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namedSheetViews/namedSheetView1.xml" ContentType="application/vnd.ms-excel.namedsheetview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3.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ocumenttasks/documenttask1.xml" ContentType="application/vnd.ms-excel.documenttask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wfp.sharepoint.com/sites/FSINSecretariat/COMMS/COMMS - internal/FSIN/database/For Upload/"/>
    </mc:Choice>
  </mc:AlternateContent>
  <xr:revisionPtr revIDLastSave="227" documentId="8_{9B038036-4BC4-4568-A0EF-E4EAB0CE6CF7}" xr6:coauthVersionLast="47" xr6:coauthVersionMax="47" xr10:uidLastSave="{A2AF62DE-E11F-4097-9296-5B5A4ABE1275}"/>
  <bookViews>
    <workbookView xWindow="-75" yWindow="-16320" windowWidth="29040" windowHeight="15840" firstSheet="7" activeTab="8" xr2:uid="{96D6135D-3166-441F-A656-33A2CBA18098}"/>
  </bookViews>
  <sheets>
    <sheet name="Sheet3" sheetId="19" state="hidden" r:id="rId1"/>
    <sheet name="Color code" sheetId="11" state="hidden" r:id="rId2"/>
    <sheet name="Sheet2" sheetId="18" state="hidden" r:id="rId3"/>
    <sheet name="Sheet4" sheetId="23" state="hidden" r:id="rId4"/>
    <sheet name="Sheet5" sheetId="31" state="hidden" r:id="rId5"/>
    <sheet name="Master" sheetId="4" state="hidden" r:id="rId6"/>
    <sheet name="MYU Master" sheetId="36" state="hidden" r:id="rId7"/>
    <sheet name="ReadMe" sheetId="49" r:id="rId8"/>
    <sheet name="GRFC Database 2016-2023" sheetId="37" r:id="rId9"/>
    <sheet name="Sheet6" sheetId="34" state="hidden" r:id="rId10"/>
    <sheet name="MYU Status" sheetId="32" state="hidden" r:id="rId11"/>
    <sheet name="Data available" sheetId="33" state="hidden" r:id="rId12"/>
    <sheet name="GRFC2023_country inclusion" sheetId="17" state="hidden" r:id="rId13"/>
    <sheet name="GRFC_drivers" sheetId="30" state="hidden" r:id="rId14"/>
    <sheet name="AFI TWG progress" sheetId="5" state="hidden" r:id="rId15"/>
    <sheet name="Potential graph 1st March" sheetId="14" state="hidden" r:id="rId16"/>
    <sheet name="CH1 graphs" sheetId="25" state="hidden" r:id="rId17"/>
    <sheet name="Sheet1" sheetId="6" state="hidden" r:id="rId18"/>
    <sheet name="OLD Master" sheetId="1" state="hidden" r:id="rId19"/>
  </sheets>
  <definedNames>
    <definedName name="_xlnm._FilterDatabase" localSheetId="14" hidden="1">'AFI TWG progress'!$A$1:$XFB$221</definedName>
    <definedName name="_xlnm._FilterDatabase" localSheetId="16" hidden="1">'CH1 graphs'!$AY$1:$BI$14</definedName>
    <definedName name="_xlnm._FilterDatabase" localSheetId="11" hidden="1">'Data available'!$A$1:$AS$49</definedName>
    <definedName name="_xlnm._FilterDatabase" localSheetId="8" hidden="1">'GRFC Database 2016-2023'!$A$1:$AB$1064</definedName>
    <definedName name="_xlnm._FilterDatabase" localSheetId="5" hidden="1">Master!$A$1:$AS$1063</definedName>
    <definedName name="_xlnm._FilterDatabase" localSheetId="6" hidden="1">'MYU Master'!$A$1:$AJ$1161</definedName>
    <definedName name="_xlnm._FilterDatabase" localSheetId="10" hidden="1">'MYU Status'!$A$1:$AX$77</definedName>
    <definedName name="_xlnm._FilterDatabase" localSheetId="18" hidden="1">'OLD Master'!$A$1:$AF$706</definedName>
    <definedName name="_xlnm._FilterDatabase" localSheetId="15" hidden="1">'Potential graph 1st March'!$A$1:$AX$1</definedName>
    <definedName name="_xlnm._FilterDatabase" localSheetId="0" hidden="1">Sheet3!$B$1:$C$60</definedName>
    <definedName name="_msoanchor_2">'AFI TWG progress'!$S$76</definedName>
    <definedName name="_xlcn.WorksheetConnection_MasterAU138AW169" hidden="1">Master!$AP$138:$AR$169</definedName>
    <definedName name="Slicer_Countries__territories">#N/A</definedName>
    <definedName name="Slicer_Countries__territories1">#N/A</definedName>
  </definedNames>
  <calcPr calcId="191028"/>
  <pivotCaches>
    <pivotCache cacheId="4" r:id="rId20"/>
    <pivotCache cacheId="5" r:id="rId21"/>
  </pivotCaches>
  <extLst>
    <ext xmlns:x14="http://schemas.microsoft.com/office/spreadsheetml/2009/9/main" uri="{BBE1A952-AA13-448e-AADC-164F8A28A991}">
      <x14:slicerCaches>
        <x14:slicerCache r:id="rId22"/>
        <x14:slicerCache r:id="rId2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Master!$AU$138:$AW$169"/>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161" i="36" l="1"/>
  <c r="X1161" i="36"/>
  <c r="X774" i="36"/>
  <c r="U774" i="36"/>
  <c r="T738" i="36"/>
  <c r="R738" i="36"/>
  <c r="AE482" i="36"/>
  <c r="AC482" i="36"/>
  <c r="AA482" i="36"/>
  <c r="Y482" i="36"/>
  <c r="W482" i="36"/>
  <c r="U482" i="36"/>
  <c r="T473" i="36"/>
  <c r="AP1160" i="36"/>
  <c r="Y1160" i="36"/>
  <c r="X1160" i="36"/>
  <c r="AT1159" i="36"/>
  <c r="AS1159" i="36"/>
  <c r="AP1159" i="36"/>
  <c r="X1159" i="36"/>
  <c r="U1159" i="36"/>
  <c r="AP1158" i="36"/>
  <c r="AP1157" i="36"/>
  <c r="AP1156" i="36"/>
  <c r="R1156" i="36"/>
  <c r="AP1155" i="36"/>
  <c r="R1155" i="36"/>
  <c r="AP1154" i="36"/>
  <c r="AP1153" i="36"/>
  <c r="AP1151" i="36"/>
  <c r="AU1150" i="36"/>
  <c r="AV1150" i="36" s="1"/>
  <c r="AT1150" i="36"/>
  <c r="AS1150" i="36"/>
  <c r="AP1150" i="36"/>
  <c r="AP1149" i="36"/>
  <c r="AP1148" i="36"/>
  <c r="R1148" i="36"/>
  <c r="AP1147" i="36"/>
  <c r="R1147" i="36"/>
  <c r="AP1146" i="36"/>
  <c r="R1146" i="36"/>
  <c r="AP1145" i="36"/>
  <c r="AP1144" i="36"/>
  <c r="R1144" i="36"/>
  <c r="AQ1141" i="36"/>
  <c r="AP1141" i="36"/>
  <c r="AU1140" i="36"/>
  <c r="AV1140" i="36" s="1"/>
  <c r="AT1140" i="36"/>
  <c r="AS1140" i="36"/>
  <c r="AQ1140" i="36"/>
  <c r="AP1140" i="36"/>
  <c r="AQ1139" i="36"/>
  <c r="AP1139" i="36"/>
  <c r="R1139" i="36"/>
  <c r="AQ1138" i="36"/>
  <c r="AP1138" i="36"/>
  <c r="R1138" i="36"/>
  <c r="AQ1137" i="36"/>
  <c r="AP1137" i="36"/>
  <c r="R1137" i="36"/>
  <c r="AQ1136" i="36"/>
  <c r="AP1136" i="36"/>
  <c r="AQ1135" i="36"/>
  <c r="AP1135" i="36"/>
  <c r="AQ1134" i="36"/>
  <c r="AP1134" i="36"/>
  <c r="R1121" i="36"/>
  <c r="AP1103" i="36"/>
  <c r="AU1102" i="36"/>
  <c r="AV1102" i="36" s="1"/>
  <c r="AT1102" i="36"/>
  <c r="AS1102" i="36"/>
  <c r="AP1102" i="36"/>
  <c r="AP1101" i="36"/>
  <c r="AP1100" i="36"/>
  <c r="AC1100" i="36"/>
  <c r="AA1100" i="36"/>
  <c r="U1100" i="36"/>
  <c r="AP1099" i="36"/>
  <c r="AP1098" i="36"/>
  <c r="AC1098" i="36"/>
  <c r="AA1098" i="36"/>
  <c r="U1098" i="36"/>
  <c r="AP1097" i="36"/>
  <c r="AP1096" i="36"/>
  <c r="AP1094" i="36"/>
  <c r="AP1093" i="36"/>
  <c r="Y1093" i="36"/>
  <c r="T1093" i="36"/>
  <c r="AT1093" i="36" s="1"/>
  <c r="AP1092" i="36"/>
  <c r="R1092" i="36"/>
  <c r="AP1091" i="36"/>
  <c r="U1091" i="36"/>
  <c r="R1091" i="36"/>
  <c r="AP1090" i="36"/>
  <c r="R1090" i="36"/>
  <c r="AP1089" i="36"/>
  <c r="R1089" i="36"/>
  <c r="AP1088" i="36"/>
  <c r="AP1087" i="36"/>
  <c r="AP1084" i="36"/>
  <c r="X1084" i="36"/>
  <c r="AT1083" i="36"/>
  <c r="AS1083" i="36"/>
  <c r="AP1083" i="36"/>
  <c r="X1083" i="36"/>
  <c r="U1083" i="36"/>
  <c r="AP1082" i="36"/>
  <c r="AP1081" i="36"/>
  <c r="U1081" i="36"/>
  <c r="AP1080" i="36"/>
  <c r="R1080" i="36"/>
  <c r="AP1079" i="36"/>
  <c r="AP1078" i="36"/>
  <c r="AP1077" i="36"/>
  <c r="R1057" i="36"/>
  <c r="P1056" i="36"/>
  <c r="AU1035" i="36"/>
  <c r="AP1004" i="36"/>
  <c r="AP1003" i="36"/>
  <c r="T1003" i="36"/>
  <c r="AT1003" i="36" s="1"/>
  <c r="R1003" i="36"/>
  <c r="AP1002" i="36"/>
  <c r="AP1001" i="36"/>
  <c r="AP1000" i="36"/>
  <c r="R1000" i="36"/>
  <c r="AP999" i="36"/>
  <c r="AP998" i="36"/>
  <c r="AP997" i="36"/>
  <c r="U997" i="36"/>
  <c r="AQ988" i="36"/>
  <c r="AP988" i="36"/>
  <c r="AU987" i="36"/>
  <c r="AV987" i="36" s="1"/>
  <c r="AT987" i="36"/>
  <c r="AS987" i="36"/>
  <c r="AP987" i="36"/>
  <c r="AQ986" i="36"/>
  <c r="AP986" i="36"/>
  <c r="AQ985" i="36"/>
  <c r="AP985" i="36"/>
  <c r="AQ984" i="36"/>
  <c r="AP984" i="36"/>
  <c r="R984" i="36"/>
  <c r="AQ983" i="36"/>
  <c r="AP983" i="36"/>
  <c r="AQ982" i="36"/>
  <c r="AP982" i="36"/>
  <c r="AQ981" i="36"/>
  <c r="AP981" i="36"/>
  <c r="Q978" i="36"/>
  <c r="X978" i="36" s="1"/>
  <c r="AQ970" i="36"/>
  <c r="AP970" i="36"/>
  <c r="AU969" i="36"/>
  <c r="AV969" i="36" s="1"/>
  <c r="AT969" i="36"/>
  <c r="AS969" i="36"/>
  <c r="AQ969" i="36"/>
  <c r="AP969" i="36"/>
  <c r="AQ968" i="36"/>
  <c r="AP968" i="36"/>
  <c r="AQ967" i="36"/>
  <c r="AP967" i="36"/>
  <c r="AQ966" i="36"/>
  <c r="AP966" i="36"/>
  <c r="R966" i="36"/>
  <c r="AQ965" i="36"/>
  <c r="AP965" i="36"/>
  <c r="AC965" i="36"/>
  <c r="AA965" i="36"/>
  <c r="U965" i="36"/>
  <c r="R965" i="36"/>
  <c r="AQ964" i="36"/>
  <c r="AP964" i="36"/>
  <c r="Q964" i="36"/>
  <c r="R964" i="36" s="1"/>
  <c r="AQ963" i="36"/>
  <c r="AP963" i="36"/>
  <c r="AQ954" i="36"/>
  <c r="AP954" i="36"/>
  <c r="AA954" i="36"/>
  <c r="V954" i="36"/>
  <c r="Q954" i="36"/>
  <c r="U954" i="36" s="1"/>
  <c r="AU953" i="36"/>
  <c r="AV953" i="36" s="1"/>
  <c r="AT953" i="36"/>
  <c r="AS953" i="36"/>
  <c r="AQ953" i="36"/>
  <c r="AP953" i="36"/>
  <c r="AQ952" i="36"/>
  <c r="AP952" i="36"/>
  <c r="AQ951" i="36"/>
  <c r="AP951" i="36"/>
  <c r="AQ950" i="36"/>
  <c r="AP950" i="36"/>
  <c r="AQ949" i="36"/>
  <c r="AP949" i="36"/>
  <c r="AQ948" i="36"/>
  <c r="AP948" i="36"/>
  <c r="AQ947" i="36"/>
  <c r="AP947" i="36"/>
  <c r="AQ937" i="36"/>
  <c r="AP937" i="36"/>
  <c r="AU936" i="36"/>
  <c r="AV936" i="36" s="1"/>
  <c r="AT936" i="36"/>
  <c r="AS936" i="36"/>
  <c r="AQ936" i="36"/>
  <c r="AP936" i="36"/>
  <c r="AQ935" i="36"/>
  <c r="AP935" i="36"/>
  <c r="AQ934" i="36"/>
  <c r="AP934" i="36"/>
  <c r="AQ933" i="36"/>
  <c r="AP933" i="36"/>
  <c r="R933" i="36"/>
  <c r="AQ932" i="36"/>
  <c r="AP932" i="36"/>
  <c r="AQ931" i="36"/>
  <c r="AP931" i="36"/>
  <c r="AQ930" i="36"/>
  <c r="AP930" i="36"/>
  <c r="AQ920" i="36"/>
  <c r="AP920" i="36"/>
  <c r="AU919" i="36"/>
  <c r="AV919" i="36" s="1"/>
  <c r="AT919" i="36"/>
  <c r="AS919" i="36"/>
  <c r="AQ919" i="36"/>
  <c r="AP919" i="36"/>
  <c r="AQ918" i="36"/>
  <c r="AP918" i="36"/>
  <c r="AQ917" i="36"/>
  <c r="AP917" i="36"/>
  <c r="AQ916" i="36"/>
  <c r="AP916" i="36"/>
  <c r="R916" i="36"/>
  <c r="AQ915" i="36"/>
  <c r="AP915" i="36"/>
  <c r="AQ914" i="36"/>
  <c r="AP914" i="36"/>
  <c r="AQ913" i="36"/>
  <c r="AP913" i="36"/>
  <c r="AT882" i="36"/>
  <c r="AS882" i="36"/>
  <c r="R879" i="36"/>
  <c r="AP826" i="36"/>
  <c r="AT825" i="36"/>
  <c r="AS825" i="36"/>
  <c r="AP825" i="36"/>
  <c r="X825" i="36"/>
  <c r="AP824" i="36"/>
  <c r="AP823" i="36"/>
  <c r="AP822" i="36"/>
  <c r="AP821" i="36"/>
  <c r="AP820" i="36"/>
  <c r="AP819" i="36"/>
  <c r="AP809" i="36"/>
  <c r="AU808" i="36"/>
  <c r="AV808" i="36" s="1"/>
  <c r="AT808" i="36"/>
  <c r="AS808" i="36"/>
  <c r="AP808" i="36"/>
  <c r="AP807" i="36"/>
  <c r="AP806" i="36"/>
  <c r="AP805" i="36"/>
  <c r="AP804" i="36"/>
  <c r="AP803" i="36"/>
  <c r="AP802" i="36"/>
  <c r="AQ792" i="36"/>
  <c r="AP792" i="36"/>
  <c r="AU791" i="36"/>
  <c r="AV791" i="36" s="1"/>
  <c r="AT791" i="36"/>
  <c r="AS791" i="36"/>
  <c r="AQ791" i="36"/>
  <c r="AP791" i="36"/>
  <c r="AQ790" i="36"/>
  <c r="AP790" i="36"/>
  <c r="AQ789" i="36"/>
  <c r="AP789" i="36"/>
  <c r="AQ788" i="36"/>
  <c r="AP788" i="36"/>
  <c r="R788" i="36"/>
  <c r="AQ787" i="36"/>
  <c r="AP787" i="36"/>
  <c r="AQ786" i="36"/>
  <c r="AP786" i="36"/>
  <c r="AQ785" i="36"/>
  <c r="AP785" i="36"/>
  <c r="U785" i="36"/>
  <c r="AQ782" i="36"/>
  <c r="AP782" i="36"/>
  <c r="AU781" i="36"/>
  <c r="AV781" i="36" s="1"/>
  <c r="AT781" i="36"/>
  <c r="AS781" i="36"/>
  <c r="AQ781" i="36"/>
  <c r="AP781" i="36"/>
  <c r="AQ780" i="36"/>
  <c r="AP780" i="36"/>
  <c r="AQ779" i="36"/>
  <c r="AP779" i="36"/>
  <c r="AQ778" i="36"/>
  <c r="AP778" i="36"/>
  <c r="R778" i="36"/>
  <c r="AQ777" i="36"/>
  <c r="AP777" i="36"/>
  <c r="AQ776" i="36"/>
  <c r="AP776" i="36"/>
  <c r="AQ775" i="36"/>
  <c r="AP775" i="36"/>
  <c r="AP773" i="36"/>
  <c r="X773" i="36"/>
  <c r="U773" i="36"/>
  <c r="AT772" i="36"/>
  <c r="AS772" i="36"/>
  <c r="AP772" i="36"/>
  <c r="X772" i="36"/>
  <c r="U772" i="36"/>
  <c r="AP771" i="36"/>
  <c r="AP770" i="36"/>
  <c r="X770" i="36"/>
  <c r="AP769" i="36"/>
  <c r="R769" i="36"/>
  <c r="AP768" i="36"/>
  <c r="AP767" i="36"/>
  <c r="R767" i="36"/>
  <c r="AP766" i="36"/>
  <c r="R758" i="36"/>
  <c r="AP755" i="36"/>
  <c r="AU754" i="36"/>
  <c r="AV754" i="36" s="1"/>
  <c r="AT754" i="36"/>
  <c r="AS754" i="36"/>
  <c r="AP754" i="36"/>
  <c r="AP753" i="36"/>
  <c r="AP752" i="36"/>
  <c r="AP751" i="36"/>
  <c r="R751" i="36"/>
  <c r="AP750" i="36"/>
  <c r="AP749" i="36"/>
  <c r="R749" i="36"/>
  <c r="AP748" i="36"/>
  <c r="R748" i="36"/>
  <c r="X745" i="36"/>
  <c r="U745" i="36"/>
  <c r="U739" i="36"/>
  <c r="R739" i="36"/>
  <c r="AQ737" i="36"/>
  <c r="AP737" i="36"/>
  <c r="T737" i="36"/>
  <c r="R737" i="36"/>
  <c r="AU736" i="36"/>
  <c r="AV736" i="36" s="1"/>
  <c r="AQ736" i="36"/>
  <c r="AP736" i="36"/>
  <c r="T736" i="36"/>
  <c r="R736" i="36"/>
  <c r="AQ735" i="36"/>
  <c r="AP735" i="36"/>
  <c r="AQ734" i="36"/>
  <c r="AP734" i="36"/>
  <c r="AQ733" i="36"/>
  <c r="AP733" i="36"/>
  <c r="R733" i="36"/>
  <c r="AQ732" i="36"/>
  <c r="AP732" i="36"/>
  <c r="AQ731" i="36"/>
  <c r="AP731" i="36"/>
  <c r="AQ730" i="36"/>
  <c r="AP730" i="36"/>
  <c r="AQ678" i="36"/>
  <c r="AP678" i="36"/>
  <c r="AU677" i="36"/>
  <c r="AV677" i="36" s="1"/>
  <c r="AT677" i="36"/>
  <c r="AS677" i="36"/>
  <c r="AQ677" i="36"/>
  <c r="AP677" i="36"/>
  <c r="AQ676" i="36"/>
  <c r="AP676" i="36"/>
  <c r="AQ675" i="36"/>
  <c r="AP675" i="36"/>
  <c r="AQ674" i="36"/>
  <c r="AP674" i="36"/>
  <c r="R674" i="36"/>
  <c r="AQ673" i="36"/>
  <c r="AP673" i="36"/>
  <c r="AQ672" i="36"/>
  <c r="AP672" i="36"/>
  <c r="AQ671" i="36"/>
  <c r="AP671" i="36"/>
  <c r="AQ661" i="36"/>
  <c r="AP661" i="36"/>
  <c r="AU660" i="36"/>
  <c r="AV660" i="36" s="1"/>
  <c r="AT660" i="36"/>
  <c r="AS660" i="36"/>
  <c r="AQ660" i="36"/>
  <c r="AP660" i="36"/>
  <c r="AQ659" i="36"/>
  <c r="AP659" i="36"/>
  <c r="AQ658" i="36"/>
  <c r="AP658" i="36"/>
  <c r="AQ657" i="36"/>
  <c r="AP657" i="36"/>
  <c r="R657" i="36"/>
  <c r="AQ656" i="36"/>
  <c r="AP656" i="36"/>
  <c r="AQ655" i="36"/>
  <c r="AP655" i="36"/>
  <c r="AQ654" i="36"/>
  <c r="AP654" i="36"/>
  <c r="AP638" i="36"/>
  <c r="AU637" i="36"/>
  <c r="AV637" i="36" s="1"/>
  <c r="AT637" i="36"/>
  <c r="AS637" i="36"/>
  <c r="AP637" i="36"/>
  <c r="AP636" i="36"/>
  <c r="AP635" i="36"/>
  <c r="R635" i="36"/>
  <c r="AP634" i="36"/>
  <c r="AP633" i="36"/>
  <c r="AP632" i="36"/>
  <c r="AP631" i="36"/>
  <c r="AQ629" i="36"/>
  <c r="AP629" i="36"/>
  <c r="AU628" i="36"/>
  <c r="AV628" i="36" s="1"/>
  <c r="AT628" i="36"/>
  <c r="AS628" i="36"/>
  <c r="AQ628" i="36"/>
  <c r="AP628" i="36"/>
  <c r="R628" i="36"/>
  <c r="AQ627" i="36"/>
  <c r="AP627" i="36"/>
  <c r="R627" i="36"/>
  <c r="AQ626" i="36"/>
  <c r="AP626" i="36"/>
  <c r="R626" i="36"/>
  <c r="AQ625" i="36"/>
  <c r="AP625" i="36"/>
  <c r="AQ624" i="36"/>
  <c r="AP624" i="36"/>
  <c r="AQ623" i="36"/>
  <c r="AP623" i="36"/>
  <c r="R623" i="36"/>
  <c r="AQ622" i="36"/>
  <c r="AP622" i="36"/>
  <c r="AP620" i="36"/>
  <c r="AT619" i="36"/>
  <c r="AS619" i="36"/>
  <c r="AP619" i="36"/>
  <c r="X619" i="36"/>
  <c r="Q619" i="36"/>
  <c r="U619" i="36" s="1"/>
  <c r="AP618" i="36"/>
  <c r="AP617" i="36"/>
  <c r="AP616" i="36"/>
  <c r="R616" i="36"/>
  <c r="AP615" i="36"/>
  <c r="AP614" i="36"/>
  <c r="AP613" i="36"/>
  <c r="AQ611" i="36"/>
  <c r="AP611" i="36"/>
  <c r="AU610" i="36"/>
  <c r="AV610" i="36" s="1"/>
  <c r="AT610" i="36"/>
  <c r="AS610" i="36"/>
  <c r="AQ610" i="36"/>
  <c r="AP610" i="36"/>
  <c r="AQ609" i="36"/>
  <c r="AP609" i="36"/>
  <c r="AQ608" i="36"/>
  <c r="AP608" i="36"/>
  <c r="AQ607" i="36"/>
  <c r="AP607" i="36"/>
  <c r="R607" i="36"/>
  <c r="AQ606" i="36"/>
  <c r="AP606" i="36"/>
  <c r="AQ605" i="36"/>
  <c r="AP605" i="36"/>
  <c r="AQ604" i="36"/>
  <c r="AP604" i="36"/>
  <c r="AQ602" i="36"/>
  <c r="AP602" i="36"/>
  <c r="AU601" i="36"/>
  <c r="AV601" i="36" s="1"/>
  <c r="AT601" i="36"/>
  <c r="AS601" i="36"/>
  <c r="AQ601" i="36"/>
  <c r="AP601" i="36"/>
  <c r="AQ600" i="36"/>
  <c r="AP600" i="36"/>
  <c r="AQ599" i="36"/>
  <c r="AP599" i="36"/>
  <c r="AQ598" i="36"/>
  <c r="AP598" i="36"/>
  <c r="R598" i="36"/>
  <c r="AQ597" i="36"/>
  <c r="AP597" i="36"/>
  <c r="AQ596" i="36"/>
  <c r="AP596" i="36"/>
  <c r="AQ595" i="36"/>
  <c r="AP595" i="36"/>
  <c r="AP593" i="36"/>
  <c r="AU592" i="36"/>
  <c r="AT592" i="36"/>
  <c r="AS592" i="36"/>
  <c r="AP592" i="36"/>
  <c r="AP591" i="36"/>
  <c r="AP590" i="36"/>
  <c r="AP589" i="36"/>
  <c r="AP588" i="36"/>
  <c r="AP587" i="36"/>
  <c r="AP586" i="36"/>
  <c r="AU583" i="36"/>
  <c r="R583" i="36"/>
  <c r="AP545" i="36"/>
  <c r="AU544" i="36"/>
  <c r="AV544" i="36" s="1"/>
  <c r="AT544" i="36"/>
  <c r="AS544" i="36"/>
  <c r="AQ544" i="36"/>
  <c r="AP544" i="36"/>
  <c r="AP543" i="36"/>
  <c r="AP542" i="36"/>
  <c r="AP541" i="36"/>
  <c r="U541" i="36"/>
  <c r="R541" i="36"/>
  <c r="AP540" i="36"/>
  <c r="AP539" i="36"/>
  <c r="AP538" i="36"/>
  <c r="AP529" i="36"/>
  <c r="AT528" i="36"/>
  <c r="AS528" i="36"/>
  <c r="AP528" i="36"/>
  <c r="AP527" i="36"/>
  <c r="AP526" i="36"/>
  <c r="T526" i="36"/>
  <c r="AP525" i="36"/>
  <c r="AP524" i="36"/>
  <c r="AP523" i="36"/>
  <c r="AP522" i="36"/>
  <c r="AP513" i="36"/>
  <c r="AT512" i="36"/>
  <c r="AS512" i="36"/>
  <c r="AP512" i="36"/>
  <c r="P512" i="36"/>
  <c r="R512" i="36" s="1"/>
  <c r="AP511" i="36"/>
  <c r="AP510" i="36"/>
  <c r="AP509" i="36"/>
  <c r="R509" i="36"/>
  <c r="AP508" i="36"/>
  <c r="AP507" i="36"/>
  <c r="AP506" i="36"/>
  <c r="AP481" i="36"/>
  <c r="AE481" i="36"/>
  <c r="AC481" i="36"/>
  <c r="AA481" i="36"/>
  <c r="Y481" i="36"/>
  <c r="W481" i="36"/>
  <c r="U481" i="36"/>
  <c r="AU480" i="36"/>
  <c r="AV480" i="36" s="1"/>
  <c r="AT480" i="36"/>
  <c r="AS480" i="36"/>
  <c r="AP480" i="36"/>
  <c r="AP479" i="36"/>
  <c r="AP478" i="36"/>
  <c r="AA478" i="36"/>
  <c r="AP477" i="36"/>
  <c r="AP476" i="36"/>
  <c r="AP475" i="36"/>
  <c r="AP474" i="36"/>
  <c r="U474" i="36"/>
  <c r="AP472" i="36"/>
  <c r="T472" i="36"/>
  <c r="AU471" i="36"/>
  <c r="AV471" i="36" s="1"/>
  <c r="AT471" i="36"/>
  <c r="AS471" i="36"/>
  <c r="AQ471" i="36"/>
  <c r="AP471" i="36"/>
  <c r="AJ471" i="36"/>
  <c r="AP470" i="36"/>
  <c r="AP469" i="36"/>
  <c r="AP468" i="36"/>
  <c r="AP467" i="36"/>
  <c r="AP466" i="36"/>
  <c r="AP465" i="36"/>
  <c r="V465" i="36"/>
  <c r="U465" i="36"/>
  <c r="R454" i="36"/>
  <c r="AQ448" i="36"/>
  <c r="AP448" i="36"/>
  <c r="AU447" i="36"/>
  <c r="AV447" i="36" s="1"/>
  <c r="AT447" i="36"/>
  <c r="AS447" i="36"/>
  <c r="AQ447" i="36"/>
  <c r="AP447" i="36"/>
  <c r="AQ446" i="36"/>
  <c r="AP446" i="36"/>
  <c r="AQ445" i="36"/>
  <c r="AP445" i="36"/>
  <c r="V445" i="36"/>
  <c r="AQ444" i="36"/>
  <c r="AP444" i="36"/>
  <c r="R444" i="36"/>
  <c r="AQ443" i="36"/>
  <c r="AP443" i="36"/>
  <c r="AQ442" i="36"/>
  <c r="AP442" i="36"/>
  <c r="AQ441" i="36"/>
  <c r="AP441" i="36"/>
  <c r="R441" i="36"/>
  <c r="AP437" i="36"/>
  <c r="AU436" i="36"/>
  <c r="AV436" i="36" s="1"/>
  <c r="AT436" i="36"/>
  <c r="AS436" i="36"/>
  <c r="AP436" i="36"/>
  <c r="AP435" i="36"/>
  <c r="AP434" i="36"/>
  <c r="R434" i="36"/>
  <c r="AP433" i="36"/>
  <c r="R433" i="36"/>
  <c r="AP432" i="36"/>
  <c r="V432" i="36"/>
  <c r="W432" i="36" s="1"/>
  <c r="R432" i="36"/>
  <c r="AP431" i="36"/>
  <c r="R431" i="36"/>
  <c r="AP430" i="36"/>
  <c r="U430" i="36"/>
  <c r="AU419" i="36"/>
  <c r="AQ404" i="36"/>
  <c r="AP404" i="36"/>
  <c r="AU403" i="36"/>
  <c r="AV403" i="36" s="1"/>
  <c r="AT403" i="36"/>
  <c r="AS403" i="36"/>
  <c r="AQ403" i="36"/>
  <c r="AP403" i="36"/>
  <c r="AQ402" i="36"/>
  <c r="AP402" i="36"/>
  <c r="AQ401" i="36"/>
  <c r="AP401" i="36"/>
  <c r="AQ400" i="36"/>
  <c r="AP400" i="36"/>
  <c r="R400" i="36"/>
  <c r="AQ399" i="36"/>
  <c r="AP399" i="36"/>
  <c r="AQ398" i="36"/>
  <c r="AP398" i="36"/>
  <c r="AQ397" i="36"/>
  <c r="AP397" i="36"/>
  <c r="R397" i="36"/>
  <c r="AP381" i="36"/>
  <c r="AT380" i="36"/>
  <c r="AS380" i="36"/>
  <c r="AP380" i="36"/>
  <c r="Y380" i="36"/>
  <c r="P380" i="36"/>
  <c r="Q380" i="36" s="1"/>
  <c r="X380" i="36" s="1"/>
  <c r="AP379" i="36"/>
  <c r="AP378" i="36"/>
  <c r="AP377" i="36"/>
  <c r="R377" i="36"/>
  <c r="AP376" i="36"/>
  <c r="AP375" i="36"/>
  <c r="P375" i="36"/>
  <c r="AP374" i="36"/>
  <c r="AQ372" i="36"/>
  <c r="AP372" i="36"/>
  <c r="AU371" i="36"/>
  <c r="AV371" i="36" s="1"/>
  <c r="AT371" i="36"/>
  <c r="AS371" i="36"/>
  <c r="AQ371" i="36"/>
  <c r="AP371" i="36"/>
  <c r="AQ370" i="36"/>
  <c r="AP370" i="36"/>
  <c r="AQ369" i="36"/>
  <c r="AP369" i="36"/>
  <c r="R369" i="36"/>
  <c r="AQ368" i="36"/>
  <c r="AP368" i="36"/>
  <c r="AQ367" i="36"/>
  <c r="AP367" i="36"/>
  <c r="AQ366" i="36"/>
  <c r="AP366" i="36"/>
  <c r="AQ365" i="36"/>
  <c r="AP365" i="36"/>
  <c r="AP348" i="36"/>
  <c r="AU346" i="36"/>
  <c r="AV346" i="36" s="1"/>
  <c r="AT346" i="36"/>
  <c r="AS346" i="36"/>
  <c r="AP346" i="36"/>
  <c r="AP345" i="36"/>
  <c r="AP344" i="36"/>
  <c r="AP343" i="36"/>
  <c r="AP342" i="36"/>
  <c r="R342" i="36"/>
  <c r="AP341" i="36"/>
  <c r="AP340" i="36"/>
  <c r="AT337" i="36"/>
  <c r="AS337" i="36"/>
  <c r="U328" i="36"/>
  <c r="Q328" i="36"/>
  <c r="X328" i="36" s="1"/>
  <c r="AU310" i="36"/>
  <c r="AP294" i="36"/>
  <c r="AU293" i="36"/>
  <c r="AV293" i="36" s="1"/>
  <c r="AT293" i="36"/>
  <c r="AS293" i="36"/>
  <c r="AP293" i="36"/>
  <c r="AP292" i="36"/>
  <c r="AP291" i="36"/>
  <c r="AP290" i="36"/>
  <c r="AP289" i="36"/>
  <c r="AP288" i="36"/>
  <c r="AP287" i="36"/>
  <c r="AQ285" i="36"/>
  <c r="AP285" i="36"/>
  <c r="AU284" i="36"/>
  <c r="AV284" i="36" s="1"/>
  <c r="AT284" i="36"/>
  <c r="AS284" i="36"/>
  <c r="AP284" i="36"/>
  <c r="AQ283" i="36"/>
  <c r="AP283" i="36"/>
  <c r="AQ282" i="36"/>
  <c r="AP282" i="36"/>
  <c r="AQ281" i="36"/>
  <c r="AP281" i="36"/>
  <c r="R281" i="36"/>
  <c r="AQ280" i="36"/>
  <c r="AP280" i="36"/>
  <c r="R280" i="36"/>
  <c r="AQ279" i="36"/>
  <c r="AP279" i="36"/>
  <c r="AQ278" i="36"/>
  <c r="AP278" i="36"/>
  <c r="AU259" i="36"/>
  <c r="AV259" i="36" s="1"/>
  <c r="AT259" i="36"/>
  <c r="AS259" i="36"/>
  <c r="R256" i="36"/>
  <c r="U253" i="36"/>
  <c r="R253" i="36"/>
  <c r="T243" i="36"/>
  <c r="X243" i="36" s="1"/>
  <c r="AU227" i="36"/>
  <c r="P227" i="36"/>
  <c r="Q227" i="36" s="1"/>
  <c r="X227" i="36" s="1"/>
  <c r="Y227" i="36" s="1"/>
  <c r="AU218" i="36"/>
  <c r="AQ202" i="36"/>
  <c r="AP202" i="36"/>
  <c r="AU201" i="36"/>
  <c r="AV201" i="36" s="1"/>
  <c r="AT201" i="36"/>
  <c r="AS201" i="36"/>
  <c r="AQ201" i="36"/>
  <c r="AP201" i="36"/>
  <c r="AQ200" i="36"/>
  <c r="AP200" i="36"/>
  <c r="AQ199" i="36"/>
  <c r="AP199" i="36"/>
  <c r="AQ198" i="36"/>
  <c r="AP198" i="36"/>
  <c r="R198" i="36"/>
  <c r="AQ197" i="36"/>
  <c r="AP197" i="36"/>
  <c r="AQ196" i="36"/>
  <c r="AP196" i="36"/>
  <c r="AQ195" i="36"/>
  <c r="AP195" i="36"/>
  <c r="AQ192" i="36"/>
  <c r="AP192" i="36"/>
  <c r="AU191" i="36"/>
  <c r="AV191" i="36" s="1"/>
  <c r="AT191" i="36"/>
  <c r="AS191" i="36"/>
  <c r="AQ191" i="36"/>
  <c r="AP191" i="36"/>
  <c r="AQ190" i="36"/>
  <c r="AP190" i="36"/>
  <c r="AQ189" i="36"/>
  <c r="AP189" i="36"/>
  <c r="AQ188" i="36"/>
  <c r="AP188" i="36"/>
  <c r="R188" i="36"/>
  <c r="AQ187" i="36"/>
  <c r="AP187" i="36"/>
  <c r="R187" i="36"/>
  <c r="AQ186" i="36"/>
  <c r="AP186" i="36"/>
  <c r="AQ185" i="36"/>
  <c r="AP185" i="36"/>
  <c r="U185" i="36"/>
  <c r="AP182" i="36"/>
  <c r="AU181" i="36"/>
  <c r="AV181" i="36" s="1"/>
  <c r="AT181" i="36"/>
  <c r="AS181" i="36"/>
  <c r="AP181" i="36"/>
  <c r="AP180" i="36"/>
  <c r="AP179" i="36"/>
  <c r="AP178" i="36"/>
  <c r="R178" i="36"/>
  <c r="AP177" i="36"/>
  <c r="AP176" i="36"/>
  <c r="AP175" i="36"/>
  <c r="AU164" i="36"/>
  <c r="R161" i="36"/>
  <c r="AP155" i="36"/>
  <c r="X155" i="36"/>
  <c r="AU154" i="36"/>
  <c r="AV154" i="36" s="1"/>
  <c r="AT154" i="36"/>
  <c r="AS154" i="36"/>
  <c r="AP154" i="36"/>
  <c r="AC154" i="36"/>
  <c r="AP153" i="36"/>
  <c r="AP152" i="36"/>
  <c r="AP151" i="36"/>
  <c r="AP150" i="36"/>
  <c r="AP149" i="36"/>
  <c r="AP148" i="36"/>
  <c r="AQ145" i="36"/>
  <c r="AP145" i="36"/>
  <c r="AU144" i="36"/>
  <c r="AV144" i="36" s="1"/>
  <c r="AT144" i="36"/>
  <c r="AS144" i="36"/>
  <c r="AQ144" i="36"/>
  <c r="AP144" i="36"/>
  <c r="AQ143" i="36"/>
  <c r="AP143" i="36"/>
  <c r="AQ142" i="36"/>
  <c r="AP142" i="36"/>
  <c r="AQ141" i="36"/>
  <c r="AP141" i="36"/>
  <c r="R141" i="36"/>
  <c r="AQ140" i="36"/>
  <c r="AP140" i="36"/>
  <c r="AQ139" i="36"/>
  <c r="AP139" i="36"/>
  <c r="U139" i="36"/>
  <c r="AQ138" i="36"/>
  <c r="AP138" i="36"/>
  <c r="AP72" i="36"/>
  <c r="AT71" i="36"/>
  <c r="AS71" i="36"/>
  <c r="AP71" i="36"/>
  <c r="Q71" i="36"/>
  <c r="X71" i="36" s="1"/>
  <c r="AP70" i="36"/>
  <c r="AP69" i="36"/>
  <c r="U69" i="36"/>
  <c r="P69" i="36"/>
  <c r="AP68" i="36"/>
  <c r="R68" i="36"/>
  <c r="AP67" i="36"/>
  <c r="AP66" i="36"/>
  <c r="AP65" i="36"/>
  <c r="P65" i="36"/>
  <c r="AP42" i="36"/>
  <c r="AU41" i="36"/>
  <c r="AV41" i="36" s="1"/>
  <c r="AT41" i="36"/>
  <c r="AS41" i="36"/>
  <c r="AP41" i="36"/>
  <c r="AP40" i="36"/>
  <c r="AP39" i="36"/>
  <c r="AP38" i="36"/>
  <c r="R38" i="36"/>
  <c r="AP37" i="36"/>
  <c r="AP36" i="36"/>
  <c r="AP35" i="36"/>
  <c r="AB25" i="36"/>
  <c r="Z25" i="36"/>
  <c r="X25" i="36"/>
  <c r="T25" i="36"/>
  <c r="R25" i="36"/>
  <c r="AQ9" i="36"/>
  <c r="AP9" i="36"/>
  <c r="AC9" i="36"/>
  <c r="AA9" i="36"/>
  <c r="Y9" i="36"/>
  <c r="W9" i="36"/>
  <c r="AU8" i="36"/>
  <c r="AV8" i="36" s="1"/>
  <c r="AT8" i="36"/>
  <c r="AS8" i="36"/>
  <c r="AQ8" i="36"/>
  <c r="AP8" i="36"/>
  <c r="AC8" i="36"/>
  <c r="AA8" i="36"/>
  <c r="Y8" i="36"/>
  <c r="W8" i="36"/>
  <c r="U8" i="36"/>
  <c r="AQ7" i="36"/>
  <c r="AP7" i="36"/>
  <c r="AQ6" i="36"/>
  <c r="AP6" i="36"/>
  <c r="AQ5" i="36"/>
  <c r="AP5" i="36"/>
  <c r="R5" i="36"/>
  <c r="AQ4" i="36"/>
  <c r="AP4" i="36"/>
  <c r="R4" i="36"/>
  <c r="AQ3" i="36"/>
  <c r="AP3" i="36"/>
  <c r="AQ2" i="36"/>
  <c r="AP2" i="36"/>
  <c r="AT736" i="36" l="1"/>
  <c r="AS736" i="36"/>
  <c r="AS738" i="36"/>
  <c r="R619" i="36"/>
  <c r="AC954" i="36"/>
  <c r="AE954" i="36"/>
  <c r="X1093" i="36"/>
  <c r="U1003" i="36"/>
  <c r="R71" i="36"/>
  <c r="AS1003" i="36"/>
  <c r="AS1093" i="36"/>
  <c r="AQ2" i="33"/>
  <c r="AP2" i="33"/>
  <c r="AQ8" i="4" l="1"/>
  <c r="AQ1062" i="4"/>
  <c r="AP1062" i="4"/>
  <c r="AQ1054" i="4"/>
  <c r="AP1054" i="4"/>
  <c r="AQ1046" i="4"/>
  <c r="AP1046" i="4"/>
  <c r="AQ1010" i="4"/>
  <c r="AP1010" i="4"/>
  <c r="AQ994" i="4"/>
  <c r="AP994" i="4"/>
  <c r="AP904" i="4"/>
  <c r="AQ904" i="4"/>
  <c r="AQ888" i="4"/>
  <c r="AP888" i="4"/>
  <c r="AQ873" i="4"/>
  <c r="AP873" i="4"/>
  <c r="AQ858" i="4"/>
  <c r="AP858" i="4"/>
  <c r="AQ843" i="4"/>
  <c r="AP843" i="4"/>
  <c r="AQ754" i="4"/>
  <c r="AP754" i="4"/>
  <c r="AQ739" i="4"/>
  <c r="AP739" i="4"/>
  <c r="AQ724" i="4"/>
  <c r="AP724" i="4"/>
  <c r="AQ716" i="4"/>
  <c r="AP716" i="4"/>
  <c r="AQ708" i="4"/>
  <c r="AP708" i="4"/>
  <c r="AQ692" i="4"/>
  <c r="AP692" i="4"/>
  <c r="AQ619" i="4"/>
  <c r="AP619" i="4"/>
  <c r="AQ604" i="4"/>
  <c r="AP604" i="4"/>
  <c r="AQ582" i="4"/>
  <c r="AP582" i="4"/>
  <c r="AQ574" i="4"/>
  <c r="AP574" i="4"/>
  <c r="AQ566" i="4"/>
  <c r="AP566" i="4"/>
  <c r="AQ558" i="4"/>
  <c r="AP558" i="4"/>
  <c r="AQ550" i="4"/>
  <c r="AP550" i="4"/>
  <c r="AQ542" i="4"/>
  <c r="AP542" i="4"/>
  <c r="AQ497" i="4"/>
  <c r="AP497" i="4"/>
  <c r="AQ482" i="4"/>
  <c r="AP482" i="4"/>
  <c r="AQ467" i="4"/>
  <c r="AP467" i="4"/>
  <c r="AQ437" i="4"/>
  <c r="AP437" i="4"/>
  <c r="AQ429" i="4"/>
  <c r="AP429" i="4"/>
  <c r="AQ407" i="4"/>
  <c r="AP407" i="4"/>
  <c r="AQ399" i="4"/>
  <c r="AP399" i="4"/>
  <c r="AQ369" i="4"/>
  <c r="AP369" i="4"/>
  <c r="AQ347" i="4"/>
  <c r="AP347" i="4"/>
  <c r="AQ339" i="4"/>
  <c r="AP339" i="4"/>
  <c r="AQ316" i="4"/>
  <c r="AP316" i="4"/>
  <c r="AQ269" i="4"/>
  <c r="AP269" i="4"/>
  <c r="AQ261" i="4"/>
  <c r="AP261" i="4"/>
  <c r="AQ185" i="4"/>
  <c r="AP185" i="4"/>
  <c r="AQ177" i="4"/>
  <c r="AP177" i="4"/>
  <c r="AQ169" i="4"/>
  <c r="AP169" i="4"/>
  <c r="AQ146" i="4"/>
  <c r="AP146" i="4"/>
  <c r="AQ138" i="4"/>
  <c r="AP138" i="4"/>
  <c r="AQ67" i="4"/>
  <c r="AP67" i="4"/>
  <c r="AQ38" i="4"/>
  <c r="AP38" i="4"/>
  <c r="AP8" i="4"/>
  <c r="AM9" i="4"/>
  <c r="M208" i="4" l="1"/>
  <c r="N208" i="4" s="1"/>
  <c r="U208" i="4" s="1"/>
  <c r="V208" i="4" s="1"/>
  <c r="S395" i="4"/>
  <c r="T395" i="4" s="1"/>
  <c r="O395" i="4"/>
  <c r="S405" i="4"/>
  <c r="O151" i="4" l="1"/>
  <c r="AE4" i="25" l="1"/>
  <c r="AE5" i="25"/>
  <c r="AE6" i="25"/>
  <c r="AE7" i="25"/>
  <c r="AE8" i="25"/>
  <c r="AE9" i="25"/>
  <c r="AE10" i="25"/>
  <c r="AE3" i="25"/>
  <c r="AH83" i="25"/>
  <c r="AH84" i="25"/>
  <c r="AH85" i="25"/>
  <c r="AH86" i="25"/>
  <c r="AH87" i="25"/>
  <c r="AH89" i="25"/>
  <c r="AH82" i="25"/>
  <c r="AG88" i="25"/>
  <c r="AH88" i="25" s="1"/>
  <c r="AE83" i="25"/>
  <c r="AE84" i="25"/>
  <c r="AE85" i="25"/>
  <c r="AE86" i="25"/>
  <c r="AE87" i="25"/>
  <c r="AE88" i="25"/>
  <c r="AE89" i="25"/>
  <c r="AE82" i="25"/>
  <c r="AB83" i="25"/>
  <c r="AC83" i="25"/>
  <c r="AD83" i="25"/>
  <c r="AB84" i="25"/>
  <c r="AC84" i="25"/>
  <c r="AD84" i="25"/>
  <c r="AB85" i="25"/>
  <c r="AC85" i="25"/>
  <c r="AD85" i="25"/>
  <c r="AB86" i="25"/>
  <c r="AC86" i="25"/>
  <c r="AD86" i="25"/>
  <c r="AB87" i="25"/>
  <c r="AC87" i="25"/>
  <c r="AD87" i="25"/>
  <c r="AB88" i="25"/>
  <c r="AC88" i="25"/>
  <c r="AD88" i="25"/>
  <c r="AB89" i="25"/>
  <c r="AC89" i="25"/>
  <c r="AD89" i="25"/>
  <c r="AC82" i="25"/>
  <c r="AD82" i="25"/>
  <c r="AB82" i="25"/>
  <c r="Z83" i="25"/>
  <c r="AA83" i="25" s="1"/>
  <c r="Z84" i="25"/>
  <c r="Z85" i="25"/>
  <c r="Z86" i="25"/>
  <c r="Z87" i="25"/>
  <c r="AA87" i="25" s="1"/>
  <c r="Z88" i="25"/>
  <c r="Z89" i="25"/>
  <c r="AA89" i="25" s="1"/>
  <c r="Z82" i="25"/>
  <c r="AA82" i="25" s="1"/>
  <c r="AU34" i="25"/>
  <c r="AU25" i="25"/>
  <c r="AU26" i="25"/>
  <c r="AU27" i="25"/>
  <c r="AU28" i="25"/>
  <c r="AU29" i="25"/>
  <c r="AU30" i="25"/>
  <c r="AU31" i="25"/>
  <c r="AU32" i="25"/>
  <c r="AU33" i="25"/>
  <c r="AU24" i="25"/>
  <c r="AR1054" i="4"/>
  <c r="AR724" i="4"/>
  <c r="AR1010" i="4"/>
  <c r="AR949" i="4"/>
  <c r="AR497" i="4"/>
  <c r="AR873" i="4"/>
  <c r="AR429" i="4"/>
  <c r="AR858" i="4"/>
  <c r="AR843" i="4"/>
  <c r="AR739" i="4"/>
  <c r="AR888" i="4"/>
  <c r="AR716" i="4"/>
  <c r="AR692" i="4"/>
  <c r="AR676" i="4"/>
  <c r="AR619" i="4"/>
  <c r="AR604" i="4"/>
  <c r="AR582" i="4"/>
  <c r="AR574" i="4"/>
  <c r="AR558" i="4"/>
  <c r="AR550" i="4"/>
  <c r="AR542" i="4"/>
  <c r="AR534" i="4"/>
  <c r="AR904" i="4"/>
  <c r="AR437" i="4"/>
  <c r="AR261" i="4"/>
  <c r="AR407" i="4"/>
  <c r="AR399" i="4"/>
  <c r="AR384" i="4"/>
  <c r="AR369" i="4"/>
  <c r="AR339" i="4"/>
  <c r="AR316" i="4"/>
  <c r="AR284" i="4"/>
  <c r="AR269" i="4"/>
  <c r="AR1046" i="4"/>
  <c r="AR208" i="4"/>
  <c r="AR200" i="4"/>
  <c r="AR185" i="4"/>
  <c r="AR177" i="4"/>
  <c r="AR169" i="4"/>
  <c r="AR154" i="4"/>
  <c r="AR146" i="4"/>
  <c r="AR138" i="4"/>
  <c r="AR38" i="4"/>
  <c r="AR8" i="4"/>
  <c r="AA85" i="25" l="1"/>
  <c r="AA88" i="25"/>
  <c r="AA84" i="25"/>
  <c r="AA86" i="25"/>
  <c r="BC42" i="25" l="1"/>
  <c r="BC43" i="25"/>
  <c r="BC44" i="25"/>
  <c r="BC45" i="25"/>
  <c r="BC46" i="25"/>
  <c r="BC47" i="25"/>
  <c r="BC48" i="25"/>
  <c r="BC41" i="25"/>
  <c r="AZ48" i="25"/>
  <c r="AZ47" i="25"/>
  <c r="AZ37" i="25"/>
  <c r="AZ36" i="25"/>
  <c r="AF25" i="25"/>
  <c r="AF26" i="25"/>
  <c r="AF27" i="25"/>
  <c r="AF28" i="25"/>
  <c r="AF29" i="25"/>
  <c r="AF30" i="25"/>
  <c r="AF31" i="25"/>
  <c r="AF24" i="25"/>
  <c r="AE31" i="25"/>
  <c r="AE25" i="25"/>
  <c r="AE26" i="25"/>
  <c r="AE27" i="25"/>
  <c r="AE28" i="25"/>
  <c r="AE29" i="25"/>
  <c r="AE30" i="25"/>
  <c r="AE24" i="25"/>
  <c r="AZ26" i="25"/>
  <c r="AZ25" i="25"/>
  <c r="X41" i="25"/>
  <c r="X40" i="25"/>
  <c r="X31" i="25"/>
  <c r="X30" i="25"/>
  <c r="AW9" i="25"/>
  <c r="AW7" i="25"/>
  <c r="AW8" i="25"/>
  <c r="AJ53" i="25"/>
  <c r="AK53" i="25" s="1"/>
  <c r="AI53" i="25"/>
  <c r="AJ52" i="25"/>
  <c r="AK52" i="25" s="1"/>
  <c r="AI52" i="25"/>
  <c r="AS8" i="4"/>
  <c r="AS1054" i="4"/>
  <c r="AS724" i="4"/>
  <c r="AS1010" i="4"/>
  <c r="AS497" i="4"/>
  <c r="AS873" i="4"/>
  <c r="AS429" i="4"/>
  <c r="AS858" i="4"/>
  <c r="AS843" i="4"/>
  <c r="AS739" i="4"/>
  <c r="AS888" i="4"/>
  <c r="AS716" i="4"/>
  <c r="AS692" i="4"/>
  <c r="AS676" i="4"/>
  <c r="AS619" i="4"/>
  <c r="AS604" i="4"/>
  <c r="AS582" i="4"/>
  <c r="AS574" i="4"/>
  <c r="AS558" i="4"/>
  <c r="AS550" i="4"/>
  <c r="AS904" i="4"/>
  <c r="AS437" i="4"/>
  <c r="AS261" i="4"/>
  <c r="AS407" i="4"/>
  <c r="AS399" i="4"/>
  <c r="AS369" i="4"/>
  <c r="AS339" i="4"/>
  <c r="AS316" i="4"/>
  <c r="AS269" i="4"/>
  <c r="AS1046" i="4"/>
  <c r="AR238" i="4"/>
  <c r="AS238" i="4" s="1"/>
  <c r="AS185" i="4"/>
  <c r="AS177" i="4"/>
  <c r="AS169" i="4"/>
  <c r="AS146" i="4"/>
  <c r="AS138" i="4"/>
  <c r="AS38" i="4"/>
  <c r="AI24" i="25"/>
  <c r="AI25" i="25" s="1"/>
  <c r="AF15" i="25"/>
  <c r="T16" i="25"/>
  <c r="T17" i="25" s="1"/>
  <c r="U9" i="25"/>
  <c r="U10" i="25"/>
  <c r="U3" i="25"/>
  <c r="U4" i="25"/>
  <c r="U5" i="25"/>
  <c r="U6" i="25"/>
  <c r="U7" i="25"/>
  <c r="U8" i="25"/>
  <c r="T14" i="25"/>
  <c r="T15" i="25" s="1"/>
  <c r="T12" i="25"/>
  <c r="T13" i="25" s="1"/>
  <c r="AQ807" i="4" l="1"/>
  <c r="AP807" i="4"/>
  <c r="AQ308" i="4"/>
  <c r="AP308" i="4"/>
  <c r="AQ238" i="4"/>
  <c r="AP238" i="4"/>
  <c r="AN3" i="4"/>
  <c r="AN4" i="4"/>
  <c r="AN5" i="4"/>
  <c r="AN6" i="4"/>
  <c r="AN7" i="4"/>
  <c r="AN8" i="4"/>
  <c r="AN9" i="4"/>
  <c r="AN132" i="4"/>
  <c r="AN133" i="4"/>
  <c r="AN134" i="4"/>
  <c r="AN135" i="4"/>
  <c r="AN136" i="4"/>
  <c r="AN137" i="4"/>
  <c r="AN138" i="4"/>
  <c r="AN139" i="4"/>
  <c r="AN171" i="4"/>
  <c r="AN172" i="4"/>
  <c r="AN173" i="4"/>
  <c r="AN174" i="4"/>
  <c r="AN175" i="4"/>
  <c r="AN176" i="4"/>
  <c r="AN177" i="4"/>
  <c r="AN178" i="4"/>
  <c r="AN179" i="4"/>
  <c r="AN180" i="4"/>
  <c r="AN181" i="4"/>
  <c r="AN182" i="4"/>
  <c r="AN183" i="4"/>
  <c r="AN184" i="4"/>
  <c r="AN185" i="4"/>
  <c r="AN186" i="4"/>
  <c r="AN255" i="4"/>
  <c r="AN256" i="4"/>
  <c r="AN257" i="4"/>
  <c r="AN258" i="4"/>
  <c r="AN259" i="4"/>
  <c r="AN260" i="4"/>
  <c r="AN1046" i="4"/>
  <c r="AN262" i="4"/>
  <c r="AN333" i="4"/>
  <c r="AN334" i="4"/>
  <c r="AN335" i="4"/>
  <c r="AN336" i="4"/>
  <c r="AN337" i="4"/>
  <c r="AN338" i="4"/>
  <c r="AN339" i="4"/>
  <c r="AN340" i="4"/>
  <c r="AN363" i="4"/>
  <c r="AN364" i="4"/>
  <c r="AN365" i="4"/>
  <c r="AN366" i="4"/>
  <c r="AN367" i="4"/>
  <c r="AN368" i="4"/>
  <c r="AN369" i="4"/>
  <c r="AN370" i="4"/>
  <c r="AN401" i="4"/>
  <c r="AN402" i="4"/>
  <c r="AN403" i="4"/>
  <c r="AN404" i="4"/>
  <c r="AN405" i="4"/>
  <c r="AN406" i="4"/>
  <c r="AN407" i="4"/>
  <c r="AN408" i="4"/>
  <c r="AN544" i="4"/>
  <c r="AN545" i="4"/>
  <c r="AN546" i="4"/>
  <c r="AN547" i="4"/>
  <c r="AN548" i="4"/>
  <c r="AN549" i="4"/>
  <c r="AN550" i="4"/>
  <c r="AN551" i="4"/>
  <c r="AN552" i="4"/>
  <c r="AN553" i="4"/>
  <c r="AN554" i="4"/>
  <c r="AN555" i="4"/>
  <c r="AN556" i="4"/>
  <c r="AN557" i="4"/>
  <c r="AN558" i="4"/>
  <c r="AN559" i="4"/>
  <c r="AN568" i="4"/>
  <c r="AN569" i="4"/>
  <c r="AN570" i="4"/>
  <c r="AN571" i="4"/>
  <c r="AN572" i="4"/>
  <c r="AN573" i="4"/>
  <c r="AN574" i="4"/>
  <c r="AN575" i="4"/>
  <c r="AN598" i="4"/>
  <c r="AN599" i="4"/>
  <c r="AN600" i="4"/>
  <c r="AN601" i="4"/>
  <c r="AN602" i="4"/>
  <c r="AN603" i="4"/>
  <c r="AN604" i="4"/>
  <c r="AN605" i="4"/>
  <c r="AN613" i="4"/>
  <c r="AN614" i="4"/>
  <c r="AN615" i="4"/>
  <c r="AN616" i="4"/>
  <c r="AN617" i="4"/>
  <c r="AN618" i="4"/>
  <c r="AN619" i="4"/>
  <c r="AN620" i="4"/>
  <c r="AN670" i="4"/>
  <c r="AN671" i="4"/>
  <c r="AN672" i="4"/>
  <c r="AN673" i="4"/>
  <c r="AN674" i="4"/>
  <c r="AN675" i="4"/>
  <c r="AN676" i="4"/>
  <c r="AN677" i="4"/>
  <c r="AN710" i="4"/>
  <c r="AN711" i="4"/>
  <c r="AN712" i="4"/>
  <c r="AN713" i="4"/>
  <c r="AN714" i="4"/>
  <c r="AN715" i="4"/>
  <c r="AN716" i="4"/>
  <c r="AN717" i="4"/>
  <c r="AN718" i="4"/>
  <c r="AN719" i="4"/>
  <c r="AN720" i="4"/>
  <c r="AN721" i="4"/>
  <c r="AN722" i="4"/>
  <c r="AN723" i="4"/>
  <c r="AN888" i="4"/>
  <c r="AN725" i="4"/>
  <c r="AN837" i="4"/>
  <c r="AN838" i="4"/>
  <c r="AN839" i="4"/>
  <c r="AN840" i="4"/>
  <c r="AN841" i="4"/>
  <c r="AN842" i="4"/>
  <c r="AN843" i="4"/>
  <c r="AN844" i="4"/>
  <c r="AN852" i="4"/>
  <c r="AN853" i="4"/>
  <c r="AN854" i="4"/>
  <c r="AN855" i="4"/>
  <c r="AN856" i="4"/>
  <c r="AN857" i="4"/>
  <c r="AN858" i="4"/>
  <c r="AN859" i="4"/>
  <c r="AN867" i="4"/>
  <c r="AN868" i="4"/>
  <c r="AN869" i="4"/>
  <c r="AN870" i="4"/>
  <c r="AN871" i="4"/>
  <c r="AN872" i="4"/>
  <c r="AN429" i="4"/>
  <c r="AN874" i="4"/>
  <c r="AN882" i="4"/>
  <c r="AN883" i="4"/>
  <c r="AN884" i="4"/>
  <c r="AN885" i="4"/>
  <c r="AN886" i="4"/>
  <c r="AN887" i="4"/>
  <c r="AN873" i="4"/>
  <c r="AN889" i="4"/>
  <c r="AN898" i="4"/>
  <c r="AN899" i="4"/>
  <c r="AN900" i="4"/>
  <c r="AN901" i="4"/>
  <c r="AN902" i="4"/>
  <c r="AN903" i="4"/>
  <c r="AN497" i="4"/>
  <c r="AN905" i="4"/>
  <c r="AN1040" i="4"/>
  <c r="AN1041" i="4"/>
  <c r="AN1042" i="4"/>
  <c r="AN1043" i="4"/>
  <c r="AN1044" i="4"/>
  <c r="AN1045" i="4"/>
  <c r="AN724" i="4"/>
  <c r="AN1047" i="4"/>
  <c r="AN2" i="4"/>
  <c r="U566" i="4"/>
  <c r="U1062" i="4"/>
  <c r="U994" i="4"/>
  <c r="U754" i="4"/>
  <c r="U708" i="4"/>
  <c r="U684" i="4"/>
  <c r="AM3" i="4"/>
  <c r="AM4" i="4"/>
  <c r="AM5" i="4"/>
  <c r="AM6" i="4"/>
  <c r="AM7" i="4"/>
  <c r="AM8" i="4"/>
  <c r="AM32" i="4"/>
  <c r="AM33" i="4"/>
  <c r="AM34" i="4"/>
  <c r="AM35" i="4"/>
  <c r="AM36" i="4"/>
  <c r="AM37" i="4"/>
  <c r="AM38" i="4"/>
  <c r="AM39" i="4"/>
  <c r="AM61" i="4"/>
  <c r="AM62" i="4"/>
  <c r="AM63" i="4"/>
  <c r="AM64" i="4"/>
  <c r="AM65" i="4"/>
  <c r="AM66" i="4"/>
  <c r="AM67" i="4"/>
  <c r="AM68" i="4"/>
  <c r="AM132" i="4"/>
  <c r="AM133" i="4"/>
  <c r="AM134" i="4"/>
  <c r="AM135" i="4"/>
  <c r="AM136" i="4"/>
  <c r="AM137" i="4"/>
  <c r="AM138" i="4"/>
  <c r="AM139" i="4"/>
  <c r="AM140" i="4"/>
  <c r="AM141" i="4"/>
  <c r="AM142" i="4"/>
  <c r="AM143" i="4"/>
  <c r="AM144" i="4"/>
  <c r="AM145" i="4"/>
  <c r="AM146" i="4"/>
  <c r="AM147"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255" i="4"/>
  <c r="AM256" i="4"/>
  <c r="AM257" i="4"/>
  <c r="AM258" i="4"/>
  <c r="AM259" i="4"/>
  <c r="AM260" i="4"/>
  <c r="AM1046" i="4"/>
  <c r="AM262" i="4"/>
  <c r="AM263" i="4"/>
  <c r="AM264" i="4"/>
  <c r="AM265" i="4"/>
  <c r="AM267" i="4"/>
  <c r="AM266" i="4"/>
  <c r="AM268" i="4"/>
  <c r="AM269" i="4"/>
  <c r="AM270" i="4"/>
  <c r="AM310" i="4"/>
  <c r="AM311" i="4"/>
  <c r="AM312" i="4"/>
  <c r="AM313" i="4"/>
  <c r="AM314" i="4"/>
  <c r="AM315" i="4"/>
  <c r="AM316" i="4"/>
  <c r="AM317" i="4"/>
  <c r="AM333" i="4"/>
  <c r="AM334" i="4"/>
  <c r="AM335" i="4"/>
  <c r="AM336" i="4"/>
  <c r="AM337" i="4"/>
  <c r="AM338" i="4"/>
  <c r="AM339" i="4"/>
  <c r="AM340" i="4"/>
  <c r="AM341" i="4"/>
  <c r="AM342" i="4"/>
  <c r="AM343" i="4"/>
  <c r="AM344" i="4"/>
  <c r="AM345" i="4"/>
  <c r="AM346" i="4"/>
  <c r="AM347" i="4"/>
  <c r="AM348" i="4"/>
  <c r="AM363" i="4"/>
  <c r="AM364" i="4"/>
  <c r="AM365" i="4"/>
  <c r="AM366" i="4"/>
  <c r="AM367" i="4"/>
  <c r="AM368" i="4"/>
  <c r="AM369" i="4"/>
  <c r="AM370" i="4"/>
  <c r="AM393" i="4"/>
  <c r="AM394" i="4"/>
  <c r="AM395" i="4"/>
  <c r="AM396" i="4"/>
  <c r="AM397" i="4"/>
  <c r="AM398" i="4"/>
  <c r="AM399" i="4"/>
  <c r="AM400" i="4"/>
  <c r="AM401" i="4"/>
  <c r="AM402" i="4"/>
  <c r="AM403" i="4"/>
  <c r="AM404" i="4"/>
  <c r="AM405" i="4"/>
  <c r="AM406" i="4"/>
  <c r="AM407" i="4"/>
  <c r="AM408" i="4"/>
  <c r="AM423" i="4"/>
  <c r="AM424" i="4"/>
  <c r="AM425" i="4"/>
  <c r="AM426" i="4"/>
  <c r="AM427" i="4"/>
  <c r="AM428" i="4"/>
  <c r="AM261" i="4"/>
  <c r="AM430" i="4"/>
  <c r="AM431" i="4"/>
  <c r="AM432" i="4"/>
  <c r="AM433" i="4"/>
  <c r="AM434" i="4"/>
  <c r="AM435" i="4"/>
  <c r="AM436" i="4"/>
  <c r="AM437" i="4"/>
  <c r="AM438" i="4"/>
  <c r="AM461" i="4"/>
  <c r="AM462" i="4"/>
  <c r="AM463" i="4"/>
  <c r="AM464" i="4"/>
  <c r="AM465" i="4"/>
  <c r="AM466" i="4"/>
  <c r="AM467" i="4"/>
  <c r="AM468" i="4"/>
  <c r="AM476" i="4"/>
  <c r="AM477" i="4"/>
  <c r="AM478" i="4"/>
  <c r="AM479" i="4"/>
  <c r="AM480" i="4"/>
  <c r="AM481" i="4"/>
  <c r="AM482" i="4"/>
  <c r="AM483" i="4"/>
  <c r="AM491" i="4"/>
  <c r="AM492" i="4"/>
  <c r="AM493" i="4"/>
  <c r="AM494" i="4"/>
  <c r="AM495" i="4"/>
  <c r="AM496" i="4"/>
  <c r="AM904" i="4"/>
  <c r="AM498"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M567" i="4"/>
  <c r="AM568" i="4"/>
  <c r="AM569" i="4"/>
  <c r="AM570" i="4"/>
  <c r="AM571" i="4"/>
  <c r="AM572" i="4"/>
  <c r="AM573" i="4"/>
  <c r="AM574" i="4"/>
  <c r="AM575" i="4"/>
  <c r="AM576" i="4"/>
  <c r="AM577" i="4"/>
  <c r="AM578" i="4"/>
  <c r="AM579" i="4"/>
  <c r="AM580" i="4"/>
  <c r="AM581" i="4"/>
  <c r="AM582" i="4"/>
  <c r="AM583" i="4"/>
  <c r="AM598" i="4"/>
  <c r="AM599" i="4"/>
  <c r="AM600" i="4"/>
  <c r="AM601" i="4"/>
  <c r="AM602" i="4"/>
  <c r="AM603" i="4"/>
  <c r="AM604" i="4"/>
  <c r="AM605" i="4"/>
  <c r="AM613" i="4"/>
  <c r="AM614" i="4"/>
  <c r="AM615" i="4"/>
  <c r="AM616" i="4"/>
  <c r="AM617" i="4"/>
  <c r="AM618" i="4"/>
  <c r="AM619" i="4"/>
  <c r="AM620" i="4"/>
  <c r="AM670" i="4"/>
  <c r="AM671" i="4"/>
  <c r="AM672" i="4"/>
  <c r="AM673" i="4"/>
  <c r="AM674" i="4"/>
  <c r="AM675" i="4"/>
  <c r="AM676" i="4"/>
  <c r="AM677" i="4"/>
  <c r="AM686" i="4"/>
  <c r="AM687" i="4"/>
  <c r="AM688" i="4"/>
  <c r="AM689" i="4"/>
  <c r="AM690" i="4"/>
  <c r="AM691" i="4"/>
  <c r="AM692" i="4"/>
  <c r="AM693" i="4"/>
  <c r="AM702" i="4"/>
  <c r="AM703" i="4"/>
  <c r="AM704" i="4"/>
  <c r="AM705" i="4"/>
  <c r="AM706" i="4"/>
  <c r="AM707" i="4"/>
  <c r="AM708" i="4"/>
  <c r="AM709" i="4"/>
  <c r="AM710" i="4"/>
  <c r="AM711" i="4"/>
  <c r="AM712" i="4"/>
  <c r="AM713" i="4"/>
  <c r="AM714" i="4"/>
  <c r="AM715" i="4"/>
  <c r="AM716" i="4"/>
  <c r="AM717" i="4"/>
  <c r="AM718" i="4"/>
  <c r="AM719" i="4"/>
  <c r="AM720" i="4"/>
  <c r="AM721" i="4"/>
  <c r="AM722" i="4"/>
  <c r="AM723" i="4"/>
  <c r="AM888" i="4"/>
  <c r="AM725" i="4"/>
  <c r="AM733" i="4"/>
  <c r="AM734" i="4"/>
  <c r="AM735" i="4"/>
  <c r="AM736" i="4"/>
  <c r="AM737" i="4"/>
  <c r="AM738" i="4"/>
  <c r="AM739" i="4"/>
  <c r="AM740" i="4"/>
  <c r="AM748" i="4"/>
  <c r="AM749" i="4"/>
  <c r="AM750" i="4"/>
  <c r="AM751" i="4"/>
  <c r="AM752" i="4"/>
  <c r="AM753" i="4"/>
  <c r="AM754" i="4"/>
  <c r="AM755" i="4"/>
  <c r="AM837" i="4"/>
  <c r="AM838" i="4"/>
  <c r="AM839" i="4"/>
  <c r="AM840" i="4"/>
  <c r="AM841" i="4"/>
  <c r="AM842" i="4"/>
  <c r="AM843" i="4"/>
  <c r="AM844" i="4"/>
  <c r="AM852" i="4"/>
  <c r="AM853" i="4"/>
  <c r="AM854" i="4"/>
  <c r="AM855" i="4"/>
  <c r="AM856" i="4"/>
  <c r="AM857" i="4"/>
  <c r="AM858" i="4"/>
  <c r="AM859" i="4"/>
  <c r="AM867" i="4"/>
  <c r="AM868" i="4"/>
  <c r="AM869" i="4"/>
  <c r="AM870" i="4"/>
  <c r="AM871" i="4"/>
  <c r="AM872" i="4"/>
  <c r="AM429" i="4"/>
  <c r="AM874" i="4"/>
  <c r="AM882" i="4"/>
  <c r="AM883" i="4"/>
  <c r="AM884" i="4"/>
  <c r="AM885" i="4"/>
  <c r="AM886" i="4"/>
  <c r="AM887" i="4"/>
  <c r="AM873" i="4"/>
  <c r="AM889" i="4"/>
  <c r="AM898" i="4"/>
  <c r="AM899" i="4"/>
  <c r="AM900" i="4"/>
  <c r="AM901" i="4"/>
  <c r="AM902" i="4"/>
  <c r="AM903" i="4"/>
  <c r="AM497" i="4"/>
  <c r="AM905" i="4"/>
  <c r="AM913" i="4"/>
  <c r="AM914" i="4"/>
  <c r="AM915" i="4"/>
  <c r="AM916" i="4"/>
  <c r="AM917" i="4"/>
  <c r="AM918" i="4"/>
  <c r="AM919" i="4"/>
  <c r="AM920" i="4"/>
  <c r="AM988" i="4"/>
  <c r="AM989" i="4"/>
  <c r="AM990" i="4"/>
  <c r="AM991" i="4"/>
  <c r="AM992" i="4"/>
  <c r="AM993" i="4"/>
  <c r="AM994" i="4"/>
  <c r="AM995" i="4"/>
  <c r="AM996" i="4"/>
  <c r="AM997" i="4"/>
  <c r="AM998" i="4"/>
  <c r="AM999" i="4"/>
  <c r="AM1000" i="4"/>
  <c r="AM1001" i="4"/>
  <c r="AM1002" i="4"/>
  <c r="AM1003" i="4"/>
  <c r="AM1004" i="4"/>
  <c r="AM1005" i="4"/>
  <c r="AM1007" i="4"/>
  <c r="AM1006" i="4"/>
  <c r="AM1008" i="4"/>
  <c r="AM1009" i="4"/>
  <c r="AM1010" i="4"/>
  <c r="AM1011" i="4"/>
  <c r="AM1040" i="4"/>
  <c r="AM1041" i="4"/>
  <c r="AM1042" i="4"/>
  <c r="AM1043" i="4"/>
  <c r="AM1044" i="4"/>
  <c r="AM1045" i="4"/>
  <c r="AM724" i="4"/>
  <c r="AM1047" i="4"/>
  <c r="AM1048" i="4"/>
  <c r="AM1049" i="4"/>
  <c r="AM1050" i="4"/>
  <c r="AM1051" i="4"/>
  <c r="AM1052" i="4"/>
  <c r="AM1053" i="4"/>
  <c r="AM1054" i="4"/>
  <c r="AM1055" i="4"/>
  <c r="AM1056" i="4"/>
  <c r="AM1057" i="4"/>
  <c r="AM1058" i="4"/>
  <c r="AM1059" i="4"/>
  <c r="AM1060" i="4"/>
  <c r="AM1061" i="4"/>
  <c r="AM1062" i="4"/>
  <c r="AM1063" i="4"/>
  <c r="AM2" i="4"/>
  <c r="S423" i="4"/>
  <c r="U706" i="4"/>
  <c r="U709" i="4"/>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D15" i="23"/>
  <c r="C15" i="23"/>
  <c r="B15" i="23"/>
  <c r="AG429" i="4"/>
  <c r="R709" i="4"/>
  <c r="O677" i="4"/>
  <c r="Q677" i="4"/>
  <c r="V1002" i="4"/>
  <c r="V9" i="4"/>
  <c r="V8" i="4"/>
  <c r="X9" i="4"/>
  <c r="X8" i="4"/>
  <c r="Z9" i="4"/>
  <c r="Z8" i="4"/>
  <c r="R8" i="4"/>
  <c r="U147" i="4"/>
  <c r="U995" i="4"/>
  <c r="R15" i="18"/>
  <c r="S25" i="18"/>
  <c r="R24" i="18"/>
  <c r="T9" i="4" l="1"/>
  <c r="T8" i="4"/>
  <c r="R17" i="18"/>
  <c r="R21" i="18" s="1"/>
  <c r="S17" i="18"/>
  <c r="R438" i="4"/>
  <c r="AB438" i="4"/>
  <c r="Z438" i="4"/>
  <c r="X438" i="4"/>
  <c r="V438" i="4"/>
  <c r="T438" i="4"/>
  <c r="S21" i="18" l="1"/>
  <c r="S19" i="18"/>
  <c r="Q1002" i="4"/>
  <c r="I23" i="18"/>
  <c r="S26" i="18"/>
  <c r="R18" i="18"/>
  <c r="R10" i="18"/>
  <c r="S10" i="18"/>
  <c r="R11" i="18"/>
  <c r="S11" i="18"/>
  <c r="R12" i="18"/>
  <c r="S12" i="18"/>
  <c r="R13" i="18"/>
  <c r="S13" i="18"/>
  <c r="R14" i="18"/>
  <c r="S14" i="18"/>
  <c r="S9" i="18"/>
  <c r="R9" i="18"/>
  <c r="R994" i="4"/>
  <c r="U1063" i="4"/>
  <c r="V1063" i="4"/>
  <c r="Q430" i="4"/>
  <c r="Q676" i="4"/>
  <c r="N883" i="4"/>
  <c r="S874" i="4"/>
  <c r="N874" i="4"/>
  <c r="X874" i="4"/>
  <c r="R684" i="4"/>
  <c r="N566" i="4"/>
  <c r="N67" i="4"/>
  <c r="N300" i="4"/>
  <c r="U300" i="4" s="1"/>
  <c r="M347" i="4"/>
  <c r="N347" i="4" s="1"/>
  <c r="M467" i="4"/>
  <c r="O467" i="4" s="1"/>
  <c r="Q223" i="4"/>
  <c r="U23" i="4"/>
  <c r="W23" i="4"/>
  <c r="Y23" i="4"/>
  <c r="R300" i="4"/>
  <c r="O1048" i="4"/>
  <c r="R678" i="4"/>
  <c r="Q23" i="4"/>
  <c r="O23" i="4"/>
  <c r="AQ1002" i="4" l="1"/>
  <c r="AP1002" i="4"/>
  <c r="AQ676" i="4"/>
  <c r="AP676" i="4"/>
  <c r="R874" i="4"/>
  <c r="O883" i="4"/>
  <c r="U347" i="4"/>
  <c r="R566" i="4"/>
  <c r="U223" i="4"/>
  <c r="U1002" i="4"/>
  <c r="O67" i="4"/>
  <c r="U67" i="4"/>
  <c r="V347" i="4"/>
  <c r="S18" i="18"/>
  <c r="R26" i="18"/>
  <c r="O566" i="4"/>
  <c r="AB874" i="4"/>
  <c r="Z874" i="4"/>
  <c r="O678" i="4"/>
  <c r="O1058" i="4"/>
  <c r="O687" i="4"/>
  <c r="O686" i="4"/>
  <c r="O363" i="4"/>
  <c r="O232" i="4"/>
  <c r="Q919" i="4"/>
  <c r="R1062" i="4"/>
  <c r="R708" i="4"/>
  <c r="AP919" i="4" l="1"/>
  <c r="AQ919" i="4"/>
  <c r="R919" i="4"/>
  <c r="O110" i="5"/>
  <c r="O1000" i="4"/>
  <c r="O999" i="4"/>
  <c r="O998" i="4"/>
  <c r="O703" i="4"/>
  <c r="O695" i="4"/>
  <c r="M342" i="4"/>
  <c r="O676" i="4"/>
  <c r="O401" i="4"/>
  <c r="O534" i="4" l="1"/>
  <c r="R232" i="4"/>
  <c r="Q480" i="4"/>
  <c r="X435" i="4"/>
  <c r="O4" i="4" l="1"/>
  <c r="O257" i="4" l="1"/>
  <c r="O173" i="4"/>
  <c r="O312" i="4"/>
  <c r="O1052" i="4"/>
  <c r="O337" i="4"/>
  <c r="O1050" i="4"/>
  <c r="R884" i="4"/>
  <c r="Z884" i="4"/>
  <c r="X884" i="4"/>
  <c r="O884" i="4"/>
  <c r="R133" i="4" l="1"/>
  <c r="R423" i="4"/>
  <c r="R171" i="4"/>
  <c r="O1001" i="4"/>
  <c r="R1000" i="4"/>
  <c r="R992" i="4"/>
  <c r="R65" i="4"/>
  <c r="M65" i="4"/>
  <c r="R494" i="4"/>
  <c r="O573" i="4" l="1"/>
  <c r="R718" i="4"/>
  <c r="O580" i="4"/>
  <c r="Z1008" i="4"/>
  <c r="X1008" i="4"/>
  <c r="R1008" i="4"/>
  <c r="Z1006" i="4"/>
  <c r="X1006" i="4"/>
  <c r="R1006" i="4"/>
  <c r="R913" i="4" l="1"/>
  <c r="R431" i="4"/>
  <c r="M61" i="4"/>
  <c r="O569" i="4"/>
  <c r="R393" i="4"/>
  <c r="O394" i="4"/>
  <c r="O1059" i="4"/>
  <c r="O1051" i="4"/>
  <c r="O1043" i="4"/>
  <c r="O1044" i="4"/>
  <c r="O1045" i="4"/>
  <c r="O1028" i="4"/>
  <c r="O991" i="4"/>
  <c r="O969" i="4"/>
  <c r="O916" i="4"/>
  <c r="O901" i="4"/>
  <c r="O885" i="4"/>
  <c r="O855" i="4"/>
  <c r="O840" i="4"/>
  <c r="O804" i="4"/>
  <c r="O721" i="4"/>
  <c r="O713" i="4"/>
  <c r="O705" i="4"/>
  <c r="O563" i="4"/>
  <c r="O555" i="4"/>
  <c r="O547" i="4"/>
  <c r="O494" i="4"/>
  <c r="O464" i="4"/>
  <c r="O404" i="4"/>
  <c r="O258" i="4"/>
  <c r="O235" i="4"/>
  <c r="O182" i="4"/>
  <c r="O174" i="4"/>
  <c r="O166" i="4"/>
  <c r="O64" i="4"/>
  <c r="O35" i="4"/>
  <c r="O135" i="4"/>
  <c r="O5" i="4"/>
  <c r="O689" i="4"/>
  <c r="O673" i="4"/>
  <c r="O601" i="4"/>
  <c r="O572" i="4"/>
  <c r="O397" i="4"/>
  <c r="O616" i="4"/>
  <c r="O919" i="4"/>
  <c r="Z146" i="4"/>
  <c r="O344" i="4"/>
  <c r="O366" i="4"/>
  <c r="O396" i="4"/>
  <c r="O412" i="4"/>
  <c r="O574" i="4"/>
  <c r="N896" i="4"/>
  <c r="M968" i="4"/>
  <c r="U896" i="4" l="1"/>
  <c r="K38" i="5"/>
  <c r="K39" i="5" s="1"/>
  <c r="W20" i="5"/>
  <c r="W22" i="5"/>
  <c r="W23" i="5"/>
  <c r="D24" i="5"/>
  <c r="W24" i="5"/>
  <c r="D25" i="5"/>
  <c r="W25" i="5"/>
  <c r="D26" i="5"/>
  <c r="W26" i="5"/>
  <c r="W27" i="5"/>
  <c r="D28" i="5"/>
  <c r="W28" i="5"/>
  <c r="W29" i="5"/>
  <c r="W30" i="5"/>
  <c r="W31" i="5"/>
  <c r="W32" i="5"/>
  <c r="W33" i="5"/>
  <c r="W34" i="5"/>
  <c r="D35" i="5"/>
  <c r="W35" i="5"/>
  <c r="O575" i="1"/>
  <c r="P575" i="1" s="1"/>
  <c r="P61" i="1" l="1"/>
  <c r="P22" i="1" l="1"/>
  <c r="P6" i="1"/>
  <c r="P704" i="1" l="1"/>
  <c r="P696" i="1"/>
  <c r="P665" i="1"/>
  <c r="P657" i="1"/>
  <c r="P649" i="1"/>
  <c r="P590" i="1"/>
  <c r="P582" i="1"/>
  <c r="P566" i="1"/>
  <c r="P551" i="1"/>
  <c r="P528" i="1"/>
  <c r="P543" i="1"/>
  <c r="P481" i="1"/>
  <c r="P473" i="1"/>
  <c r="P465" i="1"/>
  <c r="P457" i="1"/>
  <c r="P449" i="1"/>
  <c r="P433" i="1"/>
  <c r="P417" i="1"/>
  <c r="P402" i="1"/>
  <c r="P394" i="1"/>
  <c r="P386" i="1"/>
  <c r="P378" i="1"/>
  <c r="P362" i="1"/>
  <c r="P354" i="1"/>
  <c r="P323" i="1"/>
  <c r="P284" i="1"/>
  <c r="P276" i="1"/>
  <c r="P269" i="1"/>
  <c r="P261" i="1"/>
  <c r="P253" i="1"/>
  <c r="P237" i="1"/>
  <c r="P222" i="1"/>
  <c r="P214" i="1"/>
  <c r="P200" i="1"/>
  <c r="P169" i="1"/>
  <c r="P161" i="1"/>
  <c r="P132" i="1"/>
  <c r="P109" i="1"/>
  <c r="P101" i="1"/>
  <c r="P2" i="1"/>
  <c r="P93" i="1" l="1"/>
  <c r="P70" i="1"/>
  <c r="P62" i="1"/>
  <c r="P47" i="1"/>
  <c r="P39" i="1"/>
  <c r="P2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tc={D9C48CEA-5F88-4096-99F9-EE87146680B4}</author>
    <author>tc={D02E2501-A387-439E-8E2C-563DB56DAEEE}</author>
    <author>tc={EC3F1095-DE34-4DD2-8363-04875FA31C72}</author>
    <author>tc={7CF0E8EF-2AAF-4A7A-9022-C063CF2F903C}</author>
    <author>tc={B7D9C5E4-D919-406A-96F8-A7DC2D087249}</author>
  </authors>
  <commentList>
    <comment ref="I9" authorId="0" shapeId="0" xr:uid="{D9C48CEA-5F88-4096-99F9-EE87146680B4}">
      <text>
        <t>[Threaded comment]
Your version of Excel allows you to read this threaded comment; however, any edits to it will get removed if the file is opened in a newer version of Excel. Learn more: https://go.microsoft.com/fwlink/?linkid=870924
Comment:
    @Maria Paola GUERRA did you already check the "calculated" % of pop analysed is the same as the "copied/pasted" one? We can retrieve the information from the previous versions of this doc in case. Let's  also extend the formula to previous years, not only 2023.
Reply:
    Only 2 inconsistencies: Madagascar GRFC 2021 and Senegal GRFC 2023. Moreover, there are 2 cases where - also in the pasted values - % exceeds 100%: Sierra Leone GRFC 2021 and Senegal GRFC 2022.
Reply:
    Madagascar and Sierra Leone GRFC 2021 are now checked and comments with MP tags in those cells.
The easiest way to check pending ones is to go to the report itself and check what we have in the Chapter 1 table where we have information for previous, current and projected year</t>
      </text>
    </comment>
    <comment ref="Y9" authorId="1" shapeId="0" xr:uid="{D02E2501-A387-439E-8E2C-563DB56DAEEE}">
      <text>
        <t>[Threaded comment]
Your version of Excel allows you to read this threaded comment; however, any edits to it will get removed if the file is opened in a newer version of Excel. Learn more: https://go.microsoft.com/fwlink/?linkid=870924
Comment:
    I added this, as this is one major food crisis selection criteria. Others are clear from the already existing columns</t>
      </text>
    </comment>
    <comment ref="Z9" authorId="2" shapeId="0" xr:uid="{EC3F1095-DE34-4DD2-8363-04875FA31C72}">
      <text>
        <t>[Threaded comment]
Your version of Excel allows you to read this threaded comment; however, any edits to it will get removed if the file is opened in a newer version of Excel. Learn more: https://go.microsoft.com/fwlink/?linkid=870924
Comment:
    N/A used in two cases:
1. no data available
2. for refugee/displaced populations, as those are never MFC on their own.</t>
      </text>
    </comment>
    <comment ref="AB9" authorId="3" shapeId="0" xr:uid="{7CF0E8EF-2AAF-4A7A-9022-C063CF2F903C}">
      <text>
        <t>[Threaded comment]
Your version of Excel allows you to read this threaded comment; however, any edits to it will get removed if the file is opened in a newer version of Excel. Learn more: https://go.microsoft.com/fwlink/?linkid=870924
Comment:
    =IFERROR(VLOOKUP(A6,'[Trends by phase_GRFC_30.08.2022.xlsx]Final AFI numbers GRFC MYU'!$A$4:$CQ$82,23,FALSE),"")</t>
      </text>
    </comment>
    <comment ref="H11" authorId="4" shapeId="0" xr:uid="{B7D9C5E4-D919-406A-96F8-A7DC2D087249}">
      <text>
        <t>[Threaded comment]
Your version of Excel allows you to read this threaded comment; however, any edits to it will get removed if the file is opened in a newer version of Excel. Learn more: https://go.microsoft.com/fwlink/?linkid=870924
Comment:
    198700076 to be consistent wiht the phases sum. Mozambique numbers not consistent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tc={23F03331-4E9B-44A1-8A6D-2E6104C2E4B9}</author>
    <author>tc={D9842146-A037-4360-93B3-EAB763B46FE1}</author>
    <author>tc={01C443E8-A52E-4410-8FC7-391B56550BA2}</author>
    <author>tc={28B013AC-096E-4AC8-A7C0-65C2D2B77E8B}</author>
    <author>tc={C3400D25-F265-4DB8-A388-827CAD1FDF1B}</author>
    <author>tc={D9C4BAF4-A3CD-486F-947D-92DD2E022C97}</author>
    <author>tc={A9178495-05E6-4592-A30C-AA9C40CD3FC4}</author>
    <author>tc={CF8FAEC3-7AB2-412B-A462-E491FDA76370}</author>
    <author>tc={E1CDE4E2-B9C3-4466-8E5B-90F0A81C21BB}</author>
    <author>tc={3A54DDCB-F82D-42FD-A077-5A66CE994FFB}</author>
    <author>tc={B83F8E67-481D-4608-978E-11E8EACCD45E}</author>
    <author>tc={603AAFF7-1EA6-4A39-BDC4-DB0BEC542463}</author>
    <author>tc={DDF154A9-716D-4375-8FB0-6F9B482934D0}</author>
    <author>tc={786F448A-1BC1-4621-8382-0F9B0A55DBEC}</author>
    <author>tc={BE1CF757-06C6-4BB7-8B41-052C628C4F5E}</author>
    <author>tc={C0BEA673-B187-446C-B1E3-15042CAD7248}</author>
    <author>tc={863DAD88-7C0E-4EA8-9BA2-9D69B34BFF8D}</author>
    <author>tc={26404357-7A3C-411B-9015-F3C0629299DF}</author>
    <author>tc={0E8C98B8-2EA6-40AA-AF35-98005D45868D}</author>
    <author>tc={546E844B-3321-4199-BFF3-798E962CE7ED}</author>
    <author>tc={732D151A-39A5-4E5A-A22E-29FEC3DA66B7}</author>
    <author>tc={F22C90C2-B323-48C2-966E-E70174CDC56B}</author>
    <author>tc={95E15D5B-F486-49E7-8390-39599BFFA914}</author>
    <author>tc={54F4A579-CD3B-46EB-849E-7D10CA885CB3}</author>
    <author>tc={A2EBCBE6-E593-4E3E-9F11-A1B85B284BDC}</author>
    <author>tc={8280A7D4-B05E-4B20-927A-9985AB67B10E}</author>
    <author>tc={4B088DBC-18CD-46B9-B6BB-42284148B614}</author>
    <author>tc={84C381F7-EEB4-44A2-94C6-BA6C0B913B9D}</author>
    <author>tc={DFBD3ACD-7FB6-4209-90C6-8DD9FFB97A1B}</author>
    <author>tc={AB6D0D63-A7B1-4656-BBD3-FC4F16BEFF9F}</author>
    <author>tc={3E631FA6-3684-4A92-A1FD-7AD9261B825E}</author>
    <author>tc={8B3C6B19-C3E1-4889-B18F-A928D1E4F051}</author>
    <author>tc={3AA24DC2-402A-4BD3-93BC-9E4F40232580}</author>
    <author>tc={4B2D50D6-4A11-4DF7-A7D5-6DCB41D2A9EE}</author>
    <author>tc={BB09BEED-2E86-4CD1-A471-26F58C82482B}</author>
    <author>tc={4564F188-D184-4B8D-93E8-096B5313CBCB}</author>
    <author>tc={EAE95BA2-501B-4C40-B1D5-4E5D8694E84E}</author>
    <author>tc={752C2AA3-2A35-4A5A-A29F-E6DC0A5D2553}</author>
    <author>tc={8C179EF3-8D52-481F-98E3-92ED7BDF53D8}</author>
    <author>tc={E76868D9-EBC6-4DE0-AB90-94AA95D95ABF}</author>
    <author>tc={39D7195C-3BC2-4C71-8711-B4DCBF8E46D5}</author>
    <author>tc={C281FF6C-F3A2-458E-B4A1-B91A4D6D02A9}</author>
    <author>tc={C7EF366B-72A9-4F2F-9383-4D13268C0AC4}</author>
    <author>tc={0029AB09-FEA2-4069-B241-F5FEE77186FD}</author>
    <author>tc={3B7C07F9-FA06-4E92-BD55-68AED8C48FC3}</author>
    <author>tc={C87548F4-29EA-4EA9-BA44-BBCF8CAF4B6E}</author>
    <author>tc={AE5270D7-94AB-424B-8B5A-0D5B0663CFD2}</author>
    <author>tc={105C7750-9BD2-4A95-A8FC-7B6585B9CA48}</author>
    <author>tc={07C8B9A1-A6C7-4726-BEC9-05231DCC5DCC}</author>
    <author>tc={A1D82130-4218-4C09-B783-31FE440A5BBA}</author>
    <author>tc={9BB70D96-0716-4D91-83A9-9D9668B5F450}</author>
    <author>tc={A60E3B8B-92FA-4B70-A7FC-F1285949C81C}</author>
    <author>tc={4B901E7D-670C-4A89-AB0D-755E64BBE4B5}</author>
    <author>tc={76CF0B1C-5D4F-4553-94E1-5A70B9C377D7}</author>
    <author>tc={10187943-B648-4267-B4D0-6A7E4A547140}</author>
    <author>tc={49C006DF-B1D9-4423-957E-C7237E0AE298}</author>
    <author>tc={8655087F-B219-44AE-892A-9E94F5A7BC65}</author>
    <author>tc={0B508602-EF02-41BF-AFBE-9A3D2DA2732A}</author>
    <author>tc={05FA00AB-AA45-4FBB-B3F3-A3D44B02B26D}</author>
    <author>tc={141C1BAC-BF48-4544-A2C6-6B2C1A0CA68B}</author>
    <author>tc={8D109144-411E-4DAF-BADB-E36E1A651F1B}</author>
    <author>tc={1E57CDC0-2525-44E5-9D6F-48F4E735BB6E}</author>
    <author>tc={C8E7EF05-D1EE-4914-B117-62AEC5004F21}</author>
    <author>tc={1AA81E28-A9BE-4708-B40C-E6AF2313EEBC}</author>
    <author>tc={16551A32-CA99-43CD-BCDA-36A05B18B528}</author>
    <author>tc={AA6B080D-620E-45C1-B3E1-F3FD715313FB}</author>
    <author>tc={C15AD1DF-03E0-473F-89C5-C394BA4E44A1}</author>
    <author>tc={91C56E9C-041A-4A40-89E6-80440E16A082}</author>
    <author>tc={ED089318-4FEA-4507-9A0A-110F48CC9482}</author>
    <author>tc={122E3A53-4510-4476-B1F9-B9CAB5BE4551}</author>
    <author>tc={4C9D8ABA-ECF7-4799-A60E-E8CA6B0CCE1F}</author>
    <author>tc={71684F06-ADBD-4BE7-BF54-BE711C4CCCC6}</author>
    <author>tc={6A84D10A-E007-4FD4-BAEC-4941BD3D011B}</author>
    <author>tc={3A00BA68-F274-4030-B2F7-CAA81EE078CA}</author>
    <author>tc={26EC72E6-4259-41FF-B362-978D46904B61}</author>
    <author>tc={4350E749-DF39-B744-9A17-7C4F6C503F93}</author>
    <author>tc={8A249F28-71BC-48CF-B152-2B2E6B929087}</author>
    <author>tc={7CB6544E-7008-4B30-917D-8EC86021D20C}</author>
    <author>tc={A4D42091-948B-114B-A3A2-FD0C94A965DA}</author>
    <author>tc={642865C0-573D-4E5B-A580-27022EA10F19}</author>
    <author>tc={C0C81D9C-8DCC-4A45-AFE9-A2D34D57985C}</author>
    <author>tc={C665256A-60F8-46BC-B490-BA6C541C1BF5}</author>
    <author>tc={D017BE61-6CCA-4940-A119-5EC6CE50C080}</author>
    <author>tc={6E6D17BD-702E-45E7-BCC4-EF68E0D0A727}</author>
    <author>tc={F1A733E3-1152-497B-9B12-8365CA9DF846}</author>
    <author>tc={EC8C535D-EDC5-49DE-95BB-97D361930CEE}</author>
    <author>tc={57C568A7-DF12-4596-AD25-0F7C02282F6B}</author>
    <author>tc={BD1FA082-DC78-479A-B95E-032BED25280B}</author>
    <author>tc={894EEEBD-D0B2-4F0F-9DEF-7F8F54F8AE2C}</author>
    <author>tc={043840BD-74BC-4448-A308-E950BE9B17CA}</author>
    <author>tc={3E221D57-4A4B-4669-9680-190E13EB44AC}</author>
    <author>tc={779B0BF3-0721-40FA-9BF2-21CF17D98531}</author>
    <author>tc={84E0FA40-C048-4CCA-AD73-69908551AE54}</author>
    <author>tc={C02E2046-DA7B-485C-8A77-A6D091985D1A}</author>
    <author>tc={0C2F48D4-1F8D-460A-AD09-27DF22899E4B}</author>
    <author>tc={21D17170-41B4-4A68-A93B-DE19FDD5A889}</author>
    <author>tc={0FA173B6-5397-41B5-B68B-67C79D426361}</author>
    <author>tc={6F1832AC-FF33-4916-A4C9-A729ED0F63FE}</author>
    <author>tc={4312B963-95FD-466E-83B5-ABB17665E7FC}</author>
    <author>tc={854B7B24-706B-4D1B-9F1E-EE602EDD3026}</author>
    <author>tc={88422634-79A1-4110-9244-EE4F2E4BCD5E}</author>
    <author>tc={9E5EC7D3-9D53-4DB8-BEA5-FE487C0CB1B3}</author>
    <author>tc={70005B76-F518-4CD4-A63F-7F72A832054B}</author>
    <author>tc={6EF4879F-64ED-46ED-8F2B-F78654E3BEB7}</author>
    <author>tc={8AC7CAA6-D6FE-4D83-AE82-DAA196D1AC1F}</author>
    <author>tc={55BA6C13-7F50-4CC9-8EDA-B16313E6288F}</author>
    <author>tc={2CD85465-4DA4-43E6-88B2-CA0B1FF042AF}</author>
    <author>tc={80704F72-0504-4E08-B41B-C99C7E02C304}</author>
    <author>tc={630609CC-0B41-4A8C-A091-2B833F61ADB4}</author>
    <author>tc={6CB53B33-D293-48FA-B214-31AA6FABA621}</author>
    <author>tc={35B0D678-5919-44C7-86D5-A79BD04B7048}</author>
    <author>tc={5372F6D8-5B46-4858-B4F1-2F89AC860783}</author>
    <author>tc={3D6E9409-5E96-44C4-8296-4EB917D4164F}</author>
    <author>tc={9DC92ACB-ECBD-44ED-BE9F-35980F493FDB}</author>
    <author>tc={92D0623B-D272-4407-AAA9-25FC58CA522E}</author>
    <author>tc={2F775730-38FF-405E-AFE8-3F2AD708D2A4}</author>
    <author>tc={E7AD98BA-3192-48E5-9C77-E74DEDA808BC}</author>
    <author>tc={E370887B-4EA7-42C0-A607-47946EB7A879}</author>
    <author>tc={5B66DA31-33EE-4ECD-8F6D-B9EE8A868868}</author>
    <author>tc={78117F28-87B0-4FE3-80F0-959BB488D12E}</author>
    <author>tc={09789FBE-B942-4C0E-9197-AC4B8FF38EA4}</author>
    <author>tc={6A91D196-4BDE-4E75-A5C9-75D7E4530A51}</author>
    <author>tc={AA238247-1890-499A-B014-F294C907FE1C}</author>
    <author>tc={05C860B0-B74C-4EEC-BEFF-8B0978733167}</author>
    <author>tc={9C17ACE9-7D64-4FB3-A7FA-3C5BC5A744D4}</author>
    <author>tc={EFFA1017-2590-4502-AF70-A08E5FA59C45}</author>
    <author>tc={07ABE0AE-880D-4545-A7E9-2C5B54612A33}</author>
    <author>tc={7EE55B69-0110-4F63-9018-F2313958A130}</author>
    <author>tc={262DD7F1-7C99-4E96-89A1-B0262A79965D}</author>
    <author>tc={1F379CAF-A8AA-4590-9AC4-8CFEE879AF79}</author>
    <author>tc={EE85A697-73E5-4FC4-8A13-473515FF4C81}</author>
    <author>tc={D6C3F239-EE11-4E6B-95AD-38F8F2CEC141}</author>
    <author>tc={4514FFFF-1579-420F-955D-31EDA7A1ED2E}</author>
    <author>tc={FF1A251C-6A27-4C03-9BDE-8987E5CDC788}</author>
    <author>tc={F9D1E1F6-919F-465D-85D5-0EDE768D9332}</author>
  </authors>
  <commentList>
    <comment ref="F1" authorId="0" shapeId="0" xr:uid="{23F03331-4E9B-44A1-8A6D-2E6104C2E4B9}">
      <text>
        <t>[Threaded comment]
Your version of Excel allows you to read this threaded comment; however, any edits to it will get removed if the file is opened in a newer version of Excel. Learn more: https://go.microsoft.com/fwlink/?linkid=870924
Comment:
    N/A used in two cases:
1. no data available
2. for refugee/displaced populations, as those are never MFC on their own.</t>
      </text>
    </comment>
    <comment ref="H1" authorId="1" shapeId="0" xr:uid="{D9842146-A037-4360-93B3-EAB763B46FE1}">
      <text>
        <t>[Threaded comment]
Your version of Excel allows you to read this threaded comment; however, any edits to it will get removed if the file is opened in a newer version of Excel. Learn more: https://go.microsoft.com/fwlink/?linkid=870924
Comment:
    Details on:
Type of climate shock (drought/flood)
Type of economic shock (COVID/price/Ukraine was, etc)
GIEWS (1, 2, 3)
Displacement (who/where if available)</t>
      </text>
    </comment>
    <comment ref="O1" authorId="2" shapeId="0" xr:uid="{01C443E8-A52E-4410-8FC7-391B56550BA2}">
      <text>
        <t>[Threaded comment]
Your version of Excel allows you to read this threaded comment; however, any edits to it will get removed if the file is opened in a newer version of Excel. Learn more: https://go.microsoft.com/fwlink/?linkid=870924
Comment:
    @Maria Paola GUERRA did you already check the "calculated" % of pop analysed is the same as the "copied/pasted" one? We can retrieve the information from the previous versions of this doc in case. Let's  also extend the formula to previous years, not only 2023.
Reply:
    Only 2 inconsistencies: Madagascar GRFC 2021 and Senegal GRFC 2023. Moreover, there are 2 cases where - also in the pasted values - % exceeds 100%: Sierra Leone GRFC 2021 and Senegal GRFC 2022.
Reply:
    Madagascar and Sierra Leone GRFC 2021 are now checked and comments with MP tags in those cells.
The easiest way to check pending ones is to go to the report itself and check what we have in the Chapter 1 table where we have information for previous, current and projected year</t>
      </text>
    </comment>
    <comment ref="AG1" authorId="3" shapeId="0" xr:uid="{28B013AC-096E-4AC8-A7C0-65C2D2B77E8B}">
      <text>
        <t>[Threaded comment]
Your version of Excel allows you to read this threaded comment; however, any edits to it will get removed if the file is opened in a newer version of Excel. Learn more: https://go.microsoft.com/fwlink/?linkid=870924
Comment:
    I added this, as this is one major food crisis selection criteria. Others are clear from the already existing columns</t>
      </text>
    </comment>
    <comment ref="AI1" authorId="4" shapeId="0" xr:uid="{C3400D25-F265-4DB8-A388-827CAD1FDF1B}">
      <text>
        <t>[Threaded comment]
Your version of Excel allows you to read this threaded comment; however, any edits to it will get removed if the file is opened in a newer version of Excel. Learn more: https://go.microsoft.com/fwlink/?linkid=870924
Comment:
    Do we want to distinguish among area and population analysed? I'm thinking in view of the stardards
Reply:
    @Federica CARFAGNA</t>
      </text>
    </comment>
    <comment ref="P5" authorId="5" shapeId="0" xr:uid="{D9C4BAF4-A3CD-486F-947D-92DD2E022C97}">
      <text>
        <t>[Threaded comment]
Your version of Excel allows you to read this threaded comment; however, any edits to it will get removed if the file is opened in a newer version of Excel. Learn more: https://go.microsoft.com/fwlink/?linkid=870924
Comment:
    flowminder https://www.ipcinfo.org/fileadmin/user_upload/ipcinfo/docs/IPC_Afghanistan_AcuteFoodSec_2019August2020March_Update.pdf</t>
      </text>
    </comment>
    <comment ref="P6" authorId="6" shapeId="0" xr:uid="{A9178495-05E6-4592-A30C-AA9C40CD3FC4}">
      <text>
        <t>[Threaded comment]
Your version of Excel allows you to read this threaded comment; however, any edits to it will get removed if the file is opened in a newer version of Excel. Learn more: https://go.microsoft.com/fwlink/?linkid=870924
Comment:
    https://www.ipcinfo.org/fileadmin/user_upload/ipcinfo/docs/IPC_Afghanistan_AcuteFoodInsec_2020Aug2021March_report_Updated.pdf</t>
      </text>
    </comment>
    <comment ref="U8" authorId="7" shapeId="0" xr:uid="{CF8FAEC3-7AB2-412B-A462-E491FDA76370}">
      <text>
        <t>[Threaded comment]
Your version of Excel allows you to read this threaded comment; however, any edits to it will get removed if the file is opened in a newer version of Excel. Learn more: https://go.microsoft.com/fwlink/?linkid=870924
Comment:
    Not sure where this figure originates, but this was on Lynn's visual. Let's confirm after TWG</t>
      </text>
    </comment>
    <comment ref="AA8" authorId="8" shapeId="0" xr:uid="{E1CDE4E2-B9C3-4466-8E5B-90F0A81C21BB}">
      <text>
        <t>[Threaded comment]
Your version of Excel allows you to read this threaded comment; however, any edits to it will get removed if the file is opened in a newer version of Excel. Learn more: https://go.microsoft.com/fwlink/?linkid=870924
Comment:
    Outside Peak</t>
      </text>
    </comment>
    <comment ref="M32" authorId="9" shapeId="0" xr:uid="{3A54DDCB-F82D-42FD-A077-5A66CE994FFB}">
      <text>
        <t>[Threaded comment]
Your version of Excel allows you to read this threaded comment; however, any edits to it will get removed if the file is opened in a newer version of Excel. Learn more: https://go.microsoft.com/fwlink/?linkid=870924
Comment:
    taken from FAOSTAT</t>
      </text>
    </comment>
    <comment ref="M63" authorId="10" shapeId="0" xr:uid="{B83F8E67-481D-4608-978E-11E8EACCD45E}">
      <text>
        <t>[Threaded comment]
Your version of Excel allows you to read this threaded comment; however, any edits to it will get removed if the file is opened in a newer version of Excel. Learn more: https://go.microsoft.com/fwlink/?linkid=870924
Comment:
    blanks also in the report</t>
      </text>
    </comment>
    <comment ref="AA138" authorId="11" shapeId="0" xr:uid="{603AAFF7-1EA6-4A39-BDC4-DB0BEC542463}">
      <text>
        <t>[Threaded comment]
Your version of Excel allows you to read this threaded comment; however, any edits to it will get removed if the file is opened in a newer version of Excel. Learn more: https://go.microsoft.com/fwlink/?linkid=870924
Comment:
    Outside Peak
Reply:
    November analysis https://agrhymet.cilss.int/doss/tocharg/2023/01/Resultats_Analyses_Nov2022_fichedecommunication.pdf</t>
      </text>
    </comment>
    <comment ref="O140" authorId="12" shapeId="0" xr:uid="{DDF154A9-716D-4375-8FB0-6F9B482934D0}">
      <text>
        <t>[Threaded comment]
Your version of Excel allows you to read this threaded comment; however, any edits to it will get removed if the file is opened in a newer version of Excel. Learn more: https://go.microsoft.com/fwlink/?linkid=870924
Comment:
    changed from 81%</t>
      </text>
    </comment>
    <comment ref="Q143" authorId="13" shapeId="0" xr:uid="{786F448A-1BC1-4621-8382-0F9B0A55DBEC}">
      <text>
        <t>[Threaded comment]
Your version of Excel allows you to read this threaded comment; however, any edits to it will get removed if the file is opened in a newer version of Excel. Learn more: https://go.microsoft.com/fwlink/?linkid=870924
Comment:
    @Maria Paola GUERRA perhaps a typo and this is 2,000,000</t>
      </text>
    </comment>
    <comment ref="Q147" authorId="14" shapeId="0" xr:uid="{BE1CF757-06C6-4BB7-8B41-052C628C4F5E}">
      <text>
        <t>[Threaded comment]
Your version of Excel allows you to read this threaded comment; however, any edits to it will get removed if the file is opened in a newer version of Excel. Learn more: https://go.microsoft.com/fwlink/?linkid=870924
Comment:
    Range provided: 500,000-750,000</t>
      </text>
    </comment>
    <comment ref="R147" authorId="15" shapeId="0" xr:uid="{C0BEA673-B187-446C-B1E3-15042CAD7248}">
      <text>
        <t>[Threaded comment]
Your version of Excel allows you to read this threaded comment; however, any edits to it will get removed if the file is opened in a newer version of Excel. Learn more: https://go.microsoft.com/fwlink/?linkid=870924
Comment:
    4-6%</t>
      </text>
    </comment>
    <comment ref="U163" authorId="16" shapeId="0" xr:uid="{863DAD88-7C0E-4EA8-9BA2-9D69B34BFF8D}">
      <text>
        <t>[Threaded comment]
Your version of Excel allows you to read this threaded comment; however, any edits to it will get removed if the file is opened in a newer version of Excel. Learn more: https://go.microsoft.com/fwlink/?linkid=870924
Comment:
    moderate food insecure, move to IPC 3+</t>
      </text>
    </comment>
    <comment ref="M167" authorId="17" shapeId="0" xr:uid="{26404357-7A3C-411B-9015-F3C0629299DF}">
      <text>
        <t>[Threaded comment]
Your version of Excel allows you to read this threaded comment; however, any edits to it will get removed if the file is opened in a newer version of Excel. Learn more: https://go.microsoft.com/fwlink/?linkid=870924
Comment:
    @Anna-Leena RASANEN @Carlos ESTEVEZ these numbers are strange - analysis missing in the database
Reply:
    @Maria Paola GUERRA in the AM_trend file, its indicated coverage was 100% and country population is then 25,931,269
Reply:
    Ok - it's in line also with the report</t>
      </text>
    </comment>
    <comment ref="M208" authorId="18" shapeId="0" xr:uid="{0E8C98B8-2EA6-40AA-AF35-98005D45868D}">
      <text>
        <t>[Threaded comment]
Your version of Excel allows you to read this threaded comment; however, any edits to it will get removed if the file is opened in a newer version of Excel. Learn more: https://go.microsoft.com/fwlink/?linkid=870924
Comment:
    from UNHCR 4.79 (source not found)</t>
      </text>
    </comment>
    <comment ref="AI208" authorId="19" shapeId="0" xr:uid="{546E844B-3321-4199-BFF3-798E962CE7ED}">
      <text>
        <t>[Threaded comment]
Your version of Excel allows you to read this threaded comment; however, any edits to it will get removed if the file is opened in a newer version of Excel. Learn more: https://go.microsoft.com/fwlink/?linkid=870924
Comment:
    @Federica CARFAGNA we sure?</t>
      </text>
    </comment>
    <comment ref="O232" authorId="20" shapeId="0" xr:uid="{732D151A-39A5-4E5A-A22E-29FEC3DA66B7}">
      <text>
        <t>[Threaded comment]
Your version of Excel allows you to read this threaded comment; however, any edits to it will get removed if the file is opened in a newer version of Excel. Learn more: https://go.microsoft.com/fwlink/?linkid=870924
Comment:
    computed based on pop. analysed taken from the report and total country pop that Baoua sent</t>
      </text>
    </comment>
    <comment ref="R232" authorId="21" shapeId="0" xr:uid="{F22C90C2-B323-48C2-966E-E70174CDC56B}">
      <text>
        <t>[Threaded comment]
Your version of Excel allows you to read this threaded comment; however, any edits to it will get removed if the file is opened in a newer version of Excel. Learn more: https://go.microsoft.com/fwlink/?linkid=870924
Comment:
    @Maria Paola GUERRA pls check this, as this should be %</t>
      </text>
    </comment>
    <comment ref="P256" authorId="22" shapeId="0" xr:uid="{95E15D5B-F486-49E7-8390-39599BFFA914}">
      <text>
        <t>[Threaded comment]
Your version of Excel allows you to read this threaded comment; however, any edits to it will get removed if the file is opened in a newer version of Excel. Learn more: https://go.microsoft.com/fwlink/?linkid=870924
Comment:
    https://www.ipcinfo.org/fileadmin/user_upload/ipcinfo/docs/IPC_DRC_AcuteFI_Situation_2017JuneDec.pdf</t>
      </text>
    </comment>
    <comment ref="M259" authorId="23" shapeId="0" xr:uid="{54F4A579-CD3B-46EB-849E-7D10CA885CB3}">
      <text>
        <t>[Threaded comment]
Your version of Excel allows you to read this threaded comment; however, any edits to it will get removed if the file is opened in a newer version of Excel. Learn more: https://go.microsoft.com/fwlink/?linkid=870924
Comment:
    @Maria Paola GUERRA update using Jul-20 report... about 103 Million</t>
      </text>
    </comment>
    <comment ref="P263" authorId="24" shapeId="0" xr:uid="{A2EBCBE6-E593-4E3E-9F11-A1B85B284BDC}">
      <text>
        <t>[Threaded comment]
Your version of Excel allows you to read this threaded comment; however, any edits to it will get removed if the file is opened in a newer version of Excel. Learn more: https://go.microsoft.com/fwlink/?linkid=870924
Comment:
    Note: GRFC has used the numbers for HNO purposes, and there's estimates for areas not covered in IPC analysis. 
Page 4 (bottom table): https://www.ipcinfo.org/fileadmin/user_upload/ipcinfo/docs/IPC_Djibouti_AcuteFI_Situation_2016Nov2017May.pdf
Reply:
    should we leave it as it is?
Reply:
    I would leave as it is. But for our historical purposes good to know why this same analysis has two different figures for GRFC 2017 and 2018</t>
      </text>
    </comment>
    <comment ref="P264" authorId="25" shapeId="0" xr:uid="{8280A7D4-B05E-4B20-927A-9985AB67B10E}">
      <text>
        <t>[Threaded comment]
Your version of Excel allows you to read this threaded comment; however, any edits to it will get removed if the file is opened in a newer version of Excel. Learn more: https://go.microsoft.com/fwlink/?linkid=870924
Comment:
    Note: Same IPC analysis used as for GRFC 2017. Only difference is, that for GRFC 2017 they used bottom table in page 4, and for GRFC only rural areas coverage. 
Link to report: https://www.ipcinfo.org/fileadmin/user_upload/ipcinfo/docs/IPC_Djibouti_AcuteFI_Situation_2016Nov2017May.pdf</t>
      </text>
    </comment>
    <comment ref="M300" authorId="26" shapeId="0" xr:uid="{4B088DBC-18CD-46B9-B6BB-42284148B614}">
      <text>
        <t>[Threaded comment]
Your version of Excel allows you to read this threaded comment; however, any edits to it will get removed if the file is opened in a newer version of Excel. Learn more: https://go.microsoft.com/fwlink/?linkid=870924
Comment:
    Pending number from WFP Ecuador. Figure here now used to calculate backwards from AFI number and %.</t>
      </text>
    </comment>
    <comment ref="P333" authorId="27" shapeId="0" xr:uid="{84C381F7-EEB4-44A2-94C6-BA6C0B913B9D}">
      <text>
        <t>[Threaded comment]
Your version of Excel allows you to read this threaded comment; however, any edits to it will get removed if the file is opened in a newer version of Excel. Learn more: https://go.microsoft.com/fwlink/?linkid=870924
Comment:
    https://www.ipcinfo.org/fileadmin/user_upload/ipcinfo/docs/IPC_Swaziland_AcuteFI_Situation_2016Apr2017Mar.pdf</t>
      </text>
    </comment>
    <comment ref="M335" authorId="28" shapeId="0" xr:uid="{DFBD3ACD-7FB6-4209-90C6-8DD9FFB97A1B}">
      <text>
        <t>[Threaded comment]
Your version of Excel allows you to read this threaded comment; however, any edits to it will get removed if the file is opened in a newer version of Excel. Learn more: https://go.microsoft.com/fwlink/?linkid=870924
Comment:
    @Maria Paola GUERRA 1,120,092
Reply:
    this is now changed.</t>
      </text>
    </comment>
    <comment ref="N335" authorId="29" shapeId="0" xr:uid="{AB6D0D63-A7B1-4656-BBD3-FC4F16BEFF9F}">
      <text>
        <t>[Threaded comment]
Your version of Excel allows you to read this threaded comment; however, any edits to it will get removed if the file is opened in a newer version of Excel. Learn more: https://go.microsoft.com/fwlink/?linkid=870924
Comment:
    Historical note: this is changed to 950k from 1.1M to be in line with IPC report and the information for the Nov 2018 projection update.</t>
      </text>
    </comment>
    <comment ref="O335" authorId="30" shapeId="0" xr:uid="{3E631FA6-3684-4A92-A1FD-7AD9261B825E}">
      <text>
        <t>[Threaded comment]
Your version of Excel allows you to read this threaded comment; however, any edits to it will get removed if the file is opened in a newer version of Excel. Learn more: https://go.microsoft.com/fwlink/?linkid=870924
Comment:
    @Maria Paola GUERRA this should be 85%
Reply:
    Yes, agreed. This is a mistake in our report, so I have now changed. In case we need to, we can go back to the old and incorrect 79%</t>
      </text>
    </comment>
    <comment ref="M336" authorId="31" shapeId="0" xr:uid="{8B3C6B19-C3E1-4889-B18F-A928D1E4F051}">
      <text>
        <t>[Threaded comment]
Your version of Excel allows you to read this threaded comment; however, any edits to it will get removed if the file is opened in a newer version of Excel. Learn more: https://go.microsoft.com/fwlink/?linkid=870924
Comment:
    @Maria Paola GUERRA 1,133,522</t>
      </text>
    </comment>
    <comment ref="O336" authorId="32" shapeId="0" xr:uid="{3AA24DC2-402A-4BD3-93BC-9E4F40232580}">
      <text>
        <t>[Threaded comment]
Your version of Excel allows you to read this threaded comment; however, any edits to it will get removed if the file is opened in a newer version of Excel. Learn more: https://go.microsoft.com/fwlink/?linkid=870924
Comment:
    @Maria Paola GUERRA this should be 83% (note: country population is incorrect - see comment with correct figures)</t>
      </text>
    </comment>
    <comment ref="M342" authorId="33" shapeId="0" xr:uid="{4B2D50D6-4A11-4DF7-A7D5-6DCB41D2A9EE}">
      <text>
        <t>[Threaded comment]
Your version of Excel allows you to read this threaded comment; however, any edits to it will get removed if the file is opened in a newer version of Excel. Learn more: https://go.microsoft.com/fwlink/?linkid=870924
Comment:
    Decided to keep the computed one, as 10,819,795 from FAOSTAT (see issues to solve doc)</t>
      </text>
    </comment>
    <comment ref="S342" authorId="34" shapeId="0" xr:uid="{BB09BEED-2E86-4CD1-A471-26F58C82482B}">
      <text>
        <t>[Threaded comment]
Your version of Excel allows you to read this threaded comment; however, any edits to it will get removed if the file is opened in a newer version of Excel. Learn more: https://go.microsoft.com/fwlink/?linkid=870924
Comment:
    we sure it is merged? couldn't find this info in the source</t>
      </text>
    </comment>
    <comment ref="AA346" authorId="35" shapeId="0" xr:uid="{4564F188-D184-4B8D-93E8-096B5313CBCB}">
      <text>
        <t>[Threaded comment]
Your version of Excel allows you to read this threaded comment; however, any edits to it will get removed if the file is opened in a newer version of Excel. Learn more: https://go.microsoft.com/fwlink/?linkid=870924
Comment:
    Outside Peak
Reply:
    352896 in the peak</t>
      </text>
    </comment>
    <comment ref="M347" authorId="36" shapeId="0" xr:uid="{EAE95BA2-501B-4C40-B1D5-4E5D8694E84E}">
      <text>
        <t>[Threaded comment]
Your version of Excel allows you to read this threaded comment; however, any edits to it will get removed if the file is opened in a newer version of Excel. Learn more: https://go.microsoft.com/fwlink/?linkid=870924
Comment:
    assumed last year pop</t>
      </text>
    </comment>
    <comment ref="N347" authorId="37" shapeId="0" xr:uid="{752C2AA3-2A35-4A5A-A29F-E6DC0A5D2553}">
      <text>
        <t xml:space="preserve">[Threaded comment]
Your version of Excel allows you to read this threaded comment; however, any edits to it will get removed if the file is opened in a newer version of Excel. Learn more: https://go.microsoft.com/fwlink/?linkid=870924
Comment:
    This is a wide assumption with HRP having 100% population analyzed. This normally the coverage for HNO analyses, so this is the assumption
Reply:
    FYI @Federica CARFAGNA @Maria Paola GUERRA </t>
      </text>
    </comment>
    <comment ref="O363" authorId="38" shapeId="0" xr:uid="{8C179EF3-8D52-481F-98E3-92ED7BDF53D8}">
      <text>
        <t>[Threaded comment]
Your version of Excel allows you to read this threaded comment; however, any edits to it will get removed if the file is opened in a newer version of Excel. Learn more: https://go.microsoft.com/fwlink/?linkid=870924
Comment:
    computed based on pop. analysed taken from the report and total country pop that Baoua sent</t>
      </text>
    </comment>
    <comment ref="M393" authorId="39" shapeId="0" xr:uid="{E76868D9-EBC6-4DE0-AB90-94AA95D95ABF}">
      <text>
        <t xml:space="preserve">[Threaded comment]
Your version of Excel allows you to read this threaded comment; however, any edits to it will get removed if the file is opened in a newer version of Excel. Learn more: https://go.microsoft.com/fwlink/?linkid=870924
Comment:
    This is computed. It’s better to check with the source, as FAOSTAT number is smaller than the pop. Analysed </t>
      </text>
    </comment>
    <comment ref="S393" authorId="40" shapeId="0" xr:uid="{39D7195C-3BC2-4C71-8711-B4DCBF8E46D5}">
      <text>
        <t>[Threaded comment]
Your version of Excel allows you to read this threaded comment; however, any edits to it will get removed if the file is opened in a newer version of Excel. Learn more: https://go.microsoft.com/fwlink/?linkid=870924
Comment:
    derived from tot - ph2+</t>
      </text>
    </comment>
    <comment ref="AI395" authorId="41" shapeId="0" xr:uid="{C281FF6C-F3A2-458E-B4A1-B91A4D6D02A9}">
      <text>
        <t>[Threaded comment]
Your version of Excel allows you to read this threaded comment; however, any edits to it will get removed if the file is opened in a newer version of Excel. Learn more: https://go.microsoft.com/fwlink/?linkid=870924
Comment:
    change to national analysis</t>
      </text>
    </comment>
    <comment ref="O401" authorId="42" shapeId="0" xr:uid="{C7EF366B-72A9-4F2F-9383-4D13268C0AC4}">
      <text>
        <t>[Threaded comment]
Your version of Excel allows you to read this threaded comment; however, any edits to it will get removed if the file is opened in a newer version of Excel. Learn more: https://go.microsoft.com/fwlink/?linkid=870924
Comment:
    computed based on pop. analysed taken from the report and total country pop that Baoua sent</t>
      </text>
    </comment>
    <comment ref="AB409" authorId="43" shapeId="0" xr:uid="{0029AB09-FEA2-4069-B241-F5FEE77186FD}">
      <text>
        <t>[Threaded comment]
Your version of Excel allows you to read this threaded comment; however, any edits to it will get removed if the file is opened in a newer version of Excel. Learn more: https://go.microsoft.com/fwlink/?linkid=870924
Comment:
    disaggregated data are available - how do we want to proceed? @Anna-Leena RASANEN
Reply:
    I would say that if we have disaggregations for all phases, I would go for it. Have not checked Guinea-Bissau, but it should be ok.</t>
      </text>
    </comment>
    <comment ref="M423" authorId="44" shapeId="0" xr:uid="{3B7C07F9-FA06-4E92-BD55-68AED8C48FC3}">
      <text>
        <t>[Threaded comment]
Your version of Excel allows you to read this threaded comment; however, any edits to it will get removed if the file is opened in a newer version of Excel. Learn more: https://go.microsoft.com/fwlink/?linkid=870924
Comment:
    taken from FAOSTAT</t>
      </text>
    </comment>
    <comment ref="L430" authorId="45" shapeId="0" xr:uid="{C87548F4-29EA-4EA9-BA44-BBCF8CAF4B6E}">
      <text>
        <t>[Threaded comment]
Your version of Excel allows you to read this threaded comment; however, any edits to it will get removed if the file is opened in a newer version of Excel. Learn more: https://go.microsoft.com/fwlink/?linkid=870924
Comment:
    The figures now seem like the confidential analysis results. If that is the case, date of analysis is March 2023.</t>
      </text>
    </comment>
    <comment ref="AA430" authorId="46" shapeId="0" xr:uid="{AE5270D7-94AB-424B-8B5A-0D5B0663CFD2}">
      <text>
        <t>[Threaded comment]
Your version of Excel allows you to read this threaded comment; however, any edits to it will get removed if the file is opened in a newer version of Excel. Learn more: https://go.microsoft.com/fwlink/?linkid=870924
Comment:
    19,206 outside the peak</t>
      </text>
    </comment>
    <comment ref="M431" authorId="47" shapeId="0" xr:uid="{105C7750-9BD2-4A95-A8FC-7B6585B9CA48}">
      <text>
        <t>[Threaded comment]
Your version of Excel allows you to read this threaded comment; however, any edits to it will get removed if the file is opened in a newer version of Excel. Learn more: https://go.microsoft.com/fwlink/?linkid=870924
Comment:
    taken from Banco Central d'Honduras</t>
      </text>
    </comment>
    <comment ref="W432" authorId="48" shapeId="0" xr:uid="{07C8B9A1-A6C7-4726-BEC9-05231DCC5DCC}">
      <text>
        <t>[Threaded comment]
Your version of Excel allows you to read this threaded comment; however, any edits to it will get removed if the file is opened in a newer version of Excel. Learn more: https://go.microsoft.com/fwlink/?linkid=870924
Comment:
    blank</t>
      </text>
    </comment>
    <comment ref="P433" authorId="49" shapeId="0" xr:uid="{A1D82130-4218-4C09-B783-31FE440A5BBA}">
      <text>
        <t>[Threaded comment]
Your version of Excel allows you to read this threaded comment; however, any edits to it will get removed if the file is opened in a newer version of Excel. Learn more: https://go.microsoft.com/fwlink/?linkid=870924
Comment:
    FSIN to dig into old files on dry corridor to get the details. There's two analyses covering this time period (for different areas, done in different months). Need to check how these two analyses are possibly merged.
Reply:
    this analysis differs from the database. However, considering this comment, I would leave it as it is. @Anna-Leena RASANEN @Carlos ESTEVEZ</t>
      </text>
    </comment>
    <comment ref="X435" authorId="50" shapeId="0" xr:uid="{9BB70D96-0716-4D91-83A9-9D9668B5F450}">
      <text>
        <t>[Threaded comment]
Your version of Excel allows you to read this threaded comment; however, any edits to it will get removed if the file is opened in a newer version of Excel. Learn more: https://go.microsoft.com/fwlink/?linkid=870924
Comment:
    Note: there's some inconsistency with Phase 3 %, but as IPC has preferred to use the % from communication sheet, we seem to have used consistently 24% in GRFC 2021. This causes inconsistency with 25% that is in population tracking sheet and on report landing page in IPC platform (under the map).</t>
      </text>
    </comment>
    <comment ref="M467" authorId="51" shapeId="0" xr:uid="{A60E3B8B-92FA-4B70-A7FC-F1285949C81C}">
      <text>
        <t>[Threaded comment]
Your version of Excel allows you to read this threaded comment; however, any edits to it will get removed if the file is opened in a newer version of Excel. Learn more: https://go.microsoft.com/fwlink/?linkid=870924
Comment:
    For assumption, population used for GRFC 2022 is used here</t>
      </text>
    </comment>
    <comment ref="N467" authorId="52" shapeId="0" xr:uid="{4B901E7D-670C-4A89-AB0D-755E64BBE4B5}">
      <text>
        <t xml:space="preserve">[Threaded comment]
Your version of Excel allows you to read this threaded comment; however, any edits to it will get removed if the file is opened in a newer version of Excel. Learn more: https://go.microsoft.com/fwlink/?linkid=870924
Comment:
    IDP in camps: 179,360
IDP off-camp: 994,452
IDP returnee: 4,978674
(DTM September 2022 figures) </t>
      </text>
    </comment>
    <comment ref="M480" authorId="53" shapeId="0" xr:uid="{76CF0B1C-5D4F-4553-94E1-5A70B9C377D7}">
      <text>
        <t>[Threaded comment]
Your version of Excel allows you to read this threaded comment; however, any edits to it will get removed if the file is opened in a newer version of Excel. Learn more: https://go.microsoft.com/fwlink/?linkid=870924
Comment:
    @Maria Paola GUERRA 700,000</t>
      </text>
    </comment>
    <comment ref="N480" authorId="54" shapeId="0" xr:uid="{10187943-B648-4267-B4D0-6A7E4A547140}">
      <text>
        <t>[Threaded comment]
Your version of Excel allows you to read this threaded comment; however, any edits to it will get removed if the file is opened in a newer version of Excel. Learn more: https://go.microsoft.com/fwlink/?linkid=870924
Comment:
    @Maria Paola GUERRA 620,638</t>
      </text>
    </comment>
    <comment ref="O480" authorId="55" shapeId="0" xr:uid="{49C006DF-B1D9-4423-957E-C7237E0AE298}">
      <text>
        <t>[Threaded comment]
Your version of Excel allows you to read this threaded comment; however, any edits to it will get removed if the file is opened in a newer version of Excel. Learn more: https://go.microsoft.com/fwlink/?linkid=870924
Comment:
    @Maria Paola GUERRA 83%</t>
      </text>
    </comment>
    <comment ref="P480" authorId="56" shapeId="0" xr:uid="{8655087F-B219-44AE-892A-9E94F5A7BC65}">
      <text>
        <t>[Threaded comment]
Your version of Excel allows you to read this threaded comment; however, any edits to it will get removed if the file is opened in a newer version of Excel. Learn more: https://go.microsoft.com/fwlink/?linkid=870924
Comment:
    @Maria Paola GUERRA Oct-Dec 2020</t>
      </text>
    </comment>
    <comment ref="Q480" authorId="57" shapeId="0" xr:uid="{0B508602-EF02-41BF-AFBE-9A3D2DA2732A}">
      <text>
        <t>[Threaded comment]
Your version of Excel allows you to read this threaded comment; however, any edits to it will get removed if the file is opened in a newer version of Excel. Learn more: https://go.microsoft.com/fwlink/?linkid=870924
Comment:
    @Maria Paola GUERRA calculate based on the population and % in phase 3+. The number should be around 0.2M
Reply:
    add N/A on all cells for phases, highest area phase and MFC</t>
      </text>
    </comment>
    <comment ref="R480" authorId="58" shapeId="0" xr:uid="{05FA00AB-AA45-4FBB-B3F3-A3D44B02B26D}">
      <text>
        <t>[Threaded comment]
Your version of Excel allows you to read this threaded comment; however, any edits to it will get removed if the file is opened in a newer version of Excel. Learn more: https://go.microsoft.com/fwlink/?linkid=870924
Comment:
    @Maria Paola GUERRA 25%</t>
      </text>
    </comment>
    <comment ref="U480" authorId="59" shapeId="0" xr:uid="{141C1BAC-BF48-4544-A2C6-6B2C1A0CA68B}">
      <text>
        <t>[Threaded comment]
Your version of Excel allows you to read this threaded comment; however, any edits to it will get removed if the file is opened in a newer version of Excel. Learn more: https://go.microsoft.com/fwlink/?linkid=870924
Comment:
    @Maria Paola GUERRA calculate number with % and population size. The number is around 0.4M</t>
      </text>
    </comment>
    <comment ref="V480" authorId="60" shapeId="0" xr:uid="{8D109144-411E-4DAF-BADB-E36E1A651F1B}">
      <text>
        <t>[Threaded comment]
Your version of Excel allows you to read this threaded comment; however, any edits to it will get removed if the file is opened in a newer version of Excel. Learn more: https://go.microsoft.com/fwlink/?linkid=870924
Comment:
    @Maria Paola GUERRA 65%</t>
      </text>
    </comment>
    <comment ref="Q481" authorId="61" shapeId="0" xr:uid="{1E57CDC0-2525-44E5-9D6F-48F4E735BB6E}">
      <text>
        <t>[Threaded comment]
Your version of Excel allows you to read this threaded comment; however, any edits to it will get removed if the file is opened in a newer version of Excel. Learn more: https://go.microsoft.com/fwlink/?linkid=870924
Comment:
    @Maria Paola GUERRA calculate with population size and %. This is around 0.1M</t>
      </text>
    </comment>
    <comment ref="R481" authorId="62" shapeId="0" xr:uid="{C8E7EF05-D1EE-4914-B117-62AEC5004F21}">
      <text>
        <t>[Threaded comment]
Your version of Excel allows you to read this threaded comment; however, any edits to it will get removed if the file is opened in a newer version of Excel. Learn more: https://go.microsoft.com/fwlink/?linkid=870924
Comment:
    @Maria Paola GUERRA 22%</t>
      </text>
    </comment>
    <comment ref="R482" authorId="63" shapeId="0" xr:uid="{1AA81E28-A9BE-4708-B40C-E6AF2313EEBC}">
      <text>
        <t>[Threaded comment]
Your version of Excel allows you to read this threaded comment; however, any edits to it will get removed if the file is opened in a newer version of Excel. Learn more: https://go.microsoft.com/fwlink/?linkid=870924
Comment:
    check final figure once WFP JOCO confirmed calculation . these current figures expected to change a bit.
Reply:
    WFP Jordan CO confirmed these figures.</t>
      </text>
    </comment>
    <comment ref="AI482" authorId="64" shapeId="0" xr:uid="{16551A32-CA99-43CD-BCDA-36A05B18B528}">
      <text>
        <t>[Threaded comment]
Your version of Excel allows you to read this threaded comment; however, any edits to it will get removed if the file is opened in a newer version of Excel. Learn more: https://go.microsoft.com/fwlink/?linkid=870924
Comment:
    Refugees in camps and communities (mainly Syrian). This is the figure who are registered with UNHCR. There may be 1.3M refugees in Jordan, but not all are registered.</t>
      </text>
    </comment>
    <comment ref="K492" authorId="65" shapeId="0" xr:uid="{AA6B080D-620E-45C1-B3E1-F3FD715313FB}">
      <text>
        <t>[Threaded comment]
Your version of Excel allows you to read this threaded comment; however, any edits to it will get removed if the file is opened in a newer version of Excel. Learn more: https://go.microsoft.com/fwlink/?linkid=870924
Comment:
    the report and the PTT don't provide the estimates, which are taken from the IPC_CH pop. tracking sheet</t>
      </text>
    </comment>
    <comment ref="P497" authorId="66" shapeId="0" xr:uid="{C15AD1DF-03E0-473F-89C5-C394BA4E44A1}">
      <text>
        <t>[Threaded comment]
Your version of Excel allows you to read this threaded comment; however, any edits to it will get removed if the file is opened in a newer version of Excel. Learn more: https://go.microsoft.com/fwlink/?linkid=870924
Comment:
    NOTE - this is a projection</t>
      </text>
    </comment>
    <comment ref="N534" authorId="67" shapeId="0" xr:uid="{91C56E9C-041A-4A40-89E6-80440E16A082}">
      <text>
        <t>[Threaded comment]
Your version of Excel allows you to read this threaded comment; however, any edits to it will get removed if the file is opened in a newer version of Excel. Learn more: https://go.microsoft.com/fwlink/?linkid=870924
Comment:
    5.36 adding up the two pop groups from the report</t>
      </text>
    </comment>
    <comment ref="M540" authorId="68" shapeId="0" xr:uid="{ED089318-4FEA-4507-9A0A-110F48CC9482}">
      <text>
        <t>[Threaded comment]
Your version of Excel allows you to read this threaded comment; however, any edits to it will get removed if the file is opened in a newer version of Excel. Learn more: https://go.microsoft.com/fwlink/?linkid=870924
Comment:
    FYI - seems GRFC has used the number of registered refugees here, and for some editions with 1.5M refugees, the number of GoL estimate</t>
      </text>
    </comment>
    <comment ref="Q541" authorId="69" shapeId="0" xr:uid="{122E3A53-4510-4476-B1F9-B9CAB5BE4551}">
      <text>
        <t>[Threaded comment]
Your version of Excel allows you to read this threaded comment; however, any edits to it will get removed if the file is opened in a newer version of Excel. Learn more: https://go.microsoft.com/fwlink/?linkid=870924
Comment:
    @Maria Paola GUERRA pls add formula based on % on the right and country population (1.5M). This should be around 0.7M</t>
      </text>
    </comment>
    <comment ref="R541" authorId="70" shapeId="0" xr:uid="{4C9D8ABA-ECF7-4799-A60E-E8CA6B0CCE1F}">
      <text>
        <t>[Threaded comment]
Your version of Excel allows you to read this threaded comment; however, any edits to it will get removed if the file is opened in a newer version of Excel. Learn more: https://go.microsoft.com/fwlink/?linkid=870924
Comment:
    @Maria Paola GUERRA this should be 49%</t>
      </text>
    </comment>
    <comment ref="M545" authorId="71" shapeId="0" xr:uid="{71684F06-ADBD-4BE7-BF54-BE711C4CCCC6}">
      <text>
        <t>[Threaded comment]
Your version of Excel allows you to read this threaded comment; however, any edits to it will get removed if the file is opened in a newer version of Excel. Learn more: https://go.microsoft.com/fwlink/?linkid=870924
Comment:
    Imaginary figure added as country population to fill the gap. This figure to be confirmed and checked.
Reply:
    found</t>
      </text>
    </comment>
    <comment ref="M566" authorId="72" shapeId="0" xr:uid="{6A84D10A-E007-4FD4-BAEC-4941BD3D011B}">
      <text>
        <t>[Threaded comment]
Your version of Excel allows you to read this threaded comment; however, any edits to it will get removed if the file is opened in a newer version of Excel. Learn more: https://go.microsoft.com/fwlink/?linkid=870924
Comment:
    Until final figure available, figure used last year is now here</t>
      </text>
    </comment>
    <comment ref="N566" authorId="73" shapeId="0" xr:uid="{3A00BA68-F274-4030-B2F7-CAA81EE078CA}">
      <text>
        <t>[Threaded comment]
Your version of Excel allows you to read this threaded comment; however, any edits to it will get removed if the file is opened in a newer version of Excel. Learn more: https://go.microsoft.com/fwlink/?linkid=870924
Comment:
    HNO 2023, page 11: 
coverage excludes residents and only covers IDPs, refugees and migrants. (change from last year, when also residents were covered).
Note: pop figures from HNO added in, refugee number (last in the formula) was not easily found, so PIN number 43,000 is therefore used.</t>
      </text>
    </comment>
    <comment ref="R568" authorId="74" shapeId="0" xr:uid="{26EC72E6-4259-41FF-B362-978D46904B61}">
      <text>
        <t>[Threaded comment]
Your version of Excel allows you to read this threaded comment; however, any edits to it will get removed if the file is opened in a newer version of Excel. Learn more: https://go.microsoft.com/fwlink/?linkid=870924
Comment:
    Population in PHase 3+ should be 49% but it is 52% - pag 21 https://documents.wfp.org/stellent/groups/public/documents/ena/wfp291271.pdf?_ga=2.15105203.445271392.1612357668-543213301.1610018656
Reply:
    corrected formula link from Q548 to Q547. But still inconsistency with % with IPC report. This is because of different population figures in IPC report than what in our file</t>
      </text>
    </comment>
    <comment ref="S569" authorId="75" shapeId="0" xr:uid="{4350E749-DF39-B744-9A17-7C4F6C503F93}">
      <text>
        <t>[Threaded comment]
Your version of Excel allows you to read this threaded comment; however, any edits to it will get removed if the file is opened in a newer version of Excel. Learn more: https://go.microsoft.com/fwlink/?linkid=870924
Comment:
    the numbers do not ass up, but so it's in the report
https://www.ipcinfo.org/ipc-country-analysis/details-map/en/c/1068308/?iso3=MDG</t>
      </text>
    </comment>
    <comment ref="P570" authorId="76" shapeId="0" xr:uid="{8A249F28-71BC-48CF-B152-2B2E6B929087}">
      <text>
        <t>[Threaded comment]
Your version of Excel allows you to read this threaded comment; however, any edits to it will get removed if the file is opened in a newer version of Excel. Learn more: https://go.microsoft.com/fwlink/?linkid=870924
Comment:
    Lisa commented "the 2018 peak should be the same as the 2019 peak as this one (Nov 2017 - Mar 2018) was updated (Mar-Jun 2018)". However, the GRFC 2019 published the Nov17-Mar18 analysis</t>
      </text>
    </comment>
    <comment ref="AA573" authorId="77" shapeId="0" xr:uid="{7CB6544E-7008-4B30-917D-8EC86021D20C}">
      <text>
        <t>[Threaded comment]
Your version of Excel allows you to read this threaded comment; however, any edits to it will get removed if the file is opened in a newer version of Excel. Learn more: https://go.microsoft.com/fwlink/?linkid=870924
Comment:
    Outside Peak</t>
      </text>
    </comment>
    <comment ref="S578" authorId="78" shapeId="0" xr:uid="{A4D42091-948B-114B-A3A2-FD0C94A965DA}">
      <text>
        <t xml:space="preserve">[Threaded comment]
Your version of Excel allows you to read this threaded comment; however, any edits to it will get removed if the file is opened in a newer version of Excel. Learn more: https://go.microsoft.com/fwlink/?linkid=870924
Comment:
    @Federica CARFAGNA clarify with Lisa. This should be 6.914.281 (45%), but if so the phases don’t add up with pop. analysed https://www.ipcinfo.org/ipc-country-analysis/details-map/en/c/1151742/?iso3=MWI
</t>
      </text>
    </comment>
    <comment ref="O579" authorId="79" shapeId="0" xr:uid="{642865C0-573D-4E5B-A580-27022EA10F19}">
      <text>
        <t>[Threaded comment]
Your version of Excel allows you to read this threaded comment; however, any edits to it will get removed if the file is opened in a newer version of Excel. Learn more: https://go.microsoft.com/fwlink/?linkid=870924
Comment:
    need to check history why we changed this to 84% in the report. 
Reply:
    it was a problem of total country population - now solved
Reply:
    @Anna-Leena RASANEN as per the numbers, this is 82% … couldn’t find it in the IPC report. Could you help me?
Reply:
    @Maria Paola GUERRA why the figure was changed remains a mystery. Let's use 82%, as that is in line with IPC population file. Report itself does not say % of country population analysed.
And as this is the same analysis as 2018 peak, please amend the numbers to match for 2018 and 2019 peak. The numbers for 2019 peak row seem to match IPC tracking sheet, so I would use those.
Reply:
    https://www.ipcinfo.org/fileadmin/user_upload/ipcinfo/docs/Malawi_MVAC_IPC_AcuteAnalysis_Report2018.pdf</t>
      </text>
    </comment>
    <comment ref="O616" authorId="80" shapeId="0" xr:uid="{C0C81D9C-8DCC-4A45-AFE9-A2D34D57985C}">
      <text>
        <t>[Threaded comment]
Your version of Excel allows you to read this threaded comment; however, any edits to it will get removed if the file is opened in a newer version of Excel. Learn more: https://go.microsoft.com/fwlink/?linkid=870924
Comment:
    added this figure from GRFC 2020 report. Yellow highlight refers to manual add by someone non-MP :)</t>
      </text>
    </comment>
    <comment ref="M619" authorId="81" shapeId="0" xr:uid="{C665256A-60F8-46BC-B490-BA6C541C1BF5}">
      <text>
        <t>[Threaded comment]
Your version of Excel allows you to read this threaded comment; however, any edits to it will get removed if the file is opened in a newer version of Excel. Learn more: https://go.microsoft.com/fwlink/?linkid=870924
Comment:
    changed to meet the sum of all phases</t>
      </text>
    </comment>
    <comment ref="M678" authorId="82" shapeId="0" xr:uid="{D017BE61-6CCA-4940-A119-5EC6CE50C080}">
      <text>
        <t>[Threaded comment]
Your version of Excel allows you to read this threaded comment; however, any edits to it will get removed if the file is opened in a newer version of Excel. Learn more: https://go.microsoft.com/fwlink/?linkid=870924
Comment:
    taken from FAOSTAT</t>
      </text>
    </comment>
    <comment ref="O678" authorId="83" shapeId="0" xr:uid="{6E6D17BD-702E-45E7-BCC4-EF68E0D0A727}">
      <text>
        <t>[Threaded comment]
Your version of Excel allows you to read this threaded comment; however, any edits to it will get removed if the file is opened in a newer version of Excel. Learn more: https://go.microsoft.com/fwlink/?linkid=870924
Comment:
    64% in the report, but not in line with FAOSTAT population</t>
      </text>
    </comment>
    <comment ref="M680" authorId="84" shapeId="0" xr:uid="{F1A733E3-1152-497B-9B12-8365CA9DF846}">
      <text>
        <t>[Threaded comment]
Your version of Excel allows you to read this threaded comment; however, any edits to it will get removed if the file is opened in a newer version of Excel. Learn more: https://go.microsoft.com/fwlink/?linkid=870924
Comment:
    taken from FAOSTAT</t>
      </text>
    </comment>
    <comment ref="M686" authorId="85" shapeId="0" xr:uid="{EC8C535D-EDC5-49DE-95BB-97D361930CEE}">
      <text>
        <t>[Threaded comment]
Your version of Excel allows you to read this threaded comment; however, any edits to it will get removed if the file is opened in a newer version of Excel. Learn more: https://go.microsoft.com/fwlink/?linkid=870924
Comment:
    taken from FAOSTAT, but mismatch among total country population in FAOSTAT and share of population analysed (see issues to solve doc)</t>
      </text>
    </comment>
    <comment ref="M687" authorId="86" shapeId="0" xr:uid="{57C568A7-DF12-4596-AD25-0F7C02282F6B}">
      <text>
        <t>[Threaded comment]
Your version of Excel allows you to read this threaded comment; however, any edits to it will get removed if the file is opened in a newer version of Excel. Learn more: https://go.microsoft.com/fwlink/?linkid=870924
Comment:
    taken from FAOSTAT</t>
      </text>
    </comment>
    <comment ref="M695" authorId="87" shapeId="0" xr:uid="{BD1FA082-DC78-479A-B95E-032BED25280B}">
      <text>
        <t>[Threaded comment]
Your version of Excel allows you to read this threaded comment; however, any edits to it will get removed if the file is opened in a newer version of Excel. Learn more: https://go.microsoft.com/fwlink/?linkid=870924
Comment:
    taken from FAOSTAT</t>
      </text>
    </comment>
    <comment ref="O695" authorId="88" shapeId="0" xr:uid="{894EEEBD-D0B2-4F0F-9DEF-7F8F54F8AE2C}">
      <text>
        <t>[Threaded comment]
Your version of Excel allows you to read this threaded comment; however, any edits to it will get removed if the file is opened in a newer version of Excel. Learn more: https://go.microsoft.com/fwlink/?linkid=870924
Comment:
    computed based on tot. population from FAOSTAT</t>
      </text>
    </comment>
    <comment ref="M703" authorId="89" shapeId="0" xr:uid="{043840BD-74BC-4448-A308-E950BE9B17CA}">
      <text>
        <t>[Threaded comment]
Your version of Excel allows you to read this threaded comment; however, any edits to it will get removed if the file is opened in a newer version of Excel. Learn more: https://go.microsoft.com/fwlink/?linkid=870924
Comment:
    taken from FAOSTAT</t>
      </text>
    </comment>
    <comment ref="O703" authorId="90" shapeId="0" xr:uid="{3E221D57-4A4B-4669-9680-190E13EB44AC}">
      <text>
        <t>[Threaded comment]
Your version of Excel allows you to read this threaded comment; however, any edits to it will get removed if the file is opened in a newer version of Excel. Learn more: https://go.microsoft.com/fwlink/?linkid=870924
Comment:
    computed based on tot. population from FAOSTAT</t>
      </text>
    </comment>
    <comment ref="Q709" authorId="91" shapeId="0" xr:uid="{779B0BF3-0721-40FA-9BF2-21CF17D98531}">
      <text>
        <t>[Threaded comment]
Your version of Excel allows you to read this threaded comment; however, any edits to it will get removed if the file is opened in a newer version of Excel. Learn more: https://go.microsoft.com/fwlink/?linkid=870924
Comment:
    range provided 100,000-250,000</t>
      </text>
    </comment>
    <comment ref="W710" authorId="92" shapeId="0" xr:uid="{84E0FA40-C048-4CCA-AD73-69908551AE54}">
      <text>
        <t>[Threaded comment]
Your version of Excel allows you to read this threaded comment; however, any edits to it will get removed if the file is opened in a newer version of Excel. Learn more: https://go.microsoft.com/fwlink/?linkid=870924
Comment:
    @Maria Paola GUERRA and @Anna-Leena RASANEN working with the CH Matrix from CILSS i spotted that in 2016, the March16 analysis estimated CH3+ for Jun-Aug at 1,020,536 people, well above the peak "endorsed" and included in the GRFC17. 
Do we want to look into this?
Reply:
    I agree with you that it is weird - but the GRFC 2017 refers to the oct-dec 2016 analysis (see pag 64)</t>
      </text>
    </comment>
    <comment ref="N721" authorId="93" shapeId="0" xr:uid="{C02E2046-DA7B-485C-8A77-A6D091985D1A}">
      <text>
        <t>[Threaded comment]
Your version of Excel allows you to read this threaded comment; however, any edits to it will get removed if the file is opened in a newer version of Excel. Learn more: https://go.microsoft.com/fwlink/?linkid=870924
Comment:
    according to CH database, this is 104,037,251 with consequent changes on the phases</t>
      </text>
    </comment>
    <comment ref="N724" authorId="94" shapeId="0" xr:uid="{0C2F48D4-1F8D-460A-AD09-27DF22899E4B}">
      <text>
        <t>[Threaded comment]
Your version of Excel allows you to read this threaded comment; however, any edits to it will get removed if the file is opened in a newer version of Excel. Learn more: https://go.microsoft.com/fwlink/?linkid=870924
Comment:
    @Anna-Leena RASANEN in the CH Fiche this number is 158,784,429 
 https://fscluster.org/nigeria/document/cadre-harmonize-identification-risk</t>
      </text>
    </comment>
    <comment ref="AA724" authorId="95" shapeId="0" xr:uid="{21D17170-41B4-4A68-A93B-DE19FDD5A889}">
      <text>
        <t>[Threaded comment]
Your version of Excel allows you to read this threaded comment; however, any edits to it will get removed if the file is opened in a newer version of Excel. Learn more: https://go.microsoft.com/fwlink/?linkid=870924
Comment:
    Outside Peak
Reply:
    November analysis https://agrhymet.cilss.int/doss/tocharg/2023/01/Resultats_Analyses_Nov2022_fichedecommunication.pdf</t>
      </text>
    </comment>
    <comment ref="J754" authorId="96" shapeId="0" xr:uid="{0FA173B6-5397-41B5-B68B-67C79D426361}">
      <text>
        <t>[Threaded comment]
Your version of Excel allows you to read this threaded comment; however, any edits to it will get removed if the file is opened in a newer version of Excel. Learn more: https://go.microsoft.com/fwlink/?linkid=870924
Comment:
    PIN is based on FIES etc, not on CARI. No CARI calculation done, but is possible from MSNA dataset.</t>
      </text>
    </comment>
    <comment ref="O843" authorId="97" shapeId="0" xr:uid="{6F1832AC-FF33-4916-A4C9-A729ED0F63FE}">
      <text>
        <t>[Threaded comment]
Your version of Excel allows you to read this threaded comment; however, any edits to it will get removed if the file is opened in a newer version of Excel. Learn more: https://go.microsoft.com/fwlink/?linkid=870924
Comment:
    inconsistent: the correct percentage is 103%</t>
      </text>
    </comment>
    <comment ref="M856" authorId="98" shapeId="0" xr:uid="{4312B963-95FD-466E-83B5-ABB17665E7FC}">
      <text>
        <t>[Threaded comment]
Your version of Excel allows you to read this threaded comment; however, any edits to it will get removed if the file is opened in a newer version of Excel. Learn more: https://go.microsoft.com/fwlink/?linkid=870924
Comment:
    @Maria Paola GUERRA I do not have the exact figure easily at hand, but let's use what we have for the population analyzed. I have just that the country population analyzed is 8.3M and this is 100% coverage</t>
      </text>
    </comment>
    <comment ref="O856" authorId="99" shapeId="0" xr:uid="{854B7B24-706B-4D1B-9F1E-EE602EDD3026}">
      <text>
        <t>[Threaded comment]
Your version of Excel allows you to read this threaded comment; however, any edits to it will get removed if the file is opened in a newer version of Excel. Learn more: https://go.microsoft.com/fwlink/?linkid=870924
Comment:
    @Maria Paola GUERRA this is 100%</t>
      </text>
    </comment>
    <comment ref="P874" authorId="100" shapeId="0" xr:uid="{88422634-79A1-4110-9244-EE4F2E4BCD5E}">
      <text>
        <t>[Threaded comment]
Your version of Excel allows you to read this threaded comment; however, any edits to it will get removed if the file is opened in a newer version of Excel. Learn more: https://go.microsoft.com/fwlink/?linkid=870924
Comment:
    https://www.ipcinfo.org/fileadmin/user_upload/ipcinfo/docs/Somalia-Multi-Partner-Technical-Release-on-Somalia-2022-Post-Deyr-Assessment-and-IPC-Analysis-Results-28-Feb-2023.pdf
https://www.ipcinfo.org/fileadmin/user_upload/ipcinfo/docs/IPC_Somalia_Acute_Food_Insecurity_Malnutrition_2023JanJun_Snapshot.pdf</t>
      </text>
    </comment>
    <comment ref="AA882" authorId="101" shapeId="0" xr:uid="{9E5EC7D3-9D53-4DB8-BEA5-FE487C0CB1B3}">
      <text>
        <t>[Threaded comment]
Your version of Excel allows you to read this threaded comment; however, any edits to it will get removed if the file is opened in a newer version of Excel. Learn more: https://go.microsoft.com/fwlink/?linkid=870924
Comment:
    100 000 was published in GRFC 2017 but the peak for 2016 was actually 30 000 as per 
https://www.ipcinfo.org/fileadmin/user_upload/ipcinfo/docs/1_IPC_SouthSudan_KeyMessages_Sept16.pdf</t>
      </text>
    </comment>
    <comment ref="N883" authorId="102" shapeId="0" xr:uid="{70005B76-F518-4CD4-A63F-7F72A832054B}">
      <text>
        <t>[Threaded comment]
Your version of Excel allows you to read this threaded comment; however, any edits to it will get removed if the file is opened in a newer version of Excel. Learn more: https://go.microsoft.com/fwlink/?linkid=870924
Comment:
    12235167 in teh report https://www.ipcinfo.org/fileadmin/user_upload/ipcinfo/docs/IPC_South_Sudan_AcuteFI_May2017_June-July2017_FINAL.pdf</t>
      </text>
    </comment>
    <comment ref="O883" authorId="103" shapeId="0" xr:uid="{6EF4879F-64ED-46ED-8F2B-F78654E3BEB7}">
      <text>
        <t>[Threaded comment]
Your version of Excel allows you to read this threaded comment; however, any edits to it will get removed if the file is opened in a newer version of Excel. Learn more: https://go.microsoft.com/fwlink/?linkid=870924
Comment:
    inconsistent with the report</t>
      </text>
    </comment>
    <comment ref="S883" authorId="104" shapeId="0" xr:uid="{8AC7CAA6-D6FE-4D83-AE82-DAA196D1AC1F}">
      <text>
        <t>[Threaded comment]
Your version of Excel allows you to read this threaded comment; however, any edits to it will get removed if the file is opened in a newer version of Excel. Learn more: https://go.microsoft.com/fwlink/?linkid=870924
Comment:
    2.545.167 to be consistent with the tot pop analysed in the report https://www.ipcinfo.org/fileadmin/user_upload/ipcinfo/docs/IPC_South_Sudan_AcuteFI_May2017_June-July2017_FINAL.pdf</t>
      </text>
    </comment>
    <comment ref="M888" authorId="105" shapeId="0" xr:uid="{55BA6C13-7F50-4CC9-8EDA-B16313E6288F}">
      <text>
        <t>[Threaded comment]
Your version of Excel allows you to read this threaded comment; however, any edits to it will get removed if the file is opened in a newer version of Excel. Learn more: https://go.microsoft.com/fwlink/?linkid=870924
Comment:
    https://www.ipcinfo.org/fileadmin/user_upload/ipcinfo/docs/South_Sudan_IPC_Key_Messages_February-July-2022_Report.pdf</t>
      </text>
    </comment>
    <comment ref="N888" authorId="106" shapeId="0" xr:uid="{2CD85465-4DA4-43E6-88B2-CA0B1FF042AF}">
      <text>
        <t>[Threaded comment]
Your version of Excel allows you to read this threaded comment; however, any edits to it will get removed if the file is opened in a newer version of Excel. Learn more: https://go.microsoft.com/fwlink/?linkid=870924
Comment:
    12,348,961, not 12480000, different from sum of phases (12.345.000)</t>
      </text>
    </comment>
    <comment ref="O888" authorId="107" shapeId="0" xr:uid="{80704F72-0504-4E08-B41B-C99C7E02C304}">
      <text>
        <t>[Threaded comment]
Your version of Excel allows you to read this threaded comment; however, any edits to it will get removed if the file is opened in a newer version of Excel. Learn more: https://go.microsoft.com/fwlink/?linkid=870924
Comment:
    @Maria Paola GUERRAthe sum of phases  adds up to 99%.
changed from 1835000 to 1.700.000 as per ipc report https://www.ipcinfo.org/fileadmin/user_upload/ipcinfo/docs/South_Sudan_IPC_Key_Messages_February-July-2022_Report.pdf</t>
      </text>
    </comment>
    <comment ref="Z888" authorId="108" shapeId="0" xr:uid="{630609CC-0B41-4A8C-A091-2B833F61ADB4}">
      <text>
        <t>[Threaded comment]
Your version of Excel allows you to read this threaded comment; however, any edits to it will get removed if the file is opened in a newer version of Excel. Learn more: https://go.microsoft.com/fwlink/?linkid=870924
Comment:
    it should be 23%
Reply:
    checked in the IPC website, it's 23%, so a typo</t>
      </text>
    </comment>
    <comment ref="AA889" authorId="109" shapeId="0" xr:uid="{6CB53B33-D293-48FA-B214-31AA6FABA621}">
      <text>
        <t>[Threaded comment]
Your version of Excel allows you to read this threaded comment; however, any edits to it will get removed if the file is opened in a newer version of Excel. Learn more: https://go.microsoft.com/fwlink/?linkid=870924
Comment:
    810 ppl more outside the peak</t>
      </text>
    </comment>
    <comment ref="M891" authorId="110" shapeId="0" xr:uid="{35B0D678-5919-44C7-86D5-A79BD04B7048}">
      <text>
        <t>[Threaded comment]
Your version of Excel allows you to read this threaded comment; however, any edits to it will get removed if the file is opened in a newer version of Excel. Learn more: https://go.microsoft.com/fwlink/?linkid=870924
Comment:
    taken from FAOSTAT</t>
      </text>
    </comment>
    <comment ref="P913" authorId="111" shapeId="0" xr:uid="{5372F6D8-5B46-4858-B4F1-2F89AC860783}">
      <text>
        <t>[Threaded comment]
Your version of Excel allows you to read this threaded comment; however, any edits to it will get removed if the file is opened in a newer version of Excel. Learn more: https://go.microsoft.com/fwlink/?linkid=870924
Comment:
    Whole of Syria Mid-year review of needs, released in June 2016</t>
      </text>
    </comment>
    <comment ref="R913" authorId="112" shapeId="0" xr:uid="{3D6E9409-5E96-44C4-8296-4EB917D4164F}">
      <text>
        <t>[Threaded comment]
Your version of Excel allows you to read this threaded comment; however, any edits to it will get removed if the file is opened in a newer version of Excel. Learn more: https://go.microsoft.com/fwlink/?linkid=870924
Comment:
    This should be 38%
Reply:
    correct % here is 36%, and this was mistakenly 38% in GRFC</t>
      </text>
    </comment>
    <comment ref="Q919" authorId="113" shapeId="0" xr:uid="{9DC92ACB-ECBD-44ED-BE9F-35980F493FDB}">
      <text>
        <t>[Threaded comment]
Your version of Excel allows you to read this threaded comment; however, any edits to it will get removed if the file is opened in a newer version of Excel. Learn more: https://go.microsoft.com/fwlink/?linkid=870924
Comment:
    HNO breakdown provided 16.01.23 by Damien
Reply:
    Yes, it's taken from there (moderately+severely food insecure)
Reply:
    i know, i just made it explicit in the formula :)</t>
      </text>
    </comment>
    <comment ref="U919" authorId="114" shapeId="0" xr:uid="{92D0623B-D272-4407-AAA9-25FC58CA522E}">
      <text>
        <t>[Threaded comment]
Your version of Excel allows you to read this threaded comment; however, any edits to it will get removed if the file is opened in a newer version of Excel. Learn more: https://go.microsoft.com/fwlink/?linkid=870924
Comment:
    Marginally food secure: 7,890,363 (=35.70%)
Reply:
    HNO breakdown provided 16.01.23 by Damien
Reply:
    Yes, it's taken from there</t>
      </text>
    </comment>
    <comment ref="M968" authorId="115" shapeId="0" xr:uid="{2F775730-38FF-405E-AFE8-3F2AD708D2A4}">
      <text>
        <t>[Threaded comment]
Your version of Excel allows you to read this threaded comment; however, any edits to it will get removed if the file is opened in a newer version of Excel. Learn more: https://go.microsoft.com/fwlink/?linkid=870924
Comment:
    computed - it refers to the syrian refugees in Turkey</t>
      </text>
    </comment>
    <comment ref="AJ989" authorId="116" shapeId="0" xr:uid="{E7AD98BA-3192-48E5-9C77-E74DEDA808BC}">
      <text>
        <t>[Threaded comment]
Your version of Excel allows you to read this threaded comment; however, any edits to it will get removed if the file is opened in a newer version of Excel. Learn more: https://go.microsoft.com/fwlink/?linkid=870924
Comment:
    @Maria Paola GUERRA this seems to refer to Ukraine areas. Can we delete?
Reply:
    Moved to Ukraine - thanks for noticing</t>
      </text>
    </comment>
    <comment ref="Q995" authorId="117" shapeId="0" xr:uid="{E370887B-4EA7-42C0-A607-47946EB7A879}">
      <text>
        <t>[Threaded comment]
Your version of Excel allows you to read this threaded comment; however, any edits to it will get removed if the file is opened in a newer version of Excel. Learn more: https://go.microsoft.com/fwlink/?linkid=870924
Comment:
    range provided '2,000,000-2.500.000</t>
      </text>
    </comment>
    <comment ref="R995" authorId="118" shapeId="0" xr:uid="{5B66DA31-33EE-4ECD-8F6D-B9EE8A868868}">
      <text>
        <t>[Threaded comment]
Your version of Excel allows you to read this threaded comment; however, any edits to it will get removed if the file is opened in a newer version of Excel. Learn more: https://go.microsoft.com/fwlink/?linkid=870924
Comment:
    4-5%</t>
      </text>
    </comment>
    <comment ref="M998" authorId="119" shapeId="0" xr:uid="{78117F28-87B0-4FE3-80F0-959BB488D12E}">
      <text>
        <t>[Threaded comment]
Your version of Excel allows you to read this threaded comment; however, any edits to it will get removed if the file is opened in a newer version of Excel. Learn more: https://go.microsoft.com/fwlink/?linkid=870924
Comment:
    taken from FAOSTAT</t>
      </text>
    </comment>
    <comment ref="M999" authorId="120" shapeId="0" xr:uid="{09789FBE-B942-4C0E-9197-AC4B8FF38EA4}">
      <text>
        <t>[Threaded comment]
Your version of Excel allows you to read this threaded comment; however, any edits to it will get removed if the file is opened in a newer version of Excel. Learn more: https://go.microsoft.com/fwlink/?linkid=870924
Comment:
    taken from FAOSTAT</t>
      </text>
    </comment>
    <comment ref="M1000" authorId="121" shapeId="0" xr:uid="{6A91D196-4BDE-4E75-A5C9-75D7E4530A51}">
      <text>
        <t>[Threaded comment]
Your version of Excel allows you to read this threaded comment; however, any edits to it will get removed if the file is opened in a newer version of Excel. Learn more: https://go.microsoft.com/fwlink/?linkid=870924
Comment:
    taken from FAOSTAT</t>
      </text>
    </comment>
    <comment ref="M1002" authorId="122" shapeId="0" xr:uid="{AA238247-1890-499A-B014-F294C907FE1C}">
      <text>
        <t xml:space="preserve">[Threaded comment]
Your version of Excel allows you to read this threaded comment; however, any edits to it will get removed if the file is opened in a newer version of Excel. Learn more: https://go.microsoft.com/fwlink/?linkid=870924
Comment:
    Figure taken from HNO 2023, and this number refers to the number of people living in Ukraine (residents and IDP). On top of this there are estimated 7.7M refugees. </t>
      </text>
    </comment>
    <comment ref="Q1002" authorId="123" shapeId="0" xr:uid="{05C860B0-B74C-4EEC-BEFF-8B0978733167}">
      <text>
        <t>[Threaded comment]
Your version of Excel allows you to read this threaded comment; however, any edits to it will get removed if the file is opened in a newer version of Excel. Learn more: https://go.microsoft.com/fwlink/?linkid=870924
Comment:
    HNO figure is 11.1M. Calculating the IPC3+ number against population size in HNO and new assessment 25% prevalence, this would be 8.9M.
AFI number seems to be 10.29M</t>
      </text>
    </comment>
    <comment ref="M1004" authorId="124" shapeId="0" xr:uid="{9C17ACE9-7D64-4FB3-A7FA-3C5BC5A744D4}">
      <text>
        <t>[Threaded comment]
Your version of Excel allows you to read this threaded comment; however, any edits to it will get removed if the file is opened in a newer version of Excel. Learn more: https://go.microsoft.com/fwlink/?linkid=870924
Comment:
    taken from FAOSTAT</t>
      </text>
    </comment>
    <comment ref="M1048" authorId="125" shapeId="0" xr:uid="{EFFA1017-2590-4502-AF70-A08E5FA59C45}">
      <text>
        <t>[Threaded comment]
Your version of Excel allows you to read this threaded comment; however, any edits to it will get removed if the file is opened in a newer version of Excel. Learn more: https://go.microsoft.com/fwlink/?linkid=870924
Comment:
    taken from FAOSTAT</t>
      </text>
    </comment>
    <comment ref="O1048" authorId="126" shapeId="0" xr:uid="{07ABE0AE-880D-4545-A7E9-2C5B54612A33}">
      <text>
        <t>[Threaded comment]
Your version of Excel allows you to read this threaded comment; however, any edits to it will get removed if the file is opened in a newer version of Excel. Learn more: https://go.microsoft.com/fwlink/?linkid=870924
Comment:
    computed based on pop analysed in the report and total country pop taken from FAOSTAT</t>
      </text>
    </comment>
    <comment ref="Q1048" authorId="127" shapeId="0" xr:uid="{7EE55B69-0110-4F63-9018-F2313958A130}">
      <text>
        <t>[Threaded comment]
Your version of Excel allows you to read this threaded comment; however, any edits to it will get removed if the file is opened in a newer version of Excel. Learn more: https://go.microsoft.com/fwlink/?linkid=870924
Comment:
    @Maria Paola GUERRA please check with source
Reply:
    confirmed 0</t>
      </text>
    </comment>
    <comment ref="Q1049" authorId="128" shapeId="0" xr:uid="{262DD7F1-7C99-4E96-89A1-B0262A79965D}">
      <text>
        <t>[Threaded comment]
Your version of Excel allows you to read this threaded comment; however, any edits to it will get removed if the file is opened in a newer version of Excel. Learn more: https://go.microsoft.com/fwlink/?linkid=870924
Comment:
    @Maria Paola GUERRA please check with source</t>
      </text>
    </comment>
    <comment ref="P1054" authorId="129" shapeId="0" xr:uid="{1F379CAF-A8AA-4590-9AC4-8CFEE879AF79}">
      <text>
        <t>[Threaded comment]
Your version of Excel allows you to read this threaded comment; however, any edits to it will get removed if the file is opened in a newer version of Excel. Learn more: https://go.microsoft.com/fwlink/?linkid=870924
Comment:
    @Maria Paola GUERRA for this row of the current year, the figures are the same as the ones for the projection oct22-23. Can you adjust as to reflect here for the cirrent situation the figures for Jun22-Sept22
https://www.ipcinfo.org/ipc-country-analysis/details-map/en/c/1155845/?iso3=ZMB</t>
      </text>
    </comment>
    <comment ref="M1056" authorId="130" shapeId="0" xr:uid="{EE85A697-73E5-4FC4-8A13-473515FF4C81}">
      <text>
        <t>[Threaded comment]
Your version of Excel allows you to read this threaded comment; however, any edits to it will get removed if the file is opened in a newer version of Excel. Learn more: https://go.microsoft.com/fwlink/?linkid=870924
Comment:
    @Maria Paola GUERRA these 3 cells should be the same numbers as in the row below. I checked the report, and the GRFC 2018 line is perfect. And as this is the same analysis, information is exactly the same.</t>
      </text>
    </comment>
    <comment ref="M1058" authorId="131" shapeId="0" xr:uid="{D6C3F239-EE11-4E6B-95AD-38F8F2CEC141}">
      <text>
        <t>[Threaded comment]
Your version of Excel allows you to read this threaded comment; however, any edits to it will get removed if the file is opened in a newer version of Excel. Learn more: https://go.microsoft.com/fwlink/?linkid=870924
Comment:
    taken from FAOSTAT, but % of population analysed differs when using FAOSTAT or computing the total country population (see issues to solve doc)</t>
      </text>
    </comment>
    <comment ref="O1058" authorId="132" shapeId="0" xr:uid="{4514FFFF-1579-420F-955D-31EDA7A1ED2E}">
      <text>
        <t>[Threaded comment]
Your version of Excel allows you to read this threaded comment; however, any edits to it will get removed if the file is opened in a newer version of Excel. Learn more: https://go.microsoft.com/fwlink/?linkid=870924
Comment:
    in the report it's 67%, but non tin line with FAOSTAT's country pop.</t>
      </text>
    </comment>
    <comment ref="Q1063" authorId="133" shapeId="0" xr:uid="{FF1A251C-6A27-4C03-9BDE-8987E5CDC788}">
      <text>
        <t>[Threaded comment]
Your version of Excel allows you to read this threaded comment; however, any edits to it will get removed if the file is opened in a newer version of Excel. Learn more: https://go.microsoft.com/fwlink/?linkid=870924
Comment:
    FEWSNET range 3.000.000 - 3.500.000</t>
      </text>
    </comment>
    <comment ref="R1063" authorId="134" shapeId="0" xr:uid="{F9D1E1F6-919F-465D-85D5-0EDE768D9332}">
      <text>
        <t>[Threaded comment]
Your version of Excel allows you to read this threaded comment; however, any edits to it will get removed if the file is opened in a newer version of Excel. Learn more: https://go.microsoft.com/fwlink/?linkid=870924
Comment:
    FEWSNET ragne 19-23%</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tc={DBFA7AA6-5ED9-4CE7-909A-E498C48CC1DD}</author>
    <author>tc={CA7692E2-3BCE-480B-AD94-488A8B1103E0}</author>
    <author>tc={6BE3D168-4FBF-49CB-980E-F12F8F94D637}</author>
    <author>tc={7ECFEA8F-DAFE-4BBA-B4B4-2665531C2B80}</author>
    <author>tc={8EDB03F5-553A-4ABD-88B4-A26FEBFF20F8}</author>
    <author>tc={C8B2CE29-E275-4480-9ECD-C35112A7B795}</author>
    <author>tc={0EEBAD8E-CC1E-4E54-A4FA-132E46D9ABD8}</author>
    <author>tc={DFB8F6C6-ACC0-4CD8-91EC-66789DBD77C3}</author>
    <author>tc={B0E1EED7-7B78-4566-A1F6-AD9588CFADB1}</author>
    <author>tc={6DF06726-A218-405B-87C3-C4C8A04F7FF2}</author>
    <author>tc={E76A5EF4-7896-4EB6-8114-2B5C417F0C91}</author>
    <author>tc={35B2138A-E706-4A4C-A000-6953E97D8CE6}</author>
    <author>tc={337513BF-B8A8-4C17-AAB4-495622A37D01}</author>
    <author>tc={0C7509CB-595C-4B42-A0EC-C0B63BFC94DD}</author>
    <author>tc={3DB62D53-BF5F-4CF6-879E-BD880A5475FE}</author>
    <author>tc={4C4A1514-07BC-4D99-A9A2-924E8863B584}</author>
    <author>tc={915CB59B-0FFE-4254-9400-9D20BB76A44C}</author>
    <author>tc={B7A76156-36BD-4808-9EA5-869B8D853B3A}</author>
    <author>tc={4591A9C1-EA3B-4AD0-B997-F2653674A844}</author>
    <author>tc={26E42326-B492-46C5-B733-9E9723420A19}</author>
    <author>tc={9B153DF2-31D4-42E2-87F9-8F5E10643610}</author>
    <author>tc={23B25E43-E151-4DBF-9BDA-2CF698D9F934}</author>
    <author>tc={708BEB37-0BA7-4D6F-BF00-03B18F0763D0}</author>
    <author>tc={91F28A68-62A9-46B4-BB9C-F1F6B319CECF}</author>
    <author>tc={026EC348-53C9-41BB-A30D-D2F19B6AF4BB}</author>
    <author>tc={80E4BA83-6E48-4C4D-B2D3-12914DD27817}</author>
    <author>tc={11193786-5FA4-4098-8697-9248AA767065}</author>
    <author>tc={BD0B24D7-431A-4AFB-A06F-94EB29BC34DD}</author>
    <author>tc={1CB6671F-28C7-4F19-859A-556E5CD1EBD6}</author>
    <author>tc={F9D22F14-EB1F-4257-A81B-57A32D24902C}</author>
    <author>tc={5247F525-8E29-4284-9A0F-601FD1868806}</author>
    <author>tc={29C00E64-03B6-43B4-8598-7B5CCE724A32}</author>
    <author>tc={BF08E7DD-217A-4E7F-AF27-174E4B034E3B}</author>
    <author>tc={1A29CA98-7515-4235-81C9-945F19EE1182}</author>
    <author>tc={07D585DB-CC5A-468A-AD4D-F4DB65BAB087}</author>
    <author>tc={1CA1C4A3-1800-4A62-83BA-BDBA2BF71106}</author>
    <author>tc={BAE86D44-DFCA-445A-AE18-9F5E4E7D8255}</author>
    <author>tc={DC4CBC68-943C-4AE7-9F12-AE9FB4AF93A1}</author>
    <author>tc={53BE10F4-7A57-44B1-A96E-99186BC666B6}</author>
    <author>tc={0A71ABE2-A6B9-485F-AE36-49613973E754}</author>
    <author>tc={C7EA3795-1758-4DD9-818B-B7847E2352D8}</author>
    <author>tc={37C59E1B-42A3-404D-B9C2-89E9B650D72C}</author>
    <author>tc={C1ADF3CE-2429-433C-976E-FF9226651ADF}</author>
    <author>tc={CDEB13B3-EF2C-4708-864B-AE3788AB5CFD}</author>
    <author>tc={88FB01FC-3F90-4251-8D69-E6CB1968457C}</author>
    <author>tc={D0DDACE6-A9D2-4D5D-ADBF-475482E2F632}</author>
    <author>tc={18BF5A39-516D-44C3-A8BA-E86F6DE9F72E}</author>
    <author>tc={A1D22BC2-895D-4D61-9550-4C9C1C83BC11}</author>
    <author>tc={4665BD45-A805-4ED0-B468-FADA484A31ED}</author>
    <author>tc={C9A41DA9-E21A-43C7-8739-ACBCB94E05D6}</author>
    <author>tc={FF39B5BC-5AD8-459C-9A1E-E03AE56221EA}</author>
    <author>tc={09F4F33A-5372-4531-AD1E-3DC7F0A8CEB9}</author>
    <author>tc={9AC77A67-9E6D-413A-9B44-7FAC582510F4}</author>
    <author>tc={CDCCA7E8-B8C6-471A-8D45-B57D208A497E}</author>
  </authors>
  <commentList>
    <comment ref="L10" authorId="0" shapeId="0" xr:uid="{DBFA7AA6-5ED9-4CE7-909A-E498C48CC1DD}">
      <text>
        <t>[Threaded comment]
Your version of Excel allows you to read this threaded comment; however, any edits to it will get removed if the file is opened in a newer version of Excel. Learn more: https://go.microsoft.com/fwlink/?linkid=870924
Comment:
    Yes there is new data available, however, the peak for 2023 should be that from the Nov 2022 - March 2023 period as it was 19.9 million in Phase 3+ and that's higher than the results of the new analysis
Reply:
    Agree with Lisa
Reply:
    Accepted and changed accordingly - thanks</t>
      </text>
    </comment>
    <comment ref="T74" authorId="1" shapeId="0" xr:uid="{CA7692E2-3BCE-480B-AD94-488A8B1103E0}">
      <text>
        <t>[Threaded comment]
Your version of Excel allows you to read this threaded comment; however, any edits to it will get removed if the file is opened in a newer version of Excel. Learn more: https://go.microsoft.com/fwlink/?linkid=870924
Comment:
    this should be the peak for Bangladesh</t>
      </text>
    </comment>
    <comment ref="AD144" authorId="2" shapeId="0" xr:uid="{6BE3D168-4FBF-49CB-980E-F12F8F94D637}">
      <text>
        <t>[Threaded comment]
Your version of Excel allows you to read this threaded comment; however, any edits to it will get removed if the file is opened in a newer version of Excel. Learn more: https://go.microsoft.com/fwlink/?linkid=870924
Comment:
    Outside Peak
Reply:
    November analysis https://agrhymet.cilss.int/doss/tocharg/2023/01/Resultats_Analyses_Nov2022_fichedecommunication.pdf</t>
      </text>
    </comment>
    <comment ref="R148" authorId="3" shapeId="0" xr:uid="{7ECFEA8F-DAFE-4BBA-B4B4-2665531C2B80}">
      <text>
        <t>[Threaded comment]
Your version of Excel allows you to read this threaded comment; however, any edits to it will get removed if the file is opened in a newer version of Excel. Learn more: https://go.microsoft.com/fwlink/?linkid=870924
Comment:
    changed from 81%</t>
      </text>
    </comment>
    <comment ref="T151" authorId="4" shapeId="0" xr:uid="{8EDB03F5-553A-4ABD-88B4-A26FEBFF20F8}">
      <text>
        <t>[Threaded comment]
Your version of Excel allows you to read this threaded comment; however, any edits to it will get removed if the file is opened in a newer version of Excel. Learn more: https://go.microsoft.com/fwlink/?linkid=870924
Comment:
    @Maria Paola GUERRA perhaps a typo and this is 2,000,000</t>
      </text>
    </comment>
    <comment ref="T155" authorId="5" shapeId="0" xr:uid="{C8B2CE29-E275-4480-9ECD-C35112A7B795}">
      <text>
        <t>[Threaded comment]
Your version of Excel allows you to read this threaded comment; however, any edits to it will get removed if the file is opened in a newer version of Excel. Learn more: https://go.microsoft.com/fwlink/?linkid=870924
Comment:
    Range provided: 500,000-750,000</t>
      </text>
    </comment>
    <comment ref="U155" authorId="6" shapeId="0" xr:uid="{0EEBAD8E-CC1E-4E54-A4FA-132E46D9ABD8}">
      <text>
        <t>[Threaded comment]
Your version of Excel allows you to read this threaded comment; however, any edits to it will get removed if the file is opened in a newer version of Excel. Learn more: https://go.microsoft.com/fwlink/?linkid=870924
Comment:
    4-6%</t>
      </text>
    </comment>
    <comment ref="T156" authorId="7" shapeId="0" xr:uid="{DFB8F6C6-ACC0-4CD8-91EC-66789DBD77C3}">
      <text>
        <t>[Threaded comment]
Your version of Excel allows you to read this threaded comment; however, any edits to it will get removed if the file is opened in a newer version of Excel. Learn more: https://go.microsoft.com/fwlink/?linkid=870924
Comment:
    this should be the peak for 2023</t>
      </text>
    </comment>
    <comment ref="P179" authorId="8" shapeId="0" xr:uid="{B0E1EED7-7B78-4566-A1F6-AD9588CFADB1}">
      <text>
        <t>[Threaded comment]
Your version of Excel allows you to read this threaded comment; however, any edits to it will get removed if the file is opened in a newer version of Excel. Learn more: https://go.microsoft.com/fwlink/?linkid=870924
Comment:
    @Anna-Leena RASANEN @Carlos ESTEVEZ these numbers are strange - analysis missing in the database
Reply:
    @Maria Paola GUERRA in the AM_trend file, its indicated coverage was 100% and country population is then 25,931,269
Reply:
    Ok - it's in line also with the report</t>
      </text>
    </comment>
    <comment ref="S192" authorId="9" shapeId="0" xr:uid="{6DF06726-A218-405B-87C3-C4C8A04F7FF2}">
      <text>
        <t>[Threaded comment]
Your version of Excel allows you to read this threaded comment; however, any edits to it will get removed if the file is opened in a newer version of Excel. Learn more: https://go.microsoft.com/fwlink/?linkid=870924
Comment:
    the new analysis overwrite this one</t>
      </text>
    </comment>
    <comment ref="L193" authorId="10" shapeId="0" xr:uid="{E76A5EF4-7896-4EB6-8114-2B5C417F0C91}">
      <text>
        <t>[Threaded comment]
Your version of Excel allows you to read this threaded comment; however, any edits to it will get removed if the file is opened in a newer version of Excel. Learn more: https://go.microsoft.com/fwlink/?linkid=870924
Comment:
    Yes there is new data but the peak should be Sept 2022 - Mar 2023 as the Phase 3+ of 2.65 million is higher than the results from the new analysis</t>
      </text>
    </comment>
    <comment ref="U253" authorId="11" shapeId="0" xr:uid="{35B2138A-E706-4A4C-A000-6953E97D8CE6}">
      <text>
        <t>[Threaded comment]
Your version of Excel allows you to read this threaded comment; however, any edits to it will get removed if the file is opened in a newer version of Excel. Learn more: https://go.microsoft.com/fwlink/?linkid=870924
Comment:
    @Maria Paola GUERRA pls check this, as this should be %</t>
      </text>
    </comment>
    <comment ref="S286" authorId="12" shapeId="0" xr:uid="{337513BF-B8A8-4C17-AAB4-495622A37D01}">
      <text>
        <t>[Threaded comment]
Your version of Excel allows you to read this threaded comment; however, any edits to it will get removed if the file is opened in a newer version of Excel. Learn more: https://go.microsoft.com/fwlink/?linkid=870924
Comment:
    Projection Update</t>
      </text>
    </comment>
    <comment ref="T296" authorId="13" shapeId="0" xr:uid="{0C7509CB-595C-4B42-A0EC-C0B63BFC94DD}">
      <text>
        <t>[Threaded comment]
Your version of Excel allows you to read this threaded comment; however, any edits to it will get removed if the file is opened in a newer version of Excel. Learn more: https://go.microsoft.com/fwlink/?linkid=870924
Comment:
    this is the peak</t>
      </text>
    </comment>
    <comment ref="T312" authorId="14" shapeId="0" xr:uid="{3DB62D53-BF5F-4CF6-879E-BD880A5475FE}">
      <text>
        <t>[Threaded comment]
Your version of Excel allows you to read this threaded comment; however, any edits to it will get removed if the file is opened in a newer version of Excel. Learn more: https://go.microsoft.com/fwlink/?linkid=870924
Comment:
    Unless there is a new IPC upcoming, this should be the peak for 2023
Reply:
    Agree</t>
      </text>
    </comment>
    <comment ref="S365" authorId="15" shapeId="0" xr:uid="{4C4A1514-07BC-4D99-A9A2-924E8863B584}">
      <text>
        <t>[Threaded comment]
Your version of Excel allows you to read this threaded comment; however, any edits to it will get removed if the file is opened in a newer version of Excel. Learn more: https://go.microsoft.com/fwlink/?linkid=870924
Comment:
    https://www.ipcinfo.org/fileadmin/user_upload/ipcinfo/docs/IPC_Swaziland_AcuteFI_Situation_2016Apr2017Mar.pdf</t>
      </text>
    </comment>
    <comment ref="P367" authorId="16" shapeId="0" xr:uid="{915CB59B-0FFE-4254-9400-9D20BB76A44C}">
      <text>
        <t>[Threaded comment]
Your version of Excel allows you to read this threaded comment; however, any edits to it will get removed if the file is opened in a newer version of Excel. Learn more: https://go.microsoft.com/fwlink/?linkid=870924
Comment:
    @Maria Paola GUERRA 1,120,092
Reply:
    this is now changed.</t>
      </text>
    </comment>
    <comment ref="R367" authorId="17" shapeId="0" xr:uid="{B7A76156-36BD-4808-9EA5-869B8D853B3A}">
      <text>
        <t>[Threaded comment]
Your version of Excel allows you to read this threaded comment; however, any edits to it will get removed if the file is opened in a newer version of Excel. Learn more: https://go.microsoft.com/fwlink/?linkid=870924
Comment:
    @Maria Paola GUERRA this should be 85%
Reply:
    Yes, agreed. This is a mistake in our report, so I have now changed. In case we need to, we can go back to the old and incorrect 79%</t>
      </text>
    </comment>
    <comment ref="AD379" authorId="18" shapeId="0" xr:uid="{4591A9C1-EA3B-4AD0-B997-F2653674A844}">
      <text>
        <t>[Threaded comment]
Your version of Excel allows you to read this threaded comment; however, any edits to it will get removed if the file is opened in a newer version of Excel. Learn more: https://go.microsoft.com/fwlink/?linkid=870924
Comment:
    Outside Peak
Reply:
    352896 in the peak</t>
      </text>
    </comment>
    <comment ref="L438" authorId="19" shapeId="0" xr:uid="{26E42326-B492-46C5-B733-9E9723420A19}">
      <text>
        <t>[Threaded comment]
Your version of Excel allows you to read this threaded comment; however, any edits to it will get removed if the file is opened in a newer version of Excel. Learn more: https://go.microsoft.com/fwlink/?linkid=870924
Comment:
    The peak is Jun-Aug 2023 with 4.27 million in Phase 3+</t>
      </text>
    </comment>
    <comment ref="AD473" authorId="20" shapeId="0" xr:uid="{9B153DF2-31D4-42E2-87F9-8F5E10643610}">
      <text>
        <t>[Threaded comment]
Your version of Excel allows you to read this threaded comment; however, any edits to it will get removed if the file is opened in a newer version of Excel. Learn more: https://go.microsoft.com/fwlink/?linkid=870924
Comment:
    19,206 outside the peak
Reply:
    Ok, but please do not put it within the Mar-Jun 2023 data, for which the analysis explicitly mentioned "0" people in phase 5. Suggest to have it mentioned in a note as it was done in the GRFC 2023 (see for instance Nigeria on p. 123 with around 3000 people classified in phase 5 outside the peak)</t>
      </text>
    </comment>
    <comment ref="AD627" authorId="21" shapeId="0" xr:uid="{23B25E43-E151-4DBF-9BDA-2CF698D9F934}">
      <text>
        <t>[Threaded comment]
Your version of Excel allows you to read this threaded comment; however, any edits to it will get removed if the file is opened in a newer version of Excel. Learn more: https://go.microsoft.com/fwlink/?linkid=870924
Comment:
    Outside Peak</t>
      </text>
    </comment>
    <comment ref="T773" authorId="22" shapeId="0" xr:uid="{708BEB37-0BA7-4D6F-BF00-03B18F0763D0}">
      <text>
        <t>[Threaded comment]
Your version of Excel allows you to read this threaded comment; however, any edits to it will get removed if the file is opened in a newer version of Excel. Learn more: https://go.microsoft.com/fwlink/?linkid=870924
Comment:
    range provided 100,000-250,000</t>
      </text>
    </comment>
    <comment ref="T774" authorId="23" shapeId="0" xr:uid="{91F28A68-62A9-46B4-BB9C-F1F6B319CECF}">
      <text>
        <t>[Threaded comment]
Your version of Excel allows you to read this threaded comment; however, any edits to it will get removed if the file is opened in a newer version of Excel. Learn more: https://go.microsoft.com/fwlink/?linkid=870924
Comment:
    range provided 100,000-250,000</t>
      </text>
    </comment>
    <comment ref="AD791" authorId="24" shapeId="0" xr:uid="{026EC348-53C9-41BB-A30D-D2F19B6AF4BB}">
      <text>
        <t>[Threaded comment]
Your version of Excel allows you to read this threaded comment; however, any edits to it will get removed if the file is opened in a newer version of Excel. Learn more: https://go.microsoft.com/fwlink/?linkid=870924
Comment:
    Outside Peak
Reply:
    November analysis https://agrhymet.cilss.int/doss/tocharg/2023/01/Resultats_Analyses_Nov2022_fichedecommunication.pdf</t>
      </text>
    </comment>
    <comment ref="T811" authorId="25" shapeId="0" xr:uid="{80E4BA83-6E48-4C4D-B2D3-12914DD27817}">
      <text>
        <t>[Threaded comment]
Your version of Excel allows you to read this threaded comment; however, any edits to it will get removed if the file is opened in a newer version of Excel. Learn more: https://go.microsoft.com/fwlink/?linkid=870924
Comment:
    this should be the peak</t>
      </text>
    </comment>
    <comment ref="AC969" authorId="26" shapeId="0" xr:uid="{11193786-5FA4-4098-8697-9248AA767065}">
      <text>
        <t>[Threaded comment]
Your version of Excel allows you to read this threaded comment; however, any edits to it will get removed if the file is opened in a newer version of Excel. Learn more: https://go.microsoft.com/fwlink/?linkid=870924
Comment:
    it should be 23%
Reply:
    checked in the IPC website, it's 23%, so a typo</t>
      </text>
    </comment>
    <comment ref="AD970" authorId="27" shapeId="0" xr:uid="{BD0B24D7-431A-4AFB-A06F-94EB29BC34DD}">
      <text>
        <t>[Threaded comment]
Your version of Excel allows you to read this threaded comment; however, any edits to it will get removed if the file is opened in a newer version of Excel. Learn more: https://go.microsoft.com/fwlink/?linkid=870924
Comment:
    810 ppl more outside the peak</t>
      </text>
    </comment>
    <comment ref="AD971" authorId="28" shapeId="0" xr:uid="{1CB6671F-28C7-4F19-859A-556E5CD1EBD6}">
      <text>
        <t xml:space="preserve">[Threaded comment]
Your version of Excel allows you to read this threaded comment; however, any edits to it will get removed if the file is opened in a newer version of Excel. Learn more: https://go.microsoft.com/fwlink/?linkid=870924
Comment:
    810 ppl more outside the projection
Reply:
    Sorry this is not clear - to which period is  this referring? </t>
      </text>
    </comment>
    <comment ref="T1084" authorId="29" shapeId="0" xr:uid="{F9D22F14-EB1F-4257-A81B-57A32D24902C}">
      <text>
        <t>[Threaded comment]
Your version of Excel allows you to read this threaded comment; however, any edits to it will get removed if the file is opened in a newer version of Excel. Learn more: https://go.microsoft.com/fwlink/?linkid=870924
Comment:
    range provided '2,000,000-2.500.000</t>
      </text>
    </comment>
    <comment ref="U1084" authorId="30" shapeId="0" xr:uid="{5247F525-8E29-4284-9A0F-601FD1868806}">
      <text>
        <t>[Threaded comment]
Your version of Excel allows you to read this threaded comment; however, any edits to it will get removed if the file is opened in a newer version of Excel. Learn more: https://go.microsoft.com/fwlink/?linkid=870924
Comment:
    4-5%</t>
      </text>
    </comment>
    <comment ref="L1085" authorId="31" shapeId="0" xr:uid="{29C00E64-03B6-43B4-8598-7B5CCE724A32}">
      <text>
        <t xml:space="preserve">[Threaded comment]
Your version of Excel allows you to read this threaded comment; however, any edits to it will get removed if the file is opened in a newer version of Excel. Learn more: https://go.microsoft.com/fwlink/?linkid=870924
Comment:
    Yes there is new data available but the peak should be Sept 2022 - Jan 2023: 1.1 million in Phase 3+ as it is higher than the new results
Reply:
    Ok, but this is around half the projected peak for 2023 that was published in GRFC 2023 using FEWS NET range. Should we reopen the discussion as there does not seem to be any new material to do so since March 2023? </t>
      </text>
    </comment>
    <comment ref="L1086" authorId="32" shapeId="0" xr:uid="{BF08E7DD-217A-4E7F-AF27-174E4B034E3B}">
      <text>
        <t xml:space="preserve">[Threaded comment]
Your version of Excel allows you to read this threaded comment; however, any edits to it will get removed if the file is opened in a newer version of Excel. Learn more: https://go.microsoft.com/fwlink/?linkid=870924
Comment:
    Yes there is new data available but the peak should be Sept 2022 - Jan 2023: 1.1 million in Phase 3+ as it is higher than the new results
Reply:
    Ok, but this is around half the projected peak for 2023 that was published in GRFC 2023 using FEWS NET range. Should we reopen the discussion as there does not seem to be any new material to do so since March 2023? </t>
      </text>
    </comment>
    <comment ref="P1089" authorId="33" shapeId="0" xr:uid="{1A29CA98-7515-4235-81C9-945F19EE1182}">
      <text>
        <t>[Threaded comment]
Your version of Excel allows you to read this threaded comment; however, any edits to it will get removed if the file is opened in a newer version of Excel. Learn more: https://go.microsoft.com/fwlink/?linkid=870924
Comment:
    taken from FAOSTAT</t>
      </text>
    </comment>
    <comment ref="P1090" authorId="34" shapeId="0" xr:uid="{07D585DB-CC5A-468A-AD4D-F4DB65BAB087}">
      <text>
        <t>[Threaded comment]
Your version of Excel allows you to read this threaded comment; however, any edits to it will get removed if the file is opened in a newer version of Excel. Learn more: https://go.microsoft.com/fwlink/?linkid=870924
Comment:
    taken from FAOSTAT</t>
      </text>
    </comment>
    <comment ref="P1091" authorId="35" shapeId="0" xr:uid="{1CA1C4A3-1800-4A62-83BA-BDBA2BF71106}">
      <text>
        <t>[Threaded comment]
Your version of Excel allows you to read this threaded comment; however, any edits to it will get removed if the file is opened in a newer version of Excel. Learn more: https://go.microsoft.com/fwlink/?linkid=870924
Comment:
    taken from FAOSTAT</t>
      </text>
    </comment>
    <comment ref="P1093" authorId="36" shapeId="0" xr:uid="{BAE86D44-DFCA-445A-AE18-9F5E4E7D8255}">
      <text>
        <t xml:space="preserve">[Threaded comment]
Your version of Excel allows you to read this threaded comment; however, any edits to it will get removed if the file is opened in a newer version of Excel. Learn more: https://go.microsoft.com/fwlink/?linkid=870924
Comment:
    Figure taken from HNO 2023, and this number refers to the number of people living in Ukraine (residents and IDP). On top of this there are estimated 7.7M refugees. </t>
      </text>
    </comment>
    <comment ref="T1093" authorId="37" shapeId="0" xr:uid="{DC4CBC68-943C-4AE7-9F12-AE9FB4AF93A1}">
      <text>
        <t>[Threaded comment]
Your version of Excel allows you to read this threaded comment; however, any edits to it will get removed if the file is opened in a newer version of Excel. Learn more: https://go.microsoft.com/fwlink/?linkid=870924
Comment:
    HNO figure is 11.1M. Calculating the IPC3+ number against population size in HNO and new assessment 25% prevalence, this would be 8.9M.
AFI number seems to be 10.29M</t>
      </text>
    </comment>
    <comment ref="P1096" authorId="38" shapeId="0" xr:uid="{53BE10F4-7A57-44B1-A96E-99186BC666B6}">
      <text>
        <t>[Threaded comment]
Your version of Excel allows you to read this threaded comment; however, any edits to it will get removed if the file is opened in a newer version of Excel. Learn more: https://go.microsoft.com/fwlink/?linkid=870924
Comment:
    taken from FAOSTAT</t>
      </text>
    </comment>
    <comment ref="T1126" authorId="39" shapeId="0" xr:uid="{0A71ABE2-A6B9-485F-AE36-49613973E754}">
      <text>
        <t xml:space="preserve">[Threaded comment]
Your version of Excel allows you to read this threaded comment; however, any edits to it will get removed if the file is opened in a newer version of Excel. Learn more: https://go.microsoft.com/fwlink/?linkid=870924
Comment:
    Although this must be triple-checked for what concerns political sensitivity, I must flag that FEWS NET has started remote monitoring of the country and indicates 3.0-3.49 million as PiN in June 2023
https://fews.net/sites/default/files/2023-06/FAOB-June-2023-Final.pdf </t>
      </text>
    </comment>
    <comment ref="L1142" authorId="40" shapeId="0" xr:uid="{C7EA3795-1758-4DD9-818B-B7847E2352D8}">
      <text>
        <t>[Threaded comment]
Your version of Excel allows you to read this threaded comment; however, any edits to it will get removed if the file is opened in a newer version of Excel. Learn more: https://go.microsoft.com/fwlink/?linkid=870924
Comment:
    I'm sorry there were some mistakes in our website for both the current and the projection, could you please update these numbers?
Reply:
    done, thanks!</t>
      </text>
    </comment>
    <comment ref="T1143" authorId="41" shapeId="0" xr:uid="{37C59E1B-42A3-404D-B9C2-89E9B650D72C}">
      <text>
        <t>[Threaded comment]
Your version of Excel allows you to read this threaded comment; however, any edits to it will get removed if the file is opened in a newer version of Excel. Learn more: https://go.microsoft.com/fwlink/?linkid=870924
Comment:
    this should be the peak</t>
      </text>
    </comment>
    <comment ref="P1144" authorId="42" shapeId="0" xr:uid="{C1ADF3CE-2429-433C-976E-FF9226651ADF}">
      <text>
        <t>[Threaded comment]
Your version of Excel allows you to read this threaded comment; however, any edits to it will get removed if the file is opened in a newer version of Excel. Learn more: https://go.microsoft.com/fwlink/?linkid=870924
Comment:
    taken from FAOSTAT</t>
      </text>
    </comment>
    <comment ref="R1144" authorId="43" shapeId="0" xr:uid="{CDEB13B3-EF2C-4708-864B-AE3788AB5CFD}">
      <text>
        <t>[Threaded comment]
Your version of Excel allows you to read this threaded comment; however, any edits to it will get removed if the file is opened in a newer version of Excel. Learn more: https://go.microsoft.com/fwlink/?linkid=870924
Comment:
    computed based on pop analysed in the report and total country pop taken from FAOSTAT</t>
      </text>
    </comment>
    <comment ref="T1144" authorId="44" shapeId="0" xr:uid="{88FB01FC-3F90-4251-8D69-E6CB1968457C}">
      <text>
        <t>[Threaded comment]
Your version of Excel allows you to read this threaded comment; however, any edits to it will get removed if the file is opened in a newer version of Excel. Learn more: https://go.microsoft.com/fwlink/?linkid=870924
Comment:
    @Maria Paola GUERRA please check with source
Reply:
    confirmed 0</t>
      </text>
    </comment>
    <comment ref="T1145" authorId="45" shapeId="0" xr:uid="{D0DDACE6-A9D2-4D5D-ADBF-475482E2F632}">
      <text>
        <t>[Threaded comment]
Your version of Excel allows you to read this threaded comment; however, any edits to it will get removed if the file is opened in a newer version of Excel. Learn more: https://go.microsoft.com/fwlink/?linkid=870924
Comment:
    @Maria Paola GUERRA please check with source</t>
      </text>
    </comment>
    <comment ref="S1150" authorId="46" shapeId="0" xr:uid="{18BF5A39-516D-44C3-A8BA-E86F6DE9F72E}">
      <text>
        <t>[Threaded comment]
Your version of Excel allows you to read this threaded comment; however, any edits to it will get removed if the file is opened in a newer version of Excel. Learn more: https://go.microsoft.com/fwlink/?linkid=870924
Comment:
    @Maria Paola GUERRA for this row of the current year, the figures are the same as the ones for the projection oct22-23. Can you adjust as to reflect here for the cirrent situation the figures for Jun22-Sept22
https://www.ipcinfo.org/ipc-country-analysis/details-map/en/c/1155845/?iso3=ZMB</t>
      </text>
    </comment>
    <comment ref="P1153" authorId="47" shapeId="0" xr:uid="{A1D22BC2-895D-4D61-9550-4C9C1C83BC11}">
      <text>
        <t>[Threaded comment]
Your version of Excel allows you to read this threaded comment; however, any edits to it will get removed if the file is opened in a newer version of Excel. Learn more: https://go.microsoft.com/fwlink/?linkid=870924
Comment:
    @Maria Paola GUERRA these 3 cells should be the same numbers as in the row below. I checked the report, and the GRFC 2018 line is perfect. And as this is the same analysis, information is exactly the same.</t>
      </text>
    </comment>
    <comment ref="P1155" authorId="48" shapeId="0" xr:uid="{4665BD45-A805-4ED0-B468-FADA484A31ED}">
      <text>
        <t>[Threaded comment]
Your version of Excel allows you to read this threaded comment; however, any edits to it will get removed if the file is opened in a newer version of Excel. Learn more: https://go.microsoft.com/fwlink/?linkid=870924
Comment:
    taken from FAOSTAT, but % of population analysed differs when using FAOSTAT or computing the total country population (see issues to solve doc)</t>
      </text>
    </comment>
    <comment ref="R1155" authorId="49" shapeId="0" xr:uid="{C9A41DA9-E21A-43C7-8739-ACBCB94E05D6}">
      <text>
        <t>[Threaded comment]
Your version of Excel allows you to read this threaded comment; however, any edits to it will get removed if the file is opened in a newer version of Excel. Learn more: https://go.microsoft.com/fwlink/?linkid=870924
Comment:
    in the report it's 67%, but non tin line with FAOSTAT's country pop.</t>
      </text>
    </comment>
    <comment ref="T1160" authorId="50" shapeId="0" xr:uid="{FF39B5BC-5AD8-459C-9A1E-E03AE56221EA}">
      <text>
        <t>[Threaded comment]
Your version of Excel allows you to read this threaded comment; however, any edits to it will get removed if the file is opened in a newer version of Excel. Learn more: https://go.microsoft.com/fwlink/?linkid=870924
Comment:
    FEWSNET range 3.000.000 - 3.500.000</t>
      </text>
    </comment>
    <comment ref="U1160" authorId="51" shapeId="0" xr:uid="{09F4F33A-5372-4531-AD1E-3DC7F0A8CEB9}">
      <text>
        <t>[Threaded comment]
Your version of Excel allows you to read this threaded comment; however, any edits to it will get removed if the file is opened in a newer version of Excel. Learn more: https://go.microsoft.com/fwlink/?linkid=870924
Comment:
    FEWSNET ragne 19-23%</t>
      </text>
    </comment>
    <comment ref="T1161" authorId="52" shapeId="0" xr:uid="{9AC77A67-9E6D-413A-9B44-7FAC582510F4}">
      <text>
        <t>[Threaded comment]
Your version of Excel allows you to read this threaded comment; however, any edits to it will get removed if the file is opened in a newer version of Excel. Learn more: https://go.microsoft.com/fwlink/?linkid=870924
Comment:
    FEWSNET range 3.000.000 - 3.500.000</t>
      </text>
    </comment>
    <comment ref="U1161" authorId="53" shapeId="0" xr:uid="{CDCCA7E8-B8C6-471A-8D45-B57D208A497E}">
      <text>
        <t>[Threaded comment]
Your version of Excel allows you to read this threaded comment; however, any edits to it will get removed if the file is opened in a newer version of Excel. Learn more: https://go.microsoft.com/fwlink/?linkid=870924
Comment:
    FEWSNET range 19-23%</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tc={F8CF525E-03AE-48CD-A758-EE351F76CF4D}</author>
    <author>tc={EB381195-EBBA-4D85-B7FB-4FD6A4C7002A}</author>
    <author>tc={EE5D49E9-50C1-4C85-82AC-6475FE033F71}</author>
    <author>tc={E8F00173-46FE-4B39-8C54-86884067C93D}</author>
    <author>tc={C87279B7-E481-401F-BFC6-5699E17D7521}</author>
    <author>tc={6CC9E2F4-43BF-473E-BDEF-FC33C41CA848}</author>
    <author>tc={6C401F94-64F7-457C-A5D3-68EE02DF3C36}</author>
    <author>tc={CD483932-B5E1-4924-BBB5-47577948C5EE}</author>
  </authors>
  <commentList>
    <comment ref="C1" authorId="0" shapeId="0" xr:uid="{F8CF525E-03AE-48CD-A758-EE351F76CF4D}">
      <text>
        <t>[Threaded comment]
Your version of Excel allows you to read this threaded comment; however, any edits to it will get removed if the file is opened in a newer version of Excel. Learn more: https://go.microsoft.com/fwlink/?linkid=870924
Comment:
    move ths after availability of info?</t>
      </text>
    </comment>
    <comment ref="E1" authorId="1" shapeId="0" xr:uid="{EB381195-EBBA-4D85-B7FB-4FD6A4C7002A}">
      <text>
        <t>[Threaded comment]
Your version of Excel allows you to read this threaded comment; however, any edits to it will get removed if the file is opened in a newer version of Excel. Learn more: https://go.microsoft.com/fwlink/?linkid=870924
Comment:
    Y
N</t>
      </text>
    </comment>
    <comment ref="F1" authorId="2" shapeId="0" xr:uid="{EE5D49E9-50C1-4C85-82AC-6475FE033F71}">
      <text>
        <t>[Threaded comment]
Your version of Excel allows you to read this threaded comment; however, any edits to it will get removed if the file is opened in a newer version of Excel. Learn more: https://go.microsoft.com/fwlink/?linkid=870924
Comment:
    N/A used in two cases:
1. no data available
2. for refugee/displaced populations, as those are never MFC on their own.</t>
      </text>
    </comment>
    <comment ref="G1" authorId="3" shapeId="0" xr:uid="{E8F00173-46FE-4B39-8C54-86884067C93D}">
      <text>
        <t>[Threaded comment]
Your version of Excel allows you to read this threaded comment; however, any edits to it will get removed if the file is opened in a newer version of Excel. Learn more: https://go.microsoft.com/fwlink/?linkid=870924
Comment:
    Selection criteria categories: 
GIEWS, 
Climate shock, 
Conflict/Insecurity, 
Economic shock, 
Displacement</t>
      </text>
    </comment>
    <comment ref="H1" authorId="4" shapeId="0" xr:uid="{C87279B7-E481-401F-BFC6-5699E17D7521}">
      <text>
        <t>[Threaded comment]
Your version of Excel allows you to read this threaded comment; however, any edits to it will get removed if the file is opened in a newer version of Excel. Learn more: https://go.microsoft.com/fwlink/?linkid=870924
Comment:
    Details on:
Type of climate shock (drought/flood)
Type of economic shock (COVID/price/Ukraine was, etc)
GIEWS (1, 2, 3)
Displacement (who/where if available)</t>
      </text>
    </comment>
    <comment ref="O1" authorId="5" shapeId="0" xr:uid="{6CC9E2F4-43BF-473E-BDEF-FC33C41CA848}">
      <text>
        <t>[Threaded comment]
Your version of Excel allows you to read this threaded comment; however, any edits to it will get removed if the file is opened in a newer version of Excel. Learn more: https://go.microsoft.com/fwlink/?linkid=870924
Comment:
    @Maria Paola GUERRA did you already check the "calculated" % of pop analysed is the same as the "copied/pasted" one? We can retrieve the information from the previous versions of this doc in case. Let's  also extend the formula to previous years, not only 2023.
Reply:
    Only 2 inconsistencies: Madagascar GRFC 2021 and Senegal GRFC 2023. Moreover, there are 2 cases where - also in the pasted values - % exceeds 100%: Sierra Leone GRFC 2021 and Senegal GRFC 2022.
Reply:
    Madagascar and Sierra Leone GRFC 2021 are now checked and comments with MP tags in those cells.
The easiest way to check pending ones is to go to the report itself and check what we have in the Chapter 1 table where we have information for previous, current and projected year</t>
      </text>
    </comment>
    <comment ref="AE1" authorId="6" shapeId="0" xr:uid="{6C401F94-64F7-457C-A5D3-68EE02DF3C36}">
      <text>
        <t>[Threaded comment]
Your version of Excel allows you to read this threaded comment; however, any edits to it will get removed if the file is opened in a newer version of Excel. Learn more: https://go.microsoft.com/fwlink/?linkid=870924
Comment:
    I added this, as this is one major food crisis selection criteria. Others are clear from the already existing columns</t>
      </text>
    </comment>
    <comment ref="AH1" authorId="7" shapeId="0" xr:uid="{CD483932-B5E1-4924-BBB5-47577948C5EE}">
      <text>
        <t>[Threaded comment]
Your version of Excel allows you to read this threaded comment; however, any edits to it will get removed if the file is opened in a newer version of Excel. Learn more: https://go.microsoft.com/fwlink/?linkid=870924
Comment:
    Do we want to distinguish among area and population analysed? I'm thinking in view of the stardards
Reply:
    @Federica CARFAGNA</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tc={AD0DE615-7FA2-47DC-85FD-606C04056E76}</author>
    <author>tc={9DACA378-F48A-428B-B262-B81B01838F40}</author>
    <author>tc={6205D540-F9C3-4301-B472-776CD1ABA1E0}</author>
    <author>tc={D363AF5A-9457-4179-A756-031CA5459C3A}</author>
  </authors>
  <commentList>
    <comment ref="B2" authorId="0" shapeId="0" xr:uid="{AD0DE615-7FA2-47DC-85FD-606C04056E76}">
      <text>
        <t>[Threaded comment]
Your version of Excel allows you to read this threaded comment; however, any edits to it will get removed if the file is opened in a newer version of Excel. Learn more: https://go.microsoft.com/fwlink/?linkid=870924
Comment:
    report pending release</t>
      </text>
    </comment>
    <comment ref="I18" authorId="1" shapeId="0" xr:uid="{9DACA378-F48A-428B-B262-B81B01838F40}">
      <text>
        <t>[Threaded comment]
Your version of Excel allows you to read this threaded comment; however, any edits to it will get removed if the file is opened in a newer version of Excel. Learn more: https://go.microsoft.com/fwlink/?linkid=870924
Comment:
    Projection Update</t>
      </text>
    </comment>
    <comment ref="F26" authorId="2" shapeId="0" xr:uid="{6205D540-F9C3-4301-B472-776CD1ABA1E0}">
      <text>
        <t>[Threaded comment]
Your version of Excel allows you to read this threaded comment; however, any edits to it will get removed if the file is opened in a newer version of Excel. Learn more: https://go.microsoft.com/fwlink/?linkid=870924
Comment:
    @Maria Paola GUERRA this seems to be wrong, can we check with the info they shared?</t>
      </text>
    </comment>
    <comment ref="B43" authorId="3" shapeId="0" xr:uid="{D363AF5A-9457-4179-A756-031CA5459C3A}">
      <text>
        <t>[Threaded comment]
Your version of Excel allows you to read this threaded comment; however, any edits to it will get removed if the file is opened in a newer version of Excel. Learn more: https://go.microsoft.com/fwlink/?linkid=870924
Comment:
    analysis already used in the IGAD report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tc={A2445122-3DFF-47DC-BF6E-BBEC66B024B2}</author>
    <author>tc={951EBA26-1630-4159-9F0B-81409C379789}</author>
    <author>tc={3BF0979C-57BD-456D-BF05-A28D8A1D9635}</author>
    <author>tc={0CA16C6D-09C3-465D-A5B4-ADAC0512D00A}</author>
    <author>tc={42704A9A-7AA6-4B26-B1A3-AA8223357D71}</author>
    <author>tc={5DAB9FAC-7F33-4638-B5C1-8CBED40D803A}</author>
    <author>tc={B7A6838D-4E58-45CD-963D-D266131CF2B7}</author>
    <author>tc={2B482D9F-D8CC-460C-9BC1-306228A38FA7}</author>
    <author>tc={17C1B81D-7D89-4C1C-B6CC-06A6D2C6E657}</author>
  </authors>
  <commentList>
    <comment ref="C59" authorId="0" shapeId="0" xr:uid="{A2445122-3DFF-47DC-BF6E-BBEC66B024B2}">
      <text>
        <t>[Threaded comment]
Your version of Excel allows you to read this threaded comment; however, any edits to it will get removed if the file is opened in a newer version of Excel. Learn more: https://go.microsoft.com/fwlink/?linkid=870924
Comment:
    Sophie, assume this analysis is the 2022 peak. But how do we deal with the analysis period, as there is projection update to cover Oct-Dec 2022? Can we add a note somewhere to shorten this validity to Jun-Sep 2022?</t>
      </text>
    </comment>
    <comment ref="A62" authorId="1" shapeId="0" xr:uid="{951EBA26-1630-4159-9F0B-81409C379789}">
      <text>
        <t>[Threaded comment]
Your version of Excel allows you to read this threaded comment; however, any edits to it will get removed if the file is opened in a newer version of Excel. Learn more: https://go.microsoft.com/fwlink/?linkid=870924
Comment:
    @Maria Paola GUERRA these analyses have been endorsed now and information can go to the Master sheet.
Few notes:
- year in country name refers if the analysis is for current or projection (2022=current, 2023=projection). If both years appear, we use same analysis for current and projection.
- Lebanon figure is a summary figure that covers residents and refugees. This was the preferred approach from IPC team. 
- Dominican Republic data is endorsed, and we can use if the country is selected in the long list. Country selection is still pending, but likely to be included.
Reply:
    my excel is acting funny, and number formatting is off. So if you copy these numbers directly, there is a risk that some numbers will miss 000 or even 000,000 at the end.</t>
      </text>
    </comment>
    <comment ref="K78" authorId="2" shapeId="0" xr:uid="{3BF0979C-57BD-456D-BF05-A28D8A1D9635}">
      <text>
        <t>[Threaded comment]
Your version of Excel allows you to read this threaded comment; however, any edits to it will get removed if the file is opened in a newer version of Excel. Learn more: https://go.microsoft.com/fwlink/?linkid=870924
Comment:
    Note: changed the last 3 numbers from 232 to 242. Those prior numbers were likely mistake from my side. IPC all sources use 242. Am correcting also in the Master sheet.</t>
      </text>
    </comment>
    <comment ref="A81" authorId="3" shapeId="0" xr:uid="{0CA16C6D-09C3-465D-A5B4-ADAC0512D00A}">
      <text>
        <t>[Threaded comment]
Your version of Excel allows you to read this threaded comment; however, any edits to it will get removed if the file is opened in a newer version of Excel. Learn more: https://go.microsoft.com/fwlink/?linkid=870924
Comment:
    @Maria Paola GUERRA these analyses have been endorsed now and information can go to the Master sheet.
Few notes:
- year in country name refers if the analysis is for current or projection (2022=current, 2023=projection). If both years appear, we use same analysis for current and projection.
- Lebanon figure is a summary figure that covers residents and refugees. This was the preferred approach from IPC team. 
- Dominican Republic data is endorsed, and we can use if the country is selected in the long list. Country selection is still pending, but likely to be included.
Reply:
    my excel is acting funny, and number formatting is off. So if you copy these numbers directly, there is a risk that some numbers will miss 000 or even 000,000 at the end.</t>
      </text>
    </comment>
    <comment ref="A84" authorId="4" shapeId="0" xr:uid="{42704A9A-7AA6-4B26-B1A3-AA8223357D71}">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@Maria Paola GUERRA  Madagascar information is now endorsed: same analysis for current and forecast. Highest area phase is Phase 3 Crisis
Syria source is endorsed, figures will be coming soon. But we can already update the file. 
Source: HNO (this may change to WFP or SEFSec, but let's have HNO as placeholder
Figure in Phase 3 or above column: 12,100,000
We just update the figures once we have the full breakdown</t>
      </text>
    </comment>
    <comment ref="A88" authorId="5" shapeId="0" xr:uid="{5DAB9FAC-7F33-4638-B5C1-8CBED40D803A}">
      <text>
        <t>[Threaded comment]
Your version of Excel allows you to read this threaded comment; however, any edits to it will get removed if the file is opened in a newer version of Excel. Learn more: https://go.microsoft.com/fwlink/?linkid=870924
Comment:
    @Maria Paola GUERRA these analyses have been endorsed now and information can go to the Master sheet.
Few notes:
- year in country name refers if the analysis is for current or projection (2022=current, 2023=projection). If both years appear, we use same analysis for current and projection.
- Lebanon figure is a summary figure that covers residents and refugees. This was the preferred approach from IPC team. 
- Dominican Republic data is endorsed, and we can use if the country is selected in the long list. Country selection is still pending, but likely to be included.
Reply:
    my excel is acting funny, and number formatting is off. So if you copy these numbers directly, there is a risk that some numbers will miss 000 or even 000,000 at the end.</t>
      </text>
    </comment>
    <comment ref="C97" authorId="6" shapeId="0" xr:uid="{B7A6838D-4E58-45CD-963D-D266131CF2B7}">
      <text>
        <t>[Threaded comment]
Your version of Excel allows you to read this threaded comment; however, any edits to it will get removed if the file is opened in a newer version of Excel. Learn more: https://go.microsoft.com/fwlink/?linkid=870924
Comment:
    @Anna-Leena RASANEN this is 2022, right?
Reply:
    yes... we do not have projection data from IPC, but let's see if we want to look into FEWS NET on that. So keep 2023 projection still undecided</t>
      </text>
    </comment>
    <comment ref="B98" authorId="7" shapeId="0" xr:uid="{2B482D9F-D8CC-460C-9BC1-306228A38FA7}">
      <text>
        <t>[Threaded comment]
Your version of Excel allows you to read this threaded comment; however, any edits to it will get removed if the file is opened in a newer version of Excel. Learn more: https://go.microsoft.com/fwlink/?linkid=870924
Comment:
    @Anna-Leena RASANEN both current and forecast I assume
Reply:
    yes. It would be a real miracle if there would be data available for projection either
Reply:
    AHAHAH</t>
      </text>
    </comment>
    <comment ref="A109" authorId="8" shapeId="0" xr:uid="{17C1B81D-7D89-4C1C-B6CC-06A6D2C6E657}">
      <text>
        <t>[Threaded comment]
Your version of Excel allows you to read this threaded comment; however, any edits to it will get removed if the file is opened in a newer version of Excel. Learn more: https://go.microsoft.com/fwlink/?linkid=870924
Comment:
    suggest to endorse this analysis to keep us going, and with the assumption that release of Angola new IPC may take a while.</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tc={8A09FF1E-5684-4B3F-BF0F-436312FD0EEE}</author>
  </authors>
  <commentList>
    <comment ref="G1" authorId="0" shapeId="0" xr:uid="{8A09FF1E-5684-4B3F-BF0F-436312FD0EEE}">
      <text>
        <t>[Threaded comment]
Your version of Excel allows you to read this threaded comment; however, any edits to it will get removed if the file is opened in a newer version of Excel. Learn more: https://go.microsoft.com/fwlink/?linkid=870924
Comment:
    0.5 if it's TBC</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tc={9E294477-A38F-490D-AEDC-95AFDE0FAC17}</author>
  </authors>
  <commentList>
    <comment ref="S9" authorId="0" shapeId="0" xr:uid="{9E294477-A38F-490D-AEDC-95AFDE0FAC17}">
      <text>
        <t>[Threaded comment]
Your version of Excel allows you to read this threaded comment; however, any edits to it will get removed if the file is opened in a newer version of Excel. Learn more: https://go.microsoft.com/fwlink/?linkid=870924
Comment:
    take out Colombia and Lebanon ref</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tc={65912CF8-ED14-4F2B-BA2F-B33EFE0286DC}</author>
    <author>tc={5EFB2B92-B69F-442E-8302-8C0C25456F35}</author>
  </authors>
  <commentList>
    <comment ref="L1" authorId="0" shapeId="0" xr:uid="{65912CF8-ED14-4F2B-BA2F-B33EFE0286DC}">
      <text>
        <t>[Threaded comment]
Your version of Excel allows you to read this threaded comment; however, any edits to it will get removed if the file is opened in a newer version of Excel. Learn more: https://go.microsoft.com/fwlink/?linkid=870924
Comment:
    Do we want to move this column right after the selection criteria's one?
Reply:
    @Federica CARFAGNA</t>
      </text>
    </comment>
    <comment ref="AC1" authorId="1" shapeId="0" xr:uid="{5EFB2B92-B69F-442E-8302-8C0C25456F35}">
      <text>
        <t>[Threaded comment]
Your version of Excel allows you to read this threaded comment; however, any edits to it will get removed if the file is opened in a newer version of Excel. Learn more: https://go.microsoft.com/fwlink/?linkid=870924
Comment:
    I added this, as this is one major food crisis selection criteria. Others are clear from the already existing columns</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85CEBBF-9C98-40B2-8D19-BB9FC58C1FF7}"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50847BB9-3A59-45AC-930B-355CD0371C08}" name="WorksheetConnection_Master!$AU$138:$AW$169" type="102" refreshedVersion="8" minRefreshableVersion="5">
    <extLst>
      <ext xmlns:x15="http://schemas.microsoft.com/office/spreadsheetml/2010/11/main" uri="{DE250136-89BD-433C-8126-D09CA5730AF9}">
        <x15:connection id="Range">
          <x15:rangePr sourceName="_xlcn.WorksheetConnection_MasterAU138AW169"/>
        </x15:connection>
      </ext>
    </extLst>
  </connection>
</connections>
</file>

<file path=xl/sharedStrings.xml><?xml version="1.0" encoding="utf-8"?>
<sst xmlns="http://schemas.openxmlformats.org/spreadsheetml/2006/main" count="92333" uniqueCount="1422">
  <si>
    <t>Row Labels</t>
  </si>
  <si>
    <t xml:space="preserve">Rank </t>
  </si>
  <si>
    <t>Grand Total</t>
  </si>
  <si>
    <t>Democratic Republic of the Congo</t>
  </si>
  <si>
    <t>Ethiopia</t>
  </si>
  <si>
    <t>Afghanistan</t>
  </si>
  <si>
    <t>Nigeria</t>
  </si>
  <si>
    <t>Yemen</t>
  </si>
  <si>
    <t xml:space="preserve">Colombia </t>
  </si>
  <si>
    <t>Myanmar</t>
  </si>
  <si>
    <t>Syrian Arab Republic</t>
  </si>
  <si>
    <t>Sudan</t>
  </si>
  <si>
    <t>Pakistan</t>
  </si>
  <si>
    <t>South Sudan</t>
  </si>
  <si>
    <t>Sri Lanka</t>
  </si>
  <si>
    <t>Somalia</t>
  </si>
  <si>
    <t>Haiti</t>
  </si>
  <si>
    <t>Guatemala</t>
  </si>
  <si>
    <t>Niger</t>
  </si>
  <si>
    <t>Kenya</t>
  </si>
  <si>
    <t>Malawi</t>
  </si>
  <si>
    <t>Cameroon</t>
  </si>
  <si>
    <t>Burkina Faso</t>
  </si>
  <si>
    <t>Zimbabwe</t>
  </si>
  <si>
    <t>Colombia - migrants</t>
  </si>
  <si>
    <t>Central African Republic</t>
  </si>
  <si>
    <t>Honduras</t>
  </si>
  <si>
    <t>Uganda</t>
  </si>
  <si>
    <t>Madagascar</t>
  </si>
  <si>
    <t>Chad</t>
  </si>
  <si>
    <t>Zambia</t>
  </si>
  <si>
    <t>Mozambique</t>
  </si>
  <si>
    <t>Mali</t>
  </si>
  <si>
    <t>Sierra Leone</t>
  </si>
  <si>
    <t>Angola</t>
  </si>
  <si>
    <t>Dominican Republic</t>
  </si>
  <si>
    <t>Palestine</t>
  </si>
  <si>
    <t>Burundi</t>
  </si>
  <si>
    <t xml:space="preserve">Lebanon </t>
  </si>
  <si>
    <t>Guinea</t>
  </si>
  <si>
    <t>United Republic of Tanzania</t>
  </si>
  <si>
    <t>El Salvador</t>
  </si>
  <si>
    <t>Senegal</t>
  </si>
  <si>
    <t>Mauritania</t>
  </si>
  <si>
    <t>Ghana</t>
  </si>
  <si>
    <t>Namibia</t>
  </si>
  <si>
    <t xml:space="preserve">Lebanon - refugees </t>
  </si>
  <si>
    <t>Togo</t>
  </si>
  <si>
    <t>Jordan</t>
  </si>
  <si>
    <t>Liberia</t>
  </si>
  <si>
    <t>Lesotho</t>
  </si>
  <si>
    <t>Eswatini</t>
  </si>
  <si>
    <t>Ecuador - migrants</t>
  </si>
  <si>
    <t>Libya</t>
  </si>
  <si>
    <t>Gambia</t>
  </si>
  <si>
    <t>Nicaragua</t>
  </si>
  <si>
    <t>Iraq</t>
  </si>
  <si>
    <t>Djibouti</t>
  </si>
  <si>
    <t>Algeria</t>
  </si>
  <si>
    <t>Cabo Verde</t>
  </si>
  <si>
    <t>Congo</t>
  </si>
  <si>
    <t>N/A</t>
  </si>
  <si>
    <t xml:space="preserve">if not included </t>
  </si>
  <si>
    <t>if data gap</t>
  </si>
  <si>
    <t xml:space="preserve">if not comparable to IPC/CH Phases </t>
  </si>
  <si>
    <t>to check</t>
  </si>
  <si>
    <t>IPC 1+2 derived</t>
  </si>
  <si>
    <t>text</t>
  </si>
  <si>
    <t>Phase 1 computed internally</t>
  </si>
  <si>
    <t>S  C Af from Master sheet</t>
  </si>
  <si>
    <t>Year of reference</t>
  </si>
  <si>
    <t>Selection in the GRFC (Y/N)</t>
  </si>
  <si>
    <t>Availability of AFI info (Y/N)</t>
  </si>
  <si>
    <t>Key data notes</t>
  </si>
  <si>
    <t>Source</t>
  </si>
  <si>
    <t xml:space="preserve">   Total country population</t>
  </si>
  <si>
    <t xml:space="preserve">Population analysed </t>
  </si>
  <si>
    <t>Share of population analysed of total country population (%)</t>
  </si>
  <si>
    <t>Analysis period</t>
  </si>
  <si>
    <t>Population in Phase 1 #</t>
  </si>
  <si>
    <t>Population  in Phase 1 %</t>
  </si>
  <si>
    <t>Population in Phase 2 #</t>
  </si>
  <si>
    <t>Population  in Phase 2 %</t>
  </si>
  <si>
    <t>Population in Phase 3 #</t>
  </si>
  <si>
    <t>Population  in Phase 3 %</t>
  </si>
  <si>
    <t xml:space="preserve">Population in Phase 4 # </t>
  </si>
  <si>
    <t>Population in Phase 4 %</t>
  </si>
  <si>
    <t xml:space="preserve">Population Phase 5 # </t>
  </si>
  <si>
    <t>Population Phase 5 %</t>
  </si>
  <si>
    <t>Population in Phase 3 or above #</t>
  </si>
  <si>
    <t>Population in Phase 3 or above %</t>
  </si>
  <si>
    <t>CONSISTENCY CHECK</t>
  </si>
  <si>
    <t xml:space="preserve">Highest classification phase </t>
  </si>
  <si>
    <t>Included in IASC level 3 emergency list</t>
  </si>
  <si>
    <t>Major food  crisis (Y/N)</t>
  </si>
  <si>
    <t xml:space="preserve">Primary driver </t>
  </si>
  <si>
    <t>Primary driver (original)</t>
  </si>
  <si>
    <t>Southern and Central Africa total -13</t>
  </si>
  <si>
    <t>Southern and Central Africa total - 11</t>
  </si>
  <si>
    <t>Southern and Central Africa total - 10 projections</t>
  </si>
  <si>
    <t>Southern and Central Africa total - 9 IPC projections</t>
  </si>
  <si>
    <t xml:space="preserve">Region </t>
  </si>
  <si>
    <t>Latin America and the Caribbean</t>
  </si>
  <si>
    <t>(Multiple Items)</t>
  </si>
  <si>
    <t>(All)</t>
  </si>
  <si>
    <t>Column Labels</t>
  </si>
  <si>
    <t>Sum of    Total country population</t>
  </si>
  <si>
    <t xml:space="preserve">Sum of Population analysed </t>
  </si>
  <si>
    <t>Sum of Population in Phase 1 #</t>
  </si>
  <si>
    <t>Sum of Population in Phase 2 #</t>
  </si>
  <si>
    <t>Sum of Population in Phase 3 #</t>
  </si>
  <si>
    <t xml:space="preserve">Sum of Population in Phase 4 # </t>
  </si>
  <si>
    <t xml:space="preserve">Sum of Population Phase 5 # </t>
  </si>
  <si>
    <t>Sum of Population in Phase 3 or above #</t>
  </si>
  <si>
    <t>Cuba</t>
  </si>
  <si>
    <t>Ecuador</t>
  </si>
  <si>
    <t>West Africa and the Sahel</t>
  </si>
  <si>
    <t>Benin</t>
  </si>
  <si>
    <t>Côte d'Ivoire</t>
  </si>
  <si>
    <t>Guinea-Bissau</t>
  </si>
  <si>
    <t>Countries/ territories</t>
  </si>
  <si>
    <t>Availability of data (Y/N)</t>
  </si>
  <si>
    <t>Selection criteria</t>
  </si>
  <si>
    <t>Notes to selection criteria</t>
  </si>
  <si>
    <t>Methodology/Notes on availability of data</t>
  </si>
  <si>
    <t>Link</t>
  </si>
  <si>
    <t>Date of Analysis</t>
  </si>
  <si>
    <t xml:space="preserve">Secondary driver </t>
  </si>
  <si>
    <t xml:space="preserve">Tertiary driver </t>
  </si>
  <si>
    <t>GRFC publication</t>
  </si>
  <si>
    <t>Population group (residents/refugees/migrants)</t>
  </si>
  <si>
    <t xml:space="preserve">Geographical coverage </t>
  </si>
  <si>
    <t xml:space="preserve">Current year / Projection </t>
  </si>
  <si>
    <t>In all years</t>
  </si>
  <si>
    <t xml:space="preserve">Data in previous and current report </t>
  </si>
  <si>
    <t>IPC consistent 2016-22 (22)</t>
  </si>
  <si>
    <t xml:space="preserve">Filter out non-peak analyses Phase 5 </t>
  </si>
  <si>
    <t>Change 21-22 in Ph3+</t>
  </si>
  <si>
    <t>%Change 21-22  in Ph3+</t>
  </si>
  <si>
    <t>Change 21-22 in PH4</t>
  </si>
  <si>
    <t>%Change 21-22 in PH4</t>
  </si>
  <si>
    <t>Asia</t>
  </si>
  <si>
    <t>Y</t>
  </si>
  <si>
    <t>GIEWS</t>
  </si>
  <si>
    <t>GIEWS - 1</t>
  </si>
  <si>
    <t>IPC</t>
  </si>
  <si>
    <t>https://www.ipcinfo.org/fileadmin/user_upload/ipcinfo/docs/IPC_Afghanistan_AcuteFI_AprilDec2016.pdf</t>
  </si>
  <si>
    <t>Apr - Jun 2016</t>
  </si>
  <si>
    <t>Conflict/insecurity</t>
  </si>
  <si>
    <t>Phase 3 Crisis</t>
  </si>
  <si>
    <t>Current year</t>
  </si>
  <si>
    <t>https://www.ipcinfo.org/fileadmin/user_upload/ipcinfo/docs/IPC_Aghanistan_AcuteFI_OCT2018_Updated.pdf</t>
  </si>
  <si>
    <t>Aug - Nov 2017</t>
  </si>
  <si>
    <t>Phase 4 Emergency</t>
  </si>
  <si>
    <t>Nov 2018 - Feb 2019</t>
  </si>
  <si>
    <t>Nov 2019 - Mar 2020</t>
  </si>
  <si>
    <t>Aug - Oct 2020</t>
  </si>
  <si>
    <t xml:space="preserve">GIEWS -  1, 2, 3 </t>
  </si>
  <si>
    <t>Nov 2021 - Mar 2022</t>
  </si>
  <si>
    <t>https://www.ipcinfo.org/ipc-country-analysis/details-map/en/c/1156270/?iso3=AFG</t>
  </si>
  <si>
    <t>Nov 2022 - Mar 2023</t>
  </si>
  <si>
    <t>Economic shocks</t>
  </si>
  <si>
    <t>Residents</t>
  </si>
  <si>
    <t xml:space="preserve">Y </t>
  </si>
  <si>
    <t>IPC analysis release pending, so source is HNO that is using IPC figures</t>
  </si>
  <si>
    <t>Projection</t>
  </si>
  <si>
    <t>Albania</t>
  </si>
  <si>
    <t>Middle East and North Africa</t>
  </si>
  <si>
    <t>N</t>
  </si>
  <si>
    <t>N/A - N/A</t>
  </si>
  <si>
    <t>Displacement</t>
  </si>
  <si>
    <t xml:space="preserve">Displacement - </t>
  </si>
  <si>
    <t>Insufficient evidence</t>
  </si>
  <si>
    <t>Sahrawi refugees</t>
  </si>
  <si>
    <t>External Assistance</t>
  </si>
  <si>
    <t>Displacement - Between January-July 2022, WFP provided general food assistance to targeted food-insecure refugees (Sahrawi refugees). Minimum of 5,000 people received food assistance.</t>
  </si>
  <si>
    <t>WFP</t>
  </si>
  <si>
    <t>CARI</t>
  </si>
  <si>
    <t xml:space="preserve">merged with Phase 2 </t>
  </si>
  <si>
    <t>American Samoa</t>
  </si>
  <si>
    <t>Central and Southern Africa</t>
  </si>
  <si>
    <t xml:space="preserve">Other </t>
  </si>
  <si>
    <t>Other  - Selected based on other reports and publicly available information on food insecurity</t>
  </si>
  <si>
    <t>SADC</t>
  </si>
  <si>
    <t>https://reliefweb.int/report/lesotho/sadc-regional-vulnerability-assessment-and-analysis-synthesis-report-2016-august-2016</t>
  </si>
  <si>
    <t>Weather extremes</t>
  </si>
  <si>
    <t>Jun 2016 - Mar 2017</t>
  </si>
  <si>
    <t>Other</t>
  </si>
  <si>
    <t>Oct 2019 - Feb 2020</t>
  </si>
  <si>
    <t xml:space="preserve">Shocks - </t>
  </si>
  <si>
    <t>23 communes in 8 municipalities</t>
  </si>
  <si>
    <t>Climate shock - Weather extremes/locust</t>
  </si>
  <si>
    <t>Oct 2021 - Mar 2022</t>
  </si>
  <si>
    <t>Economic shock; Displacement - Between January-August 2022, WFP provided food and/or cash-based transfers to refugees and other crisis-affected populations (modality: food and commodity vouchers). Minimum of 5,000 people. FAO also provided emergency response to combat African Migratory Locust Outbreak and to mitigate the impacts of the 2021 drought</t>
  </si>
  <si>
    <t>https://www.ipcinfo.org/fileadmin/user_upload/ipcinfo/docs/IPC_Angola_FoodSecurity&amp;Nutrition_2021July2022Mar_Report_Portuguese.pdf</t>
  </si>
  <si>
    <t>Country</t>
  </si>
  <si>
    <t>Argentina</t>
  </si>
  <si>
    <t>Armenia</t>
  </si>
  <si>
    <t xml:space="preserve">Conflict/insecurity - </t>
  </si>
  <si>
    <t>Azerbaijan</t>
  </si>
  <si>
    <t>Bangladesh</t>
  </si>
  <si>
    <t>FSC</t>
  </si>
  <si>
    <t>https://fscluster.org/sites/default/files/documents/161031_bgd_dashbaord_nw_flood_f.pdf</t>
  </si>
  <si>
    <t>merged with Phase 2</t>
  </si>
  <si>
    <t xml:space="preserve">GIEWS </t>
  </si>
  <si>
    <t>GIEWS  - 2, 3</t>
  </si>
  <si>
    <t>IPC/WFP</t>
  </si>
  <si>
    <t>IPC Jan-Apr 2017; REVA Dec 2017</t>
  </si>
  <si>
    <t>South Central and Cox’s Bazar</t>
  </si>
  <si>
    <t>OCHA</t>
  </si>
  <si>
    <t>Mar - Dec 2018</t>
  </si>
  <si>
    <t>Cox’s Bazaar refugee and host populations</t>
  </si>
  <si>
    <t>JRP (REVA)</t>
  </si>
  <si>
    <t>Nov - Dec 2019</t>
  </si>
  <si>
    <t>Cox's Bazar and host populations</t>
  </si>
  <si>
    <t>Nov - Dec 2020</t>
  </si>
  <si>
    <t>Refugees</t>
  </si>
  <si>
    <t>Oct - Nov 2021</t>
  </si>
  <si>
    <t>Rohingya refugees and host populations in Cox's Bazar</t>
  </si>
  <si>
    <t>JRP</t>
  </si>
  <si>
    <t>Jan - Dec 2022</t>
  </si>
  <si>
    <t>merged Phases</t>
  </si>
  <si>
    <t>Country and refugees</t>
  </si>
  <si>
    <t>Belarus</t>
  </si>
  <si>
    <t>Belize</t>
  </si>
  <si>
    <t xml:space="preserve"> - WFP assistance provided; also qualified for COVID-19 GHRP. Experienced flooding and received IFRC assistance to aid 9000 people</t>
  </si>
  <si>
    <t>CH</t>
  </si>
  <si>
    <t>Jun - Aug 2021</t>
  </si>
  <si>
    <t>Phase 2 Stressed</t>
  </si>
  <si>
    <t>Bhutan</t>
  </si>
  <si>
    <t>Bolivia</t>
  </si>
  <si>
    <t xml:space="preserve">Climate shock - </t>
  </si>
  <si>
    <t>Bosnia and Herzegovina</t>
  </si>
  <si>
    <t>Botswana</t>
  </si>
  <si>
    <t>Brazil</t>
  </si>
  <si>
    <t>Bulgaria</t>
  </si>
  <si>
    <t>Mar - May 2016</t>
  </si>
  <si>
    <t>Jun - Aug 2017</t>
  </si>
  <si>
    <t>Jun - Aug 2018</t>
  </si>
  <si>
    <t>Oct - Dec 2019</t>
  </si>
  <si>
    <t>Jun - Aug 2020</t>
  </si>
  <si>
    <t>Jun - Aug 2022</t>
  </si>
  <si>
    <t>Jun - Aug 2023</t>
  </si>
  <si>
    <t>East Africa</t>
  </si>
  <si>
    <t>https://www.ipcinfo.org/fileadmin/user_upload/ipcinfo/docs/IPC_Burundi_AcuteFI_Situation_2016MayJun.pdf</t>
  </si>
  <si>
    <t>May - Jun 2016</t>
  </si>
  <si>
    <t>Apr - May 2017</t>
  </si>
  <si>
    <t>https://www.ipcinfo.org/fileadmin/user_upload/ipcinfo/docs/IPC_Burundi_AFI_2018JulyDec.pdf</t>
  </si>
  <si>
    <t>Oct - Dec 2018</t>
  </si>
  <si>
    <t>FEWS NET</t>
  </si>
  <si>
    <t>Mar - Apr 2019</t>
  </si>
  <si>
    <t>May 2020</t>
  </si>
  <si>
    <t>Apr - May 2021</t>
  </si>
  <si>
    <t>https://www.ipcinfo.org/fileadmin/user_upload/ipcinfo/docs/IPC_Burundi_Acute_Food_Insecurity_2022JuneDec_Report_French.pdf</t>
  </si>
  <si>
    <t>Oct - Dec 2022</t>
  </si>
  <si>
    <t>Apr - May 2023</t>
  </si>
  <si>
    <t>Merged with Phase 2</t>
  </si>
  <si>
    <t/>
  </si>
  <si>
    <t>Jun-Aug 2018</t>
  </si>
  <si>
    <t>Oct-Dec 2019</t>
  </si>
  <si>
    <t>Jun-Aug 2020</t>
  </si>
  <si>
    <t>GIEWS  - 1, 2</t>
  </si>
  <si>
    <t>Jun-Aug 2022</t>
  </si>
  <si>
    <t>GIEWS - 1, 2</t>
  </si>
  <si>
    <t>Cambodia</t>
  </si>
  <si>
    <t>Climate shock - WFP assistance provided in response to flash flooding and COVID-19 response</t>
  </si>
  <si>
    <t>https://documents.wfp.org/stellent/groups/public/documents/ena/wfp291694.pdf?iframe</t>
  </si>
  <si>
    <t>7 regions</t>
  </si>
  <si>
    <t>Oct-Dec 2020</t>
  </si>
  <si>
    <t>Mar-May 2021</t>
  </si>
  <si>
    <t>Oct-Dec 2022</t>
  </si>
  <si>
    <t>Jun-Aug 2023</t>
  </si>
  <si>
    <t>https://www.ipcinfo.org/fileadmin/user_upload/ipcinfo/docs/IPC_CAR_AcuteFI_Situation_2016AugDec.PDF</t>
  </si>
  <si>
    <t>Aug-Dec 2016</t>
  </si>
  <si>
    <t>Feb-May 2017</t>
  </si>
  <si>
    <t>May-Aug 2019</t>
  </si>
  <si>
    <t>May-Aug 2020</t>
  </si>
  <si>
    <t>https://www.ipcinfo.org/fileadmin/user_upload/ipcinfo/docs/IPC_CAR_AcuteFoodInsec_2021AprilAug_ProjectionUpdate_Englishsummary.pdf</t>
  </si>
  <si>
    <t>Apr-Aug 2021</t>
  </si>
  <si>
    <t>https://www.ipcinfo.org/fileadmin/user_upload/ipcinfo/docs/IPC_CAR_Acute_Food_Insecurity_2022Sept_2023Aug_Report_French.pdf</t>
  </si>
  <si>
    <t>Sep 2022 - Mar 2023</t>
  </si>
  <si>
    <t>Apr-Aug 2023</t>
  </si>
  <si>
    <t>https://reliefweb.int/report/chad/cadre-harmonis-d-identification-et-d-analyse-des-zones-risque-et-des-populations-vuln</t>
  </si>
  <si>
    <t>Jun-Aug 2016</t>
  </si>
  <si>
    <t>Jun-Aug 2017</t>
  </si>
  <si>
    <t>Lake Chad Basin</t>
  </si>
  <si>
    <t>Jun-Aug 2019</t>
  </si>
  <si>
    <t>Jun-Aug 2021</t>
  </si>
  <si>
    <t>China</t>
  </si>
  <si>
    <t xml:space="preserve">Residents </t>
  </si>
  <si>
    <t xml:space="preserve"> - WFP assistance provided</t>
  </si>
  <si>
    <t>Venezuelan migrants</t>
  </si>
  <si>
    <t xml:space="preserve"> - </t>
  </si>
  <si>
    <t>Dec 2017-Jan 2018</t>
  </si>
  <si>
    <t>WFP EFSA</t>
  </si>
  <si>
    <t>Sep-Dec 2019</t>
  </si>
  <si>
    <t>Displacement - Refugee populations</t>
  </si>
  <si>
    <t>Displacement - WFP assistance provided (Venezuelan migrants - largest migratory crisis in the world); R4V (Venezuelan migrants) ; also qualified for COVID-19 GHRP; FAO assistance provided (Venezuelan migrants/Venezuelan crisis)</t>
  </si>
  <si>
    <t xml:space="preserve">Venezuelan migrants with intention to settle only </t>
  </si>
  <si>
    <t>Comoros</t>
  </si>
  <si>
    <t xml:space="preserve">CARI </t>
  </si>
  <si>
    <t>Aug-Sep 2022</t>
  </si>
  <si>
    <t>Refugees and asylum seekers</t>
  </si>
  <si>
    <t>Costa Rica</t>
  </si>
  <si>
    <t>GIEWS - 2</t>
  </si>
  <si>
    <t>Mar-May 2016</t>
  </si>
  <si>
    <t>GIEWS  - 3</t>
  </si>
  <si>
    <t>Oct-Dec 2018</t>
  </si>
  <si>
    <t>Mar-May 2020</t>
  </si>
  <si>
    <t>Oct–Dec 2021</t>
  </si>
  <si>
    <t>Climate shock - FAO provision of emergency assistance  (weather extremes/hurricanes)</t>
  </si>
  <si>
    <t>Climate shock; Economic shock - WFP plans to maintain food assistance through social protection programmes to reach 380,000 vulnerable people, including the elderly, pregnant and lactating women, and children. As Cuba is facing a serious economic crisis affecting the country’s capacity to import food, WFP is placing multiple efforts to mobilize resources and address urgent food needs. Moreover, WFP continues mobilizing resources in preparation for the hurricane season and to support national and provincial multi-hazard situation rooms. WFP will also continue contributing to the socio-economic recovery strategy by supporting local food systems, school feeding and livelihoods.</t>
  </si>
  <si>
    <t>Democratic People's Republic of Korea</t>
  </si>
  <si>
    <t>https://reliefweb.int/sites/reliefweb.int/files/resources/DPRK%20Needs%20and%20Priorities%202017.pdf</t>
  </si>
  <si>
    <t>Jun 2016-Jan 2017</t>
  </si>
  <si>
    <t>https://www.ipcinfo.org/fileadmin/user_upload/ipcinfo/docs/IPC_DRC_AcuteFI_Situation_2016Jun2017Jan_French.pdf</t>
  </si>
  <si>
    <t>Jun 2016 - Jan 2017</t>
  </si>
  <si>
    <t>https://www.ipcinfo.org/fileadmin/user_upload/ipcinfo/docs/IPC_DRC_AcuteFI_Situation_2017JuneDec.pdf</t>
  </si>
  <si>
    <t>Jun-Dec 2017</t>
  </si>
  <si>
    <t>Aug 2018-Jun 2019</t>
  </si>
  <si>
    <t>Jul-Dec 2019</t>
  </si>
  <si>
    <t>Jul-Dec 2020</t>
  </si>
  <si>
    <t xml:space="preserve">GIEWS - </t>
  </si>
  <si>
    <t>Feb-July 2021</t>
  </si>
  <si>
    <t>https://www.ipcinfo.org/fileadmin/user_upload/ipcinfo/docs/IPC_DRC_Acute_FoodInsec_Malnutrition_July2022Jun2023_Report_French.pdf</t>
  </si>
  <si>
    <t>Jul-Dec 2022</t>
  </si>
  <si>
    <t>Jan-Jun 2023</t>
  </si>
  <si>
    <t>Nov 2016-May 2017</t>
  </si>
  <si>
    <t>Rural areas</t>
  </si>
  <si>
    <t>Jan-Aug 2021</t>
  </si>
  <si>
    <t xml:space="preserve">N  </t>
  </si>
  <si>
    <t>https://www.ipcinfo.org/fileadmin/user_upload/ipcinfo/docs/IPC_Djibouti_Acute_Food_Insecurity_2022MarDec_French.pdf</t>
  </si>
  <si>
    <t>Jul 2022 - Dec 2022</t>
  </si>
  <si>
    <t>Dominica</t>
  </si>
  <si>
    <t>Climate shock; Economic shock - WFP support provided for hurricane, but economic shock is present. At least 40,000 people reached through general food distribution in 2022. WFP aims to provide emergency food assistance through cash-based or in-kind transfers to 60,000 shock affected beneficiaries. WFP continues strengthening the government and partners’ capacities and operational readiness for emergency operations in Hispaniola. Food security continues to deteriorate due to the impact of the COVID-19 and the Ukrainian crises, which is significantly affecting WFP operations. Situation being compounded by Hurricane Fiona and migrants/refugees from violence in Haiti.</t>
  </si>
  <si>
    <t>https://www.ipcinfo.org/fileadmin/user_upload/ipcinfo/docs/IPC_DominicanRepublic_AcuteFoodInsecurity_Oct2022June2023_Summary_English.pdf</t>
  </si>
  <si>
    <t>Oct 2022-Feb 2023</t>
  </si>
  <si>
    <t>Displacement; Economic shock - Between January-August 2022, WFP provided immediate food assistance to meet the essential needs to vulnerable populations in support of national institutions and Government Social Protection programmes (Modalities: Food, CBT, commodity vouchers). General food distribution was provided to 654,000 people; both migrants as well as residents</t>
  </si>
  <si>
    <t>Jan-Feb 2018</t>
  </si>
  <si>
    <t>Jan-Mar 2019</t>
  </si>
  <si>
    <t>Displacement - WFP assistance provided (Venezuelan migrants - largest migratory crisis in the world); R4V (Venezuelan migrants) ; also qualified for COVID-19 GHRP</t>
  </si>
  <si>
    <t>Jul-Aug 2022</t>
  </si>
  <si>
    <t>Egypt, Arab Rep.</t>
  </si>
  <si>
    <t>Part of Syria IASC L3</t>
  </si>
  <si>
    <t>Syrian refugees</t>
  </si>
  <si>
    <t xml:space="preserve">Refugee populations - </t>
  </si>
  <si>
    <t>Displacement - WFP assistance provided for refugees; 3RP; IFRC provided assistance to 20,000 people in Egypt due to Palestine Complex Emergency</t>
  </si>
  <si>
    <t>Displacement - WFP assistance provided: General distribution provided to food-insecure refugees (over 5,000 per month)</t>
  </si>
  <si>
    <t>Data gap</t>
  </si>
  <si>
    <t>Nov 2016-Mar 2017</t>
  </si>
  <si>
    <t>Phase 1 Minimal</t>
  </si>
  <si>
    <t>Dry corridor</t>
  </si>
  <si>
    <t>Dec 2018 - Mar 2019</t>
  </si>
  <si>
    <t>Apr-Jul 2019</t>
  </si>
  <si>
    <t>Nov 2020-Feb 2021</t>
  </si>
  <si>
    <t xml:space="preserve"> - WFP assistance provided (one of WFP hotspots) + Received assistance from the Govt. of Belgium for food security anticipatory action; FAO assistance provided (weather extremes)</t>
  </si>
  <si>
    <t>Climate shock - Need more information from country on type of support provided by WFP, particularly in the wake of Hurricane Julia, flooding and landslides in Sept 2022</t>
  </si>
  <si>
    <t>https://www.ipcinfo.org/fileadmin/user_upload/ipcinfo/docs/IPC_ElSalvador_Acute_Food_Insec_2021July2022May_Report_Spanish.pdf</t>
  </si>
  <si>
    <t>Mar-May 2022</t>
  </si>
  <si>
    <t>Equatorial Guinea</t>
  </si>
  <si>
    <t>Eritrea</t>
  </si>
  <si>
    <t>https://www.ipcinfo.org/fileadmin/user_upload/ipcinfo/docs/IPC_Swaziland_AcuteFI_Situation_2016Apr2017Mar.pdf</t>
  </si>
  <si>
    <t>Oct 2016-Feb 2017</t>
  </si>
  <si>
    <t>Dec 2018-Mar 2019</t>
  </si>
  <si>
    <t>Oct 2019-Mar 2020</t>
  </si>
  <si>
    <t>Oct 2020-Mar 2021</t>
  </si>
  <si>
    <t>Jan-Mar 2021</t>
  </si>
  <si>
    <t>https://www.ipcinfo.org/fileadmin/user_upload/ipcinfo/docs/IPC_Eswatini_Acute_Food_Insecurity_2021Dec2022March_ProjUpdate.pdf</t>
  </si>
  <si>
    <t>Dec 2021 - Mar 2022</t>
  </si>
  <si>
    <t>https://www.ipcinfo.org/fileadmin/user_upload/ipcinfo/docs/IPC_Eswatini_Acute_Food_Insecurity_2022July2023March.pdf</t>
  </si>
  <si>
    <t>Oct 2022-Mar 2023</t>
  </si>
  <si>
    <t>https://reliefweb.int/sites/reliefweb.int/files/resources/ethiopia_hrd_-_mid_year_review_12_august_2016.pdf</t>
  </si>
  <si>
    <t>https://reliefweb.int/sites/reliefweb.int/files/resources/ethiopia_humanitarian_requirements_document_mid-year_review_2017.pdf</t>
  </si>
  <si>
    <t>Aug-Dec 2017</t>
  </si>
  <si>
    <t>Jul-Sep 2019</t>
  </si>
  <si>
    <t>Belg and Meher areas</t>
  </si>
  <si>
    <t>May-Jun 2021</t>
  </si>
  <si>
    <t>Belg and Meher-dependent area</t>
  </si>
  <si>
    <t>HRP</t>
  </si>
  <si>
    <t>Jun-Jul 2022</t>
  </si>
  <si>
    <t>FEWS NET projection information will be presented in a qualitative way</t>
  </si>
  <si>
    <t>Fiji</t>
  </si>
  <si>
    <t>Climate shock - IFRC assistance for Tropical Cyclone Yasa/Ana; FAO provision of emergency assistance (weather extremes/TC Yasa)</t>
  </si>
  <si>
    <t>Gabon</t>
  </si>
  <si>
    <t>Georgia</t>
  </si>
  <si>
    <t>Economic shock - General food distribution provided to at least 22,000 people. During the second half of 2022, WFP aims to target 115,000 people and will continue focusing on providing direct food assistance</t>
  </si>
  <si>
    <t>Grenada</t>
  </si>
  <si>
    <t>https://reliefweb.int/sites/reliefweb.int/files/resources/Guatemala%20Honduras%202016%20Humanitarian%20Response%20Plan.pdf</t>
  </si>
  <si>
    <t>[DC only] http://www.ipcinfo.org/ipc-country-analysis/details-map/es/c/1152072/?iso3=GTM</t>
  </si>
  <si>
    <t>Nov 2018-Feb 2019</t>
  </si>
  <si>
    <t>Mar-Jun 2019</t>
  </si>
  <si>
    <t>Nov 2020-Mar 2021</t>
  </si>
  <si>
    <t xml:space="preserve"> - WFP assistance provided; FAO provision of emergency assistance (weather extremes/hurricanes/COVID-19 socio-economic shocks/displacement) + received IFRC assistance for hurricanes Eta &amp;Iota recovery + GRC began to provide humanitarian assistance to returning migrants + Received assistance from the Govt. of Belgium for food security anticipatory action.</t>
  </si>
  <si>
    <t>Economic shock - Between January-May 2022, WFP provided direct food, nutrition and gender responsive assistance to crisis-affected populations (modality: cash). Minimum of 5,000 people supported. FAO also provided support to 1000 families affected by Hurricanes Eta and Iota (limited scale of assistance, to be included?)</t>
  </si>
  <si>
    <t>https://www.ipcinfo.org/fileadmin/user_upload/ipcinfo/docs/IPC_Guatemala_AcuteFoodInsec_2022Mar2023Feb_Snapshot_English.pdf</t>
  </si>
  <si>
    <t>Jun-Sep 2022</t>
  </si>
  <si>
    <t>Country and migrants</t>
  </si>
  <si>
    <t>https://agrhymet.cilss.int/core/uploads/2020/11/Fiche-Com-CH-Région-mars-2020-Vffinale.pdf</t>
  </si>
  <si>
    <t>Oct - Dec 2020</t>
  </si>
  <si>
    <t>Oct-Dec 2016</t>
  </si>
  <si>
    <t>Economic shock - WFP assistance provided; FAO provision of emergency assistance (COVID-19 socio-economic shocks)</t>
  </si>
  <si>
    <t>Guyana</t>
  </si>
  <si>
    <t>Oct 2018-Feb 2019</t>
  </si>
  <si>
    <t>Oct 2019-Feb 2020</t>
  </si>
  <si>
    <t>Mar-Jun 2020</t>
  </si>
  <si>
    <t>Mar-Jun 2021</t>
  </si>
  <si>
    <t>Haiti: Acute Food Insecurity Situation September 2022 - February 2023 and Projection for March - June 2023 | IPC - Integrated Food Security Phase Classification (ipcinfo.org)</t>
  </si>
  <si>
    <t>Sep 2022 - Feb 2023</t>
  </si>
  <si>
    <t>https://www.ipcinfo.org/fileadmin/user_upload/ipcinfo/docs/IPC_Haiti_AcuteFoodInsec_ProjectionUpdate_Mar_June2023_Report_French.pdf</t>
  </si>
  <si>
    <t>Mar-Jun 23</t>
  </si>
  <si>
    <t>HNO</t>
  </si>
  <si>
    <t>Dec 2018-Feb 2019</t>
  </si>
  <si>
    <t>Nov 2019- Feb 2020</t>
  </si>
  <si>
    <t>Dec 2020-Mar 2021</t>
  </si>
  <si>
    <t xml:space="preserve"> - WFP assistance provided (one of WFP's hotspots); FAO provision of emergency assistance (weather extremes/Hurricanes) + received IFRC assistance for hurricanes Eta &amp;Iota recovery+ IFRC Population Movement Emergency Plan of Action i.e.assistance of Honduran migrants expected to leave for Guatemala heading towards Mexico and the United States + Received assistance from the Govt. of Belgium for food security anticipatory action.</t>
  </si>
  <si>
    <t>Jul-Sep 2021</t>
  </si>
  <si>
    <t>Climate shock - FAO provided Emergency response and livelihoods early recovery for smallholder farmers affected by Tropical Storms ETA and IOTA and provided basic emergency livelihoods assistance to the most vulnerable and food insecure female-headed families affected by drought and the COVID-19 Pandemic. Assistance was provided to 20 000 people directly targeted; 60 000 indirectly targeted</t>
  </si>
  <si>
    <t>India</t>
  </si>
  <si>
    <t>Indonesia</t>
  </si>
  <si>
    <t>Iran, Islamic Rep.</t>
  </si>
  <si>
    <t xml:space="preserve"> - WFP assistance provided to support Afghan refugees; also qualified for COVID-19 GHRP +  Received IFRC assistance: post a major earthquake (17 500 people to be assisted),  to assist Afghan refugees in the country (2000 people to be assisted), as well as interventions to mitigate the effects of drought (83 200 people to be assisted).</t>
  </si>
  <si>
    <t>Afghan refugees</t>
  </si>
  <si>
    <t>Displacement - Between January-August 2022, WFP provided unconditional food assistance to at least 5,000 food insecure refugees (modalities: cash and food). In Q1 2022, WFP also provided support to the Government for emergency preparedness and response, including the provision of emergency food assistance through cash-based or in-kind transfers to crisis-affected populations. Regarding the latter, 5,000 Family Food Rations were dispatched to four provinces of S&amp;B, Kerman, Fars and Hormozgan in late January-early February 2022 following the flood emergency in these provinces and distributed by IRCS in March among 5,000 HHs including 20,000 individuals</t>
  </si>
  <si>
    <t>https://reliefweb.int/report/iraq/iraq-2018-humanitarian-response-plan-february-2018-enar</t>
  </si>
  <si>
    <t>TBC</t>
  </si>
  <si>
    <t>Jan-Dec 2020</t>
  </si>
  <si>
    <t>Jul-Aug 2021</t>
  </si>
  <si>
    <t xml:space="preserve">N </t>
  </si>
  <si>
    <t>HTO</t>
  </si>
  <si>
    <t>rCARI (national); HNO (displaced)</t>
  </si>
  <si>
    <t>merged with Phase 3</t>
  </si>
  <si>
    <t>IDPs and returnees</t>
  </si>
  <si>
    <t>Jamaica</t>
  </si>
  <si>
    <t>Displacement -  Between January-August 2022, WFP provided nutrition-sensitive food assistance to refugees and other crisis-affected populations (modalities: food, cash and value voucher). Minimum of 5,000 people supported</t>
  </si>
  <si>
    <t xml:space="preserve">WFP </t>
  </si>
  <si>
    <t>Jul-Sep 2022</t>
  </si>
  <si>
    <t>Kazakhstan</t>
  </si>
  <si>
    <t>https://www.ipcinfo.org/fileadmin/user_upload/ipcinfo/docs/2016%20LRA%20National%20Report_Final.pdf</t>
  </si>
  <si>
    <t>Sept 2016 - Feb 2017</t>
  </si>
  <si>
    <t>https://www.ipcinfo.org/ipc-country-analysis/details-map/en/c/1036291/?iso3=KEN</t>
  </si>
  <si>
    <t>Aug-Oct 2017</t>
  </si>
  <si>
    <t>Jan-Mar 2018</t>
  </si>
  <si>
    <t>Aug-Oct 2019</t>
  </si>
  <si>
    <t>Arid and Semi-Arid Lands</t>
  </si>
  <si>
    <t>https://www.ipcinfo.org/fileadmin/user_upload/ipcinfo/docs/IPC_Kenya_Acute_Food_Insecurity_Acute_Malnutrition_2020AugDec_ASAL.pdf</t>
  </si>
  <si>
    <t>Nov 2021–Jan 2022</t>
  </si>
  <si>
    <t>Arid and Semi-Arid Lands (rural)</t>
  </si>
  <si>
    <t>https://www.ipcinfo.org/fileadmin/user_upload/ipcinfo/docs/IPC_Kenya_Acute_Food_Insecurity_Malnutrition_2022JulDec_Report.pdf</t>
  </si>
  <si>
    <t>ASAL areas (rural)</t>
  </si>
  <si>
    <t>https://www.ipcinfo.org/fileadmin/user_upload/ipcinfo/docs/IPC_Kenya_Acute_Food_Insecurity_Malnutrition_2023FebJun_Report.pdf</t>
  </si>
  <si>
    <t>Mar-Jun 2023</t>
  </si>
  <si>
    <t>Kiribati</t>
  </si>
  <si>
    <t>Kosovo</t>
  </si>
  <si>
    <t>Kyrgyzstan</t>
  </si>
  <si>
    <t>Lao People's Democratic Republic</t>
  </si>
  <si>
    <t>Climate shock - WFP assistance provided (COVID-19 support); FAO assistance provided (weather extremes)+ IFRC assistance for 13 000 people affected by floods</t>
  </si>
  <si>
    <t>Economic shock - WFP provided general food distribution, food assistance for assets, nutrition and school feeding support. FAO also provided enhanced capacities to prevent COVID-19 spread and mitigate its socio-economic impacts among vulnerable households. The project targets 7 000 of the most vulnerable households (approximately 37 100 people)</t>
  </si>
  <si>
    <t>https://www.ipcinfo.org/fileadmin/user_upload/ipcinfo/docs/IPC_Lebanon_Acute_Food_Insecurity_Report_Dec2022.pdf</t>
  </si>
  <si>
    <t>Sep-Dec 2022</t>
  </si>
  <si>
    <t>Jan-Apr 2023</t>
  </si>
  <si>
    <t>Data not reported separately for refugees</t>
  </si>
  <si>
    <t>https://reliefweb.int/attachments/5a6ad016-ef47-3ce8-81be-078fd171b3c7/VASyR2016.pdf</t>
  </si>
  <si>
    <t>https://reliefweb.int/attachments/c59df766-3eae-353c-a5fb-32521f25c074/VASyR%202017.compressed.pdf</t>
  </si>
  <si>
    <t>VASyR</t>
  </si>
  <si>
    <t>https://reliefweb.int/attachments/7e3380ea-2b5d-3bb1-a445-4f33f1549b0b/VASyR-2018.pdf</t>
  </si>
  <si>
    <t>April-May 2018</t>
  </si>
  <si>
    <t>Apr-May 2019</t>
  </si>
  <si>
    <t>https://reliefweb.int/attachments/ea1c5323-3baa-3681-8f3d-396051d348eb/VASyR%202020%20-%20online.pdf</t>
  </si>
  <si>
    <t>GIEWS  - 1, 2; Syrian refugees (3RP)</t>
  </si>
  <si>
    <t>https://reliefweb.int/attachments/bef919b5-a816-3b63-87b1-1c04cf8f01ce/VASyR%202021.pdf</t>
  </si>
  <si>
    <t>Jun-Jul 2021</t>
  </si>
  <si>
    <t>Lesotho: Acute Food Insecurity Situation for May-June 2016 and Projections for July - September 2016 and November 2016 - March 2017 | IPC - Integrated Food Security Phase Classification (ipcinfo.org)</t>
  </si>
  <si>
    <t>Nov 2016 - Mar 2017</t>
  </si>
  <si>
    <t>https://www.ipcinfo.org/fileadmin/user_upload/ipcinfo/docs/IPC_Lesotho_AcuteFI_Situation_2016May2017Mar.pdf</t>
  </si>
  <si>
    <t>Nov 2016-March 2017</t>
  </si>
  <si>
    <t>https://www.ipcinfo.org/fileadmin/user_upload/ipcinfo/docs/IPC_Lesotho_AFI_Update%20Projected_2018Dec2019Feb.pdf</t>
  </si>
  <si>
    <t>https://www.ipcinfo.org/fileadmin/user_upload/ipcinfo/docs/IPC_Lesotho_Acute_Food_Insecurity_2021Nov2022Mar_Report.pdf</t>
  </si>
  <si>
    <t>Jan-Mar 2022</t>
  </si>
  <si>
    <t>https://www.ipcinfo.org/fileadmin/user_upload/ipcinfo/docs/IPC_Lesotho_Acute_Food_Insecurity_2022July2023Mar_Report.pdf</t>
  </si>
  <si>
    <t>https://reliefweb.int/sites/reliefweb.int/files/resources/2018_HRP_Libya.pdf</t>
  </si>
  <si>
    <t>Iraq Humanitarian Transition Overview 2023 (February 2023) - Iraq | ReliefWeb</t>
  </si>
  <si>
    <t>IDPs, refugees and migrants</t>
  </si>
  <si>
    <t>Oct-Dec  2016</t>
  </si>
  <si>
    <t xml:space="preserve">Southern </t>
  </si>
  <si>
    <t>https://www.ipcinfo.org/fileadmin/user_upload/ipcinfo/docs/IPC_Madagascar_AcuteFI_Situation_2017AugOct.pdf</t>
  </si>
  <si>
    <t>Nov 2017-Mar 2018</t>
  </si>
  <si>
    <t>Southern and south-eastern</t>
  </si>
  <si>
    <t>Southern and south-eastern districts</t>
  </si>
  <si>
    <t>Nov 2018-Mar 2019</t>
  </si>
  <si>
    <t>Southern, south-eastern and eastern areas</t>
  </si>
  <si>
    <t>Southern and south-eastern areas</t>
  </si>
  <si>
    <t>Nov - Dec 2021</t>
  </si>
  <si>
    <t>Grand Sud and Est</t>
  </si>
  <si>
    <t>https://www.ipcinfo.org/fileadmin/user_upload/ipcinfo/docs/IPC_Madagascar_AcuteFoodSecur_22Aug23Mar_Report_French.pdf</t>
  </si>
  <si>
    <t>Nov 2022-Mar 2023</t>
  </si>
  <si>
    <t>https://www.humanitarianresponse.info/sites/www.humanitarianresponse.info/files/documents/files/malawi_food_insecurity_sitrep_no.3.pdf</t>
  </si>
  <si>
    <t>Jan-Mar 2017</t>
  </si>
  <si>
    <t>Oct 2018-Mar 2019</t>
  </si>
  <si>
    <t>https://www.ipcinfo.org/fileadmin/user_upload/ipcinfo/docs/IPC_Malawi_AcuteFoodInsec_2022Jun2023March_Report.pdf</t>
  </si>
  <si>
    <t>Oct 2022 - Mar 2023</t>
  </si>
  <si>
    <t>Malaysia</t>
  </si>
  <si>
    <t>Maldives</t>
  </si>
  <si>
    <t>Marshall Islands</t>
  </si>
  <si>
    <t>June-Aug 2018</t>
  </si>
  <si>
    <t>Mauritius</t>
  </si>
  <si>
    <t>Mexico</t>
  </si>
  <si>
    <t>Micronesia, Fed. Sts.</t>
  </si>
  <si>
    <t>Moldova</t>
  </si>
  <si>
    <t>Mongolia</t>
  </si>
  <si>
    <t xml:space="preserve"> - FAO provision of emergency assistance (weather extremes); Received IFRC support for recovery from a severe sandstorm(4218 people assisted) and flashfloods (4000 people to be assisted) +*received support from Qatar Red Crescent Society (QRCS) to address socioeconomic impacts of Covid-19</t>
  </si>
  <si>
    <t>Montenegro</t>
  </si>
  <si>
    <t>Morocco</t>
  </si>
  <si>
    <t>July-Sep 2016</t>
  </si>
  <si>
    <t>Sep-Dec 2018</t>
  </si>
  <si>
    <t>40 districts</t>
  </si>
  <si>
    <t>Oct 2020 - Dec 2020</t>
  </si>
  <si>
    <t>Rural and urban areas (hotspots/most food-insecure areas)</t>
  </si>
  <si>
    <t>Part of the country (Rural and urban areas)</t>
  </si>
  <si>
    <t>https://www.ipcinfo.org/fileadmin/user_upload/ipcinfo/docs/IPC_Mozambique_AcuteFoodInsecurity_Nov2022Mar2023_Summary_English.pdf</t>
  </si>
  <si>
    <t>Nov 22 - Mar 23</t>
  </si>
  <si>
    <t>IPC received on Sat 18 2023</t>
  </si>
  <si>
    <t>https://reliefweb.int/report/myanmar/myanmar-2018-humanitarian-needs-overview</t>
  </si>
  <si>
    <t>Selected areas</t>
  </si>
  <si>
    <t>rCARI</t>
  </si>
  <si>
    <t>Jan-Dec 2022</t>
  </si>
  <si>
    <t>Jun 2016 – Mar 2017</t>
  </si>
  <si>
    <t>Excluding Erongo region</t>
  </si>
  <si>
    <t>https://www.ipcinfo.org/fileadmin/user_upload/ipcinfo/docs/IPC_Namibia_AcuteFoodInsecurity_2021Oct2022March_Report.pdf</t>
  </si>
  <si>
    <t>https://www.ipcinfo.org/fileadmin/user_upload/ipcinfo/docs/IPC_Namibia_Acute_Food_Insecurity_Malnutrition_2022SeptAug2023_Report.pdf</t>
  </si>
  <si>
    <t>Jan-Mar 2023</t>
  </si>
  <si>
    <t>Nepal</t>
  </si>
  <si>
    <t>NEKSAP</t>
  </si>
  <si>
    <t>Mar-Jul 2016</t>
  </si>
  <si>
    <t>https://www.wfp.org/publications/nepal-terai-flood-august-2017</t>
  </si>
  <si>
    <t xml:space="preserve"> - WFP assistance provided (crisis response); IFRC assistance for monsoon floods and landslides(7 500 people to be assisted)</t>
  </si>
  <si>
    <t>Climate shock - Between January-June 2022, WFP provided general food distribution for targeted, shock affected people, including food and cash based transfers, and specialized nutritious foods and related services to treat and prevent malnutrition in children aged 6-59 months, pregnant and lactating women and girls. Well over 5,000 people received cash and food assistance. FAO also provided assistance to restore and strengthen agricultural production capacities and livelihoods of floods-affected households in the worst hit districts in Nepal (At least 3000 HHs supported with agriculture inputs)</t>
  </si>
  <si>
    <t>FEWSNET estimates – INFORMATION MISSING</t>
  </si>
  <si>
    <t>Jun-Jul 2018</t>
  </si>
  <si>
    <t>Sep-Oct 2020</t>
  </si>
  <si>
    <t xml:space="preserve"> - WFP assistance provided (one of WFP hotspots); FAO assistance provided (weather extremes/hurricanes) + received IFRC assistance for hurricanes Eta &amp;Iota recovery</t>
  </si>
  <si>
    <t>Climate shock - Three FAO projects targeted households affected by hurricanes Eta and Iota in terms of emergency support, livelihood recovery. FAO support to 5000+ households was brought in the context of Eta and Iota Tropical Storms, but also included support to livelihoods (e.g. job creation). Given the context of high inflation (20% as per FEWS NET) and seasonnally high AFI, it makes sense to include</t>
  </si>
  <si>
    <t xml:space="preserve">North Nigeria </t>
  </si>
  <si>
    <t>17 states and Federal Capital Territory</t>
  </si>
  <si>
    <t>North Macedonia</t>
  </si>
  <si>
    <t>Feb-Aug  2017</t>
  </si>
  <si>
    <t>Four districts in Sindh province</t>
  </si>
  <si>
    <t>Sindh province drought affected areas</t>
  </si>
  <si>
    <t>Oct 2018-July 2019</t>
  </si>
  <si>
    <t>Balochistan and Sindh drought-affected areas</t>
  </si>
  <si>
    <t>Oct 2021-Apr 2022</t>
  </si>
  <si>
    <t>Balochistan, Khyber Pakhtunkhwa and Sindh</t>
  </si>
  <si>
    <t xml:space="preserve">Y  </t>
  </si>
  <si>
    <t>https://www.ipcinfo.org/fileadmin/user_upload/ipcinfo/docs/IPC_Pakistan_Acute_Food_Insecurity_2022JulDec_Snapshot%20.pdf</t>
  </si>
  <si>
    <t>Sept-Dec 2022</t>
  </si>
  <si>
    <t>Palau</t>
  </si>
  <si>
    <t>Occupied Palestinian Territory: Humanitarian Needs Overview 2018, November 2017 - occupied Palestinian territory | ReliefWeb</t>
  </si>
  <si>
    <t>Conflict and IDPs</t>
  </si>
  <si>
    <t>Occupied territories of</t>
  </si>
  <si>
    <t xml:space="preserve"> - WFP assistance provided; FAO provision of emergency assistance (conflict/COVID-19 socio-economic shock); also qualified for COVID-19 GHRP +IFRC assistance (54 000 people)</t>
  </si>
  <si>
    <t>SEFSEC</t>
  </si>
  <si>
    <t>Dec 2020 - Jan 2021</t>
  </si>
  <si>
    <t>Conflict/insecurity - WFP provided emergency food assistance. Five FAO projects also focused on rebuilding livelihoods, agri-food supply chains after escalation of conflict between Israel and oPT</t>
  </si>
  <si>
    <t>May-July 2022</t>
  </si>
  <si>
    <t>Papua New Guinea</t>
  </si>
  <si>
    <t>Climate shock - Natural disaster</t>
  </si>
  <si>
    <t>External assistance</t>
  </si>
  <si>
    <t xml:space="preserve"> - FAO provision of emergency assistance (COVID-19 socio-economic shock)</t>
  </si>
  <si>
    <t>Climate shock - FAO provided assistance for : 1. Preventing the spread and mitigating the impact of Covid-19 along the agriculture value chain; 2. Multiplication and distribution of drought resistant and early maturing seed and planting materials (16,000 farmers provided with seeds ; 60,000 fish fingerlings distributed); and 3. Income generating agricultural activities for smallholder farmers (20,000 farmers supported).</t>
  </si>
  <si>
    <t>Paraguay</t>
  </si>
  <si>
    <t>Peru</t>
  </si>
  <si>
    <t>Displacement - WFP assistance provided (Venezuelan migrants - largest migratory crisis in the world);  R4V (Venezuelan migrants)</t>
  </si>
  <si>
    <t>Economic shock; Displacement - WFP provided general food distribution to over 60,000 people per month (migrants and residents)</t>
  </si>
  <si>
    <t>Residents and migrants</t>
  </si>
  <si>
    <t>Philippines</t>
  </si>
  <si>
    <t>GIEWS - 3</t>
  </si>
  <si>
    <t xml:space="preserve"> - WFP assistance provided in response to typhoon crisis and conflict; FAO provision of emergency assistance (weather extremes - AA; conflict; COVID-19 socio economic shock); also qualified for COVID-19 GHRP 12 + received IFRC assistance for 23,296 people for  typhoon Vamco</t>
  </si>
  <si>
    <t>Climate shock - Between January-June 2022, WFP provided unconditional nutrition-sensitive food assistance, through the Government's safety nets or partners, and appropriate logistical support to crisis-affected communities following natural hazards or human-induced shocks and disruptions. WFP is assisting 380,000 of the most vulnerable people with emergency food, cash and value vouchers. FAO also developed five projects to restore and promote resilient livelihoods amongst farmers and fisherfolk that were affected by typhoon Rai and other disasters</t>
  </si>
  <si>
    <t>Republic of Moldova</t>
  </si>
  <si>
    <t>Russian Federation</t>
  </si>
  <si>
    <t>Rwanda</t>
  </si>
  <si>
    <t>Displacement - WFP assistance provided (refugees); FAO assistance provided (displaced populations from and bordering areas with DRC); WFP/UNHCR assistance provided + IFRC assistance for floods and windstorm (3500 people)</t>
  </si>
  <si>
    <t>Displacement -  Between January-August 2022, WFP provided food and nutrition assistance and basic livelihood support to refugees and returnees, including through provision of WFP services to the Government of Rwanda and humanitarian agencies (modality: food). Minimum of 5,000 people reached</t>
  </si>
  <si>
    <t>Insufficient evidence (ENA)</t>
  </si>
  <si>
    <t>Saint Lucia</t>
  </si>
  <si>
    <t>Saint Vincent and the Grenadines</t>
  </si>
  <si>
    <t>Samoa</t>
  </si>
  <si>
    <t>São Tomé and Principe</t>
  </si>
  <si>
    <t>Serbia</t>
  </si>
  <si>
    <t>Solomon Islands</t>
  </si>
  <si>
    <t>Feb-Jun 2017</t>
  </si>
  <si>
    <t>Feb-Jun 2018</t>
  </si>
  <si>
    <t>Oct-Dec 2021</t>
  </si>
  <si>
    <t>https://www.ipcinfo.org/fileadmin/user_upload/ipcinfo/docs/IPC_Somalia_Acute_Food_Insecurity_Snapshot_Oct2022Jun2023.pdf</t>
  </si>
  <si>
    <t>Oct 2022 - Dec 2022</t>
  </si>
  <si>
    <t>https://www.ipcinfo.org/fileadmin/user_upload/ipcinfo/docs/IPC_Somalia_Acute_Food_Insecurity_Malnutrition_2023JanJun_Snapshot.pdf</t>
  </si>
  <si>
    <t>Apr 2023 - Jun 2023</t>
  </si>
  <si>
    <t>South Africa</t>
  </si>
  <si>
    <t>June 2016 – March 2017</t>
  </si>
  <si>
    <t>https://www.ipcinfo.org/ipc-country-analysis/details-map/en/c/1026671/?iso3=SSD</t>
  </si>
  <si>
    <t>Feb-Apr 2017</t>
  </si>
  <si>
    <t>Phase 5 Famine</t>
  </si>
  <si>
    <t>Jun-Jul 2017</t>
  </si>
  <si>
    <t>May-Jul 2019</t>
  </si>
  <si>
    <t>May-Jul 2020</t>
  </si>
  <si>
    <t>April-July 2021</t>
  </si>
  <si>
    <t>https://www.ipcinfo.org/fileadmin/user_upload/ipcinfo/docs/South_Sudan_IPC_Key_Messages_February-July-2022_Report.pdf</t>
  </si>
  <si>
    <t>April-July 2022</t>
  </si>
  <si>
    <t>https://www.ipcinfo.org/fileadmin/user_upload/ipcinfo/docs/IPC_South_Sudan_Acute_Food_Insecurity_Malnutrition_22July_23July_report.pdf</t>
  </si>
  <si>
    <t>Apr-Jul 2023</t>
  </si>
  <si>
    <t>Joint assessment</t>
  </si>
  <si>
    <t>Sri Lanka - Joint Assessment of Drought Impacts on Food Security and Livelihoods | World Food Programme (wfp.org)</t>
  </si>
  <si>
    <t xml:space="preserve"> - FAO assistance provided (COVID-19 socio-economic shock); Received assistance from IFRC for 15,000 people (Cargo Ship Fire Emergency) + 17 500 people for post-flood recovery</t>
  </si>
  <si>
    <t>GIEWS  - 1</t>
  </si>
  <si>
    <t>CFSAM</t>
  </si>
  <si>
    <t xml:space="preserve">31 May - 17 Jun 2022 </t>
  </si>
  <si>
    <t>Apr-Jul 2016</t>
  </si>
  <si>
    <t>Oct-Dec 2017</t>
  </si>
  <si>
    <t>https://www.ipcinfo.org/fileadmin/user_upload/ipcinfo/docs/1_IPC_Sudan_AcuteFI_Situation_2018April.pdf</t>
  </si>
  <si>
    <t>May-July 2018</t>
  </si>
  <si>
    <t>Excluding West Darfur</t>
  </si>
  <si>
    <t>Jun-Sep 2020</t>
  </si>
  <si>
    <t>Jun-Sep 2021</t>
  </si>
  <si>
    <t>Entire country excluding Abyei and Al Tina</t>
  </si>
  <si>
    <t>https://www.ipcinfo.org/fileadmin/user_upload/ipcinfo/docs/IPC_Sudan_AcuteFoodInsecurity_2022Apr2023Feb_report.pdf</t>
  </si>
  <si>
    <t>Oct 2022 - Feb 2023</t>
  </si>
  <si>
    <t xml:space="preserve">Phase 3 Crisis </t>
  </si>
  <si>
    <t>Suriname</t>
  </si>
  <si>
    <t>Jan-May 2019</t>
  </si>
  <si>
    <t>Oct–Nov 2020</t>
  </si>
  <si>
    <t>Oct–Nov 2021</t>
  </si>
  <si>
    <t>Tajikistan</t>
  </si>
  <si>
    <t>Climate shock - WFP assistance provided; FAO assistance provided (extreme weather events since March 2021) + IFRC assistance for 1,785 people affected by floods</t>
  </si>
  <si>
    <t>Economic shock - School feeding and nutrition programming provided by WFP; low number of URT beneficiaries (about 1,500) in Sep to respond to Kyrgyz border crisis. Large URT caseload to respond to global food crisis is starting in Q1 2023 (funding agreement signed end Nov 2022). FAO also provided support to combat locust outbreaks (CFSAM indicated that the government was able to cope with Locust infestation)</t>
  </si>
  <si>
    <t>IPC available, but as no 2022 data, analysis will be presented in MYU</t>
  </si>
  <si>
    <t>Thailand</t>
  </si>
  <si>
    <t>Timor-Leste</t>
  </si>
  <si>
    <t xml:space="preserve">Shocks and covid - </t>
  </si>
  <si>
    <t>Climate shock - Between January-March and June 2022, WFP provided food and nutrition assistance to crisis-affected populations and strengthened capacity of and coordination among national partners on emergencies (modality: cash). General food distribution provided to 120,000 people to date</t>
  </si>
  <si>
    <t>Tonga</t>
  </si>
  <si>
    <t xml:space="preserve">Asia </t>
  </si>
  <si>
    <t>Climate shock - Eruption in 2022 that triggered a tsunami. The eruption of the Hunga-Tonga-Hunga-Ha'apai volcano in January was the largest recorded since the eruption of Krakatoa in 1883. around 84,000 people (84 percent of the population) were affected, particularly by ashfall. However, requires further information to assess as scale is very small. The population covered by FAO emergency response was around 1 800 households for one project and around 900 households for another project. (immediate support for rehabilitation of lands, for restoring agriculture, livestock and fishing activities)</t>
  </si>
  <si>
    <t>Tunisia</t>
  </si>
  <si>
    <t>Türkiye</t>
  </si>
  <si>
    <t>https://reliefweb.int/attachments/7a78f85e-e963-38c1-9cb3-affa2cc0ab19/CVME%20Round%201%20Final_EN.PDF</t>
  </si>
  <si>
    <t>April-Aug 2018</t>
  </si>
  <si>
    <t>Apr-Sep 2019</t>
  </si>
  <si>
    <t>Nov 2019-Feb 2020</t>
  </si>
  <si>
    <t>Displacement - 3RP; FAO assistance provided (Syrian refugees and under temporary protection/Syria conflict) + IFRC international appeal for population movement (2.76 million people assisted) + QRCS assited 247,000 persons post wildfires</t>
  </si>
  <si>
    <t>Displacement - Throughout 2022, WFP will continue its assistance to refugees in camps while consolidating its role in bringing together key Government partners, donors, and the private sector to improve the employability of refugees and vulnerable Turks with the ultimate goal of self-reliance. In 2022, WFP plans to assist up to 67,000 refugees in camps with e-vouchers covering food and non-food needs and up to 11,155 vulnerable refugees and host communities through an expansion of livelihoods activities. FAO also provided assistance to Syrian refugees</t>
  </si>
  <si>
    <t>Turkmenistan</t>
  </si>
  <si>
    <t>Tuvalu</t>
  </si>
  <si>
    <t>Sep-Nov 2016</t>
  </si>
  <si>
    <t>Sept-Dec 2018</t>
  </si>
  <si>
    <t>Karamoja, urban areas, refugee settlements and host community districts</t>
  </si>
  <si>
    <t>May-Jul 2021</t>
  </si>
  <si>
    <t>Mar-May 2023</t>
  </si>
  <si>
    <t>Ukraine</t>
  </si>
  <si>
    <t>Europe</t>
  </si>
  <si>
    <t>https://reliefweb.int/report/ukraine/ukraine-humanitarian-needs-overview-2018-enuk</t>
  </si>
  <si>
    <t>Donetsk and Luhansk oblasts</t>
  </si>
  <si>
    <t>Donetsk and Luhansk oblasts, and IDP</t>
  </si>
  <si>
    <t>Luhansk and Donetsk oblasts, and IDP</t>
  </si>
  <si>
    <t xml:space="preserve">Displacement  - </t>
  </si>
  <si>
    <t>Luhansk and Donetsk Oblasts and IDP population</t>
  </si>
  <si>
    <t>Shocks -  FAO assistance provided (FSLC/conflict); 734,000 IDPs; 1.62 million other conflict-affected persons; also qualified for COVID-19 GHRP</t>
  </si>
  <si>
    <t>Oct-Nov 2021</t>
  </si>
  <si>
    <t>Donetsk and Luhansk oblasts and IDP population</t>
  </si>
  <si>
    <t>REACH</t>
  </si>
  <si>
    <t>https://www.ipcinfo.org/fileadmin/user_upload/ipcinfo/docs/IPC_Tanzania_AFI_Situation_2018Feb.pdf</t>
  </si>
  <si>
    <t>Feb-Mar 2017 (mainland); Jul-Sept 2017 (Zanzibar)</t>
  </si>
  <si>
    <t>Nov 2019 - Apr 2020</t>
  </si>
  <si>
    <t>Nov 2019-Apr 2020</t>
  </si>
  <si>
    <t>Nov 2021-Apr 2022</t>
  </si>
  <si>
    <t>15 councils</t>
  </si>
  <si>
    <t>https://www.ipcinfo.org/ipc-country-analysis/details-map/en/c/1156131/?iso3=TZA</t>
  </si>
  <si>
    <t>Uzbekistan</t>
  </si>
  <si>
    <t>Vanuatu</t>
  </si>
  <si>
    <t>Venezuela (Bolivarian Republic of)</t>
  </si>
  <si>
    <t>Vietnam</t>
  </si>
  <si>
    <t>https://www.ipcinfo.org/fileadmin/user_upload/ipcinfo/docs/IPC_Yemen_AcuteFI_Situation_2016June.pdf</t>
  </si>
  <si>
    <t>Jun-Sep 2016</t>
  </si>
  <si>
    <t>Mar-July 2017</t>
  </si>
  <si>
    <t>Dec 2018-Jan 2019</t>
  </si>
  <si>
    <t>Yemen: Acute Food Insecurity Situation October - December 2020 and Projection for January - June 2021 | IPC - Integrated Food Security Phase Classification (ipcinfo.org)</t>
  </si>
  <si>
    <t>Jan-Jun 2021</t>
  </si>
  <si>
    <t>https://www.ipcinfo.org/fileadmin/user_upload/ipcinfo/docs/IPC_Yemen_Food_Security_Nutrition_2022June_Report_English.pdf</t>
  </si>
  <si>
    <t>Jan 2022 - May 2022</t>
  </si>
  <si>
    <t>-</t>
  </si>
  <si>
    <t>https://www.ipcinfo.org/ipc-country-analysis/details-map/en/c/1151744/?iso3=ZMB</t>
  </si>
  <si>
    <t>Oct 18-Mar 19</t>
  </si>
  <si>
    <t>https://www.ipcinfo.org/fileadmin/user_upload/ipcinfo/docs/IPC_Zambia_Acute%20Food%20Insecurity_2019May2020March.pdf</t>
  </si>
  <si>
    <t>Feb-Mar 2021</t>
  </si>
  <si>
    <t>https://www.ipcinfo.org/fileadmin/user_upload/ipcinfo/docs/IPC_Zambia_Acute_Food_Insecurity_2022July2023Mar_Report.pdf</t>
  </si>
  <si>
    <t>Jul 2016-Mar 2017</t>
  </si>
  <si>
    <t>ZIMVAC</t>
  </si>
  <si>
    <t>Rural population</t>
  </si>
  <si>
    <t>Feb-Jun 2020</t>
  </si>
  <si>
    <t>Selection in the GRFC</t>
  </si>
  <si>
    <t xml:space="preserve">Availability of data </t>
  </si>
  <si>
    <t>Notes on availability of data</t>
  </si>
  <si>
    <t>MY</t>
  </si>
  <si>
    <t>OA</t>
  </si>
  <si>
    <t>2023 MYU</t>
  </si>
  <si>
    <t>New analysis</t>
  </si>
  <si>
    <t>New data available - data only without the report</t>
  </si>
  <si>
    <t>Afghanistan: Acute Food Insecurity Situation for April 2023 and Projection for May - October 2023 | IPC - Integrated Food Security Phase Classification (ipcinfo.org)</t>
  </si>
  <si>
    <t>May - Oct 2023</t>
  </si>
  <si>
    <t>No data</t>
  </si>
  <si>
    <t>No projection and no new data is expected</t>
  </si>
  <si>
    <t>No projection but new data is expected from IPC</t>
  </si>
  <si>
    <t>New</t>
  </si>
  <si>
    <t>New data available</t>
  </si>
  <si>
    <t>IPC Bangladesh</t>
  </si>
  <si>
    <t>Mar 2023 - Apr 2023</t>
  </si>
  <si>
    <t>May 2023 - Sep 2023</t>
  </si>
  <si>
    <t>Fiche_com_Mars_2023_VF.pdf (ipcinfo.org)</t>
  </si>
  <si>
    <t>IPC Burundi</t>
  </si>
  <si>
    <t>Jun - Sep 2023</t>
  </si>
  <si>
    <t>`</t>
  </si>
  <si>
    <t>Central African Republic: Acute Food Insecurity Situation April - August 2023 and Projection for September 2023 - March 2024 | IPC - Integrated Food Security Phase Classification (ipcinfo.org)</t>
  </si>
  <si>
    <t>Sep 2023 - Mar 2024</t>
  </si>
  <si>
    <t>Data gap but new data is expected from IPC</t>
  </si>
  <si>
    <t>New data available - projection update</t>
  </si>
  <si>
    <t>Democratic Republic of the Congo: Acute Food Insecurity Situation Projection Update for January - June 2023 | IPC - Integrated Food Security Phase Classification (ipcinfo.org)</t>
  </si>
  <si>
    <t>IPC Djibouti</t>
  </si>
  <si>
    <t>Mar - Jun 2023</t>
  </si>
  <si>
    <t>Jul - Dec 2023</t>
  </si>
  <si>
    <t>OP</t>
  </si>
  <si>
    <t>Old projection</t>
  </si>
  <si>
    <t>Old projection and no new data is expected</t>
  </si>
  <si>
    <t>Old projection but new data is expected from IPC</t>
  </si>
  <si>
    <t>No projection but possible update</t>
  </si>
  <si>
    <t>Resultats_Analyses_Nov2022_fichedecommunication.pdf (ipcinfo.org)</t>
  </si>
  <si>
    <t>IPC_Guatemala_Acute_Food_Insecurity_Mar2023Feb2024_Snapshot_English.pdf (ipcinfo.org)</t>
  </si>
  <si>
    <t>Mar 2023 - May 2023</t>
  </si>
  <si>
    <t>Jun 2023 - Aug 2023</t>
  </si>
  <si>
    <t>Sep 2023 - Feb 2024</t>
  </si>
  <si>
    <t xml:space="preserve">Old projection but new data is expected from IPC </t>
  </si>
  <si>
    <t>IPC_Honduras_AcuteFoodInsecurity_Dec2022Aug2023_Report_Spanish.pdf (ipcinfo.org)</t>
  </si>
  <si>
    <t>Old projection but new data is expected from IPC  (Mid-July)</t>
  </si>
  <si>
    <t>Old projection but new data expected</t>
  </si>
  <si>
    <t>IPC_Pakistan_AcuteFoodInsecurity_April 2023_January 2024_snapshot_English.pdf (ipcinfo.org)</t>
  </si>
  <si>
    <t>Apr 2023 - Oct 2023</t>
  </si>
  <si>
    <t>Nov 2023 - Jan 2024</t>
  </si>
  <si>
    <t>No projection but new data is espected from HNO (July/August)</t>
  </si>
  <si>
    <t>New data available - already used in IGAD report</t>
  </si>
  <si>
    <t>IPC_Somalia_Acute_Food_Insecurity_Malnutrition_MarJun2023_Snapshot.pdf (ipcinfo.org)</t>
  </si>
  <si>
    <t>Apr - Jun 2023</t>
  </si>
  <si>
    <t>WFP-0000149636.pdf</t>
  </si>
  <si>
    <t>20 February - 21 March 2023</t>
  </si>
  <si>
    <t>Old projection but new data is expected from IPC (Mid-July but TBC as analysis ongoing)</t>
  </si>
  <si>
    <t>IPC_Uganda_Karamoja_AcuteFoodInsecurity_Apr2023_Feb2024_report.pdf (ipcinfo.org)</t>
  </si>
  <si>
    <t>Apr 2023 - Aug 2023</t>
  </si>
  <si>
    <t>Jan-May 2023</t>
  </si>
  <si>
    <t>Jun 2023 - Dec 2023</t>
  </si>
  <si>
    <t>Old projection but new data is expected</t>
  </si>
  <si>
    <t>Apr-Jun 2016</t>
  </si>
  <si>
    <t>Aug-Nov 2017</t>
  </si>
  <si>
    <t>Nov 2019-Mar 2020</t>
  </si>
  <si>
    <t>Aug-Oct 2020</t>
  </si>
  <si>
    <t>Nov 2021-Mar 2022</t>
  </si>
  <si>
    <t>2023 MY</t>
  </si>
  <si>
    <t>Jun 2016-Mar 2017</t>
  </si>
  <si>
    <t>Oct 2021-Mar 2022</t>
  </si>
  <si>
    <t>Mar-Dec 2018</t>
  </si>
  <si>
    <t>Nov-Dec 2019</t>
  </si>
  <si>
    <t>Nov-Dec 2020</t>
  </si>
  <si>
    <t>May-Sep 2023</t>
  </si>
  <si>
    <t>May-Jun 2016</t>
  </si>
  <si>
    <t>Apr-May 2017</t>
  </si>
  <si>
    <t>Mar-Apr 2019</t>
  </si>
  <si>
    <t>Apr-May 2021</t>
  </si>
  <si>
    <t>Apr-May 2023</t>
  </si>
  <si>
    <t>Sep 2022-Mar 2023</t>
  </si>
  <si>
    <t>Feb-Jul 2021</t>
  </si>
  <si>
    <t>Jul-Dec 2023</t>
  </si>
  <si>
    <t>Dec 2021-Mar 2022</t>
  </si>
  <si>
    <t>Jul- Sep 2019</t>
  </si>
  <si>
    <t>Sep 2022-Feb 2023</t>
  </si>
  <si>
    <t>Sept 2016-Feb 2017</t>
  </si>
  <si>
    <t>Nov 2021-Jan 2022</t>
  </si>
  <si>
    <t>Apr-May 2018</t>
  </si>
  <si>
    <t>Nov-Dec 2021</t>
  </si>
  <si>
    <t>Oct 2020-Dec 2020</t>
  </si>
  <si>
    <t>Nov 22-Mar 23</t>
  </si>
  <si>
    <t>Feb 2017-Aug  2017</t>
  </si>
  <si>
    <t>Jun 2020-Aug 2020</t>
  </si>
  <si>
    <t>Sept 2022-Dec 2022</t>
  </si>
  <si>
    <t>Nov 2023-Jan 2024</t>
  </si>
  <si>
    <t>Dec 2020-Jan 2021</t>
  </si>
  <si>
    <t>Apr-Jun 2023</t>
  </si>
  <si>
    <t>Apr-Jul 2021</t>
  </si>
  <si>
    <t>Apr-Jul 2022</t>
  </si>
  <si>
    <t xml:space="preserve">31 May-17 Jun 2022 </t>
  </si>
  <si>
    <t>20 February-21 March 2023</t>
  </si>
  <si>
    <t>May-Jul 2018</t>
  </si>
  <si>
    <t>Oct-Nov 2020</t>
  </si>
  <si>
    <t>Apr-Aug 2018</t>
  </si>
  <si>
    <t>Jan-May 2022</t>
  </si>
  <si>
    <t>Phase 2</t>
  </si>
  <si>
    <t>Phase 3</t>
  </si>
  <si>
    <t>Phase 4</t>
  </si>
  <si>
    <t>Phase 5</t>
  </si>
  <si>
    <t>Conflict/Insecurity</t>
  </si>
  <si>
    <t>MENA</t>
  </si>
  <si>
    <t>Availability of AFI info (Y; N - data gap; N - not meeting GRFC partnership consensus)</t>
  </si>
  <si>
    <t xml:space="preserve">Selection criteria </t>
  </si>
  <si>
    <t>Methodology</t>
  </si>
  <si>
    <t xml:space="preserve">Population group </t>
  </si>
  <si>
    <t xml:space="preserve">Current  / Projection </t>
  </si>
  <si>
    <t>Data previous year 1/0</t>
  </si>
  <si>
    <t>2022 - 2023 : both peak and projection</t>
  </si>
  <si>
    <t>Filter out non -Peak Analyses Phase 5</t>
  </si>
  <si>
    <t>Change 21-22 inPh3+</t>
  </si>
  <si>
    <t>Change 21-22 %</t>
  </si>
  <si>
    <t>External Assistance - WFP</t>
  </si>
  <si>
    <t>Shocks</t>
  </si>
  <si>
    <t>Climate shock</t>
  </si>
  <si>
    <t>Economic shock; Displacement</t>
  </si>
  <si>
    <t xml:space="preserve">FEWS NET </t>
  </si>
  <si>
    <t xml:space="preserve">CH </t>
  </si>
  <si>
    <t xml:space="preserve"> - During the second half of 2022, in Côte d’Ivoire, WFP is targeting some 143,000 people and will continue providing support focusing on development and humanitarian interventions to improve food security, reduce malnutrition, enhance education achievements, and minimize gender inequalities. Activities are concentrated in northern and western rural areas. In addition, WFP will target refugee populations from Burkina Faso in the North of the country that are in need of food assistance. WFP will continue to improve its preparedness to respond with crisis response activities given the risk of spill over of insecurity from Central Sahel countries.</t>
  </si>
  <si>
    <t>Climate shock; Economic shock</t>
  </si>
  <si>
    <t>Displacement; Economic shock</t>
  </si>
  <si>
    <t>Refugee populations</t>
  </si>
  <si>
    <t>Weather shock</t>
  </si>
  <si>
    <t>Economic shock</t>
  </si>
  <si>
    <t xml:space="preserve">IPC </t>
  </si>
  <si>
    <t>External Assistance - FAO</t>
  </si>
  <si>
    <t xml:space="preserve">HNO </t>
  </si>
  <si>
    <t xml:space="preserve">Displacement </t>
  </si>
  <si>
    <t>GRFC 2023 Long list</t>
  </si>
  <si>
    <t>Estimated publicaiton date</t>
  </si>
  <si>
    <t>Notes</t>
  </si>
  <si>
    <t>IPC - Published</t>
  </si>
  <si>
    <t>Data only</t>
  </si>
  <si>
    <t>IPC - Upcoming</t>
  </si>
  <si>
    <t>IPC - No news</t>
  </si>
  <si>
    <t>Late June</t>
  </si>
  <si>
    <t>Mid-July</t>
  </si>
  <si>
    <t>Mozambique post-shock</t>
  </si>
  <si>
    <t>Snapshot</t>
  </si>
  <si>
    <t>CFSAM - published</t>
  </si>
  <si>
    <t>Mid-July (TBC as analysis ongoing)</t>
  </si>
  <si>
    <t>Uganda Karamoja</t>
  </si>
  <si>
    <t>Yemen SBA (Sana’a-based Authorities) - South</t>
  </si>
  <si>
    <t>Tot Country Pop</t>
  </si>
  <si>
    <t>Pop. Analysed</t>
  </si>
  <si>
    <t>Share of Pop. Analysed</t>
  </si>
  <si>
    <t>Food secure #</t>
  </si>
  <si>
    <t>Food secure %</t>
  </si>
  <si>
    <t>Marginally food secure #</t>
  </si>
  <si>
    <t>Moderately food secure #</t>
  </si>
  <si>
    <t>Moderately food secure %</t>
  </si>
  <si>
    <t>Severely food insecure #</t>
  </si>
  <si>
    <t>Severely food insecure %</t>
  </si>
  <si>
    <t>Food secure + marginally #</t>
  </si>
  <si>
    <t>Food secure + marginally %</t>
  </si>
  <si>
    <t>Moderately + Severely #</t>
  </si>
  <si>
    <t>Moderately + Severely %</t>
  </si>
  <si>
    <t xml:space="preserve">Afghanistan </t>
  </si>
  <si>
    <t>Jun-Dec 2023</t>
  </si>
  <si>
    <t>?</t>
  </si>
  <si>
    <t xml:space="preserve">Country </t>
  </si>
  <si>
    <t>Report Year</t>
  </si>
  <si>
    <t>Year (of data)</t>
  </si>
  <si>
    <t>Was country included in report for specified year? (Y/N)</t>
  </si>
  <si>
    <t>Primary driver identified</t>
  </si>
  <si>
    <t>Secondary drivers</t>
  </si>
  <si>
    <t>Tertiary drivers</t>
  </si>
  <si>
    <t>Other drivers</t>
  </si>
  <si>
    <t>Notes (as of 1 March)</t>
  </si>
  <si>
    <t>To be finalised</t>
  </si>
  <si>
    <t>GRFC 2017</t>
  </si>
  <si>
    <t>Natural disasters</t>
  </si>
  <si>
    <t>GRFC 2018</t>
  </si>
  <si>
    <t>Climate shocks</t>
  </si>
  <si>
    <t>GRFC 2019</t>
  </si>
  <si>
    <t>GRFC 2019 Update</t>
  </si>
  <si>
    <t>2018 update (data early 2019)</t>
  </si>
  <si>
    <t>GRFC 2020</t>
  </si>
  <si>
    <t>GRFC 2020 Update</t>
  </si>
  <si>
    <t>2019 update (data early 2020)</t>
  </si>
  <si>
    <t>Economic shocks (COVID)</t>
  </si>
  <si>
    <t>GRFC 2021</t>
  </si>
  <si>
    <t>GRFC 2022</t>
  </si>
  <si>
    <t>Algeria (Sahrawi refugees)</t>
  </si>
  <si>
    <t>N- data gap</t>
  </si>
  <si>
    <t xml:space="preserve">Angola </t>
  </si>
  <si>
    <t>Weather events</t>
  </si>
  <si>
    <t>Crop pests</t>
  </si>
  <si>
    <t>Bangladesh (Cox's Bazar and host populations)</t>
  </si>
  <si>
    <t>Bolivia (Plurinational State of)</t>
  </si>
  <si>
    <t>N - did not qualify</t>
  </si>
  <si>
    <t>Weather events (pastoralist crisis)</t>
  </si>
  <si>
    <t>Civil unrest</t>
  </si>
  <si>
    <t>Natural hazards</t>
  </si>
  <si>
    <t>Weather events (floods, landslides)</t>
  </si>
  <si>
    <t>N - data gap</t>
  </si>
  <si>
    <t>Economic marginalization</t>
  </si>
  <si>
    <t>Crop pests/animal diseases</t>
  </si>
  <si>
    <t>High food prices, natural disasters</t>
  </si>
  <si>
    <t>Colombia (Venezuelan migrants)</t>
  </si>
  <si>
    <t>Weather events (floods, torrential rains)</t>
  </si>
  <si>
    <t>Weater events (drought)</t>
  </si>
  <si>
    <t>High poverty levels, displacement</t>
  </si>
  <si>
    <t>Pests (Desert locusts)</t>
  </si>
  <si>
    <t>Ecuador (Venezulan migrants)</t>
  </si>
  <si>
    <t>Egypt (Syrian refugees)</t>
  </si>
  <si>
    <t xml:space="preserve">Economic shocks </t>
  </si>
  <si>
    <t xml:space="preserve">El Salvador </t>
  </si>
  <si>
    <t>Weather events (drought)</t>
  </si>
  <si>
    <r>
      <t>Economic shocks</t>
    </r>
    <r>
      <rPr>
        <sz val="11"/>
        <color theme="1"/>
        <rFont val="Calibri"/>
        <family val="2"/>
        <scheme val="minor"/>
      </rPr>
      <t xml:space="preserve"> (COVID)</t>
    </r>
  </si>
  <si>
    <t>*DROP WEATHER FROM BRIEF</t>
  </si>
  <si>
    <t>eSwatini</t>
  </si>
  <si>
    <t>High food prices</t>
  </si>
  <si>
    <t>High food prices, displacement</t>
  </si>
  <si>
    <t>Natural disasters (drought, flooding)</t>
  </si>
  <si>
    <t>Weather events/pests</t>
  </si>
  <si>
    <t>Production shortfalls</t>
  </si>
  <si>
    <t xml:space="preserve">Note for brief: I suggest we delete the paragraph on pests, as the locust outbreak was effectively controlled by the Government’s action and no impact on crop was reported. Please find sources of the information in the brief. </t>
  </si>
  <si>
    <t>Natural disasters (drought and Hurricane Matthew)</t>
  </si>
  <si>
    <t>Economic shocks (COVID); Weather events (diminished rain)</t>
  </si>
  <si>
    <t>Iran (Islamic Republic of)</t>
  </si>
  <si>
    <t>Iran (Islamic Republic of) - Afghan refugees</t>
  </si>
  <si>
    <t>Displacement; high food prices</t>
  </si>
  <si>
    <t>Jordan (Syrian refugees)</t>
  </si>
  <si>
    <t>Weather events (floods)</t>
  </si>
  <si>
    <t>Pests; Economic shocks (COVID)</t>
  </si>
  <si>
    <t xml:space="preserve">Lebanon  </t>
  </si>
  <si>
    <t>Lebanon (Syrian refugees)</t>
  </si>
  <si>
    <t>economic shocks</t>
  </si>
  <si>
    <r>
      <t>For brief:</t>
    </r>
    <r>
      <rPr>
        <sz val="11"/>
        <rFont val="Calibri"/>
        <family val="2"/>
        <scheme val="minor"/>
      </rPr>
      <t xml:space="preserve"> pests (FAW) had limited impacts in 2021, and farmers were much better prepared to manage FAW</t>
    </r>
    <r>
      <rPr>
        <sz val="11"/>
        <color rgb="FFFF0000"/>
        <rFont val="Calibri"/>
        <family val="2"/>
        <scheme val="minor"/>
      </rPr>
      <t>. HWR mention pests in 2022 as part of IPC assumptions for Jan-Apr 2022</t>
    </r>
  </si>
  <si>
    <t>Weather events (floods, dry spells)</t>
  </si>
  <si>
    <t>weather extremes</t>
  </si>
  <si>
    <t>Natural disasters (drought, cyclones)</t>
  </si>
  <si>
    <t xml:space="preserve">*Note from GIEWS: Conflict insecurity: The political crisis, following the military take-over on 1 February 2021, caused increased tensions and unrest throughout the country resulting in new waves of population displacement. According to the latest figures from UNHCR (January 2022) following the military take-over, the number of additional displaced people has been steadily increasing currently estimated at 440 000 people, adding to the existing 370 000 IDPs (as of December 2020). Most of the IDPs reside in Rakhine, Chin, Kachin, Kayin and Shan states. The current uncertain political situation may further compromise the fragile conditions of vulnerable households and the Rohingya IDPs residing in the country. Economic shocks: Income and remittances losses due to the impact of the COVID-19 pandemic have affected the food security situation of vulnerable households.    </t>
  </si>
  <si>
    <t>please note that on the advice of GIEWS, we switched the order of the drivers, as econ shocks had a more widespread impact. Regarding the role of the livestock sector in the broader weather extremes narrative, We were provided with the following information: although the 2019 drought likely had an impact on the livestock sector that continued in 2021, there was also a decline in livestock sales in 2020 and 2021 that was linked to COVID-19 measures and the closure of export opportunities. In the brief, we can therefore add something along the lines of  'farmers are still rebuilding their stocks following the damages incurred by the 2019 drought, while the effects of COVID-19 restrictions led to a decrease in sales and revenue for livestock farmers.'  Thoughts?</t>
  </si>
  <si>
    <t>Yes</t>
  </si>
  <si>
    <t>Displacement; natural disasters</t>
  </si>
  <si>
    <t xml:space="preserve">Nigeria </t>
  </si>
  <si>
    <t xml:space="preserve">Pakistan </t>
  </si>
  <si>
    <t>*Note from GIEWS: agree with inclusion of weather extremes. Note regarding conflict: only applies to Khyber, which represents less than 50% of the total AFI population (1.5mn out of 4.7 mn in Phase 3+). Should we still have conflict as primary driver?</t>
  </si>
  <si>
    <t>Peru (Venezuelan migrants)</t>
  </si>
  <si>
    <t>Rwanda (refugees)</t>
  </si>
  <si>
    <t>Conflict/Insecurity; displacement</t>
  </si>
  <si>
    <t>Climate</t>
  </si>
  <si>
    <t>Pests/Weather events (drought, flooding)</t>
  </si>
  <si>
    <t>*highlight unprecedented severity of 2021 floods; impact on crops, displacement, access to HA,</t>
  </si>
  <si>
    <t>Political instability</t>
  </si>
  <si>
    <t>Displacement; economic crises</t>
  </si>
  <si>
    <t xml:space="preserve">Cereal prodtion in 2021 was well below-average due to dry-spells and, to a lesser extent, floods. I would definitely place weather extremes at the first place. </t>
  </si>
  <si>
    <t>Weather events (poor seasonal rainfall)</t>
  </si>
  <si>
    <t>Turkey (Syrian refugees)</t>
  </si>
  <si>
    <t>Turkey (Syrian Refugees)</t>
  </si>
  <si>
    <t>Floods</t>
  </si>
  <si>
    <t>*Note: refugee population composes majority of Uganda's AFI numbers; refugees in turn were displaced by conflict</t>
  </si>
  <si>
    <t xml:space="preserve">Ukraine </t>
  </si>
  <si>
    <t>Conflict</t>
  </si>
  <si>
    <t>*Comment from GIEWS: agree with order, suggest not including pests as driver; though fine to discuss pests in the brief</t>
  </si>
  <si>
    <t>GIEWS: still inclined to exclude pests; Pests could be mentioned in the text, but from what the GIEWS officer monitored, there is no good data on the extent of the impact. Also both countries recorded increases in cereal production in 2020 (Zambia above the five-year average, but Zimbabwe’s output was a little below). Therefore pests shall be considered as a contributing factor not a main driver.</t>
  </si>
  <si>
    <t>Economic downturn</t>
  </si>
  <si>
    <t>Weather events (drought, flooding)</t>
  </si>
  <si>
    <t>IPC Analyses endorsed by TWG by 7 December 2022</t>
  </si>
  <si>
    <t>Phase 3 or above</t>
  </si>
  <si>
    <t>Country / territory</t>
  </si>
  <si>
    <t>Period</t>
  </si>
  <si>
    <t>Share of total population analysed</t>
  </si>
  <si>
    <t>Total country population</t>
  </si>
  <si>
    <t>Population analysed</t>
  </si>
  <si>
    <t>#</t>
  </si>
  <si>
    <t>%</t>
  </si>
  <si>
    <t>Major food crisis</t>
  </si>
  <si>
    <t>CAR</t>
  </si>
  <si>
    <t>DRC</t>
  </si>
  <si>
    <t>No</t>
  </si>
  <si>
    <t>Note: no major food crisis as qualification is based on % in Phase 3+ against country population. If Lesotho AFI is against country population, it is around 16% in Phase 3+.</t>
  </si>
  <si>
    <t>CH Analyses endorsed by TWG 15th Dec</t>
  </si>
  <si>
    <t>Acute food insecurity peak numbers 2022</t>
  </si>
  <si>
    <t>Acute food insecurity peak numbers 2023</t>
  </si>
  <si>
    <t>Driver</t>
  </si>
  <si>
    <t>primary - 2022</t>
  </si>
  <si>
    <t>secondary - 2022</t>
  </si>
  <si>
    <t>tertiary - 2022</t>
  </si>
  <si>
    <t>primary - 2023</t>
  </si>
  <si>
    <t>Propose d'arrondir ce chiffre à 1 000 000 pour maintenir la Côte d'Ivoire dans la liste</t>
  </si>
  <si>
    <t>Displacement (conflict/insecurity)</t>
  </si>
  <si>
    <t>Sources:</t>
  </si>
  <si>
    <t>https://agrhymet.cilss.int/wp-content/uploads/2022/04/Fiche-com-Region-SAO-MARS2022_30_VF.pdf</t>
  </si>
  <si>
    <t>https://www.cilss.int/wp-content/uploads/2022/11/Avis-PREGEC-Cotonou_Nov_2022_FR-.pdf</t>
  </si>
  <si>
    <t>https://www.fao.org/3/cc3233en/cc3233en.pdf</t>
  </si>
  <si>
    <t>https://fews.net/west-africa/cameroon</t>
  </si>
  <si>
    <t>https://www.fao.org/giews/countrybrief/country.jsp?code=TCD</t>
  </si>
  <si>
    <t>https://www.fao.org/giews/countrybrief/country.jsp?lang=en&amp;code=CIV</t>
  </si>
  <si>
    <t>https://reliefweb.int/report/gambia/wfp-gambia-country-brief-october-2022</t>
  </si>
  <si>
    <t>https://www.fao.org/giews/countrybrief/country.jsp?lang=en&amp;code=MLI</t>
  </si>
  <si>
    <t>https://fscluster.org/mali/document/compte-rendu-de-la-reunion-virtuelle-du-1</t>
  </si>
  <si>
    <t>https://fews.net/west-africa/mali</t>
  </si>
  <si>
    <t>https://www.fao.org/3/cc2300en/cc2300en.pdf</t>
  </si>
  <si>
    <t>https://www.fao.org/giews/countrybrief/country.jsp?lang=en&amp;code=NER</t>
  </si>
  <si>
    <t>https://www.fao.org/giews/countrybrief/country.jsp?lang=en&amp;code=NGA</t>
  </si>
  <si>
    <t>https://www.fao.org/giews/countrybrief/country.jsp?lang=en&amp;code=SLE</t>
  </si>
  <si>
    <t>Endorsed 22 Dec 2022</t>
  </si>
  <si>
    <t>Djibouti 2022</t>
  </si>
  <si>
    <t>1,181,675</t>
  </si>
  <si>
    <t>Malawi 2022&amp;2023</t>
  </si>
  <si>
    <t>19,348,953</t>
  </si>
  <si>
    <t>19,317,465</t>
  </si>
  <si>
    <t>6,679,662</t>
  </si>
  <si>
    <t>3,822,502</t>
  </si>
  <si>
    <t>Somalia 2022</t>
  </si>
  <si>
    <t>16,955,258</t>
  </si>
  <si>
    <t>16,955,256</t>
  </si>
  <si>
    <t>3,066,770</t>
  </si>
  <si>
    <t>3,856,730</t>
  </si>
  <si>
    <t>1,523,510</t>
  </si>
  <si>
    <t>5,594,290</t>
  </si>
  <si>
    <t>Somalia 2023</t>
  </si>
  <si>
    <t>3,353,420</t>
  </si>
  <si>
    <t>4,818,200</t>
  </si>
  <si>
    <t>2,732,370</t>
  </si>
  <si>
    <t>8,277,670</t>
  </si>
  <si>
    <t>Yemen 2022</t>
  </si>
  <si>
    <t>Endorsed 5 January 2023</t>
  </si>
  <si>
    <t> </t>
  </si>
  <si>
    <t>Lebanon (res+ref) 2022</t>
  </si>
  <si>
    <t>                                        5 364 000 </t>
  </si>
  <si>
    <t>5 800 000 </t>
  </si>
  <si>
    <t>306 000</t>
  </si>
  <si>
    <t>Lebanon (res+ref) 2023</t>
  </si>
  <si>
    <t> 5 800 000 </t>
  </si>
  <si>
    <t>354 000</t>
  </si>
  <si>
    <t>Dominican rep 2022&amp;2023</t>
  </si>
  <si>
    <t>10 621 938</t>
  </si>
  <si>
    <t>      142 366 </t>
  </si>
  <si>
    <t>Note: same analysis is 2022 and 2023</t>
  </si>
  <si>
    <t>Guatemala 2022</t>
  </si>
  <si>
    <t>552 453</t>
  </si>
  <si>
    <t>Guatemala 2023</t>
  </si>
  <si>
    <t>17 602 431</t>
  </si>
  <si>
    <t>127 928</t>
  </si>
  <si>
    <t>CAR 2023</t>
  </si>
  <si>
    <t>6 091 097</t>
  </si>
  <si>
    <t>806 785</t>
  </si>
  <si>
    <t>DRC 2023</t>
  </si>
  <si>
    <t>Eswatini 2023</t>
  </si>
  <si>
    <t>438 476</t>
  </si>
  <si>
    <t>221 770</t>
  </si>
  <si>
    <t>37 031</t>
  </si>
  <si>
    <t>258 801</t>
  </si>
  <si>
    <t>Haiti 2023</t>
  </si>
  <si>
    <t>19 206</t>
  </si>
  <si>
    <t>Lesotho 2023</t>
  </si>
  <si>
    <t>511 048</t>
  </si>
  <si>
    <t>319 429</t>
  </si>
  <si>
    <t>South Sudan 2023</t>
  </si>
  <si>
    <t>43 000</t>
  </si>
  <si>
    <t>Zambia 2023</t>
  </si>
  <si>
    <t>Tanzania 2022 &amp; 2023</t>
  </si>
  <si>
    <t>10 506 240</t>
  </si>
  <si>
    <t>61 741 120</t>
  </si>
  <si>
    <t>3 294 113</t>
  </si>
  <si>
    <t>1 092 754</t>
  </si>
  <si>
    <t>18 030</t>
  </si>
  <si>
    <t>1 110 784</t>
  </si>
  <si>
    <t> [FC1]Table general comment: unit of measure in the heading, all phases reported even if 0%. Ph3+ after all other classes (as addition of the last three rows)</t>
  </si>
  <si>
    <t>Pakistan 2022</t>
  </si>
  <si>
    <t>19 785 905</t>
  </si>
  <si>
    <t>215 250 000</t>
  </si>
  <si>
    <t>6 235 537</t>
  </si>
  <si>
    <t>6 027 992</t>
  </si>
  <si>
    <t>2 591 242</t>
  </si>
  <si>
    <t>8 619 235</t>
  </si>
  <si>
    <t>Info</t>
  </si>
  <si>
    <t>As per previous comment - this information is for Lynn - so it's all info she needs for graphics - we don't include all phases [KW2]</t>
  </si>
  <si>
    <t>Endorsed 12 January 2023</t>
  </si>
  <si>
    <t>Highest area phase</t>
  </si>
  <si>
    <t>Madagascar 2022 &amp; 2023</t>
  </si>
  <si>
    <t>https://www.ipcinfo.org/fileadmin/user_upload/ipcinfo/docs/IPC_Madagascar_Acute_Food_Insec_2022Nov2023Oct_Report_French.pdf</t>
  </si>
  <si>
    <t>Syria</t>
  </si>
  <si>
    <t>Numbers to be confirmed</t>
  </si>
  <si>
    <t>https://reliefweb.int/attachments/5a13538d-a71c-4688-88c7-4f7ce8f4b4e0/hno_2023-rev-1.12.pdf</t>
  </si>
  <si>
    <t>Endorsed 26 January 2023</t>
  </si>
  <si>
    <t xml:space="preserve">Myanmar: </t>
  </si>
  <si>
    <t>data gap (non-compatible). HNO 2023 was not endorsed as it is based on rCARI.</t>
  </si>
  <si>
    <t>https://reliefweb.int/attachments/f0cc9858-071b-4583-bcfe-e2dc2c288f7b/mmr_humanitarian_needs_overview_2023%20final.pdf</t>
  </si>
  <si>
    <t>Colombia</t>
  </si>
  <si>
    <t>WFP EFSA was endorsed as data source</t>
  </si>
  <si>
    <t>Endorsed 9 February 2023</t>
  </si>
  <si>
    <t>Sudan (2023)</t>
  </si>
  <si>
    <t xml:space="preserve">IPC  </t>
  </si>
  <si>
    <t>El Salvador (2022)</t>
  </si>
  <si>
    <t>Venezuela</t>
  </si>
  <si>
    <t xml:space="preserve">Data gap  </t>
  </si>
  <si>
    <t>Libya (2022)</t>
  </si>
  <si>
    <t>https://fscluster.org/sites/default/files/documents/libyas_humanitarian_overview-_2023.pdf</t>
  </si>
  <si>
    <t>Jordan refugees (2022)</t>
  </si>
  <si>
    <t>Not yet endorsed - shared by email and final confirmation &amp; discussion during next TWG  (28 Feb or 2 Mar)</t>
  </si>
  <si>
    <t>Angola (2022)</t>
  </si>
  <si>
    <t>Egypt (2022&amp;2023)</t>
  </si>
  <si>
    <t>Dec 2022-Jan 2023</t>
  </si>
  <si>
    <t>Refugee population</t>
  </si>
  <si>
    <t>Honduras (2022)</t>
  </si>
  <si>
    <t>Mozambique (2022)</t>
  </si>
  <si>
    <t>Kenya (2023)</t>
  </si>
  <si>
    <t>Palestine (2022)</t>
  </si>
  <si>
    <t>Algeria (refugees)</t>
  </si>
  <si>
    <t>Nepal (2022)</t>
  </si>
  <si>
    <t xml:space="preserve">Data gap (non-compatible) </t>
  </si>
  <si>
    <t>Philippines (2022)</t>
  </si>
  <si>
    <t>Rwanda refugees (2022)</t>
  </si>
  <si>
    <t>Iran refugees (2022)</t>
  </si>
  <si>
    <t>Tonga (2022)</t>
  </si>
  <si>
    <t>Peru (2022)</t>
  </si>
  <si>
    <t>Papua New Guinea (2022)</t>
  </si>
  <si>
    <t>Laos (2022)</t>
  </si>
  <si>
    <t>Congo refugees (2022)</t>
  </si>
  <si>
    <t>Namibia (2022)</t>
  </si>
  <si>
    <t>Namibia (2023)</t>
  </si>
  <si>
    <t>Nicaragua (2022)</t>
  </si>
  <si>
    <t>Uganda (2022)</t>
  </si>
  <si>
    <t>Zimbabwe (2022)</t>
  </si>
  <si>
    <t>IPC Analyses completed or happening soon - results/report not yet released, but data source should be available for these eventually</t>
  </si>
  <si>
    <t>Mozambique (2023)</t>
  </si>
  <si>
    <t>Angola (2023)</t>
  </si>
  <si>
    <t>Afghanistan (2022)</t>
  </si>
  <si>
    <t>Afghanistan (2023)</t>
  </si>
  <si>
    <t>Tajikistan (2023)</t>
  </si>
  <si>
    <t xml:space="preserve">Note: we may want to consider endorsing older analysis as 2022 peak during 1st week of March. This because IPC analysis is taking place in February, and release may be late for us. </t>
  </si>
  <si>
    <t>Honduras (2023)</t>
  </si>
  <si>
    <t>Somalia (2023)</t>
  </si>
  <si>
    <t>Note: we may need to update projection according to IPC analysis that took place in late January 2023</t>
  </si>
  <si>
    <t>Hold on - or wait bit longer</t>
  </si>
  <si>
    <t>AFI + AMN scheduled for early January, including bits of 2022. Wait peak discussion until then. Foreseen hopefully end of January.</t>
  </si>
  <si>
    <t>Ecuador (migrants)</t>
  </si>
  <si>
    <t>WFP has conducted F2F EFSA in 2022 (migrants)</t>
  </si>
  <si>
    <t>Ecuador (nationals)</t>
  </si>
  <si>
    <t>FEWS NET, TBD (likely no FEWS, as Ecuador is not on their country list)</t>
  </si>
  <si>
    <t xml:space="preserve">Philippines </t>
  </si>
  <si>
    <t>WFP mVAM . Heads up: need to consider how to treat figures national vs shock-affected ares due to large country population. WFP VAM: Juanito Berja</t>
  </si>
  <si>
    <t>TRICKIES, but source is 100% sure, timeline may drag until late</t>
  </si>
  <si>
    <t>HNO/HRP, FEWS</t>
  </si>
  <si>
    <t xml:space="preserve">https://www.humanitarianresponse.info/sites/www.humanitarianresponse.info/files/documents/files/ethiopia_hrp_mid-year_review_-_november_2022.pdf </t>
  </si>
  <si>
    <t>Turkey (refugees)</t>
  </si>
  <si>
    <t>IFRC</t>
  </si>
  <si>
    <t>data gap in the Master; source there changed to IFRC. Data use depends on the indicators used.</t>
  </si>
  <si>
    <t>Bangladesh (Cox's)</t>
  </si>
  <si>
    <t>IPC AFI planned for Feb as TBC. That source would outrank JRP, so need to follow-up IPC if the analysis takes place prior to going for JRP.</t>
  </si>
  <si>
    <t>https://reliefweb.int/attachments/f421e91f-6a0e-4bf6-8514-d8ad24e28c96/bangladesh_2023_jrp_rhc_appeal_en.pdf</t>
  </si>
  <si>
    <t>Bangladesh (national)</t>
  </si>
  <si>
    <t>WFP?</t>
  </si>
  <si>
    <t>HNO/HRP</t>
  </si>
  <si>
    <t>https://reliefweb.int/attachments/ec7a08d8-39ec-473e-9d70-c22ee539aa57/HNO_2023.pdf</t>
  </si>
  <si>
    <t>MSNA</t>
  </si>
  <si>
    <t>https://www.ochaopt.org/data/2022/msna</t>
  </si>
  <si>
    <t>Egypt (refugees)</t>
  </si>
  <si>
    <t>WFP PDM data is CARI-based. But Algeria has always been a data gap</t>
  </si>
  <si>
    <t>Not sure (HNO)</t>
  </si>
  <si>
    <t>REACH, HNO</t>
  </si>
  <si>
    <t>https://www.impact-repository.org/document/reach/f166dfa8/REACH-Iraq_MCNA-X-Preliminary-Analysis-Summary-Tables-06.09.xlsx</t>
  </si>
  <si>
    <t>Data from 2021:</t>
  </si>
  <si>
    <t>https://reliefweb.int/attachments/060c32f1-3605-3d79-808c-fc6e66b674f9/UNHCR_IMPACT_MSNA%202021%20Findings%20Report_March_22_Final.pdf</t>
  </si>
  <si>
    <t>Regional plan</t>
  </si>
  <si>
    <t>RMRP</t>
  </si>
  <si>
    <t>https://www.r4v.info/en/rmrp2023-2024</t>
  </si>
  <si>
    <r>
      <rPr>
        <b/>
        <sz val="12"/>
        <color rgb="FF000000"/>
        <rFont val="Calibri"/>
        <family val="2"/>
      </rPr>
      <t>CONFIDENTIAL</t>
    </r>
    <r>
      <rPr>
        <sz val="12"/>
        <color rgb="FF000000"/>
        <rFont val="Calibri"/>
        <family val="2"/>
      </rPr>
      <t xml:space="preserve"> - sent 30/1/23 (amended with 2022 peak information, as the new analysis is not the peak. Decision on peak is confidential until IPC reports are published)</t>
    </r>
  </si>
  <si>
    <t>Sept – Oct 2022</t>
  </si>
  <si>
    <t>43.10M</t>
  </si>
  <si>
    <t>41.73M</t>
  </si>
  <si>
    <t xml:space="preserve">16.97M </t>
  </si>
  <si>
    <t>Nov 2022 – Mar 2023</t>
  </si>
  <si>
    <t>19.90M</t>
  </si>
  <si>
    <t>2023 forecast</t>
  </si>
  <si>
    <t>Oct 2022 – Mar 2023</t>
  </si>
  <si>
    <t>32.10M</t>
  </si>
  <si>
    <t>2.10M</t>
  </si>
  <si>
    <t xml:space="preserve">0.85M </t>
  </si>
  <si>
    <t>Apr – Aug 2023</t>
  </si>
  <si>
    <t>2.17M</t>
  </si>
  <si>
    <t>0.57M</t>
  </si>
  <si>
    <t>0.75M</t>
  </si>
  <si>
    <t>Same analysis as for 2021 peak</t>
  </si>
  <si>
    <t>Sept – Dec 2022</t>
  </si>
  <si>
    <t>2.60M</t>
  </si>
  <si>
    <t>0.38M</t>
  </si>
  <si>
    <t>Jan – Mar 2023</t>
  </si>
  <si>
    <t>0.39M</t>
  </si>
  <si>
    <t xml:space="preserve">Jan – April 2023 </t>
  </si>
  <si>
    <t>May – October 2023</t>
  </si>
  <si>
    <t>List of countries without 2022 peak source discussed yet (For Federica)</t>
  </si>
  <si>
    <t xml:space="preserve">WFP  </t>
  </si>
  <si>
    <t>WFP-internal figures available, and summary table is found in source files. Assume refugee population at 175,600 (unoffiical and not accepted by Morocco, but figure used at country levle by all partners). WFP beneficiary number is 133,672, so this should be the figure against PDM CARI data: 74% moderate/severe AFI equals 98,917 people. Analysis coverage is 76%.</t>
  </si>
  <si>
    <t>Timeline for release otherwise data gap</t>
  </si>
  <si>
    <t xml:space="preserve">Data for the refugees from the displacement group. CARI based </t>
  </si>
  <si>
    <t>done</t>
  </si>
  <si>
    <t>waiting for WFP assessment - CARI based, otherwise data gap</t>
  </si>
  <si>
    <t>WFP done survey Dec 2022-Jan 2023 among all registered refugees (290,000). Sev+mod CARI=68.83% i.e. 199,607 people</t>
  </si>
  <si>
    <t>TBD</t>
  </si>
  <si>
    <t>IPC endorsed. We could propose WFP assessment or FEWS with note about fresher data... But we can keep easy and as it is.</t>
  </si>
  <si>
    <t>confirm peak from public data, as not sure when we get IPC data</t>
  </si>
  <si>
    <t>https://www.ipcinfo.org/fileadmin/user_upload/ipcinfo/docs/IPC_Honduras_Acute_Food_Insec_2021Dec2022Aug_Report_Spanish.pdf</t>
  </si>
  <si>
    <t>any updates on teh JAM? If no CARI, let's endorse data gap</t>
  </si>
  <si>
    <t>where can we find the IDP assessment used for MYU? National level is rCARI</t>
  </si>
  <si>
    <t>rCARI based. Endorse data gap</t>
  </si>
  <si>
    <t>timeline ?</t>
  </si>
  <si>
    <t>Data gap?</t>
  </si>
  <si>
    <t>FCS based. Endorse data gap</t>
  </si>
  <si>
    <t>FEWS</t>
  </si>
  <si>
    <t>HUB</t>
  </si>
  <si>
    <t xml:space="preserve">ENA based. </t>
  </si>
  <si>
    <t>WFP / IPC</t>
  </si>
  <si>
    <t>Waiting for updates but approach is clear</t>
  </si>
  <si>
    <t xml:space="preserve">HNO rCARI based </t>
  </si>
  <si>
    <t># years included (YES)</t>
  </si>
  <si>
    <t>included in GRFC 2023</t>
  </si>
  <si>
    <t xml:space="preserve"># years data gap </t>
  </si>
  <si>
    <t># years data available (GRFC 2023 excluded)</t>
  </si>
  <si>
    <t xml:space="preserve">GRFC 2023 data availability </t>
  </si>
  <si>
    <t># years MFC</t>
  </si>
  <si>
    <t>Same source (Y/N)</t>
  </si>
  <si>
    <t>Y - IPC</t>
  </si>
  <si>
    <t>Y - WFP</t>
  </si>
  <si>
    <t>Count of Availability of AFI info (Y/N)</t>
  </si>
  <si>
    <t>TBD - HNO</t>
  </si>
  <si>
    <t>TBD - IFRC</t>
  </si>
  <si>
    <t>TBD - N</t>
  </si>
  <si>
    <t>Y - FEWS</t>
  </si>
  <si>
    <t xml:space="preserve">TBD </t>
  </si>
  <si>
    <t>consistently in 2016 - 2022</t>
  </si>
  <si>
    <t>Consistently in 2021-22</t>
  </si>
  <si>
    <t>Consistently with AFI in 2016 - 22</t>
  </si>
  <si>
    <t>Consistently with AFI in 2021 - 22</t>
  </si>
  <si>
    <t>Consistently with IPC 2016-22</t>
  </si>
  <si>
    <t>IPC 2022</t>
  </si>
  <si>
    <t>Consistently MFC</t>
  </si>
  <si>
    <t xml:space="preserve">Driver </t>
  </si>
  <si>
    <t>P3+</t>
  </si>
  <si>
    <t>Projections 22-23 compatible</t>
  </si>
  <si>
    <t>#coutries</t>
  </si>
  <si>
    <t xml:space="preserve">PA </t>
  </si>
  <si>
    <t>PH3+</t>
  </si>
  <si>
    <t>Year</t>
  </si>
  <si>
    <t>Analysed</t>
  </si>
  <si>
    <t xml:space="preserve">AFI </t>
  </si>
  <si>
    <t>Ph3+</t>
  </si>
  <si>
    <t>Share of PA</t>
  </si>
  <si>
    <t>IPC ALL years (22)</t>
  </si>
  <si>
    <t>3+</t>
  </si>
  <si>
    <t>Ph 5</t>
  </si>
  <si>
    <t>PH5</t>
  </si>
  <si>
    <t>(blank)</t>
  </si>
  <si>
    <t>2022 All included</t>
  </si>
  <si>
    <t>ph3+ (58)</t>
  </si>
  <si>
    <t>21-22 change</t>
  </si>
  <si>
    <t>Ph 4 &gt; 1M</t>
  </si>
  <si>
    <t>% PA</t>
  </si>
  <si>
    <t>%Ph 4 &gt; 10</t>
  </si>
  <si>
    <t>21-22 %Ph 4 &gt; 100</t>
  </si>
  <si>
    <t>21-22 change %</t>
  </si>
  <si>
    <t xml:space="preserve">IPC/CH </t>
  </si>
  <si>
    <t>Somalia P5</t>
  </si>
  <si>
    <t>Pop Analy</t>
  </si>
  <si>
    <t>ph3+ (48)</t>
  </si>
  <si>
    <t xml:space="preserve">Only IPC </t>
  </si>
  <si>
    <t xml:space="preserve">#coutries with IPC </t>
  </si>
  <si>
    <t>Ph4</t>
  </si>
  <si>
    <t>PA</t>
  </si>
  <si>
    <t xml:space="preserve"> 21-23 ALL sources</t>
  </si>
  <si>
    <t>IPC ALL countries</t>
  </si>
  <si>
    <t># of IPC</t>
  </si>
  <si>
    <t>Proj Change Ph3+</t>
  </si>
  <si>
    <t>PA 2022</t>
  </si>
  <si>
    <t>PA 2023</t>
  </si>
  <si>
    <t>P3+ 2023</t>
  </si>
  <si>
    <t>P3+ 2022</t>
  </si>
  <si>
    <t>Change</t>
  </si>
  <si>
    <t>Tot</t>
  </si>
  <si>
    <t>% of tot Ph4 in 2022</t>
  </si>
  <si>
    <t>%PA</t>
  </si>
  <si>
    <t>Change 21-22 inPh3+ &gt;1M</t>
  </si>
  <si>
    <t>Ph3+ 2022</t>
  </si>
  <si>
    <t>Ph3+ 2021</t>
  </si>
  <si>
    <t>from 49 to 100 PA</t>
  </si>
  <si>
    <t>PH3</t>
  </si>
  <si>
    <t>ALL countries</t>
  </si>
  <si>
    <t># of coutries</t>
  </si>
  <si>
    <t>from 15 to 100 PA</t>
  </si>
  <si>
    <t>Top 10 #</t>
  </si>
  <si>
    <t>Top 10%</t>
  </si>
  <si>
    <t>PH2</t>
  </si>
  <si>
    <t>year</t>
  </si>
  <si>
    <t>PA (sum IPC + non-IPC)</t>
  </si>
  <si>
    <t xml:space="preserve">1+2 of IPC and non-IPC </t>
  </si>
  <si>
    <t xml:space="preserve">3+ of non -IPC </t>
  </si>
  <si>
    <t>Top 5</t>
  </si>
  <si>
    <t>Hotspots IPC3+</t>
  </si>
  <si>
    <t xml:space="preserve">Add a note saying: only Hotspot areas have been analysed </t>
  </si>
  <si>
    <t>MFC</t>
  </si>
  <si>
    <t>Refugees IPC 3 and above or equivalent</t>
  </si>
  <si>
    <t>NOn -IPC breakdown</t>
  </si>
  <si>
    <t>IPC breakdown</t>
  </si>
  <si>
    <t>Phase 1&amp;2</t>
  </si>
  <si>
    <t>3+ non -IPC</t>
  </si>
  <si>
    <t># non IPC countries</t>
  </si>
  <si>
    <t># IPC</t>
  </si>
  <si>
    <t>Year of the analysis</t>
  </si>
  <si>
    <t>Region</t>
  </si>
  <si>
    <t>Population group (country population/refugees/migrants)</t>
  </si>
  <si>
    <t xml:space="preserve">Total Country Population </t>
  </si>
  <si>
    <t>Primary driver</t>
  </si>
  <si>
    <t>Eurasia</t>
  </si>
  <si>
    <t>GIEWS 1</t>
  </si>
  <si>
    <t xml:space="preserve">GIEWS 1, 2, 3 </t>
  </si>
  <si>
    <t>Mar 2022 - May 2022</t>
  </si>
  <si>
    <t>WFP assistance provided (Sahrawi refugees); Government of France provided assistance via WFP to Sahrawi refugees</t>
  </si>
  <si>
    <t>Middle East</t>
  </si>
  <si>
    <t>TBD - data gap</t>
  </si>
  <si>
    <t>N (TBC)</t>
  </si>
  <si>
    <t>Natural disaster</t>
  </si>
  <si>
    <t>Shock</t>
  </si>
  <si>
    <t>WFP assistance provided; FAO assistance provided (weather extremes/locust)</t>
  </si>
  <si>
    <t>Oct 2021–Mar 2022</t>
  </si>
  <si>
    <t>Y (TBC)</t>
  </si>
  <si>
    <t>Entire country</t>
  </si>
  <si>
    <t>Insecurity</t>
  </si>
  <si>
    <t>WFP assistance provided (conflict); FAO assistance provided (conflict)</t>
  </si>
  <si>
    <t>Jan-Apr 2017; TBC</t>
  </si>
  <si>
    <t>Cox's Bazar: refugees and host populations</t>
  </si>
  <si>
    <t>WFP REVA</t>
  </si>
  <si>
    <t>Host population</t>
  </si>
  <si>
    <t>REVA</t>
  </si>
  <si>
    <t>Western Africa and the Sahel</t>
  </si>
  <si>
    <t>WFP assistance provided; also qualified for COVID-19 GHRP. Experienced flooding and received IFRC assistance to aid 9000 people</t>
  </si>
  <si>
    <t>Economic shocks (including COVID)</t>
  </si>
  <si>
    <t>TBD - rcari</t>
  </si>
  <si>
    <t>Y - rCARI</t>
  </si>
  <si>
    <t>Western Africa</t>
  </si>
  <si>
    <t>May-July 2016</t>
  </si>
  <si>
    <t xml:space="preserve">                    -  </t>
  </si>
  <si>
    <t>GIEWS 1, 2</t>
  </si>
  <si>
    <t>WFP assistance provided in response to flash flooding and COVID-19 response</t>
  </si>
  <si>
    <t>displacement</t>
  </si>
  <si>
    <t>Jun-Aug19</t>
  </si>
  <si>
    <t>WFP assistance provided (Venezuelan migrants - largest migratory crisis in the world); R4V (Venezuelan migrants) ; also qualified for COVID-19 GHRP; FAO assistance provided (Venezuelan migrants/Venezuelan crisis)</t>
  </si>
  <si>
    <t>WFP - rCARI</t>
  </si>
  <si>
    <t>GIEWS 3</t>
  </si>
  <si>
    <t>EcoNmic shocks (including COVID)</t>
  </si>
  <si>
    <t>FAO provision of emergency assistance (weather extremes/hurricanes)</t>
  </si>
  <si>
    <t>High poverty rates</t>
  </si>
  <si>
    <t>??? - IPC</t>
  </si>
  <si>
    <t>WFP assistance provided (Venezuelan migrants - largest migratory crisis in the world); R4V (Venezuelan migrants) ; also qualified for COVID-19 GHRP</t>
  </si>
  <si>
    <t>WFP/FEWS?</t>
  </si>
  <si>
    <t>WFP assistance provided for refugees; 3RP; IFRC provided assistance to 20,000 people in Egypt due to Palestine Complex Emergency</t>
  </si>
  <si>
    <t>TBD - WFP</t>
  </si>
  <si>
    <t>Nv 2016-Mar 2017</t>
  </si>
  <si>
    <t>WFP assistance provided (one of WFP hotspots) + Received assistance from the Govt. of Belgium for food security anticipatory action; FAO assistance provided (weather extremes)</t>
  </si>
  <si>
    <t>Drought</t>
  </si>
  <si>
    <t>Phase 5 Catastrophe/Famine</t>
  </si>
  <si>
    <t>IFRC assistance for Tropical Cyclone Yasa/Ana; FAO provision of emergency assistance (weather extremes/TC Yasa)</t>
  </si>
  <si>
    <t>Production shortfall/others</t>
  </si>
  <si>
    <t xml:space="preserve">GIEWS 3 </t>
  </si>
  <si>
    <t>9/1/2020 or Dec 2020</t>
  </si>
  <si>
    <t>WFP assistance provided; FAO provision of emergency assistance (weather extremes/hurricanes/COVID-19 socio-economic shocks/displacement) + received IFRC assistance for hurricanes Eta &amp;Iota recovery + GRC began to provide humanitarian assistance to returning migrants + Received assistance from the Govt. of Belgium for food security anticipatory action.</t>
  </si>
  <si>
    <t>Jun 2022 - Sep 2022</t>
  </si>
  <si>
    <t>WFP assistance provided; FAO provision of emergency assistance (COVID-19 socio-economic shocks)</t>
  </si>
  <si>
    <t>Mar 2023 - Jun 2023</t>
  </si>
  <si>
    <r>
      <rPr>
        <sz val="11"/>
        <color theme="1"/>
        <rFont val="Calibri"/>
        <family val="2"/>
        <scheme val="minor"/>
      </rPr>
      <t>WFP assistance provided (one of WFP's hotspots); FAO provision of emergency assistance (weather extremes/Hurricanes) + received IFRC assistance for hurricanes Eta &amp;Iota recovery+ IFRC Population Movement Emergency Plan of Action i.e.assistance of Honduran migrants expected to leave for Guatemala heading towards Mexico and the United States + Received assistance from the Govt. of Belgium for food security anticipatory action.</t>
    </r>
  </si>
  <si>
    <t>WFP assistance provided to support Afghan refugees; also qualified for COVID-19 GHRP +  Received IFRC assistance: post a major earthquake (17 500 people to be assisted),  to assist Afghan refugees in the country (2000 people to be assisted), as well as interventions to mitigate the effects of drought (83 200 people to be assisted).</t>
  </si>
  <si>
    <t>TBD - HRP or rcari</t>
  </si>
  <si>
    <t>WFP assistance provided (for host or Syrian refugees?);  WFP/UNHCR assistance provided ; 3RP ;  also qualified for COVID-19 GHRP</t>
  </si>
  <si>
    <t xml:space="preserve">WFP/UNHCR </t>
  </si>
  <si>
    <t>WFP assistance provided (COVID-19 support); FAO assistance provided (weather extremes)+ IFRC assistance for 13 000 people affected by floods</t>
  </si>
  <si>
    <t>??? - rCARI</t>
  </si>
  <si>
    <t>GIEWS 1, 2 ; Syrian refugees (3RP)</t>
  </si>
  <si>
    <t xml:space="preserve">GIEWS 1, 2 </t>
  </si>
  <si>
    <t>July-Oct 2016</t>
  </si>
  <si>
    <t>Dec 2020</t>
  </si>
  <si>
    <t>Nov 2020 - Dec 2020</t>
  </si>
  <si>
    <t>FAO provision of emergency assistance (weather extremes); Received IFRC support for recovery from a severe sandstorm(4218 people assisted) and flashfloods (4000 people to be assisted) +*received support from Qatar Red Crescent Society (QRCS) to address socioeconomic impacts of Covid-19</t>
  </si>
  <si>
    <t>???</t>
  </si>
  <si>
    <t>WFP assistance provided (crisis response); IFRC assistance for monsoon floods and landslides(7 500 people to be assisted)</t>
  </si>
  <si>
    <t>WFP assistance provided (one of WFP hotspots); FAO assistance provided (weather extremes/hurricanes) + received IFRC assistance for hurricanes Eta &amp;Iota recovery</t>
  </si>
  <si>
    <t>Oct 2021-Mar/Apr 2022</t>
  </si>
  <si>
    <t>WFP or HNO</t>
  </si>
  <si>
    <t>WFP assistance provided; FAO provision of emergency assistance (conflict/COVID-19 socio-economic shock); also qualified for COVID-19 GHRP +IFRC assistance (54 000 people)</t>
  </si>
  <si>
    <t>FAO provision of emergency assistance (COVID-19 socio-economic shock)</t>
  </si>
  <si>
    <t>WFP assistance provided (Venezuelan migrants - largest migratory crisis in the world);  R4V (Venezuelan migrants)</t>
  </si>
  <si>
    <t>WFP assistance provided in response to typhoon crisis and conflict; FAO provision of emergency assistance (weather extremes - AA; conflict; COVID-19 socio economic shock); also qualified for COVID-19 GHRP 12 + received IFRC assistance for 23,296 people for  typhoon Vamco</t>
  </si>
  <si>
    <r>
      <t xml:space="preserve">WFP assistance provided (refugees); FAO assistance provided (displaced populations from and bordering areas with DRC); WFP/UNHCR assistance provided + </t>
    </r>
    <r>
      <rPr>
        <sz val="11"/>
        <color theme="1"/>
        <rFont val="Calibri"/>
        <family val="2"/>
        <scheme val="minor"/>
      </rPr>
      <t>IFRC assistance for floods and windstorm (3500 people)</t>
    </r>
  </si>
  <si>
    <t>Feb-May 2018</t>
  </si>
  <si>
    <t>conflict/insecurity</t>
  </si>
  <si>
    <t>Weather Extremes</t>
  </si>
  <si>
    <t xml:space="preserve">Current year  </t>
  </si>
  <si>
    <t>FAO assistance provided (COVID-19 socio-economic shock); Received assistance from IFRC for 15,000 people (Cargo Ship Fire Emergency) + 17 500 people for post-flood recovery</t>
  </si>
  <si>
    <t>WoS</t>
  </si>
  <si>
    <t>Whole of Syria Mid-year review of needs, released in June 2016</t>
  </si>
  <si>
    <t>WFP assistance provided; FAO assistance provided (extreme weather events since March 2021) + IFRC assistance for 1,785 people affected by floods</t>
  </si>
  <si>
    <t>Shocks and covid</t>
  </si>
  <si>
    <t>CVME5</t>
  </si>
  <si>
    <t>3RP; FAO assistance provided (Syrian refugees and under temporary protection/Syria conflict) + IFRC international appeal for population movement (2.76 million people assisted) + QRCS assited 247,000 persons post wildfires</t>
  </si>
  <si>
    <t>Sep-Nv 2016</t>
  </si>
  <si>
    <t>IDPs and host populations (Luhansk and Donetsk)</t>
  </si>
  <si>
    <t>Displaced and host populations in Eastern Ukraine</t>
  </si>
  <si>
    <t>Displaced populations</t>
  </si>
  <si>
    <t xml:space="preserve"> FAO assistance provided (FSLC/conflict); 734,000 IDPs; 1.62 million other conflict-affected persons; also qualified for COVID-19 GHRP</t>
  </si>
  <si>
    <t>HN</t>
  </si>
  <si>
    <t>Oct-Nv 2021</t>
  </si>
  <si>
    <t>Jul-Sep 2019 OR Jan-Dec 2020</t>
  </si>
  <si>
    <t>??? - Y</t>
  </si>
  <si>
    <t>Jul-Sep 2023</t>
  </si>
  <si>
    <t>The year of actual publication of the GRFC</t>
  </si>
  <si>
    <t xml:space="preserve">The data reported in the GRFC are usually referring to the year before the publication date. </t>
  </si>
  <si>
    <t>The regional grouping within the GRFC changes year by year according to different set of consideration regarding both the geographical location of each country/territory as well as the links and shared characteristics among neighbouring countries.</t>
  </si>
  <si>
    <t>The countries/territories that are featured in the GRFC are pre-selected as they requested external assistance for food and/or faced shocks as assessed by FAO-GIEWS in the previous year or multiple times in the past years. Countries that did not request external humanitarian food assistance, or high-income countries are not included.
Low or middle-income countries/territories, that are not identified by FAO‑GIEWS assessments, but requested external food
assistance because of hosting refugee populations assisted by UNHCR and WFP or having over 1 million or at least 20 percent of its
population forcibly displaced are included.</t>
  </si>
  <si>
    <t>Refers to the reason for the countries/territories have been considered for inclusion in the report</t>
  </si>
  <si>
    <t>The data available for the countries/territories are available and meet the GRFC partnership consensus</t>
  </si>
  <si>
    <t>Source of the Acute Food Insecurity data meeting GRFC partnership consensus and included in the report</t>
  </si>
  <si>
    <t>Please find more info on the GRFC 2023 Technical Notes</t>
  </si>
  <si>
    <t>A food crisis is defined "major" in the GRFC report based on having at least 20 percent of the country population or at least 1 million people in Crisis or worse (IPC/CH Phase 3 or above) or equivalent, any area classified in Emergency (IPC/CH Phase 4) or above, or being included in the IASC humanitarian system-wide emergency response-level 3</t>
  </si>
  <si>
    <t xml:space="preserve">The drivers of food crises are often interlinked and mutually reinforcing, making it difficult to pinpoint the specific trigger or driver of each food crisis, however for each selected country GRFC identifies which of the drivers could be considered as the primary driver. For countries with two or more drivers affecting various parts of the country, the primary driver is selected based on how many people were affected by each of the drivers. </t>
  </si>
  <si>
    <t xml:space="preserve"> LOWER BOUND (when applicable) Population in Phase 3 or above # </t>
  </si>
  <si>
    <t xml:space="preserve"> LOWER BOUND (when applicable) Population in Phase 3 or above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</si>
</sst>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3" formatCode="_(* #,##0.00_);_(* \(#,##0.00\);_(* &quot;-&quot;??_);_(@_)"/>
    <numFmt numFmtId="164" formatCode="_(* #,##0_);_(* \(#,##0\);_(* &quot;-&quot;??_);_(@_)"/>
    <numFmt numFmtId="165" formatCode="0.0%"/>
    <numFmt numFmtId="166" formatCode="#,##0;\ \(#,##0\);\ 0"/>
    <numFmt numFmtId="167" formatCode="#%;\ 0#%;\ 0"/>
    <numFmt numFmtId="168" formatCode="_-* #,##0_-;\-* #,##0_-;_-* &quot;-&quot;??_-;_-@_-"/>
    <numFmt numFmtId="169" formatCode="0.000%"/>
  </numFmts>
  <fonts count="49">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8"/>
      <name val="Calibri"/>
      <family val="2"/>
      <scheme val="minor"/>
    </font>
    <font>
      <sz val="11"/>
      <color rgb="FFFF0000"/>
      <name val="Calibri"/>
      <family val="2"/>
      <scheme val="minor"/>
    </font>
    <font>
      <i/>
      <sz val="11"/>
      <color rgb="FF7F7F7F"/>
      <name val="Calibri"/>
      <family val="2"/>
      <scheme val="minor"/>
    </font>
    <font>
      <u/>
      <sz val="11"/>
      <color theme="10"/>
      <name val="Calibri"/>
      <family val="2"/>
      <scheme val="minor"/>
    </font>
    <font>
      <sz val="11"/>
      <color theme="0"/>
      <name val="Calibri"/>
      <family val="2"/>
      <scheme val="minor"/>
    </font>
    <font>
      <sz val="11"/>
      <color theme="0" tint="-0.34998626667073579"/>
      <name val="Calibri"/>
      <family val="2"/>
      <scheme val="minor"/>
    </font>
    <font>
      <sz val="10"/>
      <color theme="1"/>
      <name val="Calibri"/>
      <family val="2"/>
      <scheme val="minor"/>
    </font>
    <font>
      <sz val="10"/>
      <color rgb="FF333333"/>
      <name val="Arial"/>
      <family val="2"/>
    </font>
    <font>
      <sz val="10"/>
      <color theme="1"/>
      <name val="Arial"/>
      <family val="2"/>
    </font>
    <font>
      <sz val="11"/>
      <color theme="1"/>
      <name val="Arial"/>
      <family val="2"/>
    </font>
    <font>
      <b/>
      <sz val="12"/>
      <color rgb="FF333333"/>
      <name val="Arial"/>
      <family val="2"/>
    </font>
    <font>
      <sz val="12"/>
      <color rgb="FF000000"/>
      <name val="Calibri"/>
      <family val="2"/>
    </font>
    <font>
      <sz val="12"/>
      <color rgb="FF70AD47"/>
      <name val="Calibri"/>
      <family val="2"/>
    </font>
    <font>
      <sz val="10"/>
      <color rgb="FF000000"/>
      <name val="Calibri"/>
      <family val="2"/>
    </font>
    <font>
      <sz val="10"/>
      <color rgb="FF000000"/>
      <name val="Arial"/>
      <family val="2"/>
    </font>
    <font>
      <sz val="10"/>
      <color rgb="FF70AD47"/>
      <name val="Calibri"/>
      <family val="2"/>
    </font>
    <font>
      <b/>
      <sz val="14"/>
      <color theme="1"/>
      <name val="Calibri"/>
      <family val="2"/>
      <scheme val="minor"/>
    </font>
    <font>
      <b/>
      <sz val="10"/>
      <color rgb="FF000000"/>
      <name val="Arial"/>
      <family val="2"/>
    </font>
    <font>
      <b/>
      <sz val="11"/>
      <name val="Calibri"/>
      <family val="2"/>
      <scheme val="minor"/>
    </font>
    <font>
      <sz val="24"/>
      <color theme="1"/>
      <name val="Calibri"/>
      <family val="2"/>
      <scheme val="minor"/>
    </font>
    <font>
      <b/>
      <sz val="9"/>
      <color rgb="FF333333"/>
      <name val="MyriadPro"/>
      <charset val="1"/>
    </font>
    <font>
      <b/>
      <sz val="9"/>
      <color rgb="FFFFFFFF"/>
      <name val="MyriadPro"/>
      <charset val="1"/>
    </font>
    <font>
      <sz val="11"/>
      <color rgb="FF000000"/>
      <name val="Calibri"/>
      <family val="2"/>
      <scheme val="minor"/>
    </font>
    <font>
      <b/>
      <sz val="12"/>
      <color theme="1"/>
      <name val="Calibri"/>
      <family val="2"/>
      <scheme val="minor"/>
    </font>
    <font>
      <sz val="9"/>
      <color theme="1"/>
      <name val="Calibri"/>
      <family val="2"/>
      <scheme val="minor"/>
    </font>
    <font>
      <sz val="10"/>
      <color rgb="FFFF0000"/>
      <name val="Calibri"/>
      <family val="2"/>
    </font>
    <font>
      <sz val="11"/>
      <color rgb="FF444444"/>
      <name val="Calibri"/>
      <family val="2"/>
    </font>
    <font>
      <b/>
      <sz val="12"/>
      <color rgb="FF000000"/>
      <name val="Calibri"/>
      <family val="2"/>
    </font>
    <font>
      <b/>
      <sz val="12"/>
      <color rgb="FF333333"/>
      <name val="Calibri"/>
      <family val="2"/>
      <scheme val="minor"/>
    </font>
    <font>
      <b/>
      <sz val="12"/>
      <name val="Calibri"/>
      <family val="2"/>
      <scheme val="minor"/>
    </font>
    <font>
      <b/>
      <sz val="12"/>
      <color theme="0"/>
      <name val="Calibri"/>
      <family val="2"/>
      <scheme val="minor"/>
    </font>
    <font>
      <b/>
      <sz val="16"/>
      <color theme="1"/>
      <name val="Calibri"/>
      <family val="2"/>
      <scheme val="minor"/>
    </font>
    <font>
      <sz val="11"/>
      <color theme="1"/>
      <name val="Calibri"/>
      <family val="2"/>
    </font>
    <font>
      <i/>
      <sz val="11"/>
      <color theme="1"/>
      <name val="Calibri"/>
      <family val="2"/>
      <scheme val="minor"/>
    </font>
    <font>
      <i/>
      <sz val="11"/>
      <name val="Calibri"/>
      <family val="2"/>
      <scheme val="minor"/>
    </font>
    <font>
      <sz val="11"/>
      <color rgb="FF4472C4"/>
      <name val="Calibri"/>
      <family val="2"/>
      <scheme val="minor"/>
    </font>
    <font>
      <i/>
      <sz val="11"/>
      <color theme="9" tint="-0.499984740745262"/>
      <name val="Calibri"/>
      <family val="2"/>
      <scheme val="minor"/>
    </font>
    <font>
      <b/>
      <sz val="12"/>
      <color rgb="FFFF0000"/>
      <name val="Calibri"/>
      <family val="2"/>
      <scheme val="minor"/>
    </font>
    <font>
      <sz val="11"/>
      <color theme="4"/>
      <name val="Calibri"/>
      <family val="2"/>
      <scheme val="minor"/>
    </font>
    <font>
      <b/>
      <sz val="11"/>
      <color theme="0"/>
      <name val="Calibri"/>
      <family val="2"/>
      <scheme val="minor"/>
    </font>
    <font>
      <sz val="11"/>
      <color theme="0" tint="-0.249977111117893"/>
      <name val="Calibri"/>
      <family val="2"/>
      <scheme val="minor"/>
    </font>
    <font>
      <sz val="11"/>
      <color rgb="FF7030A0"/>
      <name val="Calibri"/>
      <family val="2"/>
      <scheme val="minor"/>
    </font>
    <font>
      <sz val="11"/>
      <color rgb="FF000000"/>
      <name val="Calibri"/>
      <family val="2"/>
    </font>
    <font>
      <sz val="11"/>
      <color theme="6"/>
      <name val="Calibri"/>
      <family val="2"/>
      <scheme val="minor"/>
    </font>
    <font>
      <u/>
      <sz val="11"/>
      <color theme="6"/>
      <name val="Calibri"/>
      <family val="2"/>
      <scheme val="minor"/>
    </font>
  </fonts>
  <fills count="42">
    <fill>
      <patternFill patternType="none"/>
    </fill>
    <fill>
      <patternFill patternType="gray125"/>
    </fill>
    <fill>
      <patternFill patternType="solid">
        <fgColor rgb="FFFFFF00"/>
        <bgColor indexed="64"/>
      </patternFill>
    </fill>
    <fill>
      <patternFill patternType="lightUp"/>
    </fill>
    <fill>
      <patternFill patternType="gray0625"/>
    </fill>
    <fill>
      <patternFill patternType="solid">
        <fgColor theme="2"/>
        <bgColor indexed="64"/>
      </patternFill>
    </fill>
    <fill>
      <patternFill patternType="solid">
        <fgColor rgb="FFC00000"/>
        <bgColor indexed="64"/>
      </patternFill>
    </fill>
    <fill>
      <patternFill patternType="solid">
        <fgColor rgb="FFFAE61E"/>
        <bgColor indexed="64"/>
      </patternFill>
    </fill>
    <fill>
      <patternFill patternType="solid">
        <fgColor rgb="FFE67800"/>
        <bgColor indexed="64"/>
      </patternFill>
    </fill>
    <fill>
      <patternFill patternType="solid">
        <fgColor rgb="FFC80000"/>
        <bgColor indexed="64"/>
      </patternFill>
    </fill>
    <fill>
      <patternFill patternType="solid">
        <fgColor rgb="FF640000"/>
        <bgColor indexed="64"/>
      </patternFill>
    </fill>
    <fill>
      <patternFill patternType="solid">
        <fgColor rgb="FF00B0F0"/>
        <bgColor indexed="64"/>
      </patternFill>
    </fill>
    <fill>
      <patternFill patternType="solid">
        <fgColor rgb="FF0070C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FC000"/>
        <bgColor indexed="64"/>
      </patternFill>
    </fill>
    <fill>
      <patternFill patternType="solid">
        <fgColor rgb="FFFF0000"/>
        <bgColor indexed="64"/>
      </patternFill>
    </fill>
    <fill>
      <patternFill patternType="solid">
        <fgColor rgb="FFA6A6A6"/>
        <bgColor indexed="64"/>
      </patternFill>
    </fill>
    <fill>
      <patternFill patternType="solid">
        <fgColor rgb="FFEEEEEE"/>
        <bgColor indexed="64"/>
      </patternFill>
    </fill>
    <fill>
      <patternFill patternType="solid">
        <fgColor rgb="FFCDFACD"/>
        <bgColor indexed="64"/>
      </patternFill>
    </fill>
    <fill>
      <patternFill patternType="solid">
        <fgColor rgb="FFC6E0B4"/>
        <bgColor indexed="64"/>
      </patternFill>
    </fill>
    <fill>
      <patternFill patternType="solid">
        <fgColor rgb="FFFFD966"/>
        <bgColor indexed="64"/>
      </patternFill>
    </fill>
    <fill>
      <patternFill patternType="solid">
        <fgColor rgb="FFE2EFDA"/>
        <bgColor indexed="64"/>
      </patternFill>
    </fill>
    <fill>
      <patternFill patternType="solid">
        <fgColor rgb="FFFFE699"/>
        <bgColor indexed="64"/>
      </patternFill>
    </fill>
    <fill>
      <patternFill patternType="solid">
        <fgColor theme="4" tint="0.59999389629810485"/>
        <bgColor indexed="64"/>
      </patternFill>
    </fill>
    <fill>
      <patternFill patternType="solid">
        <fgColor rgb="FF7030A0"/>
        <bgColor indexed="64"/>
      </patternFill>
    </fill>
    <fill>
      <patternFill patternType="solid">
        <fgColor rgb="FFB4C6E7"/>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4" tint="0.39997558519241921"/>
        <bgColor indexed="64"/>
      </patternFill>
    </fill>
    <fill>
      <patternFill patternType="solid">
        <fgColor indexed="65"/>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rgb="FFC00000"/>
        <bgColor theme="4" tint="0.79998168889431442"/>
      </patternFill>
    </fill>
    <fill>
      <patternFill patternType="solid">
        <fgColor rgb="FFFF0000"/>
        <bgColor theme="4" tint="0.79998168889431442"/>
      </patternFill>
    </fill>
    <fill>
      <patternFill patternType="solid">
        <fgColor rgb="FFFFC000"/>
        <bgColor theme="4" tint="0.79998168889431442"/>
      </patternFill>
    </fill>
    <fill>
      <patternFill patternType="solid">
        <fgColor rgb="FFFFFF00"/>
        <bgColor theme="4" tint="0.79998168889431442"/>
      </patternFill>
    </fill>
    <fill>
      <patternFill patternType="solid">
        <fgColor theme="8"/>
        <bgColor indexed="64"/>
      </patternFill>
    </fill>
    <fill>
      <patternFill patternType="solid">
        <fgColor theme="9"/>
        <bgColor indexed="64"/>
      </patternFill>
    </fill>
    <fill>
      <patternFill patternType="lightUp">
        <bgColor rgb="FFFFFF00"/>
      </patternFill>
    </fill>
  </fills>
  <borders count="6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000000"/>
      </bottom>
      <diagonal/>
    </border>
    <border>
      <left style="thin">
        <color indexed="64"/>
      </left>
      <right style="thin">
        <color indexed="64"/>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auto="1"/>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ck">
        <color rgb="FF333333"/>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style="thick">
        <color rgb="FF666666"/>
      </right>
      <top style="thin">
        <color rgb="FF999999"/>
      </top>
      <bottom style="thin">
        <color rgb="FF999999"/>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999999"/>
      </right>
      <top style="medium">
        <color rgb="FF999999"/>
      </top>
      <bottom style="thin">
        <color indexed="64"/>
      </bottom>
      <diagonal/>
    </border>
    <border>
      <left style="medium">
        <color rgb="FF999999"/>
      </left>
      <right style="medium">
        <color rgb="FF999999"/>
      </right>
      <top style="medium">
        <color rgb="FF999999"/>
      </top>
      <bottom style="thin">
        <color indexed="64"/>
      </bottom>
      <diagonal/>
    </border>
    <border>
      <left style="medium">
        <color rgb="FF999999"/>
      </left>
      <right style="thin">
        <color indexed="64"/>
      </right>
      <top style="medium">
        <color rgb="FF999999"/>
      </top>
      <bottom style="thin">
        <color indexed="64"/>
      </bottom>
      <diagonal/>
    </border>
    <border>
      <left style="thin">
        <color indexed="64"/>
      </left>
      <right style="medium">
        <color rgb="FF999999"/>
      </right>
      <top style="medium">
        <color rgb="FF999999"/>
      </top>
      <bottom style="thin">
        <color indexed="64"/>
      </bottom>
      <diagonal/>
    </border>
    <border>
      <left style="medium">
        <color rgb="FF999999"/>
      </left>
      <right style="thin">
        <color indexed="64"/>
      </right>
      <top style="medium">
        <color rgb="FF999999"/>
      </top>
      <bottom/>
      <diagonal/>
    </border>
    <border>
      <left/>
      <right/>
      <top style="thin">
        <color theme="4" tint="0.39997558519241921"/>
      </top>
      <bottom/>
      <diagonal/>
    </border>
    <border>
      <left/>
      <right/>
      <top/>
      <bottom style="thin">
        <color theme="4" tint="0.39997558519241921"/>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0" fontId="0" fillId="0" borderId="0"/>
    <xf numFmtId="9" fontId="1" fillId="0" borderId="0" applyFont="0" applyFill="0" applyBorder="0" applyAlignment="0" applyProtection="0"/>
    <xf numFmtId="0" fontId="1" fillId="5" borderId="0"/>
    <xf numFmtId="0" fontId="1" fillId="0" borderId="0"/>
    <xf numFmtId="9" fontId="1" fillId="0" borderId="0" applyFont="0" applyFill="0" applyBorder="0" applyAlignment="0" applyProtection="0"/>
    <xf numFmtId="164" fontId="1" fillId="3" borderId="0" applyFont="0" applyFill="0" applyBorder="0" applyAlignment="0" applyProtection="0"/>
    <xf numFmtId="41" fontId="1" fillId="4" borderId="0" applyFont="0" applyBorder="0" applyAlignment="0" applyProtection="0"/>
    <xf numFmtId="0" fontId="6" fillId="0" borderId="0" applyNumberFormat="0" applyBorder="0" applyAlignment="0" applyProtection="0"/>
    <xf numFmtId="0" fontId="7" fillId="0" borderId="0" applyNumberFormat="0" applyFill="0" applyBorder="0" applyAlignment="0" applyProtection="0"/>
  </cellStyleXfs>
  <cellXfs count="1455">
    <xf numFmtId="0" fontId="0" fillId="0" borderId="0" xfId="0"/>
    <xf numFmtId="0" fontId="0" fillId="0" borderId="5" xfId="0" applyBorder="1"/>
    <xf numFmtId="0" fontId="2" fillId="0" borderId="7" xfId="0" applyFont="1" applyBorder="1" applyAlignment="1">
      <alignment horizontal="center" vertical="top" wrapText="1"/>
    </xf>
    <xf numFmtId="9" fontId="0" fillId="0" borderId="0" xfId="0" applyNumberFormat="1"/>
    <xf numFmtId="0" fontId="0" fillId="0" borderId="9" xfId="0" applyBorder="1"/>
    <xf numFmtId="0" fontId="0" fillId="0" borderId="8" xfId="0" applyBorder="1"/>
    <xf numFmtId="0" fontId="0" fillId="0" borderId="8" xfId="0" applyBorder="1" applyAlignment="1">
      <alignment horizontal="center" vertical="top" wrapText="1"/>
    </xf>
    <xf numFmtId="0" fontId="0" fillId="0" borderId="5" xfId="0" applyBorder="1" applyAlignment="1">
      <alignment horizontal="center" vertical="top" wrapText="1"/>
    </xf>
    <xf numFmtId="9" fontId="0" fillId="0" borderId="8" xfId="0" applyNumberFormat="1" applyBorder="1"/>
    <xf numFmtId="0" fontId="0" fillId="0" borderId="4" xfId="0" applyBorder="1"/>
    <xf numFmtId="0" fontId="0" fillId="0" borderId="11" xfId="0" applyBorder="1"/>
    <xf numFmtId="0" fontId="0" fillId="0" borderId="6" xfId="0" applyBorder="1"/>
    <xf numFmtId="0" fontId="0" fillId="0" borderId="10" xfId="0" applyBorder="1"/>
    <xf numFmtId="9" fontId="0" fillId="0" borderId="10" xfId="0" applyNumberFormat="1" applyBorder="1"/>
    <xf numFmtId="0" fontId="0" fillId="0" borderId="8" xfId="0" applyBorder="1" applyAlignment="1">
      <alignment horizontal="left" vertical="top" wrapText="1"/>
    </xf>
    <xf numFmtId="0" fontId="0" fillId="0" borderId="4" xfId="0" applyBorder="1" applyAlignment="1">
      <alignment horizontal="center" vertical="top" wrapText="1"/>
    </xf>
    <xf numFmtId="0" fontId="0" fillId="0" borderId="0" xfId="0" applyAlignment="1">
      <alignment horizontal="center" vertical="top" wrapText="1"/>
    </xf>
    <xf numFmtId="9" fontId="0" fillId="0" borderId="6" xfId="1" applyFont="1" applyBorder="1"/>
    <xf numFmtId="9" fontId="0" fillId="0" borderId="10" xfId="1" applyFont="1" applyBorder="1"/>
    <xf numFmtId="3" fontId="0" fillId="0" borderId="0" xfId="0" applyNumberFormat="1" applyAlignment="1">
      <alignment horizontal="center" vertical="top" wrapText="1"/>
    </xf>
    <xf numFmtId="164" fontId="0" fillId="0" borderId="0" xfId="0" applyNumberFormat="1" applyAlignment="1">
      <alignment horizontal="center" vertical="top" wrapText="1"/>
    </xf>
    <xf numFmtId="9" fontId="0" fillId="0" borderId="0" xfId="1" applyFont="1" applyBorder="1" applyAlignment="1">
      <alignment horizontal="right" vertical="top" wrapText="1"/>
    </xf>
    <xf numFmtId="9" fontId="0" fillId="0" borderId="0" xfId="0" applyNumberFormat="1" applyAlignment="1">
      <alignment horizontal="right" vertical="top" wrapText="1"/>
    </xf>
    <xf numFmtId="9" fontId="0" fillId="0" borderId="0" xfId="1" applyFont="1" applyBorder="1"/>
    <xf numFmtId="0" fontId="2" fillId="0" borderId="1" xfId="0" applyFont="1" applyBorder="1" applyAlignment="1">
      <alignment horizontal="center" vertical="top" wrapText="1"/>
    </xf>
    <xf numFmtId="0" fontId="2" fillId="0" borderId="3" xfId="0" applyFont="1" applyBorder="1" applyAlignment="1">
      <alignment horizontal="center" vertical="top" wrapText="1"/>
    </xf>
    <xf numFmtId="0" fontId="2" fillId="0" borderId="2" xfId="0" applyFont="1" applyBorder="1" applyAlignment="1">
      <alignment horizontal="center" vertical="top" wrapText="1"/>
    </xf>
    <xf numFmtId="9" fontId="2" fillId="0" borderId="2" xfId="1" applyFont="1" applyBorder="1" applyAlignment="1">
      <alignment horizontal="center" vertical="top" wrapText="1"/>
    </xf>
    <xf numFmtId="0" fontId="0" fillId="0" borderId="5" xfId="0" applyBorder="1" applyAlignment="1">
      <alignment horizontal="left" vertical="top" wrapText="1"/>
    </xf>
    <xf numFmtId="164" fontId="0" fillId="0" borderId="4" xfId="0" applyNumberFormat="1" applyBorder="1" applyAlignment="1">
      <alignment horizontal="right" vertical="top" wrapText="1"/>
    </xf>
    <xf numFmtId="9" fontId="0" fillId="0" borderId="5" xfId="0" applyNumberFormat="1" applyBorder="1" applyAlignment="1">
      <alignment horizontal="right" vertical="top" wrapText="1"/>
    </xf>
    <xf numFmtId="164" fontId="0" fillId="0" borderId="4" xfId="0" applyNumberFormat="1" applyBorder="1"/>
    <xf numFmtId="9" fontId="0" fillId="0" borderId="5" xfId="0" applyNumberFormat="1" applyBorder="1"/>
    <xf numFmtId="0" fontId="0" fillId="0" borderId="4" xfId="0" applyBorder="1" applyAlignment="1">
      <alignment horizontal="left" vertical="top" wrapText="1"/>
    </xf>
    <xf numFmtId="0" fontId="0" fillId="0" borderId="8" xfId="0" applyBorder="1" applyAlignment="1">
      <alignment horizontal="right" vertical="top" wrapText="1"/>
    </xf>
    <xf numFmtId="17" fontId="0" fillId="0" borderId="6" xfId="0" applyNumberFormat="1" applyBorder="1"/>
    <xf numFmtId="166" fontId="0" fillId="0" borderId="6" xfId="0" applyNumberFormat="1" applyBorder="1"/>
    <xf numFmtId="3" fontId="0" fillId="0" borderId="11" xfId="0" applyNumberFormat="1" applyBorder="1"/>
    <xf numFmtId="9" fontId="0" fillId="0" borderId="6" xfId="0" applyNumberFormat="1" applyBorder="1"/>
    <xf numFmtId="164" fontId="0" fillId="0" borderId="11" xfId="0" applyNumberFormat="1" applyBorder="1"/>
    <xf numFmtId="9" fontId="2" fillId="0" borderId="3" xfId="1" applyFont="1" applyBorder="1" applyAlignment="1">
      <alignment horizontal="center" vertical="top" wrapText="1"/>
    </xf>
    <xf numFmtId="9" fontId="0" fillId="0" borderId="5" xfId="1" applyFont="1" applyBorder="1" applyAlignment="1">
      <alignment horizontal="right" vertical="top" wrapText="1"/>
    </xf>
    <xf numFmtId="9" fontId="0" fillId="0" borderId="5" xfId="1" applyFont="1" applyBorder="1"/>
    <xf numFmtId="164" fontId="3" fillId="0" borderId="0" xfId="5" applyFont="1" applyFill="1" applyBorder="1"/>
    <xf numFmtId="3" fontId="5" fillId="0" borderId="10" xfId="0" applyNumberFormat="1" applyFont="1" applyBorder="1"/>
    <xf numFmtId="164" fontId="0" fillId="0" borderId="6" xfId="0" applyNumberFormat="1" applyBorder="1"/>
    <xf numFmtId="9" fontId="0" fillId="0" borderId="9" xfId="0" applyNumberFormat="1" applyBorder="1"/>
    <xf numFmtId="0" fontId="0" fillId="0" borderId="9" xfId="0" applyBorder="1" applyAlignment="1">
      <alignment vertical="top"/>
    </xf>
    <xf numFmtId="9" fontId="0" fillId="0" borderId="0" xfId="1" applyFont="1" applyFill="1" applyBorder="1"/>
    <xf numFmtId="9" fontId="0" fillId="0" borderId="5" xfId="1" applyFont="1" applyFill="1" applyBorder="1"/>
    <xf numFmtId="0" fontId="0" fillId="0" borderId="7" xfId="0" applyBorder="1" applyAlignment="1">
      <alignment horizontal="right" vertical="top" wrapText="1"/>
    </xf>
    <xf numFmtId="0" fontId="0" fillId="0" borderId="8" xfId="0" applyBorder="1" applyAlignment="1">
      <alignment vertical="top"/>
    </xf>
    <xf numFmtId="0" fontId="0" fillId="0" borderId="0" xfId="0" applyAlignment="1">
      <alignment vertical="top"/>
    </xf>
    <xf numFmtId="0" fontId="0" fillId="0" borderId="4" xfId="0" applyBorder="1" applyAlignment="1">
      <alignment vertical="top"/>
    </xf>
    <xf numFmtId="0" fontId="0" fillId="0" borderId="5" xfId="0" applyBorder="1" applyAlignment="1">
      <alignment vertical="top" wrapText="1"/>
    </xf>
    <xf numFmtId="0" fontId="0" fillId="0" borderId="11" xfId="0" applyBorder="1" applyAlignment="1">
      <alignment vertical="top"/>
    </xf>
    <xf numFmtId="0" fontId="0" fillId="0" borderId="10" xfId="0" applyBorder="1" applyAlignment="1">
      <alignment vertical="top" wrapText="1"/>
    </xf>
    <xf numFmtId="0" fontId="0" fillId="0" borderId="0" xfId="0" applyAlignment="1">
      <alignment vertical="top" wrapText="1"/>
    </xf>
    <xf numFmtId="0" fontId="0" fillId="0" borderId="5" xfId="0" applyBorder="1" applyAlignment="1">
      <alignment vertical="top"/>
    </xf>
    <xf numFmtId="3" fontId="0" fillId="0" borderId="0" xfId="0" applyNumberFormat="1" applyAlignment="1">
      <alignment vertical="top"/>
    </xf>
    <xf numFmtId="164" fontId="0" fillId="0" borderId="0" xfId="0" applyNumberFormat="1" applyAlignment="1">
      <alignment vertical="top"/>
    </xf>
    <xf numFmtId="9" fontId="0" fillId="0" borderId="0" xfId="1" applyFont="1" applyBorder="1" applyAlignment="1">
      <alignment vertical="top"/>
    </xf>
    <xf numFmtId="164" fontId="0" fillId="0" borderId="4" xfId="0" applyNumberFormat="1" applyBorder="1" applyAlignment="1">
      <alignment vertical="top"/>
    </xf>
    <xf numFmtId="9" fontId="0" fillId="0" borderId="5" xfId="0" applyNumberFormat="1" applyBorder="1" applyAlignment="1">
      <alignment vertical="top"/>
    </xf>
    <xf numFmtId="9" fontId="0" fillId="0" borderId="0" xfId="0" applyNumberFormat="1" applyAlignment="1">
      <alignment vertical="top"/>
    </xf>
    <xf numFmtId="9" fontId="0" fillId="0" borderId="5" xfId="1" applyFont="1" applyBorder="1" applyAlignment="1">
      <alignment vertical="top"/>
    </xf>
    <xf numFmtId="0" fontId="3" fillId="0" borderId="5" xfId="0" applyFont="1" applyBorder="1" applyAlignment="1">
      <alignment vertical="top"/>
    </xf>
    <xf numFmtId="9" fontId="0" fillId="0" borderId="0" xfId="1" applyFont="1" applyFill="1" applyBorder="1" applyAlignment="1">
      <alignment vertical="top"/>
    </xf>
    <xf numFmtId="9" fontId="0" fillId="0" borderId="5" xfId="1" applyFont="1" applyFill="1" applyBorder="1" applyAlignment="1">
      <alignment vertical="top"/>
    </xf>
    <xf numFmtId="0" fontId="3" fillId="0" borderId="0" xfId="0" applyFont="1" applyAlignment="1">
      <alignment vertical="top"/>
    </xf>
    <xf numFmtId="164" fontId="3" fillId="3" borderId="4" xfId="5" applyFont="1" applyBorder="1" applyAlignment="1">
      <alignment vertical="top"/>
    </xf>
    <xf numFmtId="164" fontId="3" fillId="3" borderId="5" xfId="5" applyFont="1" applyBorder="1" applyAlignment="1">
      <alignment vertical="top"/>
    </xf>
    <xf numFmtId="9" fontId="3" fillId="3" borderId="5" xfId="1" applyFont="1" applyFill="1" applyBorder="1" applyAlignment="1">
      <alignment vertical="top"/>
    </xf>
    <xf numFmtId="164" fontId="0" fillId="0" borderId="0" xfId="5" applyFont="1" applyFill="1" applyBorder="1" applyAlignment="1">
      <alignment vertical="top"/>
    </xf>
    <xf numFmtId="165" fontId="0" fillId="0" borderId="5" xfId="0" applyNumberFormat="1" applyBorder="1" applyAlignment="1">
      <alignment vertical="top"/>
    </xf>
    <xf numFmtId="165" fontId="0" fillId="0" borderId="0" xfId="0" applyNumberFormat="1" applyAlignment="1">
      <alignment vertical="top"/>
    </xf>
    <xf numFmtId="3" fontId="3" fillId="0" borderId="0" xfId="0" applyNumberFormat="1" applyFont="1" applyAlignment="1">
      <alignment vertical="top"/>
    </xf>
    <xf numFmtId="164" fontId="3" fillId="0" borderId="0" xfId="5" applyFont="1" applyFill="1" applyBorder="1" applyAlignment="1">
      <alignment vertical="top"/>
    </xf>
    <xf numFmtId="0" fontId="3" fillId="0" borderId="5" xfId="8" applyFont="1" applyBorder="1" applyAlignment="1">
      <alignment vertical="top"/>
    </xf>
    <xf numFmtId="9" fontId="0" fillId="0" borderId="4" xfId="0" applyNumberFormat="1" applyBorder="1" applyAlignment="1">
      <alignment vertical="top"/>
    </xf>
    <xf numFmtId="9" fontId="0" fillId="0" borderId="8" xfId="0" applyNumberFormat="1" applyBorder="1" applyAlignment="1">
      <alignment vertical="top"/>
    </xf>
    <xf numFmtId="0" fontId="1" fillId="5" borderId="0" xfId="2" applyAlignment="1">
      <alignment vertical="top"/>
    </xf>
    <xf numFmtId="0" fontId="1" fillId="5" borderId="5" xfId="2" applyBorder="1" applyAlignment="1">
      <alignment vertical="top"/>
    </xf>
    <xf numFmtId="3" fontId="0" fillId="0" borderId="4" xfId="0" applyNumberFormat="1" applyBorder="1" applyAlignment="1">
      <alignment vertical="top"/>
    </xf>
    <xf numFmtId="0" fontId="5" fillId="0" borderId="4" xfId="0" applyFont="1" applyBorder="1" applyAlignment="1">
      <alignment vertical="top"/>
    </xf>
    <xf numFmtId="0" fontId="5" fillId="0" borderId="0" xfId="0" applyFont="1" applyAlignment="1">
      <alignment vertical="top"/>
    </xf>
    <xf numFmtId="164" fontId="0" fillId="3" borderId="4" xfId="5" applyFont="1" applyBorder="1" applyAlignment="1">
      <alignment vertical="top"/>
    </xf>
    <xf numFmtId="164" fontId="0" fillId="3" borderId="0" xfId="5" applyFont="1" applyBorder="1" applyAlignment="1">
      <alignment vertical="top"/>
    </xf>
    <xf numFmtId="9" fontId="0" fillId="3" borderId="0" xfId="1" applyFont="1" applyFill="1" applyBorder="1" applyAlignment="1">
      <alignment vertical="top"/>
    </xf>
    <xf numFmtId="0" fontId="5" fillId="0" borderId="5" xfId="0" applyFont="1" applyBorder="1" applyAlignment="1">
      <alignment vertical="top"/>
    </xf>
    <xf numFmtId="164" fontId="5" fillId="0" borderId="0" xfId="0" applyNumberFormat="1" applyFont="1" applyAlignment="1">
      <alignment vertical="top"/>
    </xf>
    <xf numFmtId="9" fontId="5" fillId="0" borderId="0" xfId="1" applyFont="1" applyBorder="1" applyAlignment="1">
      <alignment vertical="top"/>
    </xf>
    <xf numFmtId="164" fontId="5" fillId="0" borderId="4" xfId="0" applyNumberFormat="1" applyFont="1" applyBorder="1" applyAlignment="1">
      <alignment vertical="top"/>
    </xf>
    <xf numFmtId="9" fontId="5" fillId="0" borderId="5" xfId="0" applyNumberFormat="1" applyFont="1" applyBorder="1" applyAlignment="1">
      <alignment vertical="top"/>
    </xf>
    <xf numFmtId="9" fontId="5" fillId="0" borderId="0" xfId="1" applyFont="1" applyAlignment="1">
      <alignment vertical="top"/>
    </xf>
    <xf numFmtId="0" fontId="0" fillId="0" borderId="10" xfId="0" applyBorder="1" applyAlignment="1">
      <alignment vertical="top"/>
    </xf>
    <xf numFmtId="0" fontId="0" fillId="0" borderId="6" xfId="0" applyBorder="1" applyAlignment="1">
      <alignment vertical="top"/>
    </xf>
    <xf numFmtId="9" fontId="0" fillId="0" borderId="6" xfId="1" applyFont="1" applyBorder="1" applyAlignment="1">
      <alignment vertical="top"/>
    </xf>
    <xf numFmtId="9" fontId="0" fillId="0" borderId="10" xfId="1" applyFont="1" applyBorder="1" applyAlignment="1">
      <alignment vertical="top"/>
    </xf>
    <xf numFmtId="0" fontId="0" fillId="5" borderId="0" xfId="0" applyFill="1" applyAlignment="1">
      <alignment vertical="top"/>
    </xf>
    <xf numFmtId="164" fontId="0" fillId="0" borderId="0" xfId="1" applyNumberFormat="1" applyFont="1" applyBorder="1" applyAlignment="1">
      <alignment vertical="top"/>
    </xf>
    <xf numFmtId="9" fontId="0" fillId="0" borderId="0" xfId="1" applyFont="1" applyAlignment="1">
      <alignment vertical="top"/>
    </xf>
    <xf numFmtId="3" fontId="5" fillId="0" borderId="0" xfId="0" applyNumberFormat="1" applyFont="1" applyAlignment="1">
      <alignment vertical="top"/>
    </xf>
    <xf numFmtId="0" fontId="0" fillId="0" borderId="0" xfId="1" applyNumberFormat="1" applyFont="1" applyBorder="1" applyAlignment="1">
      <alignment vertical="top"/>
    </xf>
    <xf numFmtId="0" fontId="3" fillId="5" borderId="0" xfId="2" applyFont="1" applyAlignment="1">
      <alignment vertical="top"/>
    </xf>
    <xf numFmtId="0" fontId="1" fillId="0" borderId="0" xfId="2" applyFill="1" applyAlignment="1">
      <alignment vertical="top"/>
    </xf>
    <xf numFmtId="0" fontId="1" fillId="0" borderId="5" xfId="2" applyFill="1" applyBorder="1" applyAlignment="1">
      <alignment vertical="top"/>
    </xf>
    <xf numFmtId="0" fontId="0" fillId="0" borderId="7" xfId="0" applyBorder="1" applyAlignment="1">
      <alignment vertical="top"/>
    </xf>
    <xf numFmtId="17" fontId="0" fillId="0" borderId="6" xfId="0" applyNumberFormat="1" applyBorder="1" applyAlignment="1">
      <alignment vertical="top"/>
    </xf>
    <xf numFmtId="166" fontId="0" fillId="0" borderId="6" xfId="0" applyNumberFormat="1" applyBorder="1" applyAlignment="1">
      <alignment vertical="top"/>
    </xf>
    <xf numFmtId="166" fontId="0" fillId="0" borderId="11" xfId="0" applyNumberFormat="1" applyBorder="1" applyAlignment="1">
      <alignment vertical="top"/>
    </xf>
    <xf numFmtId="167" fontId="0" fillId="0" borderId="10" xfId="0" applyNumberFormat="1" applyBorder="1" applyAlignment="1">
      <alignment vertical="top"/>
    </xf>
    <xf numFmtId="167" fontId="0" fillId="0" borderId="6" xfId="0" applyNumberFormat="1" applyBorder="1" applyAlignment="1">
      <alignment vertical="top"/>
    </xf>
    <xf numFmtId="0" fontId="0" fillId="5" borderId="4" xfId="0" applyFill="1" applyBorder="1" applyAlignment="1">
      <alignment vertical="top"/>
    </xf>
    <xf numFmtId="164" fontId="0" fillId="5" borderId="0" xfId="0" applyNumberFormat="1" applyFill="1" applyAlignment="1">
      <alignment vertical="top"/>
    </xf>
    <xf numFmtId="164" fontId="0" fillId="5" borderId="0" xfId="1" applyNumberFormat="1" applyFont="1" applyFill="1" applyBorder="1" applyAlignment="1">
      <alignment vertical="top"/>
    </xf>
    <xf numFmtId="0" fontId="0" fillId="5" borderId="5" xfId="0" applyFill="1" applyBorder="1" applyAlignment="1">
      <alignment vertical="top"/>
    </xf>
    <xf numFmtId="164" fontId="0" fillId="5" borderId="4" xfId="0" applyNumberFormat="1" applyFill="1" applyBorder="1" applyAlignment="1">
      <alignment vertical="top"/>
    </xf>
    <xf numFmtId="9" fontId="0" fillId="5" borderId="5" xfId="0" applyNumberFormat="1" applyFill="1" applyBorder="1" applyAlignment="1">
      <alignment vertical="top"/>
    </xf>
    <xf numFmtId="9" fontId="0" fillId="5" borderId="0" xfId="0" applyNumberFormat="1" applyFill="1" applyAlignment="1">
      <alignment vertical="top"/>
    </xf>
    <xf numFmtId="9" fontId="0" fillId="5" borderId="5" xfId="1" applyFont="1" applyFill="1" applyBorder="1" applyAlignment="1">
      <alignment vertical="top"/>
    </xf>
    <xf numFmtId="9" fontId="0" fillId="5" borderId="8" xfId="0" applyNumberFormat="1" applyFill="1" applyBorder="1" applyAlignment="1">
      <alignment vertical="top"/>
    </xf>
    <xf numFmtId="9" fontId="5" fillId="0" borderId="4" xfId="0" applyNumberFormat="1" applyFont="1" applyBorder="1" applyAlignment="1">
      <alignment vertical="top"/>
    </xf>
    <xf numFmtId="9" fontId="5" fillId="0" borderId="8" xfId="0" applyNumberFormat="1" applyFont="1" applyBorder="1" applyAlignment="1">
      <alignment vertical="top"/>
    </xf>
    <xf numFmtId="0" fontId="0" fillId="0" borderId="1" xfId="0" applyBorder="1" applyAlignment="1">
      <alignment vertical="top"/>
    </xf>
    <xf numFmtId="0" fontId="0" fillId="0" borderId="3" xfId="0" applyBorder="1" applyAlignment="1">
      <alignment vertical="top"/>
    </xf>
    <xf numFmtId="0" fontId="1" fillId="0" borderId="2" xfId="2" applyFill="1" applyBorder="1" applyAlignment="1">
      <alignment vertical="top"/>
    </xf>
    <xf numFmtId="0" fontId="1" fillId="0" borderId="3" xfId="2" applyFill="1" applyBorder="1" applyAlignment="1">
      <alignment vertical="top"/>
    </xf>
    <xf numFmtId="9" fontId="0" fillId="0" borderId="6" xfId="1" applyFont="1" applyFill="1" applyBorder="1" applyAlignment="1">
      <alignment vertical="top"/>
    </xf>
    <xf numFmtId="9" fontId="0" fillId="0" borderId="10" xfId="1" applyFont="1" applyFill="1" applyBorder="1" applyAlignment="1">
      <alignment vertical="top"/>
    </xf>
    <xf numFmtId="37" fontId="0" fillId="0" borderId="4" xfId="0" applyNumberFormat="1" applyBorder="1" applyAlignment="1">
      <alignment vertical="top"/>
    </xf>
    <xf numFmtId="164" fontId="3" fillId="0" borderId="4" xfId="5" applyFont="1" applyFill="1" applyBorder="1" applyAlignment="1">
      <alignment vertical="top"/>
    </xf>
    <xf numFmtId="164" fontId="3" fillId="0" borderId="5" xfId="5" applyFont="1" applyFill="1" applyBorder="1" applyAlignment="1">
      <alignment vertical="top"/>
    </xf>
    <xf numFmtId="9" fontId="3" fillId="0" borderId="5" xfId="1" applyFont="1" applyFill="1" applyBorder="1" applyAlignment="1">
      <alignment vertical="top"/>
    </xf>
    <xf numFmtId="0" fontId="0" fillId="0" borderId="11" xfId="0" applyBorder="1" applyAlignment="1">
      <alignment vertical="top" wrapText="1"/>
    </xf>
    <xf numFmtId="9" fontId="0" fillId="5" borderId="4" xfId="0" applyNumberFormat="1" applyFill="1" applyBorder="1" applyAlignment="1">
      <alignment vertical="top"/>
    </xf>
    <xf numFmtId="168" fontId="0" fillId="0" borderId="0" xfId="0" applyNumberFormat="1" applyAlignment="1">
      <alignment vertical="top"/>
    </xf>
    <xf numFmtId="43" fontId="0" fillId="0" borderId="4" xfId="0" applyNumberFormat="1" applyBorder="1" applyAlignment="1">
      <alignment vertical="top"/>
    </xf>
    <xf numFmtId="0" fontId="0" fillId="2" borderId="8" xfId="0" applyFill="1" applyBorder="1" applyAlignment="1">
      <alignment vertical="top"/>
    </xf>
    <xf numFmtId="0" fontId="0" fillId="2" borderId="4" xfId="0" applyFill="1" applyBorder="1" applyAlignment="1">
      <alignment vertical="top"/>
    </xf>
    <xf numFmtId="0" fontId="0" fillId="2" borderId="5" xfId="0" applyFill="1" applyBorder="1" applyAlignment="1">
      <alignment vertical="top"/>
    </xf>
    <xf numFmtId="0" fontId="0" fillId="2" borderId="0" xfId="0" applyFill="1" applyAlignment="1">
      <alignment vertical="top"/>
    </xf>
    <xf numFmtId="9" fontId="0" fillId="2" borderId="0" xfId="1" applyFont="1" applyFill="1" applyBorder="1" applyAlignment="1">
      <alignment vertical="top"/>
    </xf>
    <xf numFmtId="9" fontId="0" fillId="2" borderId="5" xfId="0" applyNumberFormat="1" applyFill="1" applyBorder="1" applyAlignment="1">
      <alignment vertical="top"/>
    </xf>
    <xf numFmtId="9" fontId="0" fillId="2" borderId="0" xfId="0" applyNumberFormat="1" applyFill="1" applyAlignment="1">
      <alignment vertical="top"/>
    </xf>
    <xf numFmtId="9" fontId="0" fillId="2" borderId="5" xfId="1" applyFont="1" applyFill="1" applyBorder="1" applyAlignment="1">
      <alignment vertical="top"/>
    </xf>
    <xf numFmtId="164" fontId="0" fillId="0" borderId="6" xfId="0" applyNumberFormat="1" applyBorder="1" applyAlignment="1">
      <alignment vertical="top"/>
    </xf>
    <xf numFmtId="164" fontId="0" fillId="0" borderId="11" xfId="0" applyNumberFormat="1" applyBorder="1" applyAlignment="1">
      <alignment vertical="top"/>
    </xf>
    <xf numFmtId="9" fontId="0" fillId="0" borderId="10" xfId="0" applyNumberFormat="1" applyBorder="1" applyAlignment="1">
      <alignment vertical="top"/>
    </xf>
    <xf numFmtId="9" fontId="0" fillId="0" borderId="6" xfId="0" applyNumberFormat="1" applyBorder="1" applyAlignment="1">
      <alignment vertical="top"/>
    </xf>
    <xf numFmtId="9" fontId="0" fillId="0" borderId="9" xfId="0" applyNumberFormat="1" applyBorder="1" applyAlignment="1">
      <alignment vertical="top"/>
    </xf>
    <xf numFmtId="9" fontId="0" fillId="0" borderId="11" xfId="0" applyNumberFormat="1" applyBorder="1" applyAlignment="1">
      <alignment vertical="top"/>
    </xf>
    <xf numFmtId="164" fontId="5" fillId="0" borderId="0" xfId="1" applyNumberFormat="1" applyFont="1" applyBorder="1" applyAlignment="1">
      <alignment vertical="top"/>
    </xf>
    <xf numFmtId="164" fontId="5" fillId="3" borderId="4" xfId="5" applyFont="1" applyBorder="1" applyAlignment="1">
      <alignment vertical="top"/>
    </xf>
    <xf numFmtId="164" fontId="5" fillId="3" borderId="5" xfId="5" applyFont="1" applyBorder="1" applyAlignment="1">
      <alignment vertical="top"/>
    </xf>
    <xf numFmtId="9" fontId="5" fillId="0" borderId="5" xfId="1" applyFont="1" applyBorder="1" applyAlignment="1">
      <alignment vertical="top"/>
    </xf>
    <xf numFmtId="49" fontId="0" fillId="0" borderId="5" xfId="0" applyNumberFormat="1" applyBorder="1" applyAlignment="1">
      <alignment vertical="top"/>
    </xf>
    <xf numFmtId="17" fontId="0" fillId="2" borderId="0" xfId="0" applyNumberFormat="1" applyFill="1" applyAlignment="1">
      <alignment vertical="top"/>
    </xf>
    <xf numFmtId="17" fontId="0" fillId="0" borderId="0" xfId="0" applyNumberFormat="1" applyAlignment="1">
      <alignment vertical="top"/>
    </xf>
    <xf numFmtId="17" fontId="0" fillId="0" borderId="5" xfId="0" applyNumberFormat="1" applyBorder="1" applyAlignment="1">
      <alignment vertical="top"/>
    </xf>
    <xf numFmtId="166" fontId="0" fillId="0" borderId="0" xfId="0" applyNumberFormat="1" applyAlignment="1">
      <alignment vertical="top"/>
    </xf>
    <xf numFmtId="166" fontId="0" fillId="0" borderId="4" xfId="0" applyNumberFormat="1" applyBorder="1" applyAlignment="1">
      <alignment vertical="top"/>
    </xf>
    <xf numFmtId="165" fontId="0" fillId="0" borderId="10" xfId="0" applyNumberFormat="1" applyBorder="1" applyAlignment="1">
      <alignment vertical="top"/>
    </xf>
    <xf numFmtId="165" fontId="0" fillId="0" borderId="6" xfId="0" applyNumberFormat="1" applyBorder="1" applyAlignment="1">
      <alignment vertical="top"/>
    </xf>
    <xf numFmtId="164" fontId="0" fillId="0" borderId="5" xfId="0" applyNumberFormat="1" applyBorder="1" applyAlignment="1">
      <alignment vertical="top"/>
    </xf>
    <xf numFmtId="0" fontId="5" fillId="0" borderId="8" xfId="0" applyFont="1" applyBorder="1" applyAlignment="1">
      <alignment vertical="top"/>
    </xf>
    <xf numFmtId="17" fontId="5" fillId="0" borderId="0" xfId="0" applyNumberFormat="1" applyFont="1" applyAlignment="1">
      <alignment vertical="top"/>
    </xf>
    <xf numFmtId="17" fontId="5" fillId="0" borderId="5" xfId="0" applyNumberFormat="1" applyFont="1" applyBorder="1" applyAlignment="1">
      <alignment vertical="top"/>
    </xf>
    <xf numFmtId="3" fontId="5" fillId="0" borderId="4" xfId="0" applyNumberFormat="1" applyFont="1" applyBorder="1" applyAlignment="1">
      <alignment vertical="top"/>
    </xf>
    <xf numFmtId="9" fontId="5" fillId="0" borderId="0" xfId="0" applyNumberFormat="1" applyFont="1" applyAlignment="1">
      <alignment vertical="top"/>
    </xf>
    <xf numFmtId="3" fontId="5" fillId="0" borderId="5" xfId="0" applyNumberFormat="1" applyFont="1" applyBorder="1" applyAlignment="1">
      <alignment vertical="top"/>
    </xf>
    <xf numFmtId="0" fontId="5" fillId="0" borderId="0" xfId="2" applyFont="1" applyFill="1" applyAlignment="1">
      <alignment vertical="top"/>
    </xf>
    <xf numFmtId="0" fontId="5" fillId="0" borderId="5" xfId="2" applyFont="1" applyFill="1" applyBorder="1" applyAlignment="1">
      <alignment vertical="top"/>
    </xf>
    <xf numFmtId="164" fontId="0" fillId="0" borderId="7" xfId="0" applyNumberFormat="1" applyBorder="1" applyAlignment="1">
      <alignment vertical="top"/>
    </xf>
    <xf numFmtId="3" fontId="0" fillId="0" borderId="6" xfId="0" applyNumberFormat="1" applyBorder="1" applyAlignment="1">
      <alignment vertical="top"/>
    </xf>
    <xf numFmtId="37" fontId="0" fillId="0" borderId="11" xfId="0" applyNumberFormat="1" applyBorder="1" applyAlignment="1">
      <alignment vertical="top"/>
    </xf>
    <xf numFmtId="3" fontId="0" fillId="0" borderId="11" xfId="0" applyNumberFormat="1" applyBorder="1" applyAlignment="1">
      <alignment vertical="top"/>
    </xf>
    <xf numFmtId="43" fontId="0" fillId="0" borderId="0" xfId="0" applyNumberFormat="1" applyAlignment="1">
      <alignment vertical="top"/>
    </xf>
    <xf numFmtId="167" fontId="0" fillId="0" borderId="0" xfId="1" applyNumberFormat="1" applyFont="1" applyBorder="1" applyAlignment="1">
      <alignment vertical="top"/>
    </xf>
    <xf numFmtId="167" fontId="0" fillId="0" borderId="5" xfId="0" applyNumberFormat="1" applyBorder="1" applyAlignment="1">
      <alignment vertical="top"/>
    </xf>
    <xf numFmtId="167" fontId="0" fillId="0" borderId="0" xfId="0" applyNumberFormat="1" applyAlignment="1">
      <alignment vertical="top"/>
    </xf>
    <xf numFmtId="9" fontId="5" fillId="3" borderId="5" xfId="1" applyFont="1" applyFill="1" applyBorder="1" applyAlignment="1">
      <alignment vertical="top"/>
    </xf>
    <xf numFmtId="0" fontId="1" fillId="5" borderId="3" xfId="2" applyBorder="1" applyAlignment="1">
      <alignment vertical="top"/>
    </xf>
    <xf numFmtId="3" fontId="0" fillId="0" borderId="5" xfId="0" applyNumberFormat="1" applyBorder="1" applyAlignment="1">
      <alignment vertical="top"/>
    </xf>
    <xf numFmtId="164" fontId="5" fillId="3" borderId="0" xfId="5" applyFont="1" applyBorder="1" applyAlignment="1">
      <alignment vertical="top"/>
    </xf>
    <xf numFmtId="3" fontId="0" fillId="2" borderId="0" xfId="0" applyNumberFormat="1" applyFill="1" applyAlignment="1">
      <alignment vertical="top"/>
    </xf>
    <xf numFmtId="0" fontId="5" fillId="2" borderId="5" xfId="0" applyFont="1" applyFill="1" applyBorder="1" applyAlignment="1">
      <alignment vertical="top"/>
    </xf>
    <xf numFmtId="3" fontId="0" fillId="2" borderId="4" xfId="0" applyNumberFormat="1" applyFill="1" applyBorder="1" applyAlignment="1">
      <alignment vertical="top"/>
    </xf>
    <xf numFmtId="164" fontId="5" fillId="2" borderId="0" xfId="5" applyFont="1" applyFill="1" applyBorder="1" applyAlignment="1">
      <alignment vertical="top"/>
    </xf>
    <xf numFmtId="0" fontId="0" fillId="0" borderId="2" xfId="0" applyBorder="1" applyAlignment="1">
      <alignment vertical="top"/>
    </xf>
    <xf numFmtId="164" fontId="0" fillId="0" borderId="2" xfId="0" applyNumberFormat="1" applyBorder="1" applyAlignment="1">
      <alignment vertical="top"/>
    </xf>
    <xf numFmtId="9" fontId="0" fillId="0" borderId="2" xfId="1" applyFont="1" applyBorder="1" applyAlignment="1">
      <alignment vertical="top"/>
    </xf>
    <xf numFmtId="164" fontId="0" fillId="0" borderId="1" xfId="0" applyNumberFormat="1" applyBorder="1" applyAlignment="1">
      <alignment vertical="top"/>
    </xf>
    <xf numFmtId="9" fontId="0" fillId="0" borderId="3" xfId="0" applyNumberFormat="1" applyBorder="1" applyAlignment="1">
      <alignment vertical="top"/>
    </xf>
    <xf numFmtId="9" fontId="0" fillId="0" borderId="7" xfId="0" applyNumberFormat="1" applyBorder="1" applyAlignment="1">
      <alignment vertical="top"/>
    </xf>
    <xf numFmtId="0" fontId="3" fillId="0" borderId="11" xfId="2" applyFont="1" applyFill="1" applyBorder="1" applyAlignment="1">
      <alignment vertical="top"/>
    </xf>
    <xf numFmtId="0" fontId="1" fillId="0" borderId="10" xfId="2" applyFill="1" applyBorder="1" applyAlignment="1">
      <alignment vertical="top"/>
    </xf>
    <xf numFmtId="0" fontId="1" fillId="0" borderId="6" xfId="2" applyFill="1" applyBorder="1" applyAlignment="1">
      <alignment vertical="top"/>
    </xf>
    <xf numFmtId="164" fontId="1" fillId="0" borderId="0" xfId="2" applyNumberFormat="1" applyFill="1" applyAlignment="1">
      <alignment vertical="top"/>
    </xf>
    <xf numFmtId="9" fontId="1" fillId="0" borderId="0" xfId="2" applyNumberFormat="1" applyFill="1" applyAlignment="1">
      <alignment vertical="top"/>
    </xf>
    <xf numFmtId="9" fontId="1" fillId="0" borderId="5" xfId="2" applyNumberFormat="1" applyFill="1" applyBorder="1" applyAlignment="1">
      <alignment vertical="top"/>
    </xf>
    <xf numFmtId="0" fontId="1" fillId="0" borderId="8" xfId="2" applyFill="1" applyBorder="1" applyAlignment="1">
      <alignment vertical="top"/>
    </xf>
    <xf numFmtId="9" fontId="5" fillId="0" borderId="0" xfId="1" applyFont="1" applyFill="1" applyBorder="1" applyAlignment="1">
      <alignment vertical="top"/>
    </xf>
    <xf numFmtId="9" fontId="5" fillId="0" borderId="0" xfId="1" applyFont="1" applyFill="1" applyAlignment="1">
      <alignment vertical="top"/>
    </xf>
    <xf numFmtId="3" fontId="1" fillId="0" borderId="0" xfId="2" applyNumberFormat="1" applyFill="1" applyAlignment="1">
      <alignment vertical="top"/>
    </xf>
    <xf numFmtId="9" fontId="1" fillId="0" borderId="0" xfId="1" applyFill="1" applyAlignment="1">
      <alignment vertical="top"/>
    </xf>
    <xf numFmtId="164" fontId="1" fillId="0" borderId="0" xfId="5" applyFill="1" applyAlignment="1">
      <alignment vertical="top"/>
    </xf>
    <xf numFmtId="164" fontId="1" fillId="0" borderId="5" xfId="5" applyFill="1" applyBorder="1" applyAlignment="1">
      <alignment vertical="top"/>
    </xf>
    <xf numFmtId="9" fontId="1" fillId="0" borderId="8" xfId="2" applyNumberFormat="1" applyFill="1" applyBorder="1" applyAlignment="1">
      <alignment vertical="top"/>
    </xf>
    <xf numFmtId="164" fontId="0" fillId="0" borderId="0" xfId="1" applyNumberFormat="1" applyFont="1" applyFill="1" applyBorder="1" applyAlignment="1">
      <alignment vertical="top"/>
    </xf>
    <xf numFmtId="9" fontId="0" fillId="0" borderId="0" xfId="1" applyFont="1" applyFill="1" applyAlignment="1">
      <alignment vertical="top"/>
    </xf>
    <xf numFmtId="164" fontId="0" fillId="0" borderId="8" xfId="5" applyFont="1" applyFill="1" applyBorder="1" applyAlignment="1">
      <alignment vertical="top"/>
    </xf>
    <xf numFmtId="167" fontId="0" fillId="0" borderId="8" xfId="0" applyNumberFormat="1" applyBorder="1" applyAlignment="1">
      <alignment vertical="top"/>
    </xf>
    <xf numFmtId="0" fontId="1" fillId="5" borderId="2" xfId="2" applyBorder="1" applyAlignment="1">
      <alignment vertical="top"/>
    </xf>
    <xf numFmtId="0" fontId="3" fillId="5" borderId="6" xfId="2" applyFont="1" applyBorder="1" applyAlignment="1">
      <alignment vertical="top"/>
    </xf>
    <xf numFmtId="0" fontId="1" fillId="5" borderId="10" xfId="2" applyBorder="1" applyAlignment="1">
      <alignment vertical="top"/>
    </xf>
    <xf numFmtId="0" fontId="1" fillId="5" borderId="6" xfId="2" applyBorder="1" applyAlignment="1">
      <alignment vertical="top"/>
    </xf>
    <xf numFmtId="165" fontId="0" fillId="0" borderId="4" xfId="0" applyNumberFormat="1" applyBorder="1"/>
    <xf numFmtId="0" fontId="0" fillId="2" borderId="7" xfId="0" applyFill="1" applyBorder="1" applyAlignment="1">
      <alignment vertical="top"/>
    </xf>
    <xf numFmtId="0" fontId="0" fillId="2" borderId="9" xfId="0" applyFill="1" applyBorder="1" applyAlignment="1">
      <alignment vertical="top"/>
    </xf>
    <xf numFmtId="0" fontId="0" fillId="2" borderId="9" xfId="0" applyFill="1" applyBorder="1"/>
    <xf numFmtId="0" fontId="0" fillId="0" borderId="17" xfId="0" applyBorder="1" applyAlignment="1">
      <alignment vertical="top"/>
    </xf>
    <xf numFmtId="0" fontId="0" fillId="0" borderId="18" xfId="0" applyBorder="1" applyAlignment="1">
      <alignment vertical="top"/>
    </xf>
    <xf numFmtId="0" fontId="0" fillId="0" borderId="19" xfId="0" applyBorder="1" applyAlignment="1">
      <alignment vertical="top"/>
    </xf>
    <xf numFmtId="0" fontId="0" fillId="0" borderId="16" xfId="0" applyBorder="1" applyAlignment="1">
      <alignment vertical="top"/>
    </xf>
    <xf numFmtId="9" fontId="0" fillId="0" borderId="16" xfId="1" applyFont="1" applyBorder="1" applyAlignment="1">
      <alignment vertical="top"/>
    </xf>
    <xf numFmtId="9" fontId="0" fillId="0" borderId="19" xfId="1" applyFont="1" applyBorder="1" applyAlignment="1">
      <alignment vertical="top"/>
    </xf>
    <xf numFmtId="0" fontId="0" fillId="0" borderId="17" xfId="0" applyBorder="1"/>
    <xf numFmtId="0" fontId="0" fillId="0" borderId="18" xfId="0" applyBorder="1"/>
    <xf numFmtId="0" fontId="0" fillId="0" borderId="19" xfId="0" applyBorder="1"/>
    <xf numFmtId="0" fontId="0" fillId="0" borderId="16" xfId="0" applyBorder="1"/>
    <xf numFmtId="9" fontId="0" fillId="0" borderId="16" xfId="1" applyFont="1" applyBorder="1"/>
    <xf numFmtId="9" fontId="0" fillId="0" borderId="19" xfId="1" applyFont="1" applyBorder="1"/>
    <xf numFmtId="0" fontId="0" fillId="0" borderId="0" xfId="2" applyFont="1" applyFill="1" applyAlignment="1">
      <alignment vertical="top"/>
    </xf>
    <xf numFmtId="0" fontId="0" fillId="0" borderId="6" xfId="2" applyFont="1" applyFill="1" applyBorder="1" applyAlignment="1">
      <alignment vertical="top"/>
    </xf>
    <xf numFmtId="0" fontId="0" fillId="5" borderId="0" xfId="2" applyFont="1" applyAlignment="1">
      <alignment vertical="top"/>
    </xf>
    <xf numFmtId="0" fontId="0" fillId="0" borderId="2" xfId="2" applyFont="1" applyFill="1" applyBorder="1" applyAlignment="1">
      <alignment vertical="top"/>
    </xf>
    <xf numFmtId="0" fontId="0" fillId="5" borderId="6" xfId="2" applyFont="1" applyBorder="1" applyAlignment="1">
      <alignment vertical="top"/>
    </xf>
    <xf numFmtId="0" fontId="0" fillId="5" borderId="2" xfId="2" applyFont="1" applyBorder="1" applyAlignment="1">
      <alignment vertical="top"/>
    </xf>
    <xf numFmtId="0" fontId="0" fillId="0" borderId="5" xfId="0" applyBorder="1" applyAlignment="1">
      <alignment horizontal="center" vertical="top"/>
    </xf>
    <xf numFmtId="0" fontId="0" fillId="0" borderId="4" xfId="0" applyBorder="1" applyAlignment="1">
      <alignment horizontal="left" vertical="top"/>
    </xf>
    <xf numFmtId="0" fontId="0" fillId="0" borderId="5" xfId="0" applyBorder="1" applyAlignment="1">
      <alignment horizontal="left" vertical="top"/>
    </xf>
    <xf numFmtId="0" fontId="0" fillId="6" borderId="0" xfId="0" applyFill="1"/>
    <xf numFmtId="0" fontId="3" fillId="0" borderId="20" xfId="0" applyFont="1" applyBorder="1"/>
    <xf numFmtId="0" fontId="3" fillId="0" borderId="21" xfId="0" applyFont="1" applyBorder="1"/>
    <xf numFmtId="0" fontId="3" fillId="0" borderId="22" xfId="0" applyFont="1" applyBorder="1"/>
    <xf numFmtId="0" fontId="3" fillId="7" borderId="20" xfId="0" applyFont="1" applyFill="1" applyBorder="1"/>
    <xf numFmtId="0" fontId="3" fillId="7" borderId="23" xfId="0" applyFont="1" applyFill="1" applyBorder="1"/>
    <xf numFmtId="0" fontId="3" fillId="8" borderId="24" xfId="0" applyFont="1" applyFill="1" applyBorder="1"/>
    <xf numFmtId="0" fontId="3" fillId="8" borderId="23" xfId="0" applyFont="1" applyFill="1" applyBorder="1"/>
    <xf numFmtId="0" fontId="3" fillId="9" borderId="24" xfId="0" applyFont="1" applyFill="1" applyBorder="1"/>
    <xf numFmtId="0" fontId="3" fillId="9" borderId="23" xfId="0" applyFont="1" applyFill="1" applyBorder="1"/>
    <xf numFmtId="0" fontId="8" fillId="10" borderId="21" xfId="0" applyFont="1" applyFill="1" applyBorder="1"/>
    <xf numFmtId="0" fontId="8" fillId="10" borderId="23" xfId="0" applyFont="1" applyFill="1" applyBorder="1"/>
    <xf numFmtId="0" fontId="3" fillId="0" borderId="25" xfId="0" applyFont="1" applyBorder="1"/>
    <xf numFmtId="0" fontId="3" fillId="0" borderId="0" xfId="0" applyFont="1" applyAlignment="1">
      <alignment wrapText="1"/>
    </xf>
    <xf numFmtId="0" fontId="3" fillId="0" borderId="26" xfId="0" applyFont="1" applyBorder="1" applyAlignment="1">
      <alignment wrapText="1"/>
    </xf>
    <xf numFmtId="0" fontId="3" fillId="0" borderId="27" xfId="0" applyFont="1" applyBorder="1" applyAlignment="1">
      <alignment wrapText="1"/>
    </xf>
    <xf numFmtId="0" fontId="3" fillId="7" borderId="26" xfId="0" applyFont="1" applyFill="1" applyBorder="1" applyAlignment="1">
      <alignment wrapText="1"/>
    </xf>
    <xf numFmtId="0" fontId="3" fillId="7" borderId="5" xfId="0" applyFont="1" applyFill="1" applyBorder="1" applyAlignment="1">
      <alignment wrapText="1"/>
    </xf>
    <xf numFmtId="0" fontId="3" fillId="8" borderId="4" xfId="0" applyFont="1" applyFill="1" applyBorder="1" applyAlignment="1">
      <alignment wrapText="1"/>
    </xf>
    <xf numFmtId="0" fontId="3" fillId="8" borderId="5" xfId="0" applyFont="1" applyFill="1" applyBorder="1" applyAlignment="1">
      <alignment wrapText="1"/>
    </xf>
    <xf numFmtId="0" fontId="3" fillId="9" borderId="4" xfId="0" applyFont="1" applyFill="1" applyBorder="1" applyAlignment="1">
      <alignment wrapText="1"/>
    </xf>
    <xf numFmtId="0" fontId="3" fillId="9" borderId="5" xfId="0" applyFont="1" applyFill="1" applyBorder="1" applyAlignment="1">
      <alignment wrapText="1"/>
    </xf>
    <xf numFmtId="0" fontId="8" fillId="10" borderId="0" xfId="0" applyFont="1" applyFill="1" applyAlignment="1">
      <alignment wrapText="1"/>
    </xf>
    <xf numFmtId="0" fontId="8" fillId="10" borderId="5" xfId="0" applyFont="1" applyFill="1" applyBorder="1" applyAlignment="1">
      <alignment wrapText="1"/>
    </xf>
    <xf numFmtId="0" fontId="3" fillId="0" borderId="28" xfId="0" applyFont="1" applyBorder="1" applyAlignment="1">
      <alignment wrapText="1"/>
    </xf>
    <xf numFmtId="0" fontId="3" fillId="0" borderId="0" xfId="0" applyFont="1"/>
    <xf numFmtId="0" fontId="3" fillId="0" borderId="26" xfId="0" applyFont="1" applyBorder="1"/>
    <xf numFmtId="49" fontId="3" fillId="0" borderId="0" xfId="0" applyNumberFormat="1" applyFont="1"/>
    <xf numFmtId="9" fontId="3" fillId="0" borderId="0" xfId="1" applyFont="1"/>
    <xf numFmtId="3" fontId="3" fillId="0" borderId="0" xfId="0" applyNumberFormat="1" applyFont="1"/>
    <xf numFmtId="164" fontId="3" fillId="0" borderId="27" xfId="5" applyFont="1" applyFill="1" applyBorder="1"/>
    <xf numFmtId="164" fontId="3" fillId="0" borderId="26" xfId="5" applyFont="1" applyFill="1" applyBorder="1"/>
    <xf numFmtId="9" fontId="3" fillId="0" borderId="5" xfId="1" applyFont="1" applyBorder="1"/>
    <xf numFmtId="164" fontId="3" fillId="0" borderId="4" xfId="5" applyFont="1" applyFill="1" applyBorder="1"/>
    <xf numFmtId="164" fontId="3" fillId="0" borderId="0" xfId="5" applyFont="1" applyFill="1" applyAlignment="1">
      <alignment horizontal="center"/>
    </xf>
    <xf numFmtId="164" fontId="3" fillId="0" borderId="0" xfId="5" applyFont="1" applyFill="1"/>
    <xf numFmtId="9" fontId="3" fillId="0" borderId="27" xfId="1" applyFont="1" applyBorder="1"/>
    <xf numFmtId="9" fontId="3" fillId="0" borderId="28" xfId="0" applyNumberFormat="1" applyFont="1" applyBorder="1"/>
    <xf numFmtId="0" fontId="3" fillId="0" borderId="26" xfId="8" applyFont="1" applyBorder="1"/>
    <xf numFmtId="0" fontId="3" fillId="0" borderId="0" xfId="8" applyFont="1"/>
    <xf numFmtId="9" fontId="3" fillId="0" borderId="27" xfId="0" applyNumberFormat="1" applyFont="1" applyBorder="1"/>
    <xf numFmtId="17" fontId="3" fillId="0" borderId="0" xfId="8" applyNumberFormat="1" applyFont="1"/>
    <xf numFmtId="165" fontId="3" fillId="0" borderId="5" xfId="1" applyNumberFormat="1" applyFont="1" applyBorder="1"/>
    <xf numFmtId="0" fontId="3" fillId="0" borderId="29" xfId="0" applyFont="1" applyBorder="1"/>
    <xf numFmtId="0" fontId="3" fillId="0" borderId="30" xfId="0" applyFont="1" applyBorder="1"/>
    <xf numFmtId="9" fontId="3" fillId="0" borderId="30" xfId="1" applyFont="1" applyBorder="1"/>
    <xf numFmtId="3" fontId="3" fillId="0" borderId="30" xfId="0" applyNumberFormat="1" applyFont="1" applyBorder="1"/>
    <xf numFmtId="164" fontId="3" fillId="0" borderId="31" xfId="5" applyFont="1" applyFill="1" applyBorder="1"/>
    <xf numFmtId="164" fontId="3" fillId="0" borderId="29" xfId="5" applyFont="1" applyFill="1" applyBorder="1"/>
    <xf numFmtId="9" fontId="3" fillId="0" borderId="32" xfId="1" applyFont="1" applyBorder="1"/>
    <xf numFmtId="164" fontId="3" fillId="0" borderId="33" xfId="5" applyFont="1" applyFill="1" applyBorder="1"/>
    <xf numFmtId="164" fontId="3" fillId="0" borderId="30" xfId="5" applyFont="1" applyFill="1" applyBorder="1"/>
    <xf numFmtId="9" fontId="3" fillId="0" borderId="31" xfId="0" applyNumberFormat="1" applyFont="1" applyBorder="1"/>
    <xf numFmtId="9" fontId="3" fillId="0" borderId="34" xfId="0" applyNumberFormat="1" applyFont="1" applyBorder="1"/>
    <xf numFmtId="0" fontId="0" fillId="0" borderId="22" xfId="0" applyBorder="1"/>
    <xf numFmtId="0" fontId="0" fillId="0" borderId="27" xfId="0" applyBorder="1" applyAlignment="1">
      <alignment wrapText="1"/>
    </xf>
    <xf numFmtId="9" fontId="3" fillId="0" borderId="0" xfId="0" applyNumberFormat="1" applyFont="1"/>
    <xf numFmtId="164" fontId="3" fillId="0" borderId="26" xfId="1" applyNumberFormat="1" applyFont="1" applyBorder="1"/>
    <xf numFmtId="164" fontId="3" fillId="0" borderId="0" xfId="1" applyNumberFormat="1" applyFont="1"/>
    <xf numFmtId="0" fontId="0" fillId="0" borderId="27" xfId="0" applyBorder="1"/>
    <xf numFmtId="164" fontId="3" fillId="0" borderId="28" xfId="1" applyNumberFormat="1" applyFont="1" applyBorder="1"/>
    <xf numFmtId="0" fontId="9" fillId="0" borderId="0" xfId="0" applyFont="1"/>
    <xf numFmtId="164" fontId="3" fillId="13" borderId="0" xfId="1" applyNumberFormat="1" applyFont="1" applyFill="1"/>
    <xf numFmtId="0" fontId="0" fillId="13" borderId="27" xfId="0" applyFill="1" applyBorder="1"/>
    <xf numFmtId="0" fontId="3" fillId="13" borderId="26" xfId="0" applyFont="1" applyFill="1" applyBorder="1"/>
    <xf numFmtId="0" fontId="3" fillId="13" borderId="0" xfId="0" applyFont="1" applyFill="1"/>
    <xf numFmtId="9" fontId="3" fillId="13" borderId="0" xfId="1" applyFont="1" applyFill="1"/>
    <xf numFmtId="3" fontId="3" fillId="13" borderId="0" xfId="0" applyNumberFormat="1" applyFont="1" applyFill="1"/>
    <xf numFmtId="164" fontId="3" fillId="13" borderId="27" xfId="5" applyFont="1" applyFill="1" applyBorder="1"/>
    <xf numFmtId="164" fontId="3" fillId="13" borderId="26" xfId="5" applyFont="1" applyFill="1" applyBorder="1"/>
    <xf numFmtId="9" fontId="3" fillId="13" borderId="5" xfId="1" applyFont="1" applyFill="1" applyBorder="1"/>
    <xf numFmtId="164" fontId="3" fillId="13" borderId="4" xfId="5" applyFont="1" applyFill="1" applyBorder="1"/>
    <xf numFmtId="164" fontId="3" fillId="13" borderId="0" xfId="5" applyFont="1" applyFill="1" applyAlignment="1">
      <alignment horizontal="center"/>
    </xf>
    <xf numFmtId="164" fontId="3" fillId="13" borderId="0" xfId="5" applyFont="1" applyFill="1"/>
    <xf numFmtId="9" fontId="3" fillId="13" borderId="27" xfId="1" applyFont="1" applyFill="1" applyBorder="1"/>
    <xf numFmtId="165" fontId="3" fillId="0" borderId="0" xfId="1" applyNumberFormat="1" applyFont="1"/>
    <xf numFmtId="0" fontId="5" fillId="0" borderId="0" xfId="0" applyFont="1"/>
    <xf numFmtId="9" fontId="9" fillId="0" borderId="0" xfId="1" applyFont="1"/>
    <xf numFmtId="37" fontId="3" fillId="0" borderId="26" xfId="5" applyNumberFormat="1" applyFont="1" applyFill="1" applyBorder="1"/>
    <xf numFmtId="37" fontId="3" fillId="0" borderId="4" xfId="5" applyNumberFormat="1" applyFont="1" applyFill="1" applyBorder="1"/>
    <xf numFmtId="9" fontId="9" fillId="0" borderId="0" xfId="0" applyNumberFormat="1" applyFont="1"/>
    <xf numFmtId="37" fontId="3" fillId="0" borderId="0" xfId="5" applyNumberFormat="1" applyFont="1" applyFill="1"/>
    <xf numFmtId="164" fontId="5" fillId="0" borderId="0" xfId="5" applyFont="1" applyFill="1"/>
    <xf numFmtId="9" fontId="3" fillId="0" borderId="31" xfId="1" applyFont="1" applyBorder="1"/>
    <xf numFmtId="9" fontId="9" fillId="0" borderId="30" xfId="1" applyFont="1" applyBorder="1"/>
    <xf numFmtId="164" fontId="3" fillId="0" borderId="29" xfId="1" applyNumberFormat="1" applyFont="1" applyBorder="1"/>
    <xf numFmtId="164" fontId="3" fillId="13" borderId="30" xfId="1" applyNumberFormat="1" applyFont="1" applyFill="1" applyBorder="1"/>
    <xf numFmtId="0" fontId="0" fillId="13" borderId="31" xfId="0" applyFill="1" applyBorder="1"/>
    <xf numFmtId="164" fontId="0" fillId="0" borderId="0" xfId="0" applyNumberFormat="1"/>
    <xf numFmtId="0" fontId="0" fillId="0" borderId="20" xfId="0" applyBorder="1"/>
    <xf numFmtId="0" fontId="3" fillId="0" borderId="21" xfId="0" applyFont="1" applyBorder="1" applyAlignment="1">
      <alignment wrapText="1"/>
    </xf>
    <xf numFmtId="0" fontId="3" fillId="7" borderId="20" xfId="0" applyFont="1" applyFill="1" applyBorder="1" applyAlignment="1">
      <alignment wrapText="1"/>
    </xf>
    <xf numFmtId="0" fontId="3" fillId="7" borderId="21" xfId="0" applyFont="1" applyFill="1" applyBorder="1" applyAlignment="1">
      <alignment wrapText="1"/>
    </xf>
    <xf numFmtId="0" fontId="3" fillId="8" borderId="24" xfId="0" applyFont="1" applyFill="1" applyBorder="1" applyAlignment="1">
      <alignment wrapText="1"/>
    </xf>
    <xf numFmtId="0" fontId="3" fillId="8" borderId="23" xfId="0" applyFont="1" applyFill="1" applyBorder="1" applyAlignment="1">
      <alignment wrapText="1"/>
    </xf>
    <xf numFmtId="0" fontId="3" fillId="9" borderId="21" xfId="0" applyFont="1" applyFill="1" applyBorder="1" applyAlignment="1">
      <alignment wrapText="1"/>
    </xf>
    <xf numFmtId="0" fontId="8" fillId="10" borderId="24" xfId="0" applyFont="1" applyFill="1" applyBorder="1" applyAlignment="1">
      <alignment wrapText="1"/>
    </xf>
    <xf numFmtId="0" fontId="8" fillId="10" borderId="23" xfId="0" applyFont="1" applyFill="1" applyBorder="1" applyAlignment="1">
      <alignment wrapText="1"/>
    </xf>
    <xf numFmtId="0" fontId="3" fillId="0" borderId="22" xfId="0" applyFont="1" applyBorder="1" applyAlignment="1">
      <alignment wrapText="1"/>
    </xf>
    <xf numFmtId="0" fontId="0" fillId="0" borderId="26" xfId="0" applyBorder="1"/>
    <xf numFmtId="0" fontId="10" fillId="0" borderId="0" xfId="0" applyFont="1"/>
    <xf numFmtId="9" fontId="11" fillId="0" borderId="0" xfId="0" applyNumberFormat="1" applyFont="1"/>
    <xf numFmtId="0" fontId="11" fillId="0" borderId="0" xfId="0" applyFont="1"/>
    <xf numFmtId="0" fontId="12" fillId="0" borderId="0" xfId="0" applyFont="1" applyAlignment="1">
      <alignment horizontal="center"/>
    </xf>
    <xf numFmtId="0" fontId="11" fillId="0" borderId="26" xfId="0" applyFont="1" applyBorder="1" applyAlignment="1">
      <alignment horizontal="center"/>
    </xf>
    <xf numFmtId="0" fontId="11" fillId="0" borderId="4" xfId="0" applyFont="1" applyBorder="1" applyAlignment="1">
      <alignment horizontal="center" vertical="center"/>
    </xf>
    <xf numFmtId="9" fontId="11" fillId="0" borderId="5" xfId="0" applyNumberFormat="1" applyFont="1" applyBorder="1"/>
    <xf numFmtId="3" fontId="12" fillId="0" borderId="0" xfId="0" applyNumberFormat="1" applyFont="1" applyAlignment="1">
      <alignment horizontal="center"/>
    </xf>
    <xf numFmtId="9" fontId="12" fillId="0" borderId="0" xfId="0" applyNumberFormat="1" applyFont="1"/>
    <xf numFmtId="0" fontId="12" fillId="0" borderId="4" xfId="0" applyFont="1" applyBorder="1" applyAlignment="1">
      <alignment horizontal="center"/>
    </xf>
    <xf numFmtId="9" fontId="12" fillId="0" borderId="5" xfId="0" applyNumberFormat="1" applyFont="1" applyBorder="1"/>
    <xf numFmtId="0" fontId="11" fillId="0" borderId="0" xfId="0" applyFont="1" applyAlignment="1">
      <alignment horizontal="center"/>
    </xf>
    <xf numFmtId="9" fontId="11" fillId="0" borderId="27" xfId="0" applyNumberFormat="1" applyFont="1" applyBorder="1"/>
    <xf numFmtId="0" fontId="13" fillId="0" borderId="27" xfId="0" applyFont="1" applyBorder="1"/>
    <xf numFmtId="9" fontId="14" fillId="0" borderId="0" xfId="0" applyNumberFormat="1" applyFont="1"/>
    <xf numFmtId="2" fontId="12" fillId="0" borderId="26" xfId="0" applyNumberFormat="1" applyFont="1" applyBorder="1" applyAlignment="1">
      <alignment horizontal="center"/>
    </xf>
    <xf numFmtId="0" fontId="12" fillId="0" borderId="4" xfId="0" applyFont="1" applyBorder="1" applyAlignment="1">
      <alignment horizontal="center" vertical="center"/>
    </xf>
    <xf numFmtId="9" fontId="12" fillId="0" borderId="27" xfId="0" applyNumberFormat="1" applyFont="1" applyBorder="1"/>
    <xf numFmtId="2" fontId="11" fillId="0" borderId="26" xfId="0" applyNumberFormat="1" applyFont="1" applyBorder="1" applyAlignment="1">
      <alignment horizontal="center"/>
    </xf>
    <xf numFmtId="3" fontId="12" fillId="0" borderId="4" xfId="0" applyNumberFormat="1" applyFont="1" applyBorder="1" applyAlignment="1">
      <alignment horizontal="center"/>
    </xf>
    <xf numFmtId="0" fontId="10" fillId="0" borderId="27" xfId="0" applyFont="1" applyBorder="1"/>
    <xf numFmtId="0" fontId="12" fillId="0" borderId="26" xfId="0" applyFont="1" applyBorder="1" applyAlignment="1">
      <alignment horizontal="center"/>
    </xf>
    <xf numFmtId="164" fontId="11" fillId="0" borderId="0" xfId="0" applyNumberFormat="1" applyFont="1"/>
    <xf numFmtId="164" fontId="11" fillId="0" borderId="0" xfId="0" applyNumberFormat="1" applyFont="1" applyAlignment="1">
      <alignment horizontal="center"/>
    </xf>
    <xf numFmtId="164" fontId="12" fillId="0" borderId="26" xfId="0" applyNumberFormat="1" applyFont="1" applyBorder="1" applyAlignment="1">
      <alignment horizontal="center"/>
    </xf>
    <xf numFmtId="164" fontId="12" fillId="0" borderId="4" xfId="0" applyNumberFormat="1" applyFont="1" applyBorder="1" applyAlignment="1">
      <alignment horizontal="center" vertical="center"/>
    </xf>
    <xf numFmtId="164" fontId="12" fillId="0" borderId="0" xfId="0" applyNumberFormat="1" applyFont="1" applyAlignment="1">
      <alignment horizontal="center"/>
    </xf>
    <xf numFmtId="0" fontId="7" fillId="0" borderId="0" xfId="8"/>
    <xf numFmtId="0" fontId="0" fillId="15" borderId="0" xfId="0" applyFill="1"/>
    <xf numFmtId="0" fontId="0" fillId="16" borderId="0" xfId="0" applyFill="1"/>
    <xf numFmtId="9" fontId="3" fillId="0" borderId="0" xfId="1" applyFont="1" applyAlignment="1"/>
    <xf numFmtId="164" fontId="3" fillId="0" borderId="0" xfId="5" applyFont="1" applyFill="1" applyAlignment="1"/>
    <xf numFmtId="164" fontId="3" fillId="0" borderId="27" xfId="5" applyFont="1" applyFill="1" applyBorder="1" applyAlignment="1"/>
    <xf numFmtId="164" fontId="3" fillId="0" borderId="26" xfId="5" applyFont="1" applyFill="1" applyBorder="1" applyAlignment="1"/>
    <xf numFmtId="164" fontId="3" fillId="0" borderId="4" xfId="5" applyFont="1" applyFill="1" applyBorder="1" applyAlignment="1"/>
    <xf numFmtId="165" fontId="3" fillId="0" borderId="0" xfId="1" applyNumberFormat="1" applyFont="1" applyAlignment="1"/>
    <xf numFmtId="9" fontId="3" fillId="0" borderId="5" xfId="1" applyFont="1" applyBorder="1" applyAlignment="1"/>
    <xf numFmtId="9" fontId="3" fillId="0" borderId="27" xfId="1" applyFont="1" applyBorder="1" applyAlignment="1"/>
    <xf numFmtId="164" fontId="3" fillId="0" borderId="26" xfId="1" applyNumberFormat="1" applyFont="1" applyBorder="1" applyAlignment="1"/>
    <xf numFmtId="164" fontId="3" fillId="0" borderId="0" xfId="1" applyNumberFormat="1" applyFont="1" applyAlignment="1"/>
    <xf numFmtId="165" fontId="9" fillId="0" borderId="0" xfId="1" applyNumberFormat="1" applyFont="1" applyAlignment="1"/>
    <xf numFmtId="164" fontId="3" fillId="13" borderId="0" xfId="1" applyNumberFormat="1" applyFont="1" applyFill="1" applyAlignment="1"/>
    <xf numFmtId="164" fontId="5" fillId="14" borderId="0" xfId="5" applyFont="1" applyFill="1" applyAlignment="1"/>
    <xf numFmtId="9" fontId="9" fillId="0" borderId="0" xfId="1" applyFont="1" applyAlignment="1"/>
    <xf numFmtId="0" fontId="3" fillId="0" borderId="4" xfId="0" applyFont="1" applyBorder="1" applyAlignment="1">
      <alignment vertical="top"/>
    </xf>
    <xf numFmtId="0" fontId="15" fillId="0" borderId="0" xfId="0" applyFont="1"/>
    <xf numFmtId="0" fontId="15" fillId="2" borderId="0" xfId="0" applyFont="1" applyFill="1"/>
    <xf numFmtId="0" fontId="15" fillId="15" borderId="0" xfId="0" applyFont="1" applyFill="1"/>
    <xf numFmtId="0" fontId="15" fillId="16" borderId="0" xfId="0" applyFont="1" applyFill="1"/>
    <xf numFmtId="0" fontId="15" fillId="6" borderId="0" xfId="0" applyFont="1" applyFill="1"/>
    <xf numFmtId="0" fontId="15" fillId="17" borderId="0" xfId="0" applyFont="1" applyFill="1"/>
    <xf numFmtId="0" fontId="14" fillId="0" borderId="0" xfId="0" applyFont="1"/>
    <xf numFmtId="0" fontId="16" fillId="0" borderId="0" xfId="0" applyFont="1"/>
    <xf numFmtId="0" fontId="17" fillId="0" borderId="12" xfId="0" applyFont="1" applyBorder="1"/>
    <xf numFmtId="0" fontId="17" fillId="0" borderId="14" xfId="0" applyFont="1" applyBorder="1"/>
    <xf numFmtId="9" fontId="17" fillId="0" borderId="14" xfId="0" applyNumberFormat="1" applyFont="1" applyBorder="1"/>
    <xf numFmtId="0" fontId="18" fillId="0" borderId="14" xfId="0" applyFont="1" applyBorder="1"/>
    <xf numFmtId="9" fontId="18" fillId="0" borderId="14" xfId="0" applyNumberFormat="1" applyFont="1" applyBorder="1"/>
    <xf numFmtId="0" fontId="17" fillId="0" borderId="9" xfId="0" applyFont="1" applyBorder="1"/>
    <xf numFmtId="0" fontId="17" fillId="0" borderId="10" xfId="0" applyFont="1" applyBorder="1"/>
    <xf numFmtId="9" fontId="17" fillId="0" borderId="10" xfId="0" applyNumberFormat="1" applyFont="1" applyBorder="1"/>
    <xf numFmtId="0" fontId="18" fillId="0" borderId="10" xfId="0" applyFont="1" applyBorder="1"/>
    <xf numFmtId="9" fontId="18" fillId="0" borderId="10" xfId="0" applyNumberFormat="1" applyFont="1" applyBorder="1"/>
    <xf numFmtId="3" fontId="17" fillId="0" borderId="10" xfId="0" applyNumberFormat="1" applyFont="1" applyBorder="1"/>
    <xf numFmtId="0" fontId="17" fillId="0" borderId="0" xfId="0" applyFont="1"/>
    <xf numFmtId="0" fontId="17" fillId="0" borderId="10" xfId="0" applyFont="1" applyBorder="1" applyAlignment="1">
      <alignment horizontal="center" vertical="top"/>
    </xf>
    <xf numFmtId="0" fontId="20" fillId="0" borderId="0" xfId="0" applyFont="1"/>
    <xf numFmtId="0" fontId="19" fillId="0" borderId="0" xfId="0" applyFont="1" applyAlignment="1">
      <alignment horizontal="left" vertical="top"/>
    </xf>
    <xf numFmtId="3" fontId="21" fillId="0" borderId="14" xfId="0" applyNumberFormat="1" applyFont="1" applyBorder="1"/>
    <xf numFmtId="9" fontId="21" fillId="0" borderId="14" xfId="0" applyNumberFormat="1" applyFont="1" applyBorder="1"/>
    <xf numFmtId="3" fontId="18" fillId="0" borderId="14" xfId="0" applyNumberFormat="1" applyFont="1" applyBorder="1"/>
    <xf numFmtId="3" fontId="21" fillId="0" borderId="10" xfId="0" applyNumberFormat="1" applyFont="1" applyBorder="1"/>
    <xf numFmtId="9" fontId="21" fillId="0" borderId="10" xfId="0" applyNumberFormat="1" applyFont="1" applyBorder="1"/>
    <xf numFmtId="3" fontId="18" fillId="0" borderId="10" xfId="0" applyNumberFormat="1" applyFont="1" applyBorder="1"/>
    <xf numFmtId="0" fontId="17" fillId="0" borderId="38" xfId="0" applyFont="1" applyBorder="1"/>
    <xf numFmtId="9" fontId="17" fillId="0" borderId="38" xfId="0" applyNumberFormat="1" applyFont="1" applyBorder="1"/>
    <xf numFmtId="0" fontId="3" fillId="0" borderId="8" xfId="0" applyFont="1" applyBorder="1" applyAlignment="1">
      <alignment vertical="top"/>
    </xf>
    <xf numFmtId="164" fontId="0" fillId="0" borderId="6" xfId="5" applyFont="1" applyFill="1" applyBorder="1" applyAlignment="1">
      <alignment vertical="top"/>
    </xf>
    <xf numFmtId="164" fontId="0" fillId="0" borderId="4" xfId="5" applyFont="1" applyFill="1" applyBorder="1" applyAlignment="1">
      <alignment vertical="top"/>
    </xf>
    <xf numFmtId="0" fontId="23" fillId="6" borderId="0" xfId="0" applyFont="1" applyFill="1"/>
    <xf numFmtId="3" fontId="24" fillId="0" borderId="0" xfId="0" applyNumberFormat="1" applyFont="1"/>
    <xf numFmtId="3" fontId="24" fillId="0" borderId="39" xfId="0" applyNumberFormat="1" applyFont="1" applyBorder="1"/>
    <xf numFmtId="9" fontId="24" fillId="0" borderId="40" xfId="0" applyNumberFormat="1" applyFont="1" applyBorder="1"/>
    <xf numFmtId="3" fontId="24" fillId="7" borderId="40" xfId="0" applyNumberFormat="1" applyFont="1" applyFill="1" applyBorder="1"/>
    <xf numFmtId="9" fontId="24" fillId="7" borderId="40" xfId="0" applyNumberFormat="1" applyFont="1" applyFill="1" applyBorder="1"/>
    <xf numFmtId="3" fontId="24" fillId="8" borderId="40" xfId="0" applyNumberFormat="1" applyFont="1" applyFill="1" applyBorder="1"/>
    <xf numFmtId="9" fontId="24" fillId="8" borderId="40" xfId="0" applyNumberFormat="1" applyFont="1" applyFill="1" applyBorder="1"/>
    <xf numFmtId="3" fontId="25" fillId="9" borderId="40" xfId="0" applyNumberFormat="1" applyFont="1" applyFill="1" applyBorder="1"/>
    <xf numFmtId="9" fontId="25" fillId="9" borderId="40" xfId="0" applyNumberFormat="1" applyFont="1" applyFill="1" applyBorder="1"/>
    <xf numFmtId="0" fontId="25" fillId="10" borderId="40" xfId="0" applyFont="1" applyFill="1" applyBorder="1"/>
    <xf numFmtId="9" fontId="25" fillId="10" borderId="40" xfId="0" applyNumberFormat="1" applyFont="1" applyFill="1" applyBorder="1"/>
    <xf numFmtId="3" fontId="24" fillId="18" borderId="40" xfId="0" applyNumberFormat="1" applyFont="1" applyFill="1" applyBorder="1"/>
    <xf numFmtId="9" fontId="24" fillId="18" borderId="41" xfId="0" applyNumberFormat="1" applyFont="1" applyFill="1" applyBorder="1"/>
    <xf numFmtId="0" fontId="26" fillId="0" borderId="0" xfId="0" applyFont="1"/>
    <xf numFmtId="0" fontId="17" fillId="2" borderId="38" xfId="0" applyFont="1" applyFill="1" applyBorder="1"/>
    <xf numFmtId="164" fontId="0" fillId="0" borderId="0" xfId="5" applyFont="1" applyFill="1" applyBorder="1"/>
    <xf numFmtId="164" fontId="0" fillId="0" borderId="0" xfId="5" applyFont="1" applyFill="1" applyBorder="1" applyAlignment="1">
      <alignment horizontal="center" vertical="top"/>
    </xf>
    <xf numFmtId="0" fontId="3" fillId="0" borderId="28" xfId="1" applyNumberFormat="1" applyFont="1" applyBorder="1" applyAlignment="1"/>
    <xf numFmtId="0" fontId="3" fillId="13" borderId="28" xfId="1" applyNumberFormat="1" applyFont="1" applyFill="1" applyBorder="1" applyAlignment="1"/>
    <xf numFmtId="0" fontId="3" fillId="0" borderId="34" xfId="1" applyNumberFormat="1" applyFont="1" applyBorder="1" applyAlignment="1"/>
    <xf numFmtId="0" fontId="0" fillId="0" borderId="0" xfId="0" applyAlignment="1">
      <alignment horizontal="left" vertical="top"/>
    </xf>
    <xf numFmtId="0" fontId="27" fillId="0" borderId="12" xfId="0" applyFont="1" applyBorder="1" applyAlignment="1">
      <alignment horizontal="center" vertical="top" wrapText="1"/>
    </xf>
    <xf numFmtId="0" fontId="27" fillId="0" borderId="13" xfId="0" applyFont="1" applyBorder="1" applyAlignment="1">
      <alignment horizontal="center" vertical="top" wrapText="1"/>
    </xf>
    <xf numFmtId="0" fontId="0" fillId="2" borderId="0" xfId="0" applyFill="1"/>
    <xf numFmtId="0" fontId="28" fillId="0" borderId="0" xfId="0" applyFont="1"/>
    <xf numFmtId="164" fontId="0" fillId="2" borderId="0" xfId="5" applyFont="1" applyFill="1" applyBorder="1" applyAlignment="1">
      <alignment vertical="top"/>
    </xf>
    <xf numFmtId="9" fontId="29" fillId="0" borderId="38" xfId="0" applyNumberFormat="1" applyFont="1" applyBorder="1"/>
    <xf numFmtId="0" fontId="30" fillId="0" borderId="0" xfId="0" applyFont="1"/>
    <xf numFmtId="9" fontId="0" fillId="0" borderId="0" xfId="1" applyFont="1"/>
    <xf numFmtId="0" fontId="0" fillId="0" borderId="0" xfId="5" applyNumberFormat="1" applyFont="1" applyFill="1" applyBorder="1" applyAlignment="1">
      <alignment vertical="top"/>
    </xf>
    <xf numFmtId="164" fontId="26" fillId="0" borderId="0" xfId="5" applyFont="1" applyFill="1" applyBorder="1" applyAlignment="1">
      <alignment vertical="top"/>
    </xf>
    <xf numFmtId="0" fontId="1" fillId="5" borderId="0" xfId="2" applyAlignment="1">
      <alignment horizontal="left" vertical="top"/>
    </xf>
    <xf numFmtId="0" fontId="0" fillId="0" borderId="21" xfId="0" applyBorder="1"/>
    <xf numFmtId="9" fontId="0" fillId="0" borderId="21" xfId="0" applyNumberFormat="1" applyBorder="1"/>
    <xf numFmtId="9" fontId="0" fillId="0" borderId="22" xfId="0" applyNumberFormat="1" applyBorder="1"/>
    <xf numFmtId="0" fontId="0" fillId="0" borderId="42" xfId="0" applyBorder="1"/>
    <xf numFmtId="0" fontId="0" fillId="0" borderId="43" xfId="0" applyBorder="1"/>
    <xf numFmtId="9" fontId="0" fillId="0" borderId="44" xfId="0" applyNumberFormat="1" applyBorder="1"/>
    <xf numFmtId="0" fontId="0" fillId="0" borderId="45" xfId="0" applyBorder="1"/>
    <xf numFmtId="9" fontId="0" fillId="0" borderId="46" xfId="0" applyNumberFormat="1" applyBorder="1"/>
    <xf numFmtId="0" fontId="0" fillId="0" borderId="47" xfId="0" applyBorder="1"/>
    <xf numFmtId="0" fontId="0" fillId="0" borderId="48" xfId="0" applyBorder="1"/>
    <xf numFmtId="9" fontId="0" fillId="0" borderId="49" xfId="0" applyNumberFormat="1" applyBorder="1"/>
    <xf numFmtId="9" fontId="0" fillId="0" borderId="5" xfId="1" applyFont="1" applyBorder="1" applyAlignment="1">
      <alignment horizontal="right" vertical="top"/>
    </xf>
    <xf numFmtId="9" fontId="3" fillId="0" borderId="5" xfId="1" applyFont="1" applyBorder="1" applyAlignment="1">
      <alignment vertical="top"/>
    </xf>
    <xf numFmtId="0" fontId="0" fillId="0" borderId="0" xfId="0" applyAlignment="1">
      <alignment horizontal="left"/>
    </xf>
    <xf numFmtId="0" fontId="0" fillId="0" borderId="0" xfId="0" applyAlignment="1">
      <alignment horizontal="center" vertical="center" wrapText="1"/>
    </xf>
    <xf numFmtId="9" fontId="0" fillId="0" borderId="5" xfId="0" applyNumberFormat="1" applyBorder="1" applyAlignment="1">
      <alignment horizontal="right" vertical="top"/>
    </xf>
    <xf numFmtId="0" fontId="0" fillId="0" borderId="5" xfId="2" applyFont="1" applyFill="1" applyBorder="1" applyAlignment="1">
      <alignment vertical="top"/>
    </xf>
    <xf numFmtId="9" fontId="26" fillId="0" borderId="5" xfId="0" applyNumberFormat="1" applyFont="1" applyBorder="1" applyAlignment="1">
      <alignment vertical="top"/>
    </xf>
    <xf numFmtId="9" fontId="0" fillId="0" borderId="5" xfId="0" applyNumberFormat="1" applyBorder="1" applyAlignment="1">
      <alignment vertical="top" wrapText="1"/>
    </xf>
    <xf numFmtId="9" fontId="3" fillId="0" borderId="5" xfId="0" applyNumberFormat="1" applyFont="1" applyBorder="1" applyAlignment="1">
      <alignment vertical="top"/>
    </xf>
    <xf numFmtId="0" fontId="8" fillId="0" borderId="0" xfId="0" applyFont="1" applyAlignment="1">
      <alignment wrapText="1"/>
    </xf>
    <xf numFmtId="9" fontId="0" fillId="0" borderId="5" xfId="2" applyNumberFormat="1" applyFont="1" applyFill="1" applyBorder="1" applyAlignment="1">
      <alignment vertical="top"/>
    </xf>
    <xf numFmtId="0" fontId="33" fillId="19" borderId="50" xfId="0" applyFont="1" applyFill="1" applyBorder="1" applyAlignment="1">
      <alignment horizontal="center" vertical="top" wrapText="1"/>
    </xf>
    <xf numFmtId="0" fontId="33" fillId="19" borderId="51" xfId="0" applyFont="1" applyFill="1" applyBorder="1" applyAlignment="1">
      <alignment horizontal="center" vertical="top" wrapText="1"/>
    </xf>
    <xf numFmtId="0" fontId="33" fillId="7" borderId="51" xfId="0" applyFont="1" applyFill="1" applyBorder="1" applyAlignment="1">
      <alignment horizontal="center" vertical="top" wrapText="1"/>
    </xf>
    <xf numFmtId="0" fontId="33" fillId="8" borderId="51" xfId="0" applyFont="1" applyFill="1" applyBorder="1" applyAlignment="1">
      <alignment horizontal="center" vertical="top" wrapText="1"/>
    </xf>
    <xf numFmtId="0" fontId="34" fillId="9" borderId="51" xfId="0" applyFont="1" applyFill="1" applyBorder="1" applyAlignment="1">
      <alignment horizontal="center" vertical="top" wrapText="1"/>
    </xf>
    <xf numFmtId="0" fontId="34" fillId="10" borderId="51" xfId="0" applyFont="1" applyFill="1" applyBorder="1" applyAlignment="1">
      <alignment horizontal="center" vertical="top" wrapText="1"/>
    </xf>
    <xf numFmtId="0" fontId="34" fillId="10" borderId="52" xfId="0" applyFont="1" applyFill="1" applyBorder="1" applyAlignment="1">
      <alignment horizontal="center" vertical="top" wrapText="1"/>
    </xf>
    <xf numFmtId="9" fontId="26" fillId="0" borderId="5" xfId="0" applyNumberFormat="1" applyFont="1" applyBorder="1" applyAlignment="1">
      <alignment vertical="top" wrapText="1"/>
    </xf>
    <xf numFmtId="0" fontId="7" fillId="0" borderId="0" xfId="8" applyBorder="1" applyAlignment="1">
      <alignment vertical="top"/>
    </xf>
    <xf numFmtId="3" fontId="0" fillId="0" borderId="0" xfId="5" applyNumberFormat="1" applyFont="1" applyFill="1" applyBorder="1" applyAlignment="1">
      <alignment vertical="top"/>
    </xf>
    <xf numFmtId="0" fontId="32" fillId="18" borderId="6" xfId="0" applyFont="1" applyFill="1" applyBorder="1" applyAlignment="1">
      <alignment horizontal="center" vertical="top" wrapText="1"/>
    </xf>
    <xf numFmtId="0" fontId="32" fillId="18" borderId="53" xfId="0" applyFont="1" applyFill="1" applyBorder="1" applyAlignment="1">
      <alignment horizontal="center" vertical="top" wrapText="1"/>
    </xf>
    <xf numFmtId="0" fontId="35" fillId="0" borderId="0" xfId="0" applyFont="1"/>
    <xf numFmtId="3" fontId="26" fillId="0" borderId="0" xfId="0" applyNumberFormat="1" applyFont="1"/>
    <xf numFmtId="3" fontId="0" fillId="0" borderId="0" xfId="0" applyNumberFormat="1"/>
    <xf numFmtId="0" fontId="36" fillId="0" borderId="0" xfId="0" applyFont="1"/>
    <xf numFmtId="0" fontId="0" fillId="2" borderId="45" xfId="0" applyFill="1" applyBorder="1"/>
    <xf numFmtId="3" fontId="0" fillId="2" borderId="0" xfId="0" applyNumberFormat="1" applyFill="1"/>
    <xf numFmtId="3" fontId="0" fillId="0" borderId="43" xfId="0" applyNumberFormat="1" applyBorder="1"/>
    <xf numFmtId="0" fontId="0" fillId="20" borderId="8" xfId="0" applyFill="1" applyBorder="1" applyAlignment="1">
      <alignment vertical="top"/>
    </xf>
    <xf numFmtId="0" fontId="0" fillId="21" borderId="8" xfId="0" applyFill="1" applyBorder="1" applyAlignment="1">
      <alignment vertical="top"/>
    </xf>
    <xf numFmtId="0" fontId="0" fillId="22" borderId="8" xfId="0" applyFill="1" applyBorder="1" applyAlignment="1">
      <alignment vertical="top"/>
    </xf>
    <xf numFmtId="0" fontId="0" fillId="23" borderId="8" xfId="0" applyFill="1" applyBorder="1" applyAlignment="1">
      <alignment vertical="top"/>
    </xf>
    <xf numFmtId="0" fontId="0" fillId="15" borderId="8" xfId="0" applyFill="1" applyBorder="1" applyAlignment="1">
      <alignment vertical="top"/>
    </xf>
    <xf numFmtId="0" fontId="0" fillId="0" borderId="12" xfId="0" applyBorder="1" applyAlignment="1">
      <alignment vertical="top"/>
    </xf>
    <xf numFmtId="0" fontId="0" fillId="0" borderId="12" xfId="0" applyBorder="1" applyAlignment="1">
      <alignment horizontal="left" vertical="top"/>
    </xf>
    <xf numFmtId="0" fontId="0" fillId="0" borderId="12" xfId="0" applyBorder="1"/>
    <xf numFmtId="0" fontId="0" fillId="0" borderId="12" xfId="0" applyBorder="1" applyAlignment="1">
      <alignment horizontal="left"/>
    </xf>
    <xf numFmtId="0" fontId="0" fillId="2" borderId="12" xfId="0" applyFill="1" applyBorder="1" applyAlignment="1">
      <alignment vertical="top"/>
    </xf>
    <xf numFmtId="0" fontId="0" fillId="2" borderId="12" xfId="0" applyFill="1" applyBorder="1" applyAlignment="1">
      <alignment horizontal="left" vertical="top"/>
    </xf>
    <xf numFmtId="9" fontId="26" fillId="0" borderId="0" xfId="0" applyNumberFormat="1" applyFont="1"/>
    <xf numFmtId="164" fontId="26" fillId="0" borderId="0" xfId="0" applyNumberFormat="1" applyFont="1"/>
    <xf numFmtId="0" fontId="39" fillId="0" borderId="0" xfId="8" applyFont="1"/>
    <xf numFmtId="0" fontId="32" fillId="18" borderId="54" xfId="0" applyFont="1" applyFill="1" applyBorder="1" applyAlignment="1">
      <alignment horizontal="center" vertical="top" wrapText="1"/>
    </xf>
    <xf numFmtId="9" fontId="3" fillId="0" borderId="5" xfId="5" applyNumberFormat="1" applyFont="1" applyFill="1" applyBorder="1" applyAlignment="1">
      <alignment vertical="top"/>
    </xf>
    <xf numFmtId="0" fontId="41" fillId="0" borderId="12" xfId="0" applyFont="1" applyBorder="1" applyAlignment="1">
      <alignment horizontal="center" vertical="top" wrapText="1"/>
    </xf>
    <xf numFmtId="164" fontId="41" fillId="0" borderId="13" xfId="5" applyFont="1" applyFill="1" applyBorder="1" applyAlignment="1">
      <alignment horizontal="center" vertical="top" wrapText="1"/>
    </xf>
    <xf numFmtId="0" fontId="41" fillId="0" borderId="15" xfId="0" applyFont="1" applyBorder="1" applyAlignment="1">
      <alignment horizontal="center" vertical="top" wrapText="1"/>
    </xf>
    <xf numFmtId="9" fontId="41" fillId="0" borderId="14" xfId="1" applyFont="1" applyBorder="1" applyAlignment="1">
      <alignment horizontal="center" vertical="top" wrapText="1"/>
    </xf>
    <xf numFmtId="9" fontId="3" fillId="24" borderId="5" xfId="1" applyFont="1" applyFill="1" applyBorder="1" applyAlignment="1">
      <alignment vertical="top"/>
    </xf>
    <xf numFmtId="0" fontId="3" fillId="24" borderId="0" xfId="5" applyNumberFormat="1" applyFont="1" applyFill="1" applyAlignment="1">
      <alignment vertical="top"/>
    </xf>
    <xf numFmtId="9" fontId="0" fillId="0" borderId="0" xfId="1" applyFont="1" applyFill="1"/>
    <xf numFmtId="0" fontId="40" fillId="0" borderId="0" xfId="0" applyFont="1"/>
    <xf numFmtId="9" fontId="3" fillId="2" borderId="5" xfId="1" applyFont="1" applyFill="1" applyBorder="1" applyAlignment="1">
      <alignment vertical="top"/>
    </xf>
    <xf numFmtId="0" fontId="27" fillId="25" borderId="15" xfId="0" applyFont="1" applyFill="1" applyBorder="1" applyAlignment="1">
      <alignment horizontal="center" vertical="top" wrapText="1"/>
    </xf>
    <xf numFmtId="0" fontId="27" fillId="25" borderId="14" xfId="0" applyFont="1" applyFill="1" applyBorder="1" applyAlignment="1">
      <alignment horizontal="center" vertical="top" wrapText="1"/>
    </xf>
    <xf numFmtId="0" fontId="41" fillId="25" borderId="13" xfId="0" applyFont="1" applyFill="1" applyBorder="1" applyAlignment="1">
      <alignment horizontal="left" vertical="top" wrapText="1"/>
    </xf>
    <xf numFmtId="0" fontId="41" fillId="25" borderId="14" xfId="0" applyFont="1" applyFill="1" applyBorder="1" applyAlignment="1">
      <alignment horizontal="center" vertical="top" wrapText="1"/>
    </xf>
    <xf numFmtId="0" fontId="42" fillId="0" borderId="8" xfId="0" applyFont="1" applyBorder="1" applyAlignment="1">
      <alignment vertical="top"/>
    </xf>
    <xf numFmtId="0" fontId="42" fillId="0" borderId="4" xfId="0" applyFont="1" applyBorder="1" applyAlignment="1">
      <alignment vertical="top"/>
    </xf>
    <xf numFmtId="0" fontId="42" fillId="0" borderId="5" xfId="0" applyFont="1" applyBorder="1" applyAlignment="1">
      <alignment vertical="top"/>
    </xf>
    <xf numFmtId="9" fontId="42" fillId="0" borderId="5" xfId="0" applyNumberFormat="1" applyFont="1" applyBorder="1" applyAlignment="1">
      <alignment vertical="top"/>
    </xf>
    <xf numFmtId="164" fontId="1" fillId="0" borderId="4" xfId="5" applyFont="1" applyFill="1" applyBorder="1" applyAlignment="1">
      <alignment vertical="top"/>
    </xf>
    <xf numFmtId="9" fontId="1" fillId="0" borderId="4" xfId="1" applyFont="1" applyFill="1" applyBorder="1" applyAlignment="1">
      <alignment vertical="top"/>
    </xf>
    <xf numFmtId="9" fontId="1" fillId="0" borderId="5" xfId="1" applyFont="1" applyBorder="1" applyAlignment="1">
      <alignment vertical="top"/>
    </xf>
    <xf numFmtId="43" fontId="0" fillId="0" borderId="0" xfId="0" applyNumberFormat="1"/>
    <xf numFmtId="3" fontId="1" fillId="0" borderId="0" xfId="5" applyNumberFormat="1" applyFont="1" applyFill="1" applyBorder="1" applyAlignment="1">
      <alignment vertical="top"/>
    </xf>
    <xf numFmtId="164" fontId="1" fillId="0" borderId="0" xfId="5" applyFont="1" applyFill="1" applyBorder="1" applyAlignment="1">
      <alignment vertical="top"/>
    </xf>
    <xf numFmtId="0" fontId="0" fillId="0" borderId="0" xfId="0" pivotButton="1"/>
    <xf numFmtId="0" fontId="0" fillId="0" borderId="55" xfId="0" applyBorder="1" applyAlignment="1">
      <alignment horizontal="left"/>
    </xf>
    <xf numFmtId="164" fontId="0" fillId="0" borderId="55" xfId="0" applyNumberFormat="1" applyBorder="1"/>
    <xf numFmtId="164" fontId="2" fillId="0" borderId="0" xfId="0" applyNumberFormat="1" applyFont="1"/>
    <xf numFmtId="0" fontId="2" fillId="0" borderId="0" xfId="0" applyFont="1"/>
    <xf numFmtId="0" fontId="2" fillId="27" borderId="0" xfId="0" applyFont="1" applyFill="1"/>
    <xf numFmtId="9" fontId="0" fillId="0" borderId="10" xfId="0" quotePrefix="1" applyNumberFormat="1" applyBorder="1" applyAlignment="1">
      <alignment horizontal="right" vertical="top"/>
    </xf>
    <xf numFmtId="164" fontId="0" fillId="0" borderId="12" xfId="0" applyNumberFormat="1" applyBorder="1"/>
    <xf numFmtId="0" fontId="2" fillId="28" borderId="12" xfId="0" applyFont="1" applyFill="1" applyBorder="1" applyAlignment="1">
      <alignment horizontal="left"/>
    </xf>
    <xf numFmtId="164" fontId="2" fillId="0" borderId="12" xfId="0" applyNumberFormat="1" applyFont="1" applyBorder="1"/>
    <xf numFmtId="0" fontId="0" fillId="28" borderId="12" xfId="0" applyFill="1" applyBorder="1" applyAlignment="1">
      <alignment horizontal="left"/>
    </xf>
    <xf numFmtId="0" fontId="2" fillId="27" borderId="12" xfId="0" applyFont="1" applyFill="1" applyBorder="1" applyAlignment="1">
      <alignment horizontal="left"/>
    </xf>
    <xf numFmtId="164" fontId="2" fillId="27" borderId="12" xfId="0" applyNumberFormat="1" applyFont="1" applyFill="1" applyBorder="1"/>
    <xf numFmtId="164" fontId="2" fillId="0" borderId="0" xfId="5" applyFont="1" applyFill="1"/>
    <xf numFmtId="164" fontId="2" fillId="0" borderId="0" xfId="5" applyFont="1" applyFill="1" applyAlignment="1">
      <alignment vertical="top"/>
    </xf>
    <xf numFmtId="9" fontId="2" fillId="0" borderId="0" xfId="1" applyFont="1" applyFill="1" applyAlignment="1">
      <alignment vertical="top"/>
    </xf>
    <xf numFmtId="43" fontId="2" fillId="0" borderId="0" xfId="5" applyNumberFormat="1" applyFont="1" applyFill="1" applyAlignment="1">
      <alignment vertical="top"/>
    </xf>
    <xf numFmtId="9" fontId="2" fillId="0" borderId="0" xfId="1" applyFont="1"/>
    <xf numFmtId="165" fontId="0" fillId="0" borderId="0" xfId="1" applyNumberFormat="1" applyFont="1"/>
    <xf numFmtId="164" fontId="0" fillId="0" borderId="0" xfId="5" applyFont="1" applyFill="1"/>
    <xf numFmtId="0" fontId="27" fillId="25" borderId="13" xfId="0" applyFont="1" applyFill="1" applyBorder="1" applyAlignment="1">
      <alignment horizontal="center" vertical="top" wrapText="1"/>
    </xf>
    <xf numFmtId="9" fontId="1" fillId="0" borderId="5" xfId="1" applyFont="1" applyFill="1" applyBorder="1" applyAlignment="1">
      <alignment vertical="top"/>
    </xf>
    <xf numFmtId="0" fontId="3" fillId="0" borderId="5" xfId="0" applyFont="1" applyBorder="1" applyAlignment="1">
      <alignment horizontal="left" vertical="top"/>
    </xf>
    <xf numFmtId="9" fontId="3" fillId="0" borderId="5" xfId="0" applyNumberFormat="1" applyFont="1" applyBorder="1"/>
    <xf numFmtId="9" fontId="0" fillId="26" borderId="5" xfId="0" applyNumberFormat="1" applyFill="1" applyBorder="1" applyAlignment="1">
      <alignment vertical="top"/>
    </xf>
    <xf numFmtId="0" fontId="41" fillId="29" borderId="12" xfId="0" applyFont="1" applyFill="1" applyBorder="1" applyAlignment="1">
      <alignment horizontal="center" vertical="top" wrapText="1"/>
    </xf>
    <xf numFmtId="10" fontId="0" fillId="0" borderId="5" xfId="0" applyNumberFormat="1" applyBorder="1" applyAlignment="1">
      <alignment vertical="top"/>
    </xf>
    <xf numFmtId="0" fontId="0" fillId="11" borderId="0" xfId="0" applyFill="1"/>
    <xf numFmtId="0" fontId="0" fillId="30" borderId="0" xfId="0" applyFill="1"/>
    <xf numFmtId="0" fontId="2" fillId="27" borderId="56" xfId="0" applyFont="1" applyFill="1" applyBorder="1"/>
    <xf numFmtId="9" fontId="0" fillId="24" borderId="5" xfId="0" applyNumberFormat="1" applyFill="1" applyBorder="1" applyAlignment="1">
      <alignment vertical="top"/>
    </xf>
    <xf numFmtId="0" fontId="0" fillId="24" borderId="5" xfId="2" applyFont="1" applyFill="1" applyBorder="1" applyAlignment="1">
      <alignment vertical="top"/>
    </xf>
    <xf numFmtId="164" fontId="3" fillId="32" borderId="0" xfId="5" applyFont="1" applyFill="1" applyAlignment="1">
      <alignment vertical="top"/>
    </xf>
    <xf numFmtId="164" fontId="0" fillId="24" borderId="5" xfId="5" applyFont="1" applyFill="1" applyBorder="1" applyAlignment="1">
      <alignment vertical="top"/>
    </xf>
    <xf numFmtId="9" fontId="1" fillId="5" borderId="5" xfId="1" applyFill="1" applyBorder="1" applyAlignment="1">
      <alignment vertical="top"/>
    </xf>
    <xf numFmtId="164" fontId="0" fillId="2" borderId="0" xfId="5" applyFont="1" applyFill="1"/>
    <xf numFmtId="164" fontId="2" fillId="27" borderId="56" xfId="5" applyFont="1" applyFill="1" applyBorder="1"/>
    <xf numFmtId="1" fontId="0" fillId="0" borderId="0" xfId="5" applyNumberFormat="1" applyFont="1" applyFill="1" applyAlignment="1">
      <alignment horizontal="left"/>
    </xf>
    <xf numFmtId="164" fontId="0" fillId="0" borderId="0" xfId="5" applyFont="1" applyFill="1" applyBorder="1" applyAlignment="1">
      <alignment horizontal="left"/>
    </xf>
    <xf numFmtId="164" fontId="2" fillId="27" borderId="12" xfId="5" applyFont="1" applyFill="1" applyBorder="1"/>
    <xf numFmtId="164" fontId="2" fillId="27" borderId="12" xfId="5" applyFont="1" applyFill="1" applyBorder="1" applyAlignment="1">
      <alignment horizontal="center" vertical="center"/>
    </xf>
    <xf numFmtId="164" fontId="0" fillId="0" borderId="12" xfId="5" applyFont="1" applyFill="1" applyBorder="1" applyAlignment="1">
      <alignment horizontal="left"/>
    </xf>
    <xf numFmtId="164" fontId="0" fillId="0" borderId="12" xfId="5" applyFont="1" applyFill="1" applyBorder="1"/>
    <xf numFmtId="0" fontId="0" fillId="2" borderId="12" xfId="0" applyFill="1" applyBorder="1"/>
    <xf numFmtId="164" fontId="0" fillId="30" borderId="0" xfId="5" applyFont="1" applyFill="1"/>
    <xf numFmtId="164" fontId="0" fillId="30" borderId="12" xfId="5" applyFont="1" applyFill="1" applyBorder="1"/>
    <xf numFmtId="0" fontId="3" fillId="2" borderId="12" xfId="0" applyFont="1" applyFill="1" applyBorder="1"/>
    <xf numFmtId="164" fontId="2" fillId="27" borderId="0" xfId="5" applyFont="1" applyFill="1" applyBorder="1"/>
    <xf numFmtId="9" fontId="0" fillId="30" borderId="0" xfId="1" applyFont="1" applyFill="1"/>
    <xf numFmtId="164" fontId="0" fillId="30" borderId="0" xfId="0" applyNumberFormat="1" applyFill="1"/>
    <xf numFmtId="0" fontId="0" fillId="29" borderId="0" xfId="0" applyFill="1" applyAlignment="1">
      <alignment horizontal="center" vertical="center"/>
    </xf>
    <xf numFmtId="9" fontId="3" fillId="0" borderId="0" xfId="1" applyFont="1" applyFill="1" applyAlignment="1">
      <alignment vertical="top"/>
    </xf>
    <xf numFmtId="0" fontId="44" fillId="0" borderId="8" xfId="0" applyFont="1" applyBorder="1" applyAlignment="1">
      <alignment vertical="top"/>
    </xf>
    <xf numFmtId="9" fontId="44" fillId="0" borderId="5" xfId="1" applyFont="1" applyFill="1" applyBorder="1" applyAlignment="1">
      <alignment vertical="top"/>
    </xf>
    <xf numFmtId="9" fontId="44" fillId="0" borderId="0" xfId="1" applyFont="1" applyFill="1" applyAlignment="1">
      <alignment vertical="top"/>
    </xf>
    <xf numFmtId="9" fontId="44" fillId="0" borderId="0" xfId="1" applyFont="1" applyFill="1"/>
    <xf numFmtId="164" fontId="44" fillId="0" borderId="0" xfId="0" applyNumberFormat="1" applyFont="1"/>
    <xf numFmtId="164" fontId="3" fillId="0" borderId="0" xfId="0" applyNumberFormat="1" applyFont="1"/>
    <xf numFmtId="164" fontId="0" fillId="30" borderId="6" xfId="0" applyNumberFormat="1" applyFill="1" applyBorder="1"/>
    <xf numFmtId="0" fontId="0" fillId="0" borderId="0" xfId="0" applyAlignment="1">
      <alignment vertical="center" wrapText="1"/>
    </xf>
    <xf numFmtId="0" fontId="0" fillId="29" borderId="12" xfId="0" applyFill="1" applyBorder="1" applyAlignment="1">
      <alignment horizontal="center" vertical="center"/>
    </xf>
    <xf numFmtId="164" fontId="3" fillId="0" borderId="12" xfId="5" applyFont="1" applyFill="1" applyBorder="1" applyAlignment="1">
      <alignment vertical="top"/>
    </xf>
    <xf numFmtId="164" fontId="1" fillId="0" borderId="12" xfId="5" applyFont="1" applyFill="1" applyBorder="1" applyAlignment="1">
      <alignment vertical="top"/>
    </xf>
    <xf numFmtId="0" fontId="2" fillId="27" borderId="55" xfId="0" applyFont="1" applyFill="1" applyBorder="1" applyAlignment="1">
      <alignment horizontal="left"/>
    </xf>
    <xf numFmtId="164" fontId="2" fillId="27" borderId="55" xfId="5" applyFont="1" applyFill="1" applyBorder="1"/>
    <xf numFmtId="164" fontId="0" fillId="33" borderId="0" xfId="5" applyFont="1" applyFill="1"/>
    <xf numFmtId="164" fontId="0" fillId="16" borderId="0" xfId="5" applyFont="1" applyFill="1"/>
    <xf numFmtId="164" fontId="0" fillId="6" borderId="0" xfId="5" applyFont="1" applyFill="1"/>
    <xf numFmtId="164" fontId="0" fillId="15" borderId="0" xfId="5" applyFont="1" applyFill="1"/>
    <xf numFmtId="164" fontId="2" fillId="0" borderId="55" xfId="5" applyFont="1" applyFill="1" applyBorder="1"/>
    <xf numFmtId="164" fontId="2" fillId="0" borderId="0" xfId="5" applyFont="1" applyFill="1" applyBorder="1"/>
    <xf numFmtId="164" fontId="2" fillId="0" borderId="0" xfId="5" applyFont="1" applyFill="1" applyBorder="1" applyAlignment="1">
      <alignment horizontal="left"/>
    </xf>
    <xf numFmtId="164" fontId="0" fillId="34" borderId="0" xfId="0" applyNumberFormat="1" applyFill="1"/>
    <xf numFmtId="0" fontId="2" fillId="35" borderId="0" xfId="0" applyFont="1" applyFill="1"/>
    <xf numFmtId="0" fontId="43" fillId="35" borderId="56" xfId="0" applyFont="1" applyFill="1" applyBorder="1"/>
    <xf numFmtId="0" fontId="2" fillId="36" borderId="56" xfId="0" applyFont="1" applyFill="1" applyBorder="1"/>
    <xf numFmtId="0" fontId="2" fillId="0" borderId="55" xfId="0" applyFont="1" applyBorder="1" applyAlignment="1">
      <alignment horizontal="left"/>
    </xf>
    <xf numFmtId="0" fontId="2" fillId="0" borderId="55" xfId="0" applyFont="1" applyBorder="1"/>
    <xf numFmtId="0" fontId="2" fillId="36" borderId="0" xfId="0" applyFont="1" applyFill="1"/>
    <xf numFmtId="0" fontId="2" fillId="37" borderId="56" xfId="0" applyFont="1" applyFill="1" applyBorder="1"/>
    <xf numFmtId="0" fontId="2" fillId="37" borderId="0" xfId="0" applyFont="1" applyFill="1"/>
    <xf numFmtId="0" fontId="2" fillId="38" borderId="56" xfId="0" applyFont="1" applyFill="1" applyBorder="1"/>
    <xf numFmtId="0" fontId="2" fillId="38" borderId="0" xfId="0" applyFont="1" applyFill="1"/>
    <xf numFmtId="0" fontId="8" fillId="25" borderId="0" xfId="0" applyFont="1" applyFill="1"/>
    <xf numFmtId="0" fontId="44" fillId="0" borderId="0" xfId="0" applyFont="1"/>
    <xf numFmtId="9" fontId="44" fillId="0" borderId="0" xfId="1" applyFont="1"/>
    <xf numFmtId="164" fontId="44" fillId="0" borderId="0" xfId="5" applyFont="1" applyFill="1"/>
    <xf numFmtId="0" fontId="0" fillId="0" borderId="0" xfId="0" applyAlignment="1">
      <alignment horizontal="center" vertical="center"/>
    </xf>
    <xf numFmtId="9" fontId="0" fillId="0" borderId="0" xfId="1" applyFont="1" applyFill="1" applyAlignment="1">
      <alignment horizontal="center" vertical="center"/>
    </xf>
    <xf numFmtId="9" fontId="1" fillId="0" borderId="0" xfId="1" applyFont="1" applyFill="1" applyBorder="1" applyAlignment="1">
      <alignment vertical="top"/>
    </xf>
    <xf numFmtId="9" fontId="44" fillId="0" borderId="0" xfId="1" applyFont="1" applyFill="1" applyBorder="1" applyAlignment="1">
      <alignment vertical="top"/>
    </xf>
    <xf numFmtId="0" fontId="44" fillId="0" borderId="0" xfId="0" applyFont="1" applyAlignment="1">
      <alignment vertical="top"/>
    </xf>
    <xf numFmtId="9" fontId="44" fillId="0" borderId="0" xfId="0" applyNumberFormat="1" applyFont="1" applyAlignment="1">
      <alignment vertical="top"/>
    </xf>
    <xf numFmtId="0" fontId="44" fillId="0" borderId="12" xfId="0" applyFont="1" applyBorder="1"/>
    <xf numFmtId="9" fontId="44" fillId="0" borderId="12" xfId="1" applyFont="1" applyBorder="1"/>
    <xf numFmtId="9" fontId="0" fillId="0" borderId="12" xfId="1" applyFont="1" applyBorder="1"/>
    <xf numFmtId="164" fontId="0" fillId="0" borderId="12" xfId="5" applyFont="1" applyFill="1" applyBorder="1" applyAlignment="1">
      <alignment vertical="top"/>
    </xf>
    <xf numFmtId="164" fontId="0" fillId="0" borderId="12" xfId="0" applyNumberFormat="1" applyBorder="1" applyAlignment="1">
      <alignment vertical="top"/>
    </xf>
    <xf numFmtId="1" fontId="0" fillId="0" borderId="0" xfId="5" applyNumberFormat="1" applyFont="1" applyFill="1"/>
    <xf numFmtId="9" fontId="3" fillId="3" borderId="10" xfId="1" applyFont="1" applyFill="1" applyBorder="1" applyAlignment="1">
      <alignment vertical="top"/>
    </xf>
    <xf numFmtId="9" fontId="40" fillId="0" borderId="5" xfId="1" applyFont="1" applyFill="1" applyBorder="1" applyAlignment="1">
      <alignment vertical="top"/>
    </xf>
    <xf numFmtId="0" fontId="3" fillId="24" borderId="5" xfId="5" applyNumberFormat="1" applyFont="1" applyFill="1" applyBorder="1" applyAlignment="1">
      <alignment vertical="top"/>
    </xf>
    <xf numFmtId="9" fontId="40" fillId="24" borderId="5" xfId="1" applyFont="1" applyFill="1" applyBorder="1" applyAlignment="1">
      <alignment vertical="top"/>
    </xf>
    <xf numFmtId="9" fontId="40" fillId="0" borderId="5" xfId="5" applyNumberFormat="1" applyFont="1" applyFill="1" applyBorder="1" applyAlignment="1">
      <alignment vertical="top"/>
    </xf>
    <xf numFmtId="9" fontId="38" fillId="0" borderId="5" xfId="1" applyFont="1" applyFill="1" applyBorder="1" applyAlignment="1">
      <alignment vertical="top"/>
    </xf>
    <xf numFmtId="9" fontId="40" fillId="0" borderId="5" xfId="1" applyFont="1" applyBorder="1" applyAlignment="1">
      <alignment vertical="top"/>
    </xf>
    <xf numFmtId="9" fontId="0" fillId="26" borderId="5" xfId="1" applyFont="1" applyFill="1" applyBorder="1" applyAlignment="1">
      <alignment vertical="top"/>
    </xf>
    <xf numFmtId="0" fontId="3" fillId="0" borderId="10" xfId="5" applyNumberFormat="1" applyFont="1" applyFill="1" applyBorder="1" applyAlignment="1">
      <alignment vertical="top"/>
    </xf>
    <xf numFmtId="165" fontId="37" fillId="2" borderId="5" xfId="0" applyNumberFormat="1" applyFont="1" applyFill="1" applyBorder="1" applyAlignment="1">
      <alignment vertical="top"/>
    </xf>
    <xf numFmtId="9" fontId="3" fillId="5" borderId="5" xfId="1" applyFont="1" applyFill="1" applyBorder="1" applyAlignment="1">
      <alignment vertical="top"/>
    </xf>
    <xf numFmtId="0" fontId="0" fillId="5" borderId="5" xfId="2" applyFont="1" applyBorder="1" applyAlignment="1">
      <alignment vertical="top"/>
    </xf>
    <xf numFmtId="0" fontId="0" fillId="5" borderId="10" xfId="2" applyFont="1" applyBorder="1" applyAlignment="1">
      <alignment vertical="top"/>
    </xf>
    <xf numFmtId="0" fontId="7" fillId="2" borderId="0" xfId="8" applyFill="1" applyBorder="1" applyAlignment="1">
      <alignment vertical="top"/>
    </xf>
    <xf numFmtId="0" fontId="0" fillId="39" borderId="0" xfId="0" applyFill="1"/>
    <xf numFmtId="0" fontId="0" fillId="40" borderId="0" xfId="0" applyFill="1"/>
    <xf numFmtId="0" fontId="7" fillId="0" borderId="0" xfId="8" applyBorder="1"/>
    <xf numFmtId="0" fontId="7" fillId="0" borderId="0" xfId="8" applyFill="1" applyBorder="1" applyAlignment="1">
      <alignment vertical="top"/>
    </xf>
    <xf numFmtId="0" fontId="0" fillId="24" borderId="5" xfId="0" applyFill="1" applyBorder="1"/>
    <xf numFmtId="165" fontId="0" fillId="24" borderId="5" xfId="0" applyNumberFormat="1" applyFill="1" applyBorder="1"/>
    <xf numFmtId="9" fontId="0" fillId="24" borderId="5" xfId="0" applyNumberFormat="1" applyFill="1" applyBorder="1"/>
    <xf numFmtId="9" fontId="0" fillId="0" borderId="5" xfId="0" applyNumberFormat="1" applyBorder="1" applyAlignment="1">
      <alignment horizontal="left" vertical="top"/>
    </xf>
    <xf numFmtId="0" fontId="0" fillId="2" borderId="10" xfId="0" applyFill="1" applyBorder="1"/>
    <xf numFmtId="0" fontId="41" fillId="0" borderId="7" xfId="0" applyFont="1" applyBorder="1" applyAlignment="1">
      <alignment horizontal="center" vertical="top" wrapText="1"/>
    </xf>
    <xf numFmtId="0" fontId="7" fillId="5" borderId="0" xfId="8" applyFill="1" applyBorder="1" applyAlignment="1">
      <alignment vertical="top"/>
    </xf>
    <xf numFmtId="0" fontId="27" fillId="0" borderId="0" xfId="0" applyFont="1" applyAlignment="1">
      <alignment horizontal="center" vertical="top" wrapText="1"/>
    </xf>
    <xf numFmtId="0" fontId="41" fillId="0" borderId="1" xfId="0" applyFont="1" applyBorder="1" applyAlignment="1">
      <alignment horizontal="center" vertical="top" wrapText="1"/>
    </xf>
    <xf numFmtId="0" fontId="33" fillId="19" borderId="3" xfId="0" applyFont="1" applyFill="1" applyBorder="1" applyAlignment="1">
      <alignment horizontal="center" vertical="top" wrapText="1"/>
    </xf>
    <xf numFmtId="0" fontId="33" fillId="7" borderId="1" xfId="0" applyFont="1" applyFill="1" applyBorder="1" applyAlignment="1">
      <alignment horizontal="center" vertical="top" wrapText="1"/>
    </xf>
    <xf numFmtId="0" fontId="33" fillId="7" borderId="3" xfId="0" applyFont="1" applyFill="1" applyBorder="1" applyAlignment="1">
      <alignment horizontal="center" vertical="top" wrapText="1"/>
    </xf>
    <xf numFmtId="164" fontId="33" fillId="8" borderId="1" xfId="5" applyFont="1" applyFill="1" applyBorder="1" applyAlignment="1">
      <alignment horizontal="center" vertical="top" wrapText="1"/>
    </xf>
    <xf numFmtId="9" fontId="33" fillId="8" borderId="3" xfId="1" applyFont="1" applyFill="1" applyBorder="1" applyAlignment="1">
      <alignment horizontal="center" vertical="top" wrapText="1"/>
    </xf>
    <xf numFmtId="164" fontId="34" fillId="9" borderId="1" xfId="5" applyFont="1" applyFill="1" applyBorder="1" applyAlignment="1">
      <alignment horizontal="center" vertical="top" wrapText="1"/>
    </xf>
    <xf numFmtId="9" fontId="34" fillId="9" borderId="3" xfId="1" applyFont="1" applyFill="1" applyBorder="1" applyAlignment="1">
      <alignment horizontal="center" vertical="top" wrapText="1"/>
    </xf>
    <xf numFmtId="164" fontId="34" fillId="10" borderId="1" xfId="5" applyFont="1" applyFill="1" applyBorder="1" applyAlignment="1">
      <alignment horizontal="center" vertical="top" wrapText="1"/>
    </xf>
    <xf numFmtId="9" fontId="34" fillId="10" borderId="3" xfId="1" applyFont="1" applyFill="1" applyBorder="1" applyAlignment="1">
      <alignment horizontal="center" vertical="top" wrapText="1"/>
    </xf>
    <xf numFmtId="10" fontId="3" fillId="0" borderId="5" xfId="1" applyNumberFormat="1" applyFont="1" applyFill="1" applyBorder="1" applyAlignment="1">
      <alignment vertical="top"/>
    </xf>
    <xf numFmtId="0" fontId="0" fillId="0" borderId="0" xfId="0" applyAlignment="1">
      <alignment horizontal="left" vertical="top" wrapText="1"/>
    </xf>
    <xf numFmtId="0" fontId="0" fillId="0" borderId="6" xfId="0" applyBorder="1" applyAlignment="1">
      <alignment horizontal="left" vertical="top"/>
    </xf>
    <xf numFmtId="9" fontId="0" fillId="5" borderId="10" xfId="1" applyFont="1" applyFill="1" applyBorder="1" applyAlignment="1">
      <alignment vertical="top"/>
    </xf>
    <xf numFmtId="9" fontId="1" fillId="5" borderId="10" xfId="1" applyFill="1" applyBorder="1" applyAlignment="1">
      <alignment vertical="top"/>
    </xf>
    <xf numFmtId="9" fontId="3" fillId="0" borderId="10" xfId="1" applyFont="1" applyFill="1" applyBorder="1" applyAlignment="1">
      <alignment vertical="top"/>
    </xf>
    <xf numFmtId="9" fontId="37" fillId="26" borderId="10" xfId="0" applyNumberFormat="1" applyFont="1" applyFill="1" applyBorder="1" applyAlignment="1">
      <alignment vertical="top"/>
    </xf>
    <xf numFmtId="9" fontId="0" fillId="26" borderId="10" xfId="0" applyNumberFormat="1" applyFill="1" applyBorder="1" applyAlignment="1">
      <alignment vertical="top"/>
    </xf>
    <xf numFmtId="9" fontId="0" fillId="0" borderId="10" xfId="0" applyNumberFormat="1" applyBorder="1" applyAlignment="1">
      <alignment horizontal="right" vertical="top"/>
    </xf>
    <xf numFmtId="0" fontId="0" fillId="5" borderId="10" xfId="0" applyFill="1" applyBorder="1" applyAlignment="1">
      <alignment vertical="top"/>
    </xf>
    <xf numFmtId="0" fontId="0" fillId="5" borderId="6" xfId="0" applyFill="1" applyBorder="1" applyAlignment="1">
      <alignment vertical="top"/>
    </xf>
    <xf numFmtId="164" fontId="0" fillId="5" borderId="6" xfId="5" applyFont="1" applyFill="1" applyBorder="1" applyAlignment="1">
      <alignment vertical="top"/>
    </xf>
    <xf numFmtId="9" fontId="3" fillId="5" borderId="10" xfId="1" applyFont="1" applyFill="1" applyBorder="1" applyAlignment="1">
      <alignment vertical="top"/>
    </xf>
    <xf numFmtId="9" fontId="0" fillId="5" borderId="6" xfId="1" applyFont="1" applyFill="1" applyBorder="1"/>
    <xf numFmtId="164" fontId="1" fillId="0" borderId="6" xfId="5" applyFont="1" applyFill="1" applyBorder="1" applyAlignment="1">
      <alignment vertical="top"/>
    </xf>
    <xf numFmtId="0" fontId="3" fillId="0" borderId="0" xfId="0" applyFont="1" applyAlignment="1">
      <alignment horizontal="left" vertical="top"/>
    </xf>
    <xf numFmtId="0" fontId="0" fillId="5" borderId="5" xfId="0" applyFill="1" applyBorder="1" applyAlignment="1">
      <alignment horizontal="left" vertical="top"/>
    </xf>
    <xf numFmtId="0" fontId="0" fillId="2" borderId="11" xfId="0" applyFill="1" applyBorder="1" applyAlignment="1">
      <alignment vertical="top"/>
    </xf>
    <xf numFmtId="0" fontId="7" fillId="0" borderId="6" xfId="8" applyBorder="1" applyAlignment="1">
      <alignment vertical="top"/>
    </xf>
    <xf numFmtId="164" fontId="0" fillId="0" borderId="6" xfId="5" applyFont="1" applyFill="1" applyBorder="1"/>
    <xf numFmtId="165" fontId="0" fillId="2" borderId="5" xfId="0" applyNumberFormat="1" applyFill="1" applyBorder="1" applyAlignment="1">
      <alignment vertical="top"/>
    </xf>
    <xf numFmtId="0" fontId="0" fillId="2" borderId="10" xfId="0" applyFill="1" applyBorder="1" applyAlignment="1">
      <alignment vertical="top"/>
    </xf>
    <xf numFmtId="164" fontId="0" fillId="2" borderId="6" xfId="5" applyFont="1" applyFill="1" applyBorder="1" applyAlignment="1">
      <alignment vertical="top"/>
    </xf>
    <xf numFmtId="9" fontId="0" fillId="2" borderId="10" xfId="0" applyNumberFormat="1" applyFill="1" applyBorder="1" applyAlignment="1">
      <alignment vertical="top"/>
    </xf>
    <xf numFmtId="9" fontId="3" fillId="2" borderId="10" xfId="1" applyFont="1" applyFill="1" applyBorder="1" applyAlignment="1">
      <alignment vertical="top"/>
    </xf>
    <xf numFmtId="164" fontId="3" fillId="0" borderId="6" xfId="5" applyFont="1" applyFill="1" applyBorder="1" applyAlignment="1">
      <alignment vertical="top"/>
    </xf>
    <xf numFmtId="9" fontId="3" fillId="0" borderId="10" xfId="0" applyNumberFormat="1" applyFont="1" applyBorder="1" applyAlignment="1">
      <alignment vertical="top"/>
    </xf>
    <xf numFmtId="9" fontId="3" fillId="0" borderId="10" xfId="0" applyNumberFormat="1" applyFont="1" applyBorder="1"/>
    <xf numFmtId="9" fontId="0" fillId="31" borderId="10" xfId="0" applyNumberFormat="1" applyFill="1" applyBorder="1" applyAlignment="1">
      <alignment vertical="top"/>
    </xf>
    <xf numFmtId="0" fontId="7" fillId="2" borderId="6" xfId="8" applyFill="1" applyBorder="1" applyAlignment="1">
      <alignment vertical="top"/>
    </xf>
    <xf numFmtId="0" fontId="7" fillId="0" borderId="6" xfId="8" applyFill="1" applyBorder="1" applyAlignment="1">
      <alignment vertical="top"/>
    </xf>
    <xf numFmtId="0" fontId="1" fillId="2" borderId="0" xfId="5" applyNumberFormat="1" applyFont="1" applyFill="1" applyBorder="1" applyAlignment="1">
      <alignment vertical="top"/>
    </xf>
    <xf numFmtId="0" fontId="1" fillId="0" borderId="0" xfId="5" applyNumberFormat="1" applyFont="1" applyFill="1" applyBorder="1" applyAlignment="1">
      <alignment vertical="top"/>
    </xf>
    <xf numFmtId="0" fontId="3" fillId="0" borderId="0" xfId="0" applyFont="1" applyAlignment="1">
      <alignment horizontal="left" vertical="top" wrapText="1"/>
    </xf>
    <xf numFmtId="0" fontId="5" fillId="0" borderId="0" xfId="0" applyFont="1" applyAlignment="1">
      <alignment horizontal="left" vertical="top"/>
    </xf>
    <xf numFmtId="0" fontId="45" fillId="0" borderId="0" xfId="0" applyFont="1" applyAlignment="1">
      <alignment horizontal="left" vertical="top"/>
    </xf>
    <xf numFmtId="0" fontId="5" fillId="0" borderId="0" xfId="0" applyFont="1" applyAlignment="1">
      <alignment horizontal="left" vertical="top" wrapText="1"/>
    </xf>
    <xf numFmtId="2" fontId="0" fillId="0" borderId="0" xfId="0" applyNumberFormat="1" applyAlignment="1">
      <alignment horizontal="left" vertical="top"/>
    </xf>
    <xf numFmtId="17" fontId="0" fillId="0" borderId="0" xfId="0" applyNumberFormat="1"/>
    <xf numFmtId="0" fontId="7" fillId="2" borderId="0" xfId="8" applyFill="1"/>
    <xf numFmtId="17" fontId="0" fillId="2" borderId="0" xfId="0" applyNumberFormat="1" applyFill="1"/>
    <xf numFmtId="9" fontId="0" fillId="2" borderId="0" xfId="0" applyNumberFormat="1" applyFill="1"/>
    <xf numFmtId="17" fontId="0" fillId="2" borderId="0" xfId="0" applyNumberFormat="1" applyFill="1" applyAlignment="1">
      <alignment horizontal="left"/>
    </xf>
    <xf numFmtId="0" fontId="7" fillId="0" borderId="0" xfId="8" applyFill="1"/>
    <xf numFmtId="164" fontId="26" fillId="0" borderId="0" xfId="5" applyFont="1" applyFill="1"/>
    <xf numFmtId="0" fontId="36" fillId="0" borderId="0" xfId="0" applyFont="1" applyAlignment="1">
      <alignment horizontal="center" vertical="top" wrapText="1"/>
    </xf>
    <xf numFmtId="9" fontId="46" fillId="0" borderId="0" xfId="0" applyNumberFormat="1" applyFont="1" applyAlignment="1">
      <alignment horizontal="right" vertical="center"/>
    </xf>
    <xf numFmtId="0" fontId="3" fillId="24" borderId="0" xfId="5" applyNumberFormat="1" applyFont="1" applyFill="1" applyBorder="1" applyAlignment="1">
      <alignment vertical="top"/>
    </xf>
    <xf numFmtId="164" fontId="0" fillId="24" borderId="0" xfId="2" applyNumberFormat="1" applyFont="1" applyFill="1" applyAlignment="1">
      <alignment vertical="top"/>
    </xf>
    <xf numFmtId="9" fontId="3" fillId="24" borderId="0" xfId="1" applyFont="1" applyFill="1" applyBorder="1" applyAlignment="1">
      <alignment vertical="top"/>
    </xf>
    <xf numFmtId="164" fontId="3" fillId="24" borderId="0" xfId="5" applyFont="1" applyFill="1" applyBorder="1" applyAlignment="1">
      <alignment vertical="top"/>
    </xf>
    <xf numFmtId="0" fontId="27" fillId="0" borderId="0" xfId="0" applyFont="1" applyAlignment="1">
      <alignment vertical="top"/>
    </xf>
    <xf numFmtId="0" fontId="2" fillId="0" borderId="0" xfId="0" applyFont="1" applyAlignment="1">
      <alignment vertical="top" wrapText="1"/>
    </xf>
    <xf numFmtId="0" fontId="27" fillId="0" borderId="0" xfId="0" applyFont="1" applyAlignment="1">
      <alignment vertical="top" wrapText="1"/>
    </xf>
    <xf numFmtId="0" fontId="33" fillId="0" borderId="0" xfId="0" applyFont="1" applyAlignment="1">
      <alignment horizontal="center" vertical="top" wrapText="1"/>
    </xf>
    <xf numFmtId="164" fontId="33" fillId="0" borderId="0" xfId="5" applyFont="1" applyFill="1" applyBorder="1" applyAlignment="1">
      <alignment horizontal="center" vertical="top" wrapText="1"/>
    </xf>
    <xf numFmtId="9" fontId="33" fillId="0" borderId="0" xfId="1" applyFont="1" applyFill="1" applyBorder="1" applyAlignment="1">
      <alignment horizontal="center" vertical="top" wrapText="1"/>
    </xf>
    <xf numFmtId="0" fontId="33" fillId="19" borderId="0" xfId="0" applyFont="1" applyFill="1" applyAlignment="1">
      <alignment horizontal="center" vertical="top" wrapText="1"/>
    </xf>
    <xf numFmtId="0" fontId="33" fillId="7" borderId="0" xfId="0" applyFont="1" applyFill="1" applyAlignment="1">
      <alignment horizontal="center" vertical="top" wrapText="1"/>
    </xf>
    <xf numFmtId="164" fontId="33" fillId="8" borderId="0" xfId="5" applyFont="1" applyFill="1" applyBorder="1" applyAlignment="1">
      <alignment horizontal="center" vertical="top" wrapText="1"/>
    </xf>
    <xf numFmtId="9" fontId="33" fillId="8" borderId="0" xfId="1" applyFont="1" applyFill="1" applyBorder="1" applyAlignment="1">
      <alignment horizontal="center" vertical="top" wrapText="1"/>
    </xf>
    <xf numFmtId="164" fontId="34" fillId="9" borderId="0" xfId="5" applyFont="1" applyFill="1" applyBorder="1" applyAlignment="1">
      <alignment horizontal="center" vertical="top" wrapText="1"/>
    </xf>
    <xf numFmtId="9" fontId="34" fillId="9" borderId="0" xfId="1" applyFont="1" applyFill="1" applyBorder="1" applyAlignment="1">
      <alignment horizontal="center" vertical="top" wrapText="1"/>
    </xf>
    <xf numFmtId="164" fontId="34" fillId="10" borderId="0" xfId="5" applyFont="1" applyFill="1" applyBorder="1" applyAlignment="1">
      <alignment horizontal="center" vertical="top" wrapText="1"/>
    </xf>
    <xf numFmtId="9" fontId="34" fillId="10" borderId="0" xfId="1" applyFont="1" applyFill="1" applyBorder="1" applyAlignment="1">
      <alignment horizontal="center" vertical="top" wrapText="1"/>
    </xf>
    <xf numFmtId="0" fontId="32" fillId="18" borderId="0" xfId="0" applyFont="1" applyFill="1" applyAlignment="1">
      <alignment horizontal="center" vertical="top" wrapText="1"/>
    </xf>
    <xf numFmtId="0" fontId="41" fillId="25" borderId="0" xfId="0" applyFont="1" applyFill="1" applyAlignment="1">
      <alignment horizontal="left" vertical="top" wrapText="1"/>
    </xf>
    <xf numFmtId="0" fontId="41" fillId="25" borderId="0" xfId="0" applyFont="1" applyFill="1" applyAlignment="1">
      <alignment horizontal="center" vertical="top" wrapText="1"/>
    </xf>
    <xf numFmtId="0" fontId="2" fillId="0" borderId="0" xfId="0" applyFont="1" applyAlignment="1">
      <alignment vertical="top"/>
    </xf>
    <xf numFmtId="164" fontId="0" fillId="0" borderId="0" xfId="0" applyNumberFormat="1" applyAlignment="1">
      <alignment vertical="top" wrapText="1"/>
    </xf>
    <xf numFmtId="9" fontId="0" fillId="0" borderId="0" xfId="0" applyNumberFormat="1" applyAlignment="1">
      <alignment vertical="top" wrapText="1"/>
    </xf>
    <xf numFmtId="169" fontId="0" fillId="0" borderId="0" xfId="0" applyNumberFormat="1"/>
    <xf numFmtId="0" fontId="0" fillId="0" borderId="8" xfId="0" applyBorder="1" applyAlignment="1">
      <alignment horizontal="right" vertical="top"/>
    </xf>
    <xf numFmtId="0" fontId="3" fillId="0" borderId="8" xfId="0" applyFont="1" applyBorder="1" applyAlignment="1">
      <alignment horizontal="right" vertical="top"/>
    </xf>
    <xf numFmtId="0" fontId="9" fillId="0" borderId="0" xfId="0" applyFont="1" applyAlignment="1">
      <alignment vertical="top"/>
    </xf>
    <xf numFmtId="17" fontId="9" fillId="0" borderId="0" xfId="0" applyNumberFormat="1" applyFont="1" applyAlignment="1">
      <alignment vertical="top"/>
    </xf>
    <xf numFmtId="164" fontId="9" fillId="0" borderId="0" xfId="0" applyNumberFormat="1" applyFont="1"/>
    <xf numFmtId="9" fontId="9" fillId="0" borderId="0" xfId="1" applyFont="1" applyBorder="1"/>
    <xf numFmtId="164" fontId="9" fillId="0" borderId="0" xfId="5" applyFont="1" applyFill="1" applyBorder="1" applyAlignment="1">
      <alignment vertical="top"/>
    </xf>
    <xf numFmtId="9" fontId="9" fillId="0" borderId="0" xfId="1" applyFont="1" applyFill="1" applyBorder="1" applyAlignment="1">
      <alignment vertical="top"/>
    </xf>
    <xf numFmtId="0" fontId="9" fillId="0" borderId="0" xfId="0" applyFont="1" applyAlignment="1">
      <alignment horizontal="left" vertical="top"/>
    </xf>
    <xf numFmtId="164" fontId="9" fillId="0" borderId="0" xfId="0" applyNumberFormat="1" applyFont="1" applyAlignment="1">
      <alignment vertical="top"/>
    </xf>
    <xf numFmtId="9" fontId="9" fillId="0" borderId="0" xfId="1" applyFont="1" applyBorder="1" applyAlignment="1">
      <alignment vertical="top"/>
    </xf>
    <xf numFmtId="0" fontId="33" fillId="0" borderId="20" xfId="0" applyFont="1" applyBorder="1" applyAlignment="1">
      <alignment horizontal="center" vertical="top" wrapText="1"/>
    </xf>
    <xf numFmtId="0" fontId="33" fillId="0" borderId="21" xfId="0" applyFont="1" applyBorder="1" applyAlignment="1">
      <alignment horizontal="center" vertical="top" wrapText="1"/>
    </xf>
    <xf numFmtId="0" fontId="33" fillId="0" borderId="22" xfId="0" applyFont="1" applyBorder="1" applyAlignment="1">
      <alignment horizontal="center" vertical="top" wrapText="1"/>
    </xf>
    <xf numFmtId="0" fontId="33" fillId="19" borderId="2" xfId="0" applyFont="1" applyFill="1" applyBorder="1" applyAlignment="1">
      <alignment horizontal="center" vertical="top" wrapText="1"/>
    </xf>
    <xf numFmtId="164" fontId="33" fillId="0" borderId="21" xfId="5" applyFont="1" applyFill="1" applyBorder="1" applyAlignment="1">
      <alignment horizontal="center" vertical="top" wrapText="1"/>
    </xf>
    <xf numFmtId="9" fontId="33" fillId="0" borderId="21" xfId="1" applyFont="1" applyFill="1" applyBorder="1" applyAlignment="1">
      <alignment horizontal="center" vertical="top" wrapText="1"/>
    </xf>
    <xf numFmtId="0" fontId="41" fillId="0" borderId="21" xfId="0" applyFont="1" applyBorder="1" applyAlignment="1">
      <alignment horizontal="center" vertical="top" wrapText="1"/>
    </xf>
    <xf numFmtId="0" fontId="41" fillId="0" borderId="20" xfId="0" applyFont="1" applyBorder="1" applyAlignment="1">
      <alignment horizontal="center" vertical="top" wrapText="1"/>
    </xf>
    <xf numFmtId="0" fontId="41" fillId="0" borderId="21" xfId="0" applyFont="1" applyBorder="1" applyAlignment="1">
      <alignment horizontal="left" vertical="top" wrapText="1"/>
    </xf>
    <xf numFmtId="0" fontId="32" fillId="0" borderId="22" xfId="0" applyFont="1" applyBorder="1" applyAlignment="1">
      <alignment horizontal="center" vertical="top" wrapText="1"/>
    </xf>
    <xf numFmtId="0" fontId="27" fillId="0" borderId="22" xfId="0" applyFont="1" applyBorder="1" applyAlignment="1">
      <alignment horizontal="center" vertical="top" wrapText="1"/>
    </xf>
    <xf numFmtId="0" fontId="27" fillId="0" borderId="7" xfId="0" applyFont="1" applyBorder="1" applyAlignment="1">
      <alignment horizontal="center" vertical="top" wrapText="1"/>
    </xf>
    <xf numFmtId="0" fontId="27" fillId="0" borderId="21" xfId="0" applyFont="1" applyBorder="1" applyAlignment="1">
      <alignment horizontal="center" vertical="top" wrapText="1"/>
    </xf>
    <xf numFmtId="0" fontId="41" fillId="0" borderId="0" xfId="0" applyFont="1" applyAlignment="1">
      <alignment horizontal="center" vertical="top" wrapText="1"/>
    </xf>
    <xf numFmtId="0" fontId="2" fillId="0" borderId="21" xfId="0" applyFont="1" applyBorder="1" applyAlignment="1">
      <alignment vertical="top"/>
    </xf>
    <xf numFmtId="0" fontId="2" fillId="0" borderId="21" xfId="0" applyFont="1" applyBorder="1" applyAlignment="1">
      <alignment vertical="top" wrapText="1"/>
    </xf>
    <xf numFmtId="9" fontId="2" fillId="0" borderId="21" xfId="1" applyFont="1" applyBorder="1" applyAlignment="1">
      <alignment vertical="top"/>
    </xf>
    <xf numFmtId="0" fontId="2" fillId="0" borderId="22" xfId="0" applyFont="1" applyBorder="1" applyAlignment="1">
      <alignment vertical="top"/>
    </xf>
    <xf numFmtId="37" fontId="0" fillId="0" borderId="26" xfId="0" applyNumberFormat="1" applyBorder="1"/>
    <xf numFmtId="37" fontId="0" fillId="0" borderId="0" xfId="0" applyNumberFormat="1"/>
    <xf numFmtId="9" fontId="0" fillId="0" borderId="26" xfId="0" applyNumberFormat="1" applyBorder="1"/>
    <xf numFmtId="0" fontId="0" fillId="2" borderId="6" xfId="0" applyFill="1" applyBorder="1"/>
    <xf numFmtId="0" fontId="42" fillId="0" borderId="0" xfId="0" applyFont="1" applyAlignment="1">
      <alignment vertical="top"/>
    </xf>
    <xf numFmtId="0" fontId="0" fillId="0" borderId="0" xfId="0" applyAlignment="1">
      <alignment horizontal="center" vertical="top"/>
    </xf>
    <xf numFmtId="0" fontId="41" fillId="0" borderId="4" xfId="0" applyFont="1" applyBorder="1" applyAlignment="1">
      <alignment horizontal="center" vertical="top" wrapText="1"/>
    </xf>
    <xf numFmtId="9" fontId="1" fillId="0" borderId="0" xfId="1" applyFont="1" applyBorder="1" applyAlignment="1">
      <alignment vertical="top"/>
    </xf>
    <xf numFmtId="0" fontId="3" fillId="0" borderId="0" xfId="2" applyFont="1" applyFill="1" applyAlignment="1">
      <alignment vertical="top"/>
    </xf>
    <xf numFmtId="0" fontId="41" fillId="0" borderId="0" xfId="0" applyFont="1" applyAlignment="1">
      <alignment horizontal="left" vertical="top" wrapText="1"/>
    </xf>
    <xf numFmtId="0" fontId="41" fillId="18" borderId="0" xfId="0" applyFont="1" applyFill="1" applyAlignment="1">
      <alignment horizontal="center" vertical="top" wrapText="1"/>
    </xf>
    <xf numFmtId="9" fontId="0" fillId="0" borderId="0" xfId="1" applyFont="1" applyFill="1" applyBorder="1" applyAlignment="1">
      <alignment horizontal="right" vertical="top"/>
    </xf>
    <xf numFmtId="164" fontId="0" fillId="0" borderId="0" xfId="5" applyFont="1" applyFill="1" applyBorder="1" applyAlignment="1">
      <alignment horizontal="right" vertical="top"/>
    </xf>
    <xf numFmtId="164" fontId="1" fillId="2" borderId="0" xfId="5" applyFont="1" applyFill="1" applyBorder="1" applyAlignment="1">
      <alignment vertical="top"/>
    </xf>
    <xf numFmtId="164" fontId="1" fillId="5" borderId="0" xfId="5" applyFill="1" applyBorder="1" applyAlignment="1">
      <alignment vertical="top"/>
    </xf>
    <xf numFmtId="9" fontId="0" fillId="5" borderId="0" xfId="1" applyFont="1" applyFill="1" applyBorder="1" applyAlignment="1">
      <alignment vertical="top"/>
    </xf>
    <xf numFmtId="164" fontId="0" fillId="24" borderId="0" xfId="5" applyFont="1" applyFill="1" applyBorder="1" applyAlignment="1">
      <alignment vertical="top"/>
    </xf>
    <xf numFmtId="9" fontId="3" fillId="0" borderId="0" xfId="1" applyFont="1" applyFill="1" applyBorder="1" applyAlignment="1">
      <alignment vertical="top"/>
    </xf>
    <xf numFmtId="164" fontId="0" fillId="0" borderId="0" xfId="0" applyNumberFormat="1" applyAlignment="1">
      <alignment horizontal="right" vertical="top"/>
    </xf>
    <xf numFmtId="164" fontId="40" fillId="0" borderId="0" xfId="5" applyFont="1" applyFill="1" applyBorder="1" applyAlignment="1">
      <alignment vertical="top"/>
    </xf>
    <xf numFmtId="164" fontId="0" fillId="2" borderId="0" xfId="5" applyFont="1" applyFill="1" applyBorder="1"/>
    <xf numFmtId="17" fontId="3" fillId="0" borderId="0" xfId="0" applyNumberFormat="1" applyFont="1" applyAlignment="1">
      <alignment vertical="top"/>
    </xf>
    <xf numFmtId="164" fontId="3" fillId="0" borderId="0" xfId="0" applyNumberFormat="1" applyFont="1" applyAlignment="1">
      <alignment vertical="top"/>
    </xf>
    <xf numFmtId="9" fontId="3" fillId="0" borderId="0" xfId="1" applyFont="1" applyBorder="1" applyAlignment="1">
      <alignment vertical="top"/>
    </xf>
    <xf numFmtId="164" fontId="40" fillId="24" borderId="0" xfId="5" applyFont="1" applyFill="1" applyBorder="1" applyAlignment="1">
      <alignment vertical="top"/>
    </xf>
    <xf numFmtId="164" fontId="0" fillId="24" borderId="0" xfId="0" applyNumberFormat="1" applyFill="1" applyAlignment="1">
      <alignment vertical="top"/>
    </xf>
    <xf numFmtId="164" fontId="0" fillId="5" borderId="0" xfId="5" applyFont="1" applyFill="1" applyBorder="1" applyAlignment="1">
      <alignment vertical="top"/>
    </xf>
    <xf numFmtId="0" fontId="0" fillId="5" borderId="0" xfId="5" applyNumberFormat="1" applyFont="1" applyFill="1" applyBorder="1" applyAlignment="1">
      <alignment vertical="top"/>
    </xf>
    <xf numFmtId="0" fontId="0" fillId="5" borderId="0" xfId="1" applyNumberFormat="1" applyFont="1" applyFill="1" applyBorder="1" applyAlignment="1">
      <alignment vertical="top"/>
    </xf>
    <xf numFmtId="164" fontId="3" fillId="5" borderId="0" xfId="5" applyFont="1" applyFill="1" applyBorder="1" applyAlignment="1">
      <alignment vertical="top"/>
    </xf>
    <xf numFmtId="0" fontId="1" fillId="2" borderId="0" xfId="2" applyFill="1" applyAlignment="1">
      <alignment vertical="top"/>
    </xf>
    <xf numFmtId="164" fontId="0" fillId="2" borderId="0" xfId="0" applyNumberFormat="1" applyFill="1" applyAlignment="1">
      <alignment vertical="top"/>
    </xf>
    <xf numFmtId="164" fontId="1" fillId="24" borderId="0" xfId="5" applyFont="1" applyFill="1" applyBorder="1" applyAlignment="1">
      <alignment vertical="top"/>
    </xf>
    <xf numFmtId="37" fontId="0" fillId="0" borderId="0" xfId="0" applyNumberFormat="1" applyAlignment="1">
      <alignment vertical="top"/>
    </xf>
    <xf numFmtId="164" fontId="40" fillId="24" borderId="0" xfId="5" applyFont="1" applyFill="1" applyBorder="1" applyAlignment="1">
      <alignment horizontal="left" vertical="top"/>
    </xf>
    <xf numFmtId="0" fontId="0" fillId="5" borderId="0" xfId="0" applyFill="1"/>
    <xf numFmtId="164" fontId="3" fillId="2" borderId="0" xfId="5" applyFont="1" applyFill="1" applyBorder="1" applyAlignment="1">
      <alignment vertical="top"/>
    </xf>
    <xf numFmtId="9" fontId="3" fillId="2" borderId="0" xfId="1" applyFont="1" applyFill="1" applyBorder="1" applyAlignment="1">
      <alignment vertical="top"/>
    </xf>
    <xf numFmtId="17" fontId="42" fillId="0" borderId="0" xfId="0" applyNumberFormat="1" applyFont="1" applyAlignment="1">
      <alignment vertical="top"/>
    </xf>
    <xf numFmtId="164" fontId="42" fillId="0" borderId="0" xfId="5" applyFont="1" applyFill="1" applyBorder="1" applyAlignment="1">
      <alignment vertical="top"/>
    </xf>
    <xf numFmtId="164" fontId="42" fillId="0" borderId="0" xfId="0" applyNumberFormat="1" applyFont="1" applyAlignment="1">
      <alignment vertical="top"/>
    </xf>
    <xf numFmtId="9" fontId="42" fillId="0" borderId="0" xfId="1" applyFont="1" applyBorder="1" applyAlignment="1">
      <alignment vertical="top"/>
    </xf>
    <xf numFmtId="3" fontId="42" fillId="0" borderId="0" xfId="0" applyNumberFormat="1" applyFont="1" applyAlignment="1">
      <alignment vertical="top"/>
    </xf>
    <xf numFmtId="9" fontId="42" fillId="0" borderId="0" xfId="1" applyFont="1" applyFill="1" applyBorder="1" applyAlignment="1">
      <alignment vertical="top"/>
    </xf>
    <xf numFmtId="9" fontId="26" fillId="0" borderId="0" xfId="1" applyFont="1" applyFill="1" applyBorder="1" applyAlignment="1">
      <alignment vertical="top"/>
    </xf>
    <xf numFmtId="3" fontId="0" fillId="0" borderId="0" xfId="5" applyNumberFormat="1" applyFont="1" applyFill="1" applyBorder="1"/>
    <xf numFmtId="164" fontId="0" fillId="26" borderId="0" xfId="5" applyFont="1" applyFill="1" applyBorder="1" applyAlignment="1">
      <alignment vertical="top"/>
    </xf>
    <xf numFmtId="17" fontId="0" fillId="0" borderId="0" xfId="2" applyNumberFormat="1" applyFont="1" applyFill="1" applyAlignment="1">
      <alignment vertical="top"/>
    </xf>
    <xf numFmtId="9" fontId="0" fillId="0" borderId="0" xfId="2" applyNumberFormat="1" applyFont="1" applyFill="1" applyAlignment="1">
      <alignment vertical="top"/>
    </xf>
    <xf numFmtId="164" fontId="0" fillId="0" borderId="0" xfId="2" applyNumberFormat="1" applyFont="1" applyFill="1" applyAlignment="1">
      <alignment vertical="top"/>
    </xf>
    <xf numFmtId="3" fontId="3" fillId="0" borderId="0" xfId="5" applyNumberFormat="1" applyFont="1" applyFill="1" applyBorder="1" applyAlignment="1">
      <alignment vertical="top"/>
    </xf>
    <xf numFmtId="37" fontId="3" fillId="0" borderId="0" xfId="5" applyNumberFormat="1" applyFont="1" applyFill="1" applyBorder="1" applyAlignment="1">
      <alignment vertical="top"/>
    </xf>
    <xf numFmtId="9" fontId="0" fillId="24" borderId="0" xfId="1" applyFont="1" applyFill="1" applyBorder="1" applyAlignment="1">
      <alignment vertical="top"/>
    </xf>
    <xf numFmtId="164" fontId="38" fillId="0" borderId="0" xfId="5" applyFont="1" applyFill="1" applyBorder="1" applyAlignment="1">
      <alignment vertical="top"/>
    </xf>
    <xf numFmtId="9" fontId="3" fillId="2" borderId="0" xfId="1" applyFont="1" applyFill="1" applyBorder="1" applyAlignment="1">
      <alignment vertical="top" wrapText="1"/>
    </xf>
    <xf numFmtId="0" fontId="22" fillId="0" borderId="0" xfId="0" applyFont="1" applyAlignment="1">
      <alignment vertical="top"/>
    </xf>
    <xf numFmtId="164" fontId="0" fillId="26" borderId="0" xfId="0" applyNumberFormat="1" applyFill="1" applyAlignment="1">
      <alignment vertical="top"/>
    </xf>
    <xf numFmtId="3" fontId="0" fillId="0" borderId="0" xfId="5" applyNumberFormat="1" applyFont="1" applyFill="1" applyBorder="1" applyAlignment="1">
      <alignment horizontal="right" vertical="top"/>
    </xf>
    <xf numFmtId="164" fontId="26" fillId="0" borderId="0" xfId="0" applyNumberFormat="1" applyFont="1" applyAlignment="1">
      <alignment vertical="top"/>
    </xf>
    <xf numFmtId="164" fontId="26" fillId="0" borderId="0" xfId="5" applyFont="1" applyFill="1" applyBorder="1" applyAlignment="1">
      <alignment horizontal="right" vertical="top"/>
    </xf>
    <xf numFmtId="0" fontId="41" fillId="0" borderId="5" xfId="0" applyFont="1" applyBorder="1" applyAlignment="1">
      <alignment horizontal="center" vertical="top" wrapText="1"/>
    </xf>
    <xf numFmtId="0" fontId="41" fillId="0" borderId="8" xfId="0" applyFont="1" applyBorder="1" applyAlignment="1">
      <alignment horizontal="center" vertical="top" wrapText="1"/>
    </xf>
    <xf numFmtId="0" fontId="27" fillId="0" borderId="5" xfId="0" applyFont="1" applyBorder="1" applyAlignment="1">
      <alignment horizontal="center" vertical="top" wrapText="1"/>
    </xf>
    <xf numFmtId="0" fontId="0" fillId="2" borderId="5" xfId="0" applyFill="1" applyBorder="1" applyAlignment="1">
      <alignment horizontal="left" vertical="top"/>
    </xf>
    <xf numFmtId="0" fontId="42" fillId="0" borderId="5" xfId="0" applyFont="1" applyBorder="1" applyAlignment="1">
      <alignment horizontal="left" vertical="top"/>
    </xf>
    <xf numFmtId="0" fontId="33" fillId="0" borderId="5" xfId="0" applyFont="1" applyBorder="1" applyAlignment="1">
      <alignment horizontal="center" vertical="top" wrapText="1"/>
    </xf>
    <xf numFmtId="0" fontId="0" fillId="5" borderId="5" xfId="2" applyFont="1" applyBorder="1" applyAlignment="1">
      <alignment horizontal="left" vertical="top"/>
    </xf>
    <xf numFmtId="17" fontId="0" fillId="0" borderId="5" xfId="5" applyNumberFormat="1" applyFont="1" applyFill="1" applyBorder="1" applyAlignment="1">
      <alignment horizontal="left" vertical="top"/>
    </xf>
    <xf numFmtId="49" fontId="0" fillId="0" borderId="5" xfId="0" applyNumberFormat="1" applyBorder="1" applyAlignment="1">
      <alignment horizontal="left" vertical="top"/>
    </xf>
    <xf numFmtId="0" fontId="3" fillId="0" borderId="5" xfId="8" applyFont="1" applyBorder="1" applyAlignment="1">
      <alignment horizontal="left" vertical="top"/>
    </xf>
    <xf numFmtId="17" fontId="0" fillId="0" borderId="5" xfId="0" applyNumberFormat="1" applyBorder="1" applyAlignment="1">
      <alignment horizontal="left" vertical="top"/>
    </xf>
    <xf numFmtId="17" fontId="3" fillId="0" borderId="5" xfId="0" applyNumberFormat="1" applyFont="1" applyBorder="1" applyAlignment="1">
      <alignment horizontal="left" vertical="top"/>
    </xf>
    <xf numFmtId="0" fontId="3" fillId="0" borderId="5" xfId="2" applyFont="1" applyFill="1" applyBorder="1" applyAlignment="1">
      <alignment horizontal="left" vertical="top"/>
    </xf>
    <xf numFmtId="0" fontId="3" fillId="2" borderId="5" xfId="0" applyFont="1" applyFill="1" applyBorder="1" applyAlignment="1">
      <alignment horizontal="left" vertical="top"/>
    </xf>
    <xf numFmtId="0" fontId="3" fillId="0" borderId="5" xfId="0" applyFont="1" applyBorder="1" applyAlignment="1">
      <alignment horizontal="left"/>
    </xf>
    <xf numFmtId="17" fontId="3" fillId="0" borderId="5" xfId="0" applyNumberFormat="1" applyFont="1" applyBorder="1" applyAlignment="1">
      <alignment horizontal="left"/>
    </xf>
    <xf numFmtId="17" fontId="0" fillId="0" borderId="5" xfId="2" applyNumberFormat="1" applyFont="1" applyFill="1" applyBorder="1" applyAlignment="1">
      <alignment horizontal="left" vertical="top"/>
    </xf>
    <xf numFmtId="164" fontId="0" fillId="0" borderId="5" xfId="5" applyFont="1" applyFill="1" applyBorder="1" applyAlignment="1">
      <alignment horizontal="left" vertical="top"/>
    </xf>
    <xf numFmtId="0" fontId="7" fillId="0" borderId="5" xfId="8" applyBorder="1" applyAlignment="1">
      <alignment horizontal="left" vertical="top"/>
    </xf>
    <xf numFmtId="0" fontId="0" fillId="0" borderId="5" xfId="2" applyFont="1" applyFill="1" applyBorder="1" applyAlignment="1">
      <alignment horizontal="left" vertical="top"/>
    </xf>
    <xf numFmtId="3" fontId="0" fillId="0" borderId="5" xfId="0" applyNumberFormat="1" applyBorder="1" applyAlignment="1">
      <alignment horizontal="left" vertical="top"/>
    </xf>
    <xf numFmtId="164" fontId="1" fillId="0" borderId="5" xfId="5" applyFont="1" applyFill="1" applyBorder="1" applyAlignment="1">
      <alignment horizontal="left" vertical="top"/>
    </xf>
    <xf numFmtId="0" fontId="5" fillId="0" borderId="5" xfId="0" applyFont="1" applyBorder="1" applyAlignment="1">
      <alignment horizontal="left" vertical="top"/>
    </xf>
    <xf numFmtId="0" fontId="26" fillId="0" borderId="5" xfId="0" applyFont="1" applyBorder="1" applyAlignment="1">
      <alignment horizontal="left" vertical="top"/>
    </xf>
    <xf numFmtId="0" fontId="32" fillId="18" borderId="5" xfId="0" applyFont="1" applyFill="1" applyBorder="1" applyAlignment="1">
      <alignment horizontal="center" vertical="top" wrapText="1"/>
    </xf>
    <xf numFmtId="0" fontId="33" fillId="19" borderId="5" xfId="0" applyFont="1" applyFill="1" applyBorder="1" applyAlignment="1">
      <alignment horizontal="center" vertical="top" wrapText="1"/>
    </xf>
    <xf numFmtId="0" fontId="33" fillId="7" borderId="5" xfId="0" applyFont="1" applyFill="1" applyBorder="1" applyAlignment="1">
      <alignment horizontal="center" vertical="top" wrapText="1"/>
    </xf>
    <xf numFmtId="9" fontId="33" fillId="8" borderId="5" xfId="1" applyFont="1" applyFill="1" applyBorder="1" applyAlignment="1">
      <alignment horizontal="center" vertical="top" wrapText="1"/>
    </xf>
    <xf numFmtId="9" fontId="34" fillId="9" borderId="5" xfId="1" applyFont="1" applyFill="1" applyBorder="1" applyAlignment="1">
      <alignment horizontal="center" vertical="top" wrapText="1"/>
    </xf>
    <xf numFmtId="9" fontId="34" fillId="10" borderId="5" xfId="1" applyFont="1" applyFill="1" applyBorder="1" applyAlignment="1">
      <alignment horizontal="center" vertical="top" wrapText="1"/>
    </xf>
    <xf numFmtId="0" fontId="0" fillId="2" borderId="5" xfId="0" applyFill="1" applyBorder="1"/>
    <xf numFmtId="0" fontId="0" fillId="5" borderId="5" xfId="0" applyFill="1" applyBorder="1"/>
    <xf numFmtId="0" fontId="3" fillId="0" borderId="5" xfId="0" applyFont="1" applyBorder="1"/>
    <xf numFmtId="0" fontId="0" fillId="0" borderId="5" xfId="0" applyBorder="1" applyAlignment="1">
      <alignment horizontal="right" vertical="top"/>
    </xf>
    <xf numFmtId="0" fontId="3" fillId="0" borderId="5" xfId="0" applyFont="1" applyBorder="1" applyAlignment="1">
      <alignment horizontal="right" vertical="top"/>
    </xf>
    <xf numFmtId="0" fontId="2" fillId="0" borderId="5" xfId="0" applyFont="1" applyBorder="1" applyAlignment="1">
      <alignment vertical="top" wrapText="1"/>
    </xf>
    <xf numFmtId="9" fontId="2" fillId="0" borderId="5" xfId="1" applyFont="1" applyBorder="1" applyAlignment="1">
      <alignment vertical="top" wrapText="1"/>
    </xf>
    <xf numFmtId="0" fontId="0" fillId="0" borderId="11" xfId="0" applyBorder="1" applyAlignment="1">
      <alignment horizontal="left" vertical="top"/>
    </xf>
    <xf numFmtId="0" fontId="0" fillId="0" borderId="10" xfId="0" applyBorder="1" applyAlignment="1">
      <alignment horizontal="left" vertical="top"/>
    </xf>
    <xf numFmtId="0" fontId="0" fillId="0" borderId="6" xfId="5" applyNumberFormat="1" applyFont="1" applyFill="1" applyBorder="1" applyAlignment="1">
      <alignment vertical="top"/>
    </xf>
    <xf numFmtId="0" fontId="0" fillId="0" borderId="6" xfId="1" applyNumberFormat="1" applyFont="1" applyBorder="1" applyAlignment="1">
      <alignment vertical="top"/>
    </xf>
    <xf numFmtId="0" fontId="0" fillId="5" borderId="10" xfId="2" applyFont="1" applyBorder="1" applyAlignment="1">
      <alignment horizontal="left" vertical="top"/>
    </xf>
    <xf numFmtId="164" fontId="1" fillId="5" borderId="6" xfId="5" applyFill="1" applyBorder="1" applyAlignment="1">
      <alignment vertical="top"/>
    </xf>
    <xf numFmtId="164" fontId="37" fillId="26" borderId="6" xfId="5" applyFont="1" applyFill="1" applyBorder="1" applyAlignment="1">
      <alignment vertical="top"/>
    </xf>
    <xf numFmtId="0" fontId="0" fillId="5" borderId="6" xfId="5" applyNumberFormat="1" applyFont="1" applyFill="1" applyBorder="1" applyAlignment="1">
      <alignment vertical="top"/>
    </xf>
    <xf numFmtId="0" fontId="0" fillId="5" borderId="6" xfId="1" applyNumberFormat="1" applyFont="1" applyFill="1" applyBorder="1" applyAlignment="1">
      <alignment vertical="top"/>
    </xf>
    <xf numFmtId="0" fontId="0" fillId="5" borderId="10" xfId="0" applyFill="1" applyBorder="1" applyAlignment="1">
      <alignment horizontal="left" vertical="top"/>
    </xf>
    <xf numFmtId="164" fontId="3" fillId="5" borderId="6" xfId="5" applyFont="1" applyFill="1" applyBorder="1" applyAlignment="1">
      <alignment vertical="top"/>
    </xf>
    <xf numFmtId="0" fontId="0" fillId="5" borderId="6" xfId="0" applyFill="1" applyBorder="1"/>
    <xf numFmtId="0" fontId="0" fillId="5" borderId="10" xfId="0" applyFill="1" applyBorder="1"/>
    <xf numFmtId="164" fontId="0" fillId="5" borderId="6" xfId="5" applyFont="1" applyFill="1" applyBorder="1"/>
    <xf numFmtId="9" fontId="1" fillId="0" borderId="6" xfId="1" applyFont="1" applyBorder="1" applyAlignment="1">
      <alignment vertical="top"/>
    </xf>
    <xf numFmtId="164" fontId="1" fillId="2" borderId="6" xfId="5" applyFont="1" applyFill="1" applyBorder="1" applyAlignment="1">
      <alignment vertical="top"/>
    </xf>
    <xf numFmtId="3" fontId="0" fillId="0" borderId="6" xfId="5" applyNumberFormat="1" applyFont="1" applyFill="1" applyBorder="1" applyAlignment="1">
      <alignment vertical="top"/>
    </xf>
    <xf numFmtId="0" fontId="0" fillId="2" borderId="6" xfId="2" applyFont="1" applyFill="1" applyBorder="1" applyAlignment="1">
      <alignment vertical="top"/>
    </xf>
    <xf numFmtId="0" fontId="0" fillId="2" borderId="10" xfId="0" applyFill="1" applyBorder="1" applyAlignment="1">
      <alignment horizontal="left" vertical="top"/>
    </xf>
    <xf numFmtId="17" fontId="0" fillId="2" borderId="6" xfId="0" applyNumberFormat="1" applyFill="1" applyBorder="1" applyAlignment="1">
      <alignment vertical="top"/>
    </xf>
    <xf numFmtId="9" fontId="0" fillId="2" borderId="6" xfId="1" applyFont="1" applyFill="1" applyBorder="1" applyAlignment="1">
      <alignment vertical="top"/>
    </xf>
    <xf numFmtId="3" fontId="0" fillId="2" borderId="6" xfId="0" applyNumberFormat="1" applyFill="1" applyBorder="1"/>
    <xf numFmtId="3" fontId="0" fillId="2" borderId="6" xfId="5" applyNumberFormat="1" applyFont="1" applyFill="1" applyBorder="1" applyAlignment="1">
      <alignment vertical="top"/>
    </xf>
    <xf numFmtId="164" fontId="3" fillId="2" borderId="6" xfId="5" applyFont="1" applyFill="1" applyBorder="1" applyAlignment="1">
      <alignment vertical="top"/>
    </xf>
    <xf numFmtId="17" fontId="3" fillId="0" borderId="6" xfId="0" applyNumberFormat="1" applyFont="1" applyBorder="1" applyAlignment="1">
      <alignment vertical="top"/>
    </xf>
    <xf numFmtId="9" fontId="3" fillId="0" borderId="6" xfId="1" applyFont="1" applyFill="1" applyBorder="1" applyAlignment="1">
      <alignment vertical="top"/>
    </xf>
    <xf numFmtId="0" fontId="3" fillId="0" borderId="10" xfId="5" applyNumberFormat="1" applyFont="1" applyFill="1" applyBorder="1" applyAlignment="1">
      <alignment horizontal="left" vertical="top"/>
    </xf>
    <xf numFmtId="3" fontId="3" fillId="0" borderId="6" xfId="0" applyNumberFormat="1" applyFont="1" applyBorder="1"/>
    <xf numFmtId="0" fontId="0" fillId="0" borderId="10" xfId="5" applyNumberFormat="1" applyFont="1" applyFill="1" applyBorder="1" applyAlignment="1">
      <alignment horizontal="left" vertical="top"/>
    </xf>
    <xf numFmtId="164" fontId="0" fillId="0" borderId="10" xfId="5" applyFont="1" applyFill="1" applyBorder="1" applyAlignment="1">
      <alignment horizontal="left" vertical="top"/>
    </xf>
    <xf numFmtId="164" fontId="0" fillId="31" borderId="6" xfId="5" applyFont="1" applyFill="1" applyBorder="1" applyAlignment="1">
      <alignment vertical="top"/>
    </xf>
    <xf numFmtId="0" fontId="0" fillId="0" borderId="10" xfId="5" applyNumberFormat="1" applyFont="1" applyFill="1" applyBorder="1" applyAlignment="1">
      <alignment vertical="top"/>
    </xf>
    <xf numFmtId="164" fontId="0" fillId="0" borderId="6" xfId="5" quotePrefix="1" applyFont="1" applyFill="1" applyBorder="1" applyAlignment="1">
      <alignment vertical="top"/>
    </xf>
    <xf numFmtId="0" fontId="3" fillId="0" borderId="6" xfId="5" applyNumberFormat="1" applyFont="1" applyFill="1" applyBorder="1" applyAlignment="1">
      <alignment vertical="top"/>
    </xf>
    <xf numFmtId="164" fontId="3" fillId="3" borderId="6" xfId="5" applyFont="1" applyFill="1" applyBorder="1" applyAlignment="1">
      <alignment vertical="top"/>
    </xf>
    <xf numFmtId="0" fontId="0" fillId="0" borderId="0" xfId="0" applyAlignment="1">
      <alignment horizontal="right" vertical="top"/>
    </xf>
    <xf numFmtId="9" fontId="0" fillId="0" borderId="0" xfId="0" applyNumberFormat="1" applyAlignment="1">
      <alignment horizontal="right" vertical="top"/>
    </xf>
    <xf numFmtId="9" fontId="0" fillId="0" borderId="0" xfId="1" applyFont="1" applyBorder="1" applyAlignment="1">
      <alignment horizontal="right" vertical="top"/>
    </xf>
    <xf numFmtId="0" fontId="0" fillId="5" borderId="0" xfId="2" applyFont="1" applyAlignment="1">
      <alignment horizontal="left" vertical="top"/>
    </xf>
    <xf numFmtId="9" fontId="1" fillId="5" borderId="0" xfId="1" applyFill="1" applyBorder="1" applyAlignment="1">
      <alignment vertical="top"/>
    </xf>
    <xf numFmtId="9" fontId="0" fillId="24" borderId="0" xfId="0" applyNumberFormat="1" applyFill="1" applyAlignment="1">
      <alignment vertical="top"/>
    </xf>
    <xf numFmtId="9" fontId="40" fillId="0" borderId="0" xfId="1" applyFont="1" applyFill="1" applyBorder="1" applyAlignment="1">
      <alignment vertical="top"/>
    </xf>
    <xf numFmtId="9" fontId="3" fillId="0" borderId="0" xfId="5" applyNumberFormat="1" applyFont="1" applyFill="1" applyBorder="1" applyAlignment="1">
      <alignment vertical="top"/>
    </xf>
    <xf numFmtId="9" fontId="3" fillId="0" borderId="0" xfId="0" applyNumberFormat="1" applyFont="1" applyAlignment="1">
      <alignment vertical="top"/>
    </xf>
    <xf numFmtId="49" fontId="0" fillId="0" borderId="0" xfId="0" applyNumberFormat="1" applyAlignment="1">
      <alignment horizontal="left" vertical="top"/>
    </xf>
    <xf numFmtId="0" fontId="3" fillId="0" borderId="0" xfId="8" applyFont="1" applyBorder="1" applyAlignment="1">
      <alignment horizontal="left" vertical="top"/>
    </xf>
    <xf numFmtId="17" fontId="0" fillId="0" borderId="0" xfId="0" applyNumberFormat="1" applyAlignment="1">
      <alignment horizontal="left" vertical="top"/>
    </xf>
    <xf numFmtId="9" fontId="40" fillId="24" borderId="0" xfId="1" applyFont="1" applyFill="1" applyBorder="1" applyAlignment="1">
      <alignment vertical="top"/>
    </xf>
    <xf numFmtId="0" fontId="0" fillId="5" borderId="0" xfId="0" applyFill="1" applyAlignment="1">
      <alignment horizontal="left" vertical="top"/>
    </xf>
    <xf numFmtId="9" fontId="3" fillId="5" borderId="0" xfId="1" applyFont="1" applyFill="1" applyBorder="1" applyAlignment="1">
      <alignment vertical="top"/>
    </xf>
    <xf numFmtId="17" fontId="3" fillId="0" borderId="0" xfId="0" applyNumberFormat="1" applyFont="1" applyAlignment="1">
      <alignment horizontal="left" vertical="top"/>
    </xf>
    <xf numFmtId="0" fontId="3" fillId="0" borderId="0" xfId="2" applyFont="1" applyFill="1" applyAlignment="1">
      <alignment horizontal="left" vertical="top"/>
    </xf>
    <xf numFmtId="0" fontId="42" fillId="0" borderId="0" xfId="0" applyFont="1" applyAlignment="1">
      <alignment horizontal="left" vertical="top"/>
    </xf>
    <xf numFmtId="9" fontId="42" fillId="0" borderId="0" xfId="0" applyNumberFormat="1" applyFont="1" applyAlignment="1">
      <alignment vertical="top"/>
    </xf>
    <xf numFmtId="9" fontId="0" fillId="0" borderId="0" xfId="0" applyNumberFormat="1" applyAlignment="1">
      <alignment horizontal="left" vertical="top"/>
    </xf>
    <xf numFmtId="0" fontId="3" fillId="0" borderId="0" xfId="0" applyFont="1" applyAlignment="1">
      <alignment horizontal="left"/>
    </xf>
    <xf numFmtId="17" fontId="3" fillId="0" borderId="0" xfId="0" applyNumberFormat="1" applyFont="1" applyAlignment="1">
      <alignment horizontal="left"/>
    </xf>
    <xf numFmtId="10" fontId="3" fillId="0" borderId="0" xfId="1" applyNumberFormat="1" applyFont="1" applyFill="1" applyBorder="1" applyAlignment="1">
      <alignment vertical="top"/>
    </xf>
    <xf numFmtId="17" fontId="0" fillId="0" borderId="0" xfId="2" applyNumberFormat="1" applyFont="1" applyFill="1" applyAlignment="1">
      <alignment horizontal="left" vertical="top"/>
    </xf>
    <xf numFmtId="0" fontId="7" fillId="0" borderId="0" xfId="8" applyBorder="1" applyAlignment="1">
      <alignment horizontal="left" vertical="top"/>
    </xf>
    <xf numFmtId="9" fontId="40" fillId="0" borderId="0" xfId="5" applyNumberFormat="1" applyFont="1" applyFill="1" applyBorder="1" applyAlignment="1">
      <alignment vertical="top"/>
    </xf>
    <xf numFmtId="9" fontId="38" fillId="0" borderId="0" xfId="1" applyFont="1" applyFill="1" applyBorder="1" applyAlignment="1">
      <alignment vertical="top"/>
    </xf>
    <xf numFmtId="0" fontId="3" fillId="0" borderId="0" xfId="0" applyFont="1" applyAlignment="1">
      <alignment horizontal="right" vertical="top"/>
    </xf>
    <xf numFmtId="9" fontId="40" fillId="0" borderId="0" xfId="1" applyFont="1" applyBorder="1" applyAlignment="1">
      <alignment vertical="top"/>
    </xf>
    <xf numFmtId="3" fontId="0" fillId="0" borderId="0" xfId="0" applyNumberFormat="1" applyAlignment="1">
      <alignment horizontal="left" vertical="top"/>
    </xf>
    <xf numFmtId="0" fontId="26" fillId="0" borderId="0" xfId="0" applyFont="1" applyAlignment="1">
      <alignment horizontal="left" vertical="top"/>
    </xf>
    <xf numFmtId="9" fontId="26" fillId="0" borderId="0" xfId="0" applyNumberFormat="1" applyFont="1" applyAlignment="1">
      <alignment vertical="top"/>
    </xf>
    <xf numFmtId="9" fontId="3" fillId="0" borderId="0" xfId="1" applyFont="1" applyFill="1" applyBorder="1" applyAlignment="1">
      <alignment vertical="top" wrapText="1"/>
    </xf>
    <xf numFmtId="0" fontId="33" fillId="0" borderId="23" xfId="0" applyFont="1" applyBorder="1" applyAlignment="1">
      <alignment horizontal="center" vertical="top" wrapText="1"/>
    </xf>
    <xf numFmtId="0" fontId="41" fillId="18" borderId="21" xfId="0" applyFont="1" applyFill="1" applyBorder="1" applyAlignment="1">
      <alignment horizontal="center" vertical="top" wrapText="1"/>
    </xf>
    <xf numFmtId="0" fontId="32" fillId="18" borderId="22" xfId="0" applyFont="1" applyFill="1" applyBorder="1" applyAlignment="1">
      <alignment horizontal="center" vertical="top" wrapText="1"/>
    </xf>
    <xf numFmtId="9" fontId="0" fillId="0" borderId="27" xfId="0" applyNumberFormat="1" applyBorder="1" applyAlignment="1">
      <alignment horizontal="right" vertical="top"/>
    </xf>
    <xf numFmtId="9" fontId="0" fillId="0" borderId="27" xfId="0" applyNumberFormat="1" applyBorder="1" applyAlignment="1">
      <alignment vertical="top"/>
    </xf>
    <xf numFmtId="0" fontId="0" fillId="0" borderId="26" xfId="0" applyBorder="1" applyAlignment="1">
      <alignment vertical="top"/>
    </xf>
    <xf numFmtId="0" fontId="0" fillId="0" borderId="27" xfId="0" applyBorder="1" applyAlignment="1">
      <alignment vertical="top"/>
    </xf>
    <xf numFmtId="0" fontId="1" fillId="5" borderId="27" xfId="2" applyBorder="1" applyAlignment="1">
      <alignment vertical="top"/>
    </xf>
    <xf numFmtId="9" fontId="0" fillId="0" borderId="27" xfId="1" applyFont="1" applyBorder="1" applyAlignment="1">
      <alignment vertical="top"/>
    </xf>
    <xf numFmtId="9" fontId="3" fillId="0" borderId="27" xfId="0" applyNumberFormat="1" applyFont="1" applyBorder="1" applyAlignment="1">
      <alignment vertical="top"/>
    </xf>
    <xf numFmtId="165" fontId="0" fillId="0" borderId="27" xfId="0" applyNumberFormat="1" applyBorder="1" applyAlignment="1">
      <alignment vertical="top"/>
    </xf>
    <xf numFmtId="0" fontId="0" fillId="5" borderId="27" xfId="2" applyFont="1" applyBorder="1" applyAlignment="1">
      <alignment vertical="top"/>
    </xf>
    <xf numFmtId="0" fontId="0" fillId="5" borderId="27" xfId="0" applyFill="1" applyBorder="1" applyAlignment="1">
      <alignment vertical="top"/>
    </xf>
    <xf numFmtId="165" fontId="37" fillId="0" borderId="27" xfId="0" applyNumberFormat="1" applyFont="1" applyBorder="1" applyAlignment="1">
      <alignment vertical="top"/>
    </xf>
    <xf numFmtId="9" fontId="42" fillId="0" borderId="27" xfId="0" applyNumberFormat="1" applyFont="1" applyBorder="1" applyAlignment="1">
      <alignment vertical="top"/>
    </xf>
    <xf numFmtId="9" fontId="0" fillId="0" borderId="27" xfId="0" applyNumberFormat="1" applyBorder="1" applyAlignment="1">
      <alignment vertical="top" wrapText="1"/>
    </xf>
    <xf numFmtId="9" fontId="0" fillId="0" borderId="27" xfId="2" applyNumberFormat="1" applyFont="1" applyFill="1" applyBorder="1" applyAlignment="1">
      <alignment vertical="top"/>
    </xf>
    <xf numFmtId="167" fontId="0" fillId="0" borderId="27" xfId="0" applyNumberFormat="1" applyBorder="1" applyAlignment="1">
      <alignment vertical="top"/>
    </xf>
    <xf numFmtId="9" fontId="26" fillId="0" borderId="27" xfId="0" applyNumberFormat="1" applyFont="1" applyBorder="1" applyAlignment="1">
      <alignment vertical="top" wrapText="1"/>
    </xf>
    <xf numFmtId="0" fontId="41" fillId="0" borderId="5" xfId="0" applyFont="1" applyBorder="1" applyAlignment="1" applyProtection="1">
      <alignment horizontal="center" vertical="top" wrapText="1"/>
      <protection locked="0"/>
    </xf>
    <xf numFmtId="0" fontId="0" fillId="0" borderId="0" xfId="0" applyAlignment="1" applyProtection="1">
      <alignment vertical="top"/>
      <protection locked="0"/>
    </xf>
    <xf numFmtId="0" fontId="0" fillId="2" borderId="0" xfId="0" applyFill="1" applyAlignment="1" applyProtection="1">
      <alignment vertical="top"/>
      <protection locked="0"/>
    </xf>
    <xf numFmtId="0" fontId="0" fillId="0" borderId="6" xfId="0" applyBorder="1" applyAlignment="1" applyProtection="1">
      <alignment vertical="top"/>
      <protection locked="0"/>
    </xf>
    <xf numFmtId="0" fontId="0" fillId="0" borderId="6" xfId="0" applyBorder="1" applyProtection="1">
      <protection locked="0"/>
    </xf>
    <xf numFmtId="0" fontId="0" fillId="2" borderId="6" xfId="0" applyFill="1" applyBorder="1" applyAlignment="1" applyProtection="1">
      <alignment vertical="top"/>
      <protection locked="0"/>
    </xf>
    <xf numFmtId="0" fontId="47" fillId="0" borderId="0" xfId="0" applyFont="1" applyAlignment="1" applyProtection="1">
      <alignment vertical="top"/>
      <protection locked="0"/>
    </xf>
    <xf numFmtId="0" fontId="0" fillId="0" borderId="0" xfId="0" applyProtection="1">
      <protection locked="0"/>
    </xf>
    <xf numFmtId="0" fontId="3" fillId="0" borderId="0" xfId="0" applyFont="1" applyAlignment="1" applyProtection="1">
      <alignment vertical="top"/>
      <protection locked="0"/>
    </xf>
    <xf numFmtId="0" fontId="0" fillId="0" borderId="5" xfId="0" applyBorder="1" applyProtection="1">
      <protection locked="0"/>
    </xf>
    <xf numFmtId="0" fontId="0" fillId="0" borderId="0" xfId="0" applyAlignment="1" applyProtection="1">
      <alignment horizontal="left" vertical="top"/>
      <protection locked="0"/>
    </xf>
    <xf numFmtId="0" fontId="0" fillId="0" borderId="26" xfId="0" applyBorder="1" applyAlignment="1" applyProtection="1">
      <alignment vertical="top"/>
      <protection locked="0"/>
    </xf>
    <xf numFmtId="0" fontId="7" fillId="0" borderId="0" xfId="8" applyBorder="1" applyAlignment="1" applyProtection="1">
      <alignment vertical="top"/>
      <protection locked="0"/>
    </xf>
    <xf numFmtId="17" fontId="0" fillId="0" borderId="0" xfId="0" applyNumberFormat="1" applyAlignment="1" applyProtection="1">
      <alignment vertical="top"/>
      <protection locked="0"/>
    </xf>
    <xf numFmtId="164" fontId="1" fillId="0" borderId="0" xfId="5" applyFont="1" applyFill="1" applyBorder="1" applyAlignment="1" applyProtection="1">
      <alignment vertical="top"/>
      <protection locked="0"/>
    </xf>
    <xf numFmtId="9" fontId="1" fillId="0" borderId="0" xfId="1" applyFont="1" applyFill="1" applyBorder="1" applyAlignment="1" applyProtection="1">
      <alignment vertical="top"/>
      <protection locked="0"/>
    </xf>
    <xf numFmtId="164" fontId="1" fillId="2" borderId="0" xfId="5" applyFont="1" applyFill="1" applyBorder="1" applyAlignment="1" applyProtection="1">
      <alignment vertical="top"/>
      <protection locked="0"/>
    </xf>
    <xf numFmtId="9" fontId="1" fillId="0" borderId="0" xfId="1" applyFont="1" applyBorder="1" applyAlignment="1" applyProtection="1">
      <alignment vertical="top"/>
      <protection locked="0"/>
    </xf>
    <xf numFmtId="164" fontId="0" fillId="0" borderId="0" xfId="0" applyNumberFormat="1" applyProtection="1">
      <protection locked="0"/>
    </xf>
    <xf numFmtId="9" fontId="0" fillId="0" borderId="5" xfId="1" applyFont="1" applyBorder="1" applyProtection="1">
      <protection locked="0"/>
    </xf>
    <xf numFmtId="0" fontId="1" fillId="0" borderId="0" xfId="2" applyFill="1" applyAlignment="1" applyProtection="1">
      <alignment vertical="top"/>
      <protection locked="0"/>
    </xf>
    <xf numFmtId="164" fontId="0" fillId="0" borderId="0" xfId="0" applyNumberFormat="1" applyAlignment="1" applyProtection="1">
      <alignment vertical="top"/>
      <protection locked="0"/>
    </xf>
    <xf numFmtId="164" fontId="0" fillId="0" borderId="0" xfId="5" applyFont="1" applyFill="1" applyBorder="1" applyAlignment="1" applyProtection="1">
      <alignment vertical="top"/>
      <protection locked="0"/>
    </xf>
    <xf numFmtId="9" fontId="0" fillId="0" borderId="0" xfId="1" applyFont="1" applyBorder="1" applyAlignment="1" applyProtection="1">
      <alignment vertical="top"/>
      <protection locked="0"/>
    </xf>
    <xf numFmtId="9" fontId="0" fillId="0" borderId="27" xfId="0" applyNumberFormat="1" applyBorder="1" applyAlignment="1" applyProtection="1">
      <alignment vertical="top"/>
      <protection locked="0"/>
    </xf>
    <xf numFmtId="9" fontId="0" fillId="0" borderId="0" xfId="1" applyFont="1" applyFill="1" applyBorder="1" applyAlignment="1" applyProtection="1">
      <alignment vertical="top"/>
      <protection locked="0"/>
    </xf>
    <xf numFmtId="9" fontId="0" fillId="0" borderId="0" xfId="0" applyNumberFormat="1" applyAlignment="1" applyProtection="1">
      <alignment vertical="top"/>
      <protection locked="0"/>
    </xf>
    <xf numFmtId="0" fontId="0" fillId="0" borderId="10" xfId="0" applyBorder="1" applyProtection="1">
      <protection locked="0"/>
    </xf>
    <xf numFmtId="0" fontId="0" fillId="2" borderId="0" xfId="0" applyFill="1" applyAlignment="1" applyProtection="1">
      <alignment horizontal="left" vertical="top"/>
      <protection locked="0"/>
    </xf>
    <xf numFmtId="0" fontId="0" fillId="2" borderId="0" xfId="0" applyFill="1" applyProtection="1">
      <protection locked="0"/>
    </xf>
    <xf numFmtId="0" fontId="0" fillId="2" borderId="26" xfId="0" applyFill="1" applyBorder="1" applyProtection="1">
      <protection locked="0"/>
    </xf>
    <xf numFmtId="0" fontId="7" fillId="2" borderId="0" xfId="8" applyFill="1" applyBorder="1" applyProtection="1">
      <protection locked="0"/>
    </xf>
    <xf numFmtId="17" fontId="0" fillId="2" borderId="0" xfId="0" applyNumberFormat="1" applyFill="1" applyProtection="1">
      <protection locked="0"/>
    </xf>
    <xf numFmtId="3" fontId="0" fillId="2" borderId="0" xfId="0" applyNumberFormat="1" applyFill="1" applyProtection="1">
      <protection locked="0"/>
    </xf>
    <xf numFmtId="9" fontId="0" fillId="2" borderId="0" xfId="0" applyNumberFormat="1" applyFill="1" applyProtection="1">
      <protection locked="0"/>
    </xf>
    <xf numFmtId="9" fontId="0" fillId="2" borderId="27" xfId="0" applyNumberFormat="1" applyFill="1" applyBorder="1" applyProtection="1">
      <protection locked="0"/>
    </xf>
    <xf numFmtId="0" fontId="0" fillId="2" borderId="5" xfId="0" applyFill="1" applyBorder="1" applyProtection="1">
      <protection locked="0"/>
    </xf>
    <xf numFmtId="0" fontId="0" fillId="0" borderId="6" xfId="0" applyBorder="1" applyAlignment="1" applyProtection="1">
      <alignment horizontal="left" vertical="top"/>
      <protection locked="0"/>
    </xf>
    <xf numFmtId="0" fontId="0" fillId="0" borderId="57" xfId="0" applyBorder="1" applyProtection="1">
      <protection locked="0"/>
    </xf>
    <xf numFmtId="0" fontId="7" fillId="0" borderId="6" xfId="8" applyBorder="1" applyProtection="1">
      <protection locked="0"/>
    </xf>
    <xf numFmtId="17" fontId="0" fillId="0" borderId="6" xfId="0" applyNumberFormat="1" applyBorder="1" applyProtection="1">
      <protection locked="0"/>
    </xf>
    <xf numFmtId="3" fontId="0" fillId="0" borderId="6" xfId="0" applyNumberFormat="1" applyBorder="1" applyProtection="1">
      <protection locked="0"/>
    </xf>
    <xf numFmtId="9" fontId="0" fillId="0" borderId="6" xfId="0" applyNumberFormat="1" applyBorder="1" applyProtection="1">
      <protection locked="0"/>
    </xf>
    <xf numFmtId="9" fontId="0" fillId="0" borderId="58" xfId="0" applyNumberFormat="1" applyBorder="1" applyProtection="1">
      <protection locked="0"/>
    </xf>
    <xf numFmtId="0" fontId="0" fillId="0" borderId="57" xfId="0" applyBorder="1" applyAlignment="1" applyProtection="1">
      <alignment vertical="top"/>
      <protection locked="0"/>
    </xf>
    <xf numFmtId="0" fontId="0" fillId="0" borderId="6" xfId="5" applyNumberFormat="1" applyFont="1" applyFill="1" applyBorder="1" applyAlignment="1" applyProtection="1">
      <alignment vertical="top"/>
      <protection locked="0"/>
    </xf>
    <xf numFmtId="0" fontId="0" fillId="0" borderId="6" xfId="1" applyNumberFormat="1" applyFont="1" applyBorder="1" applyAlignment="1" applyProtection="1">
      <alignment vertical="top"/>
      <protection locked="0"/>
    </xf>
    <xf numFmtId="0" fontId="0" fillId="0" borderId="58" xfId="0" applyBorder="1" applyAlignment="1" applyProtection="1">
      <alignment vertical="top"/>
      <protection locked="0"/>
    </xf>
    <xf numFmtId="164" fontId="0" fillId="0" borderId="6" xfId="5" applyFont="1" applyFill="1" applyBorder="1" applyAlignment="1" applyProtection="1">
      <alignment vertical="top"/>
      <protection locked="0"/>
    </xf>
    <xf numFmtId="9" fontId="0" fillId="0" borderId="6" xfId="1" applyFont="1" applyBorder="1" applyAlignment="1" applyProtection="1">
      <alignment vertical="top"/>
      <protection locked="0"/>
    </xf>
    <xf numFmtId="0" fontId="0" fillId="0" borderId="0" xfId="5" applyNumberFormat="1" applyFont="1" applyFill="1" applyBorder="1" applyAlignment="1" applyProtection="1">
      <alignment vertical="top"/>
      <protection locked="0"/>
    </xf>
    <xf numFmtId="0" fontId="0" fillId="0" borderId="0" xfId="2" applyFont="1" applyFill="1" applyAlignment="1" applyProtection="1">
      <alignment vertical="top"/>
      <protection locked="0"/>
    </xf>
    <xf numFmtId="17" fontId="0" fillId="0" borderId="0" xfId="5" applyNumberFormat="1" applyFont="1" applyFill="1" applyBorder="1" applyAlignment="1" applyProtection="1">
      <alignment horizontal="left" vertical="top"/>
      <protection locked="0"/>
    </xf>
    <xf numFmtId="0" fontId="3" fillId="24" borderId="0" xfId="5" applyNumberFormat="1" applyFont="1" applyFill="1" applyBorder="1" applyAlignment="1" applyProtection="1">
      <alignment vertical="top"/>
      <protection locked="0"/>
    </xf>
    <xf numFmtId="9" fontId="0" fillId="24" borderId="0" xfId="0" applyNumberFormat="1" applyFill="1" applyAlignment="1" applyProtection="1">
      <alignment vertical="top"/>
      <protection locked="0"/>
    </xf>
    <xf numFmtId="164" fontId="0" fillId="24" borderId="0" xfId="5" applyFont="1" applyFill="1" applyBorder="1" applyAlignment="1" applyProtection="1">
      <alignment vertical="top"/>
      <protection locked="0"/>
    </xf>
    <xf numFmtId="164" fontId="3" fillId="24" borderId="0" xfId="5" applyFont="1" applyFill="1" applyBorder="1" applyAlignment="1" applyProtection="1">
      <alignment vertical="top"/>
      <protection locked="0"/>
    </xf>
    <xf numFmtId="9" fontId="3" fillId="24" borderId="0" xfId="1" applyFont="1" applyFill="1" applyBorder="1" applyAlignment="1" applyProtection="1">
      <alignment vertical="top"/>
      <protection locked="0"/>
    </xf>
    <xf numFmtId="0" fontId="3" fillId="5" borderId="0" xfId="2" applyFont="1" applyAlignment="1" applyProtection="1">
      <alignment vertical="top"/>
      <protection locked="0"/>
    </xf>
    <xf numFmtId="0" fontId="1" fillId="5" borderId="0" xfId="2" applyAlignment="1" applyProtection="1">
      <alignment vertical="top"/>
      <protection locked="0"/>
    </xf>
    <xf numFmtId="0" fontId="0" fillId="5" borderId="0" xfId="2" applyFont="1" applyAlignment="1" applyProtection="1">
      <alignment horizontal="left" vertical="top"/>
      <protection locked="0"/>
    </xf>
    <xf numFmtId="0" fontId="1" fillId="5" borderId="27" xfId="2" applyBorder="1" applyAlignment="1" applyProtection="1">
      <alignment vertical="top"/>
      <protection locked="0"/>
    </xf>
    <xf numFmtId="0" fontId="0" fillId="5" borderId="0" xfId="2" applyFont="1" applyAlignment="1" applyProtection="1">
      <alignment vertical="top"/>
      <protection locked="0"/>
    </xf>
    <xf numFmtId="164" fontId="1" fillId="5" borderId="0" xfId="5" applyFill="1" applyBorder="1" applyAlignment="1" applyProtection="1">
      <alignment vertical="top"/>
      <protection locked="0"/>
    </xf>
    <xf numFmtId="9" fontId="0" fillId="5" borderId="0" xfId="1" applyFont="1" applyFill="1" applyBorder="1" applyAlignment="1" applyProtection="1">
      <alignment vertical="top"/>
      <protection locked="0"/>
    </xf>
    <xf numFmtId="9" fontId="1" fillId="5" borderId="0" xfId="1" applyFill="1" applyBorder="1" applyAlignment="1" applyProtection="1">
      <alignment vertical="top"/>
      <protection locked="0"/>
    </xf>
    <xf numFmtId="164" fontId="3" fillId="0" borderId="6" xfId="5" applyFont="1" applyFill="1" applyBorder="1" applyAlignment="1" applyProtection="1">
      <alignment vertical="top"/>
      <protection locked="0"/>
    </xf>
    <xf numFmtId="9" fontId="3" fillId="0" borderId="6" xfId="1" applyFont="1" applyFill="1" applyBorder="1" applyAlignment="1" applyProtection="1">
      <alignment vertical="top"/>
      <protection locked="0"/>
    </xf>
    <xf numFmtId="0" fontId="7" fillId="0" borderId="0" xfId="8" applyFill="1" applyBorder="1" applyAlignment="1" applyProtection="1">
      <alignment vertical="top"/>
      <protection locked="0"/>
    </xf>
    <xf numFmtId="3" fontId="0" fillId="0" borderId="0" xfId="0" applyNumberFormat="1" applyAlignment="1" applyProtection="1">
      <alignment vertical="top"/>
      <protection locked="0"/>
    </xf>
    <xf numFmtId="3" fontId="1" fillId="0" borderId="0" xfId="5" applyNumberFormat="1" applyFont="1" applyFill="1" applyBorder="1" applyAlignment="1" applyProtection="1">
      <alignment vertical="top"/>
      <protection locked="0"/>
    </xf>
    <xf numFmtId="0" fontId="3" fillId="0" borderId="0" xfId="0" applyFont="1" applyAlignment="1" applyProtection="1">
      <alignment horizontal="left" vertical="top"/>
      <protection locked="0"/>
    </xf>
    <xf numFmtId="164" fontId="3" fillId="0" borderId="0" xfId="5" applyFont="1" applyFill="1" applyBorder="1" applyAlignment="1" applyProtection="1">
      <alignment vertical="top"/>
      <protection locked="0"/>
    </xf>
    <xf numFmtId="9" fontId="3" fillId="0" borderId="0" xfId="1" applyFont="1" applyFill="1" applyBorder="1" applyAlignment="1" applyProtection="1">
      <alignment vertical="top"/>
      <protection locked="0"/>
    </xf>
    <xf numFmtId="0" fontId="0" fillId="0" borderId="58" xfId="0" applyBorder="1" applyProtection="1">
      <protection locked="0"/>
    </xf>
    <xf numFmtId="0" fontId="1" fillId="5" borderId="6" xfId="2" applyBorder="1" applyAlignment="1" applyProtection="1">
      <alignment vertical="top"/>
      <protection locked="0"/>
    </xf>
    <xf numFmtId="0" fontId="0" fillId="0" borderId="26" xfId="0" applyBorder="1" applyProtection="1">
      <protection locked="0"/>
    </xf>
    <xf numFmtId="0" fontId="7" fillId="0" borderId="0" xfId="8" applyFill="1" applyBorder="1" applyProtection="1">
      <protection locked="0"/>
    </xf>
    <xf numFmtId="17" fontId="0" fillId="0" borderId="0" xfId="0" applyNumberFormat="1" applyProtection="1">
      <protection locked="0"/>
    </xf>
    <xf numFmtId="3" fontId="0" fillId="0" borderId="0" xfId="0" applyNumberFormat="1" applyProtection="1">
      <protection locked="0"/>
    </xf>
    <xf numFmtId="9" fontId="0" fillId="0" borderId="0" xfId="0" applyNumberFormat="1" applyProtection="1">
      <protection locked="0"/>
    </xf>
    <xf numFmtId="9" fontId="0" fillId="0" borderId="27" xfId="0" applyNumberFormat="1" applyBorder="1" applyProtection="1">
      <protection locked="0"/>
    </xf>
    <xf numFmtId="0" fontId="0" fillId="2" borderId="6" xfId="0" applyFill="1" applyBorder="1" applyAlignment="1" applyProtection="1">
      <alignment horizontal="left" vertical="top"/>
      <protection locked="0"/>
    </xf>
    <xf numFmtId="0" fontId="0" fillId="2" borderId="6" xfId="0" applyFill="1" applyBorder="1" applyProtection="1">
      <protection locked="0"/>
    </xf>
    <xf numFmtId="0" fontId="0" fillId="2" borderId="57" xfId="0" applyFill="1" applyBorder="1" applyProtection="1">
      <protection locked="0"/>
    </xf>
    <xf numFmtId="0" fontId="7" fillId="2" borderId="6" xfId="8" applyFill="1" applyBorder="1" applyProtection="1">
      <protection locked="0"/>
    </xf>
    <xf numFmtId="17" fontId="0" fillId="2" borderId="6" xfId="0" applyNumberFormat="1" applyFill="1" applyBorder="1" applyProtection="1">
      <protection locked="0"/>
    </xf>
    <xf numFmtId="3" fontId="0" fillId="2" borderId="6" xfId="0" applyNumberFormat="1" applyFill="1" applyBorder="1" applyProtection="1">
      <protection locked="0"/>
    </xf>
    <xf numFmtId="9" fontId="0" fillId="2" borderId="6" xfId="0" applyNumberFormat="1" applyFill="1" applyBorder="1" applyProtection="1">
      <protection locked="0"/>
    </xf>
    <xf numFmtId="9" fontId="0" fillId="2" borderId="58" xfId="0" applyNumberFormat="1" applyFill="1" applyBorder="1" applyProtection="1">
      <protection locked="0"/>
    </xf>
    <xf numFmtId="0" fontId="1" fillId="2" borderId="6" xfId="2" applyFill="1" applyBorder="1" applyAlignment="1" applyProtection="1">
      <alignment vertical="top"/>
      <protection locked="0"/>
    </xf>
    <xf numFmtId="0" fontId="0" fillId="2" borderId="10" xfId="0" applyFill="1" applyBorder="1" applyProtection="1">
      <protection locked="0"/>
    </xf>
    <xf numFmtId="0" fontId="7" fillId="0" borderId="0" xfId="8" applyBorder="1" applyProtection="1">
      <protection locked="0"/>
    </xf>
    <xf numFmtId="9" fontId="0" fillId="0" borderId="0" xfId="1" applyFont="1" applyBorder="1" applyProtection="1">
      <protection locked="0"/>
    </xf>
    <xf numFmtId="0" fontId="3" fillId="0" borderId="0" xfId="0" applyFont="1" applyProtection="1">
      <protection locked="0"/>
    </xf>
    <xf numFmtId="17" fontId="0" fillId="2" borderId="6" xfId="0" applyNumberFormat="1" applyFill="1" applyBorder="1" applyAlignment="1" applyProtection="1">
      <alignment vertical="top"/>
      <protection locked="0"/>
    </xf>
    <xf numFmtId="164" fontId="0" fillId="2" borderId="6" xfId="0" applyNumberFormat="1" applyFill="1" applyBorder="1" applyProtection="1">
      <protection locked="0"/>
    </xf>
    <xf numFmtId="9" fontId="0" fillId="2" borderId="6" xfId="1" applyFont="1" applyFill="1" applyBorder="1" applyProtection="1">
      <protection locked="0"/>
    </xf>
    <xf numFmtId="0" fontId="3" fillId="2" borderId="6" xfId="0" applyFont="1" applyFill="1" applyBorder="1" applyProtection="1">
      <protection locked="0"/>
    </xf>
    <xf numFmtId="9" fontId="0" fillId="0" borderId="27" xfId="0" applyNumberFormat="1" applyBorder="1" applyAlignment="1" applyProtection="1">
      <alignment horizontal="right" vertical="top"/>
      <protection locked="0"/>
    </xf>
    <xf numFmtId="164" fontId="37" fillId="26" borderId="0" xfId="5" applyFont="1" applyFill="1" applyBorder="1" applyAlignment="1" applyProtection="1">
      <alignment vertical="top"/>
      <protection locked="0"/>
    </xf>
    <xf numFmtId="9" fontId="37" fillId="26" borderId="0" xfId="0" applyNumberFormat="1" applyFont="1" applyFill="1" applyAlignment="1" applyProtection="1">
      <alignment vertical="top"/>
      <protection locked="0"/>
    </xf>
    <xf numFmtId="9" fontId="0" fillId="26" borderId="0" xfId="0" applyNumberFormat="1" applyFill="1" applyAlignment="1" applyProtection="1">
      <alignment vertical="top"/>
      <protection locked="0"/>
    </xf>
    <xf numFmtId="17" fontId="0" fillId="2" borderId="0" xfId="0" applyNumberFormat="1" applyFill="1" applyAlignment="1" applyProtection="1">
      <alignment vertical="top"/>
      <protection locked="0"/>
    </xf>
    <xf numFmtId="164" fontId="0" fillId="2" borderId="0" xfId="0" applyNumberFormat="1" applyFill="1" applyProtection="1">
      <protection locked="0"/>
    </xf>
    <xf numFmtId="9" fontId="0" fillId="2" borderId="0" xfId="1" applyFont="1" applyFill="1" applyBorder="1" applyProtection="1">
      <protection locked="0"/>
    </xf>
    <xf numFmtId="0" fontId="3" fillId="2" borderId="0" xfId="0" applyFont="1" applyFill="1" applyAlignment="1" applyProtection="1">
      <alignment vertical="top"/>
      <protection locked="0"/>
    </xf>
    <xf numFmtId="0" fontId="1" fillId="2" borderId="0" xfId="2" applyFill="1" applyAlignment="1" applyProtection="1">
      <alignment vertical="top"/>
      <protection locked="0"/>
    </xf>
    <xf numFmtId="17" fontId="0" fillId="0" borderId="6" xfId="0" applyNumberFormat="1" applyBorder="1" applyAlignment="1" applyProtection="1">
      <alignment vertical="top"/>
      <protection locked="0"/>
    </xf>
    <xf numFmtId="164" fontId="0" fillId="0" borderId="6" xfId="0" applyNumberFormat="1" applyBorder="1" applyAlignment="1" applyProtection="1">
      <alignment vertical="top"/>
      <protection locked="0"/>
    </xf>
    <xf numFmtId="164" fontId="0" fillId="0" borderId="6" xfId="0" applyNumberFormat="1" applyBorder="1" applyProtection="1">
      <protection locked="0"/>
    </xf>
    <xf numFmtId="0" fontId="3" fillId="0" borderId="6" xfId="0" applyFont="1" applyBorder="1" applyAlignment="1" applyProtection="1">
      <alignment vertical="top"/>
      <protection locked="0"/>
    </xf>
    <xf numFmtId="3" fontId="26" fillId="0" borderId="6" xfId="0" applyNumberFormat="1" applyFont="1" applyBorder="1" applyProtection="1">
      <protection locked="0"/>
    </xf>
    <xf numFmtId="9" fontId="0" fillId="0" borderId="6" xfId="1" applyFont="1" applyBorder="1" applyProtection="1">
      <protection locked="0"/>
    </xf>
    <xf numFmtId="9" fontId="0" fillId="0" borderId="58" xfId="1" applyFont="1" applyBorder="1" applyProtection="1">
      <protection locked="0"/>
    </xf>
    <xf numFmtId="0" fontId="0" fillId="2" borderId="26" xfId="0" applyFill="1" applyBorder="1" applyAlignment="1" applyProtection="1">
      <alignment vertical="top"/>
      <protection locked="0"/>
    </xf>
    <xf numFmtId="164" fontId="0" fillId="2" borderId="0" xfId="5" applyFont="1" applyFill="1" applyBorder="1" applyAlignment="1" applyProtection="1">
      <alignment vertical="top"/>
      <protection locked="0"/>
    </xf>
    <xf numFmtId="0" fontId="7" fillId="2" borderId="0" xfId="8" applyFill="1" applyBorder="1" applyAlignment="1" applyProtection="1">
      <alignment vertical="top"/>
      <protection locked="0"/>
    </xf>
    <xf numFmtId="164" fontId="0" fillId="2" borderId="0" xfId="0" applyNumberFormat="1" applyFill="1" applyAlignment="1" applyProtection="1">
      <alignment vertical="top"/>
      <protection locked="0"/>
    </xf>
    <xf numFmtId="9" fontId="0" fillId="2" borderId="0" xfId="1" applyFont="1" applyFill="1" applyBorder="1" applyAlignment="1" applyProtection="1">
      <alignment vertical="top"/>
      <protection locked="0"/>
    </xf>
    <xf numFmtId="9" fontId="0" fillId="2" borderId="27" xfId="0" applyNumberFormat="1" applyFill="1" applyBorder="1" applyAlignment="1" applyProtection="1">
      <alignment vertical="top"/>
      <protection locked="0"/>
    </xf>
    <xf numFmtId="9" fontId="0" fillId="2" borderId="0" xfId="0" applyNumberFormat="1" applyFill="1" applyAlignment="1" applyProtection="1">
      <alignment vertical="top"/>
      <protection locked="0"/>
    </xf>
    <xf numFmtId="164" fontId="3" fillId="2" borderId="0" xfId="5" applyFont="1" applyFill="1" applyBorder="1" applyAlignment="1" applyProtection="1">
      <alignment vertical="top"/>
      <protection locked="0"/>
    </xf>
    <xf numFmtId="9" fontId="3" fillId="2" borderId="0" xfId="1" applyFont="1" applyFill="1" applyBorder="1" applyAlignment="1" applyProtection="1">
      <alignment vertical="top"/>
      <protection locked="0"/>
    </xf>
    <xf numFmtId="9" fontId="0" fillId="2" borderId="5" xfId="1" applyFont="1" applyFill="1" applyBorder="1" applyProtection="1">
      <protection locked="0"/>
    </xf>
    <xf numFmtId="0" fontId="47" fillId="0" borderId="0" xfId="0" applyFont="1" applyAlignment="1" applyProtection="1">
      <alignment horizontal="left" vertical="top"/>
      <protection locked="0"/>
    </xf>
    <xf numFmtId="0" fontId="47" fillId="0" borderId="0" xfId="2" applyFont="1" applyFill="1" applyAlignment="1" applyProtection="1">
      <alignment vertical="top"/>
      <protection locked="0"/>
    </xf>
    <xf numFmtId="0" fontId="47" fillId="0" borderId="26" xfId="0" applyFont="1" applyBorder="1" applyAlignment="1" applyProtection="1">
      <alignment vertical="top"/>
      <protection locked="0"/>
    </xf>
    <xf numFmtId="164" fontId="47" fillId="0" borderId="0" xfId="5" applyFont="1" applyFill="1" applyBorder="1" applyAlignment="1" applyProtection="1">
      <alignment vertical="top"/>
      <protection locked="0"/>
    </xf>
    <xf numFmtId="0" fontId="48" fillId="0" borderId="0" xfId="8" applyFont="1" applyBorder="1" applyAlignment="1" applyProtection="1">
      <alignment vertical="top"/>
      <protection locked="0"/>
    </xf>
    <xf numFmtId="17" fontId="47" fillId="0" borderId="0" xfId="0" applyNumberFormat="1" applyFont="1" applyAlignment="1" applyProtection="1">
      <alignment vertical="top"/>
      <protection locked="0"/>
    </xf>
    <xf numFmtId="9" fontId="47" fillId="0" borderId="0" xfId="1" applyFont="1" applyBorder="1" applyAlignment="1" applyProtection="1">
      <alignment vertical="top"/>
      <protection locked="0"/>
    </xf>
    <xf numFmtId="9" fontId="47" fillId="0" borderId="27" xfId="0" applyNumberFormat="1" applyFont="1" applyBorder="1" applyAlignment="1" applyProtection="1">
      <alignment vertical="top"/>
      <protection locked="0"/>
    </xf>
    <xf numFmtId="9" fontId="47" fillId="0" borderId="0" xfId="0" applyNumberFormat="1" applyFont="1" applyAlignment="1" applyProtection="1">
      <alignment vertical="top"/>
      <protection locked="0"/>
    </xf>
    <xf numFmtId="9" fontId="47" fillId="0" borderId="0" xfId="1" applyFont="1" applyFill="1" applyBorder="1" applyAlignment="1" applyProtection="1">
      <alignment vertical="top"/>
      <protection locked="0"/>
    </xf>
    <xf numFmtId="0" fontId="47" fillId="0" borderId="0" xfId="0" applyFont="1" applyProtection="1">
      <protection locked="0"/>
    </xf>
    <xf numFmtId="0" fontId="47" fillId="0" borderId="5" xfId="0" applyFont="1" applyBorder="1" applyProtection="1">
      <protection locked="0"/>
    </xf>
    <xf numFmtId="0" fontId="47" fillId="0" borderId="10" xfId="0" applyFont="1" applyBorder="1" applyProtection="1">
      <protection locked="0"/>
    </xf>
    <xf numFmtId="0" fontId="47" fillId="0" borderId="6" xfId="0" applyFont="1" applyBorder="1" applyProtection="1">
      <protection locked="0"/>
    </xf>
    <xf numFmtId="0" fontId="0" fillId="5" borderId="27" xfId="2" applyFont="1" applyBorder="1" applyAlignment="1" applyProtection="1">
      <alignment vertical="top"/>
      <protection locked="0"/>
    </xf>
    <xf numFmtId="164" fontId="0" fillId="5" borderId="0" xfId="5" applyFont="1" applyFill="1" applyBorder="1" applyAlignment="1" applyProtection="1">
      <alignment vertical="top"/>
      <protection locked="0"/>
    </xf>
    <xf numFmtId="0" fontId="0" fillId="5" borderId="0" xfId="0" applyFill="1" applyAlignment="1" applyProtection="1">
      <alignment vertical="top"/>
      <protection locked="0"/>
    </xf>
    <xf numFmtId="0" fontId="0" fillId="5" borderId="0" xfId="5" applyNumberFormat="1" applyFont="1" applyFill="1" applyBorder="1" applyAlignment="1" applyProtection="1">
      <alignment vertical="top"/>
      <protection locked="0"/>
    </xf>
    <xf numFmtId="0" fontId="0" fillId="5" borderId="0" xfId="1" applyNumberFormat="1" applyFont="1" applyFill="1" applyBorder="1" applyAlignment="1" applyProtection="1">
      <alignment vertical="top"/>
      <protection locked="0"/>
    </xf>
    <xf numFmtId="0" fontId="0" fillId="5" borderId="0" xfId="0" applyFill="1" applyAlignment="1" applyProtection="1">
      <alignment horizontal="left" vertical="top"/>
      <protection locked="0"/>
    </xf>
    <xf numFmtId="0" fontId="0" fillId="5" borderId="27" xfId="0" applyFill="1" applyBorder="1" applyAlignment="1" applyProtection="1">
      <alignment vertical="top"/>
      <protection locked="0"/>
    </xf>
    <xf numFmtId="164" fontId="3" fillId="5" borderId="0" xfId="5" applyFont="1" applyFill="1" applyBorder="1" applyAlignment="1" applyProtection="1">
      <alignment vertical="top"/>
      <protection locked="0"/>
    </xf>
    <xf numFmtId="9" fontId="3" fillId="5" borderId="0" xfId="1" applyFont="1" applyFill="1" applyBorder="1" applyAlignment="1" applyProtection="1">
      <alignment vertical="top"/>
      <protection locked="0"/>
    </xf>
    <xf numFmtId="0" fontId="3" fillId="5" borderId="6" xfId="2" applyFont="1" applyBorder="1" applyAlignment="1" applyProtection="1">
      <alignment vertical="top"/>
      <protection locked="0"/>
    </xf>
    <xf numFmtId="0" fontId="0" fillId="5" borderId="6" xfId="0" applyFill="1" applyBorder="1" applyAlignment="1" applyProtection="1">
      <alignment vertical="top"/>
      <protection locked="0"/>
    </xf>
    <xf numFmtId="0" fontId="1" fillId="0" borderId="0" xfId="5" applyNumberFormat="1" applyFont="1" applyFill="1" applyBorder="1" applyAlignment="1" applyProtection="1">
      <alignment vertical="top"/>
      <protection locked="0"/>
    </xf>
    <xf numFmtId="0" fontId="3" fillId="0" borderId="0" xfId="5" applyNumberFormat="1" applyFont="1" applyFill="1" applyBorder="1" applyAlignment="1" applyProtection="1">
      <alignment vertical="top"/>
      <protection locked="0"/>
    </xf>
    <xf numFmtId="164" fontId="1" fillId="0" borderId="0" xfId="5" applyFill="1" applyBorder="1" applyAlignment="1" applyProtection="1">
      <alignment vertical="top"/>
      <protection locked="0"/>
    </xf>
    <xf numFmtId="9" fontId="1" fillId="0" borderId="0" xfId="1" applyFill="1" applyBorder="1" applyAlignment="1" applyProtection="1">
      <alignment vertical="top"/>
      <protection locked="0"/>
    </xf>
    <xf numFmtId="164" fontId="1" fillId="24" borderId="0" xfId="5" applyFont="1" applyFill="1" applyBorder="1" applyAlignment="1" applyProtection="1">
      <alignment vertical="top"/>
      <protection locked="0"/>
    </xf>
    <xf numFmtId="0" fontId="0" fillId="0" borderId="0" xfId="1" applyNumberFormat="1" applyFont="1" applyBorder="1" applyAlignment="1" applyProtection="1">
      <alignment vertical="top"/>
      <protection locked="0"/>
    </xf>
    <xf numFmtId="0" fontId="0" fillId="0" borderId="27" xfId="0" applyBorder="1" applyAlignment="1" applyProtection="1">
      <alignment vertical="top"/>
      <protection locked="0"/>
    </xf>
    <xf numFmtId="0" fontId="1" fillId="0" borderId="6" xfId="2" applyFill="1" applyBorder="1" applyAlignment="1" applyProtection="1">
      <alignment vertical="top"/>
      <protection locked="0"/>
    </xf>
    <xf numFmtId="0" fontId="0" fillId="2" borderId="6" xfId="0" applyFill="1" applyBorder="1" applyAlignment="1" applyProtection="1">
      <alignment horizontal="left"/>
      <protection locked="0"/>
    </xf>
    <xf numFmtId="9" fontId="0" fillId="2" borderId="57" xfId="1" applyFont="1" applyFill="1" applyBorder="1" applyAlignment="1" applyProtection="1">
      <alignment vertical="top"/>
      <protection locked="0"/>
    </xf>
    <xf numFmtId="0" fontId="7" fillId="2" borderId="6" xfId="8" applyFill="1" applyBorder="1" applyAlignment="1" applyProtection="1">
      <alignment vertical="top"/>
      <protection locked="0"/>
    </xf>
    <xf numFmtId="164" fontId="0" fillId="2" borderId="6" xfId="5" applyFont="1" applyFill="1" applyBorder="1" applyAlignment="1" applyProtection="1">
      <alignment vertical="top"/>
      <protection locked="0"/>
    </xf>
    <xf numFmtId="9" fontId="0" fillId="2" borderId="6" xfId="1" applyFont="1" applyFill="1" applyBorder="1" applyAlignment="1" applyProtection="1">
      <alignment vertical="top"/>
      <protection locked="0"/>
    </xf>
    <xf numFmtId="9" fontId="0" fillId="2" borderId="58" xfId="0" applyNumberFormat="1" applyFill="1" applyBorder="1" applyAlignment="1" applyProtection="1">
      <alignment vertical="top"/>
      <protection locked="0"/>
    </xf>
    <xf numFmtId="9" fontId="0" fillId="2" borderId="6" xfId="0" applyNumberFormat="1" applyFill="1" applyBorder="1" applyAlignment="1" applyProtection="1">
      <alignment vertical="top"/>
      <protection locked="0"/>
    </xf>
    <xf numFmtId="164" fontId="3" fillId="2" borderId="6" xfId="5" applyFont="1" applyFill="1" applyBorder="1" applyAlignment="1" applyProtection="1">
      <alignment vertical="top"/>
      <protection locked="0"/>
    </xf>
    <xf numFmtId="9" fontId="3" fillId="2" borderId="6" xfId="1" applyFont="1" applyFill="1" applyBorder="1" applyAlignment="1" applyProtection="1">
      <alignment vertical="top"/>
      <protection locked="0"/>
    </xf>
    <xf numFmtId="0" fontId="0" fillId="24" borderId="0" xfId="0" applyFill="1" applyProtection="1">
      <protection locked="0"/>
    </xf>
    <xf numFmtId="165" fontId="0" fillId="24" borderId="0" xfId="0" applyNumberFormat="1" applyFill="1" applyProtection="1">
      <protection locked="0"/>
    </xf>
    <xf numFmtId="0" fontId="0" fillId="5" borderId="0" xfId="0" applyFill="1" applyProtection="1">
      <protection locked="0"/>
    </xf>
    <xf numFmtId="0" fontId="0" fillId="0" borderId="27" xfId="0" applyBorder="1" applyProtection="1">
      <protection locked="0"/>
    </xf>
    <xf numFmtId="0" fontId="0" fillId="5" borderId="6" xfId="2" applyFont="1" applyBorder="1" applyAlignment="1" applyProtection="1">
      <alignment vertical="top"/>
      <protection locked="0"/>
    </xf>
    <xf numFmtId="0" fontId="0" fillId="5" borderId="6" xfId="2" applyFont="1" applyBorder="1" applyAlignment="1" applyProtection="1">
      <alignment horizontal="left" vertical="top"/>
      <protection locked="0"/>
    </xf>
    <xf numFmtId="0" fontId="1" fillId="5" borderId="58" xfId="2" applyBorder="1" applyAlignment="1" applyProtection="1">
      <alignment vertical="top"/>
      <protection locked="0"/>
    </xf>
    <xf numFmtId="164" fontId="3" fillId="5" borderId="6" xfId="5" applyFont="1" applyFill="1" applyBorder="1" applyAlignment="1" applyProtection="1">
      <alignment vertical="top"/>
      <protection locked="0"/>
    </xf>
    <xf numFmtId="9" fontId="3" fillId="5" borderId="6" xfId="1" applyFont="1" applyFill="1" applyBorder="1" applyAlignment="1" applyProtection="1">
      <alignment vertical="top"/>
      <protection locked="0"/>
    </xf>
    <xf numFmtId="164" fontId="26" fillId="0" borderId="0" xfId="5" applyFont="1" applyFill="1" applyBorder="1" applyAlignment="1" applyProtection="1">
      <alignment vertical="top"/>
      <protection locked="0"/>
    </xf>
    <xf numFmtId="9" fontId="26" fillId="0" borderId="0" xfId="1" applyFont="1" applyFill="1" applyBorder="1" applyAlignment="1" applyProtection="1">
      <alignment vertical="top"/>
      <protection locked="0"/>
    </xf>
    <xf numFmtId="10" fontId="0" fillId="0" borderId="27" xfId="0" applyNumberFormat="1" applyBorder="1" applyAlignment="1" applyProtection="1">
      <alignment vertical="top"/>
      <protection locked="0"/>
    </xf>
    <xf numFmtId="9" fontId="0" fillId="5" borderId="0" xfId="1" applyFont="1" applyFill="1" applyBorder="1" applyProtection="1">
      <protection locked="0"/>
    </xf>
    <xf numFmtId="164" fontId="0" fillId="5" borderId="0" xfId="5" applyFont="1" applyFill="1" applyBorder="1" applyProtection="1">
      <protection locked="0"/>
    </xf>
    <xf numFmtId="0" fontId="0" fillId="5" borderId="6" xfId="0" applyFill="1" applyBorder="1" applyProtection="1">
      <protection locked="0"/>
    </xf>
    <xf numFmtId="0" fontId="0" fillId="2" borderId="0" xfId="0" applyFill="1" applyAlignment="1" applyProtection="1">
      <alignment vertical="top" wrapText="1"/>
      <protection locked="0"/>
    </xf>
    <xf numFmtId="164" fontId="0" fillId="0" borderId="0" xfId="0" applyNumberFormat="1" applyAlignment="1" applyProtection="1">
      <alignment vertical="top" wrapText="1"/>
      <protection locked="0"/>
    </xf>
    <xf numFmtId="9" fontId="0" fillId="0" borderId="27" xfId="0" applyNumberFormat="1" applyBorder="1" applyAlignment="1" applyProtection="1">
      <alignment vertical="top" wrapText="1"/>
      <protection locked="0"/>
    </xf>
    <xf numFmtId="9" fontId="0" fillId="0" borderId="0" xfId="0" applyNumberFormat="1" applyAlignment="1" applyProtection="1">
      <alignment vertical="top" wrapText="1"/>
      <protection locked="0"/>
    </xf>
    <xf numFmtId="0" fontId="3" fillId="2" borderId="6" xfId="0" applyFont="1" applyFill="1" applyBorder="1" applyAlignment="1" applyProtection="1">
      <alignment vertical="top"/>
      <protection locked="0"/>
    </xf>
    <xf numFmtId="9" fontId="1" fillId="2" borderId="57" xfId="1" applyFont="1" applyFill="1" applyBorder="1" applyAlignment="1" applyProtection="1">
      <alignment vertical="top"/>
      <protection locked="0"/>
    </xf>
    <xf numFmtId="164" fontId="1" fillId="2" borderId="6" xfId="5" applyFont="1" applyFill="1" applyBorder="1" applyAlignment="1" applyProtection="1">
      <alignment vertical="top"/>
      <protection locked="0"/>
    </xf>
    <xf numFmtId="9" fontId="1" fillId="2" borderId="6" xfId="1" applyFont="1" applyFill="1" applyBorder="1" applyAlignment="1" applyProtection="1">
      <alignment vertical="top"/>
      <protection locked="0"/>
    </xf>
    <xf numFmtId="164" fontId="0" fillId="26" borderId="0" xfId="5" applyFont="1" applyFill="1" applyBorder="1" applyAlignment="1" applyProtection="1">
      <alignment vertical="top"/>
      <protection locked="0"/>
    </xf>
    <xf numFmtId="164" fontId="0" fillId="0" borderId="0" xfId="5" applyFont="1" applyFill="1" applyBorder="1" applyProtection="1">
      <protection locked="0"/>
    </xf>
    <xf numFmtId="10" fontId="3" fillId="0" borderId="0" xfId="1" applyNumberFormat="1" applyFont="1" applyFill="1" applyBorder="1" applyAlignment="1" applyProtection="1">
      <alignment vertical="top"/>
      <protection locked="0"/>
    </xf>
    <xf numFmtId="0" fontId="0" fillId="2" borderId="57" xfId="0" applyFill="1" applyBorder="1" applyAlignment="1" applyProtection="1">
      <alignment vertical="top"/>
      <protection locked="0"/>
    </xf>
    <xf numFmtId="164" fontId="0" fillId="2" borderId="6" xfId="5" applyFont="1" applyFill="1" applyBorder="1" applyProtection="1">
      <protection locked="0"/>
    </xf>
    <xf numFmtId="3" fontId="0" fillId="0" borderId="0" xfId="5" applyNumberFormat="1" applyFont="1" applyFill="1" applyBorder="1" applyAlignment="1" applyProtection="1">
      <alignment vertical="top"/>
      <protection locked="0"/>
    </xf>
    <xf numFmtId="9" fontId="0" fillId="0" borderId="5" xfId="1" applyFont="1" applyFill="1" applyBorder="1" applyProtection="1">
      <protection locked="0"/>
    </xf>
    <xf numFmtId="164" fontId="0" fillId="0" borderId="0" xfId="5" applyFont="1" applyFill="1" applyBorder="1" applyAlignment="1" applyProtection="1">
      <alignment horizontal="left" vertical="top"/>
      <protection locked="0"/>
    </xf>
    <xf numFmtId="9" fontId="0" fillId="24" borderId="0" xfId="1" applyFont="1" applyFill="1" applyBorder="1" applyAlignment="1" applyProtection="1">
      <alignment vertical="top"/>
      <protection locked="0"/>
    </xf>
    <xf numFmtId="164" fontId="0" fillId="2" borderId="6" xfId="0" applyNumberFormat="1" applyFill="1" applyBorder="1" applyAlignment="1" applyProtection="1">
      <alignment vertical="top"/>
      <protection locked="0"/>
    </xf>
    <xf numFmtId="17" fontId="3" fillId="0" borderId="0" xfId="0" applyNumberFormat="1" applyFont="1" applyAlignment="1" applyProtection="1">
      <alignment vertical="top"/>
      <protection locked="0"/>
    </xf>
    <xf numFmtId="3" fontId="3" fillId="0" borderId="0" xfId="0" applyNumberFormat="1" applyFont="1" applyProtection="1">
      <protection locked="0"/>
    </xf>
    <xf numFmtId="9" fontId="3" fillId="0" borderId="27" xfId="0" applyNumberFormat="1" applyFont="1" applyBorder="1" applyProtection="1">
      <protection locked="0"/>
    </xf>
    <xf numFmtId="9" fontId="3" fillId="0" borderId="0" xfId="0" applyNumberFormat="1" applyFont="1" applyAlignment="1" applyProtection="1">
      <alignment vertical="top"/>
      <protection locked="0"/>
    </xf>
    <xf numFmtId="0" fontId="3" fillId="0" borderId="0" xfId="5" applyNumberFormat="1" applyFont="1" applyFill="1" applyBorder="1" applyAlignment="1" applyProtection="1">
      <alignment horizontal="left" vertical="top"/>
      <protection locked="0"/>
    </xf>
    <xf numFmtId="9" fontId="3" fillId="2" borderId="57" xfId="1" applyFont="1" applyFill="1" applyBorder="1" applyAlignment="1" applyProtection="1">
      <alignment vertical="top"/>
      <protection locked="0"/>
    </xf>
    <xf numFmtId="17" fontId="3" fillId="2" borderId="6" xfId="0" applyNumberFormat="1" applyFont="1" applyFill="1" applyBorder="1" applyAlignment="1" applyProtection="1">
      <alignment vertical="top"/>
      <protection locked="0"/>
    </xf>
    <xf numFmtId="0" fontId="3" fillId="2" borderId="6" xfId="5" applyNumberFormat="1" applyFont="1" applyFill="1" applyBorder="1" applyAlignment="1" applyProtection="1">
      <alignment horizontal="left" vertical="top"/>
      <protection locked="0"/>
    </xf>
    <xf numFmtId="3" fontId="3" fillId="2" borderId="6" xfId="0" applyNumberFormat="1" applyFont="1" applyFill="1" applyBorder="1" applyProtection="1">
      <protection locked="0"/>
    </xf>
    <xf numFmtId="9" fontId="3" fillId="2" borderId="58" xfId="0" applyNumberFormat="1" applyFont="1" applyFill="1" applyBorder="1" applyProtection="1">
      <protection locked="0"/>
    </xf>
    <xf numFmtId="9" fontId="3" fillId="2" borderId="6" xfId="0" applyNumberFormat="1" applyFont="1" applyFill="1" applyBorder="1" applyAlignment="1" applyProtection="1">
      <alignment vertical="top"/>
      <protection locked="0"/>
    </xf>
    <xf numFmtId="164" fontId="0" fillId="0" borderId="0" xfId="2" applyNumberFormat="1" applyFont="1" applyFill="1" applyAlignment="1" applyProtection="1">
      <alignment vertical="top"/>
      <protection locked="0"/>
    </xf>
    <xf numFmtId="9" fontId="0" fillId="0" borderId="0" xfId="2" applyNumberFormat="1" applyFont="1" applyFill="1" applyAlignment="1" applyProtection="1">
      <alignment vertical="top"/>
      <protection locked="0"/>
    </xf>
    <xf numFmtId="0" fontId="0" fillId="0" borderId="0" xfId="2" applyFont="1" applyFill="1" applyAlignment="1" applyProtection="1">
      <alignment horizontal="left" vertical="top"/>
      <protection locked="0"/>
    </xf>
    <xf numFmtId="9" fontId="0" fillId="0" borderId="27" xfId="2" applyNumberFormat="1" applyFont="1" applyFill="1" applyBorder="1" applyAlignment="1" applyProtection="1">
      <alignment vertical="top"/>
      <protection locked="0"/>
    </xf>
    <xf numFmtId="0" fontId="0" fillId="24" borderId="0" xfId="2" applyFont="1" applyFill="1" applyAlignment="1" applyProtection="1">
      <alignment vertical="top"/>
      <protection locked="0"/>
    </xf>
    <xf numFmtId="164" fontId="0" fillId="24" borderId="0" xfId="2" applyNumberFormat="1" applyFont="1" applyFill="1" applyAlignment="1" applyProtection="1">
      <alignment vertical="top"/>
      <protection locked="0"/>
    </xf>
    <xf numFmtId="0" fontId="0" fillId="0" borderId="0" xfId="5" applyNumberFormat="1" applyFont="1" applyFill="1" applyBorder="1" applyAlignment="1" applyProtection="1">
      <alignment horizontal="left" vertical="top"/>
      <protection locked="0"/>
    </xf>
    <xf numFmtId="0" fontId="0" fillId="2" borderId="6" xfId="5" applyNumberFormat="1" applyFont="1" applyFill="1" applyBorder="1" applyAlignment="1" applyProtection="1">
      <alignment horizontal="left" vertical="top"/>
      <protection locked="0"/>
    </xf>
    <xf numFmtId="164" fontId="0" fillId="31" borderId="0" xfId="5" applyFont="1" applyFill="1" applyBorder="1" applyAlignment="1" applyProtection="1">
      <alignment vertical="top"/>
      <protection locked="0"/>
    </xf>
    <xf numFmtId="9" fontId="0" fillId="31" borderId="0" xfId="0" applyNumberFormat="1" applyFill="1" applyAlignment="1" applyProtection="1">
      <alignment vertical="top"/>
      <protection locked="0"/>
    </xf>
    <xf numFmtId="169" fontId="0" fillId="0" borderId="0" xfId="0" applyNumberFormat="1" applyProtection="1">
      <protection locked="0"/>
    </xf>
    <xf numFmtId="164" fontId="26" fillId="0" borderId="6" xfId="5" applyFont="1" applyFill="1" applyBorder="1" applyProtection="1">
      <protection locked="0"/>
    </xf>
    <xf numFmtId="0" fontId="3" fillId="0" borderId="6" xfId="0" applyFont="1" applyBorder="1" applyProtection="1">
      <protection locked="0"/>
    </xf>
    <xf numFmtId="0" fontId="3" fillId="24" borderId="6" xfId="5" applyNumberFormat="1" applyFont="1" applyFill="1" applyBorder="1" applyAlignment="1" applyProtection="1">
      <alignment vertical="top"/>
      <protection locked="0"/>
    </xf>
    <xf numFmtId="164" fontId="0" fillId="24" borderId="6" xfId="2" applyNumberFormat="1" applyFont="1" applyFill="1" applyBorder="1" applyAlignment="1" applyProtection="1">
      <alignment vertical="top"/>
      <protection locked="0"/>
    </xf>
    <xf numFmtId="9" fontId="3" fillId="24" borderId="6" xfId="1" applyFont="1" applyFill="1" applyBorder="1" applyAlignment="1" applyProtection="1">
      <alignment vertical="top"/>
      <protection locked="0"/>
    </xf>
    <xf numFmtId="164" fontId="3" fillId="24" borderId="6" xfId="5" applyFont="1" applyFill="1" applyBorder="1" applyAlignment="1" applyProtection="1">
      <alignment vertical="top"/>
      <protection locked="0"/>
    </xf>
    <xf numFmtId="164" fontId="0" fillId="26" borderId="0" xfId="0" applyNumberFormat="1" applyFill="1" applyAlignment="1" applyProtection="1">
      <alignment vertical="top"/>
      <protection locked="0"/>
    </xf>
    <xf numFmtId="9" fontId="0" fillId="26" borderId="0" xfId="1" applyFont="1" applyFill="1" applyBorder="1" applyAlignment="1" applyProtection="1">
      <alignment vertical="top"/>
      <protection locked="0"/>
    </xf>
    <xf numFmtId="164" fontId="0" fillId="0" borderId="0" xfId="5" quotePrefix="1" applyFont="1" applyFill="1" applyBorder="1" applyAlignment="1" applyProtection="1">
      <alignment vertical="top"/>
      <protection locked="0"/>
    </xf>
    <xf numFmtId="164" fontId="1" fillId="0" borderId="0" xfId="5" applyFont="1" applyFill="1" applyBorder="1" applyAlignment="1" applyProtection="1">
      <alignment horizontal="left" vertical="top"/>
      <protection locked="0"/>
    </xf>
    <xf numFmtId="164" fontId="1" fillId="5" borderId="6" xfId="5" applyFill="1" applyBorder="1" applyAlignment="1" applyProtection="1">
      <alignment vertical="top"/>
      <protection locked="0"/>
    </xf>
    <xf numFmtId="9" fontId="0" fillId="5" borderId="6" xfId="1" applyFont="1" applyFill="1" applyBorder="1" applyAlignment="1" applyProtection="1">
      <alignment vertical="top"/>
      <protection locked="0"/>
    </xf>
    <xf numFmtId="9" fontId="1" fillId="5" borderId="6" xfId="1" applyFill="1" applyBorder="1" applyAlignment="1" applyProtection="1">
      <alignment vertical="top"/>
      <protection locked="0"/>
    </xf>
    <xf numFmtId="164" fontId="0" fillId="0" borderId="0" xfId="5" applyFont="1" applyFill="1" applyBorder="1" applyAlignment="1" applyProtection="1">
      <alignment horizontal="right" vertical="top"/>
      <protection locked="0"/>
    </xf>
    <xf numFmtId="9" fontId="3" fillId="0" borderId="0" xfId="1" applyFont="1" applyBorder="1" applyAlignment="1" applyProtection="1">
      <alignment vertical="top"/>
      <protection locked="0"/>
    </xf>
    <xf numFmtId="9" fontId="0" fillId="0" borderId="27" xfId="0" quotePrefix="1" applyNumberFormat="1" applyBorder="1" applyAlignment="1" applyProtection="1">
      <alignment horizontal="right" vertical="top"/>
      <protection locked="0"/>
    </xf>
    <xf numFmtId="164" fontId="3" fillId="3" borderId="0" xfId="5" applyFont="1" applyFill="1" applyBorder="1" applyAlignment="1" applyProtection="1">
      <alignment vertical="top"/>
      <protection locked="0"/>
    </xf>
    <xf numFmtId="9" fontId="3" fillId="3" borderId="0" xfId="1" applyFont="1" applyFill="1" applyBorder="1" applyAlignment="1" applyProtection="1">
      <alignment vertical="top"/>
      <protection locked="0"/>
    </xf>
    <xf numFmtId="17" fontId="0" fillId="0" borderId="0" xfId="0" applyNumberFormat="1" applyAlignment="1" applyProtection="1">
      <alignment horizontal="left"/>
      <protection locked="0"/>
    </xf>
    <xf numFmtId="0" fontId="47" fillId="2" borderId="6" xfId="0" applyFont="1" applyFill="1" applyBorder="1" applyAlignment="1" applyProtection="1">
      <alignment horizontal="left"/>
      <protection locked="0"/>
    </xf>
    <xf numFmtId="9" fontId="47" fillId="2" borderId="57" xfId="1" applyFont="1" applyFill="1" applyBorder="1" applyAlignment="1" applyProtection="1">
      <alignment vertical="top"/>
      <protection locked="0"/>
    </xf>
    <xf numFmtId="17" fontId="47" fillId="2" borderId="6" xfId="0" applyNumberFormat="1" applyFont="1" applyFill="1" applyBorder="1" applyAlignment="1" applyProtection="1">
      <alignment vertical="top"/>
      <protection locked="0"/>
    </xf>
    <xf numFmtId="164" fontId="47" fillId="2" borderId="6" xfId="5" applyFont="1" applyFill="1" applyBorder="1" applyAlignment="1" applyProtection="1">
      <alignment vertical="top"/>
      <protection locked="0"/>
    </xf>
    <xf numFmtId="9" fontId="47" fillId="2" borderId="6" xfId="1" applyFont="1" applyFill="1" applyBorder="1" applyAlignment="1" applyProtection="1">
      <alignment vertical="top"/>
      <protection locked="0"/>
    </xf>
    <xf numFmtId="0" fontId="47" fillId="2" borderId="6" xfId="0" applyFont="1" applyFill="1" applyBorder="1" applyAlignment="1" applyProtection="1">
      <alignment horizontal="left" vertical="top"/>
      <protection locked="0"/>
    </xf>
    <xf numFmtId="9" fontId="47" fillId="2" borderId="58" xfId="0" applyNumberFormat="1" applyFont="1" applyFill="1" applyBorder="1" applyAlignment="1" applyProtection="1">
      <alignment vertical="top"/>
      <protection locked="0"/>
    </xf>
    <xf numFmtId="9" fontId="47" fillId="2" borderId="6" xfId="0" applyNumberFormat="1" applyFont="1" applyFill="1" applyBorder="1" applyAlignment="1" applyProtection="1">
      <alignment vertical="top"/>
      <protection locked="0"/>
    </xf>
    <xf numFmtId="0" fontId="47" fillId="2" borderId="6" xfId="0" applyFont="1" applyFill="1" applyBorder="1" applyAlignment="1" applyProtection="1">
      <alignment vertical="top"/>
      <protection locked="0"/>
    </xf>
    <xf numFmtId="0" fontId="47" fillId="2" borderId="6" xfId="0" applyFont="1" applyFill="1" applyBorder="1" applyProtection="1">
      <protection locked="0"/>
    </xf>
    <xf numFmtId="3" fontId="47" fillId="2" borderId="6" xfId="5" applyNumberFormat="1" applyFont="1" applyFill="1" applyBorder="1" applyAlignment="1" applyProtection="1">
      <alignment vertical="top"/>
      <protection locked="0"/>
    </xf>
    <xf numFmtId="3" fontId="47" fillId="2" borderId="6" xfId="0" applyNumberFormat="1" applyFont="1" applyFill="1" applyBorder="1" applyProtection="1">
      <protection locked="0"/>
    </xf>
    <xf numFmtId="164" fontId="47" fillId="2" borderId="6" xfId="5" applyFont="1" applyFill="1" applyBorder="1" applyAlignment="1" applyProtection="1">
      <alignment horizontal="left" vertical="top"/>
      <protection locked="0"/>
    </xf>
    <xf numFmtId="164" fontId="47" fillId="2" borderId="6" xfId="0" applyNumberFormat="1" applyFont="1" applyFill="1" applyBorder="1" applyAlignment="1" applyProtection="1">
      <alignment vertical="top"/>
      <protection locked="0"/>
    </xf>
    <xf numFmtId="9" fontId="47" fillId="2" borderId="58" xfId="0" quotePrefix="1" applyNumberFormat="1" applyFont="1" applyFill="1" applyBorder="1" applyAlignment="1" applyProtection="1">
      <alignment horizontal="right" vertical="top"/>
      <protection locked="0"/>
    </xf>
    <xf numFmtId="0" fontId="47" fillId="2" borderId="6" xfId="5" applyNumberFormat="1" applyFont="1" applyFill="1" applyBorder="1" applyAlignment="1" applyProtection="1">
      <alignment vertical="top"/>
      <protection locked="0"/>
    </xf>
    <xf numFmtId="164" fontId="47" fillId="41" borderId="6" xfId="5" applyFont="1" applyFill="1" applyBorder="1" applyAlignment="1" applyProtection="1">
      <alignment vertical="top"/>
      <protection locked="0"/>
    </xf>
    <xf numFmtId="9" fontId="47" fillId="41" borderId="6" xfId="1" applyFont="1" applyFill="1" applyBorder="1" applyAlignment="1" applyProtection="1">
      <alignment vertical="top"/>
      <protection locked="0"/>
    </xf>
    <xf numFmtId="9" fontId="1" fillId="2" borderId="0" xfId="1" applyFont="1" applyFill="1" applyBorder="1" applyAlignment="1" applyProtection="1">
      <alignment vertical="top"/>
      <protection locked="0"/>
    </xf>
    <xf numFmtId="9" fontId="1" fillId="2" borderId="27" xfId="1" applyFont="1" applyFill="1" applyBorder="1" applyAlignment="1" applyProtection="1">
      <alignment vertical="top"/>
      <protection locked="0"/>
    </xf>
    <xf numFmtId="3" fontId="3" fillId="0" borderId="6" xfId="0" applyNumberFormat="1" applyFont="1" applyBorder="1" applyProtection="1">
      <protection locked="0"/>
    </xf>
    <xf numFmtId="0" fontId="3" fillId="0" borderId="5" xfId="0" applyFont="1" applyBorder="1" applyAlignment="1" applyProtection="1">
      <alignment vertical="top"/>
      <protection locked="0"/>
    </xf>
    <xf numFmtId="9" fontId="3" fillId="0" borderId="5" xfId="0" applyNumberFormat="1" applyFont="1" applyBorder="1" applyAlignment="1" applyProtection="1">
      <alignment vertical="top"/>
      <protection locked="0"/>
    </xf>
    <xf numFmtId="9" fontId="3" fillId="0" borderId="10" xfId="0" applyNumberFormat="1" applyFont="1" applyBorder="1" applyAlignment="1" applyProtection="1">
      <alignment vertical="top"/>
      <protection locked="0"/>
    </xf>
    <xf numFmtId="9" fontId="3" fillId="24" borderId="5" xfId="1" applyFont="1" applyFill="1" applyBorder="1" applyAlignment="1" applyProtection="1">
      <alignment vertical="top"/>
      <protection locked="0"/>
    </xf>
    <xf numFmtId="9" fontId="3" fillId="24" borderId="10" xfId="1" applyFont="1" applyFill="1" applyBorder="1" applyAlignment="1" applyProtection="1">
      <alignment vertical="top"/>
      <protection locked="0"/>
    </xf>
    <xf numFmtId="9" fontId="3" fillId="0" borderId="10" xfId="1" applyFont="1" applyFill="1" applyBorder="1" applyAlignment="1" applyProtection="1">
      <alignment vertical="top"/>
      <protection locked="0"/>
    </xf>
    <xf numFmtId="9" fontId="3" fillId="0" borderId="5" xfId="1" applyFont="1" applyFill="1" applyBorder="1" applyAlignment="1" applyProtection="1">
      <alignment vertical="top"/>
      <protection locked="0"/>
    </xf>
    <xf numFmtId="9" fontId="3" fillId="0" borderId="5" xfId="1" applyFont="1" applyBorder="1" applyAlignment="1" applyProtection="1">
      <alignment vertical="top"/>
      <protection locked="0"/>
    </xf>
    <xf numFmtId="10" fontId="3" fillId="0" borderId="5" xfId="1" applyNumberFormat="1" applyFont="1" applyFill="1" applyBorder="1" applyAlignment="1" applyProtection="1">
      <alignment vertical="top"/>
      <protection locked="0"/>
    </xf>
    <xf numFmtId="0" fontId="3" fillId="0" borderId="8" xfId="0" applyFont="1" applyBorder="1" applyProtection="1">
      <protection locked="0"/>
    </xf>
    <xf numFmtId="0" fontId="3" fillId="0" borderId="5" xfId="0" applyFont="1" applyBorder="1" applyAlignment="1" applyProtection="1">
      <alignment horizontal="left" vertical="top"/>
      <protection locked="0"/>
    </xf>
    <xf numFmtId="0" fontId="3" fillId="0" borderId="5" xfId="0" applyFont="1" applyBorder="1" applyAlignment="1">
      <alignment horizontal="center" vertical="top"/>
    </xf>
    <xf numFmtId="0" fontId="3" fillId="0" borderId="5" xfId="0" applyFont="1" applyBorder="1" applyAlignment="1" applyProtection="1">
      <alignment horizontal="center" vertical="top"/>
      <protection locked="0"/>
    </xf>
    <xf numFmtId="0" fontId="3" fillId="0" borderId="10" xfId="0" applyFont="1" applyBorder="1" applyAlignment="1" applyProtection="1">
      <alignment vertical="top"/>
      <protection locked="0"/>
    </xf>
    <xf numFmtId="0" fontId="3" fillId="0" borderId="10" xfId="0" applyFont="1" applyBorder="1" applyAlignment="1" applyProtection="1">
      <alignment horizontal="left" vertical="top"/>
      <protection locked="0"/>
    </xf>
    <xf numFmtId="0" fontId="3" fillId="0" borderId="10" xfId="0" applyFont="1" applyBorder="1" applyAlignment="1" applyProtection="1">
      <alignment horizontal="center" vertical="top"/>
      <protection locked="0"/>
    </xf>
    <xf numFmtId="0" fontId="3" fillId="0" borderId="9" xfId="0" applyFont="1" applyBorder="1" applyAlignment="1" applyProtection="1">
      <alignment vertical="top"/>
      <protection locked="0"/>
    </xf>
    <xf numFmtId="0" fontId="3" fillId="0" borderId="9" xfId="0" applyFont="1" applyBorder="1" applyProtection="1">
      <protection locked="0"/>
    </xf>
    <xf numFmtId="3" fontId="3" fillId="0" borderId="6" xfId="5" applyNumberFormat="1" applyFont="1" applyFill="1" applyBorder="1" applyAlignment="1" applyProtection="1">
      <alignment vertical="top"/>
      <protection locked="0"/>
    </xf>
    <xf numFmtId="0" fontId="3" fillId="0" borderId="10" xfId="0" applyFont="1" applyBorder="1" applyProtection="1">
      <protection locked="0"/>
    </xf>
    <xf numFmtId="0" fontId="33" fillId="0" borderId="8" xfId="0" applyFont="1" applyBorder="1" applyAlignment="1">
      <alignment horizontal="center" vertical="top" wrapText="1"/>
    </xf>
    <xf numFmtId="0" fontId="3" fillId="0" borderId="8" xfId="0" applyFont="1" applyBorder="1" applyAlignment="1" applyProtection="1">
      <alignment vertical="top"/>
      <protection locked="0"/>
    </xf>
    <xf numFmtId="0" fontId="3" fillId="0" borderId="10" xfId="0" applyFont="1" applyFill="1" applyBorder="1" applyAlignment="1" applyProtection="1">
      <alignment vertical="top"/>
      <protection locked="0"/>
    </xf>
    <xf numFmtId="0" fontId="3" fillId="0" borderId="10" xfId="0" applyFont="1" applyFill="1" applyBorder="1" applyAlignment="1" applyProtection="1">
      <alignment horizontal="left" vertical="top"/>
      <protection locked="0"/>
    </xf>
    <xf numFmtId="0" fontId="3" fillId="0" borderId="10" xfId="0" applyFont="1" applyFill="1" applyBorder="1" applyAlignment="1" applyProtection="1">
      <alignment horizontal="center" vertical="top"/>
      <protection locked="0"/>
    </xf>
    <xf numFmtId="164" fontId="3" fillId="0" borderId="6" xfId="0" applyNumberFormat="1" applyFont="1" applyFill="1" applyBorder="1" applyAlignment="1" applyProtection="1">
      <alignment vertical="top"/>
      <protection locked="0"/>
    </xf>
    <xf numFmtId="9" fontId="3" fillId="0" borderId="10" xfId="0" applyNumberFormat="1" applyFont="1" applyFill="1" applyBorder="1" applyAlignment="1" applyProtection="1">
      <alignment vertical="top"/>
      <protection locked="0"/>
    </xf>
    <xf numFmtId="0" fontId="3" fillId="0" borderId="9" xfId="0" applyFont="1" applyFill="1" applyBorder="1" applyAlignment="1" applyProtection="1">
      <alignment vertical="top"/>
      <protection locked="0"/>
    </xf>
    <xf numFmtId="9" fontId="3" fillId="0" borderId="6" xfId="1" applyFont="1" applyBorder="1" applyProtection="1">
      <protection locked="0"/>
    </xf>
    <xf numFmtId="164" fontId="3" fillId="0" borderId="0" xfId="0" applyNumberFormat="1" applyFont="1" applyBorder="1" applyAlignment="1">
      <alignment vertical="top"/>
    </xf>
    <xf numFmtId="0" fontId="3" fillId="0" borderId="0" xfId="0" applyFont="1" applyBorder="1" applyAlignment="1">
      <alignment vertical="top"/>
    </xf>
    <xf numFmtId="3" fontId="3" fillId="0" borderId="0" xfId="0" applyNumberFormat="1" applyFont="1" applyBorder="1" applyAlignment="1">
      <alignment vertical="top"/>
    </xf>
    <xf numFmtId="3" fontId="3" fillId="0" borderId="0" xfId="0" applyNumberFormat="1" applyFont="1" applyBorder="1"/>
    <xf numFmtId="3" fontId="3" fillId="0" borderId="0" xfId="0" applyNumberFormat="1" applyFont="1" applyBorder="1" applyProtection="1">
      <protection locked="0"/>
    </xf>
    <xf numFmtId="9" fontId="3" fillId="0" borderId="0" xfId="1" applyFont="1" applyBorder="1" applyProtection="1">
      <protection locked="0"/>
    </xf>
    <xf numFmtId="0" fontId="33" fillId="0" borderId="35" xfId="0" applyFont="1" applyBorder="1" applyAlignment="1">
      <alignment horizontal="left" vertical="top"/>
    </xf>
    <xf numFmtId="0" fontId="33" fillId="0" borderId="59" xfId="0" applyFont="1" applyBorder="1" applyAlignment="1">
      <alignment horizontal="left" vertical="top"/>
    </xf>
    <xf numFmtId="0" fontId="33" fillId="0" borderId="60" xfId="0" applyFont="1" applyBorder="1" applyAlignment="1">
      <alignment horizontal="left" vertical="top"/>
    </xf>
    <xf numFmtId="0" fontId="33" fillId="0" borderId="36" xfId="0" applyFont="1" applyBorder="1" applyAlignment="1">
      <alignment horizontal="left" vertical="top"/>
    </xf>
    <xf numFmtId="164" fontId="33" fillId="0" borderId="60" xfId="5" applyFont="1" applyFill="1" applyBorder="1" applyAlignment="1">
      <alignment horizontal="left" vertical="top"/>
    </xf>
    <xf numFmtId="9" fontId="33" fillId="0" borderId="61" xfId="1" applyFont="1" applyFill="1" applyBorder="1" applyAlignment="1">
      <alignment horizontal="left" vertical="top"/>
    </xf>
    <xf numFmtId="0" fontId="33" fillId="19" borderId="60" xfId="0" applyFont="1" applyFill="1" applyBorder="1" applyAlignment="1">
      <alignment horizontal="left" vertical="top"/>
    </xf>
    <xf numFmtId="0" fontId="33" fillId="19" borderId="61" xfId="0" applyFont="1" applyFill="1" applyBorder="1" applyAlignment="1">
      <alignment horizontal="left" vertical="top"/>
    </xf>
    <xf numFmtId="0" fontId="33" fillId="7" borderId="60" xfId="0" applyFont="1" applyFill="1" applyBorder="1" applyAlignment="1">
      <alignment horizontal="left" vertical="top"/>
    </xf>
    <xf numFmtId="0" fontId="33" fillId="7" borderId="61" xfId="0" applyFont="1" applyFill="1" applyBorder="1" applyAlignment="1">
      <alignment horizontal="left" vertical="top"/>
    </xf>
    <xf numFmtId="164" fontId="33" fillId="8" borderId="60" xfId="5" applyFont="1" applyFill="1" applyBorder="1" applyAlignment="1">
      <alignment horizontal="left" vertical="top"/>
    </xf>
    <xf numFmtId="9" fontId="33" fillId="8" borderId="61" xfId="1" applyFont="1" applyFill="1" applyBorder="1" applyAlignment="1">
      <alignment horizontal="left" vertical="top"/>
    </xf>
    <xf numFmtId="164" fontId="34" fillId="9" borderId="60" xfId="5" applyFont="1" applyFill="1" applyBorder="1" applyAlignment="1">
      <alignment horizontal="left" vertical="top"/>
    </xf>
    <xf numFmtId="9" fontId="34" fillId="9" borderId="61" xfId="1" applyFont="1" applyFill="1" applyBorder="1" applyAlignment="1">
      <alignment horizontal="left" vertical="top"/>
    </xf>
    <xf numFmtId="164" fontId="34" fillId="10" borderId="60" xfId="5" applyFont="1" applyFill="1" applyBorder="1" applyAlignment="1">
      <alignment horizontal="left" vertical="top"/>
    </xf>
    <xf numFmtId="9" fontId="34" fillId="10" borderId="61" xfId="1" applyFont="1" applyFill="1" applyBorder="1" applyAlignment="1">
      <alignment horizontal="left" vertical="top"/>
    </xf>
    <xf numFmtId="0" fontId="32" fillId="18" borderId="60" xfId="0" applyFont="1" applyFill="1" applyBorder="1" applyAlignment="1">
      <alignment horizontal="left" vertical="top"/>
    </xf>
    <xf numFmtId="0" fontId="32" fillId="18" borderId="61" xfId="0" applyFont="1" applyFill="1" applyBorder="1" applyAlignment="1">
      <alignment horizontal="left" vertical="top"/>
    </xf>
    <xf numFmtId="0" fontId="33" fillId="0" borderId="62" xfId="0" applyFont="1" applyBorder="1" applyAlignment="1">
      <alignment horizontal="left" vertical="top"/>
    </xf>
    <xf numFmtId="0" fontId="33" fillId="0" borderId="5" xfId="0" applyFont="1" applyBorder="1" applyAlignment="1" applyProtection="1">
      <alignment horizontal="left" vertical="top" wrapText="1"/>
      <protection locked="0"/>
    </xf>
    <xf numFmtId="0" fontId="3" fillId="0" borderId="9" xfId="0" applyFont="1" applyBorder="1" applyAlignment="1" applyProtection="1">
      <alignment horizontal="left"/>
      <protection locked="0"/>
    </xf>
    <xf numFmtId="0" fontId="3" fillId="0" borderId="9" xfId="0" applyFont="1" applyFill="1" applyBorder="1" applyAlignment="1" applyProtection="1">
      <alignment horizontal="left"/>
      <protection locked="0"/>
    </xf>
    <xf numFmtId="0" fontId="3" fillId="0" borderId="8" xfId="0" applyFont="1" applyBorder="1" applyAlignment="1">
      <alignment horizontal="center" vertical="top"/>
    </xf>
    <xf numFmtId="0" fontId="3" fillId="0" borderId="9" xfId="0" applyFont="1" applyBorder="1" applyAlignment="1" applyProtection="1">
      <alignment horizontal="center" vertical="top"/>
      <protection locked="0"/>
    </xf>
    <xf numFmtId="0" fontId="3" fillId="0" borderId="8" xfId="0" applyFont="1" applyBorder="1" applyAlignment="1" applyProtection="1">
      <alignment horizontal="center" vertical="top"/>
      <protection locked="0"/>
    </xf>
    <xf numFmtId="0" fontId="3" fillId="0" borderId="9" xfId="0" applyFont="1" applyFill="1" applyBorder="1" applyAlignment="1" applyProtection="1">
      <alignment horizontal="center" vertical="top"/>
      <protection locked="0"/>
    </xf>
    <xf numFmtId="9" fontId="33" fillId="18" borderId="21" xfId="1" applyFont="1" applyFill="1" applyBorder="1" applyAlignment="1">
      <alignment horizontal="center" vertical="top" wrapText="1"/>
    </xf>
    <xf numFmtId="0" fontId="33" fillId="0" borderId="5" xfId="0" applyFont="1" applyBorder="1" applyAlignment="1">
      <alignment horizontal="left" vertical="top" wrapText="1"/>
    </xf>
    <xf numFmtId="0" fontId="3" fillId="0" borderId="8" xfId="0" applyFont="1" applyBorder="1"/>
    <xf numFmtId="0" fontId="33" fillId="0" borderId="8" xfId="0" applyFont="1" applyBorder="1" applyAlignment="1">
      <alignment horizontal="left" vertical="top" wrapText="1"/>
    </xf>
    <xf numFmtId="164" fontId="3" fillId="0" borderId="0" xfId="5" applyFont="1" applyFill="1" applyBorder="1" applyAlignment="1">
      <alignment horizontal="center" vertical="top"/>
    </xf>
    <xf numFmtId="9" fontId="3" fillId="0" borderId="0" xfId="1" applyFont="1" applyFill="1" applyBorder="1" applyAlignment="1">
      <alignment horizontal="right" vertical="top"/>
    </xf>
    <xf numFmtId="164" fontId="3" fillId="0" borderId="0" xfId="5" applyFont="1" applyFill="1" applyBorder="1" applyAlignment="1">
      <alignment horizontal="right" vertical="top"/>
    </xf>
    <xf numFmtId="9" fontId="3" fillId="0" borderId="5" xfId="0" applyNumberFormat="1" applyFont="1" applyBorder="1" applyAlignment="1">
      <alignment horizontal="right" vertical="top"/>
    </xf>
    <xf numFmtId="9" fontId="3" fillId="0" borderId="5" xfId="1" applyFont="1" applyBorder="1" applyAlignment="1">
      <alignment horizontal="right" vertical="top"/>
    </xf>
    <xf numFmtId="9" fontId="3" fillId="0" borderId="6" xfId="1" applyFont="1" applyBorder="1" applyAlignment="1" applyProtection="1">
      <alignment vertical="top"/>
      <protection locked="0"/>
    </xf>
    <xf numFmtId="9" fontId="3" fillId="0" borderId="10" xfId="1" applyFont="1" applyBorder="1" applyAlignment="1" applyProtection="1">
      <alignment vertical="top"/>
      <protection locked="0"/>
    </xf>
    <xf numFmtId="0" fontId="3" fillId="0" borderId="0" xfId="5" applyNumberFormat="1" applyFont="1" applyFill="1" applyBorder="1" applyAlignment="1">
      <alignment vertical="top"/>
    </xf>
    <xf numFmtId="0" fontId="3" fillId="0" borderId="10" xfId="0" applyFont="1" applyBorder="1" applyAlignment="1" applyProtection="1">
      <alignment horizontal="left"/>
      <protection locked="0"/>
    </xf>
    <xf numFmtId="0" fontId="3" fillId="0" borderId="10" xfId="0" applyFont="1" applyBorder="1" applyAlignment="1" applyProtection="1">
      <alignment horizontal="center"/>
      <protection locked="0"/>
    </xf>
    <xf numFmtId="0" fontId="3" fillId="0" borderId="9" xfId="0" applyFont="1" applyBorder="1" applyAlignment="1" applyProtection="1">
      <alignment horizontal="center"/>
      <protection locked="0"/>
    </xf>
    <xf numFmtId="0" fontId="3" fillId="5" borderId="8" xfId="0" applyFont="1" applyFill="1" applyBorder="1" applyAlignment="1">
      <alignment horizontal="center" vertical="top"/>
    </xf>
    <xf numFmtId="0" fontId="3" fillId="5" borderId="5" xfId="0" applyFont="1" applyFill="1" applyBorder="1" applyAlignment="1">
      <alignment vertical="top"/>
    </xf>
    <xf numFmtId="0" fontId="3" fillId="5" borderId="0" xfId="2" applyFont="1" applyBorder="1" applyAlignment="1">
      <alignment vertical="top"/>
    </xf>
    <xf numFmtId="0" fontId="3" fillId="5" borderId="5" xfId="2" applyFont="1" applyBorder="1" applyAlignment="1">
      <alignment vertical="top"/>
    </xf>
    <xf numFmtId="0" fontId="3" fillId="5" borderId="5" xfId="0" applyFont="1" applyFill="1" applyBorder="1" applyAlignment="1">
      <alignment horizontal="left" vertical="top"/>
    </xf>
    <xf numFmtId="0" fontId="3" fillId="5" borderId="8" xfId="0" applyFont="1" applyFill="1" applyBorder="1"/>
    <xf numFmtId="164" fontId="3" fillId="0" borderId="0" xfId="0" applyNumberFormat="1" applyFont="1" applyBorder="1" applyAlignment="1" applyProtection="1">
      <alignment vertical="top"/>
      <protection locked="0"/>
    </xf>
    <xf numFmtId="9" fontId="3" fillId="24" borderId="5" xfId="0" applyNumberFormat="1" applyFont="1" applyFill="1" applyBorder="1" applyAlignment="1" applyProtection="1">
      <alignment vertical="top"/>
      <protection locked="0"/>
    </xf>
    <xf numFmtId="0" fontId="3" fillId="5" borderId="9" xfId="0" applyFont="1" applyFill="1" applyBorder="1" applyAlignment="1" applyProtection="1">
      <alignment horizontal="center" vertical="top"/>
      <protection locked="0"/>
    </xf>
    <xf numFmtId="0" fontId="3" fillId="5" borderId="10" xfId="0" applyFont="1" applyFill="1" applyBorder="1" applyAlignment="1" applyProtection="1">
      <alignment vertical="top"/>
      <protection locked="0"/>
    </xf>
    <xf numFmtId="0" fontId="3" fillId="5" borderId="6" xfId="0" applyFont="1" applyFill="1" applyBorder="1" applyAlignment="1" applyProtection="1">
      <alignment vertical="top"/>
      <protection locked="0"/>
    </xf>
    <xf numFmtId="0" fontId="3" fillId="5" borderId="9" xfId="0" applyFont="1" applyFill="1" applyBorder="1" applyAlignment="1" applyProtection="1">
      <alignment vertical="top"/>
      <protection locked="0"/>
    </xf>
    <xf numFmtId="0" fontId="3" fillId="0" borderId="5" xfId="0" applyFont="1" applyBorder="1" applyAlignment="1">
      <alignment horizontal="center"/>
    </xf>
    <xf numFmtId="0" fontId="3" fillId="0" borderId="8" xfId="0" applyFont="1" applyBorder="1" applyAlignment="1">
      <alignment horizontal="center"/>
    </xf>
    <xf numFmtId="164" fontId="3" fillId="0" borderId="0" xfId="0" applyNumberFormat="1" applyFont="1" applyAlignment="1">
      <alignment horizontal="right" vertical="top"/>
    </xf>
    <xf numFmtId="9" fontId="3" fillId="0" borderId="0" xfId="1" applyFont="1" applyBorder="1" applyAlignment="1">
      <alignment horizontal="right" vertical="top"/>
    </xf>
    <xf numFmtId="3" fontId="3" fillId="0" borderId="0" xfId="0" applyNumberFormat="1" applyFont="1" applyBorder="1" applyAlignment="1" applyProtection="1">
      <alignment vertical="top"/>
      <protection locked="0"/>
    </xf>
    <xf numFmtId="3" fontId="3" fillId="0" borderId="0" xfId="5" applyNumberFormat="1" applyFont="1" applyFill="1" applyBorder="1" applyAlignment="1" applyProtection="1">
      <alignment vertical="top"/>
      <protection locked="0"/>
    </xf>
    <xf numFmtId="164" fontId="3" fillId="0" borderId="6" xfId="5" applyFont="1" applyFill="1" applyBorder="1" applyProtection="1">
      <protection locked="0"/>
    </xf>
    <xf numFmtId="164" fontId="3" fillId="24" borderId="6" xfId="2" applyNumberFormat="1" applyFont="1" applyFill="1" applyBorder="1" applyAlignment="1" applyProtection="1">
      <alignment vertical="top"/>
      <protection locked="0"/>
    </xf>
    <xf numFmtId="9" fontId="3" fillId="0" borderId="6" xfId="1" applyFont="1" applyFill="1" applyBorder="1" applyProtection="1">
      <protection locked="0"/>
    </xf>
    <xf numFmtId="9" fontId="3" fillId="0" borderId="10" xfId="0" applyNumberFormat="1" applyFont="1" applyBorder="1" applyProtection="1">
      <protection locked="0"/>
    </xf>
    <xf numFmtId="164" fontId="3" fillId="0" borderId="6" xfId="0" applyNumberFormat="1" applyFont="1" applyBorder="1" applyProtection="1">
      <protection locked="0"/>
    </xf>
    <xf numFmtId="168" fontId="3" fillId="0" borderId="0" xfId="0" applyNumberFormat="1" applyFont="1" applyBorder="1" applyAlignment="1">
      <alignment vertical="top"/>
    </xf>
    <xf numFmtId="169" fontId="3" fillId="0" borderId="5" xfId="1" applyNumberFormat="1" applyFont="1" applyBorder="1"/>
    <xf numFmtId="164" fontId="3" fillId="24" borderId="0" xfId="0" applyNumberFormat="1" applyFont="1" applyFill="1" applyAlignment="1">
      <alignment vertical="top"/>
    </xf>
    <xf numFmtId="9" fontId="3" fillId="24" borderId="5" xfId="0" applyNumberFormat="1" applyFont="1" applyFill="1" applyBorder="1" applyAlignment="1">
      <alignment vertical="top"/>
    </xf>
    <xf numFmtId="164" fontId="3" fillId="0" borderId="6" xfId="0" applyNumberFormat="1" applyFont="1" applyBorder="1" applyAlignment="1" applyProtection="1">
      <alignment vertical="top"/>
      <protection locked="0"/>
    </xf>
    <xf numFmtId="0" fontId="3" fillId="5" borderId="8" xfId="0" applyFont="1" applyFill="1" applyBorder="1" applyAlignment="1" applyProtection="1">
      <alignment horizontal="center" vertical="top"/>
      <protection locked="0"/>
    </xf>
    <xf numFmtId="0" fontId="3" fillId="5" borderId="5" xfId="0" applyFont="1" applyFill="1" applyBorder="1" applyAlignment="1" applyProtection="1">
      <alignment vertical="top"/>
      <protection locked="0"/>
    </xf>
    <xf numFmtId="0" fontId="3" fillId="5" borderId="0" xfId="2" applyFont="1" applyBorder="1" applyAlignment="1" applyProtection="1">
      <alignment vertical="top"/>
      <protection locked="0"/>
    </xf>
    <xf numFmtId="0" fontId="3" fillId="5" borderId="5" xfId="2" applyFont="1" applyBorder="1" applyAlignment="1" applyProtection="1">
      <alignment vertical="top"/>
      <protection locked="0"/>
    </xf>
    <xf numFmtId="9" fontId="3" fillId="5" borderId="5" xfId="1" applyFont="1" applyFill="1" applyBorder="1" applyAlignment="1" applyProtection="1">
      <alignment vertical="top"/>
      <protection locked="0"/>
    </xf>
    <xf numFmtId="0" fontId="3" fillId="5" borderId="5" xfId="0" applyFont="1" applyFill="1" applyBorder="1" applyAlignment="1" applyProtection="1">
      <alignment horizontal="left" vertical="top"/>
      <protection locked="0"/>
    </xf>
    <xf numFmtId="0" fontId="3" fillId="5" borderId="8" xfId="0" applyFont="1" applyFill="1" applyBorder="1" applyProtection="1">
      <protection locked="0"/>
    </xf>
    <xf numFmtId="0" fontId="3" fillId="5" borderId="10" xfId="0" applyFont="1" applyFill="1" applyBorder="1" applyProtection="1">
      <protection locked="0"/>
    </xf>
    <xf numFmtId="0" fontId="3" fillId="5" borderId="6" xfId="0" applyFont="1" applyFill="1" applyBorder="1" applyProtection="1">
      <protection locked="0"/>
    </xf>
    <xf numFmtId="9" fontId="3" fillId="5" borderId="6" xfId="1" applyFont="1" applyFill="1" applyBorder="1" applyProtection="1">
      <protection locked="0"/>
    </xf>
    <xf numFmtId="0" fontId="3" fillId="5" borderId="9" xfId="0" applyFont="1" applyFill="1" applyBorder="1" applyProtection="1">
      <protection locked="0"/>
    </xf>
    <xf numFmtId="0" fontId="3" fillId="0" borderId="5" xfId="0" applyFont="1" applyBorder="1" applyProtection="1">
      <protection locked="0"/>
    </xf>
    <xf numFmtId="9" fontId="3" fillId="0" borderId="5" xfId="0" applyNumberFormat="1" applyFont="1" applyBorder="1" applyProtection="1">
      <protection locked="0"/>
    </xf>
    <xf numFmtId="0" fontId="3" fillId="0" borderId="10" xfId="0" applyFont="1" applyBorder="1" applyAlignment="1">
      <alignment vertical="top"/>
    </xf>
    <xf numFmtId="165" fontId="3" fillId="24" borderId="5" xfId="0" applyNumberFormat="1" applyFont="1" applyFill="1" applyBorder="1" applyProtection="1">
      <protection locked="0"/>
    </xf>
    <xf numFmtId="164" fontId="3" fillId="26" borderId="0" xfId="5" applyFont="1" applyFill="1" applyBorder="1" applyAlignment="1" applyProtection="1">
      <alignment vertical="top"/>
      <protection locked="0"/>
    </xf>
    <xf numFmtId="9" fontId="3" fillId="26" borderId="5" xfId="0" applyNumberFormat="1" applyFont="1" applyFill="1" applyBorder="1" applyAlignment="1" applyProtection="1">
      <alignment vertical="top"/>
      <protection locked="0"/>
    </xf>
    <xf numFmtId="164" fontId="3" fillId="0" borderId="0" xfId="5" applyFont="1" applyFill="1" applyBorder="1" applyProtection="1">
      <protection locked="0"/>
    </xf>
    <xf numFmtId="0" fontId="3" fillId="0" borderId="9" xfId="0" applyFont="1" applyBorder="1" applyAlignment="1" applyProtection="1">
      <alignment horizontal="left" vertical="top"/>
      <protection locked="0"/>
    </xf>
    <xf numFmtId="0" fontId="3" fillId="5" borderId="0" xfId="0" applyFont="1" applyFill="1" applyBorder="1" applyAlignment="1">
      <alignment vertical="top"/>
    </xf>
    <xf numFmtId="0" fontId="3" fillId="5" borderId="0" xfId="0" applyFont="1" applyFill="1" applyAlignment="1">
      <alignment vertical="top"/>
    </xf>
    <xf numFmtId="164" fontId="3" fillId="0" borderId="0" xfId="2" applyNumberFormat="1" applyFont="1" applyFill="1" applyBorder="1" applyAlignment="1" applyProtection="1">
      <alignment vertical="top"/>
      <protection locked="0"/>
    </xf>
    <xf numFmtId="0" fontId="3" fillId="24" borderId="5" xfId="2" applyFont="1" applyFill="1" applyBorder="1" applyAlignment="1" applyProtection="1">
      <alignment vertical="top"/>
      <protection locked="0"/>
    </xf>
    <xf numFmtId="164" fontId="3" fillId="24" borderId="0" xfId="2" applyNumberFormat="1" applyFont="1" applyFill="1" applyAlignment="1" applyProtection="1">
      <alignment vertical="top"/>
      <protection locked="0"/>
    </xf>
    <xf numFmtId="164" fontId="3" fillId="26" borderId="0" xfId="0" applyNumberFormat="1" applyFont="1" applyFill="1" applyAlignment="1" applyProtection="1">
      <alignment vertical="top"/>
      <protection locked="0"/>
    </xf>
    <xf numFmtId="9" fontId="3" fillId="26" borderId="5" xfId="1" applyFont="1" applyFill="1" applyBorder="1" applyAlignment="1" applyProtection="1">
      <alignment vertical="top"/>
      <protection locked="0"/>
    </xf>
    <xf numFmtId="164" fontId="3" fillId="0" borderId="0" xfId="1" applyNumberFormat="1" applyFont="1" applyBorder="1" applyAlignment="1">
      <alignment vertical="top"/>
    </xf>
    <xf numFmtId="164" fontId="3" fillId="0" borderId="0" xfId="2" applyNumberFormat="1" applyFont="1" applyFill="1" applyAlignment="1" applyProtection="1">
      <alignment vertical="top"/>
      <protection locked="0"/>
    </xf>
    <xf numFmtId="164" fontId="3" fillId="0" borderId="6" xfId="5" quotePrefix="1" applyFont="1" applyFill="1" applyBorder="1" applyAlignment="1">
      <alignment vertical="top"/>
    </xf>
    <xf numFmtId="9" fontId="3" fillId="0" borderId="6" xfId="1" quotePrefix="1" applyFont="1" applyFill="1" applyBorder="1" applyAlignment="1">
      <alignment vertical="top"/>
    </xf>
    <xf numFmtId="0" fontId="3" fillId="5" borderId="10" xfId="2" applyFont="1" applyBorder="1" applyAlignment="1" applyProtection="1">
      <alignment vertical="top"/>
      <protection locked="0"/>
    </xf>
    <xf numFmtId="9" fontId="3" fillId="5" borderId="10" xfId="1" applyFont="1" applyFill="1" applyBorder="1" applyAlignment="1" applyProtection="1">
      <alignment vertical="top"/>
      <protection locked="0"/>
    </xf>
    <xf numFmtId="0" fontId="3" fillId="5" borderId="10" xfId="0" applyFont="1" applyFill="1" applyBorder="1" applyAlignment="1" applyProtection="1">
      <alignment horizontal="left" vertical="top"/>
      <protection locked="0"/>
    </xf>
    <xf numFmtId="3" fontId="3" fillId="0" borderId="0" xfId="5" applyNumberFormat="1" applyFont="1" applyFill="1" applyBorder="1" applyAlignment="1">
      <alignment horizontal="right" vertical="top"/>
    </xf>
    <xf numFmtId="9" fontId="3" fillId="0" borderId="5" xfId="0" applyNumberFormat="1" applyFont="1" applyBorder="1" applyAlignment="1">
      <alignment vertical="top" wrapText="1"/>
    </xf>
    <xf numFmtId="164" fontId="3" fillId="0" borderId="0" xfId="5" applyFont="1" applyFill="1" applyBorder="1" applyAlignment="1" applyProtection="1">
      <alignment horizontal="right" vertical="top"/>
      <protection locked="0"/>
    </xf>
    <xf numFmtId="164" fontId="3" fillId="24" borderId="0" xfId="5" applyFont="1" applyFill="1" applyBorder="1" applyAlignment="1">
      <alignment horizontal="left" vertical="top"/>
    </xf>
    <xf numFmtId="0" fontId="33" fillId="19" borderId="0" xfId="0" applyFont="1" applyFill="1" applyBorder="1" applyAlignment="1">
      <alignment horizontal="center" vertical="top" wrapText="1"/>
    </xf>
    <xf numFmtId="0" fontId="3" fillId="24" borderId="10" xfId="5" applyNumberFormat="1" applyFont="1" applyFill="1" applyBorder="1" applyAlignment="1" applyProtection="1">
      <alignment vertical="top"/>
      <protection locked="0"/>
    </xf>
    <xf numFmtId="164" fontId="3" fillId="26" borderId="0" xfId="0" applyNumberFormat="1" applyFont="1" applyFill="1" applyBorder="1" applyAlignment="1" applyProtection="1">
      <alignment vertical="top"/>
      <protection locked="0"/>
    </xf>
    <xf numFmtId="2" fontId="33" fillId="18" borderId="21" xfId="0" applyNumberFormat="1" applyFont="1" applyFill="1" applyBorder="1" applyAlignment="1">
      <alignment horizontal="center" vertical="top" wrapText="1"/>
    </xf>
    <xf numFmtId="2" fontId="3" fillId="0" borderId="0" xfId="1" applyNumberFormat="1" applyFont="1" applyFill="1" applyBorder="1" applyAlignment="1">
      <alignment horizontal="right" vertical="top"/>
    </xf>
    <xf numFmtId="2" fontId="3" fillId="0" borderId="0" xfId="1" applyNumberFormat="1" applyFont="1" applyFill="1" applyBorder="1" applyAlignment="1">
      <alignment vertical="top"/>
    </xf>
    <xf numFmtId="2" fontId="3" fillId="0" borderId="0" xfId="1" applyNumberFormat="1" applyFont="1" applyFill="1" applyBorder="1" applyAlignment="1" applyProtection="1">
      <alignment vertical="top"/>
      <protection locked="0"/>
    </xf>
    <xf numFmtId="2" fontId="3" fillId="0" borderId="6" xfId="1" applyNumberFormat="1" applyFont="1" applyFill="1" applyBorder="1" applyAlignment="1" applyProtection="1">
      <alignment vertical="top"/>
      <protection locked="0"/>
    </xf>
    <xf numFmtId="2" fontId="3" fillId="0" borderId="0" xfId="1" applyNumberFormat="1" applyFont="1" applyBorder="1" applyAlignment="1">
      <alignment vertical="top"/>
    </xf>
    <xf numFmtId="2" fontId="3" fillId="5" borderId="0" xfId="1" applyNumberFormat="1" applyFont="1" applyFill="1" applyBorder="1" applyAlignment="1">
      <alignment vertical="top"/>
    </xf>
    <xf numFmtId="2" fontId="3" fillId="5" borderId="6" xfId="1" applyNumberFormat="1" applyFont="1" applyFill="1" applyBorder="1" applyAlignment="1" applyProtection="1">
      <alignment vertical="top"/>
      <protection locked="0"/>
    </xf>
    <xf numFmtId="2" fontId="3" fillId="0" borderId="0" xfId="1" applyNumberFormat="1" applyFont="1" applyBorder="1" applyAlignment="1">
      <alignment horizontal="right" vertical="top"/>
    </xf>
    <xf numFmtId="2" fontId="3" fillId="0" borderId="6" xfId="1" applyNumberFormat="1" applyFont="1" applyBorder="1" applyProtection="1">
      <protection locked="0"/>
    </xf>
    <xf numFmtId="2" fontId="3" fillId="5" borderId="0" xfId="1" applyNumberFormat="1" applyFont="1" applyFill="1" applyBorder="1" applyAlignment="1" applyProtection="1">
      <alignment vertical="top"/>
      <protection locked="0"/>
    </xf>
    <xf numFmtId="2" fontId="3" fillId="5" borderId="6" xfId="1" applyNumberFormat="1" applyFont="1" applyFill="1" applyBorder="1" applyProtection="1">
      <protection locked="0"/>
    </xf>
    <xf numFmtId="2" fontId="3" fillId="0" borderId="6" xfId="1" applyNumberFormat="1" applyFont="1" applyBorder="1" applyAlignment="1" applyProtection="1">
      <alignment vertical="top"/>
      <protection locked="0"/>
    </xf>
    <xf numFmtId="2" fontId="3" fillId="0" borderId="0" xfId="1" applyNumberFormat="1" applyFont="1" applyBorder="1" applyProtection="1">
      <protection locked="0"/>
    </xf>
    <xf numFmtId="2" fontId="3" fillId="0" borderId="0" xfId="1" applyNumberFormat="1" applyFont="1" applyBorder="1" applyAlignment="1" applyProtection="1">
      <alignment vertical="top"/>
      <protection locked="0"/>
    </xf>
    <xf numFmtId="2" fontId="0" fillId="0" borderId="0" xfId="0" applyNumberFormat="1"/>
    <xf numFmtId="0" fontId="33" fillId="18" borderId="24" xfId="0" applyFont="1" applyFill="1" applyBorder="1" applyAlignment="1">
      <alignment horizontal="center" vertical="top" wrapText="1"/>
    </xf>
    <xf numFmtId="9" fontId="33" fillId="18" borderId="23" xfId="1" applyFont="1" applyFill="1" applyBorder="1" applyAlignment="1">
      <alignment horizontal="center" vertical="top" wrapText="1"/>
    </xf>
    <xf numFmtId="164" fontId="3" fillId="0" borderId="4" xfId="5" applyFont="1" applyFill="1" applyBorder="1" applyAlignment="1">
      <alignment horizontal="right" vertical="top"/>
    </xf>
    <xf numFmtId="9" fontId="3" fillId="0" borderId="5" xfId="1" applyFont="1" applyFill="1" applyBorder="1" applyAlignment="1">
      <alignment horizontal="right" vertical="top"/>
    </xf>
    <xf numFmtId="164" fontId="3" fillId="0" borderId="4" xfId="5" applyFont="1" applyFill="1" applyBorder="1" applyAlignment="1" applyProtection="1">
      <alignment vertical="top"/>
      <protection locked="0"/>
    </xf>
    <xf numFmtId="164" fontId="3" fillId="0" borderId="11" xfId="5" applyFont="1" applyFill="1" applyBorder="1" applyAlignment="1" applyProtection="1">
      <alignment vertical="top"/>
      <protection locked="0"/>
    </xf>
    <xf numFmtId="0" fontId="3" fillId="0" borderId="4" xfId="5" applyNumberFormat="1" applyFont="1" applyFill="1" applyBorder="1" applyAlignment="1">
      <alignment vertical="top"/>
    </xf>
    <xf numFmtId="0" fontId="3" fillId="0" borderId="11" xfId="5" applyNumberFormat="1" applyFont="1" applyFill="1" applyBorder="1" applyAlignment="1" applyProtection="1">
      <alignment vertical="top"/>
      <protection locked="0"/>
    </xf>
    <xf numFmtId="0" fontId="3" fillId="5" borderId="4" xfId="2" applyFont="1" applyBorder="1" applyAlignment="1">
      <alignment vertical="top"/>
    </xf>
    <xf numFmtId="0" fontId="3" fillId="5" borderId="11" xfId="0" applyFont="1" applyFill="1" applyBorder="1" applyAlignment="1" applyProtection="1">
      <alignment vertical="top"/>
      <protection locked="0"/>
    </xf>
    <xf numFmtId="164" fontId="3" fillId="0" borderId="4" xfId="0" applyNumberFormat="1" applyFont="1" applyBorder="1" applyAlignment="1">
      <alignment horizontal="right" vertical="top"/>
    </xf>
    <xf numFmtId="164" fontId="3" fillId="0" borderId="4" xfId="0" applyNumberFormat="1" applyFont="1" applyBorder="1" applyAlignment="1">
      <alignment vertical="top"/>
    </xf>
    <xf numFmtId="164" fontId="3" fillId="0" borderId="11" xfId="5" applyFont="1" applyFill="1" applyBorder="1" applyProtection="1">
      <protection locked="0"/>
    </xf>
    <xf numFmtId="9" fontId="3" fillId="0" borderId="10" xfId="1" applyFont="1" applyFill="1" applyBorder="1" applyProtection="1">
      <protection locked="0"/>
    </xf>
    <xf numFmtId="3" fontId="3" fillId="0" borderId="11" xfId="0" applyNumberFormat="1" applyFont="1" applyBorder="1" applyProtection="1">
      <protection locked="0"/>
    </xf>
    <xf numFmtId="9" fontId="3" fillId="0" borderId="10" xfId="1" applyFont="1" applyBorder="1" applyProtection="1">
      <protection locked="0"/>
    </xf>
    <xf numFmtId="164" fontId="3" fillId="0" borderId="11" xfId="0" applyNumberFormat="1" applyFont="1" applyBorder="1" applyProtection="1">
      <protection locked="0"/>
    </xf>
    <xf numFmtId="0" fontId="3" fillId="5" borderId="4" xfId="2" applyFont="1" applyBorder="1" applyAlignment="1" applyProtection="1">
      <alignment vertical="top"/>
      <protection locked="0"/>
    </xf>
    <xf numFmtId="0" fontId="3" fillId="5" borderId="11" xfId="0" applyFont="1" applyFill="1" applyBorder="1" applyProtection="1">
      <protection locked="0"/>
    </xf>
    <xf numFmtId="9" fontId="3" fillId="5" borderId="10" xfId="1" applyFont="1" applyFill="1" applyBorder="1" applyProtection="1">
      <protection locked="0"/>
    </xf>
    <xf numFmtId="3" fontId="3" fillId="0" borderId="4" xfId="0" applyNumberFormat="1" applyFont="1" applyBorder="1" applyAlignment="1">
      <alignment vertical="top"/>
    </xf>
    <xf numFmtId="3" fontId="3" fillId="0" borderId="4" xfId="5" applyNumberFormat="1" applyFont="1" applyFill="1" applyBorder="1" applyAlignment="1">
      <alignment vertical="top"/>
    </xf>
    <xf numFmtId="164" fontId="3" fillId="0" borderId="11" xfId="0" applyNumberFormat="1" applyFont="1" applyBorder="1" applyAlignment="1" applyProtection="1">
      <alignment vertical="top"/>
      <protection locked="0"/>
    </xf>
    <xf numFmtId="0" fontId="3" fillId="5" borderId="4" xfId="5" applyNumberFormat="1" applyFont="1" applyFill="1" applyBorder="1" applyAlignment="1">
      <alignment vertical="top"/>
    </xf>
    <xf numFmtId="3" fontId="3" fillId="0" borderId="4" xfId="0" applyNumberFormat="1" applyFont="1" applyBorder="1" applyProtection="1">
      <protection locked="0"/>
    </xf>
    <xf numFmtId="9" fontId="3" fillId="0" borderId="5" xfId="1" applyFont="1" applyBorder="1" applyProtection="1">
      <protection locked="0"/>
    </xf>
    <xf numFmtId="164" fontId="3" fillId="0" borderId="4" xfId="2" applyNumberFormat="1" applyFont="1" applyFill="1" applyBorder="1" applyAlignment="1">
      <alignment vertical="top"/>
    </xf>
    <xf numFmtId="3" fontId="3" fillId="0" borderId="4" xfId="0" applyNumberFormat="1" applyFont="1" applyBorder="1" applyAlignment="1" applyProtection="1">
      <alignment vertical="top"/>
      <protection locked="0"/>
    </xf>
    <xf numFmtId="164" fontId="3" fillId="0" borderId="4" xfId="2" applyNumberFormat="1" applyFont="1" applyFill="1" applyBorder="1" applyAlignment="1" applyProtection="1">
      <alignment vertical="top"/>
      <protection locked="0"/>
    </xf>
    <xf numFmtId="164" fontId="3" fillId="5" borderId="4" xfId="5" applyFont="1" applyFill="1" applyBorder="1" applyAlignment="1">
      <alignment vertical="top"/>
    </xf>
    <xf numFmtId="164" fontId="3" fillId="0" borderId="11" xfId="5" quotePrefix="1" applyFont="1" applyFill="1" applyBorder="1" applyAlignment="1">
      <alignment vertical="top"/>
    </xf>
    <xf numFmtId="0" fontId="3" fillId="5" borderId="11" xfId="2" applyFont="1" applyBorder="1" applyAlignment="1" applyProtection="1">
      <alignment vertical="top"/>
      <protection locked="0"/>
    </xf>
    <xf numFmtId="164" fontId="3" fillId="24" borderId="0" xfId="1" applyNumberFormat="1" applyFont="1" applyFill="1" applyBorder="1" applyAlignment="1" applyProtection="1">
      <alignment vertical="top"/>
      <protection locked="0"/>
    </xf>
    <xf numFmtId="164" fontId="33" fillId="0" borderId="24" xfId="5" applyFont="1" applyFill="1" applyBorder="1" applyAlignment="1">
      <alignment horizontal="center" vertical="top" wrapText="1"/>
    </xf>
    <xf numFmtId="9" fontId="33" fillId="0" borderId="23" xfId="1" applyFont="1" applyFill="1" applyBorder="1" applyAlignment="1">
      <alignment horizontal="center" vertical="top" wrapText="1"/>
    </xf>
    <xf numFmtId="0" fontId="3" fillId="0" borderId="5" xfId="1" applyNumberFormat="1" applyFont="1" applyBorder="1" applyAlignment="1">
      <alignment vertical="top"/>
    </xf>
    <xf numFmtId="0" fontId="3" fillId="0" borderId="10" xfId="1" applyNumberFormat="1" applyFont="1" applyBorder="1" applyAlignment="1" applyProtection="1">
      <alignment vertical="top"/>
      <protection locked="0"/>
    </xf>
    <xf numFmtId="164" fontId="3" fillId="0" borderId="4" xfId="0" applyNumberFormat="1" applyFont="1" applyBorder="1" applyAlignment="1" applyProtection="1">
      <alignment vertical="top"/>
      <protection locked="0"/>
    </xf>
    <xf numFmtId="168" fontId="3" fillId="0" borderId="4" xfId="0" applyNumberFormat="1" applyFont="1" applyBorder="1" applyAlignment="1">
      <alignment vertical="top"/>
    </xf>
    <xf numFmtId="9" fontId="3" fillId="0" borderId="10" xfId="1" applyFont="1" applyFill="1" applyBorder="1" applyAlignment="1" applyProtection="1">
      <protection locked="0"/>
    </xf>
    <xf numFmtId="3" fontId="3" fillId="0" borderId="4" xfId="5" applyNumberFormat="1" applyFont="1" applyFill="1" applyBorder="1"/>
    <xf numFmtId="0" fontId="3" fillId="5" borderId="5" xfId="1" applyNumberFormat="1" applyFont="1" applyFill="1" applyBorder="1" applyAlignment="1">
      <alignment vertical="top"/>
    </xf>
    <xf numFmtId="9" fontId="3" fillId="0" borderId="5" xfId="2" applyNumberFormat="1" applyFont="1" applyFill="1" applyBorder="1" applyAlignment="1">
      <alignment vertical="top"/>
    </xf>
    <xf numFmtId="9" fontId="3" fillId="0" borderId="5" xfId="2" applyNumberFormat="1" applyFont="1" applyFill="1" applyBorder="1" applyAlignment="1" applyProtection="1">
      <alignment vertical="top"/>
      <protection locked="0"/>
    </xf>
    <xf numFmtId="9" fontId="3" fillId="0" borderId="5" xfId="1" applyFont="1" applyFill="1" applyBorder="1" applyAlignment="1">
      <alignment vertical="top" wrapText="1"/>
    </xf>
    <xf numFmtId="3" fontId="3" fillId="0" borderId="4" xfId="5" applyNumberFormat="1" applyFont="1" applyFill="1" applyBorder="1" applyAlignment="1" applyProtection="1">
      <alignment vertical="top"/>
      <protection locked="0"/>
    </xf>
    <xf numFmtId="164" fontId="3" fillId="0" borderId="11" xfId="0" applyNumberFormat="1" applyFont="1" applyFill="1" applyBorder="1" applyAlignment="1" applyProtection="1">
      <alignment vertical="top"/>
      <protection locked="0"/>
    </xf>
    <xf numFmtId="9" fontId="33" fillId="0" borderId="63" xfId="1" applyFont="1" applyFill="1" applyBorder="1" applyAlignment="1">
      <alignment horizontal="left" vertical="top" wrapText="1"/>
    </xf>
    <xf numFmtId="0" fontId="3" fillId="0" borderId="8" xfId="0" applyFont="1" applyBorder="1" applyAlignment="1">
      <alignment horizontal="left" vertical="top"/>
    </xf>
    <xf numFmtId="0" fontId="3" fillId="0" borderId="8" xfId="0" applyFont="1" applyBorder="1" applyAlignment="1" applyProtection="1">
      <alignment horizontal="left" vertical="top"/>
      <protection locked="0"/>
    </xf>
    <xf numFmtId="0" fontId="3" fillId="5" borderId="8" xfId="2" applyFont="1" applyBorder="1" applyAlignment="1">
      <alignment horizontal="left" vertical="top"/>
    </xf>
    <xf numFmtId="17" fontId="3" fillId="0" borderId="8" xfId="5" applyNumberFormat="1" applyFont="1" applyFill="1" applyBorder="1" applyAlignment="1" applyProtection="1">
      <alignment horizontal="left" vertical="top"/>
      <protection locked="0"/>
    </xf>
    <xf numFmtId="17" fontId="3" fillId="0" borderId="9" xfId="0" applyNumberFormat="1" applyFont="1" applyBorder="1" applyAlignment="1" applyProtection="1">
      <alignment horizontal="left"/>
      <protection locked="0"/>
    </xf>
    <xf numFmtId="17" fontId="3" fillId="0" borderId="8" xfId="0" applyNumberFormat="1" applyFont="1" applyBorder="1" applyAlignment="1">
      <alignment horizontal="left" vertical="top"/>
    </xf>
    <xf numFmtId="0" fontId="3" fillId="0" borderId="8" xfId="8" applyFont="1" applyBorder="1" applyAlignment="1">
      <alignment horizontal="left" vertical="top"/>
    </xf>
    <xf numFmtId="0" fontId="3" fillId="5" borderId="8" xfId="2" applyFont="1" applyBorder="1" applyAlignment="1" applyProtection="1">
      <alignment horizontal="left" vertical="top"/>
      <protection locked="0"/>
    </xf>
    <xf numFmtId="0" fontId="3" fillId="0" borderId="8" xfId="2" applyFont="1" applyFill="1" applyBorder="1" applyAlignment="1">
      <alignment horizontal="left" vertical="top"/>
    </xf>
    <xf numFmtId="9" fontId="3" fillId="0" borderId="8" xfId="0" applyNumberFormat="1" applyFont="1" applyBorder="1" applyAlignment="1">
      <alignment horizontal="left" vertical="top"/>
    </xf>
    <xf numFmtId="0" fontId="3" fillId="0" borderId="8" xfId="0" applyFont="1" applyBorder="1" applyAlignment="1">
      <alignment horizontal="left"/>
    </xf>
    <xf numFmtId="17" fontId="3" fillId="0" borderId="8" xfId="0" applyNumberFormat="1" applyFont="1" applyBorder="1" applyAlignment="1">
      <alignment horizontal="left"/>
    </xf>
    <xf numFmtId="0" fontId="3" fillId="5" borderId="8" xfId="0" applyFont="1" applyFill="1" applyBorder="1" applyAlignment="1">
      <alignment horizontal="left" vertical="top"/>
    </xf>
    <xf numFmtId="17" fontId="3" fillId="0" borderId="8" xfId="2" applyNumberFormat="1" applyFont="1" applyFill="1" applyBorder="1" applyAlignment="1">
      <alignment horizontal="left" vertical="top"/>
    </xf>
    <xf numFmtId="0" fontId="3" fillId="0" borderId="9" xfId="5" applyNumberFormat="1" applyFont="1" applyFill="1" applyBorder="1" applyAlignment="1" applyProtection="1">
      <alignment horizontal="left" vertical="top"/>
      <protection locked="0"/>
    </xf>
    <xf numFmtId="0" fontId="3" fillId="0" borderId="8" xfId="2" applyFont="1" applyFill="1" applyBorder="1" applyAlignment="1" applyProtection="1">
      <alignment horizontal="left" vertical="top"/>
      <protection locked="0"/>
    </xf>
    <xf numFmtId="0" fontId="3" fillId="0" borderId="9" xfId="0" applyFont="1" applyFill="1" applyBorder="1" applyAlignment="1" applyProtection="1">
      <alignment horizontal="left" vertical="top"/>
      <protection locked="0"/>
    </xf>
    <xf numFmtId="3" fontId="3" fillId="0" borderId="8" xfId="0" applyNumberFormat="1" applyFont="1" applyBorder="1" applyAlignment="1">
      <alignment horizontal="left" vertical="top"/>
    </xf>
    <xf numFmtId="0" fontId="3" fillId="5" borderId="9" xfId="2" applyFont="1" applyBorder="1" applyAlignment="1" applyProtection="1">
      <alignment horizontal="left" vertical="top"/>
      <protection locked="0"/>
    </xf>
    <xf numFmtId="0" fontId="7" fillId="0" borderId="0" xfId="8" applyAlignment="1">
      <alignment horizontal="center" textRotation="75" wrapText="1"/>
    </xf>
    <xf numFmtId="0" fontId="2" fillId="11" borderId="35" xfId="0" applyFont="1" applyFill="1" applyBorder="1" applyAlignment="1">
      <alignment horizontal="center"/>
    </xf>
    <xf numFmtId="0" fontId="2" fillId="11" borderId="36" xfId="0" applyFont="1" applyFill="1" applyBorder="1" applyAlignment="1">
      <alignment horizontal="center"/>
    </xf>
    <xf numFmtId="0" fontId="2" fillId="11" borderId="37" xfId="0" applyFont="1" applyFill="1" applyBorder="1" applyAlignment="1">
      <alignment horizontal="center"/>
    </xf>
    <xf numFmtId="0" fontId="2" fillId="12" borderId="35" xfId="0" applyFont="1" applyFill="1" applyBorder="1" applyAlignment="1">
      <alignment horizontal="center"/>
    </xf>
    <xf numFmtId="0" fontId="2" fillId="12" borderId="36" xfId="0" applyFont="1" applyFill="1" applyBorder="1" applyAlignment="1">
      <alignment horizontal="center"/>
    </xf>
    <xf numFmtId="0" fontId="2" fillId="12" borderId="37" xfId="0" applyFont="1" applyFill="1" applyBorder="1" applyAlignment="1">
      <alignment horizontal="center"/>
    </xf>
    <xf numFmtId="0" fontId="15" fillId="17" borderId="0" xfId="0" applyFont="1" applyFill="1" applyAlignment="1"/>
    <xf numFmtId="0" fontId="19" fillId="0" borderId="0" xfId="0" applyFont="1" applyAlignment="1"/>
    <xf numFmtId="164" fontId="2" fillId="31" borderId="0" xfId="5" applyFont="1" applyFill="1" applyAlignment="1">
      <alignment horizontal="center"/>
    </xf>
    <xf numFmtId="164" fontId="2" fillId="15" borderId="0" xfId="5" applyFont="1" applyFill="1" applyAlignment="1">
      <alignment horizontal="center"/>
    </xf>
    <xf numFmtId="0" fontId="0" fillId="0" borderId="0" xfId="0" applyAlignment="1">
      <alignment horizontal="left" vertical="top" wrapText="1"/>
    </xf>
  </cellXfs>
  <cellStyles count="9">
    <cellStyle name="Comma" xfId="5" builtinId="3" customBuiltin="1"/>
    <cellStyle name="Comma [0]" xfId="6" builtinId="6" hidden="1" customBuiltin="1"/>
    <cellStyle name="Explanatory Text" xfId="7" builtinId="53" customBuiltin="1"/>
    <cellStyle name="Hyperlink" xfId="8" builtinId="8"/>
    <cellStyle name="Normal" xfId="0" builtinId="0"/>
    <cellStyle name="Normal 2" xfId="2" xr:uid="{47F1A6AA-FD45-42FF-81C8-31895BEF30BD}"/>
    <cellStyle name="Normal 2 2" xfId="3" xr:uid="{8E96035E-702B-456A-B510-16744A568B86}"/>
    <cellStyle name="Percent" xfId="1" builtinId="5"/>
    <cellStyle name="Percent 2 2" xfId="4" xr:uid="{FF526F8E-E58D-448E-91E3-AE770EF0687E}"/>
  </cellStyles>
  <dxfs count="2">
    <dxf>
      <numFmt numFmtId="164" formatCode="_(* #,##0_);_(* \(#,##0\);_(* &quot;-&quot;??_);_(@_)"/>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onnections" Target="connections.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2.xml"/><Relationship Id="rId28"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1.xml"/><Relationship Id="rId27" Type="http://schemas.openxmlformats.org/officeDocument/2006/relationships/sharedStrings" Target="sharedStrings.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s>
</file>

<file path=xl/documenttasks/documenttask1.xml><?xml version="1.0" encoding="utf-8"?>
<Tasks xmlns="http://schemas.microsoft.com/office/tasks/2019/documenttasks">
  <Task id="{D02EB114-D118-4B76-8D94-67C895BF57AE}">
    <Anchor>
      <Comment id="{42704A9A-7AA6-4B26-B1A3-AA8223357D71}"/>
    </Anchor>
    <History>
      <Event time="2023-01-12T14:43:25.21" id="{69EBC0ED-D181-46E7-9A05-6944D28D3281}">
        <Attribution userId="S::anna-leena.rasanen@wfp.org::31449990-f83d-4b38-b8f0-f2c63ec2024a" userName="Anna-Leena RASANEN" userProvider="AD"/>
        <Anchor>
          <Comment id="{42704A9A-7AA6-4B26-B1A3-AA8223357D71}"/>
        </Anchor>
        <Create/>
      </Event>
      <Event time="2023-01-12T14:43:25.21" id="{78EFCC6D-53C0-408C-B1EE-449FC177B446}">
        <Attribution userId="S::anna-leena.rasanen@wfp.org::31449990-f83d-4b38-b8f0-f2c63ec2024a" userName="Anna-Leena RASANEN" userProvider="AD"/>
        <Anchor>
          <Comment id="{42704A9A-7AA6-4B26-B1A3-AA8223357D71}"/>
        </Anchor>
        <Assign userId="S::mariapaola.guerra@wfp.org::c360ee23-5698-4048-b350-cdb476641689" userName="Maria Paola GUERRA" userProvider="AD"/>
      </Event>
      <Event time="2023-01-12T14:43:25.21" id="{D7D478D9-730E-40D5-97E4-C742570F2CA2}">
        <Attribution userId="S::anna-leena.rasanen@wfp.org::31449990-f83d-4b38-b8f0-f2c63ec2024a" userName="Anna-Leena RASANEN" userProvider="AD"/>
        <Anchor>
          <Comment id="{42704A9A-7AA6-4B26-B1A3-AA8223357D71}"/>
        </Anchor>
        <SetTitle title="@Maria Paola GUERRA Madagascar information is now endorsed: same analysis for current and forecast. Highest area phase is Phase 3 Crisis Syria source is endorsed, figures will be coming soon. But we can already update the file. Source: HNO (this may …"/>
      </Event>
    </History>
  </Task>
</Task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736600</xdr:colOff>
      <xdr:row>22</xdr:row>
      <xdr:rowOff>114300</xdr:rowOff>
    </xdr:from>
    <xdr:to>
      <xdr:col>7</xdr:col>
      <xdr:colOff>1098550</xdr:colOff>
      <xdr:row>44</xdr:row>
      <xdr:rowOff>47625</xdr:rowOff>
    </xdr:to>
    <mc:AlternateContent xmlns:mc="http://schemas.openxmlformats.org/markup-compatibility/2006" xmlns:a14="http://schemas.microsoft.com/office/drawing/2010/main">
      <mc:Choice Requires="a14">
        <xdr:graphicFrame macro="">
          <xdr:nvGraphicFramePr>
            <xdr:cNvPr id="2" name="Countries/ territories">
              <a:extLst>
                <a:ext uri="{FF2B5EF4-FFF2-40B4-BE49-F238E27FC236}">
                  <a16:creationId xmlns:a16="http://schemas.microsoft.com/office/drawing/2014/main" id="{ABF7EDA5-582C-9D4A-F21E-93986B0426A9}"/>
                </a:ext>
              </a:extLst>
            </xdr:cNvPr>
            <xdr:cNvGraphicFramePr/>
          </xdr:nvGraphicFramePr>
          <xdr:xfrm>
            <a:off x="0" y="0"/>
            <a:ext cx="0" cy="0"/>
          </xdr:xfrm>
          <a:graphic>
            <a:graphicData uri="http://schemas.microsoft.com/office/drawing/2010/slicer">
              <sle:slicer xmlns:sle="http://schemas.microsoft.com/office/drawing/2010/slicer" name="Countries/ territories"/>
            </a:graphicData>
          </a:graphic>
        </xdr:graphicFrame>
      </mc:Choice>
      <mc:Fallback xmlns="">
        <xdr:sp macro="" textlink="">
          <xdr:nvSpPr>
            <xdr:cNvPr id="0" name=""/>
            <xdr:cNvSpPr>
              <a:spLocks noTextEdit="1"/>
            </xdr:cNvSpPr>
          </xdr:nvSpPr>
          <xdr:spPr>
            <a:xfrm>
              <a:off x="11931650" y="4165600"/>
              <a:ext cx="2266950" cy="39878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1882775</xdr:colOff>
      <xdr:row>21</xdr:row>
      <xdr:rowOff>50800</xdr:rowOff>
    </xdr:from>
    <xdr:to>
      <xdr:col>14</xdr:col>
      <xdr:colOff>1666875</xdr:colOff>
      <xdr:row>34</xdr:row>
      <xdr:rowOff>95250</xdr:rowOff>
    </xdr:to>
    <mc:AlternateContent xmlns:mc="http://schemas.openxmlformats.org/markup-compatibility/2006" xmlns:a14="http://schemas.microsoft.com/office/drawing/2010/main">
      <mc:Choice Requires="a14">
        <xdr:graphicFrame macro="">
          <xdr:nvGraphicFramePr>
            <xdr:cNvPr id="3" name="Countries/ territories 1">
              <a:extLst>
                <a:ext uri="{FF2B5EF4-FFF2-40B4-BE49-F238E27FC236}">
                  <a16:creationId xmlns:a16="http://schemas.microsoft.com/office/drawing/2014/main" id="{BE4B7B6C-1F60-A245-D921-C8EC7038D2B9}"/>
                </a:ext>
              </a:extLst>
            </xdr:cNvPr>
            <xdr:cNvGraphicFramePr/>
          </xdr:nvGraphicFramePr>
          <xdr:xfrm>
            <a:off x="0" y="0"/>
            <a:ext cx="0" cy="0"/>
          </xdr:xfrm>
          <a:graphic>
            <a:graphicData uri="http://schemas.microsoft.com/office/drawing/2010/slicer">
              <sle:slicer xmlns:sle="http://schemas.microsoft.com/office/drawing/2010/slicer" name="Countries/ territories 1"/>
            </a:graphicData>
          </a:graphic>
        </xdr:graphicFrame>
      </mc:Choice>
      <mc:Fallback xmlns="">
        <xdr:sp macro="" textlink="">
          <xdr:nvSpPr>
            <xdr:cNvPr id="0" name=""/>
            <xdr:cNvSpPr>
              <a:spLocks noTextEdit="1"/>
            </xdr:cNvSpPr>
          </xdr:nvSpPr>
          <xdr:spPr>
            <a:xfrm>
              <a:off x="26800175" y="3917950"/>
              <a:ext cx="1670050" cy="2438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168275</xdr:colOff>
      <xdr:row>19</xdr:row>
      <xdr:rowOff>120651</xdr:rowOff>
    </xdr:from>
    <xdr:to>
      <xdr:col>1</xdr:col>
      <xdr:colOff>244475</xdr:colOff>
      <xdr:row>40</xdr:row>
      <xdr:rowOff>19050</xdr:rowOff>
    </xdr:to>
    <mc:AlternateContent xmlns:mc="http://schemas.openxmlformats.org/markup-compatibility/2006" xmlns:a14="http://schemas.microsoft.com/office/drawing/2010/main">
      <mc:Choice Requires="a14">
        <xdr:graphicFrame macro="">
          <xdr:nvGraphicFramePr>
            <xdr:cNvPr id="2" name="Countries/ territories 2">
              <a:extLst>
                <a:ext uri="{FF2B5EF4-FFF2-40B4-BE49-F238E27FC236}">
                  <a16:creationId xmlns:a16="http://schemas.microsoft.com/office/drawing/2014/main" id="{7BD56BB1-DF53-8F9C-267E-BB37F9B5C7EA}"/>
                </a:ext>
              </a:extLst>
            </xdr:cNvPr>
            <xdr:cNvGraphicFramePr/>
          </xdr:nvGraphicFramePr>
          <xdr:xfrm>
            <a:off x="0" y="0"/>
            <a:ext cx="0" cy="0"/>
          </xdr:xfrm>
          <a:graphic>
            <a:graphicData uri="http://schemas.microsoft.com/office/drawing/2010/slicer">
              <sle:slicer xmlns:sle="http://schemas.microsoft.com/office/drawing/2010/slicer" name="Countries/ territories 2"/>
            </a:graphicData>
          </a:graphic>
        </xdr:graphicFrame>
      </mc:Choice>
      <mc:Fallback xmlns="">
        <xdr:sp macro="" textlink="">
          <xdr:nvSpPr>
            <xdr:cNvPr id="0" name=""/>
            <xdr:cNvSpPr>
              <a:spLocks noTextEdit="1"/>
            </xdr:cNvSpPr>
          </xdr:nvSpPr>
          <xdr:spPr>
            <a:xfrm>
              <a:off x="168275" y="3562351"/>
              <a:ext cx="1828800" cy="36956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66675</xdr:colOff>
      <xdr:row>196</xdr:row>
      <xdr:rowOff>28575</xdr:rowOff>
    </xdr:from>
    <xdr:to>
      <xdr:col>11</xdr:col>
      <xdr:colOff>704274</xdr:colOff>
      <xdr:row>202</xdr:row>
      <xdr:rowOff>171450</xdr:rowOff>
    </xdr:to>
    <xdr:pic>
      <xdr:nvPicPr>
        <xdr:cNvPr id="2" name="Picture 1">
          <a:extLst>
            <a:ext uri="{FF2B5EF4-FFF2-40B4-BE49-F238E27FC236}">
              <a16:creationId xmlns:a16="http://schemas.microsoft.com/office/drawing/2014/main" id="{56C30EF4-B7A2-DB70-6C1C-93EC381C9545}"/>
            </a:ext>
          </a:extLst>
        </xdr:cNvPr>
        <xdr:cNvPicPr>
          <a:picLocks noChangeAspect="1"/>
        </xdr:cNvPicPr>
      </xdr:nvPicPr>
      <xdr:blipFill>
        <a:blip xmlns:r="http://schemas.openxmlformats.org/officeDocument/2006/relationships" r:embed="rId1"/>
        <a:stretch>
          <a:fillRect/>
        </a:stretch>
      </xdr:blipFill>
      <xdr:spPr>
        <a:xfrm>
          <a:off x="6667500" y="38623875"/>
          <a:ext cx="4572000" cy="1238250"/>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persons/person.xml><?xml version="1.0" encoding="utf-8"?>
<personList xmlns="http://schemas.microsoft.com/office/spreadsheetml/2018/threadedcomments" xmlns:x="http://schemas.openxmlformats.org/spreadsheetml/2006/main">
  <person displayName="Anni Räsänen" id="{AEC05039-A6A3-476B-8EE9-2853DFC55F60}" userId="0b8fcff6d8ea997b" providerId="Windows Live"/>
  <person displayName="Carlos ESTEVEZ" id="{2E4B17DF-1EF2-4ED9-94F5-6F361C0B19AC}" userId="carlos.estevez@wfp.org" providerId="PeoplePicker"/>
  <person displayName="Federica CARFAGNA" id="{4BC3A806-8124-43B6-AE1E-CE9A8D3347F5}" userId="federica.carfagna@wfp.org" providerId="PeoplePicker"/>
  <person displayName="Maria Paola GUERRA" id="{EDD27446-2B63-4911-BD80-2FE03E2A0EDD}" userId="mariapaola.guerra@wfp.org" providerId="PeoplePicker"/>
  <person displayName="Anna-Leena RASANEN" id="{D8E4D220-6F0F-4B59-A2F3-74932D2B3EE4}" userId="anna-leena.rasanen@wfp.org" providerId="PeoplePicker"/>
  <person displayName="Carlos ESTEVEZ" id="{65AF2E61-7C74-4D49-9CE8-E698B128FF2B}" userId="S::carlos.estevez@wfp.org::76c9ffb0-f25e-42c3-b66b-d0e49b46e655" providerId="AD"/>
  <person displayName="Federica CARFAGNA" id="{8E5B5F15-1389-494C-97D8-E47E7EAB760D}" userId="S::federica.carfagna@wfp.org::5e82779f-64f0-4d14-99be-9422447dc01c" providerId="AD"/>
  <person displayName="Maria Paola GUERRA" id="{0162B4AC-CB07-4EBC-8220-E4E8207701E2}" userId="S::mariapaola.guerra@wfp.org::c360ee23-5698-4048-b350-cdb476641689" providerId="AD"/>
  <person displayName="Anna-Leena RASANEN" id="{42C24DA6-19A9-4397-834E-52EB0598BBFE}" userId="S::anna-leena.rasanen@wfp.org::31449990-f83d-4b38-b8f0-f2c63ec2024a" providerId="AD"/>
  <person displayName="Zammit, LisaMarie (ESA-OER)" id="{531FBCF7-9BF0-4EA9-AB53-E27B6117F29C}" userId="S::lisa.zammit_fao.org#ext#@wfp.onmicrosoft.com::13e6bf6e-fcc2-4fce-97da-f1db9755cd73" providerId="AD"/>
  <person displayName="Mellin, Aurelien (ESA-OER)" id="{2A3F8B6E-5FE9-427B-9BB8-481C78BCBBA1}" userId="S::aurelien.mellin_fao.org#ext#@wfp.onmicrosoft.com::db91e411-7a53-4e07-b393-8cbb4b25401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los ESTEVEZ" refreshedDate="45009.731596296297" createdVersion="8" refreshedVersion="8" minRefreshableVersion="3" recordCount="1062" xr:uid="{81E82316-9B34-4036-88A5-58A50EA7576C}">
  <cacheSource type="worksheet">
    <worksheetSource ref="A1:AL1063" sheet="Master"/>
  </cacheSource>
  <cacheFields count="42">
    <cacheField name="Countries/ territories" numFmtId="0">
      <sharedItems count="141">
        <s v="Afghanistan"/>
        <s v="Albania"/>
        <s v="Algeria"/>
        <s v="American Samoa"/>
        <s v="Angola"/>
        <s v="Argentina"/>
        <s v="Armenia"/>
        <s v="Azerbaijan"/>
        <s v="Bangladesh"/>
        <s v="Belarus"/>
        <s v="Belize"/>
        <s v="Benin"/>
        <s v="Bhutan"/>
        <s v="Bolivia"/>
        <s v="Bosnia and Herzegovina"/>
        <s v="Botswana"/>
        <s v="Brazil"/>
        <s v="Bulgaria"/>
        <s v="Burkina Faso"/>
        <s v="Burundi"/>
        <s v="Cabo Verde"/>
        <s v="Cambodia"/>
        <s v="Cameroon"/>
        <s v="Central African Republic"/>
        <s v="Chad"/>
        <s v="China"/>
        <s v="Colombia "/>
        <s v="Colombia - migrants"/>
        <s v="Comoros"/>
        <s v="Congo"/>
        <s v="Costa Rica"/>
        <s v="Côte d'Ivoire"/>
        <s v="Cuba"/>
        <s v="Democratic People's Republic of Korea"/>
        <s v="Democratic Republic of the Congo"/>
        <s v="Djibouti"/>
        <s v="Dominica"/>
        <s v="Dominican Republic"/>
        <s v="Ecuador"/>
        <s v="Ecuador - migrants"/>
        <s v="Egypt, Arab Rep."/>
        <s v="El Salvador"/>
        <s v="Equatorial Guinea"/>
        <s v="Eritrea"/>
        <s v="Eswatini"/>
        <s v="Ethiopia"/>
        <s v="Fiji"/>
        <s v="Gabon"/>
        <s v="Gambia"/>
        <s v="Georgia"/>
        <s v="Ghana"/>
        <s v="Grenada"/>
        <s v="Guatemala"/>
        <s v="Guinea"/>
        <s v="Guinea-Bissau"/>
        <s v="Guyana"/>
        <s v="Haiti"/>
        <s v="Honduras"/>
        <s v="India"/>
        <s v="Indonesia"/>
        <s v="Iran, Islamic Rep."/>
        <s v="Iraq"/>
        <s v="Jamaica"/>
        <s v="Jordan"/>
        <s v="Kazakhstan"/>
        <s v="Kenya"/>
        <s v="Kiribati"/>
        <s v="Kosovo"/>
        <s v="Kyrgyzstan"/>
        <s v="Lao People's Democratic Republic"/>
        <s v="Lebanon "/>
        <s v="Lebanon - refugees "/>
        <s v="Lesotho"/>
        <s v="Liberia"/>
        <s v="Libya"/>
        <s v="Madagascar"/>
        <s v="Malawi"/>
        <s v="Malaysia"/>
        <s v="Maldives"/>
        <s v="Mali"/>
        <s v="Marshall Islands"/>
        <s v="Mauritania"/>
        <s v="Mauritius"/>
        <s v="Mexico"/>
        <s v="Micronesia, Fed. Sts."/>
        <s v="Moldova"/>
        <s v="Mongolia"/>
        <s v="Montenegro"/>
        <s v="Morocco"/>
        <s v="Mozambique"/>
        <s v="Myanmar"/>
        <s v="Namibia"/>
        <s v="Nepal"/>
        <s v="Nicaragua"/>
        <s v="Niger"/>
        <s v="Nigeria"/>
        <s v="North Macedonia"/>
        <s v="Pakistan"/>
        <s v="Palau"/>
        <s v="Palestine"/>
        <s v="Papua New Guinea"/>
        <s v="Paraguay"/>
        <s v="Peru"/>
        <s v="Philippines"/>
        <s v="Republic of Moldova"/>
        <s v="Russian Federation"/>
        <s v="Rwanda"/>
        <s v="Saint Lucia"/>
        <s v="Saint Vincent and the Grenadines"/>
        <s v="Samoa"/>
        <s v="São Tomé and Principe"/>
        <s v="Senegal"/>
        <s v="Serbia"/>
        <s v="Sierra Leone"/>
        <s v="Solomon Islands"/>
        <s v="Somalia"/>
        <s v="South Africa"/>
        <s v="South Sudan"/>
        <s v="Sri Lanka"/>
        <s v="Sudan"/>
        <s v="Suriname"/>
        <s v="Syrian Arab Republic"/>
        <s v="Tajikistan"/>
        <s v="Thailand"/>
        <s v="Timor-Leste"/>
        <s v="Togo"/>
        <s v="Tonga"/>
        <s v="Tunisia"/>
        <s v="Türkiye"/>
        <s v="Turkmenistan"/>
        <s v="Tuvalu"/>
        <s v="Uganda"/>
        <s v="Ukraine"/>
        <s v="United Republic of Tanzania"/>
        <s v="Uzbekistan"/>
        <s v="Vanuatu"/>
        <s v="Venezuela (Bolivarian Republic of)"/>
        <s v="Vietnam"/>
        <s v="Yemen"/>
        <s v="Zambia"/>
        <s v="Zimbabwe"/>
      </sharedItems>
    </cacheField>
    <cacheField name="GRFC publication" numFmtId="0">
      <sharedItems containsSemiMixedTypes="0" containsString="0" containsNumber="1" containsInteger="1" minValue="2017" maxValue="2023"/>
    </cacheField>
    <cacheField name="Year of reference" numFmtId="0">
      <sharedItems containsSemiMixedTypes="0" containsString="0" containsNumber="1" containsInteger="1" minValue="2016" maxValue="2023" count="8">
        <n v="2016"/>
        <n v="2017"/>
        <n v="2018"/>
        <n v="2019"/>
        <n v="2020"/>
        <n v="2021"/>
        <n v="2022"/>
        <n v="2023"/>
      </sharedItems>
    </cacheField>
    <cacheField name="Region " numFmtId="0">
      <sharedItems containsBlank="1" count="8">
        <s v="Asia"/>
        <m/>
        <s v="MENA"/>
        <s v="Central and Southern Africa"/>
        <s v="West Africa and the Sahel"/>
        <s v="Latin America and the Caribbean"/>
        <s v="East Africa"/>
        <s v="Europe"/>
      </sharedItems>
    </cacheField>
    <cacheField name="Region (original)" numFmtId="0">
      <sharedItems containsBlank="1"/>
    </cacheField>
    <cacheField name="Population group (residents/refugees/migrants)" numFmtId="0">
      <sharedItems containsBlank="1"/>
    </cacheField>
    <cacheField name="Geographical coverage " numFmtId="0">
      <sharedItems containsBlank="1"/>
    </cacheField>
    <cacheField name="Selection in the GRFC (Y/N)" numFmtId="0">
      <sharedItems count="4">
        <s v="Y"/>
        <s v="N"/>
        <s v="Y "/>
        <s v="N "/>
      </sharedItems>
    </cacheField>
    <cacheField name="Selection criteria " numFmtId="0">
      <sharedItems containsBlank="1"/>
    </cacheField>
    <cacheField name="Notes to selection criteria" numFmtId="0">
      <sharedItems longText="1"/>
    </cacheField>
    <cacheField name="Availability of AFI info (Y/N)" numFmtId="0">
      <sharedItems count="5">
        <s v="Y"/>
        <s v="Y "/>
        <s v="N/A"/>
        <s v="N"/>
        <s v="N "/>
      </sharedItems>
    </cacheField>
    <cacheField name="Current year / Projection " numFmtId="0">
      <sharedItems/>
    </cacheField>
    <cacheField name="Link" numFmtId="0">
      <sharedItems containsBlank="1"/>
    </cacheField>
    <cacheField name="Key data notes" numFmtId="0">
      <sharedItems containsBlank="1"/>
    </cacheField>
    <cacheField name="Date of Analysis" numFmtId="0">
      <sharedItems containsDate="1" containsBlank="1" containsMixedTypes="1" minDate="2015-11-01T00:00:00" maxDate="2023-05-23T00:00:00"/>
    </cacheField>
    <cacheField name="Source" numFmtId="0">
      <sharedItems containsBlank="1" count="28">
        <s v="IPC"/>
        <s v="HNO"/>
        <s v="N/A"/>
        <s v="WFP"/>
        <m/>
        <s v="SADC"/>
        <s v="FSC"/>
        <s v="IPC/WFP"/>
        <s v="OCHA"/>
        <s v="JRP (REVA)"/>
        <s v="JRP"/>
        <s v="CH"/>
        <s v="FEWS NET "/>
        <s v="FEWS NET"/>
        <s v="CH "/>
        <s v="WFP EFSA"/>
        <s v="HRP"/>
        <s v="IPC "/>
        <s v="WFP "/>
        <s v="VASyR"/>
        <s v="HNO "/>
        <s v="TBC"/>
        <s v="NEKSAP"/>
        <s v="SEFSEC"/>
        <s v="Joint assessment"/>
        <s v="CFSAM"/>
        <s v="REACH"/>
        <s v="ZIMVAC"/>
      </sharedItems>
    </cacheField>
    <cacheField name="   Total country population" numFmtId="0">
      <sharedItems containsBlank="1" containsMixedTypes="1" containsNumber="1" minValue="59930" maxValue="224379852.5088"/>
    </cacheField>
    <cacheField name="Population analysed " numFmtId="0">
      <sharedItems containsBlank="1" containsMixedTypes="1" containsNumber="1" minValue="59930" maxValue="193612850.97554126"/>
    </cacheField>
    <cacheField name="Share of population analysed of total country population (%)" numFmtId="0">
      <sharedItems containsBlank="1" containsMixedTypes="1" containsNumber="1" minValue="8.7474074074074069E-3" maxValue="1.0077653083606508"/>
    </cacheField>
    <cacheField name="Analysis period" numFmtId="0">
      <sharedItems containsDate="1" containsBlank="1" containsMixedTypes="1" minDate="2015-12-01T00:00:00" maxDate="2022-10-02T00:00:00"/>
    </cacheField>
    <cacheField name="Population in Phase 1 #" numFmtId="0">
      <sharedItems containsBlank="1" containsMixedTypes="1" containsNumber="1" minValue="0" maxValue="111339484"/>
    </cacheField>
    <cacheField name="Population  in Phase 1 %" numFmtId="0">
      <sharedItems containsBlank="1" containsMixedTypes="1" containsNumber="1" minValue="0" maxValue="0.98641883118240803"/>
    </cacheField>
    <cacheField name="Population in Phase 2 #" numFmtId="0">
      <sharedItems containsBlank="1" containsMixedTypes="1" containsNumber="1" minValue="-400000" maxValue="91354000"/>
    </cacheField>
    <cacheField name="Population  in Phase 2 %" numFmtId="0">
      <sharedItems containsBlank="1" containsMixedTypes="1" containsNumber="1" minValue="4.0743506452775965E-4" maxValue="1"/>
    </cacheField>
    <cacheField name="Population in Phase 3 #" numFmtId="0">
      <sharedItems containsBlank="1" containsMixedTypes="1" containsNumber="1" minValue="0" maxValue="23439691.390525531"/>
    </cacheField>
    <cacheField name="Population  in Phase 3 %" numFmtId="0">
      <sharedItems containsBlank="1" containsMixedTypes="1" containsNumber="1" minValue="0" maxValue="0.72"/>
    </cacheField>
    <cacheField name="Population in Phase 4 # " numFmtId="0">
      <sharedItems containsBlank="1" containsMixedTypes="1" containsNumber="1" minValue="0" maxValue="8739775"/>
    </cacheField>
    <cacheField name="Population in Phase 4 %" numFmtId="0">
      <sharedItems containsBlank="1" containsMixedTypes="1" containsNumber="1" minValue="0" maxValue="0.52829999999999999"/>
    </cacheField>
    <cacheField name="Population Phase 5 # " numFmtId="0">
      <sharedItems containsBlank="1" containsMixedTypes="1" containsNumber="1" minValue="0" maxValue="352896"/>
    </cacheField>
    <cacheField name="Population Phase 5 %" numFmtId="0">
      <sharedItems containsBlank="1" containsMixedTypes="1" containsNumber="1" minValue="0" maxValue="0.04"/>
    </cacheField>
    <cacheField name="Population in Phase 3 or above #" numFmtId="0">
      <sharedItems containsBlank="1" containsMixedTypes="1" containsNumber="1" minValue="0" maxValue="27262321"/>
    </cacheField>
    <cacheField name="Population in Phase 3 or above %" numFmtId="0">
      <sharedItems containsBlank="1" containsMixedTypes="1" containsNumber="1" minValue="0" maxValue="0.88799179286706864"/>
    </cacheField>
    <cacheField name="CONSISTENCY CHECK" numFmtId="0">
      <sharedItems containsBlank="1" containsMixedTypes="1" containsNumber="1" minValue="-5.000000074505806E-2" maxValue="1"/>
    </cacheField>
    <cacheField name="Highest classification phase " numFmtId="0">
      <sharedItems containsBlank="1"/>
    </cacheField>
    <cacheField name="Included in IASC level 3 emergency list" numFmtId="0">
      <sharedItems containsBlank="1" containsMixedTypes="1" containsNumber="1" minValue="0.43296117723360333" maxValue="0.43296117723360333"/>
    </cacheField>
    <cacheField name="Major food  crisis (Y/N)" numFmtId="0">
      <sharedItems containsBlank="1"/>
    </cacheField>
    <cacheField name="Primary driver " numFmtId="0">
      <sharedItems containsBlank="1"/>
    </cacheField>
    <cacheField name="Primary driver (original)" numFmtId="0">
      <sharedItems containsBlank="1"/>
    </cacheField>
    <cacheField name="Timeline" numFmtId="0">
      <sharedItems containsBlank="1" containsMixedTypes="1" containsNumber="1" minValue="0.36732782087616955" maxValue="0.36732782087616955" longText="1"/>
    </cacheField>
    <cacheField name="Difference in pop analysed" numFmtId="0">
      <sharedItems containsBlank="1" containsMixedTypes="1" containsNumber="1" minValue="-0.73596370829687685" maxValue="1"/>
    </cacheField>
    <cacheField name="Tot pop jumps" numFmtId="0">
      <sharedItems containsBlank="1" containsMixedTypes="1" containsNumber="1" minValue="-1" maxValue="41.796005706134096"/>
    </cacheField>
    <cacheField name="Both in 20221-22" numFmtId="0">
      <sharedItems containsString="0" containsBlank="1" containsNumber="1" containsInteger="1" minValue="1" maxValue="1"/>
    </cacheField>
  </cacheFields>
  <extLst>
    <ext xmlns:x14="http://schemas.microsoft.com/office/spreadsheetml/2009/9/main" uri="{725AE2AE-9491-48be-B2B4-4EB974FC3084}">
      <x14:pivotCacheDefinition pivotCacheId="192903086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rlos ESTEVEZ" refreshedDate="45040.705119212966" createdVersion="8" refreshedVersion="8" minRefreshableVersion="3" recordCount="1062" xr:uid="{756A9230-FA4D-4788-93C1-10990D620569}">
  <cacheSource type="worksheet">
    <worksheetSource ref="A1:AG1063" sheet="Master"/>
  </cacheSource>
  <cacheFields count="36">
    <cacheField name="Countries/ territories" numFmtId="0">
      <sharedItems count="141">
        <s v="Afghanistan"/>
        <s v="Albania"/>
        <s v="Algeria"/>
        <s v="American Samoa"/>
        <s v="Angola"/>
        <s v="Argentina"/>
        <s v="Armenia"/>
        <s v="Azerbaijan"/>
        <s v="Bangladesh"/>
        <s v="Belarus"/>
        <s v="Belize"/>
        <s v="Benin"/>
        <s v="Bhutan"/>
        <s v="Bolivia"/>
        <s v="Bosnia and Herzegovina"/>
        <s v="Botswana"/>
        <s v="Brazil"/>
        <s v="Bulgaria"/>
        <s v="Burkina Faso"/>
        <s v="Burundi"/>
        <s v="Cabo Verde"/>
        <s v="Cambodia"/>
        <s v="Cameroon"/>
        <s v="Central African Republic"/>
        <s v="Chad"/>
        <s v="China"/>
        <s v="Colombia "/>
        <s v="Colombia - migrants"/>
        <s v="Comoros"/>
        <s v="Congo"/>
        <s v="Costa Rica"/>
        <s v="Côte d'Ivoire"/>
        <s v="Cuba"/>
        <s v="Democratic People's Republic of Korea"/>
        <s v="Democratic Republic of the Congo"/>
        <s v="Djibouti"/>
        <s v="Dominica"/>
        <s v="Dominican Republic"/>
        <s v="Ecuador"/>
        <s v="Ecuador - migrants"/>
        <s v="Egypt, Arab Rep."/>
        <s v="El Salvador"/>
        <s v="Equatorial Guinea"/>
        <s v="Eritrea"/>
        <s v="Eswatini"/>
        <s v="Ethiopia"/>
        <s v="Fiji"/>
        <s v="Gabon"/>
        <s v="Gambia"/>
        <s v="Georgia"/>
        <s v="Ghana"/>
        <s v="Grenada"/>
        <s v="Guatemala"/>
        <s v="Guinea"/>
        <s v="Guinea-Bissau"/>
        <s v="Guyana"/>
        <s v="Haiti"/>
        <s v="Honduras"/>
        <s v="India"/>
        <s v="Indonesia"/>
        <s v="Iran, Islamic Rep."/>
        <s v="Iraq"/>
        <s v="Jamaica"/>
        <s v="Jordan"/>
        <s v="Kazakhstan"/>
        <s v="Kenya"/>
        <s v="Kiribati"/>
        <s v="Kosovo"/>
        <s v="Kyrgyzstan"/>
        <s v="Lao People's Democratic Republic"/>
        <s v="Lebanon "/>
        <s v="Lebanon - refugees "/>
        <s v="Lesotho"/>
        <s v="Liberia"/>
        <s v="Libya"/>
        <s v="Madagascar"/>
        <s v="Malawi"/>
        <s v="Malaysia"/>
        <s v="Maldives"/>
        <s v="Mali"/>
        <s v="Marshall Islands"/>
        <s v="Mauritania"/>
        <s v="Mauritius"/>
        <s v="Mexico"/>
        <s v="Micronesia, Fed. Sts."/>
        <s v="Moldova"/>
        <s v="Mongolia"/>
        <s v="Montenegro"/>
        <s v="Morocco"/>
        <s v="Mozambique"/>
        <s v="Myanmar"/>
        <s v="Namibia"/>
        <s v="Nepal"/>
        <s v="Nicaragua"/>
        <s v="Niger"/>
        <s v="Nigeria"/>
        <s v="North Macedonia"/>
        <s v="Pakistan"/>
        <s v="Palau"/>
        <s v="Palestine"/>
        <s v="Papua New Guinea"/>
        <s v="Paraguay"/>
        <s v="Peru"/>
        <s v="Philippines"/>
        <s v="Republic of Moldova"/>
        <s v="Russian Federation"/>
        <s v="Rwanda"/>
        <s v="Saint Lucia"/>
        <s v="Saint Vincent and the Grenadines"/>
        <s v="Samoa"/>
        <s v="São Tomé and Principe"/>
        <s v="Senegal"/>
        <s v="Serbia"/>
        <s v="Sierra Leone"/>
        <s v="Solomon Islands"/>
        <s v="Somalia"/>
        <s v="South Africa"/>
        <s v="South Sudan"/>
        <s v="Sri Lanka"/>
        <s v="Sudan"/>
        <s v="Suriname"/>
        <s v="Syrian Arab Republic"/>
        <s v="Tajikistan"/>
        <s v="Thailand"/>
        <s v="Timor-Leste"/>
        <s v="Togo"/>
        <s v="Tonga"/>
        <s v="Tunisia"/>
        <s v="Türkiye"/>
        <s v="Turkmenistan"/>
        <s v="Tuvalu"/>
        <s v="Uganda"/>
        <s v="Ukraine"/>
        <s v="United Republic of Tanzania"/>
        <s v="Uzbekistan"/>
        <s v="Vanuatu"/>
        <s v="Venezuela (Bolivarian Republic of)"/>
        <s v="Vietnam"/>
        <s v="Yemen"/>
        <s v="Zambia"/>
        <s v="Zimbabwe"/>
      </sharedItems>
    </cacheField>
    <cacheField name="GRFC publication" numFmtId="0">
      <sharedItems containsSemiMixedTypes="0" containsString="0" containsNumber="1" containsInteger="1" minValue="2017" maxValue="2023"/>
    </cacheField>
    <cacheField name="Year of reference" numFmtId="0">
      <sharedItems containsSemiMixedTypes="0" containsString="0" containsNumber="1" containsInteger="1" minValue="2016" maxValue="2023" count="8">
        <n v="2016"/>
        <n v="2017"/>
        <n v="2018"/>
        <n v="2019"/>
        <n v="2020"/>
        <n v="2021"/>
        <n v="2022"/>
        <n v="2023"/>
      </sharedItems>
    </cacheField>
    <cacheField name="Region " numFmtId="0">
      <sharedItems containsBlank="1" count="9">
        <s v="Asia"/>
        <s v="MENA"/>
        <s v="Latin America and the Caribbean"/>
        <s v="Central and Southern Africa"/>
        <s v="West Africa and the Sahel"/>
        <s v="East Africa"/>
        <m/>
        <s v="Asia "/>
        <s v="Europe"/>
      </sharedItems>
    </cacheField>
    <cacheField name="Region (original)" numFmtId="0">
      <sharedItems containsBlank="1"/>
    </cacheField>
    <cacheField name="Population group (residents/refugees/migrants)" numFmtId="0">
      <sharedItems containsBlank="1"/>
    </cacheField>
    <cacheField name="Geographical coverage " numFmtId="0">
      <sharedItems containsBlank="1"/>
    </cacheField>
    <cacheField name="Selection in the GRFC (Y/N)" numFmtId="0">
      <sharedItems count="4">
        <s v="Y"/>
        <s v="N"/>
        <s v="Y "/>
        <s v="N "/>
      </sharedItems>
    </cacheField>
    <cacheField name="Selection criteria " numFmtId="0">
      <sharedItems containsBlank="1"/>
    </cacheField>
    <cacheField name="Notes to selection criteria" numFmtId="0">
      <sharedItems longText="1"/>
    </cacheField>
    <cacheField name="Availability of AFI info (Y/N)" numFmtId="0">
      <sharedItems count="8">
        <s v="Y"/>
        <s v="Y "/>
        <s v="N/A"/>
        <s v="N"/>
        <s v="N "/>
        <s v="TBD - IPC" u="1"/>
        <s v="TBD - FEWS" u="1"/>
        <s v="TBD" u="1"/>
      </sharedItems>
    </cacheField>
    <cacheField name="Current year / Projection " numFmtId="0">
      <sharedItems/>
    </cacheField>
    <cacheField name="Link" numFmtId="0">
      <sharedItems containsBlank="1"/>
    </cacheField>
    <cacheField name="Key data notes" numFmtId="0">
      <sharedItems containsBlank="1"/>
    </cacheField>
    <cacheField name="Date of Analysis" numFmtId="0">
      <sharedItems containsDate="1" containsBlank="1" containsMixedTypes="1" minDate="2015-11-01T00:00:00" maxDate="2023-03-02T00:00:00"/>
    </cacheField>
    <cacheField name="Source" numFmtId="0">
      <sharedItems containsBlank="1" count="33">
        <s v="IPC"/>
        <s v="N/A"/>
        <s v="WFP"/>
        <s v="SADC"/>
        <s v="FSC"/>
        <s v="IPC/WFP"/>
        <s v="OCHA"/>
        <s v="JRP (REVA)"/>
        <s v="JRP"/>
        <s v="CH"/>
        <s v="FEWS NET "/>
        <s v="FEWS NET"/>
        <s v="CH "/>
        <s v="WFP EFSA"/>
        <m/>
        <s v="HRP"/>
        <s v="HNO"/>
        <s v="IPC "/>
        <s v="HTO"/>
        <s v="WFP "/>
        <s v="VASyR"/>
        <s v="HNO "/>
        <s v="TBC"/>
        <s v="NEKSAP"/>
        <s v="SEFSEC"/>
        <s v="Joint assessment"/>
        <s v="CFSAM"/>
        <s v="REACH"/>
        <s v="ZIMVAC"/>
        <s v="HNO/HRP - potentially" u="1"/>
        <s v="WFP - potentially" u="1"/>
        <s v="HNO/HRP, FEWS - potentially" u="1"/>
        <s v="TBD" u="1"/>
      </sharedItems>
    </cacheField>
    <cacheField name="   Total country population" numFmtId="0">
      <sharedItems containsBlank="1" containsMixedTypes="1" containsNumber="1" minValue="59930" maxValue="224379852.5088"/>
    </cacheField>
    <cacheField name="Population analysed " numFmtId="0">
      <sharedItems containsBlank="1" containsMixedTypes="1" containsNumber="1" minValue="59930" maxValue="193612850.97554126" count="352">
        <n v="26490799"/>
        <n v="29003956"/>
        <n v="22567065"/>
        <n v="30725560"/>
        <n v="31390171"/>
        <n v="41727304"/>
        <n v="43100596"/>
        <s v="N/A"/>
        <n v="133672"/>
        <n v="12800000"/>
        <n v="903937"/>
        <n v="2750124"/>
        <n v="3700000"/>
        <n v="11131571"/>
        <n v="1454986"/>
        <n v="3505000"/>
        <n v="4500000"/>
        <n v="1497000"/>
        <n v="1440698"/>
        <n v="9003837"/>
        <n v="18936014"/>
        <n v="19530672"/>
        <n v="20139442"/>
        <n v="21398997"/>
        <n v="21706163"/>
        <n v="21253895"/>
        <n v="22227578"/>
        <n v="9351450"/>
        <n v="9758864"/>
        <n v="10950595"/>
        <n v="11500000"/>
        <n v="11718311"/>
        <n v="12045234"/>
        <n v="544126"/>
        <n v="481156"/>
        <n v="481155"/>
        <n v="483627"/>
        <n v="9295534"/>
        <n v="24253758"/>
        <n v="15823858.431098051"/>
        <n v="16121122"/>
        <n v="25931269"/>
        <n v="25931268"/>
        <n v="27190905.806653835"/>
        <n v="5053330"/>
        <n v="3667906"/>
        <n v="4442612"/>
        <n v="4391870"/>
        <n v="4596014"/>
        <n v="4879385"/>
        <n v="6091097"/>
        <n v="12903715"/>
        <n v="13005810"/>
        <n v="13855374"/>
        <n v="14340527"/>
        <n v="14640810"/>
        <n v="15375866"/>
        <n v="15800189"/>
        <n v="16232473.344707103"/>
        <n v="1114266"/>
        <n v="1630903"/>
        <n v="4559148"/>
        <n v="253826"/>
        <n v="59930"/>
        <n v="19400000"/>
        <n v="19752781"/>
        <n v="6181235"/>
        <n v="16059751"/>
        <m/>
        <n v="25300000"/>
        <n v="71651112"/>
        <n v="71719669"/>
        <n v="56220906"/>
        <n v="59872947"/>
        <n v="66665234"/>
        <n v="96032609"/>
        <n v="102971764"/>
        <n v="900000"/>
        <n v="283517"/>
        <n v="287370"/>
        <n v="1117143"/>
        <n v="1181675"/>
        <n v="10616049"/>
        <n v="10621938"/>
        <n v="100000"/>
        <n v="385000"/>
        <n v="505000"/>
        <n v="130000"/>
        <n v="131989"/>
        <n v="2281150"/>
        <n v="1350963"/>
        <n v="1383406"/>
        <n v="6779443"/>
        <n v="6325827"/>
        <n v="901527"/>
        <n v="949824"/>
        <n v="943835"/>
        <n v="1129155"/>
        <n v="1171233"/>
        <n v="1174517"/>
        <n v="102900000"/>
        <n v="86200000"/>
        <n v="96527523"/>
        <n v="28727077"/>
        <n v="52987400"/>
        <n v="56346877"/>
        <n v="114964000"/>
        <n v="1920098"/>
        <n v="1687132"/>
        <n v="1790903"/>
        <n v="1961480"/>
        <n v="2455842.8835520805"/>
        <n v="2455839"/>
        <n v="2444250"/>
        <n v="13675438"/>
        <n v="16300000"/>
        <n v="4670000"/>
        <n v="5932123"/>
        <n v="16626832"/>
        <n v="16858333"/>
        <n v="17357886"/>
        <n v="17602431"/>
        <n v="8861680"/>
        <n v="9365524"/>
        <n v="9999930"/>
        <n v="10070393"/>
        <n v="10259827"/>
        <n v="11115573"/>
        <n v="11165931"/>
        <n v="11469684"/>
        <n v="1142909"/>
        <n v="1201259"/>
        <n v="1225986"/>
        <n v="1276307"/>
        <n v="1276411"/>
        <n v="1319425"/>
        <n v="10300000"/>
        <n v="7555113"/>
        <n v="6977934"/>
        <n v="10450082"/>
        <n v="9536143"/>
        <n v="9906757"/>
        <n v="4456651"/>
        <n v="2790000"/>
        <n v="5121413"/>
        <n v="9304380"/>
        <n v="9597739"/>
        <n v="9745149"/>
        <n v="36000000"/>
        <n v="37000000"/>
        <n v="39309789"/>
        <n v="5865000"/>
        <n v="6030632"/>
        <n v="6152486"/>
        <n v="661747"/>
        <n v="620638"/>
        <n v="700000"/>
        <n v="661670"/>
        <n v="11123392"/>
        <n v="13626390"/>
        <n v="46300000"/>
        <n v="13881444"/>
        <n v="17909824"/>
        <n v="15152179"/>
        <n v="14834569"/>
        <n v="16618409"/>
        <n v="3864000"/>
        <n v="1500000"/>
        <n v="916000"/>
        <n v="879529"/>
        <n v="1412131"/>
        <n v="1454255"/>
        <n v="1455255"/>
        <n v="1465150"/>
        <n v="1475113"/>
        <n v="1485145"/>
        <n v="4197432"/>
        <n v="4243477"/>
        <n v="4349564"/>
        <n v="4568298"/>
        <n v="4714178"/>
        <n v="4799779"/>
        <n v="6400000"/>
        <n v="6500000"/>
        <n v="6600000"/>
        <n v="6700000"/>
        <n v="7400000"/>
        <n v="8200000"/>
        <n v="1553277"/>
        <n v="1631545"/>
        <n v="2999494"/>
        <n v="4601075"/>
        <n v="3908628"/>
        <n v="4414391"/>
        <n v="6230078"/>
        <n v="14500000"/>
        <n v="18771580"/>
        <n v="15329133"/>
        <n v="17677952"/>
        <n v="19317465"/>
        <n v="18343082"/>
        <n v="18876001"/>
        <n v="20537000"/>
        <n v="21112001"/>
        <n v="21696914"/>
        <n v="22293389.757228162"/>
        <n v="3735019"/>
        <n v="3893774"/>
        <n v="3984231"/>
        <n v="4077344"/>
        <n v="4173047"/>
        <n v="4271197"/>
        <n v="4359275"/>
        <n v="4372038"/>
        <n v="12451985"/>
        <n v="12451986"/>
        <n v="28785007"/>
        <n v="4983961"/>
        <n v="18143069"/>
        <n v="31966572"/>
        <n v="35000000"/>
        <n v="8300000.0000000009"/>
        <n v="54045422"/>
        <n v="56000000"/>
        <n v="1300000"/>
        <n v="2413643"/>
        <n v="2256200"/>
        <n v="2550226"/>
        <n v="2596037"/>
        <n v="28900000"/>
        <n v="1900000"/>
        <n v="5900000"/>
        <n v="6217581"/>
        <n v="6010767"/>
        <n v="6000000"/>
        <n v="6200000"/>
        <n v="6300000"/>
        <n v="18044597"/>
        <n v="18044497"/>
        <n v="20881967"/>
        <n v="21915357"/>
        <n v="22140082.697925784"/>
        <n v="24933140"/>
        <n v="25896687.747450463"/>
        <n v="91969254"/>
        <n v="94536210"/>
        <n v="98570394"/>
        <n v="103665605"/>
        <n v="103248931"/>
        <n v="159253322"/>
        <n v="159066021"/>
        <n v="193612850.97554126"/>
        <n v="5441207"/>
        <n v="2286033"/>
        <n v="5961083"/>
        <n v="5020434"/>
        <n v="18585223"/>
        <n v="19785905"/>
        <n v="4950000"/>
        <n v="4981422"/>
        <n v="5172888.888888889"/>
        <n v="5101152"/>
        <n v="5483450"/>
        <n v="300000"/>
        <n v="12600000"/>
        <n v="113893"/>
        <n v="11907105"/>
        <n v="12392042"/>
        <n v="12531179"/>
        <n v="13153814"/>
        <n v="16705590"/>
        <n v="17215426"/>
        <n v="17738771"/>
        <n v="18275717"/>
        <n v="6369763"/>
        <n v="6428567"/>
        <n v="6622480"/>
        <n v="8065730"/>
        <n v="8260417.1633791439"/>
        <n v="8100318"/>
        <n v="8605845"/>
        <n v="7541421"/>
        <n v="12327530"/>
        <n v="12327529"/>
        <n v="15737176"/>
        <n v="16955256"/>
        <n v="16955266"/>
        <n v="55000000"/>
        <n v="11845855"/>
        <n v="11590000"/>
        <n v="10350874"/>
        <n v="11385139"/>
        <n v="11703111"/>
        <n v="12001787"/>
        <n v="12348961"/>
        <n v="12374205"/>
        <n v="5700000"/>
        <n v="22159516"/>
        <n v="37127057.000000007"/>
        <n v="42778077"/>
        <n v="43874985"/>
        <n v="41934359"/>
        <n v="45198109"/>
        <n v="46568825"/>
        <n v="47881435"/>
        <n v="47881431"/>
        <n v="18600000"/>
        <n v="19414810"/>
        <n v="19955156"/>
        <n v="18300000"/>
        <n v="20666666.666666668"/>
        <n v="21653000"/>
        <n v="22095247"/>
        <n v="5768550"/>
        <n v="6056286.9522503577"/>
        <n v="2173419.6"/>
        <n v="2690000"/>
        <n v="3924981"/>
        <n v="37240450"/>
        <n v="35035700"/>
        <n v="40000000"/>
        <n v="11483953"/>
        <n v="45700000"/>
        <n v="44200000"/>
        <n v="45600000"/>
        <n v="6210000"/>
        <n v="6100000"/>
        <n v="6640000"/>
        <n v="6167730"/>
        <n v="35600000"/>
        <n v="35800000"/>
        <n v="58021360"/>
        <n v="4839520"/>
        <n v="3404354"/>
        <n v="10506240"/>
        <n v="28515829"/>
        <n v="27428000"/>
        <n v="28235000"/>
        <n v="29884585"/>
        <n v="30041712"/>
        <n v="31900000"/>
        <n v="9200000"/>
        <n v="7080214"/>
        <n v="9245232"/>
        <n v="6889816"/>
        <n v="13490313"/>
        <n v="9623278"/>
        <n v="9300000"/>
        <n v="9420663"/>
        <n v="9706118"/>
        <n v="15300000"/>
        <n v="15400000"/>
      </sharedItems>
    </cacheField>
    <cacheField name="Share of population analysed of total country population (%)" numFmtId="0">
      <sharedItems containsBlank="1" containsMixedTypes="1" containsNumber="1" minValue="8.7474074074074069E-3" maxValue="1.0077653083606508"/>
    </cacheField>
    <cacheField name="Analysis period" numFmtId="0">
      <sharedItems containsDate="1" containsBlank="1" containsMixedTypes="1" minDate="2015-12-01T00:00:00" maxDate="2022-10-02T00:00:00"/>
    </cacheField>
    <cacheField name="Population in Phase 1 #" numFmtId="0">
      <sharedItems containsBlank="1" containsMixedTypes="1" containsNumber="1" minValue="17970" maxValue="111339484"/>
    </cacheField>
    <cacheField name="Population  in Phase 1 %" numFmtId="0">
      <sharedItems containsBlank="1" containsMixedTypes="1" containsNumber="1" minValue="0" maxValue="0.98641883118240803"/>
    </cacheField>
    <cacheField name="Population in Phase 2 #" numFmtId="0">
      <sharedItems containsBlank="1" containsMixedTypes="1" containsNumber="1" minValue="21215.22" maxValue="91354000"/>
    </cacheField>
    <cacheField name="Population  in Phase 2 %" numFmtId="0">
      <sharedItems containsBlank="1" containsMixedTypes="1" containsNumber="1" minValue="4.0743506452775965E-4" maxValue="1"/>
    </cacheField>
    <cacheField name="Population in Phase 3 #" numFmtId="0">
      <sharedItems containsBlank="1" containsMixedTypes="1" containsNumber="1" minValue="0" maxValue="23439691.390525531"/>
    </cacheField>
    <cacheField name="Population  in Phase 3 %" numFmtId="9">
      <sharedItems containsBlank="1" containsMixedTypes="1" containsNumber="1" minValue="0" maxValue="0.72"/>
    </cacheField>
    <cacheField name="Population in Phase 4 # " numFmtId="0">
      <sharedItems containsBlank="1" containsMixedTypes="1" containsNumber="1" minValue="0" maxValue="8739775"/>
    </cacheField>
    <cacheField name="Population in Phase 4 %" numFmtId="0">
      <sharedItems containsBlank="1" containsMixedTypes="1" containsNumber="1" minValue="0" maxValue="0.52829999999999999"/>
    </cacheField>
    <cacheField name="Population Phase 5 # " numFmtId="0">
      <sharedItems containsBlank="1" containsMixedTypes="1" containsNumber="1" minValue="0" maxValue="401313"/>
    </cacheField>
    <cacheField name="Population Phase 5 %" numFmtId="9">
      <sharedItems containsBlank="1" containsMixedTypes="1" containsNumber="1" minValue="0" maxValue="0.04"/>
    </cacheField>
    <cacheField name="Population in Phase 3 or above #" numFmtId="0">
      <sharedItems containsBlank="1" containsMixedTypes="1" containsNumber="1" minValue="0" maxValue="27262321"/>
    </cacheField>
    <cacheField name="Population in Phase 3 or above %" numFmtId="0">
      <sharedItems containsBlank="1" containsMixedTypes="1" containsNumber="1" minValue="0" maxValue="0.88799179286706864"/>
    </cacheField>
    <cacheField name="Highest classification phase " numFmtId="0">
      <sharedItems containsBlank="1"/>
    </cacheField>
    <cacheField name="Included in IASC level 3 emergency list" numFmtId="0">
      <sharedItems containsBlank="1" containsMixedTypes="1" containsNumber="1" minValue="0.43296117723360333" maxValue="0.43296117723360333"/>
    </cacheField>
    <cacheField name="Major food  crisis (Y/N)" numFmtId="0">
      <sharedItems/>
    </cacheField>
    <cacheField name="Primary driver " numFmtId="0">
      <sharedItems containsBlank="1"/>
    </cacheField>
  </cacheFields>
  <extLst>
    <ext xmlns:x14="http://schemas.microsoft.com/office/spreadsheetml/2009/9/main" uri="{725AE2AE-9491-48be-B2B4-4EB974FC3084}">
      <x14:pivotCacheDefinition pivotCacheId="63716766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2">
  <r>
    <x v="0"/>
    <n v="2017"/>
    <x v="0"/>
    <x v="0"/>
    <m/>
    <m/>
    <m/>
    <x v="0"/>
    <s v="GIEWS"/>
    <s v="GIEWS - 1"/>
    <x v="0"/>
    <s v="Current year"/>
    <m/>
    <m/>
    <d v="2016-07-01T00:00:00"/>
    <x v="0"/>
    <n v="29127799"/>
    <n v="26490799"/>
    <n v="0.79"/>
    <s v="Apr-Jun 2016"/>
    <n v="13280564"/>
    <n v="0.50132742315548884"/>
    <n v="4751967"/>
    <n v="0.18"/>
    <n v="6752721"/>
    <n v="0.25"/>
    <n v="1705547"/>
    <n v="0.06"/>
    <n v="0"/>
    <n v="0"/>
    <n v="8458268"/>
    <n v="0.31"/>
    <n v="0"/>
    <s v="Phase 3 Crisis"/>
    <m/>
    <s v="Y"/>
    <s v="Conflict/insecurity"/>
    <s v="Conflict/insecurity"/>
    <m/>
    <m/>
    <m/>
    <n v="1"/>
  </r>
  <r>
    <x v="0"/>
    <n v="2018"/>
    <x v="1"/>
    <x v="0"/>
    <m/>
    <m/>
    <m/>
    <x v="0"/>
    <s v="GIEWS"/>
    <s v="GIEWS - 1"/>
    <x v="0"/>
    <s v="Current year"/>
    <m/>
    <m/>
    <d v="2017-09-01T00:00:00"/>
    <x v="0"/>
    <n v="29724323"/>
    <n v="29003956"/>
    <n v="0.98"/>
    <s v="Aug-Nov 2017"/>
    <n v="11452455"/>
    <n v="0.39485837725033096"/>
    <n v="9945689"/>
    <n v="0.3429080157203383"/>
    <n v="5710868"/>
    <n v="0.19689962293419561"/>
    <n v="1894944"/>
    <n v="6.5333984095135161E-2"/>
    <n v="0"/>
    <n v="0"/>
    <n v="7605812"/>
    <n v="0.26223360702933074"/>
    <n v="0"/>
    <s v="Phase 4 Emergency"/>
    <m/>
    <s v="Y"/>
    <s v="Conflict/insecurity"/>
    <s v="Conflict/insecurity"/>
    <m/>
    <m/>
    <n v="2.0479542584044885E-2"/>
    <n v="1"/>
  </r>
  <r>
    <x v="0"/>
    <n v="2019"/>
    <x v="2"/>
    <x v="0"/>
    <m/>
    <m/>
    <m/>
    <x v="0"/>
    <s v="GIEWS"/>
    <s v="GIEWS - 1"/>
    <x v="0"/>
    <s v="Current year"/>
    <m/>
    <m/>
    <d v="2018-09-01T00:00:00"/>
    <x v="0"/>
    <n v="31575018"/>
    <n v="22567065"/>
    <n v="0.71471265669587269"/>
    <s v="Nov 2018-Feb 2019"/>
    <n v="5153245"/>
    <n v="0.22835246851994268"/>
    <n v="6785308"/>
    <n v="0.30067303834149456"/>
    <n v="7731348"/>
    <n v="0.34259430723490186"/>
    <n v="2897164"/>
    <n v="0.12838018590366093"/>
    <n v="0"/>
    <n v="0"/>
    <n v="10628512"/>
    <n v="0.47097449313856277"/>
    <n v="0"/>
    <s v="Phase 4 Emergency"/>
    <m/>
    <s v="Y"/>
    <s v="Conflict/insecurity"/>
    <s v="Conflict/insecurity"/>
    <m/>
    <m/>
    <n v="6.2261973132239211E-2"/>
    <n v="1"/>
  </r>
  <r>
    <x v="0"/>
    <n v="2020"/>
    <x v="3"/>
    <x v="0"/>
    <m/>
    <m/>
    <m/>
    <x v="0"/>
    <s v="GIEWS"/>
    <s v="GIEWS - 1"/>
    <x v="0"/>
    <s v="Current year"/>
    <m/>
    <m/>
    <d v="2019-09-01T00:00:00"/>
    <x v="0"/>
    <n v="32225560"/>
    <n v="30725560"/>
    <n v="0.95345309747914386"/>
    <s v="Nov 2019-Mar 2020"/>
    <n v="9989069"/>
    <n v="0.32510616568095096"/>
    <n v="9450138"/>
    <n v="0.31"/>
    <n v="8591396"/>
    <n v="0.28000000000000003"/>
    <n v="2694957"/>
    <n v="0.09"/>
    <n v="0"/>
    <n v="0"/>
    <n v="11286353"/>
    <n v="0.37"/>
    <n v="0"/>
    <s v="Phase 4 Emergency"/>
    <m/>
    <s v="Y"/>
    <s v="Conflict/insecurity"/>
    <s v="Conflict/insecurity"/>
    <n v="0.36732782087616955"/>
    <m/>
    <n v="2.0603060305460476E-2"/>
    <n v="1"/>
  </r>
  <r>
    <x v="0"/>
    <n v="2021"/>
    <x v="4"/>
    <x v="0"/>
    <m/>
    <m/>
    <m/>
    <x v="0"/>
    <s v="GIEWS"/>
    <s v="GIEWS - 1"/>
    <x v="0"/>
    <s v="Current year"/>
    <m/>
    <m/>
    <d v="2020-09-01T00:00:00"/>
    <x v="0"/>
    <n v="32900000"/>
    <n v="31390171"/>
    <n v="0.95410854103343468"/>
    <s v="Nov 2020-Mar 2021"/>
    <n v="7675485"/>
    <n v="0.24451873804701479"/>
    <n v="10560167"/>
    <n v="0.34"/>
    <n v="8852083"/>
    <n v="0.28000000000000003"/>
    <n v="4302436"/>
    <n v="0.14000000000000001"/>
    <n v="0"/>
    <n v="0"/>
    <n v="13154519"/>
    <n v="0.42"/>
    <n v="0"/>
    <s v="Phase 4 Emergency"/>
    <m/>
    <s v="Y"/>
    <s v="Conflict/insecurity"/>
    <s v="Conflict/insecurity"/>
    <m/>
    <m/>
    <n v="2.0928728624110798E-2"/>
    <n v="1"/>
  </r>
  <r>
    <x v="0"/>
    <n v="2022"/>
    <x v="5"/>
    <x v="0"/>
    <m/>
    <m/>
    <m/>
    <x v="0"/>
    <s v="GIEWS"/>
    <s v="GIEWS -  1, 2, 3 "/>
    <x v="0"/>
    <s v="Current year"/>
    <m/>
    <m/>
    <d v="2021-10-01T00:00:00"/>
    <x v="0"/>
    <n v="41727304"/>
    <n v="41727304"/>
    <n v="1"/>
    <s v="Nov 2021-Mar 2022"/>
    <n v="6440548"/>
    <n v="0.15434852920284522"/>
    <n v="12473098"/>
    <n v="0.3"/>
    <n v="14073883"/>
    <n v="0.34"/>
    <n v="8739775"/>
    <n v="0.21"/>
    <n v="0"/>
    <n v="0"/>
    <n v="22813658"/>
    <n v="0.55000000000000004"/>
    <n v="0"/>
    <s v="Phase 4 Emergency"/>
    <s v="Y"/>
    <s v="Y"/>
    <s v="Conflict/insecurity"/>
    <s v="Conflict/insecurity"/>
    <m/>
    <m/>
    <n v="0.26830711246200606"/>
    <n v="1"/>
  </r>
  <r>
    <x v="0"/>
    <n v="2023"/>
    <x v="6"/>
    <x v="0"/>
    <m/>
    <s v="Residents"/>
    <m/>
    <x v="0"/>
    <s v="GIEWS"/>
    <s v="GIEWS -  1, 2, 3 "/>
    <x v="0"/>
    <s v="Current year"/>
    <m/>
    <s v="IPC analysis release pending, so source is HNO that is using IPC figures"/>
    <m/>
    <x v="0"/>
    <n v="43100000"/>
    <n v="43100596"/>
    <n v="1"/>
    <s v="Nov 2022 - Mar 2023"/>
    <n v="8895869"/>
    <n v="0.2063978187215787"/>
    <n v="14300733"/>
    <n v="0.33179896166633055"/>
    <n v="13823864"/>
    <n v="0.32073486872432111"/>
    <n v="6080130"/>
    <n v="0.14106835088776962"/>
    <n v="0"/>
    <n v="0"/>
    <n v="19903995"/>
    <n v="0.46180324281362606"/>
    <n v="1"/>
    <s v="Phase 4 Emergency"/>
    <s v="Y"/>
    <s v="Y"/>
    <s v="Economic shocks"/>
    <m/>
    <s v="preliminary figures provided for internal use"/>
    <m/>
    <n v="3.2896829375796723E-2"/>
    <n v="1"/>
  </r>
  <r>
    <x v="0"/>
    <n v="2023"/>
    <x v="7"/>
    <x v="0"/>
    <m/>
    <m/>
    <m/>
    <x v="0"/>
    <s v="GIEWS"/>
    <s v="GIEWS -  1, 2, 3 "/>
    <x v="1"/>
    <s v="Projection"/>
    <m/>
    <s v="IPC analysis release pending, so source is HNO that is using IPC figures"/>
    <m/>
    <x v="1"/>
    <n v="43100000"/>
    <n v="43100596"/>
    <n v="1"/>
    <s v="Nov 2022 - Mar 2023"/>
    <n v="8895869"/>
    <n v="0.2063978187215787"/>
    <n v="14300733"/>
    <n v="0.33179896166633055"/>
    <n v="13823864"/>
    <n v="0.32073486872432111"/>
    <n v="6080130"/>
    <n v="0.14106835088776962"/>
    <n v="0"/>
    <n v="0"/>
    <n v="19903995"/>
    <n v="0.46"/>
    <n v="1"/>
    <s v="Phase 4 Emergency"/>
    <s v="Y"/>
    <s v="Y "/>
    <s v="Economic shocks"/>
    <m/>
    <s v="AFI data to be discussed mid-Jan (waiting for IPC analysis release)"/>
    <m/>
    <m/>
    <n v="1"/>
  </r>
  <r>
    <x v="1"/>
    <n v="2017"/>
    <x v="0"/>
    <x v="1"/>
    <m/>
    <m/>
    <m/>
    <x v="1"/>
    <s v="N/A"/>
    <s v="N/A - N/A"/>
    <x v="2"/>
    <s v="Current year"/>
    <s v="N/A"/>
    <s v="N/A"/>
    <s v="N/A"/>
    <x v="2"/>
    <s v="N/A"/>
    <s v="N/A"/>
    <s v="N/A"/>
    <s v="N/A"/>
    <s v="N/A"/>
    <s v="N/A"/>
    <s v="N/A"/>
    <s v="N/A"/>
    <s v="N/A"/>
    <s v="N/A"/>
    <s v="N/A"/>
    <s v="N/A"/>
    <s v="N/A"/>
    <s v="N/A"/>
    <s v="N/A"/>
    <s v="N/A"/>
    <m/>
    <s v="N/A"/>
    <s v="N/A"/>
    <s v="N/A"/>
    <s v="N/A"/>
    <s v="N/A"/>
    <m/>
    <m/>
    <m/>
    <m/>
  </r>
  <r>
    <x v="1"/>
    <n v="2018"/>
    <x v="1"/>
    <x v="1"/>
    <m/>
    <m/>
    <m/>
    <x v="1"/>
    <s v="N/A"/>
    <s v="N/A - N/A"/>
    <x v="2"/>
    <s v="Current year"/>
    <s v="N/A"/>
    <s v="N/A"/>
    <s v="N/A"/>
    <x v="2"/>
    <s v="N/A"/>
    <s v="N/A"/>
    <s v="N/A"/>
    <s v="N/A"/>
    <s v="N/A"/>
    <s v="N/A"/>
    <s v="N/A"/>
    <s v="N/A"/>
    <s v="N/A"/>
    <s v="N/A"/>
    <s v="N/A"/>
    <s v="N/A"/>
    <s v="N/A"/>
    <s v="N/A"/>
    <s v="N/A"/>
    <s v="N/A"/>
    <m/>
    <s v="N/A"/>
    <s v="N/A"/>
    <s v="N/A"/>
    <s v="N/A"/>
    <s v="N/A"/>
    <m/>
    <m/>
    <m/>
    <m/>
  </r>
  <r>
    <x v="1"/>
    <n v="2019"/>
    <x v="2"/>
    <x v="1"/>
    <m/>
    <m/>
    <m/>
    <x v="1"/>
    <s v="N/A"/>
    <s v="N/A - N/A"/>
    <x v="2"/>
    <s v="Current year"/>
    <s v="N/A"/>
    <s v="N/A"/>
    <s v="N/A"/>
    <x v="2"/>
    <s v="N/A"/>
    <s v="N/A"/>
    <s v="N/A"/>
    <s v="N/A"/>
    <s v="N/A"/>
    <s v="N/A"/>
    <s v="N/A"/>
    <s v="N/A"/>
    <s v="N/A"/>
    <s v="N/A"/>
    <s v="N/A"/>
    <s v="N/A"/>
    <s v="N/A"/>
    <s v="N/A"/>
    <s v="N/A"/>
    <s v="N/A"/>
    <m/>
    <s v="N/A"/>
    <s v="N/A"/>
    <s v="N/A"/>
    <s v="N/A"/>
    <s v="N/A"/>
    <m/>
    <m/>
    <m/>
    <m/>
  </r>
  <r>
    <x v="1"/>
    <n v="2020"/>
    <x v="3"/>
    <x v="1"/>
    <m/>
    <m/>
    <m/>
    <x v="1"/>
    <s v="N/A"/>
    <s v="N/A - N/A"/>
    <x v="2"/>
    <s v="Current year"/>
    <s v="N/A"/>
    <s v="N/A"/>
    <s v="N/A"/>
    <x v="2"/>
    <s v="N/A"/>
    <s v="N/A"/>
    <s v="N/A"/>
    <s v="N/A"/>
    <s v="N/A"/>
    <s v="N/A"/>
    <s v="N/A"/>
    <s v="N/A"/>
    <s v="N/A"/>
    <s v="N/A"/>
    <s v="N/A"/>
    <s v="N/A"/>
    <s v="N/A"/>
    <s v="N/A"/>
    <s v="N/A"/>
    <s v="N/A"/>
    <m/>
    <s v="N/A"/>
    <s v="N/A"/>
    <s v="N/A"/>
    <s v="N/A"/>
    <s v="N/A"/>
    <m/>
    <m/>
    <m/>
    <m/>
  </r>
  <r>
    <x v="1"/>
    <n v="2021"/>
    <x v="4"/>
    <x v="1"/>
    <m/>
    <m/>
    <m/>
    <x v="1"/>
    <s v="N/A"/>
    <s v="N/A - N/A"/>
    <x v="2"/>
    <s v="Current year"/>
    <s v="N/A"/>
    <s v="N/A"/>
    <s v="N/A"/>
    <x v="2"/>
    <s v="N/A"/>
    <s v="N/A"/>
    <s v="N/A"/>
    <s v="N/A"/>
    <s v="N/A"/>
    <s v="N/A"/>
    <s v="N/A"/>
    <s v="N/A"/>
    <s v="N/A"/>
    <s v="N/A"/>
    <s v="N/A"/>
    <s v="N/A"/>
    <s v="N/A"/>
    <s v="N/A"/>
    <s v="N/A"/>
    <s v="N/A"/>
    <m/>
    <s v="N/A"/>
    <s v="N/A"/>
    <s v="N/A"/>
    <s v="N/A"/>
    <s v="N/A"/>
    <m/>
    <m/>
    <m/>
    <m/>
  </r>
  <r>
    <x v="1"/>
    <n v="2022"/>
    <x v="5"/>
    <x v="1"/>
    <m/>
    <m/>
    <m/>
    <x v="1"/>
    <s v="N/A"/>
    <s v="N/A - N/A"/>
    <x v="2"/>
    <s v="Current year"/>
    <s v="N/A"/>
    <s v="N/A"/>
    <s v="N/A"/>
    <x v="2"/>
    <s v="N/A"/>
    <s v="N/A"/>
    <s v="N/A"/>
    <s v="N/A"/>
    <s v="N/A"/>
    <s v="N/A"/>
    <s v="N/A"/>
    <s v="N/A"/>
    <s v="N/A"/>
    <s v="N/A"/>
    <s v="N/A"/>
    <s v="N/A"/>
    <s v="N/A"/>
    <s v="N/A"/>
    <s v="N/A"/>
    <s v="N/A"/>
    <m/>
    <s v="N/A"/>
    <s v="N/A"/>
    <s v="N/A"/>
    <s v="N/A"/>
    <s v="N/A"/>
    <m/>
    <m/>
    <m/>
    <m/>
  </r>
  <r>
    <x v="1"/>
    <n v="2023"/>
    <x v="6"/>
    <x v="1"/>
    <m/>
    <m/>
    <m/>
    <x v="1"/>
    <s v="N/A"/>
    <s v="N/A - N/A"/>
    <x v="2"/>
    <s v="Current year"/>
    <s v="N/A"/>
    <s v="N/A"/>
    <s v="N/A"/>
    <x v="2"/>
    <s v="N/A"/>
    <s v="N/A"/>
    <s v="N/A"/>
    <s v="N/A"/>
    <s v="N/A"/>
    <s v="N/A"/>
    <s v="N/A"/>
    <s v="N/A"/>
    <s v="N/A"/>
    <s v="N/A"/>
    <s v="N/A"/>
    <s v="N/A"/>
    <s v="N/A"/>
    <s v="N/A"/>
    <s v="N/A"/>
    <s v="N/A"/>
    <m/>
    <s v="N/A"/>
    <s v="N/A"/>
    <s v="N/A"/>
    <s v="N/A"/>
    <s v="N/A"/>
    <m/>
    <m/>
    <m/>
    <m/>
  </r>
  <r>
    <x v="2"/>
    <n v="2017"/>
    <x v="0"/>
    <x v="2"/>
    <m/>
    <m/>
    <m/>
    <x v="1"/>
    <s v="N/A"/>
    <s v="N/A - N/A"/>
    <x v="2"/>
    <s v="Current year"/>
    <s v="N/A"/>
    <s v="N/A"/>
    <s v="N/A"/>
    <x v="2"/>
    <s v="N/A"/>
    <s v="N/A"/>
    <s v="N/A"/>
    <s v="N/A"/>
    <s v="N/A"/>
    <s v="N/A"/>
    <s v="N/A"/>
    <s v="N/A"/>
    <s v="N/A"/>
    <s v="N/A"/>
    <s v="N/A"/>
    <s v="N/A"/>
    <s v="N/A"/>
    <s v="N/A"/>
    <s v="N/A"/>
    <s v="N/A"/>
    <m/>
    <s v="N/A"/>
    <s v="N/A"/>
    <s v="N/A"/>
    <s v="N/A"/>
    <s v="N/A"/>
    <m/>
    <m/>
    <m/>
    <m/>
  </r>
  <r>
    <x v="2"/>
    <n v="2018"/>
    <x v="1"/>
    <x v="2"/>
    <m/>
    <m/>
    <m/>
    <x v="1"/>
    <s v="N/A"/>
    <s v="N/A - N/A"/>
    <x v="2"/>
    <s v="Current year"/>
    <s v="N/A"/>
    <s v="N/A"/>
    <s v="N/A"/>
    <x v="2"/>
    <s v="N/A"/>
    <s v="N/A"/>
    <s v="N/A"/>
    <s v="N/A"/>
    <s v="N/A"/>
    <s v="N/A"/>
    <s v="N/A"/>
    <s v="N/A"/>
    <s v="N/A"/>
    <s v="N/A"/>
    <s v="N/A"/>
    <s v="N/A"/>
    <s v="N/A"/>
    <s v="N/A"/>
    <s v="N/A"/>
    <s v="N/A"/>
    <m/>
    <s v="N/A"/>
    <s v="N/A"/>
    <s v="N/A"/>
    <s v="N/A"/>
    <s v="N/A"/>
    <m/>
    <m/>
    <m/>
    <m/>
  </r>
  <r>
    <x v="2"/>
    <n v="2019"/>
    <x v="2"/>
    <x v="2"/>
    <m/>
    <s v="Sahrawi refugees"/>
    <m/>
    <x v="0"/>
    <s v="Displacement"/>
    <s v="Displacement - "/>
    <x v="3"/>
    <s v="Current year"/>
    <s v="N/A"/>
    <s v="Insufficient evidence"/>
    <s v="N/A"/>
    <x v="2"/>
    <s v="N/A"/>
    <s v="N/A"/>
    <s v="N/A"/>
    <s v="N/A"/>
    <s v="N/A"/>
    <s v="N/A"/>
    <s v="N/A"/>
    <s v="N/A"/>
    <s v="N/A"/>
    <s v="N/A"/>
    <s v="N/A"/>
    <s v="N/A"/>
    <s v="N/A"/>
    <s v="N/A"/>
    <s v="N/A"/>
    <s v="N/A"/>
    <m/>
    <s v="N/A"/>
    <s v="N/A"/>
    <s v="N/A"/>
    <s v="N/A"/>
    <s v="N/A"/>
    <m/>
    <m/>
    <m/>
    <m/>
  </r>
  <r>
    <x v="2"/>
    <n v="2020"/>
    <x v="3"/>
    <x v="2"/>
    <m/>
    <s v="Sahrawi refugees"/>
    <m/>
    <x v="0"/>
    <s v="Displacement"/>
    <s v="Displacement - "/>
    <x v="3"/>
    <s v="Current year"/>
    <s v="N/A"/>
    <s v="Insufficient evidence"/>
    <s v="N/A"/>
    <x v="2"/>
    <s v="N/A"/>
    <s v="N/A"/>
    <s v="N/A"/>
    <s v="N/A"/>
    <s v="N/A"/>
    <s v="N/A"/>
    <s v="N/A"/>
    <s v="N/A"/>
    <s v="N/A"/>
    <s v="N/A"/>
    <s v="N/A"/>
    <s v="N/A"/>
    <s v="N/A"/>
    <s v="N/A"/>
    <s v="N/A"/>
    <s v="N/A"/>
    <m/>
    <s v="N/A"/>
    <s v="N/A"/>
    <s v="N/A"/>
    <s v="N/A"/>
    <s v="N/A"/>
    <m/>
    <m/>
    <m/>
    <m/>
  </r>
  <r>
    <x v="2"/>
    <n v="2021"/>
    <x v="4"/>
    <x v="2"/>
    <m/>
    <s v="Sahrawi refugees"/>
    <m/>
    <x v="0"/>
    <s v="Displacement"/>
    <s v="Displacement - "/>
    <x v="3"/>
    <s v="Current year"/>
    <s v="N/A"/>
    <s v="Insufficient evidence"/>
    <s v="N/A"/>
    <x v="2"/>
    <s v="N/A"/>
    <s v="N/A"/>
    <s v="N/A"/>
    <s v="N/A"/>
    <s v="N/A"/>
    <s v="N/A"/>
    <s v="N/A"/>
    <s v="N/A"/>
    <s v="N/A"/>
    <s v="N/A"/>
    <s v="N/A"/>
    <s v="N/A"/>
    <s v="N/A"/>
    <s v="N/A"/>
    <s v="N/A"/>
    <s v="N/A"/>
    <m/>
    <s v="N/A"/>
    <s v="N/A"/>
    <s v="N/A"/>
    <s v="N/A"/>
    <s v="N/A"/>
    <m/>
    <m/>
    <m/>
    <m/>
  </r>
  <r>
    <x v="2"/>
    <n v="2022"/>
    <x v="5"/>
    <x v="2"/>
    <m/>
    <s v="Sahrawi refugees"/>
    <m/>
    <x v="0"/>
    <s v="Displacement"/>
    <s v="Displacement - "/>
    <x v="3"/>
    <s v="Current year"/>
    <s v="N/A"/>
    <s v="Insufficient evidence"/>
    <s v="N/A"/>
    <x v="2"/>
    <s v="N/A"/>
    <s v="N/A"/>
    <s v="N/A"/>
    <s v="N/A"/>
    <s v="N/A"/>
    <s v="N/A"/>
    <s v="N/A"/>
    <s v="N/A"/>
    <s v="N/A"/>
    <s v="N/A"/>
    <s v="N/A"/>
    <s v="N/A"/>
    <s v="N/A"/>
    <s v="N/A"/>
    <s v="N/A"/>
    <s v="N/A"/>
    <m/>
    <s v="N/A"/>
    <s v="N/A"/>
    <s v="N/A"/>
    <s v="N/A"/>
    <s v="N/A"/>
    <m/>
    <m/>
    <m/>
    <m/>
  </r>
  <r>
    <x v="2"/>
    <n v="2023"/>
    <x v="6"/>
    <x v="2"/>
    <m/>
    <s v="Sahrawi refugees"/>
    <m/>
    <x v="0"/>
    <s v="External Assistance - WFP"/>
    <s v="Displacement - Between January-July 2022, WFP provided general food assistance to targeted food-insecure refugees (Sahrawi refugees). Minimum of 5,000 people received food assistance."/>
    <x v="0"/>
    <s v="Current year"/>
    <m/>
    <s v="CARI"/>
    <m/>
    <x v="3"/>
    <n v="175600"/>
    <n v="133672"/>
    <n v="0.76123006833712981"/>
    <d v="2022-10-01T00:00:00"/>
    <n v="0"/>
    <n v="0"/>
    <n v="34754.720000000001"/>
    <n v="0.26"/>
    <n v="96243.839999999997"/>
    <n v="0.72"/>
    <n v="2673.44"/>
    <n v="0.02"/>
    <s v="N/A"/>
    <s v="N/A"/>
    <n v="98917.28"/>
    <n v="0.74"/>
    <m/>
    <s v="N/A"/>
    <m/>
    <s v="N/A"/>
    <s v="Conflict/insecurity"/>
    <m/>
    <m/>
    <m/>
    <m/>
    <n v="1"/>
  </r>
  <r>
    <x v="2"/>
    <n v="2023"/>
    <x v="7"/>
    <x v="2"/>
    <m/>
    <s v="Sahrawi refugees"/>
    <m/>
    <x v="0"/>
    <s v="Displacement"/>
    <s v="Displacement - Between January-July 2022, WFP provided general food assistance to targeted food-insecure refugees (Sahrawi refugees). Minimum of 5,000 people received food assistance."/>
    <x v="3"/>
    <s v="Projection"/>
    <s v="N/A"/>
    <s v="Data gap"/>
    <s v="N/A"/>
    <x v="4"/>
    <m/>
    <m/>
    <m/>
    <m/>
    <m/>
    <m/>
    <m/>
    <m/>
    <m/>
    <m/>
    <m/>
    <m/>
    <m/>
    <m/>
    <m/>
    <s v="N/A"/>
    <m/>
    <s v="N/A"/>
    <s v="N/A"/>
    <s v="N/A"/>
    <s v="N/A"/>
    <m/>
    <m/>
    <m/>
    <m/>
    <m/>
  </r>
  <r>
    <x v="3"/>
    <n v="2017"/>
    <x v="0"/>
    <x v="1"/>
    <m/>
    <m/>
    <m/>
    <x v="1"/>
    <s v="N/A"/>
    <s v="N/A - N/A"/>
    <x v="2"/>
    <s v="Current year"/>
    <s v="N/A"/>
    <s v="N/A"/>
    <s v="N/A"/>
    <x v="2"/>
    <s v="N/A"/>
    <s v="N/A"/>
    <s v="N/A"/>
    <s v="N/A"/>
    <s v="N/A"/>
    <s v="N/A"/>
    <s v="N/A"/>
    <s v="N/A"/>
    <s v="N/A"/>
    <s v="N/A"/>
    <s v="N/A"/>
    <s v="N/A"/>
    <s v="N/A"/>
    <s v="N/A"/>
    <s v="N/A"/>
    <s v="N/A"/>
    <m/>
    <s v="N/A"/>
    <s v="N/A"/>
    <s v="N/A"/>
    <s v="N/A"/>
    <s v="N/A"/>
    <m/>
    <m/>
    <m/>
    <m/>
  </r>
  <r>
    <x v="3"/>
    <n v="2018"/>
    <x v="1"/>
    <x v="1"/>
    <m/>
    <m/>
    <m/>
    <x v="1"/>
    <s v="N/A"/>
    <s v="N/A - N/A"/>
    <x v="2"/>
    <s v="Current year"/>
    <s v="N/A"/>
    <s v="N/A"/>
    <s v="N/A"/>
    <x v="2"/>
    <s v="N/A"/>
    <s v="N/A"/>
    <s v="N/A"/>
    <s v="N/A"/>
    <s v="N/A"/>
    <s v="N/A"/>
    <s v="N/A"/>
    <s v="N/A"/>
    <s v="N/A"/>
    <s v="N/A"/>
    <s v="N/A"/>
    <s v="N/A"/>
    <s v="N/A"/>
    <s v="N/A"/>
    <s v="N/A"/>
    <s v="N/A"/>
    <m/>
    <s v="N/A"/>
    <s v="N/A"/>
    <s v="N/A"/>
    <s v="N/A"/>
    <s v="N/A"/>
    <m/>
    <m/>
    <m/>
    <m/>
  </r>
  <r>
    <x v="3"/>
    <n v="2019"/>
    <x v="2"/>
    <x v="1"/>
    <m/>
    <m/>
    <m/>
    <x v="1"/>
    <s v="N/A"/>
    <s v="N/A - N/A"/>
    <x v="2"/>
    <s v="Current year"/>
    <s v="N/A"/>
    <s v="N/A"/>
    <s v="N/A"/>
    <x v="2"/>
    <s v="N/A"/>
    <s v="N/A"/>
    <s v="N/A"/>
    <s v="N/A"/>
    <s v="N/A"/>
    <s v="N/A"/>
    <s v="N/A"/>
    <s v="N/A"/>
    <s v="N/A"/>
    <s v="N/A"/>
    <s v="N/A"/>
    <s v="N/A"/>
    <s v="N/A"/>
    <s v="N/A"/>
    <s v="N/A"/>
    <s v="N/A"/>
    <m/>
    <s v="N/A"/>
    <s v="N/A"/>
    <s v="N/A"/>
    <s v="N/A"/>
    <s v="N/A"/>
    <m/>
    <m/>
    <m/>
    <m/>
  </r>
  <r>
    <x v="3"/>
    <n v="2020"/>
    <x v="3"/>
    <x v="1"/>
    <m/>
    <m/>
    <m/>
    <x v="1"/>
    <s v="N/A"/>
    <s v="N/A - N/A"/>
    <x v="2"/>
    <s v="Current year"/>
    <s v="N/A"/>
    <s v="N/A"/>
    <s v="N/A"/>
    <x v="2"/>
    <s v="N/A"/>
    <s v="N/A"/>
    <s v="N/A"/>
    <s v="N/A"/>
    <s v="N/A"/>
    <s v="N/A"/>
    <s v="N/A"/>
    <s v="N/A"/>
    <s v="N/A"/>
    <s v="N/A"/>
    <s v="N/A"/>
    <s v="N/A"/>
    <s v="N/A"/>
    <s v="N/A"/>
    <s v="N/A"/>
    <s v="N/A"/>
    <m/>
    <s v="N/A"/>
    <s v="N/A"/>
    <s v="N/A"/>
    <s v="N/A"/>
    <s v="N/A"/>
    <m/>
    <m/>
    <m/>
    <m/>
  </r>
  <r>
    <x v="3"/>
    <n v="2021"/>
    <x v="4"/>
    <x v="1"/>
    <m/>
    <m/>
    <m/>
    <x v="1"/>
    <s v="N/A"/>
    <s v="N/A - N/A"/>
    <x v="2"/>
    <s v="Current year"/>
    <s v="N/A"/>
    <s v="N/A"/>
    <s v="N/A"/>
    <x v="2"/>
    <s v="N/A"/>
    <s v="N/A"/>
    <s v="N/A"/>
    <s v="N/A"/>
    <s v="N/A"/>
    <s v="N/A"/>
    <s v="N/A"/>
    <s v="N/A"/>
    <s v="N/A"/>
    <s v="N/A"/>
    <s v="N/A"/>
    <s v="N/A"/>
    <s v="N/A"/>
    <s v="N/A"/>
    <s v="N/A"/>
    <s v="N/A"/>
    <m/>
    <s v="N/A"/>
    <s v="N/A"/>
    <s v="N/A"/>
    <s v="N/A"/>
    <s v="N/A"/>
    <m/>
    <m/>
    <m/>
    <m/>
  </r>
  <r>
    <x v="3"/>
    <n v="2022"/>
    <x v="5"/>
    <x v="1"/>
    <m/>
    <m/>
    <m/>
    <x v="1"/>
    <s v="N/A"/>
    <s v="N/A - N/A"/>
    <x v="2"/>
    <s v="Current year"/>
    <s v="N/A"/>
    <s v="N/A"/>
    <s v="N/A"/>
    <x v="2"/>
    <s v="N/A"/>
    <s v="N/A"/>
    <s v="N/A"/>
    <s v="N/A"/>
    <s v="N/A"/>
    <s v="N/A"/>
    <s v="N/A"/>
    <s v="N/A"/>
    <s v="N/A"/>
    <s v="N/A"/>
    <s v="N/A"/>
    <s v="N/A"/>
    <s v="N/A"/>
    <s v="N/A"/>
    <s v="N/A"/>
    <s v="N/A"/>
    <m/>
    <s v="N/A"/>
    <s v="N/A"/>
    <s v="N/A"/>
    <s v="N/A"/>
    <s v="N/A"/>
    <m/>
    <m/>
    <m/>
    <m/>
  </r>
  <r>
    <x v="3"/>
    <n v="2023"/>
    <x v="6"/>
    <x v="1"/>
    <m/>
    <m/>
    <m/>
    <x v="1"/>
    <s v="N/A"/>
    <s v="N/A - N/A"/>
    <x v="2"/>
    <s v="Current year"/>
    <s v="N/A"/>
    <s v="N/A"/>
    <s v="N/A"/>
    <x v="2"/>
    <s v="N/A"/>
    <s v="N/A"/>
    <s v="N/A"/>
    <s v="N/A"/>
    <s v="N/A"/>
    <s v="N/A"/>
    <s v="N/A"/>
    <s v="N/A"/>
    <s v="N/A"/>
    <s v="N/A"/>
    <s v="N/A"/>
    <s v="N/A"/>
    <s v="N/A"/>
    <s v="N/A"/>
    <s v="N/A"/>
    <s v="N/A"/>
    <m/>
    <s v="N/A"/>
    <s v="N/A"/>
    <s v="N/A"/>
    <s v="N/A"/>
    <s v="N/A"/>
    <m/>
    <m/>
    <m/>
    <m/>
  </r>
  <r>
    <x v="4"/>
    <n v="2017"/>
    <x v="0"/>
    <x v="3"/>
    <m/>
    <m/>
    <m/>
    <x v="0"/>
    <s v="Other "/>
    <s v="Other  - Selected based on other reports and publicly available information on food insecurity"/>
    <x v="0"/>
    <s v="Current year"/>
    <m/>
    <m/>
    <m/>
    <x v="5"/>
    <n v="28127721"/>
    <n v="12800000"/>
    <n v="0.4550670848875385"/>
    <m/>
    <n v="11968000"/>
    <n v="0.93500000000000005"/>
    <n v="756000"/>
    <n v="5.9062499999999997E-2"/>
    <s v="N/A"/>
    <s v="N/A"/>
    <s v="N/A"/>
    <s v="N/A"/>
    <s v="N/A"/>
    <s v="N/A"/>
    <n v="76000"/>
    <n v="5.9375000000000001E-3"/>
    <m/>
    <s v="N/A"/>
    <m/>
    <s v="N"/>
    <s v="Weather extremes"/>
    <m/>
    <m/>
    <m/>
    <m/>
    <n v="1"/>
  </r>
  <r>
    <x v="4"/>
    <n v="2018"/>
    <x v="1"/>
    <x v="3"/>
    <m/>
    <m/>
    <m/>
    <x v="0"/>
    <s v="Other "/>
    <s v="Other  - Selected based on other reports and publicly available information on food insecurity"/>
    <x v="0"/>
    <s v="Current year"/>
    <m/>
    <m/>
    <m/>
    <x v="5"/>
    <n v="28127721"/>
    <n v="12800000"/>
    <n v="0.4550670848875385"/>
    <s v="June 2016 – March 2017"/>
    <n v="12044000"/>
    <n v="0.94093749999999998"/>
    <n v="680407"/>
    <n v="5.3156796875000002E-2"/>
    <s v="N/A"/>
    <s v="N/A"/>
    <s v="N/A"/>
    <s v="N/A"/>
    <s v="N/A"/>
    <s v="N/A"/>
    <n v="75593"/>
    <n v="5.9057031249999999E-3"/>
    <m/>
    <s v="N/A"/>
    <m/>
    <s v="N"/>
    <s v="Weather extremes "/>
    <s v="Natural disaster"/>
    <m/>
    <m/>
    <n v="0"/>
    <n v="1"/>
  </r>
  <r>
    <x v="4"/>
    <n v="2019"/>
    <x v="2"/>
    <x v="3"/>
    <m/>
    <m/>
    <m/>
    <x v="0"/>
    <s v="Other"/>
    <s v="Other  - Selected based on other reports and publicly available information on food insecurity"/>
    <x v="3"/>
    <s v="Current year"/>
    <s v="N/A"/>
    <s v="N/A"/>
    <s v="N/A"/>
    <x v="2"/>
    <s v="N/A"/>
    <s v="N/A"/>
    <s v="N/A"/>
    <s v="N/A"/>
    <s v="N/A"/>
    <s v="N/A"/>
    <s v="N/A"/>
    <s v="N/A"/>
    <s v="N/A"/>
    <s v="N/A"/>
    <s v="N/A"/>
    <s v="N/A"/>
    <s v="N/A"/>
    <s v="N/A"/>
    <s v="N/A"/>
    <s v="N/A"/>
    <m/>
    <s v="N/A"/>
    <s v="N/A"/>
    <s v="N/A"/>
    <s v="Economic shocks"/>
    <s v="Economic shocks"/>
    <m/>
    <m/>
    <e v="#VALUE!"/>
    <n v="1"/>
  </r>
  <r>
    <x v="4"/>
    <n v="2020"/>
    <x v="3"/>
    <x v="3"/>
    <m/>
    <m/>
    <m/>
    <x v="0"/>
    <s v="Displacement"/>
    <s v="Displacement - "/>
    <x v="0"/>
    <s v="Current year"/>
    <m/>
    <m/>
    <d v="2019-08-01T00:00:00"/>
    <x v="0"/>
    <n v="31825000"/>
    <n v="903937"/>
    <n v="2.8403362136684995E-2"/>
    <s v="Oct 2019-Feb 2020"/>
    <n v="148727"/>
    <n v="0.164532484011607"/>
    <n v="193374"/>
    <n v="0.21"/>
    <n v="271607"/>
    <n v="0.3"/>
    <n v="290229"/>
    <n v="0.32"/>
    <n v="0"/>
    <n v="0"/>
    <n v="561836"/>
    <n v="0.62"/>
    <n v="0"/>
    <s v="Phase 4 Emergency"/>
    <m/>
    <s v="Y"/>
    <s v="Weather extremes"/>
    <s v="Weather extremes"/>
    <m/>
    <m/>
    <m/>
    <n v="1"/>
  </r>
  <r>
    <x v="4"/>
    <n v="2021"/>
    <x v="4"/>
    <x v="3"/>
    <m/>
    <m/>
    <s v="23 communes in 8 municipalities"/>
    <x v="0"/>
    <s v="Shocks"/>
    <s v="Shocks - "/>
    <x v="0"/>
    <s v="Current year"/>
    <m/>
    <m/>
    <d v="2019-08-01T00:00:00"/>
    <x v="0"/>
    <n v="31825000"/>
    <n v="903937"/>
    <n v="2.8403362136684995E-2"/>
    <s v="Oct 2019-Feb 2020"/>
    <n v="148727"/>
    <n v="0.164532484011607"/>
    <n v="193374"/>
    <n v="0.21"/>
    <n v="271607"/>
    <n v="0.3"/>
    <n v="290229"/>
    <n v="0.32"/>
    <n v="0"/>
    <n v="0"/>
    <n v="561836"/>
    <n v="0.62"/>
    <n v="0"/>
    <s v="Phase 4 Emergency"/>
    <m/>
    <s v="Y"/>
    <s v="Weather extremes"/>
    <s v="Weather extremes"/>
    <m/>
    <m/>
    <n v="0"/>
    <n v="1"/>
  </r>
  <r>
    <x v="4"/>
    <n v="2022"/>
    <x v="5"/>
    <x v="3"/>
    <m/>
    <m/>
    <m/>
    <x v="0"/>
    <s v="Climate shock"/>
    <s v="Climate shock - Weather extremes/locust"/>
    <x v="0"/>
    <s v="Current year"/>
    <m/>
    <m/>
    <d v="2021-06-01T00:00:00"/>
    <x v="0"/>
    <n v="32097671"/>
    <n v="2750124"/>
    <n v="8.5679861320779316E-2"/>
    <s v="Oct 2021–Mar 2022"/>
    <n v="482824"/>
    <n v="0.17556444727583193"/>
    <n v="683303"/>
    <n v="0.25"/>
    <n v="1167337"/>
    <n v="0.42"/>
    <n v="416660"/>
    <n v="0.15"/>
    <n v="0"/>
    <n v="0"/>
    <n v="1583997"/>
    <n v="0.57999999999999996"/>
    <n v="0"/>
    <s v="Phase 4 Emergency"/>
    <m/>
    <s v="Y"/>
    <s v="Weather extremes"/>
    <s v="Weather extremes"/>
    <m/>
    <m/>
    <n v="8.5678240377062061E-3"/>
    <n v="1"/>
  </r>
  <r>
    <x v="4"/>
    <n v="2023"/>
    <x v="6"/>
    <x v="3"/>
    <m/>
    <s v="Country"/>
    <m/>
    <x v="0"/>
    <s v="External Assistance - WFP"/>
    <s v="Economic shock; Displacement - Between January-August 2022, WFP provided food and/or cash-based transfers to refugees and other crisis-affected populations (modality: food and commodity vouchers). Minimum of 5,000 people. FAO also provided emergency response to combat African Migratory Locust Outbreak and to mitigate the impacts of the 2021 drought"/>
    <x v="0"/>
    <s v="Current year"/>
    <m/>
    <m/>
    <d v="2021-06-01T00:00:00"/>
    <x v="0"/>
    <n v="32097671"/>
    <n v="2750124"/>
    <n v="0.09"/>
    <s v="Oct 2021–Mar 2022"/>
    <n v="482824"/>
    <n v="0.17556444727583193"/>
    <n v="683303"/>
    <n v="0.25"/>
    <n v="1167337"/>
    <n v="0.42"/>
    <n v="416660"/>
    <n v="0.15"/>
    <n v="0"/>
    <n v="0"/>
    <n v="1583997"/>
    <n v="0.57999999999999996"/>
    <n v="0"/>
    <s v="Phase 4 Emergency"/>
    <m/>
    <s v="Y"/>
    <s v="Weather extremes"/>
    <m/>
    <s v="preliminary figures provided for internal use"/>
    <m/>
    <n v="0"/>
    <n v="1"/>
  </r>
  <r>
    <x v="4"/>
    <n v="2023"/>
    <x v="7"/>
    <x v="3"/>
    <m/>
    <m/>
    <m/>
    <x v="0"/>
    <s v="Economic shock; Displacement"/>
    <s v="Economic shock; Displacement - Between January-August 2022, WFP provided food and/or cash-based transfers to refugees and other crisis-affected populations (modality: food and commodity vouchers). Minimum of 5,000 people. FAO also provided emergency response to combat African Migratory Locust Outbreak and to mitigate the impacts of the 2021 drought"/>
    <x v="3"/>
    <s v="Projection"/>
    <s v="N/A"/>
    <s v="IPC pending release"/>
    <s v="N/A"/>
    <x v="4"/>
    <m/>
    <m/>
    <m/>
    <m/>
    <m/>
    <m/>
    <m/>
    <m/>
    <m/>
    <m/>
    <m/>
    <m/>
    <m/>
    <m/>
    <m/>
    <s v="N/A"/>
    <s v="presence FEWS"/>
    <s v="N/A"/>
    <s v="N/A"/>
    <s v="N/A"/>
    <s v="N/A"/>
    <m/>
    <s v="AFI data to be discussed once IPC anlaysis released"/>
    <m/>
    <m/>
    <n v="1"/>
  </r>
  <r>
    <x v="5"/>
    <n v="2017"/>
    <x v="0"/>
    <x v="1"/>
    <m/>
    <m/>
    <m/>
    <x v="1"/>
    <s v="N/A"/>
    <s v="N/A - N/A"/>
    <x v="2"/>
    <s v="Current year"/>
    <s v="N/A"/>
    <s v="N/A"/>
    <s v="N/A"/>
    <x v="2"/>
    <s v="N/A"/>
    <s v="N/A"/>
    <s v="N/A"/>
    <s v="N/A"/>
    <s v="N/A"/>
    <s v="N/A"/>
    <s v="N/A"/>
    <s v="N/A"/>
    <s v="N/A"/>
    <s v="N/A"/>
    <s v="N/A"/>
    <s v="N/A"/>
    <s v="N/A"/>
    <s v="N/A"/>
    <s v="N/A"/>
    <s v="N/A"/>
    <m/>
    <s v="N/A"/>
    <s v="N/A"/>
    <s v="N/A"/>
    <s v="N/A"/>
    <s v="N/A"/>
    <m/>
    <m/>
    <m/>
    <m/>
  </r>
  <r>
    <x v="5"/>
    <n v="2018"/>
    <x v="1"/>
    <x v="1"/>
    <m/>
    <m/>
    <m/>
    <x v="1"/>
    <s v="N/A"/>
    <s v="N/A - N/A"/>
    <x v="2"/>
    <s v="Current year"/>
    <s v="N/A"/>
    <s v="N/A"/>
    <s v="N/A"/>
    <x v="2"/>
    <s v="N/A"/>
    <s v="N/A"/>
    <s v="N/A"/>
    <s v="N/A"/>
    <s v="N/A"/>
    <s v="N/A"/>
    <s v="N/A"/>
    <s v="N/A"/>
    <s v="N/A"/>
    <s v="N/A"/>
    <s v="N/A"/>
    <s v="N/A"/>
    <s v="N/A"/>
    <s v="N/A"/>
    <s v="N/A"/>
    <s v="N/A"/>
    <m/>
    <s v="N/A"/>
    <s v="N/A"/>
    <s v="N/A"/>
    <s v="N/A"/>
    <s v="N/A"/>
    <m/>
    <m/>
    <m/>
    <m/>
  </r>
  <r>
    <x v="5"/>
    <n v="2019"/>
    <x v="2"/>
    <x v="1"/>
    <m/>
    <m/>
    <m/>
    <x v="1"/>
    <s v="N/A"/>
    <s v="N/A - N/A"/>
    <x v="2"/>
    <s v="Current year"/>
    <s v="N/A"/>
    <s v="N/A"/>
    <s v="N/A"/>
    <x v="2"/>
    <s v="N/A"/>
    <s v="N/A"/>
    <s v="N/A"/>
    <s v="N/A"/>
    <s v="N/A"/>
    <s v="N/A"/>
    <s v="N/A"/>
    <s v="N/A"/>
    <s v="N/A"/>
    <s v="N/A"/>
    <s v="N/A"/>
    <s v="N/A"/>
    <s v="N/A"/>
    <s v="N/A"/>
    <s v="N/A"/>
    <s v="N/A"/>
    <m/>
    <s v="N/A"/>
    <s v="N/A"/>
    <s v="N/A"/>
    <s v="N/A"/>
    <s v="N/A"/>
    <m/>
    <m/>
    <m/>
    <m/>
  </r>
  <r>
    <x v="5"/>
    <n v="2020"/>
    <x v="3"/>
    <x v="1"/>
    <m/>
    <m/>
    <m/>
    <x v="1"/>
    <s v="N/A"/>
    <s v="N/A - N/A"/>
    <x v="2"/>
    <s v="Current year"/>
    <s v="N/A"/>
    <s v="N/A"/>
    <s v="N/A"/>
    <x v="2"/>
    <s v="N/A"/>
    <s v="N/A"/>
    <s v="N/A"/>
    <s v="N/A"/>
    <s v="N/A"/>
    <s v="N/A"/>
    <s v="N/A"/>
    <s v="N/A"/>
    <s v="N/A"/>
    <s v="N/A"/>
    <s v="N/A"/>
    <s v="N/A"/>
    <s v="N/A"/>
    <s v="N/A"/>
    <s v="N/A"/>
    <s v="N/A"/>
    <m/>
    <s v="N/A"/>
    <s v="N/A"/>
    <s v="N/A"/>
    <s v="N/A"/>
    <s v="N/A"/>
    <m/>
    <m/>
    <m/>
    <m/>
  </r>
  <r>
    <x v="5"/>
    <n v="2021"/>
    <x v="4"/>
    <x v="1"/>
    <m/>
    <m/>
    <m/>
    <x v="1"/>
    <s v="N/A"/>
    <s v="N/A - N/A"/>
    <x v="2"/>
    <s v="Current year"/>
    <s v="N/A"/>
    <s v="N/A"/>
    <s v="N/A"/>
    <x v="2"/>
    <s v="N/A"/>
    <s v="N/A"/>
    <s v="N/A"/>
    <s v="N/A"/>
    <s v="N/A"/>
    <s v="N/A"/>
    <s v="N/A"/>
    <s v="N/A"/>
    <s v="N/A"/>
    <s v="N/A"/>
    <s v="N/A"/>
    <s v="N/A"/>
    <s v="N/A"/>
    <s v="N/A"/>
    <s v="N/A"/>
    <s v="N/A"/>
    <m/>
    <s v="N/A"/>
    <s v="N/A"/>
    <s v="N/A"/>
    <s v="N/A"/>
    <s v="N/A"/>
    <m/>
    <m/>
    <m/>
    <m/>
  </r>
  <r>
    <x v="5"/>
    <n v="2022"/>
    <x v="5"/>
    <x v="1"/>
    <m/>
    <m/>
    <m/>
    <x v="1"/>
    <s v="N/A"/>
    <s v="N/A - N/A"/>
    <x v="2"/>
    <s v="Current year"/>
    <s v="N/A"/>
    <s v="N/A"/>
    <s v="N/A"/>
    <x v="2"/>
    <s v="N/A"/>
    <s v="N/A"/>
    <s v="N/A"/>
    <s v="N/A"/>
    <s v="N/A"/>
    <s v="N/A"/>
    <s v="N/A"/>
    <s v="N/A"/>
    <s v="N/A"/>
    <s v="N/A"/>
    <s v="N/A"/>
    <s v="N/A"/>
    <s v="N/A"/>
    <s v="N/A"/>
    <s v="N/A"/>
    <s v="N/A"/>
    <m/>
    <s v="N/A"/>
    <s v="N/A"/>
    <s v="N/A"/>
    <s v="N/A"/>
    <s v="N/A"/>
    <m/>
    <m/>
    <m/>
    <m/>
  </r>
  <r>
    <x v="5"/>
    <n v="2023"/>
    <x v="6"/>
    <x v="1"/>
    <m/>
    <m/>
    <m/>
    <x v="1"/>
    <s v="N/A"/>
    <s v="N/A - N/A"/>
    <x v="2"/>
    <s v="Current year"/>
    <s v="N/A"/>
    <s v="N/A"/>
    <s v="N/A"/>
    <x v="2"/>
    <s v="N/A"/>
    <s v="N/A"/>
    <s v="N/A"/>
    <s v="N/A"/>
    <s v="N/A"/>
    <s v="N/A"/>
    <s v="N/A"/>
    <s v="N/A"/>
    <s v="N/A"/>
    <s v="N/A"/>
    <s v="N/A"/>
    <s v="N/A"/>
    <s v="N/A"/>
    <s v="N/A"/>
    <s v="N/A"/>
    <s v="N/A"/>
    <m/>
    <s v="N/A"/>
    <s v="N/A"/>
    <s v="N/A"/>
    <s v="N/A"/>
    <s v="N/A"/>
    <m/>
    <m/>
    <m/>
    <m/>
  </r>
  <r>
    <x v="6"/>
    <n v="2017"/>
    <x v="0"/>
    <x v="1"/>
    <m/>
    <m/>
    <m/>
    <x v="1"/>
    <s v="N/A"/>
    <s v="N/A - N/A"/>
    <x v="2"/>
    <s v="Current year"/>
    <s v="N/A"/>
    <s v="N/A"/>
    <s v="N/A"/>
    <x v="2"/>
    <s v="N/A"/>
    <s v="N/A"/>
    <s v="N/A"/>
    <s v="N/A"/>
    <s v="N/A"/>
    <s v="N/A"/>
    <s v="N/A"/>
    <s v="N/A"/>
    <s v="N/A"/>
    <s v="N/A"/>
    <s v="N/A"/>
    <s v="N/A"/>
    <s v="N/A"/>
    <s v="N/A"/>
    <s v="N/A"/>
    <s v="N/A"/>
    <m/>
    <s v="N/A"/>
    <s v="N/A"/>
    <s v="N/A"/>
    <s v="N/A"/>
    <s v="N/A"/>
    <m/>
    <m/>
    <m/>
    <m/>
  </r>
  <r>
    <x v="6"/>
    <n v="2018"/>
    <x v="1"/>
    <x v="1"/>
    <m/>
    <m/>
    <m/>
    <x v="1"/>
    <s v="N/A"/>
    <s v="N/A - N/A"/>
    <x v="2"/>
    <s v="Current year"/>
    <s v="N/A"/>
    <s v="N/A"/>
    <s v="N/A"/>
    <x v="2"/>
    <s v="N/A"/>
    <s v="N/A"/>
    <s v="N/A"/>
    <s v="N/A"/>
    <s v="N/A"/>
    <s v="N/A"/>
    <s v="N/A"/>
    <s v="N/A"/>
    <s v="N/A"/>
    <s v="N/A"/>
    <s v="N/A"/>
    <s v="N/A"/>
    <s v="N/A"/>
    <s v="N/A"/>
    <s v="N/A"/>
    <s v="N/A"/>
    <m/>
    <s v="N/A"/>
    <s v="N/A"/>
    <s v="N/A"/>
    <s v="N/A"/>
    <s v="N/A"/>
    <m/>
    <m/>
    <m/>
    <m/>
  </r>
  <r>
    <x v="6"/>
    <n v="2019"/>
    <x v="2"/>
    <x v="1"/>
    <m/>
    <m/>
    <m/>
    <x v="1"/>
    <s v="N/A"/>
    <s v="N/A - N/A"/>
    <x v="2"/>
    <s v="Current year"/>
    <s v="N/A"/>
    <s v="N/A"/>
    <s v="N/A"/>
    <x v="2"/>
    <s v="N/A"/>
    <s v="N/A"/>
    <s v="N/A"/>
    <s v="N/A"/>
    <s v="N/A"/>
    <s v="N/A"/>
    <s v="N/A"/>
    <s v="N/A"/>
    <s v="N/A"/>
    <s v="N/A"/>
    <s v="N/A"/>
    <s v="N/A"/>
    <s v="N/A"/>
    <s v="N/A"/>
    <s v="N/A"/>
    <s v="N/A"/>
    <m/>
    <s v="N/A"/>
    <s v="N/A"/>
    <s v="N/A"/>
    <s v="N/A"/>
    <s v="N/A"/>
    <m/>
    <m/>
    <m/>
    <m/>
  </r>
  <r>
    <x v="6"/>
    <n v="2020"/>
    <x v="3"/>
    <x v="1"/>
    <m/>
    <m/>
    <m/>
    <x v="1"/>
    <s v="N/A"/>
    <s v="N/A - N/A"/>
    <x v="2"/>
    <s v="Current year"/>
    <s v="N/A"/>
    <s v="N/A"/>
    <s v="N/A"/>
    <x v="2"/>
    <s v="N/A"/>
    <s v="N/A"/>
    <s v="N/A"/>
    <s v="N/A"/>
    <s v="N/A"/>
    <s v="N/A"/>
    <s v="N/A"/>
    <s v="N/A"/>
    <s v="N/A"/>
    <s v="N/A"/>
    <s v="N/A"/>
    <s v="N/A"/>
    <s v="N/A"/>
    <s v="N/A"/>
    <s v="N/A"/>
    <s v="N/A"/>
    <m/>
    <s v="N/A"/>
    <s v="N/A"/>
    <s v="N/A"/>
    <s v="N/A"/>
    <s v="N/A"/>
    <m/>
    <m/>
    <m/>
    <m/>
  </r>
  <r>
    <x v="6"/>
    <n v="2021"/>
    <x v="4"/>
    <x v="1"/>
    <m/>
    <m/>
    <m/>
    <x v="0"/>
    <s v="Conflict/insecurity"/>
    <s v="Conflict/insecurity - "/>
    <x v="3"/>
    <s v="Current year"/>
    <s v="N/A"/>
    <s v="Insufficient evidence"/>
    <s v="N/A"/>
    <x v="2"/>
    <s v="N/A"/>
    <s v="N/A"/>
    <s v="N/A"/>
    <s v="N/A"/>
    <s v="N/A"/>
    <s v="N/A"/>
    <s v="N/A"/>
    <s v="N/A"/>
    <s v="N/A"/>
    <s v="N/A"/>
    <s v="N/A"/>
    <s v="N/A"/>
    <s v="N/A"/>
    <s v="N/A"/>
    <s v="N/A"/>
    <s v="N/A"/>
    <m/>
    <s v="N/A"/>
    <s v="N/A"/>
    <s v="N/A"/>
    <s v="N/A"/>
    <s v="N/A"/>
    <m/>
    <m/>
    <m/>
    <m/>
  </r>
  <r>
    <x v="6"/>
    <n v="2022"/>
    <x v="5"/>
    <x v="1"/>
    <m/>
    <m/>
    <m/>
    <x v="0"/>
    <s v="Conflict/insecurity"/>
    <s v="Conflict/insecurity - "/>
    <x v="3"/>
    <s v="Current year"/>
    <s v="N/A"/>
    <s v="N/A"/>
    <s v="N/A"/>
    <x v="2"/>
    <s v="N/A"/>
    <s v="N/A"/>
    <s v="N/A"/>
    <s v="N/A"/>
    <s v="N/A"/>
    <s v="N/A"/>
    <s v="N/A"/>
    <s v="N/A"/>
    <s v="N/A"/>
    <s v="N/A"/>
    <s v="N/A"/>
    <s v="N/A"/>
    <s v="N/A"/>
    <s v="N/A"/>
    <s v="N/A"/>
    <s v="N/A"/>
    <m/>
    <s v="N/A"/>
    <s v="N/A"/>
    <s v="N/A"/>
    <s v="N/A"/>
    <s v="N/A"/>
    <m/>
    <m/>
    <m/>
    <m/>
  </r>
  <r>
    <x v="6"/>
    <n v="2023"/>
    <x v="6"/>
    <x v="1"/>
    <m/>
    <m/>
    <m/>
    <x v="1"/>
    <s v="N/A"/>
    <s v="N/A - N/A"/>
    <x v="2"/>
    <s v="Current year"/>
    <s v="N/A"/>
    <s v="N/A"/>
    <s v="N/A"/>
    <x v="2"/>
    <s v="N/A"/>
    <s v="N/A"/>
    <s v="N/A"/>
    <s v="N/A"/>
    <s v="N/A"/>
    <s v="N/A"/>
    <s v="N/A"/>
    <s v="N/A"/>
    <s v="N/A"/>
    <s v="N/A"/>
    <s v="N/A"/>
    <s v="N/A"/>
    <s v="N/A"/>
    <s v="N/A"/>
    <s v="N/A"/>
    <s v="N/A"/>
    <m/>
    <s v="N/A"/>
    <s v="N/A"/>
    <s v="N/A"/>
    <s v="N/A"/>
    <s v="N/A"/>
    <m/>
    <m/>
    <m/>
    <m/>
  </r>
  <r>
    <x v="7"/>
    <n v="2017"/>
    <x v="0"/>
    <x v="1"/>
    <m/>
    <m/>
    <m/>
    <x v="1"/>
    <s v="N/A"/>
    <s v="N/A - N/A"/>
    <x v="2"/>
    <s v="Current year"/>
    <s v="N/A"/>
    <s v="N/A"/>
    <s v="N/A"/>
    <x v="2"/>
    <s v="N/A"/>
    <s v="N/A"/>
    <s v="N/A"/>
    <s v="N/A"/>
    <s v="N/A"/>
    <s v="N/A"/>
    <s v="N/A"/>
    <s v="N/A"/>
    <s v="N/A"/>
    <s v="N/A"/>
    <s v="N/A"/>
    <s v="N/A"/>
    <s v="N/A"/>
    <s v="N/A"/>
    <s v="N/A"/>
    <s v="N/A"/>
    <m/>
    <s v="N/A"/>
    <s v="N/A"/>
    <s v="N/A"/>
    <s v="N/A"/>
    <s v="N/A"/>
    <m/>
    <m/>
    <m/>
    <m/>
  </r>
  <r>
    <x v="7"/>
    <n v="2018"/>
    <x v="1"/>
    <x v="1"/>
    <m/>
    <m/>
    <m/>
    <x v="1"/>
    <s v="N/A"/>
    <s v="N/A - N/A"/>
    <x v="2"/>
    <s v="Current year"/>
    <s v="N/A"/>
    <s v="N/A"/>
    <s v="N/A"/>
    <x v="2"/>
    <s v="N/A"/>
    <s v="N/A"/>
    <s v="N/A"/>
    <s v="N/A"/>
    <s v="N/A"/>
    <s v="N/A"/>
    <s v="N/A"/>
    <s v="N/A"/>
    <s v="N/A"/>
    <s v="N/A"/>
    <s v="N/A"/>
    <s v="N/A"/>
    <s v="N/A"/>
    <s v="N/A"/>
    <s v="N/A"/>
    <s v="N/A"/>
    <m/>
    <s v="N/A"/>
    <s v="N/A"/>
    <s v="N/A"/>
    <s v="N/A"/>
    <s v="N/A"/>
    <m/>
    <m/>
    <m/>
    <m/>
  </r>
  <r>
    <x v="7"/>
    <n v="2019"/>
    <x v="2"/>
    <x v="1"/>
    <m/>
    <m/>
    <m/>
    <x v="1"/>
    <s v="N/A"/>
    <s v="N/A - N/A"/>
    <x v="2"/>
    <s v="Current year"/>
    <s v="N/A"/>
    <s v="N/A"/>
    <s v="N/A"/>
    <x v="2"/>
    <s v="N/A"/>
    <s v="N/A"/>
    <s v="N/A"/>
    <s v="N/A"/>
    <s v="N/A"/>
    <s v="N/A"/>
    <s v="N/A"/>
    <s v="N/A"/>
    <s v="N/A"/>
    <s v="N/A"/>
    <s v="N/A"/>
    <s v="N/A"/>
    <s v="N/A"/>
    <s v="N/A"/>
    <s v="N/A"/>
    <s v="N/A"/>
    <m/>
    <s v="N/A"/>
    <s v="N/A"/>
    <s v="N/A"/>
    <s v="N/A"/>
    <s v="N/A"/>
    <m/>
    <m/>
    <m/>
    <m/>
  </r>
  <r>
    <x v="7"/>
    <n v="2020"/>
    <x v="3"/>
    <x v="1"/>
    <m/>
    <m/>
    <m/>
    <x v="1"/>
    <s v="N/A"/>
    <s v="N/A - N/A"/>
    <x v="2"/>
    <s v="Current year"/>
    <s v="N/A"/>
    <s v="N/A"/>
    <s v="N/A"/>
    <x v="2"/>
    <s v="N/A"/>
    <s v="N/A"/>
    <s v="N/A"/>
    <s v="N/A"/>
    <s v="N/A"/>
    <s v="N/A"/>
    <s v="N/A"/>
    <s v="N/A"/>
    <s v="N/A"/>
    <s v="N/A"/>
    <s v="N/A"/>
    <s v="N/A"/>
    <s v="N/A"/>
    <s v="N/A"/>
    <s v="N/A"/>
    <s v="N/A"/>
    <m/>
    <s v="N/A"/>
    <s v="N/A"/>
    <s v="N/A"/>
    <s v="N/A"/>
    <s v="N/A"/>
    <m/>
    <m/>
    <m/>
    <m/>
  </r>
  <r>
    <x v="7"/>
    <n v="2021"/>
    <x v="4"/>
    <x v="1"/>
    <m/>
    <m/>
    <m/>
    <x v="1"/>
    <s v="N/A"/>
    <s v="N/A - N/A"/>
    <x v="2"/>
    <s v="Current year"/>
    <s v="N/A"/>
    <s v="N/A"/>
    <s v="N/A"/>
    <x v="2"/>
    <s v="N/A"/>
    <s v="N/A"/>
    <s v="N/A"/>
    <s v="N/A"/>
    <s v="N/A"/>
    <s v="N/A"/>
    <s v="N/A"/>
    <s v="N/A"/>
    <s v="N/A"/>
    <s v="N/A"/>
    <s v="N/A"/>
    <s v="N/A"/>
    <s v="N/A"/>
    <s v="N/A"/>
    <s v="N/A"/>
    <s v="N/A"/>
    <m/>
    <s v="N/A"/>
    <s v="N/A"/>
    <s v="N/A"/>
    <s v="N/A"/>
    <s v="N/A"/>
    <m/>
    <m/>
    <m/>
    <m/>
  </r>
  <r>
    <x v="7"/>
    <n v="2022"/>
    <x v="5"/>
    <x v="1"/>
    <m/>
    <m/>
    <m/>
    <x v="1"/>
    <s v="N/A"/>
    <s v="N/A - N/A"/>
    <x v="2"/>
    <s v="Current year"/>
    <s v="N/A"/>
    <s v="N/A"/>
    <s v="N/A"/>
    <x v="2"/>
    <s v="N/A"/>
    <s v="N/A"/>
    <s v="N/A"/>
    <s v="N/A"/>
    <s v="N/A"/>
    <s v="N/A"/>
    <s v="N/A"/>
    <s v="N/A"/>
    <s v="N/A"/>
    <s v="N/A"/>
    <s v="N/A"/>
    <s v="N/A"/>
    <s v="N/A"/>
    <s v="N/A"/>
    <s v="N/A"/>
    <s v="N/A"/>
    <m/>
    <s v="N/A"/>
    <s v="N/A"/>
    <s v="N/A"/>
    <s v="N/A"/>
    <s v="N/A"/>
    <m/>
    <m/>
    <m/>
    <m/>
  </r>
  <r>
    <x v="7"/>
    <n v="2023"/>
    <x v="6"/>
    <x v="1"/>
    <m/>
    <m/>
    <m/>
    <x v="1"/>
    <s v="N/A"/>
    <s v="N/A - N/A"/>
    <x v="2"/>
    <s v="Current year"/>
    <s v="N/A"/>
    <s v="N/A"/>
    <s v="N/A"/>
    <x v="2"/>
    <s v="N/A"/>
    <s v="N/A"/>
    <s v="N/A"/>
    <s v="N/A"/>
    <s v="N/A"/>
    <s v="N/A"/>
    <s v="N/A"/>
    <s v="N/A"/>
    <s v="N/A"/>
    <s v="N/A"/>
    <s v="N/A"/>
    <s v="N/A"/>
    <s v="N/A"/>
    <s v="N/A"/>
    <s v="N/A"/>
    <s v="N/A"/>
    <m/>
    <s v="N/A"/>
    <s v="N/A"/>
    <s v="N/A"/>
    <s v="N/A"/>
    <s v="N/A"/>
    <m/>
    <m/>
    <m/>
    <m/>
  </r>
  <r>
    <x v="8"/>
    <n v="2017"/>
    <x v="0"/>
    <x v="0"/>
    <m/>
    <m/>
    <m/>
    <x v="0"/>
    <s v="Other"/>
    <s v="Other  - Selected based on other reports and publicly available information on food insecurity"/>
    <x v="0"/>
    <s v="Current year"/>
    <m/>
    <m/>
    <m/>
    <x v="6"/>
    <n v="185000000"/>
    <n v="3700000"/>
    <n v="0.02"/>
    <m/>
    <s v="merged with Phase 2 "/>
    <s v="merged with Phase 2"/>
    <n v="3537611"/>
    <n v="0.95611108108108112"/>
    <s v="N/A"/>
    <s v="N/A"/>
    <s v="N/A"/>
    <s v="N/A"/>
    <s v="N/A"/>
    <s v="N/A"/>
    <n v="162389"/>
    <n v="4.3888918918918919E-2"/>
    <m/>
    <s v="N/A"/>
    <m/>
    <s v="N"/>
    <s v="TBD"/>
    <m/>
    <m/>
    <m/>
    <m/>
    <n v="1"/>
  </r>
  <r>
    <x v="8"/>
    <n v="2018"/>
    <x v="1"/>
    <x v="0"/>
    <m/>
    <s v="Residents and refugees"/>
    <s v="South Central and Cox’s Bazar"/>
    <x v="0"/>
    <s v="GIEWS "/>
    <s v="GIEWS  - 2, 3"/>
    <x v="0"/>
    <s v="Current year"/>
    <m/>
    <m/>
    <m/>
    <x v="7"/>
    <n v="185526183.33333334"/>
    <n v="11131571"/>
    <n v="0.06"/>
    <s v="IPC Jan-Apr 2017; REVA Dec 2017"/>
    <n v="4549818"/>
    <n v="0.40873098684812775"/>
    <n v="3137976"/>
    <n v="0.28189875445253865"/>
    <n v="2938267"/>
    <n v="0.26395798041444463"/>
    <n v="505510"/>
    <n v="5.0868209064907861E-2"/>
    <n v="0"/>
    <n v="0"/>
    <n v="3443777"/>
    <n v="0.30937025869933366"/>
    <m/>
    <s v="N/A"/>
    <m/>
    <s v="Y"/>
    <s v="Conflict/insecurity"/>
    <s v="Displacement "/>
    <s v="Driver could be changed to conflict/insecurity to align with future Cox's"/>
    <m/>
    <e v="#VALUE!"/>
    <n v="1"/>
  </r>
  <r>
    <x v="8"/>
    <n v="2019"/>
    <x v="2"/>
    <x v="0"/>
    <m/>
    <s v="Residents and refugees"/>
    <s v="Cox’s Bazaar refugee and host populations"/>
    <x v="0"/>
    <s v="GIEWS "/>
    <s v="GIEWS  - 2, 3"/>
    <x v="0"/>
    <s v="Current year"/>
    <m/>
    <m/>
    <m/>
    <x v="8"/>
    <m/>
    <n v="1454986"/>
    <m/>
    <s v="Mar-Dec 2018"/>
    <s v="merged with Phase 2 "/>
    <s v="merged with Phase 2"/>
    <n v="188986"/>
    <n v="0.12988853500995887"/>
    <s v="N/A"/>
    <s v="N/A"/>
    <s v="N/A"/>
    <s v="N/A"/>
    <s v="N/A"/>
    <s v="N/A"/>
    <n v="1266000"/>
    <n v="0.87011146499004111"/>
    <m/>
    <s v="N/A"/>
    <m/>
    <s v="Y"/>
    <s v="Conflict/insecurity"/>
    <s v="Conflict/insecurity"/>
    <m/>
    <m/>
    <n v="-1"/>
    <n v="1"/>
  </r>
  <r>
    <x v="8"/>
    <n v="2020"/>
    <x v="3"/>
    <x v="0"/>
    <m/>
    <s v="Residents and refugees"/>
    <s v="Cox's Bazar and host populations"/>
    <x v="0"/>
    <s v="GIEWS"/>
    <s v="GIEWS - 1"/>
    <x v="0"/>
    <s v="Current year"/>
    <m/>
    <m/>
    <m/>
    <x v="9"/>
    <n v="3505000"/>
    <n v="3505000"/>
    <n v="1"/>
    <s v="Nov-Dec 2019"/>
    <s v="merged with Phase 2 "/>
    <s v="merged with Phase 2"/>
    <n v="2206000"/>
    <n v="0.62938659058487878"/>
    <s v="N/A"/>
    <s v="N/A"/>
    <s v="N/A"/>
    <s v="N/A"/>
    <s v="N/A"/>
    <s v="N/A"/>
    <n v="1299000"/>
    <n v="0.37"/>
    <m/>
    <s v="N/A"/>
    <m/>
    <s v="Y"/>
    <s v="Conflict/insecurity"/>
    <s v="Conflict/insecurity"/>
    <m/>
    <m/>
    <m/>
    <n v="1"/>
  </r>
  <r>
    <x v="8"/>
    <n v="2021"/>
    <x v="4"/>
    <x v="0"/>
    <m/>
    <s v="Residents and refugees"/>
    <s v="Refugees"/>
    <x v="0"/>
    <s v="GIEWS"/>
    <s v="GIEWS - 1"/>
    <x v="0"/>
    <s v="Current year"/>
    <m/>
    <m/>
    <m/>
    <x v="9"/>
    <n v="150000000"/>
    <n v="4500000"/>
    <n v="0.03"/>
    <s v="Nov-Dec 2020"/>
    <s v="merged with Phase 2 "/>
    <s v="merged with Phase 2"/>
    <n v="3307322"/>
    <n v="0.73496044444444442"/>
    <s v="N/A"/>
    <s v="N/A"/>
    <s v="N/A"/>
    <s v="N/A"/>
    <s v="N/A"/>
    <s v="N/A"/>
    <n v="1192678"/>
    <n v="0.26503955555555553"/>
    <m/>
    <s v="N/A"/>
    <m/>
    <s v="Y"/>
    <s v="Conflict/insecurity"/>
    <s v="Conflict/insecurity"/>
    <m/>
    <m/>
    <n v="41.796005706134096"/>
    <n v="1"/>
  </r>
  <r>
    <x v="8"/>
    <n v="2022"/>
    <x v="5"/>
    <x v="0"/>
    <m/>
    <s v="Residents and refugees"/>
    <s v="Rohingya refugees and host populations in Cox's Bazar"/>
    <x v="0"/>
    <s v="GIEWS"/>
    <s v="GIEWS -  1, 2, 3 "/>
    <x v="0"/>
    <s v="Current year"/>
    <m/>
    <m/>
    <m/>
    <x v="9"/>
    <n v="164700000"/>
    <n v="1497000"/>
    <n v="9.0892531876138431E-3"/>
    <s v="Oct-Nov 2021"/>
    <s v="merged with Phase 2 "/>
    <s v="merged with Phase 2"/>
    <n v="239651"/>
    <n v="0.16008750835003341"/>
    <s v="N/A"/>
    <s v="N/A"/>
    <s v="N/A"/>
    <s v="N/A"/>
    <s v="N/A"/>
    <s v="N/A"/>
    <n v="1257349"/>
    <n v="0.84"/>
    <m/>
    <s v="N/A"/>
    <m/>
    <s v="Y"/>
    <s v="Conflict/insecurity"/>
    <s v="Conflict/insecurity"/>
    <m/>
    <m/>
    <n v="9.8000000000000004E-2"/>
    <n v="1"/>
  </r>
  <r>
    <x v="8"/>
    <n v="2023"/>
    <x v="6"/>
    <x v="0"/>
    <m/>
    <s v="Residents and refugees"/>
    <s v="Country and refugees"/>
    <x v="0"/>
    <s v="GIEWS"/>
    <s v="GIEWS -  1, 2, 3 "/>
    <x v="1"/>
    <s v="Current year"/>
    <m/>
    <m/>
    <m/>
    <x v="10"/>
    <n v="164700000"/>
    <n v="1440698"/>
    <n v="8.7474074074074069E-3"/>
    <s v="Jan-Dec 2022"/>
    <n v="0"/>
    <s v=""/>
    <m/>
    <m/>
    <s v="N/A"/>
    <s v="N/A"/>
    <s v="N/A"/>
    <s v="N/A"/>
    <s v="N/A"/>
    <s v="N/A"/>
    <n v="1279328"/>
    <n v="0.88799179286706864"/>
    <m/>
    <s v="N/A"/>
    <m/>
    <s v="Y "/>
    <s v="Conflict/insecurity"/>
    <m/>
    <m/>
    <m/>
    <n v="0"/>
    <n v="1"/>
  </r>
  <r>
    <x v="8"/>
    <n v="2023"/>
    <x v="7"/>
    <x v="0"/>
    <m/>
    <m/>
    <m/>
    <x v="0"/>
    <s v="GIEWS"/>
    <s v="GIEWS -  1, 2, 3 "/>
    <x v="3"/>
    <s v="Projection"/>
    <s v="N/A"/>
    <s v="Data gap"/>
    <s v="N/A"/>
    <x v="4"/>
    <m/>
    <m/>
    <m/>
    <m/>
    <m/>
    <m/>
    <m/>
    <m/>
    <m/>
    <m/>
    <m/>
    <m/>
    <m/>
    <m/>
    <m/>
    <s v="N/A"/>
    <m/>
    <s v="N/A"/>
    <s v="N/A"/>
    <s v="N/A"/>
    <s v="N/A"/>
    <m/>
    <m/>
    <m/>
    <m/>
    <n v="1"/>
  </r>
  <r>
    <x v="9"/>
    <n v="2017"/>
    <x v="0"/>
    <x v="1"/>
    <m/>
    <m/>
    <m/>
    <x v="1"/>
    <s v="N/A"/>
    <s v="N/A - N/A"/>
    <x v="2"/>
    <s v="Current year"/>
    <s v="N/A"/>
    <s v="N/A"/>
    <s v="N/A"/>
    <x v="2"/>
    <s v="N/A"/>
    <s v="N/A"/>
    <s v="N/A"/>
    <s v="N/A"/>
    <s v="N/A"/>
    <s v="N/A"/>
    <s v="N/A"/>
    <s v="N/A"/>
    <s v="N/A"/>
    <s v="N/A"/>
    <s v="N/A"/>
    <s v="N/A"/>
    <s v="N/A"/>
    <s v="N/A"/>
    <s v="N/A"/>
    <s v="N/A"/>
    <m/>
    <s v="N/A"/>
    <s v="N/A"/>
    <s v="N/A"/>
    <s v="N/A"/>
    <s v="N/A"/>
    <m/>
    <m/>
    <m/>
    <m/>
  </r>
  <r>
    <x v="9"/>
    <n v="2018"/>
    <x v="1"/>
    <x v="1"/>
    <m/>
    <m/>
    <m/>
    <x v="1"/>
    <s v="N/A"/>
    <s v="N/A - N/A"/>
    <x v="2"/>
    <s v="Current year"/>
    <s v="N/A"/>
    <s v="N/A"/>
    <s v="N/A"/>
    <x v="2"/>
    <s v="N/A"/>
    <s v="N/A"/>
    <s v="N/A"/>
    <s v="N/A"/>
    <s v="N/A"/>
    <s v="N/A"/>
    <s v="N/A"/>
    <s v="N/A"/>
    <s v="N/A"/>
    <s v="N/A"/>
    <s v="N/A"/>
    <s v="N/A"/>
    <s v="N/A"/>
    <s v="N/A"/>
    <s v="N/A"/>
    <s v="N/A"/>
    <m/>
    <s v="N/A"/>
    <s v="N/A"/>
    <s v="N/A"/>
    <s v="N/A"/>
    <s v="N/A"/>
    <m/>
    <m/>
    <m/>
    <m/>
  </r>
  <r>
    <x v="9"/>
    <n v="2019"/>
    <x v="2"/>
    <x v="1"/>
    <m/>
    <m/>
    <m/>
    <x v="1"/>
    <s v="N/A"/>
    <s v="N/A - N/A"/>
    <x v="2"/>
    <s v="Current year"/>
    <s v="N/A"/>
    <s v="N/A"/>
    <s v="N/A"/>
    <x v="2"/>
    <s v="N/A"/>
    <s v="N/A"/>
    <s v="N/A"/>
    <s v="N/A"/>
    <s v="N/A"/>
    <s v="N/A"/>
    <s v="N/A"/>
    <s v="N/A"/>
    <s v="N/A"/>
    <s v="N/A"/>
    <s v="N/A"/>
    <s v="N/A"/>
    <s v="N/A"/>
    <s v="N/A"/>
    <s v="N/A"/>
    <s v="N/A"/>
    <m/>
    <s v="N/A"/>
    <s v="N/A"/>
    <s v="N/A"/>
    <s v="N/A"/>
    <s v="N/A"/>
    <m/>
    <m/>
    <m/>
    <m/>
  </r>
  <r>
    <x v="9"/>
    <n v="2020"/>
    <x v="3"/>
    <x v="1"/>
    <m/>
    <m/>
    <m/>
    <x v="1"/>
    <s v="N/A"/>
    <s v="N/A - N/A"/>
    <x v="2"/>
    <s v="Current year"/>
    <s v="N/A"/>
    <s v="N/A"/>
    <s v="N/A"/>
    <x v="2"/>
    <s v="N/A"/>
    <s v="N/A"/>
    <s v="N/A"/>
    <s v="N/A"/>
    <s v="N/A"/>
    <s v="N/A"/>
    <s v="N/A"/>
    <s v="N/A"/>
    <s v="N/A"/>
    <s v="N/A"/>
    <s v="N/A"/>
    <s v="N/A"/>
    <s v="N/A"/>
    <s v="N/A"/>
    <s v="N/A"/>
    <s v="N/A"/>
    <m/>
    <s v="N/A"/>
    <s v="N/A"/>
    <s v="N/A"/>
    <s v="N/A"/>
    <s v="N/A"/>
    <m/>
    <m/>
    <m/>
    <m/>
  </r>
  <r>
    <x v="9"/>
    <n v="2021"/>
    <x v="4"/>
    <x v="1"/>
    <m/>
    <m/>
    <m/>
    <x v="1"/>
    <s v="N/A"/>
    <s v="N/A - N/A"/>
    <x v="2"/>
    <s v="Current year"/>
    <s v="N/A"/>
    <s v="N/A"/>
    <s v="N/A"/>
    <x v="2"/>
    <s v="N/A"/>
    <s v="N/A"/>
    <s v="N/A"/>
    <s v="N/A"/>
    <s v="N/A"/>
    <s v="N/A"/>
    <s v="N/A"/>
    <s v="N/A"/>
    <s v="N/A"/>
    <s v="N/A"/>
    <s v="N/A"/>
    <s v="N/A"/>
    <s v="N/A"/>
    <s v="N/A"/>
    <s v="N/A"/>
    <s v="N/A"/>
    <m/>
    <s v="N/A"/>
    <s v="N/A"/>
    <s v="N/A"/>
    <s v="N/A"/>
    <s v="N/A"/>
    <m/>
    <m/>
    <m/>
    <m/>
  </r>
  <r>
    <x v="9"/>
    <n v="2022"/>
    <x v="5"/>
    <x v="1"/>
    <m/>
    <m/>
    <m/>
    <x v="1"/>
    <s v="N/A"/>
    <s v="N/A - N/A"/>
    <x v="2"/>
    <s v="Current year"/>
    <s v="N/A"/>
    <s v="N/A"/>
    <s v="N/A"/>
    <x v="2"/>
    <s v="N/A"/>
    <s v="N/A"/>
    <s v="N/A"/>
    <s v="N/A"/>
    <s v="N/A"/>
    <s v="N/A"/>
    <s v="N/A"/>
    <s v="N/A"/>
    <s v="N/A"/>
    <s v="N/A"/>
    <s v="N/A"/>
    <s v="N/A"/>
    <s v="N/A"/>
    <s v="N/A"/>
    <s v="N/A"/>
    <s v="N/A"/>
    <m/>
    <s v="N/A"/>
    <s v="N/A"/>
    <s v="N/A"/>
    <s v="N/A"/>
    <s v="N/A"/>
    <m/>
    <m/>
    <m/>
    <m/>
  </r>
  <r>
    <x v="9"/>
    <n v="2023"/>
    <x v="6"/>
    <x v="1"/>
    <m/>
    <m/>
    <m/>
    <x v="1"/>
    <s v="N/A"/>
    <s v="N/A - N/A"/>
    <x v="2"/>
    <s v="Current year"/>
    <s v="N/A"/>
    <s v="N/A"/>
    <s v="N/A"/>
    <x v="2"/>
    <s v="N/A"/>
    <s v="N/A"/>
    <s v="N/A"/>
    <s v="N/A"/>
    <s v="N/A"/>
    <s v="N/A"/>
    <s v="N/A"/>
    <s v="N/A"/>
    <s v="N/A"/>
    <s v="N/A"/>
    <s v="N/A"/>
    <s v="N/A"/>
    <s v="N/A"/>
    <s v="N/A"/>
    <s v="N/A"/>
    <s v="N/A"/>
    <m/>
    <s v="N/A"/>
    <s v="N/A"/>
    <s v="N/A"/>
    <s v="N/A"/>
    <s v="N/A"/>
    <m/>
    <m/>
    <m/>
    <m/>
  </r>
  <r>
    <x v="10"/>
    <n v="2017"/>
    <x v="0"/>
    <x v="1"/>
    <m/>
    <m/>
    <m/>
    <x v="1"/>
    <s v="N/A"/>
    <s v="N/A - N/A"/>
    <x v="2"/>
    <s v="Current year"/>
    <s v="N/A"/>
    <s v="N/A"/>
    <s v="N/A"/>
    <x v="2"/>
    <s v="N/A"/>
    <s v="N/A"/>
    <s v="N/A"/>
    <s v="N/A"/>
    <s v="N/A"/>
    <s v="N/A"/>
    <s v="N/A"/>
    <s v="N/A"/>
    <s v="N/A"/>
    <s v="N/A"/>
    <s v="N/A"/>
    <s v="N/A"/>
    <s v="N/A"/>
    <s v="N/A"/>
    <s v="N/A"/>
    <s v="N/A"/>
    <m/>
    <s v="N/A"/>
    <s v="N/A"/>
    <s v="N/A"/>
    <s v="N/A"/>
    <s v="N/A"/>
    <m/>
    <m/>
    <m/>
    <m/>
  </r>
  <r>
    <x v="10"/>
    <n v="2018"/>
    <x v="1"/>
    <x v="1"/>
    <m/>
    <m/>
    <m/>
    <x v="1"/>
    <s v="N/A"/>
    <s v="N/A - N/A"/>
    <x v="2"/>
    <s v="Current year"/>
    <s v="N/A"/>
    <s v="N/A"/>
    <s v="N/A"/>
    <x v="2"/>
    <s v="N/A"/>
    <s v="N/A"/>
    <s v="N/A"/>
    <s v="N/A"/>
    <s v="N/A"/>
    <s v="N/A"/>
    <s v="N/A"/>
    <s v="N/A"/>
    <s v="N/A"/>
    <s v="N/A"/>
    <s v="N/A"/>
    <s v="N/A"/>
    <s v="N/A"/>
    <s v="N/A"/>
    <s v="N/A"/>
    <s v="N/A"/>
    <m/>
    <s v="N/A"/>
    <s v="N/A"/>
    <s v="N/A"/>
    <s v="N/A"/>
    <s v="N/A"/>
    <m/>
    <m/>
    <m/>
    <m/>
  </r>
  <r>
    <x v="10"/>
    <n v="2019"/>
    <x v="2"/>
    <x v="1"/>
    <m/>
    <m/>
    <m/>
    <x v="1"/>
    <s v="N/A"/>
    <s v="N/A - N/A"/>
    <x v="2"/>
    <s v="Current year"/>
    <s v="N/A"/>
    <s v="N/A"/>
    <s v="N/A"/>
    <x v="2"/>
    <s v="N/A"/>
    <s v="N/A"/>
    <s v="N/A"/>
    <s v="N/A"/>
    <s v="N/A"/>
    <s v="N/A"/>
    <s v="N/A"/>
    <s v="N/A"/>
    <s v="N/A"/>
    <s v="N/A"/>
    <s v="N/A"/>
    <s v="N/A"/>
    <s v="N/A"/>
    <s v="N/A"/>
    <s v="N/A"/>
    <s v="N/A"/>
    <m/>
    <s v="N/A"/>
    <s v="N/A"/>
    <s v="N/A"/>
    <s v="N/A"/>
    <s v="N/A"/>
    <m/>
    <m/>
    <m/>
    <m/>
  </r>
  <r>
    <x v="10"/>
    <n v="2020"/>
    <x v="3"/>
    <x v="1"/>
    <m/>
    <m/>
    <m/>
    <x v="1"/>
    <s v="N/A"/>
    <s v="N/A - N/A"/>
    <x v="2"/>
    <s v="Current year"/>
    <s v="N/A"/>
    <s v="N/A"/>
    <s v="N/A"/>
    <x v="2"/>
    <s v="N/A"/>
    <s v="N/A"/>
    <s v="N/A"/>
    <s v="N/A"/>
    <s v="N/A"/>
    <s v="N/A"/>
    <s v="N/A"/>
    <s v="N/A"/>
    <s v="N/A"/>
    <s v="N/A"/>
    <s v="N/A"/>
    <s v="N/A"/>
    <s v="N/A"/>
    <s v="N/A"/>
    <s v="N/A"/>
    <s v="N/A"/>
    <m/>
    <s v="N/A"/>
    <s v="N/A"/>
    <s v="N/A"/>
    <s v="N/A"/>
    <s v="N/A"/>
    <m/>
    <m/>
    <m/>
    <m/>
  </r>
  <r>
    <x v="10"/>
    <n v="2021"/>
    <x v="4"/>
    <x v="1"/>
    <m/>
    <m/>
    <m/>
    <x v="1"/>
    <s v="N/A"/>
    <s v="N/A - N/A"/>
    <x v="2"/>
    <s v="Current year"/>
    <s v="N/A"/>
    <s v="N/A"/>
    <s v="N/A"/>
    <x v="2"/>
    <s v="N/A"/>
    <s v="N/A"/>
    <s v="N/A"/>
    <s v="N/A"/>
    <s v="N/A"/>
    <s v="N/A"/>
    <s v="N/A"/>
    <s v="N/A"/>
    <s v="N/A"/>
    <s v="N/A"/>
    <s v="N/A"/>
    <s v="N/A"/>
    <s v="N/A"/>
    <s v="N/A"/>
    <s v="N/A"/>
    <s v="N/A"/>
    <m/>
    <s v="N/A"/>
    <s v="N/A"/>
    <s v="N/A"/>
    <s v="N/A"/>
    <s v="N/A"/>
    <m/>
    <m/>
    <m/>
    <m/>
  </r>
  <r>
    <x v="10"/>
    <n v="2022"/>
    <x v="5"/>
    <x v="1"/>
    <m/>
    <m/>
    <m/>
    <x v="1"/>
    <s v="N/A"/>
    <s v="N/A - N/A"/>
    <x v="2"/>
    <s v="Current year"/>
    <s v="N/A"/>
    <s v="N/A"/>
    <s v="N/A"/>
    <x v="2"/>
    <s v="N/A"/>
    <s v="N/A"/>
    <s v="N/A"/>
    <s v="N/A"/>
    <s v="N/A"/>
    <s v="N/A"/>
    <s v="N/A"/>
    <s v="N/A"/>
    <s v="N/A"/>
    <s v="N/A"/>
    <s v="N/A"/>
    <s v="N/A"/>
    <s v="N/A"/>
    <s v="N/A"/>
    <s v="N/A"/>
    <s v="N/A"/>
    <m/>
    <s v="N/A"/>
    <s v="N/A"/>
    <s v="N/A"/>
    <s v="N/A"/>
    <s v="N/A"/>
    <m/>
    <m/>
    <m/>
    <m/>
  </r>
  <r>
    <x v="10"/>
    <n v="2023"/>
    <x v="6"/>
    <x v="1"/>
    <m/>
    <m/>
    <m/>
    <x v="1"/>
    <s v="N/A"/>
    <s v="N/A - N/A"/>
    <x v="2"/>
    <s v="Current year"/>
    <s v="N/A"/>
    <s v="N/A"/>
    <s v="N/A"/>
    <x v="2"/>
    <s v="N/A"/>
    <s v="N/A"/>
    <s v="N/A"/>
    <s v="N/A"/>
    <s v="N/A"/>
    <s v="N/A"/>
    <s v="N/A"/>
    <s v="N/A"/>
    <s v="N/A"/>
    <s v="N/A"/>
    <s v="N/A"/>
    <s v="N/A"/>
    <s v="N/A"/>
    <s v="N/A"/>
    <s v="N/A"/>
    <s v="N/A"/>
    <m/>
    <s v="N/A"/>
    <s v="N/A"/>
    <s v="N/A"/>
    <s v="N/A"/>
    <s v="N/A"/>
    <m/>
    <m/>
    <m/>
    <m/>
  </r>
  <r>
    <x v="11"/>
    <n v="2017"/>
    <x v="0"/>
    <x v="4"/>
    <m/>
    <m/>
    <m/>
    <x v="1"/>
    <s v="N/A"/>
    <s v="N/A - N/A"/>
    <x v="2"/>
    <s v="Current year"/>
    <s v="N/A"/>
    <s v="N/A"/>
    <s v="N/A"/>
    <x v="2"/>
    <s v="N/A"/>
    <s v="N/A"/>
    <s v="N/A"/>
    <s v="N/A"/>
    <s v="N/A"/>
    <s v="N/A"/>
    <s v="N/A"/>
    <s v="N/A"/>
    <s v="N/A"/>
    <s v="N/A"/>
    <s v="N/A"/>
    <s v="N/A"/>
    <s v="N/A"/>
    <s v="N/A"/>
    <s v="N/A"/>
    <s v="N/A"/>
    <m/>
    <s v="N/A"/>
    <s v="N/A"/>
    <s v="N/A"/>
    <s v="N/A"/>
    <s v="N/A"/>
    <m/>
    <m/>
    <m/>
    <m/>
  </r>
  <r>
    <x v="11"/>
    <n v="2018"/>
    <x v="1"/>
    <x v="4"/>
    <m/>
    <m/>
    <m/>
    <x v="1"/>
    <s v="N/A"/>
    <s v="N/A - N/A"/>
    <x v="2"/>
    <s v="Current year"/>
    <s v="N/A"/>
    <s v="N/A"/>
    <s v="N/A"/>
    <x v="2"/>
    <s v="N/A"/>
    <s v="N/A"/>
    <s v="N/A"/>
    <s v="N/A"/>
    <s v="N/A"/>
    <s v="N/A"/>
    <s v="N/A"/>
    <s v="N/A"/>
    <s v="N/A"/>
    <s v="N/A"/>
    <s v="N/A"/>
    <s v="N/A"/>
    <s v="N/A"/>
    <s v="N/A"/>
    <s v="N/A"/>
    <s v="N/A"/>
    <m/>
    <s v="N/A"/>
    <s v="N/A"/>
    <s v="N/A"/>
    <s v="N/A"/>
    <s v="N/A"/>
    <m/>
    <m/>
    <m/>
    <m/>
  </r>
  <r>
    <x v="11"/>
    <n v="2019"/>
    <x v="2"/>
    <x v="4"/>
    <m/>
    <m/>
    <m/>
    <x v="1"/>
    <s v="N/A"/>
    <s v="N/A - N/A"/>
    <x v="2"/>
    <s v="Current year"/>
    <s v="N/A"/>
    <s v="N/A"/>
    <s v="N/A"/>
    <x v="2"/>
    <s v="N/A"/>
    <s v="N/A"/>
    <s v="N/A"/>
    <s v="N/A"/>
    <s v="N/A"/>
    <s v="N/A"/>
    <s v="N/A"/>
    <s v="N/A"/>
    <s v="N/A"/>
    <s v="N/A"/>
    <s v="N/A"/>
    <s v="N/A"/>
    <s v="N/A"/>
    <s v="N/A"/>
    <s v="N/A"/>
    <s v="N/A"/>
    <m/>
    <s v="N/A"/>
    <s v="N/A"/>
    <s v="N/A"/>
    <s v="N/A"/>
    <s v="N/A"/>
    <m/>
    <m/>
    <m/>
    <m/>
  </r>
  <r>
    <x v="11"/>
    <n v="2020"/>
    <x v="3"/>
    <x v="4"/>
    <m/>
    <m/>
    <m/>
    <x v="1"/>
    <s v="N/A"/>
    <s v="N/A - N/A"/>
    <x v="2"/>
    <s v="Current year"/>
    <s v="N/A"/>
    <s v="N/A"/>
    <s v="N/A"/>
    <x v="2"/>
    <s v="N/A"/>
    <s v="N/A"/>
    <s v="N/A"/>
    <s v="N/A"/>
    <s v="N/A"/>
    <s v="N/A"/>
    <s v="N/A"/>
    <s v="N/A"/>
    <s v="N/A"/>
    <s v="N/A"/>
    <s v="N/A"/>
    <s v="N/A"/>
    <s v="N/A"/>
    <s v="N/A"/>
    <s v="N/A"/>
    <s v="N/A"/>
    <m/>
    <s v="N/A"/>
    <s v="N/A"/>
    <s v="N/A"/>
    <s v="N/A"/>
    <s v="N/A"/>
    <m/>
    <m/>
    <m/>
    <m/>
  </r>
  <r>
    <x v="11"/>
    <n v="2021"/>
    <x v="4"/>
    <x v="4"/>
    <m/>
    <m/>
    <m/>
    <x v="1"/>
    <s v="N/A"/>
    <s v="N/A - N/A"/>
    <x v="2"/>
    <s v="Current year"/>
    <s v="N/A"/>
    <s v="N/A"/>
    <s v="N/A"/>
    <x v="2"/>
    <s v="N/A"/>
    <s v="N/A"/>
    <s v="N/A"/>
    <s v="N/A"/>
    <s v="N/A"/>
    <s v="N/A"/>
    <s v="N/A"/>
    <s v="N/A"/>
    <s v="N/A"/>
    <s v="N/A"/>
    <s v="N/A"/>
    <s v="N/A"/>
    <s v="N/A"/>
    <s v="N/A"/>
    <s v="N/A"/>
    <s v="N/A"/>
    <m/>
    <s v="N/A"/>
    <s v="N/A"/>
    <s v="N/A"/>
    <s v="N/A"/>
    <s v="N/A"/>
    <m/>
    <m/>
    <m/>
    <m/>
  </r>
  <r>
    <x v="11"/>
    <n v="2022"/>
    <x v="5"/>
    <x v="4"/>
    <m/>
    <m/>
    <m/>
    <x v="0"/>
    <s v="Climate shock"/>
    <s v=" - WFP assistance provided; also qualified for COVID-19 GHRP. Experienced flooding and received IFRC assistance to aid 9000 people"/>
    <x v="0"/>
    <s v="Current year"/>
    <m/>
    <m/>
    <m/>
    <x v="11"/>
    <n v="12500000"/>
    <n v="9003837"/>
    <n v="0.72030696000000005"/>
    <s v="Jun-Aug 2021"/>
    <n v="7285824"/>
    <n v="0.80919101489731549"/>
    <n v="1436375"/>
    <n v="0.15952920960252834"/>
    <n v="281638"/>
    <n v="3.1279775500156211E-2"/>
    <n v="0"/>
    <n v="0"/>
    <n v="0"/>
    <n v="0"/>
    <n v="281638"/>
    <n v="3.1279775500156211E-2"/>
    <n v="0"/>
    <m/>
    <m/>
    <s v="N"/>
    <s v="Economic shocks "/>
    <s v="Economic shocks (including COVID)"/>
    <m/>
    <m/>
    <m/>
    <m/>
  </r>
  <r>
    <x v="11"/>
    <n v="2023"/>
    <x v="6"/>
    <x v="4"/>
    <m/>
    <m/>
    <m/>
    <x v="1"/>
    <s v="N/A"/>
    <s v="N/A - N/A"/>
    <x v="2"/>
    <s v="Current year"/>
    <s v="N/A"/>
    <s v="N/A"/>
    <s v="N/A"/>
    <x v="2"/>
    <s v="N/A"/>
    <s v="N/A"/>
    <s v="N/A"/>
    <s v="N/A"/>
    <s v="N/A"/>
    <s v="N/A"/>
    <s v="N/A"/>
    <s v="N/A"/>
    <s v="N/A"/>
    <s v="N/A"/>
    <s v="N/A"/>
    <s v="N/A"/>
    <s v="N/A"/>
    <s v="N/A"/>
    <s v="N/A"/>
    <s v="N/A"/>
    <m/>
    <s v="N/A"/>
    <s v="N/A"/>
    <s v="N/A"/>
    <s v="N/A"/>
    <s v="N/A"/>
    <m/>
    <m/>
    <e v="#VALUE!"/>
    <m/>
  </r>
  <r>
    <x v="12"/>
    <n v="2017"/>
    <x v="0"/>
    <x v="1"/>
    <m/>
    <m/>
    <m/>
    <x v="1"/>
    <s v="N/A"/>
    <s v="N/A - N/A"/>
    <x v="2"/>
    <s v="Current year"/>
    <s v="N/A"/>
    <s v="N/A"/>
    <s v="N/A"/>
    <x v="2"/>
    <s v="N/A"/>
    <s v="N/A"/>
    <s v="N/A"/>
    <s v="N/A"/>
    <s v="N/A"/>
    <s v="N/A"/>
    <s v="N/A"/>
    <s v="N/A"/>
    <s v="N/A"/>
    <s v="N/A"/>
    <s v="N/A"/>
    <s v="N/A"/>
    <s v="N/A"/>
    <s v="N/A"/>
    <s v="N/A"/>
    <s v="N/A"/>
    <m/>
    <s v="N/A"/>
    <s v="N/A"/>
    <s v="N/A"/>
    <s v="N/A"/>
    <s v="N/A"/>
    <m/>
    <m/>
    <m/>
    <m/>
  </r>
  <r>
    <x v="12"/>
    <n v="2018"/>
    <x v="1"/>
    <x v="1"/>
    <m/>
    <m/>
    <m/>
    <x v="1"/>
    <s v="N/A"/>
    <s v="N/A - N/A"/>
    <x v="2"/>
    <s v="Current year"/>
    <s v="N/A"/>
    <s v="N/A"/>
    <s v="N/A"/>
    <x v="2"/>
    <s v="N/A"/>
    <s v="N/A"/>
    <s v="N/A"/>
    <s v="N/A"/>
    <s v="N/A"/>
    <s v="N/A"/>
    <s v="N/A"/>
    <s v="N/A"/>
    <s v="N/A"/>
    <s v="N/A"/>
    <s v="N/A"/>
    <s v="N/A"/>
    <s v="N/A"/>
    <s v="N/A"/>
    <s v="N/A"/>
    <s v="N/A"/>
    <m/>
    <s v="N/A"/>
    <s v="N/A"/>
    <s v="N/A"/>
    <s v="N/A"/>
    <s v="N/A"/>
    <m/>
    <m/>
    <m/>
    <m/>
  </r>
  <r>
    <x v="12"/>
    <n v="2019"/>
    <x v="2"/>
    <x v="1"/>
    <m/>
    <m/>
    <m/>
    <x v="1"/>
    <s v="N/A"/>
    <s v="N/A - N/A"/>
    <x v="2"/>
    <s v="Current year"/>
    <s v="N/A"/>
    <s v="N/A"/>
    <s v="N/A"/>
    <x v="2"/>
    <s v="N/A"/>
    <s v="N/A"/>
    <s v="N/A"/>
    <s v="N/A"/>
    <s v="N/A"/>
    <s v="N/A"/>
    <s v="N/A"/>
    <s v="N/A"/>
    <s v="N/A"/>
    <s v="N/A"/>
    <s v="N/A"/>
    <s v="N/A"/>
    <s v="N/A"/>
    <s v="N/A"/>
    <s v="N/A"/>
    <s v="N/A"/>
    <m/>
    <s v="N/A"/>
    <s v="N/A"/>
    <s v="N/A"/>
    <s v="N/A"/>
    <s v="N/A"/>
    <m/>
    <m/>
    <m/>
    <m/>
  </r>
  <r>
    <x v="12"/>
    <n v="2020"/>
    <x v="3"/>
    <x v="1"/>
    <m/>
    <m/>
    <m/>
    <x v="1"/>
    <s v="N/A"/>
    <s v="N/A - N/A"/>
    <x v="2"/>
    <s v="Current year"/>
    <s v="N/A"/>
    <s v="N/A"/>
    <s v="N/A"/>
    <x v="2"/>
    <s v="N/A"/>
    <s v="N/A"/>
    <s v="N/A"/>
    <s v="N/A"/>
    <s v="N/A"/>
    <s v="N/A"/>
    <s v="N/A"/>
    <s v="N/A"/>
    <s v="N/A"/>
    <s v="N/A"/>
    <s v="N/A"/>
    <s v="N/A"/>
    <s v="N/A"/>
    <s v="N/A"/>
    <s v="N/A"/>
    <s v="N/A"/>
    <m/>
    <s v="N/A"/>
    <s v="N/A"/>
    <s v="N/A"/>
    <s v="N/A"/>
    <s v="N/A"/>
    <m/>
    <m/>
    <m/>
    <m/>
  </r>
  <r>
    <x v="12"/>
    <n v="2021"/>
    <x v="4"/>
    <x v="1"/>
    <m/>
    <m/>
    <m/>
    <x v="1"/>
    <s v="N/A"/>
    <s v="N/A - N/A"/>
    <x v="2"/>
    <s v="Current year"/>
    <s v="N/A"/>
    <s v="N/A"/>
    <s v="N/A"/>
    <x v="2"/>
    <s v="N/A"/>
    <s v="N/A"/>
    <s v="N/A"/>
    <s v="N/A"/>
    <s v="N/A"/>
    <s v="N/A"/>
    <s v="N/A"/>
    <s v="N/A"/>
    <s v="N/A"/>
    <s v="N/A"/>
    <s v="N/A"/>
    <s v="N/A"/>
    <s v="N/A"/>
    <s v="N/A"/>
    <s v="N/A"/>
    <s v="N/A"/>
    <m/>
    <s v="N/A"/>
    <s v="N/A"/>
    <s v="N/A"/>
    <s v="N/A"/>
    <s v="N/A"/>
    <m/>
    <m/>
    <m/>
    <m/>
  </r>
  <r>
    <x v="12"/>
    <n v="2022"/>
    <x v="5"/>
    <x v="1"/>
    <m/>
    <m/>
    <m/>
    <x v="1"/>
    <s v="N/A"/>
    <s v="N/A - N/A"/>
    <x v="2"/>
    <s v="Current year"/>
    <s v="N/A"/>
    <s v="N/A"/>
    <s v="N/A"/>
    <x v="2"/>
    <s v="N/A"/>
    <s v="N/A"/>
    <s v="N/A"/>
    <s v="N/A"/>
    <s v="N/A"/>
    <s v="N/A"/>
    <s v="N/A"/>
    <s v="N/A"/>
    <s v="N/A"/>
    <s v="N/A"/>
    <s v="N/A"/>
    <s v="N/A"/>
    <s v="N/A"/>
    <s v="N/A"/>
    <s v="N/A"/>
    <s v="N/A"/>
    <m/>
    <s v="N/A"/>
    <s v="N/A"/>
    <s v="N/A"/>
    <s v="N/A"/>
    <s v="N/A"/>
    <m/>
    <m/>
    <m/>
    <m/>
  </r>
  <r>
    <x v="12"/>
    <n v="2023"/>
    <x v="6"/>
    <x v="1"/>
    <m/>
    <m/>
    <m/>
    <x v="1"/>
    <s v="N/A"/>
    <s v="N/A - N/A"/>
    <x v="2"/>
    <s v="Current year"/>
    <s v="N/A"/>
    <s v="N/A"/>
    <s v="N/A"/>
    <x v="2"/>
    <s v="N/A"/>
    <s v="N/A"/>
    <s v="N/A"/>
    <s v="N/A"/>
    <s v="N/A"/>
    <s v="N/A"/>
    <s v="N/A"/>
    <s v="N/A"/>
    <s v="N/A"/>
    <s v="N/A"/>
    <s v="N/A"/>
    <s v="N/A"/>
    <s v="N/A"/>
    <s v="N/A"/>
    <s v="N/A"/>
    <s v="N/A"/>
    <m/>
    <s v="N/A"/>
    <s v="N/A"/>
    <s v="N/A"/>
    <s v="N/A"/>
    <s v="N/A"/>
    <m/>
    <m/>
    <m/>
    <m/>
  </r>
  <r>
    <x v="13"/>
    <n v="2017"/>
    <x v="0"/>
    <x v="5"/>
    <m/>
    <m/>
    <m/>
    <x v="0"/>
    <s v="Other"/>
    <s v="Other  - Selected based on other reports and publicly available information on food insecurity"/>
    <x v="3"/>
    <s v="Current year"/>
    <s v="N/A"/>
    <s v="N/A"/>
    <s v="N/A"/>
    <x v="2"/>
    <s v="N/A"/>
    <s v="N/A"/>
    <s v="N/A"/>
    <s v="N/A"/>
    <s v="N/A"/>
    <s v="N/A"/>
    <s v="N/A"/>
    <s v="N/A"/>
    <s v="N/A"/>
    <s v="N/A"/>
    <s v="N/A"/>
    <s v="N/A"/>
    <s v="N/A"/>
    <s v="N/A"/>
    <s v="N/A"/>
    <s v="N/A"/>
    <m/>
    <s v="N/A"/>
    <s v="N/A"/>
    <s v="N/A"/>
    <s v="N/A"/>
    <s v="N/A"/>
    <m/>
    <m/>
    <m/>
    <m/>
  </r>
  <r>
    <x v="13"/>
    <n v="2018"/>
    <x v="1"/>
    <x v="5"/>
    <m/>
    <m/>
    <m/>
    <x v="1"/>
    <s v="N/A"/>
    <s v="N/A - N/A"/>
    <x v="2"/>
    <s v="Current year"/>
    <s v="N/A"/>
    <s v="N/A"/>
    <s v="N/A"/>
    <x v="2"/>
    <s v="N/A"/>
    <s v="N/A"/>
    <s v="N/A"/>
    <s v="N/A"/>
    <s v="N/A"/>
    <s v="N/A"/>
    <s v="N/A"/>
    <s v="N/A"/>
    <s v="N/A"/>
    <s v="N/A"/>
    <s v="N/A"/>
    <s v="N/A"/>
    <s v="N/A"/>
    <s v="N/A"/>
    <s v="N/A"/>
    <s v="N/A"/>
    <m/>
    <s v="N/A"/>
    <s v="N/A"/>
    <s v="N/A"/>
    <s v="N/A"/>
    <s v="N/A"/>
    <m/>
    <m/>
    <m/>
    <m/>
  </r>
  <r>
    <x v="13"/>
    <n v="2019"/>
    <x v="2"/>
    <x v="5"/>
    <m/>
    <m/>
    <m/>
    <x v="1"/>
    <s v="N/A"/>
    <s v="N/A - N/A"/>
    <x v="2"/>
    <s v="Current year"/>
    <s v="N/A"/>
    <s v="N/A"/>
    <s v="N/A"/>
    <x v="2"/>
    <s v="N/A"/>
    <s v="N/A"/>
    <s v="N/A"/>
    <s v="N/A"/>
    <s v="N/A"/>
    <s v="N/A"/>
    <s v="N/A"/>
    <s v="N/A"/>
    <s v="N/A"/>
    <s v="N/A"/>
    <s v="N/A"/>
    <s v="N/A"/>
    <s v="N/A"/>
    <s v="N/A"/>
    <s v="N/A"/>
    <s v="N/A"/>
    <m/>
    <s v="N/A"/>
    <s v="N/A"/>
    <s v="N/A"/>
    <s v="N/A"/>
    <s v="N/A"/>
    <m/>
    <m/>
    <m/>
    <m/>
  </r>
  <r>
    <x v="13"/>
    <n v="2020"/>
    <x v="3"/>
    <x v="5"/>
    <m/>
    <m/>
    <m/>
    <x v="0"/>
    <s v="Climate shock"/>
    <s v="Climate shock - "/>
    <x v="3"/>
    <s v="Current year"/>
    <s v="N/A"/>
    <s v="Insufficient evidence"/>
    <s v="N/A"/>
    <x v="2"/>
    <s v="N/A"/>
    <s v="N/A"/>
    <s v="N/A"/>
    <s v="N/A"/>
    <s v="N/A"/>
    <s v="N/A"/>
    <s v="N/A"/>
    <s v="N/A"/>
    <s v="N/A"/>
    <s v="N/A"/>
    <s v="N/A"/>
    <s v="N/A"/>
    <s v="N/A"/>
    <s v="N/A"/>
    <s v="N/A"/>
    <s v="N/A"/>
    <m/>
    <s v="N/A"/>
    <s v="N/A"/>
    <s v="N/A"/>
    <s v="N/A"/>
    <s v="N/A"/>
    <m/>
    <m/>
    <m/>
    <m/>
  </r>
  <r>
    <x v="13"/>
    <n v="2021"/>
    <x v="4"/>
    <x v="5"/>
    <m/>
    <m/>
    <m/>
    <x v="0"/>
    <s v="Climate shock"/>
    <s v="Climate shock - "/>
    <x v="3"/>
    <s v="Current year"/>
    <s v="N/A"/>
    <s v="Insufficient evidence"/>
    <s v="N/A"/>
    <x v="2"/>
    <s v="N/A"/>
    <s v="N/A"/>
    <s v="N/A"/>
    <s v="N/A"/>
    <s v="N/A"/>
    <s v="N/A"/>
    <s v="N/A"/>
    <s v="N/A"/>
    <s v="N/A"/>
    <s v="N/A"/>
    <s v="N/A"/>
    <s v="N/A"/>
    <s v="N/A"/>
    <s v="N/A"/>
    <s v="N/A"/>
    <s v="N/A"/>
    <m/>
    <s v="N/A"/>
    <s v="N/A"/>
    <s v="N/A"/>
    <s v="N/A"/>
    <s v="N/A"/>
    <m/>
    <m/>
    <m/>
    <m/>
  </r>
  <r>
    <x v="13"/>
    <n v="2022"/>
    <x v="5"/>
    <x v="5"/>
    <m/>
    <m/>
    <m/>
    <x v="1"/>
    <s v="N/A"/>
    <s v="N/A - N/A"/>
    <x v="2"/>
    <s v="Current year"/>
    <s v="N/A"/>
    <s v="N/A"/>
    <s v="N/A"/>
    <x v="2"/>
    <s v="N/A"/>
    <s v="N/A"/>
    <s v="N/A"/>
    <s v="N/A"/>
    <s v="N/A"/>
    <s v="N/A"/>
    <s v="N/A"/>
    <s v="N/A"/>
    <s v="N/A"/>
    <s v="N/A"/>
    <s v="N/A"/>
    <s v="N/A"/>
    <s v="N/A"/>
    <s v="N/A"/>
    <s v="N/A"/>
    <s v="N/A"/>
    <m/>
    <s v="N/A"/>
    <s v="N/A"/>
    <s v="N/A"/>
    <s v="N/A"/>
    <s v="N/A"/>
    <m/>
    <m/>
    <m/>
    <m/>
  </r>
  <r>
    <x v="13"/>
    <n v="2023"/>
    <x v="6"/>
    <x v="5"/>
    <m/>
    <m/>
    <m/>
    <x v="1"/>
    <s v="N/A"/>
    <s v="N/A - N/A"/>
    <x v="2"/>
    <s v="Current year"/>
    <s v="N/A"/>
    <s v="N/A"/>
    <s v="N/A"/>
    <x v="2"/>
    <s v="N/A"/>
    <s v="N/A"/>
    <s v="N/A"/>
    <s v="N/A"/>
    <s v="N/A"/>
    <s v="N/A"/>
    <s v="N/A"/>
    <s v="N/A"/>
    <s v="N/A"/>
    <s v="N/A"/>
    <s v="N/A"/>
    <s v="N/A"/>
    <s v="N/A"/>
    <s v="N/A"/>
    <s v="N/A"/>
    <s v="N/A"/>
    <m/>
    <s v="N/A"/>
    <s v="N/A"/>
    <s v="N/A"/>
    <s v="N/A"/>
    <s v="N/A"/>
    <s v="Data availability to be confirmed post TC 2 (early Feb) - Bolivia CO confirmed no emergency assistance was provided"/>
    <m/>
    <m/>
    <m/>
  </r>
  <r>
    <x v="14"/>
    <n v="2017"/>
    <x v="0"/>
    <x v="1"/>
    <m/>
    <m/>
    <m/>
    <x v="1"/>
    <s v="N/A"/>
    <s v="N/A - N/A"/>
    <x v="2"/>
    <s v="Current year"/>
    <s v="N/A"/>
    <s v="N/A"/>
    <s v="N/A"/>
    <x v="2"/>
    <s v="N/A"/>
    <s v="N/A"/>
    <s v="N/A"/>
    <s v="N/A"/>
    <s v="N/A"/>
    <s v="N/A"/>
    <s v="N/A"/>
    <s v="N/A"/>
    <s v="N/A"/>
    <s v="N/A"/>
    <s v="N/A"/>
    <s v="N/A"/>
    <s v="N/A"/>
    <s v="N/A"/>
    <s v="N/A"/>
    <s v="N/A"/>
    <m/>
    <s v="N/A"/>
    <s v="N/A"/>
    <s v="N/A"/>
    <s v="N/A"/>
    <s v="N/A"/>
    <m/>
    <m/>
    <m/>
    <m/>
  </r>
  <r>
    <x v="14"/>
    <n v="2018"/>
    <x v="1"/>
    <x v="1"/>
    <m/>
    <m/>
    <m/>
    <x v="1"/>
    <s v="N/A"/>
    <s v="N/A - N/A"/>
    <x v="2"/>
    <s v="Current year"/>
    <s v="N/A"/>
    <s v="N/A"/>
    <s v="N/A"/>
    <x v="2"/>
    <s v="N/A"/>
    <s v="N/A"/>
    <s v="N/A"/>
    <s v="N/A"/>
    <s v="N/A"/>
    <s v="N/A"/>
    <s v="N/A"/>
    <s v="N/A"/>
    <s v="N/A"/>
    <s v="N/A"/>
    <s v="N/A"/>
    <s v="N/A"/>
    <s v="N/A"/>
    <s v="N/A"/>
    <s v="N/A"/>
    <s v="N/A"/>
    <m/>
    <s v="N/A"/>
    <s v="N/A"/>
    <s v="N/A"/>
    <s v="N/A"/>
    <s v="N/A"/>
    <m/>
    <m/>
    <m/>
    <m/>
  </r>
  <r>
    <x v="14"/>
    <n v="2019"/>
    <x v="2"/>
    <x v="1"/>
    <m/>
    <m/>
    <m/>
    <x v="1"/>
    <s v="N/A"/>
    <s v="N/A - N/A"/>
    <x v="2"/>
    <s v="Current year"/>
    <s v="N/A"/>
    <s v="N/A"/>
    <s v="N/A"/>
    <x v="2"/>
    <s v="N/A"/>
    <s v="N/A"/>
    <s v="N/A"/>
    <s v="N/A"/>
    <s v="N/A"/>
    <s v="N/A"/>
    <s v="N/A"/>
    <s v="N/A"/>
    <s v="N/A"/>
    <s v="N/A"/>
    <s v="N/A"/>
    <s v="N/A"/>
    <s v="N/A"/>
    <s v="N/A"/>
    <s v="N/A"/>
    <s v="N/A"/>
    <m/>
    <s v="N/A"/>
    <s v="N/A"/>
    <s v="N/A"/>
    <s v="N/A"/>
    <s v="N/A"/>
    <m/>
    <m/>
    <m/>
    <m/>
  </r>
  <r>
    <x v="14"/>
    <n v="2020"/>
    <x v="3"/>
    <x v="1"/>
    <m/>
    <m/>
    <m/>
    <x v="1"/>
    <s v="N/A"/>
    <s v="N/A - N/A"/>
    <x v="2"/>
    <s v="Current year"/>
    <s v="N/A"/>
    <s v="N/A"/>
    <s v="N/A"/>
    <x v="2"/>
    <s v="N/A"/>
    <s v="N/A"/>
    <s v="N/A"/>
    <s v="N/A"/>
    <s v="N/A"/>
    <s v="N/A"/>
    <s v="N/A"/>
    <s v="N/A"/>
    <s v="N/A"/>
    <s v="N/A"/>
    <s v="N/A"/>
    <s v="N/A"/>
    <s v="N/A"/>
    <s v="N/A"/>
    <s v="N/A"/>
    <s v="N/A"/>
    <m/>
    <s v="N/A"/>
    <s v="N/A"/>
    <s v="N/A"/>
    <s v="N/A"/>
    <s v="N/A"/>
    <m/>
    <m/>
    <m/>
    <m/>
  </r>
  <r>
    <x v="14"/>
    <n v="2021"/>
    <x v="4"/>
    <x v="1"/>
    <m/>
    <m/>
    <m/>
    <x v="1"/>
    <s v="N/A"/>
    <s v="N/A - N/A"/>
    <x v="2"/>
    <s v="Current year"/>
    <s v="N/A"/>
    <s v="N/A"/>
    <s v="N/A"/>
    <x v="2"/>
    <s v="N/A"/>
    <s v="N/A"/>
    <s v="N/A"/>
    <s v="N/A"/>
    <s v="N/A"/>
    <s v="N/A"/>
    <s v="N/A"/>
    <s v="N/A"/>
    <s v="N/A"/>
    <s v="N/A"/>
    <s v="N/A"/>
    <s v="N/A"/>
    <s v="N/A"/>
    <s v="N/A"/>
    <s v="N/A"/>
    <s v="N/A"/>
    <m/>
    <s v="N/A"/>
    <s v="N/A"/>
    <s v="N/A"/>
    <s v="N/A"/>
    <s v="N/A"/>
    <m/>
    <m/>
    <m/>
    <m/>
  </r>
  <r>
    <x v="14"/>
    <n v="2022"/>
    <x v="5"/>
    <x v="1"/>
    <m/>
    <m/>
    <m/>
    <x v="1"/>
    <s v="N/A"/>
    <s v="N/A - N/A"/>
    <x v="2"/>
    <s v="Current year"/>
    <s v="N/A"/>
    <s v="N/A"/>
    <s v="N/A"/>
    <x v="2"/>
    <s v="N/A"/>
    <s v="N/A"/>
    <s v="N/A"/>
    <s v="N/A"/>
    <s v="N/A"/>
    <s v="N/A"/>
    <s v="N/A"/>
    <s v="N/A"/>
    <s v="N/A"/>
    <s v="N/A"/>
    <s v="N/A"/>
    <s v="N/A"/>
    <s v="N/A"/>
    <s v="N/A"/>
    <s v="N/A"/>
    <s v="N/A"/>
    <m/>
    <s v="N/A"/>
    <s v="N/A"/>
    <s v="N/A"/>
    <s v="N/A"/>
    <s v="N/A"/>
    <m/>
    <m/>
    <m/>
    <m/>
  </r>
  <r>
    <x v="14"/>
    <n v="2023"/>
    <x v="6"/>
    <x v="1"/>
    <m/>
    <m/>
    <m/>
    <x v="1"/>
    <s v="N/A"/>
    <s v="N/A - N/A"/>
    <x v="2"/>
    <s v="Current year"/>
    <s v="N/A"/>
    <s v="N/A"/>
    <s v="N/A"/>
    <x v="2"/>
    <s v="N/A"/>
    <s v="N/A"/>
    <s v="N/A"/>
    <s v="N/A"/>
    <s v="N/A"/>
    <s v="N/A"/>
    <s v="N/A"/>
    <s v="N/A"/>
    <s v="N/A"/>
    <s v="N/A"/>
    <s v="N/A"/>
    <s v="N/A"/>
    <s v="N/A"/>
    <s v="N/A"/>
    <s v="N/A"/>
    <s v="N/A"/>
    <m/>
    <s v="N/A"/>
    <s v="N/A"/>
    <s v="N/A"/>
    <s v="N/A"/>
    <s v="N/A"/>
    <m/>
    <m/>
    <m/>
    <m/>
  </r>
  <r>
    <x v="15"/>
    <n v="2017"/>
    <x v="0"/>
    <x v="1"/>
    <m/>
    <m/>
    <m/>
    <x v="1"/>
    <s v="N/A"/>
    <s v="N/A - N/A"/>
    <x v="2"/>
    <s v="Current year"/>
    <s v="N/A"/>
    <s v="N/A"/>
    <s v="N/A"/>
    <x v="2"/>
    <s v="N/A"/>
    <s v="N/A"/>
    <s v="N/A"/>
    <s v="N/A"/>
    <s v="N/A"/>
    <s v="N/A"/>
    <s v="N/A"/>
    <s v="N/A"/>
    <s v="N/A"/>
    <s v="N/A"/>
    <s v="N/A"/>
    <s v="N/A"/>
    <s v="N/A"/>
    <s v="N/A"/>
    <s v="N/A"/>
    <s v="N/A"/>
    <m/>
    <s v="N/A"/>
    <s v="N/A"/>
    <s v="N/A"/>
    <s v="N/A"/>
    <s v="N/A"/>
    <m/>
    <m/>
    <m/>
    <m/>
  </r>
  <r>
    <x v="15"/>
    <n v="2018"/>
    <x v="1"/>
    <x v="1"/>
    <m/>
    <m/>
    <m/>
    <x v="1"/>
    <s v="N/A"/>
    <s v="N/A - N/A"/>
    <x v="2"/>
    <s v="Current year"/>
    <s v="N/A"/>
    <s v="N/A"/>
    <s v="N/A"/>
    <x v="2"/>
    <s v="N/A"/>
    <s v="N/A"/>
    <s v="N/A"/>
    <s v="N/A"/>
    <s v="N/A"/>
    <s v="N/A"/>
    <s v="N/A"/>
    <s v="N/A"/>
    <s v="N/A"/>
    <s v="N/A"/>
    <s v="N/A"/>
    <s v="N/A"/>
    <s v="N/A"/>
    <s v="N/A"/>
    <s v="N/A"/>
    <s v="N/A"/>
    <m/>
    <s v="N/A"/>
    <s v="N/A"/>
    <s v="N/A"/>
    <s v="N/A"/>
    <s v="N/A"/>
    <m/>
    <m/>
    <m/>
    <m/>
  </r>
  <r>
    <x v="15"/>
    <n v="2019"/>
    <x v="2"/>
    <x v="1"/>
    <m/>
    <m/>
    <m/>
    <x v="1"/>
    <s v="N/A"/>
    <s v="N/A - N/A"/>
    <x v="2"/>
    <s v="Current year"/>
    <s v="N/A"/>
    <s v="N/A"/>
    <s v="N/A"/>
    <x v="2"/>
    <s v="N/A"/>
    <s v="N/A"/>
    <s v="N/A"/>
    <s v="N/A"/>
    <s v="N/A"/>
    <s v="N/A"/>
    <s v="N/A"/>
    <s v="N/A"/>
    <s v="N/A"/>
    <s v="N/A"/>
    <s v="N/A"/>
    <s v="N/A"/>
    <s v="N/A"/>
    <s v="N/A"/>
    <s v="N/A"/>
    <s v="N/A"/>
    <m/>
    <s v="N/A"/>
    <s v="N/A"/>
    <s v="N/A"/>
    <s v="N/A"/>
    <s v="N/A"/>
    <m/>
    <m/>
    <m/>
    <m/>
  </r>
  <r>
    <x v="15"/>
    <n v="2020"/>
    <x v="3"/>
    <x v="1"/>
    <m/>
    <m/>
    <m/>
    <x v="1"/>
    <s v="N/A"/>
    <s v="N/A - N/A"/>
    <x v="2"/>
    <s v="Current year"/>
    <s v="N/A"/>
    <s v="N/A"/>
    <s v="N/A"/>
    <x v="2"/>
    <s v="N/A"/>
    <s v="N/A"/>
    <s v="N/A"/>
    <s v="N/A"/>
    <s v="N/A"/>
    <s v="N/A"/>
    <s v="N/A"/>
    <s v="N/A"/>
    <s v="N/A"/>
    <s v="N/A"/>
    <s v="N/A"/>
    <s v="N/A"/>
    <s v="N/A"/>
    <s v="N/A"/>
    <s v="N/A"/>
    <s v="N/A"/>
    <m/>
    <s v="N/A"/>
    <s v="N/A"/>
    <s v="N/A"/>
    <s v="N/A"/>
    <s v="N/A"/>
    <m/>
    <m/>
    <m/>
    <m/>
  </r>
  <r>
    <x v="15"/>
    <n v="2021"/>
    <x v="4"/>
    <x v="1"/>
    <m/>
    <m/>
    <m/>
    <x v="1"/>
    <s v="N/A"/>
    <s v="N/A - N/A"/>
    <x v="2"/>
    <s v="Current year"/>
    <s v="N/A"/>
    <s v="N/A"/>
    <s v="N/A"/>
    <x v="2"/>
    <s v="N/A"/>
    <s v="N/A"/>
    <s v="N/A"/>
    <s v="N/A"/>
    <s v="N/A"/>
    <s v="N/A"/>
    <s v="N/A"/>
    <s v="N/A"/>
    <s v="N/A"/>
    <s v="N/A"/>
    <s v="N/A"/>
    <s v="N/A"/>
    <s v="N/A"/>
    <s v="N/A"/>
    <s v="N/A"/>
    <s v="N/A"/>
    <m/>
    <s v="N/A"/>
    <s v="N/A"/>
    <s v="N/A"/>
    <s v="N/A"/>
    <s v="N/A"/>
    <m/>
    <m/>
    <m/>
    <m/>
  </r>
  <r>
    <x v="15"/>
    <n v="2022"/>
    <x v="5"/>
    <x v="1"/>
    <m/>
    <m/>
    <m/>
    <x v="1"/>
    <s v="N/A"/>
    <s v="N/A - N/A"/>
    <x v="2"/>
    <s v="Current year"/>
    <s v="N/A"/>
    <s v="N/A"/>
    <s v="N/A"/>
    <x v="2"/>
    <s v="N/A"/>
    <s v="N/A"/>
    <s v="N/A"/>
    <s v="N/A"/>
    <s v="N/A"/>
    <s v="N/A"/>
    <s v="N/A"/>
    <s v="N/A"/>
    <s v="N/A"/>
    <s v="N/A"/>
    <s v="N/A"/>
    <s v="N/A"/>
    <s v="N/A"/>
    <s v="N/A"/>
    <s v="N/A"/>
    <s v="N/A"/>
    <m/>
    <s v="N/A"/>
    <s v="N/A"/>
    <s v="N/A"/>
    <s v="N/A"/>
    <s v="N/A"/>
    <m/>
    <m/>
    <m/>
    <m/>
  </r>
  <r>
    <x v="15"/>
    <n v="2023"/>
    <x v="6"/>
    <x v="1"/>
    <m/>
    <m/>
    <m/>
    <x v="1"/>
    <s v="N/A"/>
    <s v="N/A - N/A"/>
    <x v="2"/>
    <s v="Current year"/>
    <s v="N/A"/>
    <s v="N/A"/>
    <s v="N/A"/>
    <x v="2"/>
    <s v="N/A"/>
    <s v="N/A"/>
    <s v="N/A"/>
    <s v="N/A"/>
    <s v="N/A"/>
    <s v="N/A"/>
    <s v="N/A"/>
    <s v="N/A"/>
    <s v="N/A"/>
    <s v="N/A"/>
    <s v="N/A"/>
    <s v="N/A"/>
    <s v="N/A"/>
    <s v="N/A"/>
    <s v="N/A"/>
    <s v="N/A"/>
    <m/>
    <s v="N/A"/>
    <s v="N/A"/>
    <s v="N/A"/>
    <s v="N/A"/>
    <s v="N/A"/>
    <m/>
    <m/>
    <m/>
    <m/>
  </r>
  <r>
    <x v="16"/>
    <n v="2017"/>
    <x v="0"/>
    <x v="1"/>
    <m/>
    <m/>
    <m/>
    <x v="1"/>
    <s v="N/A"/>
    <s v="N/A - N/A"/>
    <x v="2"/>
    <s v="Current year"/>
    <s v="N/A"/>
    <s v="N/A"/>
    <s v="N/A"/>
    <x v="2"/>
    <s v="N/A"/>
    <s v="N/A"/>
    <s v="N/A"/>
    <s v="N/A"/>
    <s v="N/A"/>
    <s v="N/A"/>
    <s v="N/A"/>
    <s v="N/A"/>
    <s v="N/A"/>
    <s v="N/A"/>
    <s v="N/A"/>
    <s v="N/A"/>
    <s v="N/A"/>
    <s v="N/A"/>
    <s v="N/A"/>
    <s v="N/A"/>
    <m/>
    <s v="N/A"/>
    <s v="N/A"/>
    <s v="N/A"/>
    <s v="N/A"/>
    <s v="N/A"/>
    <m/>
    <m/>
    <m/>
    <m/>
  </r>
  <r>
    <x v="16"/>
    <n v="2018"/>
    <x v="1"/>
    <x v="1"/>
    <m/>
    <m/>
    <m/>
    <x v="1"/>
    <s v="N/A"/>
    <s v="N/A - N/A"/>
    <x v="2"/>
    <s v="Current year"/>
    <s v="N/A"/>
    <s v="N/A"/>
    <s v="N/A"/>
    <x v="2"/>
    <s v="N/A"/>
    <s v="N/A"/>
    <s v="N/A"/>
    <s v="N/A"/>
    <s v="N/A"/>
    <s v="N/A"/>
    <s v="N/A"/>
    <s v="N/A"/>
    <s v="N/A"/>
    <s v="N/A"/>
    <s v="N/A"/>
    <s v="N/A"/>
    <s v="N/A"/>
    <s v="N/A"/>
    <s v="N/A"/>
    <s v="N/A"/>
    <m/>
    <s v="N/A"/>
    <s v="N/A"/>
    <s v="N/A"/>
    <s v="N/A"/>
    <s v="N/A"/>
    <m/>
    <m/>
    <m/>
    <m/>
  </r>
  <r>
    <x v="16"/>
    <n v="2019"/>
    <x v="2"/>
    <x v="1"/>
    <m/>
    <m/>
    <m/>
    <x v="1"/>
    <s v="N/A"/>
    <s v="N/A - N/A"/>
    <x v="2"/>
    <s v="Current year"/>
    <s v="N/A"/>
    <s v="N/A"/>
    <s v="N/A"/>
    <x v="2"/>
    <s v="N/A"/>
    <s v="N/A"/>
    <s v="N/A"/>
    <s v="N/A"/>
    <s v="N/A"/>
    <s v="N/A"/>
    <s v="N/A"/>
    <s v="N/A"/>
    <s v="N/A"/>
    <s v="N/A"/>
    <s v="N/A"/>
    <s v="N/A"/>
    <s v="N/A"/>
    <s v="N/A"/>
    <s v="N/A"/>
    <s v="N/A"/>
    <m/>
    <s v="N/A"/>
    <s v="N/A"/>
    <s v="N/A"/>
    <s v="N/A"/>
    <s v="N/A"/>
    <m/>
    <m/>
    <m/>
    <m/>
  </r>
  <r>
    <x v="16"/>
    <n v="2020"/>
    <x v="3"/>
    <x v="1"/>
    <m/>
    <m/>
    <m/>
    <x v="1"/>
    <s v="N/A"/>
    <s v="N/A - N/A"/>
    <x v="2"/>
    <s v="Current year"/>
    <s v="N/A"/>
    <s v="N/A"/>
    <s v="N/A"/>
    <x v="2"/>
    <s v="N/A"/>
    <s v="N/A"/>
    <s v="N/A"/>
    <s v="N/A"/>
    <s v="N/A"/>
    <s v="N/A"/>
    <s v="N/A"/>
    <s v="N/A"/>
    <s v="N/A"/>
    <s v="N/A"/>
    <s v="N/A"/>
    <s v="N/A"/>
    <s v="N/A"/>
    <s v="N/A"/>
    <s v="N/A"/>
    <s v="N/A"/>
    <m/>
    <s v="N/A"/>
    <s v="N/A"/>
    <s v="N/A"/>
    <s v="N/A"/>
    <s v="N/A"/>
    <m/>
    <m/>
    <m/>
    <m/>
  </r>
  <r>
    <x v="16"/>
    <n v="2021"/>
    <x v="4"/>
    <x v="1"/>
    <m/>
    <m/>
    <m/>
    <x v="1"/>
    <s v="N/A"/>
    <s v="N/A - N/A"/>
    <x v="2"/>
    <s v="Current year"/>
    <s v="N/A"/>
    <s v="N/A"/>
    <s v="N/A"/>
    <x v="2"/>
    <s v="N/A"/>
    <s v="N/A"/>
    <s v="N/A"/>
    <s v="N/A"/>
    <s v="N/A"/>
    <s v="N/A"/>
    <s v="N/A"/>
    <s v="N/A"/>
    <s v="N/A"/>
    <s v="N/A"/>
    <s v="N/A"/>
    <s v="N/A"/>
    <s v="N/A"/>
    <s v="N/A"/>
    <s v="N/A"/>
    <s v="N/A"/>
    <m/>
    <s v="N/A"/>
    <s v="N/A"/>
    <s v="N/A"/>
    <s v="N/A"/>
    <s v="N/A"/>
    <m/>
    <m/>
    <m/>
    <m/>
  </r>
  <r>
    <x v="16"/>
    <n v="2022"/>
    <x v="5"/>
    <x v="1"/>
    <m/>
    <m/>
    <m/>
    <x v="1"/>
    <s v="N/A"/>
    <s v="N/A - N/A"/>
    <x v="2"/>
    <s v="Current year"/>
    <s v="N/A"/>
    <s v="N/A"/>
    <s v="N/A"/>
    <x v="2"/>
    <s v="N/A"/>
    <s v="N/A"/>
    <s v="N/A"/>
    <s v="N/A"/>
    <s v="N/A"/>
    <s v="N/A"/>
    <s v="N/A"/>
    <s v="N/A"/>
    <s v="N/A"/>
    <s v="N/A"/>
    <s v="N/A"/>
    <s v="N/A"/>
    <s v="N/A"/>
    <s v="N/A"/>
    <s v="N/A"/>
    <s v="N/A"/>
    <m/>
    <s v="N/A"/>
    <s v="N/A"/>
    <s v="N/A"/>
    <s v="N/A"/>
    <s v="N/A"/>
    <m/>
    <m/>
    <m/>
    <m/>
  </r>
  <r>
    <x v="16"/>
    <n v="2023"/>
    <x v="6"/>
    <x v="1"/>
    <m/>
    <m/>
    <m/>
    <x v="1"/>
    <s v="N/A"/>
    <s v="N/A - N/A"/>
    <x v="2"/>
    <s v="Current year"/>
    <s v="N/A"/>
    <s v="N/A"/>
    <s v="N/A"/>
    <x v="2"/>
    <s v="N/A"/>
    <s v="N/A"/>
    <s v="N/A"/>
    <s v="N/A"/>
    <s v="N/A"/>
    <s v="N/A"/>
    <s v="N/A"/>
    <s v="N/A"/>
    <s v="N/A"/>
    <s v="N/A"/>
    <s v="N/A"/>
    <s v="N/A"/>
    <s v="N/A"/>
    <s v="N/A"/>
    <s v="N/A"/>
    <s v="N/A"/>
    <m/>
    <s v="N/A"/>
    <s v="N/A"/>
    <s v="N/A"/>
    <s v="N/A"/>
    <s v="N/A"/>
    <m/>
    <m/>
    <m/>
    <m/>
  </r>
  <r>
    <x v="17"/>
    <n v="2017"/>
    <x v="0"/>
    <x v="1"/>
    <m/>
    <m/>
    <m/>
    <x v="1"/>
    <s v="N/A"/>
    <s v="N/A - N/A"/>
    <x v="2"/>
    <s v="Current year"/>
    <s v="N/A"/>
    <s v="N/A"/>
    <s v="N/A"/>
    <x v="2"/>
    <s v="N/A"/>
    <s v="N/A"/>
    <s v="N/A"/>
    <s v="N/A"/>
    <s v="N/A"/>
    <s v="N/A"/>
    <s v="N/A"/>
    <s v="N/A"/>
    <s v="N/A"/>
    <s v="N/A"/>
    <s v="N/A"/>
    <s v="N/A"/>
    <s v="N/A"/>
    <s v="N/A"/>
    <s v="N/A"/>
    <s v="N/A"/>
    <m/>
    <s v="N/A"/>
    <s v="N/A"/>
    <s v="N/A"/>
    <s v="N/A"/>
    <s v="N/A"/>
    <m/>
    <m/>
    <m/>
    <m/>
  </r>
  <r>
    <x v="17"/>
    <n v="2018"/>
    <x v="1"/>
    <x v="1"/>
    <m/>
    <m/>
    <m/>
    <x v="1"/>
    <s v="N/A"/>
    <s v="N/A - N/A"/>
    <x v="2"/>
    <s v="Current year"/>
    <s v="N/A"/>
    <s v="N/A"/>
    <s v="N/A"/>
    <x v="2"/>
    <s v="N/A"/>
    <s v="N/A"/>
    <s v="N/A"/>
    <s v="N/A"/>
    <s v="N/A"/>
    <s v="N/A"/>
    <s v="N/A"/>
    <s v="N/A"/>
    <s v="N/A"/>
    <s v="N/A"/>
    <s v="N/A"/>
    <s v="N/A"/>
    <s v="N/A"/>
    <s v="N/A"/>
    <s v="N/A"/>
    <s v="N/A"/>
    <m/>
    <s v="N/A"/>
    <s v="N/A"/>
    <s v="N/A"/>
    <s v="N/A"/>
    <s v="N/A"/>
    <m/>
    <m/>
    <m/>
    <m/>
  </r>
  <r>
    <x v="17"/>
    <n v="2019"/>
    <x v="2"/>
    <x v="1"/>
    <m/>
    <m/>
    <m/>
    <x v="1"/>
    <s v="N/A"/>
    <s v="N/A - N/A"/>
    <x v="2"/>
    <s v="Current year"/>
    <s v="N/A"/>
    <s v="N/A"/>
    <s v="N/A"/>
    <x v="2"/>
    <s v="N/A"/>
    <s v="N/A"/>
    <s v="N/A"/>
    <s v="N/A"/>
    <s v="N/A"/>
    <s v="N/A"/>
    <s v="N/A"/>
    <s v="N/A"/>
    <s v="N/A"/>
    <s v="N/A"/>
    <s v="N/A"/>
    <s v="N/A"/>
    <s v="N/A"/>
    <s v="N/A"/>
    <s v="N/A"/>
    <s v="N/A"/>
    <m/>
    <s v="N/A"/>
    <s v="N/A"/>
    <s v="N/A"/>
    <s v="N/A"/>
    <s v="N/A"/>
    <m/>
    <m/>
    <m/>
    <m/>
  </r>
  <r>
    <x v="17"/>
    <n v="2020"/>
    <x v="3"/>
    <x v="1"/>
    <m/>
    <m/>
    <m/>
    <x v="1"/>
    <s v="N/A"/>
    <s v="N/A - N/A"/>
    <x v="2"/>
    <s v="Current year"/>
    <s v="N/A"/>
    <s v="N/A"/>
    <s v="N/A"/>
    <x v="2"/>
    <s v="N/A"/>
    <s v="N/A"/>
    <s v="N/A"/>
    <s v="N/A"/>
    <s v="N/A"/>
    <s v="N/A"/>
    <s v="N/A"/>
    <s v="N/A"/>
    <s v="N/A"/>
    <s v="N/A"/>
    <s v="N/A"/>
    <s v="N/A"/>
    <s v="N/A"/>
    <s v="N/A"/>
    <s v="N/A"/>
    <s v="N/A"/>
    <m/>
    <s v="N/A"/>
    <s v="N/A"/>
    <s v="N/A"/>
    <s v="N/A"/>
    <s v="N/A"/>
    <m/>
    <m/>
    <m/>
    <m/>
  </r>
  <r>
    <x v="17"/>
    <n v="2021"/>
    <x v="4"/>
    <x v="1"/>
    <m/>
    <m/>
    <m/>
    <x v="1"/>
    <s v="N/A"/>
    <s v="N/A - N/A"/>
    <x v="2"/>
    <s v="Current year"/>
    <s v="N/A"/>
    <s v="N/A"/>
    <s v="N/A"/>
    <x v="2"/>
    <s v="N/A"/>
    <s v="N/A"/>
    <s v="N/A"/>
    <s v="N/A"/>
    <s v="N/A"/>
    <s v="N/A"/>
    <s v="N/A"/>
    <s v="N/A"/>
    <s v="N/A"/>
    <s v="N/A"/>
    <s v="N/A"/>
    <s v="N/A"/>
    <s v="N/A"/>
    <s v="N/A"/>
    <s v="N/A"/>
    <s v="N/A"/>
    <m/>
    <s v="N/A"/>
    <s v="N/A"/>
    <s v="N/A"/>
    <s v="N/A"/>
    <s v="N/A"/>
    <m/>
    <m/>
    <m/>
    <m/>
  </r>
  <r>
    <x v="17"/>
    <n v="2022"/>
    <x v="5"/>
    <x v="1"/>
    <m/>
    <m/>
    <m/>
    <x v="1"/>
    <s v="N/A"/>
    <s v="N/A - N/A"/>
    <x v="2"/>
    <s v="Current year"/>
    <s v="N/A"/>
    <s v="N/A"/>
    <s v="N/A"/>
    <x v="2"/>
    <s v="N/A"/>
    <s v="N/A"/>
    <s v="N/A"/>
    <s v="N/A"/>
    <s v="N/A"/>
    <s v="N/A"/>
    <s v="N/A"/>
    <s v="N/A"/>
    <s v="N/A"/>
    <s v="N/A"/>
    <s v="N/A"/>
    <s v="N/A"/>
    <s v="N/A"/>
    <s v="N/A"/>
    <s v="N/A"/>
    <s v="N/A"/>
    <m/>
    <s v="N/A"/>
    <s v="N/A"/>
    <s v="N/A"/>
    <s v="N/A"/>
    <s v="N/A"/>
    <m/>
    <m/>
    <m/>
    <m/>
  </r>
  <r>
    <x v="17"/>
    <n v="2023"/>
    <x v="6"/>
    <x v="1"/>
    <m/>
    <m/>
    <m/>
    <x v="1"/>
    <s v="N/A"/>
    <s v="N/A - N/A"/>
    <x v="2"/>
    <s v="Current year"/>
    <s v="N/A"/>
    <s v="N/A"/>
    <s v="N/A"/>
    <x v="2"/>
    <s v="N/A"/>
    <s v="N/A"/>
    <s v="N/A"/>
    <s v="N/A"/>
    <s v="N/A"/>
    <s v="N/A"/>
    <s v="N/A"/>
    <s v="N/A"/>
    <s v="N/A"/>
    <s v="N/A"/>
    <s v="N/A"/>
    <s v="N/A"/>
    <s v="N/A"/>
    <s v="N/A"/>
    <s v="N/A"/>
    <s v="N/A"/>
    <m/>
    <s v="N/A"/>
    <s v="N/A"/>
    <s v="N/A"/>
    <s v="N/A"/>
    <s v="N/A"/>
    <m/>
    <m/>
    <m/>
    <m/>
  </r>
  <r>
    <x v="18"/>
    <n v="2017"/>
    <x v="0"/>
    <x v="4"/>
    <m/>
    <m/>
    <m/>
    <x v="0"/>
    <s v="GIEWS"/>
    <s v="GIEWS - 1"/>
    <x v="0"/>
    <s v="Current year"/>
    <m/>
    <m/>
    <d v="2015-11-01T00:00:00"/>
    <x v="11"/>
    <n v="18936014"/>
    <n v="18936014"/>
    <n v="1"/>
    <s v="Mar-May 2016"/>
    <n v="16806412.128359016"/>
    <n v="0.88753695093164886"/>
    <n v="1896283.1081152563"/>
    <n v="0.10014161946200802"/>
    <n v="233318.76352572872"/>
    <n v="1.2321429606343168E-2"/>
    <n v="0"/>
    <n v="0"/>
    <n v="0"/>
    <n v="0"/>
    <n v="233318.76352572872"/>
    <n v="1.2321429606343168E-2"/>
    <n v="0"/>
    <m/>
    <m/>
    <s v="N"/>
    <s v="Conflict/insecurity"/>
    <s v="Displacement"/>
    <m/>
    <m/>
    <m/>
    <n v="1"/>
  </r>
  <r>
    <x v="18"/>
    <n v="2018"/>
    <x v="1"/>
    <x v="4"/>
    <m/>
    <m/>
    <m/>
    <x v="0"/>
    <s v="GIEWS"/>
    <s v="GIEWS - 1"/>
    <x v="0"/>
    <s v="Current year"/>
    <m/>
    <m/>
    <d v="2017-03-01T00:00:00"/>
    <x v="11"/>
    <n v="19530672"/>
    <n v="19530672"/>
    <n v="1"/>
    <s v="Jun-Aug 2017"/>
    <n v="17484648"/>
    <n v="0.8952404709884022"/>
    <n v="1788787"/>
    <n v="9.1588604836536094E-2"/>
    <n v="251685"/>
    <n v="1.2886653362464947E-2"/>
    <n v="5552"/>
    <n v="2.8427081259671966E-4"/>
    <n v="0"/>
    <n v="0"/>
    <n v="257237"/>
    <n v="1.3170924175061667E-2"/>
    <n v="0"/>
    <m/>
    <m/>
    <s v="N"/>
    <s v="Conflict/insecurity"/>
    <s v="Displacement "/>
    <m/>
    <n v="0"/>
    <n v="3.1403546702067291E-2"/>
    <n v="1"/>
  </r>
  <r>
    <x v="18"/>
    <n v="2019"/>
    <x v="2"/>
    <x v="4"/>
    <m/>
    <m/>
    <m/>
    <x v="0"/>
    <s v="GIEWS"/>
    <s v="GIEWS - 1"/>
    <x v="0"/>
    <s v="Current year"/>
    <m/>
    <m/>
    <d v="2018-03-01T00:00:00"/>
    <x v="11"/>
    <n v="20762186"/>
    <n v="20139442"/>
    <n v="0.97"/>
    <s v="Jun-Aug 2018"/>
    <n v="16513260"/>
    <n v="0.81994625273133193"/>
    <n v="2671867"/>
    <n v="0.132668372837738"/>
    <n v="864177"/>
    <n v="4.290967942408732E-2"/>
    <n v="90138"/>
    <n v="4.4756950068427911E-3"/>
    <n v="0"/>
    <n v="0"/>
    <n v="954315"/>
    <n v="4.7385374430930112E-2"/>
    <n v="0"/>
    <m/>
    <m/>
    <s v="N"/>
    <s v="Weather extremes "/>
    <s v="Climate shocks"/>
    <m/>
    <n v="-3.0000000000000027E-2"/>
    <n v="6.3055382835777482E-2"/>
    <n v="1"/>
  </r>
  <r>
    <x v="18"/>
    <n v="2020"/>
    <x v="3"/>
    <x v="4"/>
    <m/>
    <m/>
    <m/>
    <x v="0"/>
    <s v="GIEWS"/>
    <s v="GIEWS - 1"/>
    <x v="0"/>
    <s v="Current year"/>
    <m/>
    <m/>
    <m/>
    <x v="11"/>
    <n v="21398997"/>
    <n v="21398997"/>
    <n v="1"/>
    <s v="Oct-Dec 2019"/>
    <n v="16570765.130000001"/>
    <n v="0.7743711132816179"/>
    <n v="3609153"/>
    <n v="0.17"/>
    <n v="1190713"/>
    <n v="5.5643402351988738E-2"/>
    <n v="28365.870000000003"/>
    <n v="0"/>
    <n v="0"/>
    <n v="0"/>
    <n v="1219078.8700000001"/>
    <n v="0.06"/>
    <n v="0"/>
    <s v="Phase 3 Crisis"/>
    <m/>
    <s v="Y"/>
    <s v="Conflict/insecurity"/>
    <s v="Conflict/insecurity"/>
    <m/>
    <n v="3.0000000000000027E-2"/>
    <n v="3.06716739749851E-2"/>
    <n v="1"/>
  </r>
  <r>
    <x v="18"/>
    <n v="2021"/>
    <x v="4"/>
    <x v="4"/>
    <m/>
    <m/>
    <m/>
    <x v="0"/>
    <s v="GIEWS"/>
    <s v="GIEWS - 1"/>
    <x v="0"/>
    <s v="Current year"/>
    <m/>
    <m/>
    <m/>
    <x v="11"/>
    <n v="21398997"/>
    <n v="21398997"/>
    <n v="1"/>
    <s v="Jun-Aug 2020"/>
    <n v="12933511"/>
    <n v="0.60439800052310866"/>
    <n v="5184686"/>
    <n v="0.24228640248886432"/>
    <n v="2761903"/>
    <n v="0.12906693710924863"/>
    <n v="507503"/>
    <n v="2.3716205016524841E-2"/>
    <n v="11394"/>
    <n v="5.3245486225359071E-4"/>
    <n v="3280800"/>
    <n v="0.15331559698802705"/>
    <n v="0"/>
    <s v="Phase 4 Emergency"/>
    <m/>
    <s v="Y"/>
    <s v="Conflict/insecurity"/>
    <s v="Conflict/insecurity"/>
    <m/>
    <n v="0"/>
    <n v="0"/>
    <n v="1"/>
  </r>
  <r>
    <x v="18"/>
    <n v="2022"/>
    <x v="5"/>
    <x v="4"/>
    <m/>
    <m/>
    <m/>
    <x v="0"/>
    <s v="GIEWS"/>
    <s v="GIEWS -  1, 2, 3 "/>
    <x v="0"/>
    <s v="Current year"/>
    <m/>
    <m/>
    <m/>
    <x v="11"/>
    <n v="22049276.918210581"/>
    <n v="21706163"/>
    <n v="0.98443876778892458"/>
    <s v="Jun-Aug 2021"/>
    <n v="14074879"/>
    <n v="0.64842777601918866"/>
    <n v="4764223"/>
    <n v="0.2194871106422632"/>
    <n v="2522691"/>
    <n v="0.11622003391387045"/>
    <n v="344370"/>
    <n v="1.5865079424677683E-2"/>
    <n v="0"/>
    <n v="0"/>
    <n v="2867061"/>
    <n v="0.13208511333854814"/>
    <n v="0"/>
    <s v="Phase 4 Emergency"/>
    <m/>
    <s v="Y"/>
    <s v="Conflict/insecurity"/>
    <s v="Conflict/insecurity"/>
    <m/>
    <n v="-1.5561232211075415E-2"/>
    <n v="3.0388336341679048E-2"/>
    <n v="1"/>
  </r>
  <r>
    <x v="18"/>
    <n v="2023"/>
    <x v="6"/>
    <x v="4"/>
    <m/>
    <m/>
    <m/>
    <x v="0"/>
    <s v="GIEWS"/>
    <s v="GIEWS -  1, 2, 3 "/>
    <x v="0"/>
    <s v="Current year"/>
    <m/>
    <m/>
    <d v="2022-03-01T00:00:00"/>
    <x v="11"/>
    <n v="21880805"/>
    <n v="21253895"/>
    <n v="0.97134886033671974"/>
    <s v="Jun-Aug 2022"/>
    <n v="12468941"/>
    <n v="0.58666616166119201"/>
    <n v="5331444"/>
    <n v="0.2508455038476477"/>
    <n v="2825046"/>
    <n v="0.13291897790969609"/>
    <n v="628464"/>
    <n v="2.9569356581464243E-2"/>
    <n v="0"/>
    <n v="0"/>
    <n v="3453510"/>
    <n v="0.16248833449116032"/>
    <n v="0"/>
    <s v="Phase 4 Emergency"/>
    <m/>
    <s v="Y"/>
    <s v="Conflict/insecurity"/>
    <s v="Conflict/insecurity"/>
    <m/>
    <n v="-1.3089907452204841E-2"/>
    <n v="-7.6407003656178566E-3"/>
    <n v="1"/>
  </r>
  <r>
    <x v="18"/>
    <n v="2023"/>
    <x v="7"/>
    <x v="4"/>
    <m/>
    <m/>
    <m/>
    <x v="0"/>
    <s v="GIEWS"/>
    <s v="GIEWS -  1, 2, 3 "/>
    <x v="0"/>
    <s v="Projection"/>
    <m/>
    <m/>
    <d v="2022-11-01T00:00:00"/>
    <x v="11"/>
    <n v="22227578"/>
    <n v="22227578"/>
    <n v="1"/>
    <s v="Jun-Aug 2023"/>
    <n v="13069238.830000002"/>
    <n v="0.5879740397266856"/>
    <n v="5625118.8599999985"/>
    <n v="0.25306935645440087"/>
    <n v="2966899.8099999996"/>
    <n v="0.13347832183965341"/>
    <n v="546453.6100000001"/>
    <n v="2.458448734270554E-2"/>
    <n v="19866.89"/>
    <n v="8.937946365546439E-4"/>
    <n v="3533220.3100000005"/>
    <n v="0.15895660381891363"/>
    <n v="0"/>
    <s v="Phase 4 Emergency"/>
    <m/>
    <s v="Y"/>
    <s v="Conflict/insecurity"/>
    <s v="Conflict/insecurity"/>
    <m/>
    <m/>
    <n v="1.5848274320803095E-2"/>
    <n v="1"/>
  </r>
  <r>
    <x v="19"/>
    <n v="2017"/>
    <x v="0"/>
    <x v="6"/>
    <m/>
    <m/>
    <m/>
    <x v="0"/>
    <s v="GIEWS"/>
    <s v="GIEWS - 1"/>
    <x v="0"/>
    <s v="Current year"/>
    <m/>
    <m/>
    <d v="2016-05-01T00:00:00"/>
    <x v="0"/>
    <n v="10114505"/>
    <n v="9351450"/>
    <n v="0.92"/>
    <s v="May-July 2016"/>
    <n v="3718556"/>
    <n v="0.42"/>
    <n v="3346861"/>
    <n v="0.35789754530046142"/>
    <n v="1740753"/>
    <n v="0.17"/>
    <n v="545280"/>
    <n v="0.06"/>
    <n v="0"/>
    <n v="0"/>
    <n v="2286033"/>
    <n v="0.23"/>
    <n v="0"/>
    <s v="Phase 3 Crisis"/>
    <m/>
    <s v="Y"/>
    <s v="Conflict/insecurity"/>
    <s v="Civil unrest"/>
    <m/>
    <m/>
    <m/>
    <n v="1"/>
  </r>
  <r>
    <x v="19"/>
    <n v="2018"/>
    <x v="1"/>
    <x v="6"/>
    <m/>
    <m/>
    <m/>
    <x v="0"/>
    <s v="GIEWS"/>
    <s v="GIEWS - 1"/>
    <x v="0"/>
    <s v="Current year"/>
    <m/>
    <m/>
    <d v="2017-04-01T00:00:00"/>
    <x v="0"/>
    <n v="10400938"/>
    <n v="9758864"/>
    <n v="0.93826768316472997"/>
    <s v="Apr-May 2017"/>
    <n v="3159436"/>
    <n v="0.32375038734016581"/>
    <n v="4033559.9999999995"/>
    <n v="0.4133226982156939"/>
    <n v="1864751"/>
    <n v="0.19108279406291551"/>
    <n v="701117"/>
    <n v="7.1844120381224702E-2"/>
    <n v="0"/>
    <n v="0"/>
    <n v="2565868"/>
    <n v="0.26292691444414024"/>
    <n v="0"/>
    <s v="Phase 4 Emergency"/>
    <m/>
    <s v="Y"/>
    <s v="Conflict/insecurity"/>
    <s v="Conflict/insecurity"/>
    <m/>
    <n v="1.8267683164729931E-2"/>
    <n v="2.8319032913622564E-2"/>
    <n v="1"/>
  </r>
  <r>
    <x v="19"/>
    <n v="2019"/>
    <x v="2"/>
    <x v="6"/>
    <m/>
    <m/>
    <m/>
    <x v="0"/>
    <s v="GIEWS"/>
    <s v="GIEWS - 1"/>
    <x v="0"/>
    <s v="Current year"/>
    <m/>
    <m/>
    <d v="2018-08-01T00:00:00"/>
    <x v="0"/>
    <n v="11178588"/>
    <n v="10950595"/>
    <n v="0.98"/>
    <s v="Oct-Dec 2018"/>
    <s v="merged with Phase 2 "/>
    <s v="merged with Phase 2"/>
    <n v="9228832"/>
    <n v="0.84276991341566376"/>
    <s v="N/A"/>
    <s v="N/A"/>
    <s v="N/A"/>
    <s v="N/A"/>
    <s v="N/A"/>
    <s v="N/A"/>
    <n v="1721763"/>
    <n v="0.15723008658433629"/>
    <m/>
    <s v="N/A"/>
    <m/>
    <s v="Y"/>
    <s v="Economic shocks"/>
    <s v="Economic shocks"/>
    <m/>
    <n v="4.1732316835270011E-2"/>
    <n v="7.4767295026660102E-2"/>
    <n v="1"/>
  </r>
  <r>
    <x v="19"/>
    <n v="2020"/>
    <x v="3"/>
    <x v="6"/>
    <m/>
    <m/>
    <m/>
    <x v="0"/>
    <s v="GIEWS"/>
    <s v="GIEWS - 1"/>
    <x v="0"/>
    <s v="Current year"/>
    <m/>
    <m/>
    <s v="N/A"/>
    <x v="12"/>
    <n v="11500000"/>
    <n v="11500000"/>
    <n v="1"/>
    <s v="Mar-Apr 2019"/>
    <s v="merged with Phase 2 "/>
    <s v="merged with Phase 2"/>
    <n v="11300000"/>
    <n v="0.9826086956521739"/>
    <s v="N/A"/>
    <s v="N/A"/>
    <s v="N/A"/>
    <s v="N/A"/>
    <s v="N/A"/>
    <s v="N/A"/>
    <n v="200000"/>
    <n v="0.02"/>
    <m/>
    <s v="N/A"/>
    <m/>
    <s v="N"/>
    <s v="Weather extremes"/>
    <s v="Weather extremes"/>
    <m/>
    <n v="2.0000000000000018E-2"/>
    <n v="2.8752468558640859E-2"/>
    <n v="1"/>
  </r>
  <r>
    <x v="19"/>
    <n v="2021"/>
    <x v="4"/>
    <x v="6"/>
    <m/>
    <m/>
    <m/>
    <x v="0"/>
    <s v="GIEWS"/>
    <s v="GIEWS - 1"/>
    <x v="0"/>
    <s v="Current year"/>
    <m/>
    <m/>
    <d v="2020-05-01T00:00:00"/>
    <x v="0"/>
    <n v="11891000"/>
    <n v="10950595"/>
    <n v="0.92091455722815574"/>
    <s v="May 2020"/>
    <n v="5587471"/>
    <n v="0.51024359863550794"/>
    <n v="3918684"/>
    <n v="0.36"/>
    <n v="1402386"/>
    <n v="0.13"/>
    <n v="42054"/>
    <n v="0"/>
    <n v="0"/>
    <n v="0"/>
    <n v="1444440"/>
    <n v="0.13"/>
    <n v="0"/>
    <s v="Phase 2 Stressed"/>
    <m/>
    <s v="Y"/>
    <s v="Weather extremes"/>
    <s v="Weather extremes"/>
    <m/>
    <n v="-7.9085442771844261E-2"/>
    <n v="3.4000000000000002E-2"/>
    <n v="1"/>
  </r>
  <r>
    <x v="19"/>
    <n v="2022"/>
    <x v="5"/>
    <x v="6"/>
    <m/>
    <m/>
    <m/>
    <x v="0"/>
    <s v="GIEWS"/>
    <s v="GIEWS -  1, 2, 3 "/>
    <x v="0"/>
    <s v="Current year"/>
    <m/>
    <m/>
    <d v="2021-04-01T00:00:00"/>
    <x v="0"/>
    <n v="12495569"/>
    <n v="11718311"/>
    <n v="0.93779731039058722"/>
    <s v="Apr-May 2021"/>
    <n v="5074934"/>
    <n v="0.4330772583181996"/>
    <n v="5029958"/>
    <n v="0.43"/>
    <n v="1506739"/>
    <n v="0.13"/>
    <n v="106680"/>
    <n v="0.01"/>
    <n v="0"/>
    <n v="0"/>
    <n v="1613419"/>
    <n v="0.14000000000000001"/>
    <n v="0"/>
    <s v="Phase 4 Emergency"/>
    <m/>
    <s v="Y"/>
    <s v="Weather extremes"/>
    <s v="Weather extremes"/>
    <m/>
    <n v="1.6882753162431485E-2"/>
    <n v="5.084257001093264E-2"/>
    <n v="1"/>
  </r>
  <r>
    <x v="19"/>
    <n v="2023"/>
    <x v="6"/>
    <x v="6"/>
    <m/>
    <m/>
    <m/>
    <x v="0"/>
    <s v="GIEWS"/>
    <s v="GIEWS -  1, 2, 3 "/>
    <x v="0"/>
    <s v="Current year"/>
    <m/>
    <m/>
    <d v="2022-08-01T00:00:00"/>
    <x v="0"/>
    <n v="12045234"/>
    <n v="12045234"/>
    <n v="1"/>
    <s v="Oct-Dec 2022"/>
    <n v="6981060"/>
    <n v="0.57957030971751977"/>
    <n v="3660306"/>
    <n v="0.3"/>
    <n v="1353231"/>
    <n v="0.12"/>
    <n v="50637"/>
    <n v="4.2039033861857728E-3"/>
    <n v="0"/>
    <n v="0"/>
    <n v="1403868"/>
    <n v="0.12"/>
    <n v="0"/>
    <s v="Phase 3 Crisis"/>
    <m/>
    <s v="Y"/>
    <s v="Weather extremes"/>
    <m/>
    <m/>
    <n v="6.2202689609412776E-2"/>
    <n v="-3.6039575308655411E-2"/>
    <n v="1"/>
  </r>
  <r>
    <x v="19"/>
    <n v="2023"/>
    <x v="7"/>
    <x v="6"/>
    <m/>
    <m/>
    <m/>
    <x v="0"/>
    <s v="GIEWS"/>
    <s v="GIEWS -  1, 2, 3 "/>
    <x v="0"/>
    <s v="Projection"/>
    <m/>
    <m/>
    <d v="2023-03-01T00:00:00"/>
    <x v="13"/>
    <n v="12800000"/>
    <n v="12800000"/>
    <n v="1"/>
    <s v="Apr-May 2023"/>
    <s v="Merged with Phase 2"/>
    <s v=""/>
    <n v="12050000"/>
    <n v="0.94"/>
    <s v="N/A"/>
    <s v="N/A"/>
    <s v="N/A"/>
    <s v="N/A"/>
    <s v="N/A"/>
    <s v="N/A"/>
    <n v="750000"/>
    <n v="0.06"/>
    <m/>
    <m/>
    <m/>
    <s v="N"/>
    <s v="Weather extremes"/>
    <m/>
    <m/>
    <m/>
    <n v="6.2660966154746353E-2"/>
    <n v="1"/>
  </r>
  <r>
    <x v="20"/>
    <n v="2017"/>
    <x v="0"/>
    <x v="4"/>
    <m/>
    <m/>
    <m/>
    <x v="1"/>
    <s v="N/A"/>
    <s v="N/A - N/A"/>
    <x v="2"/>
    <s v="Current year"/>
    <s v="N/A"/>
    <s v="N/A"/>
    <s v="N/A"/>
    <x v="2"/>
    <s v="N/A"/>
    <s v="N/A"/>
    <s v="N/A"/>
    <s v="N/A"/>
    <s v="N/A"/>
    <s v="N/A"/>
    <s v="N/A"/>
    <s v="N/A"/>
    <s v="N/A"/>
    <s v="N/A"/>
    <s v="N/A"/>
    <s v="N/A"/>
    <s v="N/A"/>
    <s v="N/A"/>
    <s v="N/A"/>
    <s v="N/A"/>
    <m/>
    <s v="N/A"/>
    <s v="N/A"/>
    <s v="N/A"/>
    <s v="N/A"/>
    <s v="N/A"/>
    <m/>
    <m/>
    <m/>
    <m/>
  </r>
  <r>
    <x v="20"/>
    <n v="2018"/>
    <x v="1"/>
    <x v="4"/>
    <m/>
    <m/>
    <m/>
    <x v="1"/>
    <s v="N/A"/>
    <s v="N/A - N/A"/>
    <x v="2"/>
    <s v="Current year"/>
    <s v="N/A"/>
    <s v="N/A"/>
    <s v="N/A"/>
    <x v="2"/>
    <s v="N/A"/>
    <s v="N/A"/>
    <s v="N/A"/>
    <s v="N/A"/>
    <s v="N/A"/>
    <s v="N/A"/>
    <s v="N/A"/>
    <s v="N/A"/>
    <s v="N/A"/>
    <s v="N/A"/>
    <s v="N/A"/>
    <s v="N/A"/>
    <s v="N/A"/>
    <s v="N/A"/>
    <s v="N/A"/>
    <s v="N/A"/>
    <m/>
    <s v="N/A"/>
    <s v="N/A"/>
    <s v="N/A"/>
    <s v="N/A"/>
    <s v="N/A"/>
    <m/>
    <m/>
    <m/>
    <m/>
  </r>
  <r>
    <x v="20"/>
    <n v="2019"/>
    <x v="2"/>
    <x v="4"/>
    <m/>
    <m/>
    <m/>
    <x v="0"/>
    <s v="GIEWS"/>
    <s v="GIEWS - 1"/>
    <x v="0"/>
    <s v="Current year"/>
    <m/>
    <m/>
    <d v="2018-03-01T00:00:00"/>
    <x v="11"/>
    <n v="551873"/>
    <n v="544126"/>
    <n v="0.99"/>
    <s v="Jun-Aug 2018"/>
    <n v="415336"/>
    <n v="0.76330849839926784"/>
    <n v="107962"/>
    <n v="0.19841360273172023"/>
    <n v="20772"/>
    <n v="3.8174981530013266E-2"/>
    <n v="56"/>
    <n v="1.0291733899868781E-4"/>
    <n v="0"/>
    <n v="0"/>
    <n v="20828"/>
    <n v="3.8277898869011957E-2"/>
    <n v="0"/>
    <m/>
    <m/>
    <s v="N"/>
    <s v="Weather extremes "/>
    <s v="Climate shocks"/>
    <m/>
    <m/>
    <m/>
    <m/>
  </r>
  <r>
    <x v="20"/>
    <n v="2020"/>
    <x v="3"/>
    <x v="4"/>
    <m/>
    <m/>
    <m/>
    <x v="0"/>
    <s v="GIEWS"/>
    <s v="GIEWS - 1"/>
    <x v="0"/>
    <s v="Current year"/>
    <m/>
    <m/>
    <m/>
    <x v="11"/>
    <n v="550153"/>
    <n v="481156"/>
    <n v="0.87458579704191375"/>
    <s v="Oct-Dec 2019"/>
    <n v="408837"/>
    <n v="0.84969739543931699"/>
    <n v="62448"/>
    <n v="0.13"/>
    <n v="9871"/>
    <n v="0.02"/>
    <n v="0"/>
    <n v="0"/>
    <n v="0"/>
    <n v="0"/>
    <n v="9871"/>
    <n v="0.02"/>
    <n v="0"/>
    <m/>
    <m/>
    <s v="N"/>
    <s v="Weather extremes"/>
    <s v="Weather extremes"/>
    <m/>
    <m/>
    <n v="-3.1166590864202454E-3"/>
    <m/>
  </r>
  <r>
    <x v="20"/>
    <n v="2021"/>
    <x v="4"/>
    <x v="4"/>
    <m/>
    <m/>
    <m/>
    <x v="0"/>
    <s v="GIEWS"/>
    <s v="GIEWS - 1"/>
    <x v="0"/>
    <s v="Current year"/>
    <m/>
    <m/>
    <d v="2020-03-01T00:00:00"/>
    <x v="11"/>
    <n v="556857"/>
    <n v="481155"/>
    <n v="0.86"/>
    <s v="Jun-Aug 2020"/>
    <n v="405621.65"/>
    <n v="0.84301659548378383"/>
    <n v="65521.12999999999"/>
    <n v="0.13617468383369183"/>
    <n v="10012.219999999999"/>
    <n v="2.0808720682524342E-2"/>
    <n v="0"/>
    <n v="0"/>
    <n v="0"/>
    <n v="0"/>
    <n v="10012.219999999999"/>
    <n v="2.0808720682524342E-2"/>
    <n v="0"/>
    <s v="Phase 2 Stressed"/>
    <m/>
    <s v="N"/>
    <s v="Weather extremes"/>
    <s v="Weather extremes"/>
    <m/>
    <m/>
    <n v="1.2185701068611823E-2"/>
    <m/>
  </r>
  <r>
    <x v="20"/>
    <n v="2022"/>
    <x v="5"/>
    <x v="4"/>
    <m/>
    <m/>
    <m/>
    <x v="0"/>
    <s v="GIEWS"/>
    <s v="GIEWS -  1, 2, 3 "/>
    <x v="3"/>
    <s v="Current year"/>
    <s v="N/A"/>
    <s v="Data gap"/>
    <s v="N/A"/>
    <x v="2"/>
    <s v="N/A"/>
    <s v="N/A"/>
    <s v="N/A"/>
    <s v="N/A"/>
    <s v="N/A"/>
    <s v="N/A"/>
    <s v="N/A"/>
    <s v="N/A"/>
    <s v="N/A"/>
    <s v="N/A"/>
    <s v="N/A"/>
    <s v="N/A"/>
    <s v="N/A"/>
    <s v="N/A"/>
    <s v="N/A"/>
    <s v="N/A"/>
    <m/>
    <s v="N/A"/>
    <s v="N/A"/>
    <s v="N/A"/>
    <s v="Weather extremes"/>
    <s v="Weather extremes"/>
    <m/>
    <m/>
    <e v="#VALUE!"/>
    <m/>
  </r>
  <r>
    <x v="20"/>
    <n v="2023"/>
    <x v="6"/>
    <x v="4"/>
    <m/>
    <m/>
    <m/>
    <x v="0"/>
    <s v="GIEWS "/>
    <s v="GIEWS  - 1, 2"/>
    <x v="0"/>
    <s v="Current year"/>
    <m/>
    <m/>
    <m/>
    <x v="11"/>
    <n v="483627"/>
    <n v="483627"/>
    <n v="1"/>
    <s v="Jun-Aug 2022"/>
    <n v="299472"/>
    <n v="0.61922101123386408"/>
    <n v="138062"/>
    <n v="0.28547206835019551"/>
    <n v="43003"/>
    <n v="8.8917698970487583E-2"/>
    <n v="3090"/>
    <n v="6.3892214454527975E-3"/>
    <n v="0"/>
    <n v="0"/>
    <n v="46093"/>
    <n v="9.5306920415940383E-2"/>
    <n v="0"/>
    <m/>
    <m/>
    <s v="N"/>
    <s v="Economic shocks"/>
    <m/>
    <m/>
    <m/>
    <m/>
    <n v="1"/>
  </r>
  <r>
    <x v="20"/>
    <n v="2023"/>
    <x v="7"/>
    <x v="4"/>
    <m/>
    <m/>
    <m/>
    <x v="0"/>
    <s v="GIEWS"/>
    <s v="GIEWS - 1, 2"/>
    <x v="3"/>
    <s v="Projection"/>
    <s v="N/A"/>
    <s v="Data gap"/>
    <s v="N/A"/>
    <x v="4"/>
    <m/>
    <m/>
    <m/>
    <m/>
    <m/>
    <m/>
    <m/>
    <m/>
    <m/>
    <m/>
    <m/>
    <m/>
    <m/>
    <m/>
    <m/>
    <s v="N/A"/>
    <m/>
    <s v="N/A"/>
    <m/>
    <s v="N/A"/>
    <s v="N/A"/>
    <m/>
    <m/>
    <m/>
    <n v="-1"/>
    <m/>
  </r>
  <r>
    <x v="21"/>
    <n v="2017"/>
    <x v="0"/>
    <x v="0"/>
    <m/>
    <m/>
    <m/>
    <x v="1"/>
    <s v="N/A"/>
    <s v="N/A - N/A"/>
    <x v="2"/>
    <s v="Current year"/>
    <s v="N/A"/>
    <s v="N/A"/>
    <s v="N/A"/>
    <x v="2"/>
    <s v="N/A"/>
    <s v="N/A"/>
    <s v="N/A"/>
    <s v="N/A"/>
    <s v="N/A"/>
    <s v="N/A"/>
    <s v="N/A"/>
    <s v="N/A"/>
    <s v="N/A"/>
    <s v="N/A"/>
    <s v="N/A"/>
    <s v="N/A"/>
    <s v="N/A"/>
    <s v="N/A"/>
    <s v="N/A"/>
    <s v="N/A"/>
    <m/>
    <s v="N/A"/>
    <s v="N/A"/>
    <s v="N/A"/>
    <s v="N/A"/>
    <s v="N/A"/>
    <m/>
    <m/>
    <m/>
    <m/>
  </r>
  <r>
    <x v="21"/>
    <n v="2018"/>
    <x v="1"/>
    <x v="0"/>
    <m/>
    <m/>
    <m/>
    <x v="1"/>
    <s v="N/A"/>
    <s v="N/A - N/A"/>
    <x v="2"/>
    <s v="Current year"/>
    <s v="N/A"/>
    <s v="N/A"/>
    <s v="N/A"/>
    <x v="2"/>
    <s v="N/A"/>
    <s v="N/A"/>
    <s v="N/A"/>
    <s v="N/A"/>
    <s v="N/A"/>
    <s v="N/A"/>
    <s v="N/A"/>
    <s v="N/A"/>
    <s v="N/A"/>
    <s v="N/A"/>
    <s v="N/A"/>
    <s v="N/A"/>
    <s v="N/A"/>
    <s v="N/A"/>
    <s v="N/A"/>
    <s v="N/A"/>
    <m/>
    <s v="N/A"/>
    <s v="N/A"/>
    <s v="N/A"/>
    <s v="N/A"/>
    <s v="N/A"/>
    <m/>
    <m/>
    <m/>
    <m/>
  </r>
  <r>
    <x v="21"/>
    <n v="2019"/>
    <x v="2"/>
    <x v="0"/>
    <m/>
    <m/>
    <m/>
    <x v="1"/>
    <s v="N/A"/>
    <s v="N/A - N/A"/>
    <x v="2"/>
    <s v="Current year"/>
    <s v="N/A"/>
    <s v="N/A"/>
    <s v="N/A"/>
    <x v="2"/>
    <s v="N/A"/>
    <s v="N/A"/>
    <s v="N/A"/>
    <s v="N/A"/>
    <s v="N/A"/>
    <s v="N/A"/>
    <s v="N/A"/>
    <s v="N/A"/>
    <s v="N/A"/>
    <s v="N/A"/>
    <s v="N/A"/>
    <s v="N/A"/>
    <s v="N/A"/>
    <s v="N/A"/>
    <s v="N/A"/>
    <s v="N/A"/>
    <m/>
    <s v="N/A"/>
    <s v="N/A"/>
    <s v="N/A"/>
    <s v="N/A"/>
    <s v="N/A"/>
    <m/>
    <m/>
    <m/>
    <m/>
  </r>
  <r>
    <x v="21"/>
    <n v="2020"/>
    <x v="3"/>
    <x v="0"/>
    <m/>
    <m/>
    <m/>
    <x v="1"/>
    <s v="N/A"/>
    <s v="N/A - N/A"/>
    <x v="2"/>
    <s v="Current year"/>
    <s v="N/A"/>
    <s v="N/A"/>
    <s v="N/A"/>
    <x v="2"/>
    <s v="N/A"/>
    <s v="N/A"/>
    <s v="N/A"/>
    <s v="N/A"/>
    <s v="N/A"/>
    <s v="N/A"/>
    <s v="N/A"/>
    <s v="N/A"/>
    <s v="N/A"/>
    <s v="N/A"/>
    <s v="N/A"/>
    <s v="N/A"/>
    <s v="N/A"/>
    <s v="N/A"/>
    <s v="N/A"/>
    <s v="N/A"/>
    <m/>
    <s v="N/A"/>
    <s v="N/A"/>
    <s v="N/A"/>
    <s v="N/A"/>
    <s v="N/A"/>
    <m/>
    <m/>
    <m/>
    <m/>
  </r>
  <r>
    <x v="21"/>
    <n v="2021"/>
    <x v="4"/>
    <x v="0"/>
    <m/>
    <m/>
    <m/>
    <x v="0"/>
    <s v="Climate shock"/>
    <s v="Climate shock - "/>
    <x v="3"/>
    <s v="Current year"/>
    <s v="N/A"/>
    <s v="Data gap"/>
    <s v="N/A"/>
    <x v="2"/>
    <s v="N/A"/>
    <s v="N/A"/>
    <s v="N/A"/>
    <s v="N/A"/>
    <s v="N/A"/>
    <s v="N/A"/>
    <s v="N/A"/>
    <s v="N/A"/>
    <s v="N/A"/>
    <s v="N/A"/>
    <s v="N/A"/>
    <s v="N/A"/>
    <s v="N/A"/>
    <s v="N/A"/>
    <s v="N/A"/>
    <s v="N/A"/>
    <m/>
    <s v="N/A"/>
    <s v="N/A"/>
    <s v="N/A"/>
    <s v="N/A"/>
    <s v="N/A"/>
    <m/>
    <m/>
    <m/>
    <m/>
  </r>
  <r>
    <x v="21"/>
    <n v="2022"/>
    <x v="5"/>
    <x v="0"/>
    <m/>
    <m/>
    <m/>
    <x v="0"/>
    <s v="Climate shock"/>
    <s v="Climate shock - WFP assistance provided in response to flash flooding and COVID-19 response"/>
    <x v="3"/>
    <s v="Current year"/>
    <s v="N/A"/>
    <s v="Data gap"/>
    <s v="N/A"/>
    <x v="2"/>
    <s v="N/A"/>
    <s v="N/A"/>
    <s v="N/A"/>
    <s v="N/A"/>
    <s v="N/A"/>
    <s v="N/A"/>
    <s v="N/A"/>
    <s v="N/A"/>
    <s v="N/A"/>
    <s v="N/A"/>
    <s v="N/A"/>
    <s v="N/A"/>
    <s v="N/A"/>
    <s v="N/A"/>
    <s v="N/A"/>
    <s v="N/A"/>
    <m/>
    <s v="N/A"/>
    <s v="N/A"/>
    <s v="N/A"/>
    <s v="N/A"/>
    <s v="N/A"/>
    <m/>
    <m/>
    <m/>
    <m/>
  </r>
  <r>
    <x v="21"/>
    <n v="2023"/>
    <x v="6"/>
    <x v="0"/>
    <m/>
    <m/>
    <m/>
    <x v="1"/>
    <s v="N/A"/>
    <s v="N/A - N/A"/>
    <x v="2"/>
    <s v="Current year"/>
    <s v="N/A"/>
    <s v="N/A"/>
    <s v="N/A"/>
    <x v="2"/>
    <s v="N/A"/>
    <s v="N/A"/>
    <s v="N/A"/>
    <s v="N/A"/>
    <s v="N/A"/>
    <s v="N/A"/>
    <s v="N/A"/>
    <s v="N/A"/>
    <s v="N/A"/>
    <s v="N/A"/>
    <s v="N/A"/>
    <s v="N/A"/>
    <s v="N/A"/>
    <s v="N/A"/>
    <s v="N/A"/>
    <s v="N/A"/>
    <m/>
    <s v="N/A"/>
    <s v="N/A"/>
    <s v="N/A"/>
    <s v="N/A"/>
    <s v="N/A"/>
    <m/>
    <m/>
    <m/>
    <m/>
  </r>
  <r>
    <x v="22"/>
    <n v="2017"/>
    <x v="0"/>
    <x v="4"/>
    <m/>
    <m/>
    <m/>
    <x v="0"/>
    <s v="GIEWS"/>
    <s v="GIEWS - 1"/>
    <x v="0"/>
    <s v="Current year"/>
    <m/>
    <m/>
    <m/>
    <x v="3"/>
    <n v="23711472"/>
    <n v="9295534"/>
    <n v="0.38096450819672129"/>
    <d v="2016-09-01T00:00:00"/>
    <n v="6830335"/>
    <n v="0.73479748446942372"/>
    <n v="2176271"/>
    <n v="0.23412006238694841"/>
    <s v="N/A"/>
    <s v="N/A"/>
    <s v="N/A"/>
    <s v="N/A"/>
    <s v="N/A"/>
    <s v="N/A"/>
    <n v="288928"/>
    <n v="3.1082453143627897E-2"/>
    <m/>
    <s v="N/A"/>
    <m/>
    <s v="Y"/>
    <s v="Conflict/insecurity"/>
    <s v="Conflict/insecurity"/>
    <s v="Regional crisis"/>
    <m/>
    <m/>
    <n v="1"/>
  </r>
  <r>
    <x v="22"/>
    <n v="2018"/>
    <x v="1"/>
    <x v="4"/>
    <m/>
    <m/>
    <m/>
    <x v="0"/>
    <s v="GIEWS"/>
    <s v="GIEWS - 1"/>
    <x v="0"/>
    <s v="Current year"/>
    <m/>
    <m/>
    <m/>
    <x v="3"/>
    <n v="24393181"/>
    <n v="24253758"/>
    <n v="0.99"/>
    <d v="2017-05-01T00:00:00"/>
    <n v="8505189"/>
    <n v="0.35067509950416759"/>
    <n v="11875558"/>
    <n v="0.48963785323495024"/>
    <s v="N/A"/>
    <s v="N/A"/>
    <s v="N/A"/>
    <s v="N/A"/>
    <s v="N/A"/>
    <s v="N/A"/>
    <n v="3873011"/>
    <n v="0.1596870472608822"/>
    <m/>
    <s v="N/A"/>
    <m/>
    <s v="Y"/>
    <s v="Conflict/insecurity"/>
    <s v="Displacement"/>
    <m/>
    <n v="0.60903549180327876"/>
    <m/>
    <n v="1"/>
  </r>
  <r>
    <x v="22"/>
    <n v="2019"/>
    <x v="2"/>
    <x v="4"/>
    <m/>
    <m/>
    <s v="7 regions"/>
    <x v="0"/>
    <s v="GIEWS"/>
    <s v="GIEWS - 1"/>
    <x v="0"/>
    <s v="Current year"/>
    <m/>
    <m/>
    <m/>
    <x v="11"/>
    <n v="25076747"/>
    <n v="15823858.431098051"/>
    <n v="0.64"/>
    <s v="Jun-Aug 2018"/>
    <n v="12459690.102177471"/>
    <n v="0.78739898719587231"/>
    <n v="2869118.1289205812"/>
    <n v="0.18131596294377914"/>
    <n v="495050.20000000013"/>
    <n v="3.12850498603486E-2"/>
    <n v="0"/>
    <n v="0"/>
    <n v="0"/>
    <n v="0"/>
    <n v="495050.20000000013"/>
    <n v="3.12850498603486E-2"/>
    <n v="0"/>
    <s v="Phase 2 Stressed"/>
    <m/>
    <s v="N"/>
    <s v="Conflict/insecurity"/>
    <s v="Conflict/insecurity"/>
    <m/>
    <n v="-0.35"/>
    <m/>
    <n v="1"/>
  </r>
  <r>
    <x v="22"/>
    <n v="2020"/>
    <x v="3"/>
    <x v="4"/>
    <m/>
    <m/>
    <m/>
    <x v="0"/>
    <s v="GIEWS"/>
    <s v="GIEWS - 1"/>
    <x v="0"/>
    <s v="Current year"/>
    <m/>
    <m/>
    <m/>
    <x v="11"/>
    <n v="25189253.125"/>
    <n v="16121122"/>
    <n v="0.64"/>
    <s v="Oct-Dec 2019"/>
    <n v="10904241.317063861"/>
    <n v="0.67639468996412655"/>
    <n v="3848508.8169979234"/>
    <n v="0.23872461136442957"/>
    <n v="1196623.8602315478"/>
    <n v="7.0000000000000007E-2"/>
    <n v="171748.00570666799"/>
    <n v="0.01"/>
    <n v="0"/>
    <n v="0"/>
    <n v="1368371.8659382157"/>
    <n v="0.08"/>
    <n v="0"/>
    <s v="Phase 3 Crisis"/>
    <m/>
    <s v="Y"/>
    <s v="Conflict/insecurity"/>
    <s v="Conflict/insecurity"/>
    <m/>
    <n v="0"/>
    <n v="4.4864720691244362E-3"/>
    <n v="1"/>
  </r>
  <r>
    <x v="22"/>
    <n v="2021"/>
    <x v="4"/>
    <x v="4"/>
    <m/>
    <m/>
    <m/>
    <x v="0"/>
    <s v="GIEWS"/>
    <s v="GIEWS - 1"/>
    <x v="0"/>
    <s v="Current year"/>
    <m/>
    <m/>
    <d v="2020-11-01T00:00:00"/>
    <x v="14"/>
    <n v="25931269"/>
    <n v="25931269"/>
    <n v="1"/>
    <s v="Oct-Dec 2020"/>
    <n v="17064485"/>
    <n v="0.65806594347542346"/>
    <n v="6181745"/>
    <n v="0.23838960600038508"/>
    <n v="2586344"/>
    <n v="9.973842776456486E-2"/>
    <n v="98695"/>
    <n v="3.8060227596266112E-3"/>
    <n v="0"/>
    <n v="0"/>
    <n v="2685039"/>
    <n v="0.10354445052419146"/>
    <n v="0"/>
    <s v="Phase 3 Crisis"/>
    <m/>
    <s v="Y"/>
    <s v="Conflict/insecurity"/>
    <s v="Conflict/insecurity"/>
    <m/>
    <n v="0.36"/>
    <n v="2.945763700566251E-2"/>
    <n v="1"/>
  </r>
  <r>
    <x v="22"/>
    <n v="2022"/>
    <x v="5"/>
    <x v="4"/>
    <m/>
    <m/>
    <m/>
    <x v="0"/>
    <s v="GIEWS"/>
    <s v="GIEWS -  1, 2, 3 "/>
    <x v="0"/>
    <s v="Current year"/>
    <m/>
    <m/>
    <m/>
    <x v="11"/>
    <n v="25931269"/>
    <n v="25931268"/>
    <n v="0.99999996143651892"/>
    <s v="Mar-May 2021"/>
    <n v="17458393"/>
    <n v="0.673256433121589"/>
    <n v="5847403"/>
    <n v="0.22549622332390379"/>
    <n v="2364914"/>
    <n v="9.1199319678466936E-2"/>
    <n v="260558"/>
    <n v="1.0048023876040308E-2"/>
    <n v="0"/>
    <n v="0"/>
    <n v="2625472"/>
    <n v="0.10124734355450725"/>
    <n v="0"/>
    <s v="Phase 3 Crisis"/>
    <m/>
    <s v="Y"/>
    <s v="Conflict/insecurity"/>
    <s v="Conflict/insecurity"/>
    <m/>
    <n v="-3.8563481075115646E-8"/>
    <n v="0"/>
    <n v="1"/>
  </r>
  <r>
    <x v="22"/>
    <n v="2023"/>
    <x v="6"/>
    <x v="4"/>
    <m/>
    <m/>
    <m/>
    <x v="0"/>
    <s v="GIEWS"/>
    <s v="GIEWS -  1, 2, 3 "/>
    <x v="0"/>
    <s v="Current year"/>
    <m/>
    <m/>
    <m/>
    <x v="11"/>
    <n v="27190905.806653835"/>
    <n v="27190905.806653835"/>
    <n v="1"/>
    <s v="Oct-Dec 2022"/>
    <n v="16825442.570842501"/>
    <n v="0.618789336790877"/>
    <n v="6768449.3639476858"/>
    <n v="0.24892327648354368"/>
    <n v="3356780.9671600093"/>
    <n v="0.12345234068438345"/>
    <n v="240232.90470360729"/>
    <n v="8.8350460411958896E-3"/>
    <n v="0"/>
    <n v="0"/>
    <n v="3597013.8718636162"/>
    <n v="0.13228738672557933"/>
    <n v="0"/>
    <s v="Phase 3 Crisis"/>
    <m/>
    <s v="Y"/>
    <s v="Conflict/insecurity"/>
    <s v="Conflict/insecurity"/>
    <m/>
    <n v="3.8563481075115646E-8"/>
    <n v="4.8575980090054018E-2"/>
    <n v="1"/>
  </r>
  <r>
    <x v="22"/>
    <n v="2023"/>
    <x v="7"/>
    <x v="4"/>
    <m/>
    <m/>
    <m/>
    <x v="0"/>
    <s v="GIEWS"/>
    <s v="GIEWS -  1, 2, 3 "/>
    <x v="0"/>
    <s v="Projection"/>
    <m/>
    <m/>
    <m/>
    <x v="11"/>
    <n v="27190905.806653835"/>
    <n v="27190905.806653835"/>
    <n v="1"/>
    <s v="Jun-Aug 2023"/>
    <n v="17904327.910426781"/>
    <n v="0.65846750519232233"/>
    <n v="6052021.5087239193"/>
    <n v="0.22257520774622155"/>
    <n v="3028257.4959813193"/>
    <n v="0.11137023229436807"/>
    <n v="206298.891521816"/>
    <n v="7.5870547670880825E-3"/>
    <n v="0"/>
    <n v="0"/>
    <n v="3234556.3875031364"/>
    <n v="0.1189572870614562"/>
    <n v="0"/>
    <s v="Phase 3 Crisis"/>
    <m/>
    <s v="Y"/>
    <s v="Conflict/insecurity"/>
    <s v="Conflict/insecurity"/>
    <m/>
    <m/>
    <n v="0"/>
    <n v="1"/>
  </r>
  <r>
    <x v="23"/>
    <n v="2017"/>
    <x v="0"/>
    <x v="3"/>
    <m/>
    <m/>
    <m/>
    <x v="0"/>
    <s v="GIEWS"/>
    <s v="GIEWS - 1"/>
    <x v="0"/>
    <s v="Current year"/>
    <m/>
    <m/>
    <d v="2016-08-01T00:00:00"/>
    <x v="0"/>
    <n v="5053330"/>
    <n v="5053330"/>
    <n v="1"/>
    <s v="Aug-Dec 2016"/>
    <n v="0"/>
    <n v="0"/>
    <n v="3044474"/>
    <n v="0.60246886706389646"/>
    <s v="N/A"/>
    <s v="N/A"/>
    <s v="N/A"/>
    <s v="N/A"/>
    <s v="N/A"/>
    <s v="N/A"/>
    <n v="2008856"/>
    <n v="0.39753113293610354"/>
    <m/>
    <s v="N/A"/>
    <m/>
    <s v="Y"/>
    <s v="Conflict/insecurity"/>
    <s v="Conflict/insecurity"/>
    <m/>
    <m/>
    <m/>
    <n v="1"/>
  </r>
  <r>
    <x v="23"/>
    <n v="2018"/>
    <x v="1"/>
    <x v="3"/>
    <m/>
    <m/>
    <m/>
    <x v="0"/>
    <s v="GIEWS"/>
    <s v="GIEWS - 1"/>
    <x v="0"/>
    <s v="Current year"/>
    <m/>
    <m/>
    <d v="2017-02-01T00:00:00"/>
    <x v="0"/>
    <n v="5711072"/>
    <n v="3667906"/>
    <n v="0.64224474844652635"/>
    <s v="Feb-May 2017"/>
    <n v="1038686"/>
    <n v="0.2831822843878769"/>
    <n v="1519192"/>
    <n v="0.41418509634652578"/>
    <n v="794156"/>
    <n v="0.216514817991519"/>
    <n v="315872"/>
    <n v="8.6117801274078448E-2"/>
    <n v="0"/>
    <n v="0"/>
    <n v="1110028"/>
    <n v="0.30263261926559731"/>
    <n v="0"/>
    <s v="Phase 3 Crisis"/>
    <m/>
    <s v="Y"/>
    <s v="Conflict/insecurity"/>
    <s v="Conflict/insecurity"/>
    <m/>
    <n v="-0.35775525155347365"/>
    <n v="0.13016011224281809"/>
    <n v="1"/>
  </r>
  <r>
    <x v="23"/>
    <n v="2019"/>
    <x v="2"/>
    <x v="3"/>
    <m/>
    <m/>
    <m/>
    <x v="0"/>
    <s v="GIEWS"/>
    <s v="GIEWS - 1"/>
    <x v="0"/>
    <s v="Current year"/>
    <m/>
    <m/>
    <d v="2018-09-01T00:00:00"/>
    <x v="0"/>
    <n v="4684517"/>
    <n v="4442612"/>
    <n v="0.94836073815080613"/>
    <d v="2018-08-01T00:00:00"/>
    <n v="702450"/>
    <n v="0.15811644140879286"/>
    <n v="1841199"/>
    <n v="0.41444064887953302"/>
    <n v="1351826"/>
    <n v="0.30428630724447692"/>
    <n v="547137"/>
    <n v="0.12315660246719723"/>
    <n v="0"/>
    <n v="0"/>
    <n v="1898963"/>
    <n v="0.42744290971167415"/>
    <n v="0"/>
    <s v="Phase 4 Emergency"/>
    <m/>
    <s v="Y"/>
    <s v="Conflict/insecurity"/>
    <s v="Conflict/insecurity"/>
    <m/>
    <n v="0.30611598970427978"/>
    <n v="-0.1797482153963389"/>
    <n v="1"/>
  </r>
  <r>
    <x v="23"/>
    <n v="2020"/>
    <x v="3"/>
    <x v="3"/>
    <m/>
    <m/>
    <m/>
    <x v="0"/>
    <s v="GIEWS"/>
    <s v="GIEWS - 1"/>
    <x v="0"/>
    <s v="Current year"/>
    <m/>
    <m/>
    <d v="2019-05-01T00:00:00"/>
    <x v="0"/>
    <n v="4826000"/>
    <n v="4391870"/>
    <n v="0.91004351429755492"/>
    <s v="May-Aug 2019"/>
    <n v="796757"/>
    <n v="0.18141634429070078"/>
    <n v="1786004"/>
    <n v="0.41"/>
    <n v="1343336"/>
    <n v="0.31"/>
    <n v="465773"/>
    <n v="0.11"/>
    <n v="0"/>
    <n v="0"/>
    <n v="1809109"/>
    <n v="0.42"/>
    <n v="0"/>
    <s v="Phase 4 Emergency"/>
    <m/>
    <s v="Y"/>
    <s v="Conflict/insecurity"/>
    <s v="Conflict/insecurity"/>
    <m/>
    <n v="-3.8317223853251203E-2"/>
    <n v="3.0202259912814916E-2"/>
    <n v="1"/>
  </r>
  <r>
    <x v="23"/>
    <n v="2021"/>
    <x v="4"/>
    <x v="3"/>
    <m/>
    <m/>
    <m/>
    <x v="0"/>
    <s v="GIEWS"/>
    <s v="GIEWS - 1"/>
    <x v="0"/>
    <s v="Current year"/>
    <m/>
    <m/>
    <d v="2020-04-01T00:00:00"/>
    <x v="0"/>
    <n v="4830000"/>
    <n v="4596014"/>
    <n v="0.95"/>
    <s v="May-Aug 2020"/>
    <n v="614066"/>
    <n v="0.13360838326428073"/>
    <n v="1619211"/>
    <n v="0.35"/>
    <n v="1608758"/>
    <n v="0.35"/>
    <n v="753979"/>
    <n v="0.16"/>
    <n v="0"/>
    <n v="0"/>
    <n v="2362737"/>
    <n v="0.51"/>
    <n v="0"/>
    <s v="Phase 4 Emergency"/>
    <m/>
    <s v="Y"/>
    <s v="Conflict/insecurity"/>
    <s v="Conflict/insecurity"/>
    <m/>
    <n v="3.9956485702445033E-2"/>
    <n v="8.2884376295068376E-4"/>
    <n v="1"/>
  </r>
  <r>
    <x v="23"/>
    <n v="2022"/>
    <x v="5"/>
    <x v="3"/>
    <m/>
    <m/>
    <m/>
    <x v="0"/>
    <s v="GIEWS"/>
    <s v="GIEWS -  1, 2, 3 "/>
    <x v="0"/>
    <s v="Current year"/>
    <m/>
    <m/>
    <d v="2021-02-01T00:00:00"/>
    <x v="0"/>
    <n v="4900000"/>
    <n v="4879385"/>
    <n v="0.99579285714285715"/>
    <s v="Apr-Aug 2021"/>
    <n v="998449"/>
    <n v="0.20462599282491545"/>
    <n v="1591200"/>
    <n v="0.33"/>
    <n v="1657212"/>
    <n v="0.34"/>
    <n v="632524"/>
    <n v="0.13"/>
    <n v="0"/>
    <n v="0"/>
    <n v="2289736"/>
    <n v="0.47"/>
    <n v="0"/>
    <s v="Phase 4 Emergency"/>
    <m/>
    <s v="Y"/>
    <s v="Conflict/insecurity"/>
    <s v="Conflict/insecurity"/>
    <m/>
    <n v="4.5792857142857191E-2"/>
    <n v="1.4492753623188406E-2"/>
    <n v="1"/>
  </r>
  <r>
    <x v="23"/>
    <n v="2023"/>
    <x v="6"/>
    <x v="3"/>
    <m/>
    <m/>
    <m/>
    <x v="0"/>
    <s v="GIEWS"/>
    <s v="GIEWS -  1, 2, 3 "/>
    <x v="0"/>
    <s v="Current year"/>
    <m/>
    <m/>
    <d v="2022-09-01T00:00:00"/>
    <x v="0"/>
    <n v="6091097"/>
    <n v="6091097"/>
    <n v="1"/>
    <s v="Sep 2022 - Mar 2023"/>
    <n v="1434325"/>
    <n v="0.23"/>
    <n v="2004079"/>
    <n v="0.33"/>
    <n v="2011128"/>
    <n v="0.33"/>
    <n v="641565"/>
    <n v="0.11"/>
    <n v="0"/>
    <n v="0"/>
    <n v="2652693"/>
    <n v="0.44"/>
    <n v="0"/>
    <s v="Phase 4 Emergency"/>
    <m/>
    <s v="Y"/>
    <s v="Conflict/insecurity"/>
    <m/>
    <m/>
    <n v="4.2071428571428537E-3"/>
    <n v="0.24308102040816326"/>
    <n v="1"/>
  </r>
  <r>
    <x v="23"/>
    <n v="2023"/>
    <x v="7"/>
    <x v="3"/>
    <m/>
    <m/>
    <m/>
    <x v="0"/>
    <s v="GIEWS"/>
    <s v="GIEWS -  1, 2, 3 "/>
    <x v="0"/>
    <s v="Projection"/>
    <m/>
    <m/>
    <d v="2022-09-01T00:00:00"/>
    <x v="0"/>
    <n v="6091097"/>
    <n v="6091097"/>
    <n v="1"/>
    <s v="Apr-Aug 2023"/>
    <n v="1235526"/>
    <n v="0.2028412944334986"/>
    <n v="1865230"/>
    <n v="0.31"/>
    <n v="2183556"/>
    <n v="0.36"/>
    <n v="806785"/>
    <n v="0.13"/>
    <n v="0"/>
    <n v="0"/>
    <n v="2990341"/>
    <n v="0.49"/>
    <n v="0"/>
    <s v="Phase 4 Emergency"/>
    <m/>
    <s v="Y"/>
    <s v="Conflict/insecurity"/>
    <m/>
    <m/>
    <m/>
    <n v="0"/>
    <n v="1"/>
  </r>
  <r>
    <x v="24"/>
    <n v="2017"/>
    <x v="0"/>
    <x v="4"/>
    <m/>
    <m/>
    <m/>
    <x v="0"/>
    <s v="GIEWS"/>
    <s v="GIEWS - 1"/>
    <x v="0"/>
    <s v="Current year"/>
    <m/>
    <m/>
    <d v="2016-03-01T00:00:00"/>
    <x v="11"/>
    <n v="14988418"/>
    <n v="12903715"/>
    <n v="0.86"/>
    <s v="Jun-Aug 2016"/>
    <n v="9132141.9000000004"/>
    <n v="0.70771416603668014"/>
    <n v="2719137.45"/>
    <n v="0.21072516325724802"/>
    <n v="1052435.6500000004"/>
    <n v="8.1560670706071883E-2"/>
    <n v="0"/>
    <n v="0"/>
    <n v="0"/>
    <n v="0"/>
    <n v="1052435.6500000004"/>
    <n v="8.1560670706071883E-2"/>
    <n v="0"/>
    <m/>
    <m/>
    <s v="Y"/>
    <s v="Conflict/insecurity"/>
    <s v="Conflict/insecurity"/>
    <m/>
    <m/>
    <m/>
    <m/>
  </r>
  <r>
    <x v="24"/>
    <n v="2018"/>
    <x v="1"/>
    <x v="4"/>
    <m/>
    <m/>
    <s v="Lake Chad Basin"/>
    <x v="0"/>
    <s v="GIEWS"/>
    <s v="GIEWS - 1"/>
    <x v="0"/>
    <s v="Current year"/>
    <m/>
    <m/>
    <d v="2017-03-01T00:00:00"/>
    <x v="11"/>
    <n v="14009000"/>
    <n v="13005810"/>
    <n v="0.93"/>
    <s v="Jun-Aug 2017"/>
    <n v="9507126"/>
    <n v="0.73099068800789802"/>
    <n v="2601276"/>
    <n v="0.20000876531334841"/>
    <n v="861293"/>
    <n v="6.6223710787717188E-2"/>
    <n v="36115"/>
    <n v="2.7768358910363906E-3"/>
    <n v="0"/>
    <n v="0"/>
    <n v="897408"/>
    <n v="6.9000546678753577E-2"/>
    <n v="0"/>
    <s v="Phase 3 Crisis"/>
    <m/>
    <s v="Y"/>
    <s v="Conflict/insecurity"/>
    <s v="Conflict/insecurity"/>
    <s v="Regional crisis"/>
    <n v="7.0000000000000062E-2"/>
    <m/>
    <m/>
  </r>
  <r>
    <x v="24"/>
    <n v="2019"/>
    <x v="2"/>
    <x v="4"/>
    <m/>
    <m/>
    <s v="Lake Chad Basin"/>
    <x v="0"/>
    <s v="GIEWS"/>
    <s v="GIEWS - 1"/>
    <x v="0"/>
    <s v="Current year"/>
    <m/>
    <m/>
    <m/>
    <x v="11"/>
    <n v="15353184"/>
    <n v="13855374"/>
    <n v="0.9"/>
    <s v="Jun-Aug 2018"/>
    <n v="9923301"/>
    <n v="0.7162059284722303"/>
    <n v="2941367"/>
    <n v="0.2122906967361545"/>
    <n v="956668"/>
    <n v="6.9046710684244256E-2"/>
    <n v="34038"/>
    <n v="2.4566641073709016E-3"/>
    <n v="0"/>
    <n v="0"/>
    <n v="990706"/>
    <n v="7.1503374791615157E-2"/>
    <n v="0"/>
    <s v="Phase 3 Crisis"/>
    <m/>
    <s v="Y"/>
    <s v="Conflict/insecurity"/>
    <s v="Conflict/insecurity"/>
    <m/>
    <n v="-3.0000000000000027E-2"/>
    <m/>
    <m/>
  </r>
  <r>
    <x v="24"/>
    <n v="2020"/>
    <x v="3"/>
    <x v="4"/>
    <m/>
    <m/>
    <m/>
    <x v="0"/>
    <s v="GIEWS"/>
    <s v="GIEWS - 1"/>
    <x v="0"/>
    <s v="Current year"/>
    <m/>
    <m/>
    <m/>
    <x v="11"/>
    <n v="15758820.879120879"/>
    <n v="14340527"/>
    <n v="0.91"/>
    <s v="Jun-Aug 2019"/>
    <n v="10996109"/>
    <n v="0.76678555815975247"/>
    <n v="2703544"/>
    <n v="0.19"/>
    <n v="619139"/>
    <n v="0.04"/>
    <n v="21735"/>
    <n v="0"/>
    <m/>
    <n v="0.04"/>
    <n v="640874"/>
    <n v="0.04"/>
    <n v="0"/>
    <s v="Phase 3 Crisis"/>
    <m/>
    <s v="Y"/>
    <s v="Conflict/insecurity"/>
    <s v="Conflict/insecurity"/>
    <s v="Regional crisis"/>
    <n v="1.0000000000000009E-2"/>
    <n v="2.642037502584994E-2"/>
    <m/>
  </r>
  <r>
    <x v="24"/>
    <n v="2021"/>
    <x v="4"/>
    <x v="4"/>
    <m/>
    <m/>
    <m/>
    <x v="0"/>
    <s v="GIEWS"/>
    <s v="GIEWS - 1"/>
    <x v="0"/>
    <s v="Current year"/>
    <m/>
    <m/>
    <d v="2020-03-01T00:00:00"/>
    <x v="11"/>
    <n v="16244513"/>
    <n v="14640810"/>
    <n v="0.9"/>
    <s v="Jun-Aug 2020"/>
    <n v="10543253.140000001"/>
    <n v="0.72012772107554157"/>
    <n v="3080198.9099999997"/>
    <n v="0.21038446028600874"/>
    <n v="882474.18"/>
    <n v="6.0274956098740444E-2"/>
    <n v="134883.77000000002"/>
    <n v="9.2128625397092118E-3"/>
    <n v="0"/>
    <n v="0"/>
    <n v="1017357.9500000001"/>
    <n v="6.9487818638449647E-2"/>
    <n v="0"/>
    <s v="Phase 3 Crisis"/>
    <m/>
    <s v="Y"/>
    <s v="Conflict/insecurity"/>
    <s v="Conflict/insecurity"/>
    <m/>
    <n v="-1.0000000000000009E-2"/>
    <n v="3.0820333869180695E-2"/>
    <m/>
  </r>
  <r>
    <x v="24"/>
    <n v="2022"/>
    <x v="5"/>
    <x v="4"/>
    <m/>
    <m/>
    <m/>
    <x v="0"/>
    <s v="GIEWS"/>
    <s v="GIEWS -  1, 2, 3 "/>
    <x v="0"/>
    <s v="Current year"/>
    <m/>
    <m/>
    <m/>
    <x v="11"/>
    <n v="16700000"/>
    <n v="15375866"/>
    <n v="0.92071053892215571"/>
    <s v="Jun-Aug 2021"/>
    <n v="10265854.439999999"/>
    <n v="0.66766024365717025"/>
    <n v="3331381.7699999996"/>
    <n v="0.21666303348377253"/>
    <n v="1613219.65"/>
    <n v="0.1049189457036111"/>
    <n v="165410.13999999993"/>
    <n v="1.0757777155446069E-2"/>
    <n v="0"/>
    <n v="0"/>
    <n v="1778629.79"/>
    <n v="0.11567672285905718"/>
    <n v="0"/>
    <s v="Phase 3 Crisis"/>
    <m/>
    <s v="Y"/>
    <s v="Conflict/insecurity"/>
    <s v="Conflict/insecurity"/>
    <m/>
    <n v="2.0710538922155686E-2"/>
    <n v="2.8039437070227959E-2"/>
    <n v="1"/>
  </r>
  <r>
    <x v="24"/>
    <n v="2023"/>
    <x v="6"/>
    <x v="4"/>
    <m/>
    <m/>
    <m/>
    <x v="0"/>
    <s v="GIEWS"/>
    <s v="GIEWS -  1, 2, 3 "/>
    <x v="0"/>
    <s v="Current year"/>
    <m/>
    <m/>
    <m/>
    <x v="11"/>
    <n v="16818391"/>
    <n v="15800189"/>
    <n v="0.9394590124584451"/>
    <s v="Jun-Aug 2022"/>
    <n v="9674974"/>
    <n v="0.61233280184180072"/>
    <n v="4026354"/>
    <n v="0.25482948336883821"/>
    <n v="1997572"/>
    <n v="0.12642709527082238"/>
    <n v="101289"/>
    <n v="6.4106195185386705E-3"/>
    <n v="0"/>
    <n v="0"/>
    <n v="2098861"/>
    <n v="0.13283771478936107"/>
    <n v="0"/>
    <s v="Phase 3 Crisis"/>
    <m/>
    <s v="Y"/>
    <s v="Conflict/insecurity"/>
    <s v="Conflict/insecurity"/>
    <m/>
    <n v="1.874847353628939E-2"/>
    <n v="7.0892814371257482E-3"/>
    <n v="1"/>
  </r>
  <r>
    <x v="24"/>
    <n v="2023"/>
    <x v="7"/>
    <x v="4"/>
    <m/>
    <m/>
    <m/>
    <x v="0"/>
    <s v="GIEWS"/>
    <s v="GIEWS -  1, 2, 3 "/>
    <x v="0"/>
    <s v="Projection"/>
    <m/>
    <m/>
    <m/>
    <x v="11"/>
    <n v="16232473.344707103"/>
    <n v="16232473.344707103"/>
    <n v="1"/>
    <s v="Jun-Aug 2023"/>
    <n v="10895416.688172413"/>
    <n v="0.67121112456501053"/>
    <n v="3824286.903640877"/>
    <n v="0.23559483650024635"/>
    <n v="1480286.7630312978"/>
    <n v="9.1192927386754191E-2"/>
    <n v="32482.989862514016"/>
    <n v="2.0011115479888152E-3"/>
    <n v="0"/>
    <n v="0"/>
    <n v="1512769.7528938118"/>
    <n v="9.3194038934742998E-2"/>
    <n v="0"/>
    <s v="Phase 3 Crisis"/>
    <m/>
    <s v="Y"/>
    <s v="Conflict/insecurity"/>
    <s v="Conflict/insecurity"/>
    <m/>
    <m/>
    <n v="-3.4837913763147529E-2"/>
    <m/>
  </r>
  <r>
    <x v="25"/>
    <n v="2017"/>
    <x v="0"/>
    <x v="1"/>
    <m/>
    <m/>
    <m/>
    <x v="1"/>
    <s v="N/A"/>
    <s v="N/A - N/A"/>
    <x v="2"/>
    <s v="Current year"/>
    <s v="N/A"/>
    <s v="N/A"/>
    <s v="N/A"/>
    <x v="2"/>
    <s v="N/A"/>
    <s v="N/A"/>
    <s v="N/A"/>
    <s v="N/A"/>
    <s v="N/A"/>
    <s v="N/A"/>
    <s v="N/A"/>
    <s v="N/A"/>
    <s v="N/A"/>
    <s v="N/A"/>
    <s v="N/A"/>
    <s v="N/A"/>
    <s v="N/A"/>
    <s v="N/A"/>
    <s v="N/A"/>
    <s v="N/A"/>
    <m/>
    <s v="N/A"/>
    <s v="N/A"/>
    <s v="N/A"/>
    <s v="N/A"/>
    <s v="N/A"/>
    <m/>
    <m/>
    <m/>
    <m/>
  </r>
  <r>
    <x v="25"/>
    <n v="2018"/>
    <x v="1"/>
    <x v="1"/>
    <m/>
    <m/>
    <m/>
    <x v="1"/>
    <s v="N/A"/>
    <s v="N/A - N/A"/>
    <x v="2"/>
    <s v="Current year"/>
    <s v="N/A"/>
    <s v="N/A"/>
    <s v="N/A"/>
    <x v="2"/>
    <s v="N/A"/>
    <s v="N/A"/>
    <s v="N/A"/>
    <s v="N/A"/>
    <s v="N/A"/>
    <s v="N/A"/>
    <s v="N/A"/>
    <s v="N/A"/>
    <s v="N/A"/>
    <s v="N/A"/>
    <s v="N/A"/>
    <s v="N/A"/>
    <s v="N/A"/>
    <s v="N/A"/>
    <s v="N/A"/>
    <s v="N/A"/>
    <m/>
    <s v="N/A"/>
    <s v="N/A"/>
    <s v="N/A"/>
    <s v="N/A"/>
    <s v="N/A"/>
    <m/>
    <m/>
    <m/>
    <m/>
  </r>
  <r>
    <x v="25"/>
    <n v="2019"/>
    <x v="2"/>
    <x v="1"/>
    <m/>
    <m/>
    <m/>
    <x v="1"/>
    <s v="N/A"/>
    <s v="N/A - N/A"/>
    <x v="2"/>
    <s v="Current year"/>
    <s v="N/A"/>
    <s v="N/A"/>
    <s v="N/A"/>
    <x v="2"/>
    <s v="N/A"/>
    <s v="N/A"/>
    <s v="N/A"/>
    <s v="N/A"/>
    <s v="N/A"/>
    <s v="N/A"/>
    <s v="N/A"/>
    <s v="N/A"/>
    <s v="N/A"/>
    <s v="N/A"/>
    <s v="N/A"/>
    <s v="N/A"/>
    <s v="N/A"/>
    <s v="N/A"/>
    <s v="N/A"/>
    <s v="N/A"/>
    <m/>
    <s v="N/A"/>
    <s v="N/A"/>
    <s v="N/A"/>
    <s v="N/A"/>
    <s v="N/A"/>
    <m/>
    <m/>
    <m/>
    <m/>
  </r>
  <r>
    <x v="25"/>
    <n v="2020"/>
    <x v="3"/>
    <x v="1"/>
    <m/>
    <m/>
    <m/>
    <x v="1"/>
    <s v="N/A"/>
    <s v="N/A - N/A"/>
    <x v="2"/>
    <s v="Current year"/>
    <s v="N/A"/>
    <s v="N/A"/>
    <s v="N/A"/>
    <x v="2"/>
    <s v="N/A"/>
    <s v="N/A"/>
    <s v="N/A"/>
    <s v="N/A"/>
    <s v="N/A"/>
    <s v="N/A"/>
    <s v="N/A"/>
    <s v="N/A"/>
    <s v="N/A"/>
    <s v="N/A"/>
    <s v="N/A"/>
    <s v="N/A"/>
    <s v="N/A"/>
    <s v="N/A"/>
    <s v="N/A"/>
    <s v="N/A"/>
    <m/>
    <s v="N/A"/>
    <s v="N/A"/>
    <s v="N/A"/>
    <s v="N/A"/>
    <s v="N/A"/>
    <m/>
    <m/>
    <m/>
    <m/>
  </r>
  <r>
    <x v="25"/>
    <n v="2021"/>
    <x v="4"/>
    <x v="1"/>
    <m/>
    <m/>
    <m/>
    <x v="1"/>
    <s v="N/A"/>
    <s v="N/A - N/A"/>
    <x v="2"/>
    <s v="Current year"/>
    <s v="N/A"/>
    <s v="N/A"/>
    <s v="N/A"/>
    <x v="2"/>
    <s v="N/A"/>
    <s v="N/A"/>
    <s v="N/A"/>
    <s v="N/A"/>
    <s v="N/A"/>
    <s v="N/A"/>
    <s v="N/A"/>
    <s v="N/A"/>
    <s v="N/A"/>
    <s v="N/A"/>
    <s v="N/A"/>
    <s v="N/A"/>
    <s v="N/A"/>
    <s v="N/A"/>
    <s v="N/A"/>
    <s v="N/A"/>
    <m/>
    <s v="N/A"/>
    <s v="N/A"/>
    <s v="N/A"/>
    <s v="N/A"/>
    <s v="N/A"/>
    <m/>
    <m/>
    <m/>
    <m/>
  </r>
  <r>
    <x v="25"/>
    <n v="2022"/>
    <x v="5"/>
    <x v="1"/>
    <m/>
    <m/>
    <m/>
    <x v="1"/>
    <s v="N/A"/>
    <s v="N/A - N/A"/>
    <x v="2"/>
    <s v="Current year"/>
    <s v="N/A"/>
    <s v="N/A"/>
    <s v="N/A"/>
    <x v="2"/>
    <s v="N/A"/>
    <s v="N/A"/>
    <s v="N/A"/>
    <s v="N/A"/>
    <s v="N/A"/>
    <s v="N/A"/>
    <s v="N/A"/>
    <s v="N/A"/>
    <s v="N/A"/>
    <s v="N/A"/>
    <s v="N/A"/>
    <s v="N/A"/>
    <s v="N/A"/>
    <s v="N/A"/>
    <s v="N/A"/>
    <s v="N/A"/>
    <m/>
    <s v="N/A"/>
    <s v="N/A"/>
    <s v="N/A"/>
    <s v="N/A"/>
    <s v="N/A"/>
    <m/>
    <m/>
    <m/>
    <m/>
  </r>
  <r>
    <x v="25"/>
    <n v="2023"/>
    <x v="6"/>
    <x v="1"/>
    <m/>
    <m/>
    <m/>
    <x v="1"/>
    <s v="N/A"/>
    <s v="N/A - N/A"/>
    <x v="2"/>
    <s v="Current year"/>
    <s v="N/A"/>
    <s v="N/A"/>
    <s v="N/A"/>
    <x v="2"/>
    <s v="N/A"/>
    <s v="N/A"/>
    <s v="N/A"/>
    <s v="N/A"/>
    <s v="N/A"/>
    <s v="N/A"/>
    <s v="N/A"/>
    <s v="N/A"/>
    <s v="N/A"/>
    <s v="N/A"/>
    <s v="N/A"/>
    <s v="N/A"/>
    <s v="N/A"/>
    <s v="N/A"/>
    <s v="N/A"/>
    <s v="N/A"/>
    <m/>
    <s v="N/A"/>
    <s v="N/A"/>
    <s v="N/A"/>
    <s v="N/A"/>
    <s v="N/A"/>
    <m/>
    <m/>
    <m/>
    <m/>
  </r>
  <r>
    <x v="26"/>
    <n v="2017"/>
    <x v="0"/>
    <x v="5"/>
    <m/>
    <s v="Residents "/>
    <m/>
    <x v="1"/>
    <s v="N/A"/>
    <s v="N/A - N/A"/>
    <x v="2"/>
    <s v="Current year"/>
    <s v="N/A"/>
    <s v="N/A"/>
    <s v="N/A"/>
    <x v="2"/>
    <s v="N/A"/>
    <s v="N/A"/>
    <s v="N/A"/>
    <s v="N/A"/>
    <s v="N/A"/>
    <s v="N/A"/>
    <s v="N/A"/>
    <s v="N/A"/>
    <s v="N/A"/>
    <s v="N/A"/>
    <s v="N/A"/>
    <s v="N/A"/>
    <s v="N/A"/>
    <s v="N/A"/>
    <s v="N/A"/>
    <s v="N/A"/>
    <m/>
    <s v="N/A"/>
    <s v="N/A"/>
    <s v="N/A"/>
    <s v="N/A"/>
    <s v="N/A"/>
    <m/>
    <m/>
    <m/>
    <m/>
  </r>
  <r>
    <x v="26"/>
    <n v="2018"/>
    <x v="1"/>
    <x v="5"/>
    <m/>
    <s v="Residents "/>
    <m/>
    <x v="1"/>
    <s v="N/A"/>
    <s v="N/A - N/A"/>
    <x v="2"/>
    <s v="Current year"/>
    <s v="N/A"/>
    <s v="N/A"/>
    <s v="N/A"/>
    <x v="2"/>
    <s v="N/A"/>
    <s v="N/A"/>
    <s v="N/A"/>
    <s v="N/A"/>
    <s v="N/A"/>
    <s v="N/A"/>
    <s v="N/A"/>
    <s v="N/A"/>
    <s v="N/A"/>
    <s v="N/A"/>
    <s v="N/A"/>
    <s v="N/A"/>
    <s v="N/A"/>
    <s v="N/A"/>
    <s v="N/A"/>
    <s v="N/A"/>
    <m/>
    <s v="N/A"/>
    <s v="N/A"/>
    <s v="N/A"/>
    <s v="N/A"/>
    <s v="N/A"/>
    <m/>
    <m/>
    <m/>
    <m/>
  </r>
  <r>
    <x v="26"/>
    <n v="2019"/>
    <x v="2"/>
    <x v="5"/>
    <m/>
    <s v="Residents "/>
    <m/>
    <x v="1"/>
    <s v="N/A"/>
    <s v="N/A - N/A"/>
    <x v="2"/>
    <s v="Current year"/>
    <s v="N/A"/>
    <s v="N/A"/>
    <s v="N/A"/>
    <x v="2"/>
    <s v="N/A"/>
    <s v="N/A"/>
    <s v="N/A"/>
    <s v="N/A"/>
    <s v="N/A"/>
    <s v="N/A"/>
    <s v="N/A"/>
    <s v="N/A"/>
    <s v="N/A"/>
    <s v="N/A"/>
    <s v="N/A"/>
    <s v="N/A"/>
    <s v="N/A"/>
    <s v="N/A"/>
    <s v="N/A"/>
    <s v="N/A"/>
    <m/>
    <s v="N/A"/>
    <s v="N/A"/>
    <s v="N/A"/>
    <s v="N/A"/>
    <s v="N/A"/>
    <m/>
    <m/>
    <m/>
    <m/>
  </r>
  <r>
    <x v="26"/>
    <n v="2020"/>
    <x v="3"/>
    <x v="5"/>
    <m/>
    <s v="Residents "/>
    <m/>
    <x v="1"/>
    <s v="N/A"/>
    <s v="N/A - N/A"/>
    <x v="2"/>
    <s v="Current year"/>
    <s v="N/A"/>
    <s v="N/A"/>
    <s v="N/A"/>
    <x v="2"/>
    <s v="N/A"/>
    <s v="N/A"/>
    <s v="N/A"/>
    <s v="N/A"/>
    <s v="N/A"/>
    <s v="N/A"/>
    <s v="N/A"/>
    <s v="N/A"/>
    <s v="N/A"/>
    <s v="N/A"/>
    <s v="N/A"/>
    <s v="N/A"/>
    <s v="N/A"/>
    <s v="N/A"/>
    <s v="N/A"/>
    <s v="N/A"/>
    <m/>
    <s v="N/A"/>
    <s v="N/A"/>
    <s v="N/A"/>
    <s v="N/A"/>
    <s v="N/A"/>
    <m/>
    <m/>
    <m/>
    <m/>
  </r>
  <r>
    <x v="26"/>
    <n v="2021"/>
    <x v="4"/>
    <x v="5"/>
    <m/>
    <s v="Residents "/>
    <m/>
    <x v="1"/>
    <s v="N/A"/>
    <s v="N/A - N/A"/>
    <x v="2"/>
    <s v="Current year"/>
    <s v="N/A"/>
    <s v="N/A"/>
    <s v="N/A"/>
    <x v="2"/>
    <s v="N/A"/>
    <s v="N/A"/>
    <s v="N/A"/>
    <s v="N/A"/>
    <s v="N/A"/>
    <s v="N/A"/>
    <s v="N/A"/>
    <s v="N/A"/>
    <s v="N/A"/>
    <s v="N/A"/>
    <s v="N/A"/>
    <s v="N/A"/>
    <s v="N/A"/>
    <s v="N/A"/>
    <s v="N/A"/>
    <s v="N/A"/>
    <m/>
    <s v="N/A"/>
    <s v="N/A"/>
    <s v="N/A"/>
    <s v="N/A"/>
    <s v="N/A"/>
    <m/>
    <m/>
    <m/>
    <m/>
  </r>
  <r>
    <x v="26"/>
    <n v="2022"/>
    <x v="5"/>
    <x v="5"/>
    <m/>
    <s v="Residents "/>
    <m/>
    <x v="1"/>
    <s v="N/A"/>
    <s v="N/A - N/A"/>
    <x v="2"/>
    <s v="Current year"/>
    <s v="N/A"/>
    <s v="N/A"/>
    <s v="N/A"/>
    <x v="2"/>
    <s v="N/A"/>
    <s v="N/A"/>
    <s v="N/A"/>
    <s v="N/A"/>
    <s v="N/A"/>
    <s v="N/A"/>
    <s v="N/A"/>
    <s v="N/A"/>
    <s v="N/A"/>
    <s v="N/A"/>
    <s v="N/A"/>
    <s v="N/A"/>
    <s v="N/A"/>
    <s v="N/A"/>
    <s v="N/A"/>
    <s v="N/A"/>
    <m/>
    <s v="N/A"/>
    <s v="N/A"/>
    <s v="N/A"/>
    <s v="N/A"/>
    <s v="N/A"/>
    <m/>
    <m/>
    <m/>
    <m/>
  </r>
  <r>
    <x v="26"/>
    <n v="2023"/>
    <x v="6"/>
    <x v="5"/>
    <m/>
    <s v="Residents "/>
    <m/>
    <x v="0"/>
    <s v="External Assistance - WFP"/>
    <s v=" - WFP assistance provided"/>
    <x v="0"/>
    <s v="Current year"/>
    <m/>
    <m/>
    <d v="2023-03-01T00:00:00"/>
    <x v="0"/>
    <n v="52156259"/>
    <n v="52156259"/>
    <n v="1"/>
    <s v="Dec22-Mar23"/>
    <n v="22078668"/>
    <n v="0.42331770765997617"/>
    <n v="19329250"/>
    <n v="0.37060269219078767"/>
    <n v="9021293"/>
    <n v="0.17296664241198742"/>
    <n v="1727048"/>
    <n v="3.3112957737248754E-2"/>
    <n v="0"/>
    <n v="0"/>
    <n v="10748341"/>
    <n v="0.20607960014923615"/>
    <m/>
    <s v="Phase 3 Crisis"/>
    <m/>
    <s v="Y"/>
    <s v="Economic shocks"/>
    <m/>
    <s v="WFP has conducted F2F EFSAs in 2022 (migrants and national) - CARI based "/>
    <e v="#VALUE!"/>
    <m/>
    <m/>
  </r>
  <r>
    <x v="26"/>
    <n v="2023"/>
    <x v="7"/>
    <x v="5"/>
    <m/>
    <s v="Residents "/>
    <m/>
    <x v="0"/>
    <s v="External Assistance - WFP"/>
    <s v=" - WFP assistance provided"/>
    <x v="0"/>
    <s v="Projection"/>
    <m/>
    <m/>
    <d v="2023-03-01T00:00:00"/>
    <x v="0"/>
    <n v="52156259"/>
    <n v="52156259"/>
    <n v="1"/>
    <s v="Apr23-Sep23"/>
    <n v="22031042"/>
    <n v="0.42240456701467027"/>
    <n v="19363192"/>
    <n v="0.37125346739305054"/>
    <n v="9031272"/>
    <n v="0.17315797131845673"/>
    <n v="1748751"/>
    <n v="3.3529072704390088E-2"/>
    <n v="0"/>
    <n v="0"/>
    <n v="10762023"/>
    <n v="0.20634192724597061"/>
    <m/>
    <s v="Phase 3 Crisis"/>
    <m/>
    <s v="Y "/>
    <s v="Economic shocks "/>
    <s v="Economic shocks"/>
    <s v="WFP has conducted F2F EFSAs in 2022 (migrants and national)"/>
    <m/>
    <m/>
    <m/>
  </r>
  <r>
    <x v="27"/>
    <n v="2017"/>
    <x v="0"/>
    <x v="5"/>
    <m/>
    <s v="Venezuelan migrants"/>
    <m/>
    <x v="1"/>
    <s v="N/A"/>
    <s v="N/A - N/A"/>
    <x v="2"/>
    <s v="Current year"/>
    <s v="N/A"/>
    <s v="N/A"/>
    <s v="N/A"/>
    <x v="2"/>
    <s v="N/A"/>
    <s v="N/A"/>
    <s v="N/A"/>
    <s v="N/A"/>
    <s v="N/A"/>
    <s v="N/A"/>
    <s v="N/A"/>
    <s v="N/A"/>
    <s v="N/A"/>
    <s v="N/A"/>
    <s v="N/A"/>
    <s v="N/A"/>
    <s v="N/A"/>
    <s v="N/A"/>
    <s v="N/A"/>
    <s v="N/A"/>
    <m/>
    <s v="N/A"/>
    <s v="N/A"/>
    <s v="N/A"/>
    <s v="N/A"/>
    <s v="N/A"/>
    <m/>
    <m/>
    <m/>
    <m/>
  </r>
  <r>
    <x v="27"/>
    <n v="2018"/>
    <x v="1"/>
    <x v="5"/>
    <m/>
    <s v="Venezuelan migrants"/>
    <m/>
    <x v="1"/>
    <s v="N/A"/>
    <s v="N/A - N/A"/>
    <x v="2"/>
    <s v="Current year"/>
    <s v="N/A"/>
    <s v="N/A"/>
    <s v="N/A"/>
    <x v="2"/>
    <s v="N/A"/>
    <s v="N/A"/>
    <s v="N/A"/>
    <s v="N/A"/>
    <s v="N/A"/>
    <s v="N/A"/>
    <s v="N/A"/>
    <s v="N/A"/>
    <s v="N/A"/>
    <s v="N/A"/>
    <s v="N/A"/>
    <s v="N/A"/>
    <s v="N/A"/>
    <s v="N/A"/>
    <s v="N/A"/>
    <s v="N/A"/>
    <m/>
    <s v="N/A"/>
    <s v="N/A"/>
    <s v="N/A"/>
    <s v="N/A"/>
    <s v="N/A"/>
    <m/>
    <e v="#VALUE!"/>
    <m/>
    <m/>
  </r>
  <r>
    <x v="27"/>
    <n v="2019"/>
    <x v="2"/>
    <x v="5"/>
    <m/>
    <s v="Venezuelan migrants"/>
    <m/>
    <x v="0"/>
    <s v="Displacement"/>
    <s v=" - "/>
    <x v="0"/>
    <s v="Current year"/>
    <m/>
    <m/>
    <m/>
    <x v="3"/>
    <n v="1114266"/>
    <n v="1114266"/>
    <n v="1"/>
    <s v="Dec 2017-Jan 2018"/>
    <n v="514266"/>
    <n v="0.46152893474269158"/>
    <n v="300000"/>
    <n v="0.26923553262865418"/>
    <s v="N/A"/>
    <s v="N/A"/>
    <s v="N/A"/>
    <s v="N/A"/>
    <s v="N/A"/>
    <s v="N/A"/>
    <n v="300000"/>
    <n v="0.26923553262865418"/>
    <m/>
    <s v="N/A"/>
    <m/>
    <s v="N/A"/>
    <s v="Economic shocks"/>
    <s v="Economic shocks"/>
    <m/>
    <n v="1"/>
    <m/>
    <m/>
  </r>
  <r>
    <x v="27"/>
    <n v="2020"/>
    <x v="3"/>
    <x v="5"/>
    <m/>
    <s v="Venezuelan migrants"/>
    <m/>
    <x v="0"/>
    <s v="Displacement"/>
    <s v="Displacement - "/>
    <x v="0"/>
    <s v="Current year"/>
    <m/>
    <m/>
    <m/>
    <x v="15"/>
    <n v="1630903"/>
    <n v="1630903"/>
    <n v="1"/>
    <s v="Sep-Dec 2019"/>
    <n v="67359"/>
    <n v="4.130165926483672E-2"/>
    <n v="672909"/>
    <n v="0.41259903256048952"/>
    <s v="N/A"/>
    <s v="N/A"/>
    <s v="N/A"/>
    <s v="N/A"/>
    <s v="N/A"/>
    <s v="N/A"/>
    <n v="890635"/>
    <n v="0.55000000000000004"/>
    <m/>
    <s v="N/A"/>
    <m/>
    <s v="N/A"/>
    <s v="Economic shocks"/>
    <s v="Economic shocks"/>
    <m/>
    <n v="0"/>
    <n v="0.46365679290223338"/>
    <m/>
  </r>
  <r>
    <x v="27"/>
    <n v="2021"/>
    <x v="4"/>
    <x v="5"/>
    <m/>
    <s v="Venezuelan migrants"/>
    <m/>
    <x v="0"/>
    <s v="Displacement"/>
    <s v="Displacement - Refugee populations"/>
    <x v="3"/>
    <s v="Current year"/>
    <s v="N/A"/>
    <s v="Insufficient evidence"/>
    <s v="N/A"/>
    <x v="2"/>
    <s v="N/A"/>
    <s v="N/A"/>
    <s v="N/A"/>
    <s v="N/A"/>
    <s v="N/A"/>
    <s v="N/A"/>
    <s v="N/A"/>
    <s v="N/A"/>
    <s v="N/A"/>
    <s v="N/A"/>
    <s v="N/A"/>
    <s v="N/A"/>
    <s v="N/A"/>
    <s v="N/A"/>
    <s v="N/A"/>
    <s v="N/A"/>
    <m/>
    <s v="N/A"/>
    <s v="N/A"/>
    <s v="N/A"/>
    <s v="N/A"/>
    <s v="N/A"/>
    <m/>
    <e v="#VALUE!"/>
    <e v="#VALUE!"/>
    <m/>
  </r>
  <r>
    <x v="27"/>
    <n v="2022"/>
    <x v="5"/>
    <x v="5"/>
    <m/>
    <s v="Venezuelan migrants"/>
    <m/>
    <x v="0"/>
    <s v="Displacement"/>
    <s v="Displacement - WFP assistance provided (Venezuelan migrants - largest migratory crisis in the world); R4V (Venezuelan migrants) ; also qualified for COVID-19 GHRP; FAO assistance provided (Venezuelan migrants/Venezuelan crisis)"/>
    <x v="3"/>
    <s v="Current year"/>
    <s v="N/A"/>
    <s v="Insufficient evidence"/>
    <s v="N/A"/>
    <x v="2"/>
    <s v="N/A"/>
    <s v="N/A"/>
    <s v="N/A"/>
    <s v="N/A"/>
    <s v="N/A"/>
    <s v="N/A"/>
    <s v="N/A"/>
    <s v="N/A"/>
    <s v="N/A"/>
    <s v="N/A"/>
    <s v="N/A"/>
    <s v="N/A"/>
    <s v="N/A"/>
    <s v="N/A"/>
    <s v="N/A"/>
    <s v="N/A"/>
    <m/>
    <s v="N/A"/>
    <s v="N/A"/>
    <s v="N/A"/>
    <s v="N/A"/>
    <s v="N/A"/>
    <m/>
    <e v="#VALUE!"/>
    <m/>
    <m/>
  </r>
  <r>
    <x v="27"/>
    <n v="2023"/>
    <x v="6"/>
    <x v="5"/>
    <m/>
    <s v="Venezuelan migrants with intention to settle only "/>
    <m/>
    <x v="0"/>
    <s v="External Assistance - WFP"/>
    <s v=" - WFP assistance provided"/>
    <x v="0"/>
    <s v="Current year"/>
    <m/>
    <m/>
    <d v="2023-03-01T00:00:00"/>
    <x v="0"/>
    <n v="2577036"/>
    <n v="2577036"/>
    <n v="1"/>
    <s v="Dec22-Mar23"/>
    <n v="765752"/>
    <n v="0.29714447140047712"/>
    <n v="990035"/>
    <n v="0.38417585163730733"/>
    <n v="675768"/>
    <n v="0.26222683734336655"/>
    <n v="145482"/>
    <n v="5.6453227661546056E-2"/>
    <n v="0"/>
    <n v="0"/>
    <n v="821250"/>
    <n v="0.31868006500491264"/>
    <m/>
    <s v="Phase 3 Crisis"/>
    <m/>
    <s v="N/A"/>
    <s v="Economic shocks"/>
    <m/>
    <m/>
    <e v="#REF!"/>
    <m/>
    <m/>
  </r>
  <r>
    <x v="27"/>
    <n v="2023"/>
    <x v="7"/>
    <x v="5"/>
    <m/>
    <s v="Venezuelan migrants"/>
    <m/>
    <x v="0"/>
    <s v="Displacement"/>
    <s v=" - WFP assistance provided"/>
    <x v="0"/>
    <s v="Projection"/>
    <m/>
    <m/>
    <d v="2023-03-01T00:00:00"/>
    <x v="0"/>
    <n v="2577036"/>
    <n v="2577036"/>
    <n v="1"/>
    <s v="Apr23-Sep23"/>
    <n v="766533"/>
    <n v="0.2974475327469232"/>
    <n v="941663"/>
    <n v="0.3654054502925066"/>
    <n v="712138"/>
    <n v="0.27633995023740454"/>
    <n v="156702"/>
    <n v="6.080706672316568E-2"/>
    <n v="0"/>
    <n v="0"/>
    <n v="868840"/>
    <n v="0.3371470169605702"/>
    <m/>
    <s v="Phase 3 Crisis"/>
    <m/>
    <s v="N/A"/>
    <s v="Economic shocks "/>
    <m/>
    <s v="WFP has conducted F2F EFSAs in 2022 (migrants and national)"/>
    <m/>
    <m/>
    <m/>
  </r>
  <r>
    <x v="28"/>
    <n v="2017"/>
    <x v="0"/>
    <x v="1"/>
    <m/>
    <m/>
    <m/>
    <x v="1"/>
    <s v="N/A"/>
    <s v="N/A - N/A"/>
    <x v="2"/>
    <s v="Current year"/>
    <s v="N/A"/>
    <s v="N/A"/>
    <s v="N/A"/>
    <x v="2"/>
    <s v="N/A"/>
    <s v="N/A"/>
    <s v="N/A"/>
    <s v="N/A"/>
    <s v="N/A"/>
    <s v="N/A"/>
    <s v="N/A"/>
    <s v="N/A"/>
    <s v="N/A"/>
    <s v="N/A"/>
    <s v="N/A"/>
    <s v="N/A"/>
    <s v="N/A"/>
    <s v="N/A"/>
    <s v="N/A"/>
    <s v="N/A"/>
    <m/>
    <s v="N/A"/>
    <s v="N/A"/>
    <s v="N/A"/>
    <s v="N/A"/>
    <s v="N/A"/>
    <m/>
    <m/>
    <m/>
    <m/>
  </r>
  <r>
    <x v="28"/>
    <n v="2018"/>
    <x v="1"/>
    <x v="1"/>
    <m/>
    <m/>
    <m/>
    <x v="1"/>
    <s v="N/A"/>
    <s v="N/A - N/A"/>
    <x v="2"/>
    <s v="Current year"/>
    <s v="N/A"/>
    <s v="N/A"/>
    <s v="N/A"/>
    <x v="2"/>
    <s v="N/A"/>
    <s v="N/A"/>
    <s v="N/A"/>
    <s v="N/A"/>
    <s v="N/A"/>
    <s v="N/A"/>
    <s v="N/A"/>
    <s v="N/A"/>
    <s v="N/A"/>
    <s v="N/A"/>
    <s v="N/A"/>
    <s v="N/A"/>
    <s v="N/A"/>
    <s v="N/A"/>
    <s v="N/A"/>
    <s v="N/A"/>
    <m/>
    <s v="N/A"/>
    <s v="N/A"/>
    <s v="N/A"/>
    <s v="N/A"/>
    <s v="N/A"/>
    <m/>
    <m/>
    <m/>
    <m/>
  </r>
  <r>
    <x v="28"/>
    <n v="2019"/>
    <x v="2"/>
    <x v="1"/>
    <m/>
    <m/>
    <m/>
    <x v="1"/>
    <s v="N/A"/>
    <s v="N/A - N/A"/>
    <x v="2"/>
    <s v="Current year"/>
    <s v="N/A"/>
    <s v="N/A"/>
    <s v="N/A"/>
    <x v="2"/>
    <s v="N/A"/>
    <s v="N/A"/>
    <s v="N/A"/>
    <s v="N/A"/>
    <s v="N/A"/>
    <s v="N/A"/>
    <s v="N/A"/>
    <s v="N/A"/>
    <s v="N/A"/>
    <s v="N/A"/>
    <s v="N/A"/>
    <s v="N/A"/>
    <s v="N/A"/>
    <s v="N/A"/>
    <s v="N/A"/>
    <s v="N/A"/>
    <m/>
    <s v="N/A"/>
    <s v="N/A"/>
    <s v="N/A"/>
    <s v="N/A"/>
    <s v="N/A"/>
    <m/>
    <m/>
    <m/>
    <m/>
  </r>
  <r>
    <x v="28"/>
    <n v="2020"/>
    <x v="3"/>
    <x v="1"/>
    <m/>
    <m/>
    <m/>
    <x v="0"/>
    <s v="Climate shock"/>
    <s v="Climate shock - "/>
    <x v="3"/>
    <s v="Current year"/>
    <s v="N/A"/>
    <s v="Data gap"/>
    <s v="N/A"/>
    <x v="2"/>
    <s v="N/A"/>
    <s v="N/A"/>
    <s v="N/A"/>
    <s v="N/A"/>
    <s v="N/A"/>
    <s v="N/A"/>
    <s v="N/A"/>
    <s v="N/A"/>
    <s v="N/A"/>
    <s v="N/A"/>
    <s v="N/A"/>
    <s v="N/A"/>
    <s v="N/A"/>
    <s v="N/A"/>
    <s v="N/A"/>
    <s v="N/A"/>
    <m/>
    <s v="N/A"/>
    <s v="N/A"/>
    <s v="N/A"/>
    <s v="N/A"/>
    <s v="N/A"/>
    <m/>
    <m/>
    <m/>
    <m/>
  </r>
  <r>
    <x v="28"/>
    <n v="2021"/>
    <x v="4"/>
    <x v="1"/>
    <m/>
    <m/>
    <m/>
    <x v="1"/>
    <s v="N/A"/>
    <s v="N/A - N/A"/>
    <x v="2"/>
    <s v="Current year"/>
    <s v="N/A"/>
    <s v="N/A"/>
    <s v="N/A"/>
    <x v="2"/>
    <s v="N/A"/>
    <s v="N/A"/>
    <s v="N/A"/>
    <s v="N/A"/>
    <s v="N/A"/>
    <s v="N/A"/>
    <s v="N/A"/>
    <s v="N/A"/>
    <s v="N/A"/>
    <s v="N/A"/>
    <s v="N/A"/>
    <s v="N/A"/>
    <s v="N/A"/>
    <s v="N/A"/>
    <s v="N/A"/>
    <s v="N/A"/>
    <m/>
    <s v="N/A"/>
    <s v="N/A"/>
    <s v="N/A"/>
    <s v="N/A"/>
    <s v="N/A"/>
    <m/>
    <m/>
    <m/>
    <m/>
  </r>
  <r>
    <x v="28"/>
    <n v="2022"/>
    <x v="5"/>
    <x v="1"/>
    <m/>
    <m/>
    <m/>
    <x v="1"/>
    <s v="N/A"/>
    <s v="N/A - N/A"/>
    <x v="2"/>
    <s v="Current year"/>
    <s v="N/A"/>
    <s v="N/A"/>
    <s v="N/A"/>
    <x v="2"/>
    <s v="N/A"/>
    <s v="N/A"/>
    <s v="N/A"/>
    <s v="N/A"/>
    <s v="N/A"/>
    <s v="N/A"/>
    <s v="N/A"/>
    <s v="N/A"/>
    <s v="N/A"/>
    <s v="N/A"/>
    <s v="N/A"/>
    <s v="N/A"/>
    <s v="N/A"/>
    <s v="N/A"/>
    <s v="N/A"/>
    <s v="N/A"/>
    <m/>
    <s v="N/A"/>
    <s v="N/A"/>
    <s v="N/A"/>
    <s v="N/A"/>
    <s v="N/A"/>
    <m/>
    <m/>
    <m/>
    <m/>
  </r>
  <r>
    <x v="28"/>
    <n v="2023"/>
    <x v="6"/>
    <x v="1"/>
    <m/>
    <m/>
    <m/>
    <x v="1"/>
    <s v="N/A"/>
    <s v="N/A - N/A"/>
    <x v="2"/>
    <s v="Current year"/>
    <s v="N/A"/>
    <s v="N/A"/>
    <s v="N/A"/>
    <x v="2"/>
    <s v="N/A"/>
    <s v="N/A"/>
    <s v="N/A"/>
    <s v="N/A"/>
    <s v="N/A"/>
    <s v="N/A"/>
    <s v="N/A"/>
    <s v="N/A"/>
    <s v="N/A"/>
    <s v="N/A"/>
    <s v="N/A"/>
    <s v="N/A"/>
    <s v="N/A"/>
    <s v="N/A"/>
    <s v="N/A"/>
    <s v="N/A"/>
    <m/>
    <s v="N/A"/>
    <s v="N/A"/>
    <s v="N/A"/>
    <s v="N/A"/>
    <s v="N/A"/>
    <m/>
    <m/>
    <m/>
    <m/>
  </r>
  <r>
    <x v="29"/>
    <n v="2017"/>
    <x v="0"/>
    <x v="3"/>
    <m/>
    <m/>
    <m/>
    <x v="0"/>
    <s v="GIEWS"/>
    <s v="GIEWS - 1"/>
    <x v="3"/>
    <s v="Current year"/>
    <s v="N/A"/>
    <s v="N/A"/>
    <s v="N/A"/>
    <x v="2"/>
    <s v="N/A"/>
    <s v="N/A"/>
    <s v="N/A"/>
    <s v="N/A"/>
    <s v="N/A"/>
    <s v="N/A"/>
    <s v="N/A"/>
    <s v="N/A"/>
    <s v="N/A"/>
    <s v="N/A"/>
    <s v="N/A"/>
    <s v="N/A"/>
    <s v="N/A"/>
    <s v="N/A"/>
    <s v="N/A"/>
    <s v="N/A"/>
    <m/>
    <s v="N/A"/>
    <s v="N/A"/>
    <s v="N/A"/>
    <s v="N/A"/>
    <s v="N/A"/>
    <m/>
    <m/>
    <m/>
    <m/>
  </r>
  <r>
    <x v="29"/>
    <n v="2018"/>
    <x v="1"/>
    <x v="3"/>
    <m/>
    <m/>
    <m/>
    <x v="0"/>
    <s v="GIEWS"/>
    <s v="GIEWS - 1"/>
    <x v="3"/>
    <s v="Current year"/>
    <s v="N/A"/>
    <s v="N/A"/>
    <s v="N/A"/>
    <x v="2"/>
    <s v="N/A"/>
    <s v="N/A"/>
    <s v="N/A"/>
    <s v="N/A"/>
    <s v="N/A"/>
    <s v="N/A"/>
    <s v="N/A"/>
    <s v="N/A"/>
    <s v="N/A"/>
    <s v="N/A"/>
    <s v="N/A"/>
    <s v="N/A"/>
    <s v="N/A"/>
    <s v="N/A"/>
    <s v="N/A"/>
    <s v="N/A"/>
    <m/>
    <s v="N/A"/>
    <s v="N/A"/>
    <s v="N/A"/>
    <s v="N/A"/>
    <s v="N/A"/>
    <m/>
    <m/>
    <m/>
    <m/>
  </r>
  <r>
    <x v="29"/>
    <n v="2019"/>
    <x v="2"/>
    <x v="3"/>
    <m/>
    <m/>
    <m/>
    <x v="0"/>
    <s v="GIEWS"/>
    <s v="GIEWS - 1"/>
    <x v="3"/>
    <s v="Current year"/>
    <s v="N/A"/>
    <s v="N/A"/>
    <s v="N/A"/>
    <x v="2"/>
    <s v="N/A"/>
    <s v="N/A"/>
    <s v="N/A"/>
    <s v="N/A"/>
    <s v="N/A"/>
    <s v="N/A"/>
    <s v="N/A"/>
    <s v="N/A"/>
    <s v="N/A"/>
    <s v="N/A"/>
    <s v="N/A"/>
    <s v="N/A"/>
    <s v="N/A"/>
    <s v="N/A"/>
    <s v="N/A"/>
    <s v="N/A"/>
    <m/>
    <s v="N/A"/>
    <s v="N/A"/>
    <s v="N/A"/>
    <s v="Conflict/insecurity"/>
    <s v="Conflict/insecurity"/>
    <m/>
    <m/>
    <m/>
    <m/>
  </r>
  <r>
    <x v="29"/>
    <n v="2020"/>
    <x v="3"/>
    <x v="3"/>
    <m/>
    <m/>
    <m/>
    <x v="0"/>
    <s v="GIEWS"/>
    <s v="GIEWS - 1"/>
    <x v="3"/>
    <s v="Current year"/>
    <s v="N/A"/>
    <s v="N/A"/>
    <s v="N/A"/>
    <x v="2"/>
    <s v="N/A"/>
    <s v="N/A"/>
    <s v="N/A"/>
    <s v="N/A"/>
    <s v="N/A"/>
    <s v="N/A"/>
    <s v="N/A"/>
    <s v="N/A"/>
    <s v="N/A"/>
    <s v="N/A"/>
    <s v="N/A"/>
    <s v="N/A"/>
    <s v="N/A"/>
    <s v="N/A"/>
    <s v="N/A"/>
    <s v="N/A"/>
    <m/>
    <s v="N/A"/>
    <s v="N/A"/>
    <s v="N/A"/>
    <s v="N/A"/>
    <s v="N/A"/>
    <m/>
    <m/>
    <m/>
    <m/>
  </r>
  <r>
    <x v="29"/>
    <n v="2021"/>
    <x v="4"/>
    <x v="3"/>
    <m/>
    <m/>
    <m/>
    <x v="0"/>
    <s v="GIEWS"/>
    <s v="GIEWS - 1"/>
    <x v="0"/>
    <s v="Current year"/>
    <m/>
    <m/>
    <d v="2020-02-01T00:00:00"/>
    <x v="15"/>
    <n v="5518099"/>
    <n v="253826"/>
    <n v="4.5998812272124878E-2"/>
    <d v="2020-02-01T00:00:00"/>
    <s v="merged with Phase 2 "/>
    <s v="merged with Phase 2"/>
    <n v="126561"/>
    <n v="0.49861322323166263"/>
    <s v="N/A"/>
    <s v="N/A"/>
    <s v="N/A"/>
    <s v="N/A"/>
    <s v="N/A"/>
    <s v="N/A"/>
    <n v="127265"/>
    <n v="0.50138677676833732"/>
    <m/>
    <s v="N/A"/>
    <m/>
    <s v="N"/>
    <s v="Weather extremes"/>
    <s v="Weather extremes"/>
    <m/>
    <m/>
    <m/>
    <m/>
  </r>
  <r>
    <x v="29"/>
    <n v="2022"/>
    <x v="5"/>
    <x v="3"/>
    <m/>
    <m/>
    <m/>
    <x v="0"/>
    <s v="GIEWS"/>
    <s v="GIEWS -  1, 2, 3 "/>
    <x v="3"/>
    <s v="Current year"/>
    <s v="N/A"/>
    <s v="N/A"/>
    <s v="N/A"/>
    <x v="2"/>
    <s v="N/A"/>
    <s v="N/A"/>
    <s v="N/A"/>
    <s v="N/A"/>
    <s v="N/A"/>
    <s v="N/A"/>
    <s v="N/A"/>
    <s v="N/A"/>
    <s v="N/A"/>
    <s v="N/A"/>
    <s v="N/A"/>
    <s v="N/A"/>
    <s v="N/A"/>
    <s v="N/A"/>
    <s v="N/A"/>
    <s v="N/A"/>
    <m/>
    <s v="N/A"/>
    <s v="N/A"/>
    <s v="N/A"/>
    <s v="Weather extremes"/>
    <s v="Weather extremes"/>
    <m/>
    <m/>
    <e v="#VALUE!"/>
    <m/>
  </r>
  <r>
    <x v="29"/>
    <n v="2023"/>
    <x v="6"/>
    <x v="3"/>
    <m/>
    <s v="Refugees and asylum seekers"/>
    <m/>
    <x v="0"/>
    <s v="GIEWS"/>
    <s v="GIEWS -  1, 2, 3 "/>
    <x v="0"/>
    <s v="Current year"/>
    <m/>
    <s v="rCARI (wide national), CARI refugees"/>
    <m/>
    <x v="3"/>
    <n v="59930"/>
    <n v="59930"/>
    <n v="1"/>
    <s v="Aug-Sep 2022"/>
    <s v="merged with Phase 2 "/>
    <s v="merged with Phase 2"/>
    <n v="21215.22"/>
    <s v="N/A"/>
    <s v="N/A"/>
    <s v="N/A"/>
    <s v="N/A"/>
    <s v="N/A"/>
    <s v="N/A"/>
    <s v="N/A"/>
    <n v="38714.78"/>
    <n v="0.64600000000000002"/>
    <m/>
    <s v="N/A"/>
    <m/>
    <s v="N/A"/>
    <s v="Conflict/insecurity"/>
    <m/>
    <m/>
    <m/>
    <m/>
    <n v="1"/>
  </r>
  <r>
    <x v="29"/>
    <n v="2023"/>
    <x v="7"/>
    <x v="3"/>
    <m/>
    <m/>
    <m/>
    <x v="0"/>
    <s v="GIEWS"/>
    <s v="GIEWS -  1, 2, 3 "/>
    <x v="3"/>
    <s v="Projection"/>
    <s v="N/A"/>
    <s v="N/A"/>
    <s v="N/A"/>
    <x v="4"/>
    <m/>
    <m/>
    <m/>
    <m/>
    <m/>
    <m/>
    <m/>
    <m/>
    <m/>
    <m/>
    <m/>
    <m/>
    <m/>
    <m/>
    <m/>
    <s v="N/A"/>
    <m/>
    <s v="N/A"/>
    <s v="N/A"/>
    <s v="N/A"/>
    <s v="N/A"/>
    <m/>
    <m/>
    <m/>
    <m/>
    <m/>
  </r>
  <r>
    <x v="30"/>
    <n v="2017"/>
    <x v="0"/>
    <x v="1"/>
    <m/>
    <m/>
    <m/>
    <x v="1"/>
    <s v="N/A"/>
    <s v="N/A - N/A"/>
    <x v="2"/>
    <s v="Current year"/>
    <s v="N/A"/>
    <s v="N/A"/>
    <s v="N/A"/>
    <x v="2"/>
    <s v="N/A"/>
    <s v="N/A"/>
    <s v="N/A"/>
    <s v="N/A"/>
    <s v="N/A"/>
    <s v="N/A"/>
    <s v="N/A"/>
    <s v="N/A"/>
    <s v="N/A"/>
    <s v="N/A"/>
    <s v="N/A"/>
    <s v="N/A"/>
    <s v="N/A"/>
    <s v="N/A"/>
    <s v="N/A"/>
    <s v="N/A"/>
    <m/>
    <s v="N/A"/>
    <s v="N/A"/>
    <s v="N/A"/>
    <s v="N/A"/>
    <s v="N/A"/>
    <m/>
    <m/>
    <m/>
    <m/>
  </r>
  <r>
    <x v="30"/>
    <n v="2018"/>
    <x v="1"/>
    <x v="1"/>
    <m/>
    <m/>
    <m/>
    <x v="1"/>
    <s v="N/A"/>
    <s v="N/A - N/A"/>
    <x v="2"/>
    <s v="Current year"/>
    <s v="N/A"/>
    <s v="N/A"/>
    <s v="N/A"/>
    <x v="2"/>
    <s v="N/A"/>
    <s v="N/A"/>
    <s v="N/A"/>
    <s v="N/A"/>
    <s v="N/A"/>
    <s v="N/A"/>
    <s v="N/A"/>
    <s v="N/A"/>
    <s v="N/A"/>
    <s v="N/A"/>
    <s v="N/A"/>
    <s v="N/A"/>
    <s v="N/A"/>
    <s v="N/A"/>
    <s v="N/A"/>
    <s v="N/A"/>
    <m/>
    <s v="N/A"/>
    <s v="N/A"/>
    <s v="N/A"/>
    <s v="N/A"/>
    <s v="N/A"/>
    <m/>
    <m/>
    <m/>
    <m/>
  </r>
  <r>
    <x v="30"/>
    <n v="2019"/>
    <x v="2"/>
    <x v="1"/>
    <m/>
    <m/>
    <m/>
    <x v="1"/>
    <s v="N/A"/>
    <s v="N/A - N/A"/>
    <x v="2"/>
    <s v="Current year"/>
    <s v="N/A"/>
    <s v="N/A"/>
    <s v="N/A"/>
    <x v="2"/>
    <s v="N/A"/>
    <s v="N/A"/>
    <s v="N/A"/>
    <s v="N/A"/>
    <s v="N/A"/>
    <s v="N/A"/>
    <s v="N/A"/>
    <s v="N/A"/>
    <s v="N/A"/>
    <s v="N/A"/>
    <s v="N/A"/>
    <s v="N/A"/>
    <s v="N/A"/>
    <s v="N/A"/>
    <s v="N/A"/>
    <s v="N/A"/>
    <m/>
    <s v="N/A"/>
    <s v="N/A"/>
    <s v="N/A"/>
    <s v="N/A"/>
    <s v="N/A"/>
    <m/>
    <m/>
    <m/>
    <m/>
  </r>
  <r>
    <x v="30"/>
    <n v="2020"/>
    <x v="3"/>
    <x v="1"/>
    <m/>
    <m/>
    <m/>
    <x v="1"/>
    <s v="N/A"/>
    <s v="N/A - N/A"/>
    <x v="2"/>
    <s v="Current year"/>
    <s v="N/A"/>
    <s v="N/A"/>
    <s v="N/A"/>
    <x v="2"/>
    <s v="N/A"/>
    <s v="N/A"/>
    <s v="N/A"/>
    <s v="N/A"/>
    <s v="N/A"/>
    <s v="N/A"/>
    <s v="N/A"/>
    <s v="N/A"/>
    <s v="N/A"/>
    <s v="N/A"/>
    <s v="N/A"/>
    <s v="N/A"/>
    <s v="N/A"/>
    <s v="N/A"/>
    <s v="N/A"/>
    <s v="N/A"/>
    <m/>
    <s v="N/A"/>
    <s v="N/A"/>
    <s v="N/A"/>
    <s v="N/A"/>
    <s v="N/A"/>
    <m/>
    <m/>
    <m/>
    <m/>
  </r>
  <r>
    <x v="30"/>
    <n v="2021"/>
    <x v="4"/>
    <x v="1"/>
    <m/>
    <m/>
    <m/>
    <x v="1"/>
    <s v="N/A"/>
    <s v="N/A - N/A"/>
    <x v="2"/>
    <s v="Current year"/>
    <s v="N/A"/>
    <s v="N/A"/>
    <s v="N/A"/>
    <x v="2"/>
    <s v="N/A"/>
    <s v="N/A"/>
    <s v="N/A"/>
    <s v="N/A"/>
    <s v="N/A"/>
    <s v="N/A"/>
    <s v="N/A"/>
    <s v="N/A"/>
    <s v="N/A"/>
    <s v="N/A"/>
    <s v="N/A"/>
    <s v="N/A"/>
    <s v="N/A"/>
    <s v="N/A"/>
    <s v="N/A"/>
    <s v="N/A"/>
    <m/>
    <s v="N/A"/>
    <s v="N/A"/>
    <s v="N/A"/>
    <s v="N/A"/>
    <s v="N/A"/>
    <m/>
    <m/>
    <m/>
    <m/>
  </r>
  <r>
    <x v="30"/>
    <n v="2022"/>
    <x v="5"/>
    <x v="1"/>
    <m/>
    <m/>
    <m/>
    <x v="1"/>
    <s v="N/A"/>
    <s v="N/A - N/A"/>
    <x v="2"/>
    <s v="Current year"/>
    <s v="N/A"/>
    <s v="N/A"/>
    <s v="N/A"/>
    <x v="2"/>
    <s v="N/A"/>
    <s v="N/A"/>
    <s v="N/A"/>
    <s v="N/A"/>
    <s v="N/A"/>
    <s v="N/A"/>
    <s v="N/A"/>
    <s v="N/A"/>
    <s v="N/A"/>
    <s v="N/A"/>
    <s v="N/A"/>
    <s v="N/A"/>
    <s v="N/A"/>
    <s v="N/A"/>
    <s v="N/A"/>
    <s v="N/A"/>
    <m/>
    <s v="N/A"/>
    <s v="N/A"/>
    <s v="N/A"/>
    <s v="N/A"/>
    <s v="N/A"/>
    <m/>
    <m/>
    <m/>
    <m/>
  </r>
  <r>
    <x v="30"/>
    <n v="2023"/>
    <x v="6"/>
    <x v="1"/>
    <m/>
    <m/>
    <m/>
    <x v="1"/>
    <s v="N/A"/>
    <s v="N/A - N/A"/>
    <x v="2"/>
    <s v="Current year"/>
    <s v="N/A"/>
    <s v="N/A"/>
    <s v="N/A"/>
    <x v="2"/>
    <s v="N/A"/>
    <s v="N/A"/>
    <s v="N/A"/>
    <s v="N/A"/>
    <s v="N/A"/>
    <s v="N/A"/>
    <s v="N/A"/>
    <s v="N/A"/>
    <s v="N/A"/>
    <s v="N/A"/>
    <s v="N/A"/>
    <s v="N/A"/>
    <s v="N/A"/>
    <s v="N/A"/>
    <s v="N/A"/>
    <s v="N/A"/>
    <m/>
    <s v="N/A"/>
    <s v="N/A"/>
    <s v="N/A"/>
    <s v="N/A"/>
    <s v="N/A"/>
    <m/>
    <m/>
    <m/>
    <m/>
  </r>
  <r>
    <x v="31"/>
    <n v="2017"/>
    <x v="0"/>
    <x v="4"/>
    <m/>
    <m/>
    <m/>
    <x v="0"/>
    <s v="GIEWS"/>
    <s v="GIEWS - 2"/>
    <x v="0"/>
    <s v="Current year"/>
    <m/>
    <m/>
    <m/>
    <x v="11"/>
    <n v="24213621"/>
    <n v="19400000"/>
    <n v="0.80120193505960968"/>
    <s v="Mar-May 2016"/>
    <m/>
    <m/>
    <n v="900000"/>
    <m/>
    <s v="N/A"/>
    <s v="N/A"/>
    <s v="N/A"/>
    <s v="N/A"/>
    <s v="N/A"/>
    <s v="N/A"/>
    <n v="800000"/>
    <n v="4.1237113402061855E-2"/>
    <m/>
    <s v="N/A"/>
    <m/>
    <s v="N"/>
    <s v="Economic shocks"/>
    <m/>
    <s v="Related to ebola?"/>
    <m/>
    <m/>
    <m/>
  </r>
  <r>
    <x v="31"/>
    <n v="2018"/>
    <x v="1"/>
    <x v="4"/>
    <m/>
    <m/>
    <m/>
    <x v="0"/>
    <s v="GIEWS "/>
    <s v="GIEWS  - 2, 3"/>
    <x v="3"/>
    <s v="Current year"/>
    <s v="N/A"/>
    <s v="Data gap"/>
    <s v="N/A"/>
    <x v="2"/>
    <s v="N/A"/>
    <s v="N/A"/>
    <s v="N/A"/>
    <s v="N/A"/>
    <s v="N/A"/>
    <s v="N/A"/>
    <s v="N/A"/>
    <s v="N/A"/>
    <s v="N/A"/>
    <s v="N/A"/>
    <s v="N/A"/>
    <s v="N/A"/>
    <s v="N/A"/>
    <s v="N/A"/>
    <s v="N/A"/>
    <s v="N/A"/>
    <m/>
    <s v="N/A"/>
    <s v="N/A"/>
    <s v="N/A"/>
    <s v="N/A"/>
    <s v="N/A"/>
    <m/>
    <m/>
    <m/>
    <m/>
  </r>
  <r>
    <x v="31"/>
    <n v="2019"/>
    <x v="2"/>
    <x v="4"/>
    <m/>
    <m/>
    <m/>
    <x v="0"/>
    <s v="GIEWS "/>
    <s v="GIEWS  - 3"/>
    <x v="0"/>
    <s v="Current year"/>
    <m/>
    <m/>
    <m/>
    <x v="11"/>
    <n v="24774286"/>
    <n v="19752781"/>
    <n v="0.8"/>
    <s v="Oct-Dec 2018"/>
    <n v="16720262"/>
    <n v="0.84647635186154291"/>
    <n v="2988318"/>
    <n v="0.15128593791426129"/>
    <n v="44201"/>
    <n v="2.2377102241957726E-3"/>
    <n v="0"/>
    <n v="0"/>
    <n v="0"/>
    <n v="0"/>
    <n v="44201"/>
    <n v="2.2377102241957726E-3"/>
    <n v="0"/>
    <m/>
    <m/>
    <s v="N"/>
    <s v="Weather extremes "/>
    <s v="Climate shocks"/>
    <m/>
    <m/>
    <m/>
    <m/>
  </r>
  <r>
    <x v="31"/>
    <n v="2020"/>
    <x v="3"/>
    <x v="4"/>
    <m/>
    <m/>
    <m/>
    <x v="0"/>
    <s v="GIEWS "/>
    <s v="GIEWS  - 3"/>
    <x v="0"/>
    <s v="Current year"/>
    <m/>
    <m/>
    <m/>
    <x v="11"/>
    <n v="25652962.337662339"/>
    <n v="19752781"/>
    <n v="0.76999999999999991"/>
    <s v="Jun-Aug 2019"/>
    <n v="17088729"/>
    <n v="0.86513028216128152"/>
    <n v="2605024"/>
    <n v="0.13"/>
    <n v="59028"/>
    <n v="0"/>
    <n v="0"/>
    <n v="0"/>
    <n v="0"/>
    <n v="0"/>
    <n v="59028"/>
    <n v="0"/>
    <n v="0"/>
    <m/>
    <m/>
    <s v="N"/>
    <s v="Weather extremes"/>
    <s v="Weather extremes"/>
    <m/>
    <m/>
    <n v="3.5467271898868821E-2"/>
    <m/>
  </r>
  <r>
    <x v="31"/>
    <n v="2021"/>
    <x v="4"/>
    <x v="4"/>
    <m/>
    <m/>
    <m/>
    <x v="0"/>
    <s v="GIEWS "/>
    <s v="GIEWS  - 3"/>
    <x v="0"/>
    <s v="Current year"/>
    <m/>
    <m/>
    <d v="2020-03-01T00:00:00"/>
    <x v="11"/>
    <n v="26453539"/>
    <n v="6181235"/>
    <n v="0.23"/>
    <s v="Mar-May 2020"/>
    <n v="5042597.0999999996"/>
    <n v="0.81579119706660552"/>
    <n v="909085.78"/>
    <n v="0.1470718683240485"/>
    <n v="229552.12"/>
    <n v="3.7136934609345869E-2"/>
    <n v="0"/>
    <n v="0"/>
    <n v="0"/>
    <n v="0"/>
    <n v="229552.12"/>
    <n v="3.7136934609345869E-2"/>
    <n v="0"/>
    <s v="Phase 2 Stressed"/>
    <m/>
    <s v="N"/>
    <s v="Economic shocks "/>
    <s v="Economic shocks (including COVID)"/>
    <m/>
    <m/>
    <n v="3.1207961552350463E-2"/>
    <m/>
  </r>
  <r>
    <x v="31"/>
    <n v="2022"/>
    <x v="5"/>
    <x v="4"/>
    <m/>
    <m/>
    <m/>
    <x v="0"/>
    <s v="GIEWS"/>
    <s v="GIEWS -  1, 2, 3 "/>
    <x v="0"/>
    <s v="Current year"/>
    <m/>
    <m/>
    <m/>
    <x v="11"/>
    <n v="27725186"/>
    <n v="16059751"/>
    <n v="0.57924772804048996"/>
    <s v="Oct–Dec 2021"/>
    <n v="12303872"/>
    <n v="0.76613093191793569"/>
    <n v="2811318"/>
    <n v="0.18"/>
    <n v="944561"/>
    <n v="0.06"/>
    <n v="0"/>
    <n v="0"/>
    <n v="0"/>
    <n v="0"/>
    <n v="944561"/>
    <n v="0.06"/>
    <n v="0"/>
    <m/>
    <m/>
    <s v="N"/>
    <s v="Economic shocks "/>
    <s v="Economic shocks (including COVID)"/>
    <m/>
    <m/>
    <n v="4.8070959428150616E-2"/>
    <m/>
  </r>
  <r>
    <x v="31"/>
    <n v="2023"/>
    <x v="6"/>
    <x v="4"/>
    <m/>
    <m/>
    <m/>
    <x v="1"/>
    <m/>
    <s v=" - During the second half of 2022, in Côte d’Ivoire, WFP is targeting some 143,000 people and will continue providing support focusing on development and humanitarian interventions to improve food security, reduce malnutrition, enhance education achievements, and minimize gender inequalities. Activities are concentrated in northern and western rural areas. In addition, WFP will target refugee populations from Burkina Faso in the North of the country that are in need of food assistance. WFP will continue to improve its preparedness to respond with crisis response activities given the risk of spill over of insecurity from Central Sahel countries."/>
    <x v="2"/>
    <s v="Current year"/>
    <m/>
    <m/>
    <m/>
    <x v="4"/>
    <m/>
    <m/>
    <m/>
    <m/>
    <m/>
    <m/>
    <m/>
    <m/>
    <m/>
    <m/>
    <m/>
    <m/>
    <m/>
    <m/>
    <m/>
    <m/>
    <n v="0"/>
    <m/>
    <m/>
    <s v="N/A"/>
    <s v="Economic shocks"/>
    <s v="Economic shocks"/>
    <m/>
    <m/>
    <n v="-1"/>
    <m/>
  </r>
  <r>
    <x v="31"/>
    <n v="2023"/>
    <x v="7"/>
    <x v="4"/>
    <m/>
    <m/>
    <m/>
    <x v="1"/>
    <m/>
    <s v=" - During the second half of 2022, in Côte d’Ivoire, WFP is targeting some 143,000 people and will continue providing support focusing on development and humanitarian interventions to improve food security, reduce malnutrition, enhance education achievements, and minimize gender inequalities. Activities are concentrated in northern and western rural areas. In addition, WFP will target refugee populations from Burkina Faso in the North of the country that are in need of food assistance. WFP will continue to improve its preparedness to respond with crisis response activities given the risk of spill over of insecurity from Central Sahel countries."/>
    <x v="2"/>
    <s v="Projection"/>
    <m/>
    <m/>
    <m/>
    <x v="4"/>
    <m/>
    <m/>
    <m/>
    <m/>
    <m/>
    <m/>
    <m/>
    <m/>
    <m/>
    <m/>
    <m/>
    <m/>
    <m/>
    <m/>
    <m/>
    <m/>
    <m/>
    <m/>
    <m/>
    <s v="N/A"/>
    <s v="Economic shocks"/>
    <s v="Economic shocks"/>
    <m/>
    <m/>
    <e v="#DIV/0!"/>
    <m/>
  </r>
  <r>
    <x v="32"/>
    <n v="2017"/>
    <x v="0"/>
    <x v="5"/>
    <m/>
    <m/>
    <m/>
    <x v="0"/>
    <s v="Other"/>
    <s v="Other  - Selected based on other reports and publicly available information on food insecurity"/>
    <x v="3"/>
    <s v="Current year"/>
    <s v="N/A"/>
    <s v="Data gap"/>
    <s v="N/A"/>
    <x v="2"/>
    <s v="N/A"/>
    <s v="N/A"/>
    <s v="N/A"/>
    <s v="N/A"/>
    <s v="N/A"/>
    <s v="N/A"/>
    <s v="N/A"/>
    <s v="N/A"/>
    <s v="N/A"/>
    <s v="N/A"/>
    <s v="N/A"/>
    <s v="N/A"/>
    <s v="N/A"/>
    <s v="N/A"/>
    <s v="N/A"/>
    <s v="N/A"/>
    <m/>
    <s v="N/A"/>
    <s v="N/A"/>
    <s v="N/A"/>
    <s v="N/A"/>
    <s v="N/A"/>
    <m/>
    <m/>
    <m/>
    <m/>
  </r>
  <r>
    <x v="32"/>
    <n v="2018"/>
    <x v="1"/>
    <x v="5"/>
    <m/>
    <m/>
    <m/>
    <x v="0"/>
    <s v="Other"/>
    <s v="Other  - Selected based on other reports and publicly available information on food insecurity"/>
    <x v="3"/>
    <s v="Current year"/>
    <s v="N/A"/>
    <s v="Data gap"/>
    <s v="N/A"/>
    <x v="2"/>
    <s v="N/A"/>
    <s v="N/A"/>
    <s v="N/A"/>
    <s v="N/A"/>
    <s v="N/A"/>
    <s v="N/A"/>
    <s v="N/A"/>
    <s v="N/A"/>
    <s v="N/A"/>
    <s v="N/A"/>
    <s v="N/A"/>
    <s v="N/A"/>
    <s v="N/A"/>
    <s v="N/A"/>
    <s v="N/A"/>
    <s v="N/A"/>
    <m/>
    <s v="N/A"/>
    <s v="N/A"/>
    <s v="N/A"/>
    <s v="N/A"/>
    <s v="N/A"/>
    <m/>
    <m/>
    <m/>
    <m/>
  </r>
  <r>
    <x v="32"/>
    <n v="2019"/>
    <x v="2"/>
    <x v="5"/>
    <m/>
    <m/>
    <m/>
    <x v="1"/>
    <s v="N/A"/>
    <s v="N/A - N/A"/>
    <x v="2"/>
    <s v="Current year"/>
    <s v="N/A"/>
    <s v="N/A"/>
    <s v="N/A"/>
    <x v="2"/>
    <s v="N/A"/>
    <s v="N/A"/>
    <s v="N/A"/>
    <s v="N/A"/>
    <s v="N/A"/>
    <s v="N/A"/>
    <s v="N/A"/>
    <s v="N/A"/>
    <s v="N/A"/>
    <s v="N/A"/>
    <s v="N/A"/>
    <s v="N/A"/>
    <s v="N/A"/>
    <s v="N/A"/>
    <s v="N/A"/>
    <s v="N/A"/>
    <m/>
    <s v="N/A"/>
    <s v="N/A"/>
    <s v="N/A"/>
    <s v="N/A"/>
    <s v="N/A"/>
    <m/>
    <m/>
    <m/>
    <m/>
  </r>
  <r>
    <x v="32"/>
    <n v="2020"/>
    <x v="3"/>
    <x v="5"/>
    <m/>
    <m/>
    <m/>
    <x v="1"/>
    <s v="N/A"/>
    <s v="N/A - N/A"/>
    <x v="2"/>
    <s v="Current year"/>
    <s v="N/A"/>
    <s v="N/A"/>
    <s v="N/A"/>
    <x v="2"/>
    <s v="N/A"/>
    <s v="N/A"/>
    <s v="N/A"/>
    <s v="N/A"/>
    <s v="N/A"/>
    <s v="N/A"/>
    <s v="N/A"/>
    <s v="N/A"/>
    <s v="N/A"/>
    <s v="N/A"/>
    <s v="N/A"/>
    <s v="N/A"/>
    <s v="N/A"/>
    <s v="N/A"/>
    <s v="N/A"/>
    <s v="N/A"/>
    <m/>
    <s v="N/A"/>
    <s v="N/A"/>
    <s v="N/A"/>
    <s v="N/A"/>
    <s v="N/A"/>
    <m/>
    <m/>
    <m/>
    <m/>
  </r>
  <r>
    <x v="32"/>
    <n v="2021"/>
    <x v="4"/>
    <x v="5"/>
    <m/>
    <m/>
    <m/>
    <x v="0"/>
    <s v="Climate shock"/>
    <s v="Climate shock - "/>
    <x v="3"/>
    <s v="Current year"/>
    <s v="N/A"/>
    <s v="Data gap"/>
    <s v="N/A"/>
    <x v="2"/>
    <s v="N/A"/>
    <s v="N/A"/>
    <s v="N/A"/>
    <s v="N/A"/>
    <s v="N/A"/>
    <s v="N/A"/>
    <s v="N/A"/>
    <s v="N/A"/>
    <s v="N/A"/>
    <s v="N/A"/>
    <s v="N/A"/>
    <s v="N/A"/>
    <s v="N/A"/>
    <s v="N/A"/>
    <s v="N/A"/>
    <s v="N/A"/>
    <m/>
    <s v="N/A"/>
    <s v="N/A"/>
    <s v="N/A"/>
    <s v="N/A"/>
    <s v="N/A"/>
    <m/>
    <m/>
    <m/>
    <m/>
  </r>
  <r>
    <x v="32"/>
    <n v="2022"/>
    <x v="5"/>
    <x v="5"/>
    <m/>
    <m/>
    <m/>
    <x v="0"/>
    <s v="Climate shock"/>
    <s v="Climate shock - FAO provision of emergency assistance  (weather extremes/hurricanes)"/>
    <x v="3"/>
    <s v="Current year"/>
    <s v="N/A"/>
    <s v="Data gap"/>
    <s v="N/A"/>
    <x v="2"/>
    <s v="N/A"/>
    <s v="N/A"/>
    <s v="N/A"/>
    <s v="N/A"/>
    <s v="N/A"/>
    <s v="N/A"/>
    <s v="N/A"/>
    <s v="N/A"/>
    <s v="N/A"/>
    <s v="N/A"/>
    <s v="N/A"/>
    <s v="N/A"/>
    <s v="N/A"/>
    <s v="N/A"/>
    <s v="N/A"/>
    <s v="N/A"/>
    <m/>
    <s v="N/A"/>
    <s v="N/A"/>
    <s v="N/A"/>
    <s v="N/A"/>
    <s v="N/A"/>
    <m/>
    <m/>
    <m/>
    <m/>
  </r>
  <r>
    <x v="32"/>
    <n v="2023"/>
    <x v="6"/>
    <x v="5"/>
    <m/>
    <m/>
    <m/>
    <x v="0"/>
    <s v="External Assistance - WFP"/>
    <s v="Climate shock; Economic shock - WFP plans to maintain food assistance through social protection programmes to reach 380,000 vulnerable people, including the elderly, pregnant and lactating women, and children. As Cuba is facing a serious economic crisis affecting the country’s capacity to import food, WFP is placing multiple efforts to mobilize resources and address urgent food needs. Moreover, WFP continues mobilizing resources in preparation for the hurricane season and to support national and provincial multi-hazard situation rooms. WFP will also continue contributing to the socio-economic recovery strategy by supporting local food systems, school feeding and livelihoods."/>
    <x v="3"/>
    <s v="Current year"/>
    <s v="N/A"/>
    <s v="Data gap"/>
    <s v="N/A"/>
    <x v="4"/>
    <m/>
    <m/>
    <m/>
    <m/>
    <m/>
    <m/>
    <m/>
    <m/>
    <m/>
    <m/>
    <m/>
    <m/>
    <m/>
    <m/>
    <m/>
    <m/>
    <m/>
    <m/>
    <m/>
    <m/>
    <m/>
    <m/>
    <m/>
    <m/>
    <m/>
    <m/>
  </r>
  <r>
    <x v="33"/>
    <n v="2017"/>
    <x v="0"/>
    <x v="0"/>
    <m/>
    <m/>
    <m/>
    <x v="0"/>
    <s v="GIEWS"/>
    <s v="GIEWS - 1"/>
    <x v="0"/>
    <s v="Current year"/>
    <m/>
    <m/>
    <m/>
    <x v="8"/>
    <n v="25300000"/>
    <n v="25300000"/>
    <n v="1"/>
    <s v="Jun 2016-Jan 2017"/>
    <n v="15438365"/>
    <n v="0.61021205533596834"/>
    <n v="5600000"/>
    <n v="0.22134387351778656"/>
    <s v="N/A"/>
    <s v="N/A"/>
    <s v="N/A"/>
    <s v="N/A"/>
    <s v="N/A"/>
    <s v="N/A"/>
    <n v="4261635"/>
    <n v="0.16844407114624507"/>
    <m/>
    <s v="N/A"/>
    <m/>
    <s v="N"/>
    <s v="Weather extremes"/>
    <m/>
    <s v="No MFC for consistency with old practices; driver from GIEWS selection"/>
    <m/>
    <m/>
    <m/>
  </r>
  <r>
    <x v="33"/>
    <n v="2018"/>
    <x v="1"/>
    <x v="0"/>
    <m/>
    <m/>
    <m/>
    <x v="0"/>
    <s v="GIEWS"/>
    <s v="GIEWS - 1"/>
    <x v="3"/>
    <s v="Current year"/>
    <s v="N/A"/>
    <s v="Insufficient evidence"/>
    <s v="N/A"/>
    <x v="2"/>
    <s v="N/A"/>
    <s v="N/A"/>
    <s v="N/A"/>
    <s v="N/A"/>
    <s v="N/A"/>
    <s v="N/A"/>
    <s v="N/A"/>
    <s v="N/A"/>
    <s v="N/A"/>
    <s v="N/A"/>
    <s v="N/A"/>
    <s v="N/A"/>
    <s v="N/A"/>
    <s v="N/A"/>
    <s v="N/A"/>
    <s v="N/A"/>
    <m/>
    <s v="N/A"/>
    <s v="N/A"/>
    <s v="N/A"/>
    <s v="N/A"/>
    <s v="N/A"/>
    <m/>
    <m/>
    <e v="#VALUE!"/>
    <m/>
  </r>
  <r>
    <x v="33"/>
    <n v="2019"/>
    <x v="2"/>
    <x v="0"/>
    <m/>
    <m/>
    <m/>
    <x v="0"/>
    <s v="GIEWS"/>
    <s v="GIEWS - 1"/>
    <x v="3"/>
    <s v="Current year"/>
    <s v="N/A"/>
    <s v="Insufficient evidence"/>
    <s v="N/A"/>
    <x v="2"/>
    <s v="N/A"/>
    <s v="N/A"/>
    <s v="N/A"/>
    <s v="N/A"/>
    <s v="N/A"/>
    <s v="N/A"/>
    <s v="N/A"/>
    <s v="N/A"/>
    <s v="N/A"/>
    <s v="N/A"/>
    <s v="N/A"/>
    <s v="N/A"/>
    <s v="N/A"/>
    <s v="N/A"/>
    <s v="N/A"/>
    <s v="N/A"/>
    <m/>
    <s v="N/A"/>
    <s v="N/A"/>
    <s v="N/A"/>
    <s v="N/A"/>
    <s v="N/A"/>
    <m/>
    <m/>
    <m/>
    <m/>
  </r>
  <r>
    <x v="33"/>
    <n v="2020"/>
    <x v="3"/>
    <x v="0"/>
    <m/>
    <m/>
    <m/>
    <x v="0"/>
    <s v="GIEWS"/>
    <s v="GIEWS - 1"/>
    <x v="3"/>
    <s v="Current year"/>
    <s v="N/A"/>
    <s v="Insufficient evidence"/>
    <s v="N/A"/>
    <x v="2"/>
    <s v="N/A"/>
    <s v="N/A"/>
    <s v="N/A"/>
    <s v="N/A"/>
    <s v="N/A"/>
    <s v="N/A"/>
    <s v="N/A"/>
    <s v="N/A"/>
    <s v="N/A"/>
    <s v="N/A"/>
    <s v="N/A"/>
    <s v="N/A"/>
    <s v="N/A"/>
    <s v="N/A"/>
    <s v="N/A"/>
    <s v="N/A"/>
    <m/>
    <s v="N/A"/>
    <s v="N/A"/>
    <s v="N/A"/>
    <s v="N/A"/>
    <s v="N/A"/>
    <m/>
    <m/>
    <m/>
    <m/>
  </r>
  <r>
    <x v="33"/>
    <n v="2021"/>
    <x v="4"/>
    <x v="0"/>
    <m/>
    <m/>
    <m/>
    <x v="0"/>
    <s v="GIEWS"/>
    <s v="GIEWS - 1"/>
    <x v="3"/>
    <s v="Current year"/>
    <s v="N/A"/>
    <s v="Insufficient evidence"/>
    <s v="N/A"/>
    <x v="2"/>
    <s v="N/A"/>
    <s v="N/A"/>
    <s v="N/A"/>
    <s v="N/A"/>
    <s v="N/A"/>
    <s v="N/A"/>
    <s v="N/A"/>
    <s v="N/A"/>
    <s v="N/A"/>
    <s v="N/A"/>
    <s v="N/A"/>
    <s v="N/A"/>
    <s v="N/A"/>
    <s v="N/A"/>
    <s v="N/A"/>
    <s v="N/A"/>
    <m/>
    <s v="N/A"/>
    <s v="N/A"/>
    <s v="N/A"/>
    <s v="N/A"/>
    <s v="N/A"/>
    <m/>
    <m/>
    <m/>
    <m/>
  </r>
  <r>
    <x v="33"/>
    <n v="2022"/>
    <x v="5"/>
    <x v="0"/>
    <m/>
    <m/>
    <m/>
    <x v="0"/>
    <s v="GIEWS"/>
    <s v="GIEWS -  1, 2, 3 "/>
    <x v="3"/>
    <s v="Current year"/>
    <s v="N/A"/>
    <s v="Data gap"/>
    <s v="N/A"/>
    <x v="2"/>
    <s v="N/A"/>
    <s v="N/A"/>
    <s v="N/A"/>
    <s v="N/A"/>
    <s v="N/A"/>
    <s v="N/A"/>
    <s v="N/A"/>
    <s v="N/A"/>
    <s v="N/A"/>
    <s v="N/A"/>
    <s v="N/A"/>
    <s v="N/A"/>
    <s v="N/A"/>
    <s v="N/A"/>
    <s v="N/A"/>
    <s v="N/A"/>
    <m/>
    <s v="N/A"/>
    <s v="N/A"/>
    <s v="N/A"/>
    <s v="N/A"/>
    <s v="N/A"/>
    <m/>
    <m/>
    <m/>
    <m/>
  </r>
  <r>
    <x v="33"/>
    <n v="2023"/>
    <x v="6"/>
    <x v="0"/>
    <m/>
    <m/>
    <m/>
    <x v="0"/>
    <s v="GIEWS"/>
    <s v="GIEWS -  1, 2, 3 "/>
    <x v="3"/>
    <s v="Current year"/>
    <s v="N/A"/>
    <s v="Data gap"/>
    <s v="N/A"/>
    <x v="4"/>
    <m/>
    <m/>
    <m/>
    <m/>
    <m/>
    <m/>
    <m/>
    <m/>
    <m/>
    <m/>
    <m/>
    <m/>
    <m/>
    <m/>
    <m/>
    <m/>
    <m/>
    <m/>
    <m/>
    <m/>
    <m/>
    <m/>
    <m/>
    <m/>
    <m/>
    <m/>
  </r>
  <r>
    <x v="33"/>
    <n v="2023"/>
    <x v="7"/>
    <x v="0"/>
    <m/>
    <m/>
    <m/>
    <x v="0"/>
    <s v="GIEWS"/>
    <s v="GIEWS -  1, 2, 3 "/>
    <x v="3"/>
    <s v="Projection"/>
    <s v="N/A"/>
    <s v="Data gap"/>
    <s v="N/A"/>
    <x v="4"/>
    <m/>
    <m/>
    <m/>
    <m/>
    <m/>
    <m/>
    <m/>
    <m/>
    <m/>
    <m/>
    <m/>
    <m/>
    <m/>
    <m/>
    <m/>
    <s v="N/A"/>
    <m/>
    <s v="N/A"/>
    <s v="N/A"/>
    <s v="N/A"/>
    <s v="N/A"/>
    <s v="N/A"/>
    <m/>
    <m/>
    <m/>
    <m/>
  </r>
  <r>
    <x v="34"/>
    <n v="2017"/>
    <x v="0"/>
    <x v="3"/>
    <m/>
    <m/>
    <m/>
    <x v="0"/>
    <s v="GIEWS"/>
    <s v="GIEWS - 1"/>
    <x v="0"/>
    <s v="Current year"/>
    <m/>
    <m/>
    <d v="2016-05-01T00:00:00"/>
    <x v="0"/>
    <n v="76197000"/>
    <n v="71651112"/>
    <n v="0.94"/>
    <s v="Jun 2016 - Jan 2017"/>
    <s v="merged with Phase 2 "/>
    <s v="merged with Phase 2"/>
    <n v="65755268"/>
    <n v="0.91771454991515"/>
    <n v="5722892"/>
    <n v="7.9871642466623552E-2"/>
    <n v="172952"/>
    <n v="0"/>
    <n v="0"/>
    <n v="0"/>
    <n v="5895844"/>
    <n v="8.228545008485004E-2"/>
    <n v="0"/>
    <s v="Phase 4 Emergency"/>
    <m/>
    <s v="Y"/>
    <s v="Conflict/insecurity"/>
    <s v="Conflict/insecurity"/>
    <m/>
    <m/>
    <m/>
    <m/>
  </r>
  <r>
    <x v="34"/>
    <n v="2018"/>
    <x v="1"/>
    <x v="3"/>
    <m/>
    <m/>
    <m/>
    <x v="0"/>
    <s v="GIEWS"/>
    <s v="GIEWS - 1"/>
    <x v="0"/>
    <s v="Current year"/>
    <m/>
    <m/>
    <d v="2017-06-01T00:00:00"/>
    <x v="0"/>
    <n v="78368000"/>
    <n v="71719669"/>
    <n v="0.91516523325847288"/>
    <s v="Jun-Dec 2017"/>
    <s v="merged with Phase 2 "/>
    <s v="merged with Phase 2"/>
    <n v="64014318"/>
    <n v="0.89256293137660747"/>
    <n v="6201183"/>
    <n v="8.6464188784808813E-2"/>
    <n v="1504168"/>
    <n v="2.0972879838583751E-2"/>
    <n v="0"/>
    <n v="0"/>
    <n v="7705351"/>
    <n v="0.10743706862339256"/>
    <n v="0"/>
    <s v="Phase 3 Crisis"/>
    <s v="Y"/>
    <s v="Y"/>
    <s v="Conflict/insecurity"/>
    <s v="Conflict/insecurity"/>
    <m/>
    <n v="-2.483476674152707E-2"/>
    <n v="2.8491935378033257E-2"/>
    <m/>
  </r>
  <r>
    <x v="34"/>
    <n v="2019"/>
    <x v="2"/>
    <x v="3"/>
    <m/>
    <m/>
    <m/>
    <x v="0"/>
    <s v="GIEWS"/>
    <s v="GIEWS - 1"/>
    <x v="0"/>
    <s v="Current year"/>
    <m/>
    <m/>
    <d v="2018-06-01T00:00:00"/>
    <x v="0"/>
    <n v="84930565"/>
    <n v="56220906"/>
    <n v="0.66196316956092305"/>
    <s v="Aug 2018-Jun 2019"/>
    <n v="15756643"/>
    <n v="0.2795750747951305"/>
    <n v="27361886"/>
    <n v="0.48668525548129732"/>
    <n v="9767461"/>
    <n v="0.17373361076749635"/>
    <n v="3373595"/>
    <n v="6.0006058956075879E-2"/>
    <n v="0"/>
    <n v="0"/>
    <n v="13141056"/>
    <n v="0.23373966972357221"/>
    <n v="0"/>
    <s v="Phase 4 Emergency"/>
    <s v="Y"/>
    <s v="Y"/>
    <s v="Conflict/insecurity"/>
    <s v="Conflict/insecurity"/>
    <m/>
    <n v="-0.25320206369754983"/>
    <n v="8.3740365965700281E-2"/>
    <m/>
  </r>
  <r>
    <x v="34"/>
    <n v="2020"/>
    <x v="3"/>
    <x v="3"/>
    <m/>
    <m/>
    <m/>
    <x v="0"/>
    <s v="GIEWS"/>
    <s v="GIEWS - 1"/>
    <x v="0"/>
    <s v="Current year"/>
    <m/>
    <m/>
    <d v="2019-06-01T00:00:00"/>
    <x v="0"/>
    <n v="86791000"/>
    <n v="59872947"/>
    <n v="0.68985202382735533"/>
    <s v="Jul-Dec 2019"/>
    <n v="17264472"/>
    <n v="0.28835179935271937"/>
    <n v="27030799"/>
    <n v="0.45"/>
    <n v="11660505"/>
    <n v="0.19"/>
    <n v="3917171"/>
    <n v="7.0000000000000007E-2"/>
    <n v="0"/>
    <n v="0"/>
    <n v="15577676"/>
    <n v="0.26"/>
    <n v="0"/>
    <s v="Phase 4 Emergency"/>
    <s v="Y"/>
    <s v="Y"/>
    <s v="Conflict/insecurity"/>
    <s v="Conflict/insecurity"/>
    <m/>
    <n v="2.7888854266432284E-2"/>
    <n v="2.1905364694088637E-2"/>
    <m/>
  </r>
  <r>
    <x v="34"/>
    <n v="2021"/>
    <x v="4"/>
    <x v="3"/>
    <m/>
    <m/>
    <m/>
    <x v="0"/>
    <s v="GIEWS"/>
    <s v="GIEWS - 1"/>
    <x v="0"/>
    <s v="Current year"/>
    <m/>
    <m/>
    <d v="2020-07-01T00:00:00"/>
    <x v="0"/>
    <n v="103199000"/>
    <n v="66665234"/>
    <n v="0.65"/>
    <s v="Jul-Dec 2020"/>
    <n v="15806389"/>
    <n v="0.23710093029899212"/>
    <n v="29024132"/>
    <n v="0.44"/>
    <n v="16131386"/>
    <n v="0.24"/>
    <n v="5703327"/>
    <n v="0.09"/>
    <n v="0"/>
    <n v="0"/>
    <n v="21834713"/>
    <n v="0.33"/>
    <n v="0"/>
    <s v="Phase 4 Emergency"/>
    <s v="Y"/>
    <s v="Y"/>
    <s v="Conflict/insecurity"/>
    <s v="Conflict/insecurity"/>
    <m/>
    <n v="-3.985202382735531E-2"/>
    <n v="0.18905186021592102"/>
    <m/>
  </r>
  <r>
    <x v="34"/>
    <n v="2022"/>
    <x v="5"/>
    <x v="3"/>
    <m/>
    <m/>
    <m/>
    <x v="0"/>
    <s v="GIEWS"/>
    <s v="GIEWS - "/>
    <x v="0"/>
    <s v="Current year"/>
    <m/>
    <m/>
    <d v="2021-02-01T00:00:00"/>
    <x v="0"/>
    <n v="105000000"/>
    <n v="96032609"/>
    <n v="0.91459627619047623"/>
    <s v="Feb-July 2021"/>
    <n v="27991119"/>
    <n v="0.29147514882158415"/>
    <n v="40779169"/>
    <n v="0.42"/>
    <n v="20533697"/>
    <n v="0.21"/>
    <n v="6728624"/>
    <n v="7.0000000000000007E-2"/>
    <n v="0"/>
    <n v="0"/>
    <n v="27262321"/>
    <n v="0.28000000000000003"/>
    <n v="0"/>
    <s v="Phase 4 Emergency"/>
    <m/>
    <s v="Y"/>
    <s v="Conflict/insecurity"/>
    <s v="Conflict/insecurity"/>
    <m/>
    <n v="0.26459627619047621"/>
    <n v="1.7451719493405946E-2"/>
    <n v="1"/>
  </r>
  <r>
    <x v="34"/>
    <n v="2023"/>
    <x v="6"/>
    <x v="3"/>
    <m/>
    <m/>
    <m/>
    <x v="0"/>
    <s v="GIEWS"/>
    <s v="GIEWS -  1, 2, 3 "/>
    <x v="0"/>
    <s v="Current year"/>
    <m/>
    <m/>
    <d v="2022-07-01T00:00:00"/>
    <x v="0"/>
    <n v="109569000"/>
    <n v="102971764"/>
    <n v="0.94"/>
    <s v="Jul-Dec 2022"/>
    <n v="31653558"/>
    <n v="0.3"/>
    <n v="44888830"/>
    <n v="0.44"/>
    <n v="22597681"/>
    <n v="0.22"/>
    <n v="3831695"/>
    <n v="0.04"/>
    <n v="0"/>
    <n v="0"/>
    <n v="26429376"/>
    <n v="0.26"/>
    <n v="0"/>
    <s v="Phase 3 Crisis"/>
    <m/>
    <s v="Y"/>
    <s v="Conflict/insecurity"/>
    <m/>
    <m/>
    <n v="2.5403723809523715E-2"/>
    <n v="4.3514285714285714E-2"/>
    <n v="1"/>
  </r>
  <r>
    <x v="34"/>
    <n v="2023"/>
    <x v="7"/>
    <x v="3"/>
    <m/>
    <m/>
    <m/>
    <x v="0"/>
    <s v="GIEWS"/>
    <s v="GIEWS -  1, 2, 3 "/>
    <x v="0"/>
    <s v="Projection"/>
    <m/>
    <m/>
    <d v="2022-07-01T00:00:00"/>
    <x v="0"/>
    <n v="109569000"/>
    <n v="102971764"/>
    <n v="0.94"/>
    <s v="Jan-Jun 2023"/>
    <n v="31259083"/>
    <n v="0.30356946201290674"/>
    <n v="47192223"/>
    <n v="0.46"/>
    <n v="21707327"/>
    <n v="0.21"/>
    <n v="2813131"/>
    <n v="0.03"/>
    <n v="0"/>
    <n v="0"/>
    <n v="24520458"/>
    <n v="0.24"/>
    <n v="0"/>
    <s v="Phase 3 Crisis"/>
    <m/>
    <s v="Y"/>
    <s v="Conflict/insecurity"/>
    <m/>
    <m/>
    <m/>
    <n v="0"/>
    <m/>
  </r>
  <r>
    <x v="35"/>
    <n v="2017"/>
    <x v="0"/>
    <x v="6"/>
    <m/>
    <m/>
    <m/>
    <x v="0"/>
    <s v="GIEWS"/>
    <s v="GIEWS - 1"/>
    <x v="0"/>
    <s v="Current year"/>
    <m/>
    <m/>
    <d v="2016-10-01T00:00:00"/>
    <x v="0"/>
    <n v="900000"/>
    <n v="900000"/>
    <n v="1"/>
    <s v="Nov 2016-May 2017"/>
    <s v="merged with Phase 2 "/>
    <s v="merged with Phase 2"/>
    <n v="703090"/>
    <n v="0.78121111111111108"/>
    <s v="N/A"/>
    <s v="N/A"/>
    <s v="N/A"/>
    <s v="N/A"/>
    <s v="N/A"/>
    <s v="N/A"/>
    <n v="196910"/>
    <n v="0.21878888888888889"/>
    <m/>
    <s v="Phase 4 Emergency"/>
    <m/>
    <s v="Y"/>
    <s v="Economic shocks "/>
    <s v="High poverty rates and El Nino"/>
    <m/>
    <m/>
    <m/>
    <n v="1"/>
  </r>
  <r>
    <x v="35"/>
    <n v="2018"/>
    <x v="1"/>
    <x v="6"/>
    <m/>
    <m/>
    <s v="Rural areas"/>
    <x v="0"/>
    <s v="GIEWS"/>
    <s v="GIEWS - 1"/>
    <x v="0"/>
    <s v="Current year"/>
    <m/>
    <m/>
    <d v="2016-10-01T00:00:00"/>
    <x v="0"/>
    <n v="927000"/>
    <n v="283517"/>
    <n v="0.31"/>
    <s v="Nov 2016-May 2017"/>
    <n v="106980"/>
    <n v="0.37733187075201841"/>
    <n v="45706"/>
    <n v="0.16121079159274398"/>
    <n v="86415"/>
    <n v="0.30479653777374904"/>
    <n v="44413"/>
    <n v="0.15665021850541591"/>
    <n v="0"/>
    <n v="0"/>
    <n v="130828"/>
    <n v="0.46144675627916493"/>
    <n v="0"/>
    <s v="Phase 4 Emergency"/>
    <m/>
    <s v="Y"/>
    <s v="Weather extremes "/>
    <s v="Natural disaster"/>
    <m/>
    <m/>
    <n v="0.03"/>
    <n v="1"/>
  </r>
  <r>
    <x v="35"/>
    <n v="2019"/>
    <x v="2"/>
    <x v="6"/>
    <m/>
    <m/>
    <s v="Rural areas"/>
    <x v="0"/>
    <s v="GIEWS"/>
    <s v="GIEWS - 1"/>
    <x v="0"/>
    <s v="Current year"/>
    <m/>
    <m/>
    <d v="2017-10-01T00:00:00"/>
    <x v="3"/>
    <n v="927000"/>
    <n v="287370"/>
    <n v="0.31"/>
    <d v="2018-04-01T00:00:00"/>
    <n v="17970"/>
    <n v="6.2532623447123917E-2"/>
    <n v="112300"/>
    <n v="0.39078539861502593"/>
    <s v="N/A"/>
    <s v="N/A"/>
    <s v="N/A"/>
    <s v="N/A"/>
    <s v="N/A"/>
    <s v="N/A"/>
    <n v="157100"/>
    <n v="0.54668197793785012"/>
    <m/>
    <s v="N/A"/>
    <m/>
    <s v="Y"/>
    <s v="Weather extremes "/>
    <s v="Climate shocks"/>
    <s v="Qualifies as MFC with past criteria."/>
    <m/>
    <n v="-0.99153957780029023"/>
    <n v="1"/>
  </r>
  <r>
    <x v="35"/>
    <n v="2020"/>
    <x v="3"/>
    <x v="6"/>
    <m/>
    <m/>
    <m/>
    <x v="0"/>
    <s v="GIEWS"/>
    <s v="GIEWS - 1"/>
    <x v="3"/>
    <s v="Current year"/>
    <s v="N/A"/>
    <s v="Data gap"/>
    <s v="N/A"/>
    <x v="2"/>
    <s v="N/A"/>
    <s v="N/A"/>
    <s v="N/A"/>
    <s v="N/A"/>
    <s v="N/A"/>
    <s v="N/A"/>
    <s v="N/A"/>
    <s v="N/A"/>
    <s v="N/A"/>
    <s v="N/A"/>
    <s v="N/A"/>
    <s v="N/A"/>
    <s v="N/A"/>
    <s v="N/A"/>
    <s v="N/A"/>
    <s v="N/A"/>
    <m/>
    <s v="N/A"/>
    <s v="N/A"/>
    <s v="N/A"/>
    <s v="N/A"/>
    <s v="N/A"/>
    <m/>
    <m/>
    <e v="#VALUE!"/>
    <n v="1"/>
  </r>
  <r>
    <x v="35"/>
    <n v="2021"/>
    <x v="4"/>
    <x v="6"/>
    <m/>
    <m/>
    <m/>
    <x v="0"/>
    <s v="GIEWS"/>
    <s v="GIEWS - 1"/>
    <x v="0"/>
    <s v="Current year"/>
    <m/>
    <m/>
    <d v="2020-10-01T00:00:00"/>
    <x v="0"/>
    <n v="1117143"/>
    <n v="1117143"/>
    <n v="1"/>
    <s v="Oct-Dec 2020"/>
    <n v="668756"/>
    <n v="0.59863061398585504"/>
    <n v="293408"/>
    <n v="0.26"/>
    <n v="129106"/>
    <n v="0.12"/>
    <n v="25873"/>
    <n v="0.02"/>
    <n v="0"/>
    <n v="0"/>
    <n v="154979"/>
    <n v="0.14000000000000001"/>
    <n v="0"/>
    <s v="Phase 3 Crisis"/>
    <m/>
    <s v="N"/>
    <s v="Economic shocks "/>
    <s v="Economic shocks (including COVID)"/>
    <m/>
    <m/>
    <m/>
    <n v="1"/>
  </r>
  <r>
    <x v="35"/>
    <n v="2022"/>
    <x v="5"/>
    <x v="6"/>
    <m/>
    <m/>
    <m/>
    <x v="0"/>
    <s v="GIEWS"/>
    <s v="GIEWS - "/>
    <x v="0"/>
    <s v="Current year"/>
    <m/>
    <m/>
    <d v="2020-10-01T00:00:00"/>
    <x v="0"/>
    <n v="1117143"/>
    <n v="1117143"/>
    <n v="1"/>
    <s v="Jan-Aug 2021"/>
    <n v="534001"/>
    <n v="0.4780059491040986"/>
    <n v="388945"/>
    <n v="0.35"/>
    <n v="167210"/>
    <n v="0.15"/>
    <n v="26987"/>
    <n v="0.02"/>
    <n v="0"/>
    <n v="0"/>
    <n v="194197"/>
    <n v="0.17"/>
    <n v="0"/>
    <s v="Phase 3 Crisis"/>
    <m/>
    <s v="N"/>
    <s v="Economic shocks "/>
    <s v="Economic shocks (including COVID)"/>
    <m/>
    <m/>
    <n v="0"/>
    <n v="1"/>
  </r>
  <r>
    <x v="35"/>
    <n v="2023"/>
    <x v="6"/>
    <x v="6"/>
    <m/>
    <m/>
    <m/>
    <x v="0"/>
    <s v="GIEWS"/>
    <s v="GIEWS -  1, 2, 3 "/>
    <x v="0"/>
    <s v="Current year"/>
    <m/>
    <m/>
    <d v="2022-03-01T00:00:00"/>
    <x v="0"/>
    <n v="1181675"/>
    <n v="1181675"/>
    <n v="1"/>
    <s v="Jul 2022 - Dec 2022"/>
    <n v="574740"/>
    <n v="0.48637738802970359"/>
    <n v="414767"/>
    <n v="0.35099921721285465"/>
    <n v="179778"/>
    <n v="0.15"/>
    <n v="12390"/>
    <n v="0.01"/>
    <n v="0"/>
    <n v="0"/>
    <n v="192168"/>
    <n v="0.16"/>
    <n v="0"/>
    <s v="Phase 3 Crisis"/>
    <m/>
    <s v="N  "/>
    <s v="Economic shocks"/>
    <m/>
    <m/>
    <m/>
    <n v="5.7765210004448848E-2"/>
    <n v="1"/>
  </r>
  <r>
    <x v="35"/>
    <n v="2023"/>
    <x v="7"/>
    <x v="6"/>
    <m/>
    <m/>
    <m/>
    <x v="0"/>
    <s v="GIEWS"/>
    <s v="GIEWS -  1, 2, 3 "/>
    <x v="3"/>
    <s v="Projection"/>
    <s v="N/A"/>
    <s v="Data gap"/>
    <s v="N/A"/>
    <x v="4"/>
    <m/>
    <m/>
    <m/>
    <m/>
    <m/>
    <m/>
    <m/>
    <m/>
    <m/>
    <m/>
    <m/>
    <m/>
    <m/>
    <m/>
    <m/>
    <s v="N/A"/>
    <m/>
    <s v="N/A"/>
    <s v="N/A"/>
    <s v="N/A"/>
    <s v="N/A"/>
    <s v="N/A"/>
    <m/>
    <m/>
    <n v="-1"/>
    <n v="1"/>
  </r>
  <r>
    <x v="36"/>
    <n v="2017"/>
    <x v="0"/>
    <x v="1"/>
    <m/>
    <m/>
    <m/>
    <x v="1"/>
    <s v="N/A"/>
    <s v="N/A - N/A"/>
    <x v="2"/>
    <s v="Current year"/>
    <s v="N/A"/>
    <s v="N/A"/>
    <s v="N/A"/>
    <x v="2"/>
    <s v="N/A"/>
    <s v="N/A"/>
    <s v="N/A"/>
    <s v="N/A"/>
    <s v="N/A"/>
    <s v="N/A"/>
    <s v="N/A"/>
    <s v="N/A"/>
    <s v="N/A"/>
    <s v="N/A"/>
    <s v="N/A"/>
    <s v="N/A"/>
    <s v="N/A"/>
    <s v="N/A"/>
    <s v="N/A"/>
    <s v="N/A"/>
    <m/>
    <s v="N/A"/>
    <s v="N/A"/>
    <s v="N/A"/>
    <s v="N/A"/>
    <s v="N/A"/>
    <m/>
    <m/>
    <m/>
    <m/>
  </r>
  <r>
    <x v="36"/>
    <n v="2018"/>
    <x v="1"/>
    <x v="1"/>
    <m/>
    <m/>
    <m/>
    <x v="1"/>
    <s v="N/A"/>
    <s v="N/A - N/A"/>
    <x v="2"/>
    <s v="Current year"/>
    <s v="N/A"/>
    <s v="N/A"/>
    <s v="N/A"/>
    <x v="2"/>
    <s v="N/A"/>
    <s v="N/A"/>
    <s v="N/A"/>
    <s v="N/A"/>
    <s v="N/A"/>
    <s v="N/A"/>
    <s v="N/A"/>
    <s v="N/A"/>
    <s v="N/A"/>
    <s v="N/A"/>
    <s v="N/A"/>
    <s v="N/A"/>
    <s v="N/A"/>
    <s v="N/A"/>
    <s v="N/A"/>
    <s v="N/A"/>
    <m/>
    <s v="N/A"/>
    <s v="N/A"/>
    <s v="N/A"/>
    <s v="N/A"/>
    <s v="N/A"/>
    <m/>
    <m/>
    <m/>
    <m/>
  </r>
  <r>
    <x v="36"/>
    <n v="2019"/>
    <x v="2"/>
    <x v="1"/>
    <m/>
    <m/>
    <m/>
    <x v="1"/>
    <s v="N/A"/>
    <s v="N/A - N/A"/>
    <x v="2"/>
    <s v="Current year"/>
    <s v="N/A"/>
    <s v="N/A"/>
    <s v="N/A"/>
    <x v="2"/>
    <s v="N/A"/>
    <s v="N/A"/>
    <s v="N/A"/>
    <s v="N/A"/>
    <s v="N/A"/>
    <s v="N/A"/>
    <s v="N/A"/>
    <s v="N/A"/>
    <s v="N/A"/>
    <s v="N/A"/>
    <s v="N/A"/>
    <s v="N/A"/>
    <s v="N/A"/>
    <s v="N/A"/>
    <s v="N/A"/>
    <s v="N/A"/>
    <m/>
    <s v="N/A"/>
    <s v="N/A"/>
    <s v="N/A"/>
    <s v="N/A"/>
    <s v="N/A"/>
    <m/>
    <m/>
    <m/>
    <m/>
  </r>
  <r>
    <x v="36"/>
    <n v="2020"/>
    <x v="3"/>
    <x v="1"/>
    <m/>
    <m/>
    <m/>
    <x v="1"/>
    <s v="N/A"/>
    <s v="N/A - N/A"/>
    <x v="2"/>
    <s v="Current year"/>
    <s v="N/A"/>
    <s v="N/A"/>
    <s v="N/A"/>
    <x v="2"/>
    <s v="N/A"/>
    <s v="N/A"/>
    <s v="N/A"/>
    <s v="N/A"/>
    <s v="N/A"/>
    <s v="N/A"/>
    <s v="N/A"/>
    <s v="N/A"/>
    <s v="N/A"/>
    <s v="N/A"/>
    <s v="N/A"/>
    <s v="N/A"/>
    <s v="N/A"/>
    <s v="N/A"/>
    <s v="N/A"/>
    <s v="N/A"/>
    <m/>
    <s v="N/A"/>
    <s v="N/A"/>
    <s v="N/A"/>
    <s v="N/A"/>
    <s v="N/A"/>
    <m/>
    <m/>
    <m/>
    <m/>
  </r>
  <r>
    <x v="36"/>
    <n v="2021"/>
    <x v="4"/>
    <x v="1"/>
    <m/>
    <m/>
    <m/>
    <x v="1"/>
    <s v="N/A"/>
    <s v="N/A - N/A"/>
    <x v="2"/>
    <s v="Current year"/>
    <s v="N/A"/>
    <s v="N/A"/>
    <s v="N/A"/>
    <x v="2"/>
    <s v="N/A"/>
    <s v="N/A"/>
    <s v="N/A"/>
    <s v="N/A"/>
    <s v="N/A"/>
    <s v="N/A"/>
    <s v="N/A"/>
    <s v="N/A"/>
    <s v="N/A"/>
    <s v="N/A"/>
    <s v="N/A"/>
    <s v="N/A"/>
    <s v="N/A"/>
    <s v="N/A"/>
    <s v="N/A"/>
    <s v="N/A"/>
    <m/>
    <s v="N/A"/>
    <s v="N/A"/>
    <s v="N/A"/>
    <s v="N/A"/>
    <s v="N/A"/>
    <m/>
    <m/>
    <m/>
    <m/>
  </r>
  <r>
    <x v="36"/>
    <n v="2022"/>
    <x v="5"/>
    <x v="1"/>
    <m/>
    <m/>
    <m/>
    <x v="1"/>
    <s v="N/A"/>
    <s v="N/A - N/A"/>
    <x v="2"/>
    <s v="Current year"/>
    <s v="N/A"/>
    <s v="N/A"/>
    <s v="N/A"/>
    <x v="2"/>
    <s v="N/A"/>
    <s v="N/A"/>
    <s v="N/A"/>
    <s v="N/A"/>
    <s v="N/A"/>
    <s v="N/A"/>
    <s v="N/A"/>
    <s v="N/A"/>
    <s v="N/A"/>
    <s v="N/A"/>
    <s v="N/A"/>
    <s v="N/A"/>
    <s v="N/A"/>
    <s v="N/A"/>
    <s v="N/A"/>
    <s v="N/A"/>
    <m/>
    <s v="N/A"/>
    <s v="N/A"/>
    <s v="N/A"/>
    <s v="N/A"/>
    <s v="N/A"/>
    <m/>
    <m/>
    <m/>
    <m/>
  </r>
  <r>
    <x v="36"/>
    <n v="2023"/>
    <x v="6"/>
    <x v="1"/>
    <m/>
    <m/>
    <m/>
    <x v="1"/>
    <s v="N/A"/>
    <s v="N/A - N/A"/>
    <x v="2"/>
    <s v="Current year"/>
    <s v="N/A"/>
    <s v="N/A"/>
    <s v="N/A"/>
    <x v="2"/>
    <s v="N/A"/>
    <s v="N/A"/>
    <s v="N/A"/>
    <s v="N/A"/>
    <s v="N/A"/>
    <s v="N/A"/>
    <s v="N/A"/>
    <s v="N/A"/>
    <s v="N/A"/>
    <s v="N/A"/>
    <s v="N/A"/>
    <s v="N/A"/>
    <s v="N/A"/>
    <s v="N/A"/>
    <s v="N/A"/>
    <s v="N/A"/>
    <m/>
    <s v="N/A"/>
    <s v="N/A"/>
    <s v="N/A"/>
    <s v="N/A"/>
    <s v="N/A"/>
    <m/>
    <m/>
    <m/>
    <m/>
  </r>
  <r>
    <x v="37"/>
    <n v="2017"/>
    <x v="0"/>
    <x v="5"/>
    <m/>
    <m/>
    <m/>
    <x v="0"/>
    <s v="Other "/>
    <s v="Other  - Selected based on other reports and publicly available information on food insecurity"/>
    <x v="3"/>
    <s v="Current year"/>
    <s v="N/A"/>
    <s v="Data gap"/>
    <s v="N/A"/>
    <x v="2"/>
    <s v="N/A"/>
    <s v="N/A"/>
    <s v="N/A"/>
    <s v="N/A"/>
    <s v="N/A"/>
    <s v="N/A"/>
    <s v="N/A"/>
    <s v="N/A"/>
    <s v="N/A"/>
    <s v="N/A"/>
    <s v="N/A"/>
    <s v="N/A"/>
    <s v="N/A"/>
    <s v="N/A"/>
    <s v="N/A"/>
    <s v="N/A"/>
    <m/>
    <s v="N/A"/>
    <s v="N/A"/>
    <s v="N/A"/>
    <s v="N/A"/>
    <s v="N/A"/>
    <m/>
    <m/>
    <m/>
    <m/>
  </r>
  <r>
    <x v="37"/>
    <n v="2018"/>
    <x v="1"/>
    <x v="5"/>
    <m/>
    <m/>
    <m/>
    <x v="0"/>
    <s v="Other "/>
    <s v="Other  - Selected based on other reports and publicly available information on food insecurity"/>
    <x v="3"/>
    <s v="Current year"/>
    <s v="N/A"/>
    <s v="Data gap"/>
    <s v="N/A"/>
    <x v="2"/>
    <s v="N/A"/>
    <s v="N/A"/>
    <s v="N/A"/>
    <s v="N/A"/>
    <s v="N/A"/>
    <s v="N/A"/>
    <s v="N/A"/>
    <s v="N/A"/>
    <s v="N/A"/>
    <s v="N/A"/>
    <s v="N/A"/>
    <s v="N/A"/>
    <s v="N/A"/>
    <s v="N/A"/>
    <s v="N/A"/>
    <s v="N/A"/>
    <m/>
    <s v="N/A"/>
    <s v="N/A"/>
    <s v="N/A"/>
    <s v="N/A"/>
    <s v="N/A"/>
    <m/>
    <e v="#VALUE!"/>
    <m/>
    <m/>
  </r>
  <r>
    <x v="37"/>
    <n v="2019"/>
    <x v="2"/>
    <x v="5"/>
    <m/>
    <m/>
    <m/>
    <x v="1"/>
    <s v="N/A"/>
    <s v="N/A - N/A"/>
    <x v="2"/>
    <s v="Current year"/>
    <s v="N/A"/>
    <s v="N/A"/>
    <s v="N/A"/>
    <x v="2"/>
    <s v="N/A"/>
    <s v="N/A"/>
    <s v="N/A"/>
    <s v="N/A"/>
    <s v="N/A"/>
    <s v="N/A"/>
    <s v="N/A"/>
    <s v="N/A"/>
    <s v="N/A"/>
    <s v="N/A"/>
    <s v="N/A"/>
    <s v="N/A"/>
    <s v="N/A"/>
    <s v="N/A"/>
    <s v="N/A"/>
    <s v="N/A"/>
    <m/>
    <s v="N/A"/>
    <s v="N/A"/>
    <s v="N/A"/>
    <s v="N/A"/>
    <s v="N/A"/>
    <m/>
    <e v="#VALUE!"/>
    <m/>
    <m/>
  </r>
  <r>
    <x v="37"/>
    <n v="2020"/>
    <x v="3"/>
    <x v="5"/>
    <m/>
    <m/>
    <m/>
    <x v="1"/>
    <s v="N/A"/>
    <s v="N/A - N/A"/>
    <x v="2"/>
    <s v="Current year"/>
    <s v="N/A"/>
    <s v="N/A"/>
    <s v="N/A"/>
    <x v="2"/>
    <s v="N/A"/>
    <s v="N/A"/>
    <s v="N/A"/>
    <s v="N/A"/>
    <s v="N/A"/>
    <s v="N/A"/>
    <s v="N/A"/>
    <s v="N/A"/>
    <s v="N/A"/>
    <s v="N/A"/>
    <s v="N/A"/>
    <s v="N/A"/>
    <s v="N/A"/>
    <s v="N/A"/>
    <s v="N/A"/>
    <s v="N/A"/>
    <m/>
    <s v="N/A"/>
    <s v="N/A"/>
    <s v="N/A"/>
    <s v="N/A"/>
    <s v="N/A"/>
    <m/>
    <e v="#VALUE!"/>
    <m/>
    <m/>
  </r>
  <r>
    <x v="37"/>
    <n v="2021"/>
    <x v="4"/>
    <x v="5"/>
    <m/>
    <m/>
    <m/>
    <x v="1"/>
    <s v="N/A"/>
    <s v="N/A - N/A"/>
    <x v="2"/>
    <s v="Current year"/>
    <s v="N/A"/>
    <s v="N/A"/>
    <s v="N/A"/>
    <x v="2"/>
    <s v="N/A"/>
    <s v="N/A"/>
    <s v="N/A"/>
    <s v="N/A"/>
    <s v="N/A"/>
    <s v="N/A"/>
    <s v="N/A"/>
    <s v="N/A"/>
    <s v="N/A"/>
    <s v="N/A"/>
    <s v="N/A"/>
    <s v="N/A"/>
    <s v="N/A"/>
    <s v="N/A"/>
    <s v="N/A"/>
    <s v="N/A"/>
    <m/>
    <s v="N/A"/>
    <s v="N/A"/>
    <s v="N/A"/>
    <s v="N/A"/>
    <s v="N/A"/>
    <m/>
    <e v="#VALUE!"/>
    <m/>
    <m/>
  </r>
  <r>
    <x v="37"/>
    <n v="2022"/>
    <x v="5"/>
    <x v="5"/>
    <m/>
    <m/>
    <m/>
    <x v="1"/>
    <s v="N/A"/>
    <s v="N/A - N/A"/>
    <x v="2"/>
    <s v="Current year"/>
    <s v="N/A"/>
    <s v="N/A"/>
    <s v="N/A"/>
    <x v="2"/>
    <s v="N/A"/>
    <s v="N/A"/>
    <s v="N/A"/>
    <s v="N/A"/>
    <s v="N/A"/>
    <s v="N/A"/>
    <s v="N/A"/>
    <s v="N/A"/>
    <s v="N/A"/>
    <s v="N/A"/>
    <s v="N/A"/>
    <s v="N/A"/>
    <s v="N/A"/>
    <s v="N/A"/>
    <s v="N/A"/>
    <s v="N/A"/>
    <m/>
    <s v="N/A"/>
    <s v="N/A"/>
    <s v="N/A"/>
    <s v="N/A"/>
    <s v="N/A"/>
    <m/>
    <e v="#VALUE!"/>
    <m/>
    <m/>
  </r>
  <r>
    <x v="37"/>
    <n v="2023"/>
    <x v="6"/>
    <x v="5"/>
    <m/>
    <m/>
    <m/>
    <x v="0"/>
    <s v="External Assistance - WFP"/>
    <s v="Climate shock; Economic shock - WFP support provided for hurricane, but economic shock is present. At least 40,000 people reached through general food distribution in 2022. WFP aims to provide emergency food assistance through cash-based or in-kind transfers to 60,000 shock affected beneficiaries. WFP continues strengthening the government and partners’ capacities and operational readiness for emergency operations in Hispaniola. Food security continues to deteriorate due to the impact of the COVID-19 and the Ukrainian crises, which is significantly affecting WFP operations. Situation being compounded by Hurricane Fiona and migrants/refugees from violence in Haiti."/>
    <x v="0"/>
    <s v="Current year"/>
    <m/>
    <m/>
    <d v="2022-11-01T00:00:00"/>
    <x v="0"/>
    <n v="10621938"/>
    <n v="10616049"/>
    <n v="0.99944558139955253"/>
    <s v="Oct 2022-Feb 2023"/>
    <n v="5662791"/>
    <n v="0.53341794108147011"/>
    <n v="3402556"/>
    <n v="0.32"/>
    <n v="1408336"/>
    <n v="0.14000000000000001"/>
    <n v="142366"/>
    <n v="0.01"/>
    <n v="0"/>
    <n v="0"/>
    <n v="1550702"/>
    <n v="0.15"/>
    <m/>
    <s v="Phase 3 Crisis"/>
    <m/>
    <s v="Y"/>
    <s v="Economic shocks"/>
    <m/>
    <m/>
    <e v="#VALUE!"/>
    <m/>
    <n v="1"/>
  </r>
  <r>
    <x v="37"/>
    <n v="2023"/>
    <x v="7"/>
    <x v="5"/>
    <m/>
    <m/>
    <m/>
    <x v="0"/>
    <s v="Climate shock; Economic shock"/>
    <s v="Climate shock; Economic shock - WFP support provided for hurricane, but economic shock is present. At least 40,000 people reached through general food distribution in 2022. WFP aims to provide emergency food assistance through cash-based or in-kind transfers to 60,000 shock affected beneficiaries. WFP continues strengthening the government and partners’ capacities and operational readiness for emergency operations in Hispaniola. Food security continues to deteriorate due to the impact of the COVID-19 and the Ukrainian crises, which is significantly affecting WFP operations. Situation being compounded by Hurricane Fiona and migrants/refugees from violence in Haiti."/>
    <x v="0"/>
    <s v="Projection"/>
    <m/>
    <m/>
    <d v="2022-11-01T00:00:00"/>
    <x v="0"/>
    <n v="10621938"/>
    <n v="10616049"/>
    <n v="0.99944558139955253"/>
    <s v="Oct 2022-Feb 2023"/>
    <n v="5662791"/>
    <n v="0.53341794108147011"/>
    <n v="3402556"/>
    <n v="0.32"/>
    <n v="1408336"/>
    <n v="0.14000000000000001"/>
    <n v="142366"/>
    <n v="0.01"/>
    <n v="0"/>
    <n v="0"/>
    <n v="1550702"/>
    <n v="0.15"/>
    <m/>
    <s v="Phase 3 Crisis"/>
    <m/>
    <s v="Y"/>
    <s v="Economic shocks"/>
    <m/>
    <m/>
    <m/>
    <n v="0"/>
    <m/>
  </r>
  <r>
    <x v="38"/>
    <n v="2017"/>
    <x v="0"/>
    <x v="5"/>
    <m/>
    <m/>
    <m/>
    <x v="1"/>
    <s v="N/A"/>
    <s v="N/A - N/A"/>
    <x v="2"/>
    <s v="Current year"/>
    <s v="N/A"/>
    <s v="N/A"/>
    <s v="N/A"/>
    <x v="2"/>
    <s v="N/A"/>
    <s v="N/A"/>
    <s v="N/A"/>
    <s v="N/A"/>
    <s v="N/A"/>
    <s v="N/A"/>
    <s v="N/A"/>
    <s v="N/A"/>
    <s v="N/A"/>
    <s v="N/A"/>
    <s v="N/A"/>
    <s v="N/A"/>
    <s v="N/A"/>
    <s v="N/A"/>
    <s v="N/A"/>
    <s v="N/A"/>
    <m/>
    <s v="N/A"/>
    <s v="N/A"/>
    <s v="N/A"/>
    <s v="N/A"/>
    <s v="N/A"/>
    <m/>
    <m/>
    <m/>
    <m/>
  </r>
  <r>
    <x v="38"/>
    <n v="2018"/>
    <x v="1"/>
    <x v="5"/>
    <m/>
    <m/>
    <m/>
    <x v="1"/>
    <s v="N/A"/>
    <s v="N/A - N/A"/>
    <x v="2"/>
    <s v="Current year"/>
    <s v="N/A"/>
    <s v="N/A"/>
    <s v="N/A"/>
    <x v="2"/>
    <s v="N/A"/>
    <s v="N/A"/>
    <s v="N/A"/>
    <s v="N/A"/>
    <s v="N/A"/>
    <s v="N/A"/>
    <s v="N/A"/>
    <s v="N/A"/>
    <s v="N/A"/>
    <s v="N/A"/>
    <s v="N/A"/>
    <s v="N/A"/>
    <s v="N/A"/>
    <s v="N/A"/>
    <s v="N/A"/>
    <s v="N/A"/>
    <m/>
    <s v="N/A"/>
    <s v="N/A"/>
    <s v="N/A"/>
    <s v="N/A"/>
    <s v="N/A"/>
    <m/>
    <m/>
    <m/>
    <m/>
  </r>
  <r>
    <x v="38"/>
    <n v="2019"/>
    <x v="2"/>
    <x v="5"/>
    <m/>
    <m/>
    <m/>
    <x v="1"/>
    <s v="N/A"/>
    <s v="N/A - N/A"/>
    <x v="2"/>
    <s v="Current year"/>
    <s v="N/A"/>
    <s v="N/A"/>
    <s v="N/A"/>
    <x v="2"/>
    <s v="N/A"/>
    <s v="N/A"/>
    <s v="N/A"/>
    <s v="N/A"/>
    <s v="N/A"/>
    <s v="N/A"/>
    <s v="N/A"/>
    <s v="N/A"/>
    <s v="N/A"/>
    <s v="N/A"/>
    <s v="N/A"/>
    <s v="N/A"/>
    <s v="N/A"/>
    <s v="N/A"/>
    <s v="N/A"/>
    <s v="N/A"/>
    <m/>
    <s v="N/A"/>
    <s v="N/A"/>
    <s v="N/A"/>
    <s v="N/A"/>
    <s v="N/A"/>
    <m/>
    <m/>
    <m/>
    <m/>
  </r>
  <r>
    <x v="38"/>
    <n v="2020"/>
    <x v="3"/>
    <x v="5"/>
    <m/>
    <m/>
    <m/>
    <x v="1"/>
    <s v="N/A"/>
    <s v="N/A - N/A"/>
    <x v="2"/>
    <s v="Current year"/>
    <s v="N/A"/>
    <s v="N/A"/>
    <s v="N/A"/>
    <x v="2"/>
    <s v="N/A"/>
    <s v="N/A"/>
    <s v="N/A"/>
    <s v="N/A"/>
    <s v="N/A"/>
    <s v="N/A"/>
    <s v="N/A"/>
    <s v="N/A"/>
    <s v="N/A"/>
    <s v="N/A"/>
    <s v="N/A"/>
    <s v="N/A"/>
    <s v="N/A"/>
    <s v="N/A"/>
    <s v="N/A"/>
    <s v="N/A"/>
    <m/>
    <s v="N/A"/>
    <s v="N/A"/>
    <s v="N/A"/>
    <s v="N/A"/>
    <s v="N/A"/>
    <m/>
    <m/>
    <e v="#VALUE!"/>
    <m/>
  </r>
  <r>
    <x v="38"/>
    <n v="2021"/>
    <x v="4"/>
    <x v="5"/>
    <m/>
    <m/>
    <m/>
    <x v="1"/>
    <s v="N/A"/>
    <s v="N/A - N/A"/>
    <x v="2"/>
    <s v="Current year"/>
    <s v="N/A"/>
    <s v="N/A"/>
    <s v="N/A"/>
    <x v="2"/>
    <s v="N/A"/>
    <s v="N/A"/>
    <s v="N/A"/>
    <s v="N/A"/>
    <s v="N/A"/>
    <s v="N/A"/>
    <s v="N/A"/>
    <s v="N/A"/>
    <s v="N/A"/>
    <s v="N/A"/>
    <s v="N/A"/>
    <s v="N/A"/>
    <s v="N/A"/>
    <s v="N/A"/>
    <s v="N/A"/>
    <s v="N/A"/>
    <m/>
    <s v="N/A"/>
    <s v="N/A"/>
    <s v="N/A"/>
    <s v="N/A"/>
    <s v="N/A"/>
    <m/>
    <m/>
    <e v="#VALUE!"/>
    <m/>
  </r>
  <r>
    <x v="38"/>
    <n v="2022"/>
    <x v="5"/>
    <x v="5"/>
    <m/>
    <m/>
    <m/>
    <x v="1"/>
    <s v="N/A"/>
    <s v="N/A - N/A"/>
    <x v="2"/>
    <s v="Current year"/>
    <s v="N/A"/>
    <s v="N/A"/>
    <s v="N/A"/>
    <x v="2"/>
    <s v="N/A"/>
    <s v="N/A"/>
    <s v="N/A"/>
    <s v="N/A"/>
    <s v="N/A"/>
    <s v="N/A"/>
    <s v="N/A"/>
    <s v="N/A"/>
    <s v="N/A"/>
    <s v="N/A"/>
    <s v="N/A"/>
    <s v="N/A"/>
    <s v="N/A"/>
    <s v="N/A"/>
    <s v="N/A"/>
    <s v="N/A"/>
    <m/>
    <s v="N/A"/>
    <s v="N/A"/>
    <s v="N/A"/>
    <s v="N/A"/>
    <s v="N/A"/>
    <m/>
    <m/>
    <m/>
    <m/>
  </r>
  <r>
    <x v="38"/>
    <n v="2023"/>
    <x v="6"/>
    <x v="5"/>
    <m/>
    <s v="Residents"/>
    <m/>
    <x v="0"/>
    <s v="External Assistance - WFP"/>
    <s v="Displacement; Economic shock - Between January-August 2022, WFP provided immediate food assistance to meet the essential needs to vulnerable populations in support of national institutions and Government Social Protection programmes (Modalities: Food, CBT, commodity vouchers). General food distribution was provided to 654,000 people; both migrants as well as residents"/>
    <x v="3"/>
    <s v="Current year"/>
    <m/>
    <s v="rCARI "/>
    <s v="N/A"/>
    <x v="4"/>
    <m/>
    <m/>
    <m/>
    <m/>
    <m/>
    <m/>
    <m/>
    <m/>
    <m/>
    <m/>
    <m/>
    <m/>
    <m/>
    <m/>
    <m/>
    <m/>
    <m/>
    <m/>
    <m/>
    <m/>
    <m/>
    <m/>
    <m/>
    <m/>
    <m/>
    <m/>
  </r>
  <r>
    <x v="38"/>
    <n v="2023"/>
    <x v="7"/>
    <x v="5"/>
    <m/>
    <s v="Residents"/>
    <m/>
    <x v="0"/>
    <s v="Displacement; Economic shock"/>
    <s v="Displacement; Economic shock - Between January-August 2022, WFP provided immediate food assistance to meet the essential needs to vulnerable populations in support of national institutions and Government Social Protection programmes (Modalities: Food, CBT, commodity vouchers). General food distribution was provided to 654,000 people; both migrants as well as residents"/>
    <x v="3"/>
    <s v="Projection"/>
    <m/>
    <s v="Data gap"/>
    <s v="N/A"/>
    <x v="4"/>
    <m/>
    <m/>
    <m/>
    <m/>
    <m/>
    <m/>
    <m/>
    <m/>
    <m/>
    <m/>
    <m/>
    <m/>
    <m/>
    <m/>
    <m/>
    <s v="N/A"/>
    <m/>
    <s v="N/A"/>
    <m/>
    <s v="N/A"/>
    <s v="N/A"/>
    <m/>
    <s v="WFP has conducted F2F EFSA in 2022 (migrants)"/>
    <m/>
    <m/>
    <m/>
  </r>
  <r>
    <x v="39"/>
    <n v="2017"/>
    <x v="0"/>
    <x v="5"/>
    <m/>
    <m/>
    <m/>
    <x v="1"/>
    <s v="N/A"/>
    <s v="N/A - N/A"/>
    <x v="2"/>
    <s v="Current year"/>
    <s v="N/A"/>
    <s v="N/A"/>
    <s v="N/A"/>
    <x v="2"/>
    <s v="N/A"/>
    <s v="N/A"/>
    <s v="N/A"/>
    <s v="N/A"/>
    <s v="N/A"/>
    <s v="N/A"/>
    <s v="N/A"/>
    <s v="N/A"/>
    <s v="N/A"/>
    <s v="N/A"/>
    <s v="N/A"/>
    <s v="N/A"/>
    <s v="N/A"/>
    <s v="N/A"/>
    <s v="N/A"/>
    <s v="N/A"/>
    <m/>
    <s v="N/A"/>
    <s v="N/A"/>
    <s v="N/A"/>
    <s v="N/A"/>
    <s v="N/A"/>
    <m/>
    <m/>
    <m/>
    <m/>
  </r>
  <r>
    <x v="39"/>
    <n v="2018"/>
    <x v="1"/>
    <x v="5"/>
    <m/>
    <m/>
    <m/>
    <x v="1"/>
    <s v="N/A"/>
    <s v="N/A - N/A"/>
    <x v="2"/>
    <s v="Current year"/>
    <s v="N/A"/>
    <s v="N/A"/>
    <s v="N/A"/>
    <x v="2"/>
    <s v="N/A"/>
    <s v="N/A"/>
    <s v="N/A"/>
    <s v="N/A"/>
    <s v="N/A"/>
    <s v="N/A"/>
    <s v="N/A"/>
    <s v="N/A"/>
    <s v="N/A"/>
    <s v="N/A"/>
    <s v="N/A"/>
    <s v="N/A"/>
    <s v="N/A"/>
    <s v="N/A"/>
    <s v="N/A"/>
    <s v="N/A"/>
    <m/>
    <s v="N/A"/>
    <s v="N/A"/>
    <s v="N/A"/>
    <s v="N/A"/>
    <s v="N/A"/>
    <m/>
    <m/>
    <m/>
    <m/>
  </r>
  <r>
    <x v="39"/>
    <n v="2019"/>
    <x v="2"/>
    <x v="5"/>
    <m/>
    <s v="Venezuelan migrants"/>
    <m/>
    <x v="0"/>
    <s v="Displacement"/>
    <s v="Displacement - "/>
    <x v="0"/>
    <s v="Current year"/>
    <m/>
    <m/>
    <m/>
    <x v="3"/>
    <n v="500000"/>
    <n v="100000"/>
    <n v="0.2"/>
    <s v="Jan-Feb 2018"/>
    <m/>
    <m/>
    <n v="100000"/>
    <n v="1"/>
    <s v="N/A"/>
    <s v="N/A"/>
    <s v="N/A"/>
    <s v="N/A"/>
    <s v="N/A"/>
    <s v="N/A"/>
    <n v="20000"/>
    <n v="0.2"/>
    <m/>
    <s v="N/A"/>
    <m/>
    <s v="N/A"/>
    <s v="Economic shocks"/>
    <s v="Economic shocks"/>
    <m/>
    <m/>
    <m/>
    <m/>
  </r>
  <r>
    <x v="39"/>
    <n v="2020"/>
    <x v="3"/>
    <x v="5"/>
    <m/>
    <s v="Venezuelan migrants"/>
    <m/>
    <x v="0"/>
    <s v="Displacement"/>
    <s v="Displacement - "/>
    <x v="0"/>
    <s v="Current year"/>
    <m/>
    <m/>
    <m/>
    <x v="15"/>
    <n v="385000"/>
    <n v="385000"/>
    <n v="1"/>
    <s v="Jan-Mar 2019"/>
    <n v="0"/>
    <n v="0"/>
    <n v="92400"/>
    <n v="0.24"/>
    <s v="N/A"/>
    <s v="N/A"/>
    <s v="N/A"/>
    <s v="N/A"/>
    <s v="N/A"/>
    <s v="N/A"/>
    <n v="292600"/>
    <n v="0.76"/>
    <m/>
    <s v="N/A"/>
    <m/>
    <s v="N/A"/>
    <s v="Economic shocks"/>
    <s v="Economic shocks"/>
    <m/>
    <m/>
    <n v="-0.23"/>
    <m/>
  </r>
  <r>
    <x v="39"/>
    <n v="2021"/>
    <x v="4"/>
    <x v="5"/>
    <m/>
    <s v="Venezuelan migrants"/>
    <m/>
    <x v="0"/>
    <s v="Displacement"/>
    <s v="Displacement - Refugee populations"/>
    <x v="3"/>
    <s v="Current year"/>
    <s v="N/A"/>
    <s v="rCARI"/>
    <s v="N/A"/>
    <x v="2"/>
    <s v="N/A"/>
    <s v="N/A"/>
    <s v="N/A"/>
    <s v="N/A"/>
    <s v="N/A"/>
    <s v="N/A"/>
    <s v="N/A"/>
    <s v="N/A"/>
    <s v="N/A"/>
    <s v="N/A"/>
    <s v="N/A"/>
    <s v="N/A"/>
    <s v="N/A"/>
    <s v="N/A"/>
    <s v="N/A"/>
    <s v="N/A"/>
    <m/>
    <s v="N/A"/>
    <s v="N/A"/>
    <s v="N/A"/>
    <s v="N/A"/>
    <s v="N/A"/>
    <m/>
    <m/>
    <e v="#VALUE!"/>
    <m/>
  </r>
  <r>
    <x v="39"/>
    <n v="2022"/>
    <x v="5"/>
    <x v="5"/>
    <m/>
    <s v="Venezuelan migrants"/>
    <m/>
    <x v="0"/>
    <s v="Displacement"/>
    <s v="Displacement - WFP assistance provided (Venezuelan migrants - largest migratory crisis in the world); R4V (Venezuelan migrants) ; also qualified for COVID-19 GHRP"/>
    <x v="3"/>
    <s v="Current year"/>
    <s v="N/A"/>
    <s v="rCARI"/>
    <s v="N/A"/>
    <x v="2"/>
    <s v="N/A"/>
    <s v="N/A"/>
    <s v="N/A"/>
    <s v="N/A"/>
    <s v="N/A"/>
    <s v="N/A"/>
    <s v="N/A"/>
    <s v="N/A"/>
    <s v="N/A"/>
    <s v="N/A"/>
    <s v="N/A"/>
    <s v="N/A"/>
    <s v="N/A"/>
    <s v="N/A"/>
    <s v="N/A"/>
    <s v="N/A"/>
    <m/>
    <s v="N/A"/>
    <s v="N/A"/>
    <s v="N/A"/>
    <s v="N/A"/>
    <s v="N/A"/>
    <m/>
    <m/>
    <m/>
    <m/>
  </r>
  <r>
    <x v="39"/>
    <n v="2023"/>
    <x v="6"/>
    <x v="5"/>
    <m/>
    <s v="Venezuelan migrants"/>
    <m/>
    <x v="0"/>
    <s v="External Assistance - WFP"/>
    <s v="Displacement; Economic shock - Between January-August 2022, WFP provided immediate food assistance to meet the essential needs to vulnerable populations in support of national institutions and Government Social Protection programmes (Modalities: Food, CBT, commodity vouchers). General food distribution was provided to 654,000 people; both migrants as well as residents"/>
    <x v="0"/>
    <s v="Current year"/>
    <m/>
    <s v="CARI pending release"/>
    <m/>
    <x v="3"/>
    <n v="505000"/>
    <n v="505000"/>
    <n v="1"/>
    <s v="Jul-Aug 2022"/>
    <n v="0"/>
    <m/>
    <m/>
    <m/>
    <m/>
    <n v="7.4999999999999997E-2"/>
    <m/>
    <n v="0.52829999999999999"/>
    <s v="N/A"/>
    <s v="N/A"/>
    <n v="302986"/>
    <n v="0.60329999999999995"/>
    <m/>
    <s v="N/A"/>
    <m/>
    <s v="N/A"/>
    <s v="Economic shocks"/>
    <m/>
    <s v="WFP has conducted F2F EFSA in 2022 (migrants). Preliminary figures now included in the matrix. The draft report does not have figures for all CARI categories, and the 60% CARI 3+4 seems rounded - therefore best not to indicate CARI 3 and 4 in our file to avoid confusion."/>
    <m/>
    <m/>
    <n v="1"/>
  </r>
  <r>
    <x v="39"/>
    <n v="2023"/>
    <x v="7"/>
    <x v="5"/>
    <m/>
    <s v="Venezuelan migrants"/>
    <m/>
    <x v="0"/>
    <s v="Displacement; Economic shock"/>
    <s v="Displacement; Economic shock - Between January-August 2022, WFP provided immediate food assistance to meet the essential needs to vulnerable populations in support of national institutions and Government Social Protection programmes (Modalities: Food, CBT, commodity vouchers). General food distribution was provided to 654,000 people; both migrants as well as residents"/>
    <x v="3"/>
    <s v="Projection"/>
    <s v="N/A"/>
    <s v="N/A"/>
    <s v="N/A"/>
    <x v="4"/>
    <m/>
    <m/>
    <m/>
    <m/>
    <m/>
    <m/>
    <m/>
    <m/>
    <m/>
    <m/>
    <m/>
    <m/>
    <m/>
    <m/>
    <m/>
    <s v="N/A"/>
    <m/>
    <s v="N/A"/>
    <m/>
    <s v="N/A"/>
    <s v="Economic shocks"/>
    <m/>
    <s v="WFP has conducted F2F EFSA in 2022 (migrants)"/>
    <m/>
    <m/>
    <m/>
  </r>
  <r>
    <x v="40"/>
    <n v="2017"/>
    <x v="0"/>
    <x v="2"/>
    <m/>
    <s v="Syrian refugees"/>
    <m/>
    <x v="0"/>
    <s v="Displacement"/>
    <s v="Part of Syria IASC L3"/>
    <x v="3"/>
    <s v="Current year"/>
    <s v="N/A"/>
    <s v="Insufficient evidence"/>
    <s v="N/A"/>
    <x v="2"/>
    <s v="N/A"/>
    <s v="N/A"/>
    <s v="N/A"/>
    <s v="N/A"/>
    <s v="N/A"/>
    <s v="N/A"/>
    <s v="N/A"/>
    <s v="N/A"/>
    <s v="N/A"/>
    <s v="N/A"/>
    <s v="N/A"/>
    <s v="N/A"/>
    <s v="N/A"/>
    <s v="N/A"/>
    <s v="N/A"/>
    <s v="N/A"/>
    <m/>
    <s v="N/A"/>
    <s v="N/A"/>
    <s v="N/A"/>
    <s v="N/A"/>
    <s v="N/A"/>
    <m/>
    <m/>
    <m/>
    <m/>
  </r>
  <r>
    <x v="40"/>
    <n v="2018"/>
    <x v="1"/>
    <x v="2"/>
    <m/>
    <m/>
    <m/>
    <x v="1"/>
    <s v="N/A"/>
    <s v="N/A - N/A"/>
    <x v="2"/>
    <s v="Current year"/>
    <s v="N/A"/>
    <s v="N/A"/>
    <s v="N/A"/>
    <x v="2"/>
    <s v="N/A"/>
    <s v="N/A"/>
    <s v="N/A"/>
    <s v="N/A"/>
    <s v="N/A"/>
    <s v="N/A"/>
    <s v="N/A"/>
    <s v="N/A"/>
    <s v="N/A"/>
    <s v="N/A"/>
    <s v="N/A"/>
    <s v="N/A"/>
    <s v="N/A"/>
    <s v="N/A"/>
    <s v="N/A"/>
    <s v="N/A"/>
    <m/>
    <s v="N/A"/>
    <s v="N/A"/>
    <s v="N/A"/>
    <s v="N/A"/>
    <s v="N/A"/>
    <m/>
    <m/>
    <m/>
    <m/>
  </r>
  <r>
    <x v="40"/>
    <n v="2019"/>
    <x v="2"/>
    <x v="2"/>
    <m/>
    <s v="Syrian refugees"/>
    <m/>
    <x v="0"/>
    <s v="Displacement"/>
    <s v="Displacement - "/>
    <x v="3"/>
    <s v="Current year"/>
    <s v="N/A"/>
    <s v="Insufficient evidence"/>
    <s v="N/A"/>
    <x v="2"/>
    <s v="N/A"/>
    <s v="N/A"/>
    <s v="N/A"/>
    <s v="N/A"/>
    <s v="N/A"/>
    <s v="N/A"/>
    <s v="N/A"/>
    <s v="N/A"/>
    <s v="N/A"/>
    <s v="N/A"/>
    <s v="N/A"/>
    <s v="N/A"/>
    <s v="N/A"/>
    <s v="N/A"/>
    <s v="N/A"/>
    <s v="N/A"/>
    <m/>
    <s v="N/A"/>
    <s v="N/A"/>
    <s v="N/A"/>
    <s v="Conflict/insecurity"/>
    <s v="Conflict/insecurity"/>
    <m/>
    <m/>
    <m/>
    <m/>
  </r>
  <r>
    <x v="40"/>
    <n v="2020"/>
    <x v="3"/>
    <x v="2"/>
    <m/>
    <s v="Syrian refugees"/>
    <m/>
    <x v="0"/>
    <s v="Displacement"/>
    <s v="Displacement - "/>
    <x v="3"/>
    <s v="Current year"/>
    <s v="N/A"/>
    <s v="Insufficient evidence"/>
    <s v="N/A"/>
    <x v="2"/>
    <s v="N/A"/>
    <s v="N/A"/>
    <s v="N/A"/>
    <s v="N/A"/>
    <s v="N/A"/>
    <s v="N/A"/>
    <s v="N/A"/>
    <s v="N/A"/>
    <s v="N/A"/>
    <s v="N/A"/>
    <s v="N/A"/>
    <s v="N/A"/>
    <s v="N/A"/>
    <s v="N/A"/>
    <s v="N/A"/>
    <s v="N/A"/>
    <m/>
    <s v="N/A"/>
    <s v="N/A"/>
    <s v="N/A"/>
    <s v="N/A"/>
    <s v="N/A"/>
    <m/>
    <m/>
    <m/>
    <m/>
  </r>
  <r>
    <x v="40"/>
    <n v="2021"/>
    <x v="4"/>
    <x v="2"/>
    <m/>
    <s v="Syrian refugees"/>
    <m/>
    <x v="0"/>
    <s v="Refugee populations"/>
    <s v="Refugee populations - "/>
    <x v="0"/>
    <s v="Current year"/>
    <m/>
    <m/>
    <d v="2020-07-01T00:00:00"/>
    <x v="3"/>
    <n v="258816"/>
    <n v="130000"/>
    <n v="0.50228733926805147"/>
    <d v="2020-06-01T00:00:00"/>
    <s v="merged with Phase 2 "/>
    <s v="merged with Phase 2"/>
    <n v="79950"/>
    <n v="0.61499999999999999"/>
    <s v="N/A"/>
    <s v="N/A"/>
    <s v="N/A"/>
    <s v="N/A"/>
    <s v="N/A"/>
    <s v="N/A"/>
    <n v="50050"/>
    <n v="0.38500000000000001"/>
    <m/>
    <s v="N/A"/>
    <m/>
    <s v="N/A"/>
    <s v="Conflict/insecurity"/>
    <s v="Conflict/insecurity"/>
    <m/>
    <m/>
    <m/>
    <m/>
  </r>
  <r>
    <x v="40"/>
    <n v="2022"/>
    <x v="5"/>
    <x v="2"/>
    <m/>
    <s v="Syrian refugees"/>
    <m/>
    <x v="0"/>
    <s v="Displacement"/>
    <s v="Displacement - WFP assistance provided for refugees; 3RP; IFRC provided assistance to 20,000 people in Egypt due to Palestine Complex Emergency"/>
    <x v="0"/>
    <s v="Current year"/>
    <m/>
    <m/>
    <m/>
    <x v="3"/>
    <m/>
    <n v="131989"/>
    <m/>
    <m/>
    <s v="merged with Phase 2 "/>
    <s v="merged with Phase 2"/>
    <n v="95824"/>
    <n v="0.72599989393055486"/>
    <s v="N/A"/>
    <s v="N/A"/>
    <s v="N/A"/>
    <s v="N/A"/>
    <s v="N/A"/>
    <s v="N/A"/>
    <n v="36165"/>
    <n v="0.27400000000000002"/>
    <m/>
    <s v="N/A"/>
    <m/>
    <s v="N/A"/>
    <s v="Conflict/insecurity"/>
    <s v="Conflict/insecurity"/>
    <m/>
    <m/>
    <n v="-1"/>
    <m/>
  </r>
  <r>
    <x v="40"/>
    <n v="2023"/>
    <x v="6"/>
    <x v="2"/>
    <m/>
    <s v="Refugees"/>
    <m/>
    <x v="0"/>
    <s v="External Assistance - WFP"/>
    <s v="Displacement - WFP assistance provided: General distribution provided to food-insecure refugees (over 5,000 per month)"/>
    <x v="3"/>
    <s v="Current year"/>
    <m/>
    <s v="CARI; small sample"/>
    <s v="N/A"/>
    <x v="4"/>
    <m/>
    <m/>
    <m/>
    <m/>
    <m/>
    <m/>
    <m/>
    <m/>
    <m/>
    <m/>
    <m/>
    <m/>
    <m/>
    <m/>
    <m/>
    <m/>
    <m/>
    <m/>
    <m/>
    <m/>
    <m/>
    <m/>
    <m/>
    <m/>
    <m/>
    <m/>
  </r>
  <r>
    <x v="40"/>
    <n v="2023"/>
    <x v="7"/>
    <x v="2"/>
    <m/>
    <s v="Refugees"/>
    <m/>
    <x v="0"/>
    <s v="Displacement"/>
    <s v="Displacement - WFP assistance provided: General distribution provided to food-insecure refugees (over 5,000 per month)"/>
    <x v="3"/>
    <s v="Projection"/>
    <m/>
    <s v="Data gap"/>
    <s v="N/A"/>
    <x v="4"/>
    <m/>
    <m/>
    <m/>
    <m/>
    <m/>
    <m/>
    <m/>
    <m/>
    <m/>
    <m/>
    <m/>
    <m/>
    <m/>
    <m/>
    <m/>
    <s v="N/A"/>
    <m/>
    <s v="N/A"/>
    <s v="N/A"/>
    <s v="N/A"/>
    <s v="N/A"/>
    <m/>
    <m/>
    <m/>
    <m/>
    <m/>
  </r>
  <r>
    <x v="41"/>
    <n v="2017"/>
    <x v="0"/>
    <x v="5"/>
    <m/>
    <m/>
    <m/>
    <x v="0"/>
    <s v="GIEWS"/>
    <s v="GIEWS - 2"/>
    <x v="3"/>
    <s v="Current year"/>
    <s v="N/A"/>
    <s v="Data gap"/>
    <s v="N/A"/>
    <x v="2"/>
    <s v="N/A"/>
    <s v="N/A"/>
    <s v="N/A"/>
    <s v="N/A"/>
    <s v="N/A"/>
    <s v="N/A"/>
    <s v="N/A"/>
    <s v="N/A"/>
    <s v="N/A"/>
    <s v="N/A"/>
    <s v="N/A"/>
    <s v="N/A"/>
    <s v="N/A"/>
    <s v="N/A"/>
    <s v="N/A"/>
    <s v="N/A"/>
    <m/>
    <s v="N/A"/>
    <s v="N/A"/>
    <s v="N/A"/>
    <s v="N/A"/>
    <s v="N/A"/>
    <m/>
    <m/>
    <m/>
    <n v="1"/>
  </r>
  <r>
    <x v="41"/>
    <n v="2018"/>
    <x v="1"/>
    <x v="5"/>
    <m/>
    <m/>
    <m/>
    <x v="0"/>
    <s v="GIEWS "/>
    <s v="GIEWS  - 2, 3"/>
    <x v="0"/>
    <s v="Current year"/>
    <m/>
    <m/>
    <d v="2017-11-01T00:00:00"/>
    <x v="0"/>
    <n v="6520675"/>
    <n v="2281150"/>
    <n v="0.34983341448546357"/>
    <s v="Nov 2016-Mar 2017"/>
    <n v="2004029"/>
    <n v="0.87851697608662294"/>
    <n v="273738"/>
    <n v="0.12"/>
    <n v="0"/>
    <n v="0"/>
    <n v="0"/>
    <n v="0"/>
    <n v="0"/>
    <n v="0"/>
    <n v="0"/>
    <n v="0"/>
    <n v="0"/>
    <s v="Phase 1 Minimal"/>
    <m/>
    <s v="N"/>
    <s v="Weather extremes "/>
    <s v="Natural disaster"/>
    <m/>
    <m/>
    <m/>
    <n v="1"/>
  </r>
  <r>
    <x v="41"/>
    <n v="2019"/>
    <x v="2"/>
    <x v="5"/>
    <m/>
    <m/>
    <s v="Dry corridor"/>
    <x v="0"/>
    <s v="Weather shock"/>
    <s v="Dry corridor"/>
    <x v="0"/>
    <s v="Current year"/>
    <m/>
    <m/>
    <d v="2018-11-01T00:00:00"/>
    <x v="0"/>
    <n v="6402812"/>
    <n v="1350963"/>
    <n v="0.21099526270644836"/>
    <s v="Dec 2018 - Mar 2019"/>
    <n v="770266"/>
    <n v="0.57016069277989112"/>
    <n v="366692"/>
    <n v="0.27"/>
    <n v="179033"/>
    <n v="0.13"/>
    <n v="34972"/>
    <n v="0.03"/>
    <n v="0"/>
    <n v="0"/>
    <n v="214005"/>
    <n v="0.16"/>
    <n v="0"/>
    <s v="Phase 2 Stressed"/>
    <m/>
    <s v="Y"/>
    <s v="Weather extremes "/>
    <s v="Climate shocks"/>
    <s v="Regional crisis"/>
    <m/>
    <n v="-1.8075275949192376E-2"/>
    <n v="1"/>
  </r>
  <r>
    <x v="41"/>
    <n v="2020"/>
    <x v="3"/>
    <x v="5"/>
    <m/>
    <m/>
    <m/>
    <x v="0"/>
    <s v="Climate shock"/>
    <s v="Climate shock - "/>
    <x v="0"/>
    <s v="Current year"/>
    <m/>
    <m/>
    <d v="2018-11-01T00:00:00"/>
    <x v="0"/>
    <n v="6402812"/>
    <n v="1383406"/>
    <n v="0.22"/>
    <s v="Apr-Jul 2019"/>
    <n v="608306"/>
    <n v="0.43971617876458535"/>
    <n v="472842"/>
    <n v="0.34"/>
    <n v="239228"/>
    <n v="0.17"/>
    <n v="63030"/>
    <n v="0.05"/>
    <n v="0"/>
    <n v="0"/>
    <n v="302258"/>
    <n v="0.22"/>
    <n v="0"/>
    <s v="Phase 3 Crisis"/>
    <m/>
    <s v="Y"/>
    <s v="Weather extremes"/>
    <s v="Weather extremes"/>
    <s v="Qualifies as MFC with past criteria."/>
    <m/>
    <n v="0"/>
    <n v="1"/>
  </r>
  <r>
    <x v="41"/>
    <n v="2021"/>
    <x v="4"/>
    <x v="5"/>
    <m/>
    <m/>
    <m/>
    <x v="0"/>
    <s v="Climate shock"/>
    <s v="Climate shock - "/>
    <x v="0"/>
    <s v="Current year"/>
    <m/>
    <m/>
    <d v="2020-11-01T00:00:00"/>
    <x v="0"/>
    <n v="6825935"/>
    <n v="6779443"/>
    <n v="0.99318891844120993"/>
    <s v="Nov 2020-Feb 2021"/>
    <n v="3852078"/>
    <n v="0.5681997768843251"/>
    <n v="2243247"/>
    <n v="0.33"/>
    <n v="589234"/>
    <n v="0.09"/>
    <n v="94884"/>
    <n v="0.01"/>
    <n v="0"/>
    <n v="0"/>
    <n v="684118"/>
    <n v="0.1"/>
    <n v="0"/>
    <s v="Phase 3 Crisis"/>
    <m/>
    <s v="N"/>
    <s v="Weather extremes"/>
    <s v="Weather extremes"/>
    <m/>
    <m/>
    <n v="6.6083933121884569E-2"/>
    <n v="1"/>
  </r>
  <r>
    <x v="41"/>
    <n v="2022"/>
    <x v="5"/>
    <x v="5"/>
    <m/>
    <m/>
    <m/>
    <x v="0"/>
    <s v="Climate shock"/>
    <s v=" - WFP assistance provided (one of WFP hotspots) + Received assistance from the Govt. of Belgium for food security anticipatory action; FAO assistance provided (weather extremes)"/>
    <x v="0"/>
    <s v="Current year"/>
    <m/>
    <m/>
    <d v="2020-11-01T00:00:00"/>
    <x v="0"/>
    <n v="6825935"/>
    <n v="6779443"/>
    <n v="0.99318891844120993"/>
    <s v="Mar-May 2021"/>
    <n v="3355640"/>
    <n v="0.49497281708836555"/>
    <n v="2438739"/>
    <n v="0.36"/>
    <n v="863856"/>
    <n v="0.13"/>
    <n v="121208"/>
    <n v="0.02"/>
    <n v="0"/>
    <n v="0"/>
    <n v="985064"/>
    <n v="0.15"/>
    <n v="0"/>
    <s v="Phase 3 Crisis"/>
    <m/>
    <s v="Y"/>
    <s v="Weather extremes"/>
    <s v="Weather extremes"/>
    <m/>
    <m/>
    <n v="0"/>
    <n v="1"/>
  </r>
  <r>
    <x v="41"/>
    <n v="2023"/>
    <x v="6"/>
    <x v="5"/>
    <m/>
    <m/>
    <m/>
    <x v="0"/>
    <s v="External Assistance - WFP"/>
    <s v="Climate shock - Need more information from country on type of support provided by WFP, particularly in the wake of Hurricane Julia, flooding and landslides in Sept 2022"/>
    <x v="0"/>
    <s v="Current year"/>
    <m/>
    <m/>
    <d v="2021-08-01T00:00:00"/>
    <x v="0"/>
    <n v="6325827"/>
    <n v="6325827"/>
    <n v="1"/>
    <s v="Mar-May 2022"/>
    <n v="2132030"/>
    <n v="0.34"/>
    <n v="3286974"/>
    <n v="0.52"/>
    <n v="845944"/>
    <n v="0.13"/>
    <n v="60879"/>
    <n v="0.01"/>
    <n v="0"/>
    <n v="0"/>
    <n v="906823"/>
    <n v="0.14000000000000001"/>
    <m/>
    <s v="Phase 3 Crisis"/>
    <m/>
    <s v="N"/>
    <s v="Economic shocks"/>
    <m/>
    <s v="Check EFSA availability. Latest analysis not endorsed at national level; check status before going for July 2021-May 2022 analysis. WFP has conducted EFSA in 2022"/>
    <m/>
    <n v="-7.3265860281411993E-2"/>
    <n v="1"/>
  </r>
  <r>
    <x v="41"/>
    <n v="2023"/>
    <x v="7"/>
    <x v="5"/>
    <m/>
    <m/>
    <m/>
    <x v="0"/>
    <s v="Climate shock"/>
    <s v="Climate shock - Need more information from country on type of support provided by WFP, particularly in the wake of Hurricane Julia, flooding and landslides in Sept 2022"/>
    <x v="3"/>
    <s v="Projection"/>
    <s v="N/A"/>
    <s v="Data gap"/>
    <s v="N/A"/>
    <x v="4"/>
    <m/>
    <m/>
    <m/>
    <m/>
    <m/>
    <m/>
    <m/>
    <m/>
    <m/>
    <m/>
    <m/>
    <m/>
    <m/>
    <m/>
    <m/>
    <s v="N/A"/>
    <s v="remote FEWS"/>
    <s v="N/A"/>
    <s v="N/A"/>
    <s v="N/A"/>
    <s v="N/A"/>
    <s v="N/A"/>
    <s v="Check EFSA availability. Latest analysis not endorsed at national level; check status before going for July 2021-May 2022 analysis. WFP has conducted EFSA in 2022"/>
    <m/>
    <m/>
    <n v="1"/>
  </r>
  <r>
    <x v="42"/>
    <n v="2017"/>
    <x v="0"/>
    <x v="3"/>
    <m/>
    <m/>
    <m/>
    <x v="1"/>
    <s v="N/A"/>
    <s v="N/A - N/A"/>
    <x v="2"/>
    <s v="Current year"/>
    <s v="N/A"/>
    <s v="N/A"/>
    <s v="N/A"/>
    <x v="2"/>
    <s v="N/A"/>
    <s v="N/A"/>
    <s v="N/A"/>
    <s v="N/A"/>
    <s v="N/A"/>
    <s v="N/A"/>
    <s v="N/A"/>
    <s v="N/A"/>
    <s v="N/A"/>
    <s v="N/A"/>
    <s v="N/A"/>
    <s v="N/A"/>
    <s v="N/A"/>
    <s v="N/A"/>
    <s v="N/A"/>
    <s v="N/A"/>
    <m/>
    <s v="N/A"/>
    <s v="N/A"/>
    <s v="N/A"/>
    <s v="N/A"/>
    <s v="N/A"/>
    <m/>
    <m/>
    <m/>
    <m/>
  </r>
  <r>
    <x v="42"/>
    <n v="2018"/>
    <x v="1"/>
    <x v="3"/>
    <m/>
    <m/>
    <m/>
    <x v="1"/>
    <s v="N/A"/>
    <s v="N/A - N/A"/>
    <x v="2"/>
    <s v="Current year"/>
    <s v="N/A"/>
    <s v="N/A"/>
    <s v="N/A"/>
    <x v="2"/>
    <s v="N/A"/>
    <s v="N/A"/>
    <s v="N/A"/>
    <s v="N/A"/>
    <s v="N/A"/>
    <s v="N/A"/>
    <s v="N/A"/>
    <s v="N/A"/>
    <s v="N/A"/>
    <s v="N/A"/>
    <s v="N/A"/>
    <s v="N/A"/>
    <s v="N/A"/>
    <s v="N/A"/>
    <s v="N/A"/>
    <s v="N/A"/>
    <m/>
    <s v="N/A"/>
    <s v="N/A"/>
    <s v="N/A"/>
    <s v="N/A"/>
    <s v="N/A"/>
    <m/>
    <m/>
    <m/>
    <m/>
  </r>
  <r>
    <x v="42"/>
    <n v="2019"/>
    <x v="2"/>
    <x v="3"/>
    <m/>
    <m/>
    <m/>
    <x v="1"/>
    <s v="N/A"/>
    <s v="N/A - N/A"/>
    <x v="2"/>
    <s v="Current year"/>
    <s v="N/A"/>
    <s v="N/A"/>
    <s v="N/A"/>
    <x v="2"/>
    <s v="N/A"/>
    <s v="N/A"/>
    <s v="N/A"/>
    <s v="N/A"/>
    <s v="N/A"/>
    <s v="N/A"/>
    <s v="N/A"/>
    <s v="N/A"/>
    <s v="N/A"/>
    <s v="N/A"/>
    <s v="N/A"/>
    <s v="N/A"/>
    <s v="N/A"/>
    <s v="N/A"/>
    <s v="N/A"/>
    <s v="N/A"/>
    <m/>
    <s v="N/A"/>
    <s v="N/A"/>
    <s v="N/A"/>
    <s v="N/A"/>
    <s v="N/A"/>
    <m/>
    <m/>
    <m/>
    <m/>
  </r>
  <r>
    <x v="42"/>
    <n v="2020"/>
    <x v="3"/>
    <x v="3"/>
    <m/>
    <m/>
    <m/>
    <x v="1"/>
    <s v="N/A"/>
    <s v="N/A - N/A"/>
    <x v="2"/>
    <s v="Current year"/>
    <s v="N/A"/>
    <s v="N/A"/>
    <s v="N/A"/>
    <x v="2"/>
    <s v="N/A"/>
    <s v="N/A"/>
    <s v="N/A"/>
    <s v="N/A"/>
    <s v="N/A"/>
    <s v="N/A"/>
    <s v="N/A"/>
    <s v="N/A"/>
    <s v="N/A"/>
    <s v="N/A"/>
    <s v="N/A"/>
    <s v="N/A"/>
    <s v="N/A"/>
    <s v="N/A"/>
    <s v="N/A"/>
    <s v="N/A"/>
    <m/>
    <s v="N/A"/>
    <s v="N/A"/>
    <s v="N/A"/>
    <s v="N/A"/>
    <s v="N/A"/>
    <m/>
    <m/>
    <m/>
    <m/>
  </r>
  <r>
    <x v="42"/>
    <n v="2021"/>
    <x v="4"/>
    <x v="3"/>
    <m/>
    <m/>
    <m/>
    <x v="1"/>
    <s v="N/A"/>
    <s v="N/A - N/A"/>
    <x v="2"/>
    <s v="Current year"/>
    <s v="N/A"/>
    <s v="N/A"/>
    <s v="N/A"/>
    <x v="2"/>
    <s v="N/A"/>
    <s v="N/A"/>
    <s v="N/A"/>
    <s v="N/A"/>
    <s v="N/A"/>
    <s v="N/A"/>
    <s v="N/A"/>
    <s v="N/A"/>
    <s v="N/A"/>
    <s v="N/A"/>
    <s v="N/A"/>
    <s v="N/A"/>
    <s v="N/A"/>
    <s v="N/A"/>
    <s v="N/A"/>
    <s v="N/A"/>
    <m/>
    <s v="N/A"/>
    <s v="N/A"/>
    <s v="N/A"/>
    <s v="N/A"/>
    <s v="N/A"/>
    <m/>
    <m/>
    <m/>
    <m/>
  </r>
  <r>
    <x v="42"/>
    <n v="2022"/>
    <x v="5"/>
    <x v="3"/>
    <m/>
    <m/>
    <m/>
    <x v="1"/>
    <s v="N/A"/>
    <s v="N/A - N/A"/>
    <x v="2"/>
    <s v="Current year"/>
    <s v="N/A"/>
    <s v="N/A"/>
    <s v="N/A"/>
    <x v="2"/>
    <s v="N/A"/>
    <s v="N/A"/>
    <s v="N/A"/>
    <s v="N/A"/>
    <s v="N/A"/>
    <s v="N/A"/>
    <s v="N/A"/>
    <s v="N/A"/>
    <s v="N/A"/>
    <s v="N/A"/>
    <s v="N/A"/>
    <s v="N/A"/>
    <s v="N/A"/>
    <s v="N/A"/>
    <s v="N/A"/>
    <s v="N/A"/>
    <m/>
    <s v="N/A"/>
    <s v="N/A"/>
    <s v="N/A"/>
    <s v="N/A"/>
    <s v="N/A"/>
    <m/>
    <m/>
    <m/>
    <m/>
  </r>
  <r>
    <x v="42"/>
    <n v="2023"/>
    <x v="6"/>
    <x v="3"/>
    <m/>
    <m/>
    <m/>
    <x v="1"/>
    <s v="N/A"/>
    <s v="N/A - N/A"/>
    <x v="2"/>
    <s v="Current year"/>
    <s v="N/A"/>
    <s v="N/A"/>
    <s v="N/A"/>
    <x v="2"/>
    <s v="N/A"/>
    <s v="N/A"/>
    <s v="N/A"/>
    <s v="N/A"/>
    <s v="N/A"/>
    <s v="N/A"/>
    <s v="N/A"/>
    <s v="N/A"/>
    <s v="N/A"/>
    <s v="N/A"/>
    <s v="N/A"/>
    <s v="N/A"/>
    <s v="N/A"/>
    <s v="N/A"/>
    <s v="N/A"/>
    <s v="N/A"/>
    <m/>
    <s v="N/A"/>
    <s v="N/A"/>
    <s v="N/A"/>
    <s v="N/A"/>
    <s v="N/A"/>
    <m/>
    <m/>
    <m/>
    <m/>
  </r>
  <r>
    <x v="43"/>
    <n v="2017"/>
    <x v="0"/>
    <x v="6"/>
    <m/>
    <m/>
    <m/>
    <x v="0"/>
    <s v="GIEWS"/>
    <s v="GIEWS - 1"/>
    <x v="3"/>
    <s v="Current year"/>
    <s v="N/A"/>
    <s v="Data gap"/>
    <s v="N/A"/>
    <x v="2"/>
    <s v="N/A"/>
    <s v="N/A"/>
    <s v="N/A"/>
    <s v="N/A"/>
    <s v="N/A"/>
    <s v="N/A"/>
    <s v="N/A"/>
    <s v="N/A"/>
    <s v="N/A"/>
    <s v="N/A"/>
    <s v="N/A"/>
    <s v="N/A"/>
    <s v="N/A"/>
    <s v="N/A"/>
    <s v="N/A"/>
    <s v="N/A"/>
    <m/>
    <s v="N/A"/>
    <s v="N/A"/>
    <s v="N/A"/>
    <s v="N/A"/>
    <s v="N/A"/>
    <m/>
    <m/>
    <m/>
    <m/>
  </r>
  <r>
    <x v="43"/>
    <n v="2018"/>
    <x v="1"/>
    <x v="6"/>
    <m/>
    <m/>
    <m/>
    <x v="0"/>
    <s v="GIEWS"/>
    <s v="GIEWS - 1"/>
    <x v="3"/>
    <s v="Current year"/>
    <s v="N/A"/>
    <s v="Data gap"/>
    <s v="N/A"/>
    <x v="2"/>
    <s v="N/A"/>
    <s v="N/A"/>
    <s v="N/A"/>
    <s v="N/A"/>
    <s v="N/A"/>
    <s v="N/A"/>
    <s v="N/A"/>
    <s v="N/A"/>
    <s v="N/A"/>
    <s v="N/A"/>
    <s v="N/A"/>
    <s v="N/A"/>
    <s v="N/A"/>
    <s v="N/A"/>
    <s v="N/A"/>
    <s v="N/A"/>
    <m/>
    <s v="N/A"/>
    <s v="N/A"/>
    <s v="N/A"/>
    <s v="N/A"/>
    <s v="N/A"/>
    <m/>
    <m/>
    <m/>
    <m/>
  </r>
  <r>
    <x v="43"/>
    <n v="2019"/>
    <x v="2"/>
    <x v="6"/>
    <m/>
    <m/>
    <m/>
    <x v="0"/>
    <s v="GIEWS"/>
    <s v="GIEWS - 1"/>
    <x v="3"/>
    <s v="Current year"/>
    <s v="N/A"/>
    <s v="Data gap"/>
    <s v="N/A"/>
    <x v="2"/>
    <s v="N/A"/>
    <s v="N/A"/>
    <s v="N/A"/>
    <s v="N/A"/>
    <s v="N/A"/>
    <s v="N/A"/>
    <s v="N/A"/>
    <s v="N/A"/>
    <s v="N/A"/>
    <s v="N/A"/>
    <s v="N/A"/>
    <s v="N/A"/>
    <s v="N/A"/>
    <s v="N/A"/>
    <s v="N/A"/>
    <s v="N/A"/>
    <m/>
    <s v="N/A"/>
    <s v="N/A"/>
    <s v="N/A"/>
    <s v="N/A"/>
    <s v="N/A"/>
    <m/>
    <m/>
    <m/>
    <m/>
  </r>
  <r>
    <x v="43"/>
    <n v="2020"/>
    <x v="3"/>
    <x v="6"/>
    <m/>
    <m/>
    <m/>
    <x v="0"/>
    <s v="GIEWS"/>
    <s v="GIEWS - 1"/>
    <x v="3"/>
    <s v="Current year"/>
    <s v="N/A"/>
    <s v="Data gap"/>
    <s v="N/A"/>
    <x v="2"/>
    <s v="N/A"/>
    <s v="N/A"/>
    <s v="N/A"/>
    <s v="N/A"/>
    <s v="N/A"/>
    <s v="N/A"/>
    <s v="N/A"/>
    <s v="N/A"/>
    <s v="N/A"/>
    <s v="N/A"/>
    <s v="N/A"/>
    <s v="N/A"/>
    <s v="N/A"/>
    <s v="N/A"/>
    <s v="N/A"/>
    <s v="N/A"/>
    <m/>
    <s v="N/A"/>
    <s v="N/A"/>
    <s v="N/A"/>
    <s v="N/A"/>
    <s v="N/A"/>
    <m/>
    <m/>
    <m/>
    <m/>
  </r>
  <r>
    <x v="43"/>
    <n v="2021"/>
    <x v="4"/>
    <x v="6"/>
    <m/>
    <m/>
    <m/>
    <x v="0"/>
    <s v="GIEWS"/>
    <s v="GIEWS - 1"/>
    <x v="3"/>
    <s v="Current year"/>
    <s v="N/A"/>
    <s v="Data gap"/>
    <s v="N/A"/>
    <x v="2"/>
    <s v="N/A"/>
    <s v="N/A"/>
    <s v="N/A"/>
    <s v="N/A"/>
    <s v="N/A"/>
    <s v="N/A"/>
    <s v="N/A"/>
    <s v="N/A"/>
    <s v="N/A"/>
    <s v="N/A"/>
    <s v="N/A"/>
    <s v="N/A"/>
    <s v="N/A"/>
    <s v="N/A"/>
    <s v="N/A"/>
    <s v="N/A"/>
    <m/>
    <s v="N/A"/>
    <s v="N/A"/>
    <s v="N/A"/>
    <s v="N/A"/>
    <s v="N/A"/>
    <m/>
    <m/>
    <m/>
    <m/>
  </r>
  <r>
    <x v="43"/>
    <n v="2022"/>
    <x v="5"/>
    <x v="6"/>
    <m/>
    <m/>
    <m/>
    <x v="0"/>
    <s v="GIEWS"/>
    <s v="GIEWS -  1, 2, 3 "/>
    <x v="3"/>
    <s v="Current year"/>
    <s v="N/A"/>
    <s v="Data gap"/>
    <s v="N/A"/>
    <x v="2"/>
    <s v="N/A"/>
    <s v="N/A"/>
    <s v="N/A"/>
    <s v="N/A"/>
    <s v="N/A"/>
    <s v="N/A"/>
    <s v="N/A"/>
    <s v="N/A"/>
    <s v="N/A"/>
    <s v="N/A"/>
    <s v="N/A"/>
    <s v="N/A"/>
    <s v="N/A"/>
    <s v="N/A"/>
    <s v="N/A"/>
    <s v="N/A"/>
    <m/>
    <s v="N/A"/>
    <s v="N/A"/>
    <s v="N/A"/>
    <s v="N/A"/>
    <s v="N/A"/>
    <m/>
    <m/>
    <m/>
    <m/>
  </r>
  <r>
    <x v="43"/>
    <n v="2023"/>
    <x v="6"/>
    <x v="6"/>
    <m/>
    <m/>
    <m/>
    <x v="0"/>
    <s v="GIEWS"/>
    <s v="GIEWS -  1, 2, 3 "/>
    <x v="3"/>
    <s v="Current year"/>
    <s v="N/A"/>
    <s v="Data gap"/>
    <s v="N/A"/>
    <x v="4"/>
    <m/>
    <m/>
    <m/>
    <m/>
    <m/>
    <m/>
    <m/>
    <m/>
    <m/>
    <m/>
    <m/>
    <m/>
    <m/>
    <m/>
    <m/>
    <m/>
    <m/>
    <m/>
    <m/>
    <m/>
    <m/>
    <m/>
    <m/>
    <m/>
    <m/>
    <m/>
  </r>
  <r>
    <x v="43"/>
    <n v="2023"/>
    <x v="7"/>
    <x v="6"/>
    <m/>
    <m/>
    <m/>
    <x v="0"/>
    <s v="GIEWS"/>
    <s v="GIEWS -  1, 2, 3 "/>
    <x v="3"/>
    <s v="Projection"/>
    <s v="N/A"/>
    <s v="Data gap"/>
    <s v="N/A"/>
    <x v="4"/>
    <m/>
    <m/>
    <m/>
    <m/>
    <m/>
    <m/>
    <m/>
    <m/>
    <m/>
    <m/>
    <m/>
    <m/>
    <m/>
    <m/>
    <m/>
    <s v="N/A"/>
    <m/>
    <s v="N/A"/>
    <s v="N/A"/>
    <s v="N/A"/>
    <s v="N/A"/>
    <s v="N/A"/>
    <m/>
    <m/>
    <m/>
    <m/>
  </r>
  <r>
    <x v="44"/>
    <n v="2017"/>
    <x v="0"/>
    <x v="3"/>
    <m/>
    <m/>
    <m/>
    <x v="0"/>
    <s v="GIEWS"/>
    <s v="GIEWS - 1"/>
    <x v="0"/>
    <s v="Current year"/>
    <m/>
    <m/>
    <d v="2016-06-01T00:00:00"/>
    <x v="0"/>
    <n v="1112996.2962962962"/>
    <n v="901527"/>
    <n v="0.81"/>
    <s v="Oct 2016-Feb 2017"/>
    <n v="263275"/>
    <n v="0.29203229631502997"/>
    <n v="288182"/>
    <n v="0.31649466307467083"/>
    <n v="277239"/>
    <n v="0.30447655959136471"/>
    <n v="72831"/>
    <n v="7.9986337822595968E-2"/>
    <n v="0"/>
    <n v="0"/>
    <n v="350070"/>
    <n v="0.38446289741396067"/>
    <n v="0"/>
    <s v="Phase 3 Crisis"/>
    <m/>
    <s v="Y"/>
    <s v="Weather extremes "/>
    <s v="Drought"/>
    <m/>
    <m/>
    <m/>
    <n v="1"/>
  </r>
  <r>
    <x v="44"/>
    <n v="2018"/>
    <x v="1"/>
    <x v="3"/>
    <m/>
    <m/>
    <m/>
    <x v="0"/>
    <s v="GIEWS"/>
    <s v="GIEWS - 1"/>
    <x v="0"/>
    <s v="Current year"/>
    <m/>
    <m/>
    <d v="2016-06-01T00:00:00"/>
    <x v="0"/>
    <n v="1112996.2962962962"/>
    <n v="901527"/>
    <n v="0.81"/>
    <s v="Oct 2016-Feb 2017"/>
    <n v="263275"/>
    <n v="0.29203229631502997"/>
    <n v="288182"/>
    <n v="0.31965986598293783"/>
    <n v="277239"/>
    <n v="0.30752157173329253"/>
    <n v="72831"/>
    <n v="8.0786265968739709E-2"/>
    <n v="0"/>
    <n v="0"/>
    <n v="350070"/>
    <n v="0.3883078377020322"/>
    <n v="0"/>
    <s v="Phase 3 Crisis"/>
    <m/>
    <s v="Y"/>
    <s v="Weather extremes "/>
    <s v="Natural disaster"/>
    <m/>
    <n v="0"/>
    <n v="0"/>
    <n v="1"/>
  </r>
  <r>
    <x v="44"/>
    <n v="2019"/>
    <x v="2"/>
    <x v="3"/>
    <m/>
    <m/>
    <m/>
    <x v="0"/>
    <s v="GIEWS"/>
    <s v="GIEWS - 1"/>
    <x v="0"/>
    <s v="Current year"/>
    <m/>
    <m/>
    <d v="2018-11-01T00:00:00"/>
    <x v="0"/>
    <n v="1120092"/>
    <n v="949824"/>
    <n v="0.85"/>
    <s v="Dec 2018-Mar 2019"/>
    <n v="401783"/>
    <n v="0.42300784145273229"/>
    <n v="301402"/>
    <n v="0.31732405161377264"/>
    <n v="168108"/>
    <n v="0.15377072513030099"/>
    <n v="78531"/>
    <n v="7.1833397668211313E-2"/>
    <n v="0"/>
    <n v="0"/>
    <n v="246639"/>
    <n v="0.2256041227985123"/>
    <n v="0"/>
    <s v="Phase 3 Crisis"/>
    <m/>
    <s v="Y"/>
    <s v="Weather extremes "/>
    <s v="Climate shocks"/>
    <s v="Qualifies as MFC with past criteria."/>
    <n v="3.9999999999999925E-2"/>
    <n v="6.3753165462599546E-3"/>
    <n v="1"/>
  </r>
  <r>
    <x v="44"/>
    <n v="2020"/>
    <x v="3"/>
    <x v="3"/>
    <m/>
    <m/>
    <m/>
    <x v="0"/>
    <s v="GIEWS"/>
    <s v="GIEWS - 1"/>
    <x v="0"/>
    <s v="Current year"/>
    <m/>
    <m/>
    <d v="2019-06-01T00:00:00"/>
    <x v="0"/>
    <n v="1133522"/>
    <n v="943835"/>
    <n v="0.832656975338811"/>
    <s v="Oct 2019-Mar 2020"/>
    <n v="340964"/>
    <n v="0.36125382084792362"/>
    <n v="370498"/>
    <n v="0.39"/>
    <n v="185181"/>
    <n v="0.2"/>
    <n v="47192"/>
    <n v="0.05"/>
    <n v="0"/>
    <n v="0"/>
    <n v="232373"/>
    <n v="0.25"/>
    <n v="0"/>
    <s v="Phase 3 Crisis"/>
    <m/>
    <s v="Y"/>
    <s v="Weather extremes"/>
    <s v="Weather extremes"/>
    <s v="Qualifies as MFC with past criteria."/>
    <n v="-1.7343024661188977E-2"/>
    <n v="1.1990086528606579E-2"/>
    <n v="1"/>
  </r>
  <r>
    <x v="44"/>
    <n v="2021"/>
    <x v="4"/>
    <x v="3"/>
    <m/>
    <m/>
    <m/>
    <x v="0"/>
    <s v="GIEWS"/>
    <s v="GIEWS - 1"/>
    <x v="0"/>
    <s v="Current year"/>
    <m/>
    <m/>
    <d v="2020-06-01T00:00:00"/>
    <x v="0"/>
    <n v="1146903"/>
    <n v="1129155"/>
    <n v="0.98452528243452153"/>
    <s v="Oct 2020-Mar 2021"/>
    <n v="378609"/>
    <n v="0.33530294777953423"/>
    <n v="384285"/>
    <n v="0.34"/>
    <n v="306623"/>
    <n v="0.27"/>
    <n v="59638"/>
    <n v="0.05"/>
    <n v="0"/>
    <n v="0"/>
    <n v="366261"/>
    <n v="0.32"/>
    <n v="0"/>
    <s v="Phase 3 Crisis"/>
    <m/>
    <s v="Y"/>
    <s v="Economic shocks "/>
    <s v="Economic shocks (including COVID)"/>
    <m/>
    <n v="0.15186830709571053"/>
    <n v="1.1804799553956606E-2"/>
    <n v="1"/>
  </r>
  <r>
    <x v="44"/>
    <n v="2022"/>
    <x v="5"/>
    <x v="3"/>
    <m/>
    <m/>
    <m/>
    <x v="0"/>
    <s v="GIEWS"/>
    <s v="GIEWS - "/>
    <x v="0"/>
    <s v="Current year"/>
    <m/>
    <m/>
    <d v="2021-01-01T00:00:00"/>
    <x v="0"/>
    <n v="1160000"/>
    <n v="1129155"/>
    <n v="0.97340948275862071"/>
    <s v="Jan-Mar 2021"/>
    <n v="348947"/>
    <n v="0.30903374647413329"/>
    <n v="432786"/>
    <n v="0.38"/>
    <n v="287785"/>
    <n v="0.25"/>
    <n v="59637"/>
    <n v="0.05"/>
    <n v="0"/>
    <n v="0"/>
    <n v="347422"/>
    <n v="0.3"/>
    <n v="0"/>
    <s v="Phase 3 Crisis"/>
    <m/>
    <s v="Y"/>
    <s v="Economic shocks "/>
    <s v="Economic shocks (including COVID)"/>
    <m/>
    <n v="-1.1115799675900817E-2"/>
    <n v="1.1419448724085646E-2"/>
    <n v="1"/>
  </r>
  <r>
    <x v="44"/>
    <n v="2023"/>
    <x v="6"/>
    <x v="3"/>
    <m/>
    <m/>
    <m/>
    <x v="0"/>
    <s v="GIEWS"/>
    <s v="GIEWS -  1, 2, 3 "/>
    <x v="0"/>
    <s v="Current year"/>
    <m/>
    <m/>
    <d v="2021-11-01T00:00:00"/>
    <x v="0"/>
    <n v="1174517"/>
    <n v="1171233"/>
    <n v="0.99720395703084752"/>
    <s v="Dec 2021 - Mar 2022"/>
    <n v="459813"/>
    <n v="0.4"/>
    <n v="375616"/>
    <n v="0.32"/>
    <n v="286260"/>
    <n v="0.24"/>
    <n v="49544"/>
    <n v="0.04"/>
    <n v="0"/>
    <n v="0"/>
    <n v="335804"/>
    <n v="0.28999999999999998"/>
    <n v="0"/>
    <s v="Phase 3 Crisis"/>
    <m/>
    <s v="Y"/>
    <s v="Economic shocks"/>
    <m/>
    <m/>
    <n v="2.3794474272226807E-2"/>
    <n v="1.2514655172413793E-2"/>
    <n v="1"/>
  </r>
  <r>
    <x v="44"/>
    <n v="2023"/>
    <x v="7"/>
    <x v="3"/>
    <m/>
    <m/>
    <m/>
    <x v="0"/>
    <s v="GIEWS"/>
    <s v="GIEWS -  1, 2, 3 "/>
    <x v="0"/>
    <s v="Projection"/>
    <m/>
    <m/>
    <d v="2022-06-01T00:00:00"/>
    <x v="0"/>
    <n v="1184851"/>
    <n v="1174517"/>
    <n v="0.991278228232917"/>
    <s v="Oct 2022-Mar 2023"/>
    <n v="477240"/>
    <n v="0.40632872917122526"/>
    <n v="438476"/>
    <n v="0.37"/>
    <n v="221770"/>
    <n v="0.19"/>
    <n v="37031"/>
    <n v="0.03"/>
    <n v="0"/>
    <n v="0"/>
    <n v="258801"/>
    <n v="0.22"/>
    <n v="0"/>
    <s v="Phase 3 Crisis"/>
    <m/>
    <s v="Y"/>
    <s v="Economic shocks"/>
    <m/>
    <m/>
    <m/>
    <n v="8.7985103663889078E-3"/>
    <n v="1"/>
  </r>
  <r>
    <x v="45"/>
    <n v="2017"/>
    <x v="0"/>
    <x v="6"/>
    <m/>
    <m/>
    <m/>
    <x v="0"/>
    <s v="GIEWS"/>
    <s v="GIEWS - 1"/>
    <x v="0"/>
    <s v="Current year"/>
    <m/>
    <m/>
    <m/>
    <x v="8"/>
    <n v="102900000"/>
    <n v="102900000"/>
    <n v="1"/>
    <s v="Aug-Dec 2016"/>
    <n v="85200000"/>
    <n v="0.82798833819241979"/>
    <n v="8000000"/>
    <n v="7.7745383867832848E-2"/>
    <s v="N/A"/>
    <s v="N/A"/>
    <s v="N/A"/>
    <s v="N/A"/>
    <s v="N/A"/>
    <s v="N/A"/>
    <n v="9700000"/>
    <n v="9.4266277939747331E-2"/>
    <m/>
    <s v="N/A"/>
    <m/>
    <s v="Y"/>
    <s v="Weather extremes "/>
    <s v="Drought"/>
    <m/>
    <m/>
    <m/>
    <n v="1"/>
  </r>
  <r>
    <x v="45"/>
    <n v="2018"/>
    <x v="1"/>
    <x v="6"/>
    <m/>
    <m/>
    <m/>
    <x v="0"/>
    <s v="GIEWS"/>
    <s v="GIEWS - 1"/>
    <x v="0"/>
    <s v="Current year"/>
    <m/>
    <m/>
    <m/>
    <x v="8"/>
    <n v="94725274.725274727"/>
    <n v="86200000"/>
    <n v="0.91"/>
    <s v="Aug-Dec 2017"/>
    <s v="merged with Phase 2 "/>
    <s v="merged with Phase 2"/>
    <n v="77700000"/>
    <n v="0.90139211136890951"/>
    <s v="N/A"/>
    <s v="N/A"/>
    <s v="N/A"/>
    <s v="N/A"/>
    <s v="N/A"/>
    <s v="N/A"/>
    <n v="8500000"/>
    <n v="9.860788863109049E-2"/>
    <m/>
    <s v="N/A"/>
    <m/>
    <s v="Y"/>
    <s v="Weather extremes "/>
    <s v="Natural disaster"/>
    <m/>
    <m/>
    <n v="-7.9443394312198962E-2"/>
    <n v="1"/>
  </r>
  <r>
    <x v="45"/>
    <n v="2019"/>
    <x v="2"/>
    <x v="6"/>
    <m/>
    <m/>
    <m/>
    <x v="0"/>
    <s v="GIEWS"/>
    <s v="GIEWS - 1"/>
    <x v="0"/>
    <s v="Current year"/>
    <m/>
    <m/>
    <m/>
    <x v="8"/>
    <n v="96527523"/>
    <n v="96527523"/>
    <n v="1"/>
    <d v="2019-02-01T00:00:00"/>
    <s v="merged with Phase 2 "/>
    <s v="merged with Phase 2"/>
    <n v="88427523"/>
    <n v="0.91608610945087654"/>
    <s v="N/A"/>
    <s v="N/A"/>
    <s v="N/A"/>
    <s v="N/A"/>
    <s v="N/A"/>
    <s v="N/A"/>
    <n v="8100000"/>
    <n v="8.3913890549123488E-2"/>
    <m/>
    <s v="N/A"/>
    <m/>
    <s v="Y"/>
    <s v="Weather extremes "/>
    <s v="Climate shocks"/>
    <m/>
    <m/>
    <n v="1.9026054872389776E-2"/>
    <n v="1"/>
  </r>
  <r>
    <x v="45"/>
    <n v="2020"/>
    <x v="3"/>
    <x v="6"/>
    <m/>
    <m/>
    <m/>
    <x v="0"/>
    <s v="GIEWS"/>
    <s v="GIEWS - 1"/>
    <x v="0"/>
    <s v="Current year"/>
    <m/>
    <m/>
    <d v="2019-09-01T00:00:00"/>
    <x v="0"/>
    <n v="112079000"/>
    <n v="28727077"/>
    <n v="0.25631096815638971"/>
    <s v="Jul-Sep 2019"/>
    <n v="10726519"/>
    <n v="0.37339402821943912"/>
    <n v="10033578"/>
    <n v="0.34927249994839366"/>
    <n v="6110416"/>
    <n v="0.21"/>
    <n v="1856564"/>
    <n v="0.06"/>
    <n v="0"/>
    <n v="0"/>
    <n v="7966980"/>
    <n v="0.27"/>
    <n v="0"/>
    <s v="Phase 3 Crisis"/>
    <m/>
    <s v="Y"/>
    <s v="Weather extremes"/>
    <s v="Weather extremes"/>
    <m/>
    <m/>
    <n v="0.1611092517105199"/>
    <n v="1"/>
  </r>
  <r>
    <x v="45"/>
    <n v="2021"/>
    <x v="4"/>
    <x v="6"/>
    <m/>
    <m/>
    <s v="Belg and Meher areas"/>
    <x v="0"/>
    <s v="GIEWS"/>
    <s v="GIEWS - 1"/>
    <x v="0"/>
    <s v="Current year"/>
    <m/>
    <m/>
    <d v="2020-10-01T00:00:00"/>
    <x v="0"/>
    <n v="114964000"/>
    <n v="52987400"/>
    <n v="0.46090428307992065"/>
    <s v="Oct-Dec 2020"/>
    <n v="28605694"/>
    <n v="0.53985841917135013"/>
    <n v="15772169"/>
    <n v="0.3"/>
    <n v="7191494"/>
    <n v="0.14000000000000001"/>
    <n v="1418043"/>
    <n v="0.03"/>
    <n v="0"/>
    <n v="0"/>
    <n v="8609537"/>
    <n v="0.16"/>
    <n v="0"/>
    <s v="Phase 3 Crisis"/>
    <m/>
    <s v="Y"/>
    <s v="Economic shocks "/>
    <s v="Economic shocks (including COVID)"/>
    <m/>
    <m/>
    <n v="2.5740772133941239E-2"/>
    <n v="1"/>
  </r>
  <r>
    <x v="45"/>
    <n v="2022"/>
    <x v="5"/>
    <x v="6"/>
    <m/>
    <m/>
    <s v="Belg and Meher-dependent area"/>
    <x v="0"/>
    <s v="GIEWS"/>
    <s v="GIEWS - "/>
    <x v="0"/>
    <s v="Current year"/>
    <m/>
    <m/>
    <d v="2021-05-01T00:00:00"/>
    <x v="0"/>
    <n v="114964000"/>
    <n v="56346877"/>
    <n v="0.49012627431195854"/>
    <s v="May-Jun 2021"/>
    <n v="22380042"/>
    <n v="0.39718336120030218"/>
    <n v="17210486"/>
    <n v="0.30543815232208876"/>
    <n v="12072237"/>
    <n v="0.21424855542570709"/>
    <n v="4331216"/>
    <n v="7.6867010748439532E-2"/>
    <n v="352896"/>
    <n v="6.2629203034624261E-3"/>
    <n v="16756349"/>
    <n v="0.29737848647760906"/>
    <n v="0"/>
    <s v="Phase 4 Emergency"/>
    <s v="Y"/>
    <s v="Y"/>
    <s v="Economic shocks "/>
    <s v="Economic shocks (including COVID)"/>
    <m/>
    <m/>
    <n v="0"/>
    <n v="1"/>
  </r>
  <r>
    <x v="45"/>
    <n v="2023"/>
    <x v="6"/>
    <x v="6"/>
    <m/>
    <m/>
    <m/>
    <x v="0"/>
    <s v="GIEWS"/>
    <s v="GIEWS -  1, 2, 3 "/>
    <x v="0"/>
    <s v="Current year"/>
    <m/>
    <m/>
    <m/>
    <x v="16"/>
    <n v="114964000"/>
    <n v="114964000"/>
    <n v="1"/>
    <s v="Jun-Jul 2022"/>
    <s v="Merged with Phase 2"/>
    <s v=""/>
    <n v="91354000"/>
    <n v="0.79"/>
    <s v="merged with Phase 3"/>
    <m/>
    <s v="merged with Phase 3"/>
    <m/>
    <m/>
    <m/>
    <n v="23610000"/>
    <n v="0.21"/>
    <m/>
    <s v="N/A"/>
    <s v="Y"/>
    <s v="Y"/>
    <s v="Weather extremes"/>
    <m/>
    <m/>
    <m/>
    <n v="0"/>
    <n v="1"/>
  </r>
  <r>
    <x v="45"/>
    <n v="2023"/>
    <x v="7"/>
    <x v="6"/>
    <m/>
    <m/>
    <m/>
    <x v="0"/>
    <s v="GIEWS"/>
    <s v="GIEWS -  1, 2, 3 "/>
    <x v="3"/>
    <s v="Projection"/>
    <s v="N/A"/>
    <s v="FEWS NET projection information will be presented in a qualitative way"/>
    <s v="N/A"/>
    <x v="4"/>
    <m/>
    <m/>
    <m/>
    <m/>
    <m/>
    <m/>
    <m/>
    <m/>
    <m/>
    <m/>
    <m/>
    <m/>
    <m/>
    <m/>
    <m/>
    <s v="N/A"/>
    <s v="presence FEWS"/>
    <s v="N/A"/>
    <s v="N/A"/>
    <s v="N/A"/>
    <m/>
    <m/>
    <m/>
    <m/>
    <m/>
    <n v="1"/>
  </r>
  <r>
    <x v="46"/>
    <n v="2017"/>
    <x v="0"/>
    <x v="1"/>
    <m/>
    <m/>
    <m/>
    <x v="1"/>
    <s v="N/A"/>
    <s v="N/A - N/A"/>
    <x v="2"/>
    <s v="Current year"/>
    <s v="N/A"/>
    <s v="N/A"/>
    <s v="N/A"/>
    <x v="2"/>
    <s v="N/A"/>
    <s v="N/A"/>
    <s v="N/A"/>
    <s v="N/A"/>
    <s v="N/A"/>
    <s v="N/A"/>
    <s v="N/A"/>
    <s v="N/A"/>
    <s v="N/A"/>
    <s v="N/A"/>
    <s v="N/A"/>
    <s v="N/A"/>
    <s v="N/A"/>
    <s v="N/A"/>
    <s v="N/A"/>
    <s v="N/A"/>
    <m/>
    <s v="N/A"/>
    <s v="N/A"/>
    <s v="N/A"/>
    <s v="N/A"/>
    <s v="N/A"/>
    <m/>
    <m/>
    <m/>
    <m/>
  </r>
  <r>
    <x v="46"/>
    <n v="2018"/>
    <x v="1"/>
    <x v="1"/>
    <m/>
    <m/>
    <m/>
    <x v="1"/>
    <s v="N/A"/>
    <s v="N/A - N/A"/>
    <x v="2"/>
    <s v="Current year"/>
    <s v="N/A"/>
    <s v="N/A"/>
    <s v="N/A"/>
    <x v="2"/>
    <s v="N/A"/>
    <s v="N/A"/>
    <s v="N/A"/>
    <s v="N/A"/>
    <s v="N/A"/>
    <s v="N/A"/>
    <s v="N/A"/>
    <s v="N/A"/>
    <s v="N/A"/>
    <s v="N/A"/>
    <s v="N/A"/>
    <s v="N/A"/>
    <s v="N/A"/>
    <s v="N/A"/>
    <s v="N/A"/>
    <s v="N/A"/>
    <m/>
    <s v="N/A"/>
    <s v="N/A"/>
    <s v="N/A"/>
    <s v="N/A"/>
    <s v="N/A"/>
    <m/>
    <m/>
    <m/>
    <m/>
  </r>
  <r>
    <x v="46"/>
    <n v="2019"/>
    <x v="2"/>
    <x v="1"/>
    <m/>
    <m/>
    <m/>
    <x v="1"/>
    <s v="N/A"/>
    <s v="N/A - N/A"/>
    <x v="2"/>
    <s v="Current year"/>
    <s v="N/A"/>
    <s v="N/A"/>
    <s v="N/A"/>
    <x v="2"/>
    <s v="N/A"/>
    <s v="N/A"/>
    <s v="N/A"/>
    <s v="N/A"/>
    <s v="N/A"/>
    <s v="N/A"/>
    <s v="N/A"/>
    <s v="N/A"/>
    <s v="N/A"/>
    <s v="N/A"/>
    <s v="N/A"/>
    <s v="N/A"/>
    <s v="N/A"/>
    <s v="N/A"/>
    <s v="N/A"/>
    <s v="N/A"/>
    <m/>
    <s v="N/A"/>
    <s v="N/A"/>
    <s v="N/A"/>
    <s v="N/A"/>
    <s v="N/A"/>
    <m/>
    <m/>
    <m/>
    <m/>
  </r>
  <r>
    <x v="46"/>
    <n v="2020"/>
    <x v="3"/>
    <x v="1"/>
    <m/>
    <m/>
    <m/>
    <x v="1"/>
    <s v="N/A"/>
    <s v="N/A - N/A"/>
    <x v="2"/>
    <s v="Current year"/>
    <s v="N/A"/>
    <s v="N/A"/>
    <s v="N/A"/>
    <x v="2"/>
    <s v="N/A"/>
    <s v="N/A"/>
    <s v="N/A"/>
    <s v="N/A"/>
    <s v="N/A"/>
    <s v="N/A"/>
    <s v="N/A"/>
    <s v="N/A"/>
    <s v="N/A"/>
    <s v="N/A"/>
    <s v="N/A"/>
    <s v="N/A"/>
    <s v="N/A"/>
    <s v="N/A"/>
    <s v="N/A"/>
    <s v="N/A"/>
    <m/>
    <s v="N/A"/>
    <s v="N/A"/>
    <s v="N/A"/>
    <s v="N/A"/>
    <s v="N/A"/>
    <m/>
    <m/>
    <m/>
    <m/>
  </r>
  <r>
    <x v="46"/>
    <n v="2021"/>
    <x v="4"/>
    <x v="1"/>
    <m/>
    <m/>
    <m/>
    <x v="1"/>
    <s v="N/A"/>
    <s v="N/A - N/A"/>
    <x v="2"/>
    <s v="Current year"/>
    <s v="N/A"/>
    <s v="N/A"/>
    <s v="N/A"/>
    <x v="2"/>
    <s v="N/A"/>
    <s v="N/A"/>
    <s v="N/A"/>
    <s v="N/A"/>
    <s v="N/A"/>
    <s v="N/A"/>
    <s v="N/A"/>
    <s v="N/A"/>
    <s v="N/A"/>
    <s v="N/A"/>
    <s v="N/A"/>
    <s v="N/A"/>
    <s v="N/A"/>
    <s v="N/A"/>
    <s v="N/A"/>
    <s v="N/A"/>
    <m/>
    <s v="N/A"/>
    <s v="N/A"/>
    <s v="N/A"/>
    <s v="N/A"/>
    <s v="N/A"/>
    <m/>
    <m/>
    <m/>
    <m/>
  </r>
  <r>
    <x v="46"/>
    <n v="2022"/>
    <x v="5"/>
    <x v="1"/>
    <m/>
    <m/>
    <m/>
    <x v="0"/>
    <s v="Climate shock"/>
    <s v="Climate shock - IFRC assistance for Tropical Cyclone Yasa/Ana; FAO provision of emergency assistance (weather extremes/TC Yasa)"/>
    <x v="3"/>
    <s v="Current year"/>
    <s v="N/A"/>
    <s v="N/A"/>
    <s v="N/A"/>
    <x v="2"/>
    <s v="N/A"/>
    <s v="N/A"/>
    <s v="N/A"/>
    <s v="N/A"/>
    <s v="N/A"/>
    <s v="N/A"/>
    <s v="N/A"/>
    <s v="N/A"/>
    <s v="N/A"/>
    <s v="N/A"/>
    <s v="N/A"/>
    <s v="N/A"/>
    <s v="N/A"/>
    <s v="N/A"/>
    <s v="N/A"/>
    <s v="N/A"/>
    <m/>
    <s v="N/A"/>
    <s v="N/A"/>
    <s v="N/A"/>
    <s v="N/A"/>
    <s v="N/A"/>
    <m/>
    <m/>
    <m/>
    <m/>
  </r>
  <r>
    <x v="46"/>
    <n v="2023"/>
    <x v="6"/>
    <x v="1"/>
    <m/>
    <m/>
    <m/>
    <x v="1"/>
    <s v="N/A"/>
    <s v="N/A - N/A"/>
    <x v="2"/>
    <s v="Current year"/>
    <s v="N/A"/>
    <s v="N/A"/>
    <s v="N/A"/>
    <x v="2"/>
    <s v="N/A"/>
    <s v="N/A"/>
    <s v="N/A"/>
    <s v="N/A"/>
    <s v="N/A"/>
    <s v="N/A"/>
    <s v="N/A"/>
    <s v="N/A"/>
    <s v="N/A"/>
    <s v="N/A"/>
    <s v="N/A"/>
    <s v="N/A"/>
    <s v="N/A"/>
    <s v="N/A"/>
    <s v="N/A"/>
    <s v="N/A"/>
    <m/>
    <s v="N/A"/>
    <s v="N/A"/>
    <s v="N/A"/>
    <s v="N/A"/>
    <s v="N/A"/>
    <m/>
    <m/>
    <m/>
    <m/>
  </r>
  <r>
    <x v="47"/>
    <n v="2017"/>
    <x v="0"/>
    <x v="3"/>
    <m/>
    <m/>
    <m/>
    <x v="1"/>
    <s v="N/A"/>
    <s v="N/A - N/A"/>
    <x v="2"/>
    <s v="Current year"/>
    <s v="N/A"/>
    <s v="N/A"/>
    <s v="N/A"/>
    <x v="2"/>
    <s v="N/A"/>
    <s v="N/A"/>
    <s v="N/A"/>
    <s v="N/A"/>
    <s v="N/A"/>
    <s v="N/A"/>
    <s v="N/A"/>
    <s v="N/A"/>
    <s v="N/A"/>
    <s v="N/A"/>
    <s v="N/A"/>
    <s v="N/A"/>
    <s v="N/A"/>
    <s v="N/A"/>
    <s v="N/A"/>
    <s v="N/A"/>
    <m/>
    <s v="N/A"/>
    <s v="N/A"/>
    <s v="N/A"/>
    <s v="N/A"/>
    <s v="N/A"/>
    <m/>
    <m/>
    <m/>
    <m/>
  </r>
  <r>
    <x v="47"/>
    <n v="2018"/>
    <x v="1"/>
    <x v="3"/>
    <m/>
    <m/>
    <m/>
    <x v="1"/>
    <s v="N/A"/>
    <s v="N/A - N/A"/>
    <x v="2"/>
    <s v="Current year"/>
    <s v="N/A"/>
    <s v="N/A"/>
    <s v="N/A"/>
    <x v="2"/>
    <s v="N/A"/>
    <s v="N/A"/>
    <s v="N/A"/>
    <s v="N/A"/>
    <s v="N/A"/>
    <s v="N/A"/>
    <s v="N/A"/>
    <s v="N/A"/>
    <s v="N/A"/>
    <s v="N/A"/>
    <s v="N/A"/>
    <s v="N/A"/>
    <s v="N/A"/>
    <s v="N/A"/>
    <s v="N/A"/>
    <s v="N/A"/>
    <m/>
    <s v="N/A"/>
    <s v="N/A"/>
    <s v="N/A"/>
    <s v="N/A"/>
    <s v="N/A"/>
    <m/>
    <m/>
    <m/>
    <m/>
  </r>
  <r>
    <x v="47"/>
    <n v="2019"/>
    <x v="2"/>
    <x v="3"/>
    <m/>
    <m/>
    <m/>
    <x v="1"/>
    <s v="N/A"/>
    <s v="N/A - N/A"/>
    <x v="2"/>
    <s v="Current year"/>
    <s v="N/A"/>
    <s v="N/A"/>
    <s v="N/A"/>
    <x v="2"/>
    <s v="N/A"/>
    <s v="N/A"/>
    <s v="N/A"/>
    <s v="N/A"/>
    <s v="N/A"/>
    <s v="N/A"/>
    <s v="N/A"/>
    <s v="N/A"/>
    <s v="N/A"/>
    <s v="N/A"/>
    <s v="N/A"/>
    <s v="N/A"/>
    <s v="N/A"/>
    <s v="N/A"/>
    <s v="N/A"/>
    <s v="N/A"/>
    <m/>
    <s v="N/A"/>
    <s v="N/A"/>
    <s v="N/A"/>
    <s v="N/A"/>
    <s v="N/A"/>
    <m/>
    <m/>
    <m/>
    <m/>
  </r>
  <r>
    <x v="47"/>
    <n v="2020"/>
    <x v="3"/>
    <x v="3"/>
    <m/>
    <m/>
    <m/>
    <x v="1"/>
    <s v="N/A"/>
    <s v="N/A - N/A"/>
    <x v="2"/>
    <s v="Current year"/>
    <s v="N/A"/>
    <s v="N/A"/>
    <s v="N/A"/>
    <x v="2"/>
    <s v="N/A"/>
    <s v="N/A"/>
    <s v="N/A"/>
    <s v="N/A"/>
    <s v="N/A"/>
    <s v="N/A"/>
    <s v="N/A"/>
    <s v="N/A"/>
    <s v="N/A"/>
    <s v="N/A"/>
    <s v="N/A"/>
    <s v="N/A"/>
    <s v="N/A"/>
    <s v="N/A"/>
    <s v="N/A"/>
    <s v="N/A"/>
    <m/>
    <s v="N/A"/>
    <s v="N/A"/>
    <s v="N/A"/>
    <s v="N/A"/>
    <s v="N/A"/>
    <m/>
    <m/>
    <m/>
    <m/>
  </r>
  <r>
    <x v="47"/>
    <n v="2021"/>
    <x v="4"/>
    <x v="3"/>
    <m/>
    <m/>
    <m/>
    <x v="1"/>
    <s v="N/A"/>
    <s v="N/A - N/A"/>
    <x v="2"/>
    <s v="Current year"/>
    <s v="N/A"/>
    <s v="N/A"/>
    <s v="N/A"/>
    <x v="2"/>
    <s v="N/A"/>
    <s v="N/A"/>
    <s v="N/A"/>
    <s v="N/A"/>
    <s v="N/A"/>
    <s v="N/A"/>
    <s v="N/A"/>
    <s v="N/A"/>
    <s v="N/A"/>
    <s v="N/A"/>
    <s v="N/A"/>
    <s v="N/A"/>
    <s v="N/A"/>
    <s v="N/A"/>
    <s v="N/A"/>
    <s v="N/A"/>
    <m/>
    <s v="N/A"/>
    <s v="N/A"/>
    <s v="N/A"/>
    <s v="N/A"/>
    <s v="N/A"/>
    <m/>
    <m/>
    <m/>
    <m/>
  </r>
  <r>
    <x v="47"/>
    <n v="2022"/>
    <x v="5"/>
    <x v="3"/>
    <m/>
    <m/>
    <m/>
    <x v="1"/>
    <s v="N/A"/>
    <s v="N/A - N/A"/>
    <x v="2"/>
    <s v="Current year"/>
    <s v="N/A"/>
    <s v="N/A"/>
    <s v="N/A"/>
    <x v="2"/>
    <s v="N/A"/>
    <s v="N/A"/>
    <s v="N/A"/>
    <s v="N/A"/>
    <s v="N/A"/>
    <s v="N/A"/>
    <s v="N/A"/>
    <s v="N/A"/>
    <s v="N/A"/>
    <s v="N/A"/>
    <s v="N/A"/>
    <s v="N/A"/>
    <s v="N/A"/>
    <s v="N/A"/>
    <s v="N/A"/>
    <s v="N/A"/>
    <m/>
    <s v="N/A"/>
    <s v="N/A"/>
    <s v="N/A"/>
    <s v="N/A"/>
    <s v="N/A"/>
    <m/>
    <m/>
    <m/>
    <m/>
  </r>
  <r>
    <x v="47"/>
    <n v="2023"/>
    <x v="6"/>
    <x v="3"/>
    <m/>
    <m/>
    <m/>
    <x v="1"/>
    <s v="N/A"/>
    <s v="N/A - N/A"/>
    <x v="2"/>
    <s v="Current year"/>
    <s v="N/A"/>
    <s v="N/A"/>
    <s v="N/A"/>
    <x v="2"/>
    <s v="N/A"/>
    <s v="N/A"/>
    <s v="N/A"/>
    <s v="N/A"/>
    <s v="N/A"/>
    <s v="N/A"/>
    <s v="N/A"/>
    <s v="N/A"/>
    <s v="N/A"/>
    <s v="N/A"/>
    <s v="N/A"/>
    <s v="N/A"/>
    <s v="N/A"/>
    <s v="N/A"/>
    <s v="N/A"/>
    <s v="N/A"/>
    <m/>
    <s v="N/A"/>
    <s v="N/A"/>
    <s v="N/A"/>
    <s v="N/A"/>
    <s v="N/A"/>
    <m/>
    <m/>
    <m/>
    <m/>
  </r>
  <r>
    <x v="48"/>
    <n v="2017"/>
    <x v="0"/>
    <x v="4"/>
    <m/>
    <m/>
    <m/>
    <x v="0"/>
    <s v="GIEWS "/>
    <s v="GIEWS - 2"/>
    <x v="0"/>
    <s v="Current year"/>
    <m/>
    <m/>
    <m/>
    <x v="11"/>
    <n v="2039000"/>
    <n v="1920098"/>
    <n v="0.94168612064737611"/>
    <s v="Mar-May 2016"/>
    <n v="1464810.19"/>
    <n v="0.76288303513674816"/>
    <n v="391000.66000000003"/>
    <n v="0.2036357831735672"/>
    <n v="64287.149999999994"/>
    <n v="3.3481181689684586E-2"/>
    <n v="0"/>
    <n v="0"/>
    <n v="0"/>
    <n v="0"/>
    <n v="64287.149999999994"/>
    <n v="3.3481181689684586E-2"/>
    <n v="0"/>
    <m/>
    <m/>
    <s v="N"/>
    <s v="Economic shocks"/>
    <m/>
    <s v="Related to ebola?"/>
    <m/>
    <m/>
    <n v="1"/>
  </r>
  <r>
    <x v="48"/>
    <n v="2018"/>
    <x v="1"/>
    <x v="4"/>
    <m/>
    <m/>
    <m/>
    <x v="0"/>
    <s v="GIEWS "/>
    <s v="GIEWS  - 2, 3"/>
    <x v="0"/>
    <s v="Current year"/>
    <m/>
    <m/>
    <d v="2017-03-01T00:00:00"/>
    <x v="11"/>
    <n v="1978000"/>
    <n v="1687132"/>
    <n v="0.85"/>
    <s v="Jun-Aug 2017"/>
    <n v="1185125"/>
    <n v="0.70244948231673632"/>
    <n v="390362"/>
    <n v="0.23137608675551172"/>
    <n v="111645"/>
    <n v="6.6174430927751951E-2"/>
    <n v="0"/>
    <n v="0"/>
    <n v="0"/>
    <n v="0"/>
    <n v="111645"/>
    <n v="6.6174430927751951E-2"/>
    <n v="0"/>
    <m/>
    <m/>
    <s v="N"/>
    <s v="Economic shocks "/>
    <s v="Production shortfall/others"/>
    <m/>
    <m/>
    <m/>
    <n v="1"/>
  </r>
  <r>
    <x v="48"/>
    <n v="2019"/>
    <x v="2"/>
    <x v="4"/>
    <m/>
    <m/>
    <m/>
    <x v="0"/>
    <s v="GIEWS "/>
    <s v="GIEWS  - 2, 3"/>
    <x v="0"/>
    <s v="Current year"/>
    <m/>
    <m/>
    <m/>
    <x v="11"/>
    <n v="2163765"/>
    <n v="1790903"/>
    <n v="0.83"/>
    <s v="Oct-Dec 2018"/>
    <n v="1315621"/>
    <n v="0.73461320909060956"/>
    <n v="373196"/>
    <n v="0.20838426201754087"/>
    <n v="98888"/>
    <n v="5.5216837539498229E-2"/>
    <n v="3198"/>
    <n v="1.7856913523512999E-3"/>
    <n v="0"/>
    <n v="0"/>
    <n v="102086"/>
    <n v="5.7002528891849528E-2"/>
    <n v="0"/>
    <m/>
    <m/>
    <s v="N"/>
    <s v="Weather extremes "/>
    <s v="Climate shocks"/>
    <m/>
    <m/>
    <m/>
    <n v="1"/>
  </r>
  <r>
    <x v="48"/>
    <n v="2020"/>
    <x v="3"/>
    <x v="4"/>
    <m/>
    <m/>
    <m/>
    <x v="0"/>
    <s v="GIEWS "/>
    <s v="GIEWS  - 3"/>
    <x v="0"/>
    <s v="Current year"/>
    <m/>
    <m/>
    <m/>
    <x v="11"/>
    <n v="2203910.1123595508"/>
    <n v="1961480"/>
    <n v="0.8899999999999999"/>
    <s v="Oct-Dec 2019"/>
    <n v="1331038.530111318"/>
    <n v="0.67858888701965758"/>
    <n v="442877"/>
    <n v="0.23"/>
    <n v="187564.46988868201"/>
    <n v="0.1"/>
    <n v="0"/>
    <n v="0"/>
    <n v="0"/>
    <n v="0"/>
    <n v="187564.46988868201"/>
    <n v="0.1"/>
    <n v="0"/>
    <m/>
    <m/>
    <s v="N"/>
    <s v="Weather extremes"/>
    <s v="Weather extremes"/>
    <m/>
    <m/>
    <n v="1.8553360628141589E-2"/>
    <n v="1"/>
  </r>
  <r>
    <x v="48"/>
    <n v="2021"/>
    <x v="4"/>
    <x v="4"/>
    <m/>
    <m/>
    <m/>
    <x v="0"/>
    <s v="GIEWS "/>
    <s v="GIEWS  - 3"/>
    <x v="0"/>
    <s v="Current year"/>
    <m/>
    <m/>
    <d v="2020-03-01T00:00:00"/>
    <x v="11"/>
    <n v="2455842.8835520805"/>
    <n v="2455842.8835520805"/>
    <n v="1"/>
    <s v="Jun - Aug 2020"/>
    <n v="1763268.2128397122"/>
    <n v="0.71798901495251899"/>
    <n v="555988.41122571193"/>
    <n v="0.22639412926186131"/>
    <n v="136586.25948665637"/>
    <n v="5.5616855785619652E-2"/>
    <n v="0"/>
    <n v="0"/>
    <n v="0"/>
    <n v="0"/>
    <n v="136586.25948665637"/>
    <n v="5.5616855785619652E-2"/>
    <n v="0"/>
    <s v="Phase 2 Stressed"/>
    <m/>
    <s v="N"/>
    <s v="Weather extremes"/>
    <s v="Weather extremes"/>
    <m/>
    <m/>
    <n v="0.11431172704353418"/>
    <n v="1"/>
  </r>
  <r>
    <x v="48"/>
    <n v="2022"/>
    <x v="5"/>
    <x v="4"/>
    <m/>
    <m/>
    <m/>
    <x v="0"/>
    <s v="GIEWS "/>
    <s v="GIEWS  - 3"/>
    <x v="0"/>
    <s v="Current year"/>
    <m/>
    <m/>
    <m/>
    <x v="11"/>
    <n v="2542054"/>
    <n v="2455839"/>
    <n v="0.96608451276015384"/>
    <s v="Jun-Aug 2021"/>
    <n v="1855577"/>
    <n v="0.75557762540622575"/>
    <n v="486542"/>
    <n v="0.19811640746807913"/>
    <n v="113720"/>
    <n v="4.6305967125695131E-2"/>
    <n v="0"/>
    <n v="0"/>
    <n v="0"/>
    <n v="0"/>
    <n v="113720"/>
    <n v="4.6305967125695131E-2"/>
    <n v="0"/>
    <m/>
    <m/>
    <s v="N"/>
    <s v="Weather extremes"/>
    <s v="Weather extremes"/>
    <m/>
    <m/>
    <n v="3.5104491832647508E-2"/>
    <n v="1"/>
  </r>
  <r>
    <x v="48"/>
    <n v="2023"/>
    <x v="6"/>
    <x v="4"/>
    <m/>
    <m/>
    <m/>
    <x v="0"/>
    <s v="GIEWS "/>
    <s v="GIEWS  - 3"/>
    <x v="0"/>
    <s v="Current year"/>
    <m/>
    <m/>
    <m/>
    <x v="11"/>
    <n v="2444250"/>
    <n v="2444250"/>
    <n v="1"/>
    <s v="Oct-Dec 2022"/>
    <n v="1651833.7999999998"/>
    <n v="0.67580394804132138"/>
    <n v="584749.87"/>
    <n v="0.23923488595683748"/>
    <n v="201062.28000000003"/>
    <n v="8.2259294262043578E-2"/>
    <n v="6604.0499999999993"/>
    <n v="2.7018717397974835E-3"/>
    <n v="0"/>
    <n v="0"/>
    <n v="207666.33000000002"/>
    <n v="8.496116600184106E-2"/>
    <n v="0"/>
    <s v="Phase 3 Crisis"/>
    <m/>
    <s v="N  "/>
    <s v="Economic shocks"/>
    <s v="Economic shocks"/>
    <m/>
    <m/>
    <n v="-3.8474399048958045E-2"/>
    <n v="1"/>
  </r>
  <r>
    <x v="48"/>
    <n v="2023"/>
    <x v="7"/>
    <x v="4"/>
    <m/>
    <m/>
    <m/>
    <x v="0"/>
    <s v="GIEWS "/>
    <s v="GIEWS  - 3"/>
    <x v="0"/>
    <s v="Projection"/>
    <m/>
    <m/>
    <m/>
    <x v="11"/>
    <n v="2444250"/>
    <n v="2444250"/>
    <n v="1"/>
    <s v="Jun-Aug 2023"/>
    <n v="1352045.7699999998"/>
    <n v="0.55315363403907125"/>
    <n v="772576.68"/>
    <n v="0.31607923903037743"/>
    <n v="300100.69999999995"/>
    <n v="0.12277823463230028"/>
    <n v="19526.850000000002"/>
    <n v="7.9888922982509977E-3"/>
    <n v="0"/>
    <n v="0"/>
    <n v="319627.55"/>
    <n v="0.13076712693055129"/>
    <n v="0"/>
    <s v="Phase 3 Crisis"/>
    <m/>
    <s v="N  "/>
    <s v="Economic shocks"/>
    <s v="Economic shocks"/>
    <m/>
    <m/>
    <n v="0"/>
    <n v="1"/>
  </r>
  <r>
    <x v="49"/>
    <n v="2017"/>
    <x v="0"/>
    <x v="1"/>
    <m/>
    <m/>
    <m/>
    <x v="1"/>
    <s v="N/A"/>
    <s v="N/A - N/A"/>
    <x v="2"/>
    <s v="Current year"/>
    <s v="N/A"/>
    <s v="N/A"/>
    <s v="N/A"/>
    <x v="2"/>
    <s v="N/A"/>
    <s v="N/A"/>
    <s v="N/A"/>
    <s v="N/A"/>
    <s v="N/A"/>
    <s v="N/A"/>
    <s v="N/A"/>
    <s v="N/A"/>
    <s v="N/A"/>
    <s v="N/A"/>
    <s v="N/A"/>
    <s v="N/A"/>
    <s v="N/A"/>
    <s v="N/A"/>
    <s v="N/A"/>
    <s v="N/A"/>
    <m/>
    <s v="N/A"/>
    <s v="N/A"/>
    <s v="N/A"/>
    <s v="N/A"/>
    <s v="N/A"/>
    <m/>
    <m/>
    <m/>
    <m/>
  </r>
  <r>
    <x v="49"/>
    <n v="2018"/>
    <x v="1"/>
    <x v="1"/>
    <m/>
    <m/>
    <m/>
    <x v="1"/>
    <s v="N/A"/>
    <s v="N/A - N/A"/>
    <x v="2"/>
    <s v="Current year"/>
    <s v="N/A"/>
    <s v="N/A"/>
    <s v="N/A"/>
    <x v="2"/>
    <s v="N/A"/>
    <s v="N/A"/>
    <s v="N/A"/>
    <s v="N/A"/>
    <s v="N/A"/>
    <s v="N/A"/>
    <s v="N/A"/>
    <s v="N/A"/>
    <s v="N/A"/>
    <s v="N/A"/>
    <s v="N/A"/>
    <s v="N/A"/>
    <s v="N/A"/>
    <s v="N/A"/>
    <s v="N/A"/>
    <s v="N/A"/>
    <m/>
    <s v="N/A"/>
    <s v="N/A"/>
    <s v="N/A"/>
    <s v="N/A"/>
    <s v="N/A"/>
    <m/>
    <m/>
    <m/>
    <m/>
  </r>
  <r>
    <x v="49"/>
    <n v="2019"/>
    <x v="2"/>
    <x v="1"/>
    <m/>
    <m/>
    <m/>
    <x v="1"/>
    <s v="N/A"/>
    <s v="N/A - N/A"/>
    <x v="2"/>
    <s v="Current year"/>
    <s v="N/A"/>
    <s v="N/A"/>
    <s v="N/A"/>
    <x v="2"/>
    <s v="N/A"/>
    <s v="N/A"/>
    <s v="N/A"/>
    <s v="N/A"/>
    <s v="N/A"/>
    <s v="N/A"/>
    <s v="N/A"/>
    <s v="N/A"/>
    <s v="N/A"/>
    <s v="N/A"/>
    <s v="N/A"/>
    <s v="N/A"/>
    <s v="N/A"/>
    <s v="N/A"/>
    <s v="N/A"/>
    <s v="N/A"/>
    <m/>
    <s v="N/A"/>
    <s v="N/A"/>
    <s v="N/A"/>
    <s v="N/A"/>
    <s v="N/A"/>
    <m/>
    <m/>
    <m/>
    <m/>
  </r>
  <r>
    <x v="49"/>
    <n v="2020"/>
    <x v="3"/>
    <x v="1"/>
    <m/>
    <m/>
    <m/>
    <x v="1"/>
    <s v="N/A"/>
    <s v="N/A - N/A"/>
    <x v="2"/>
    <s v="Current year"/>
    <s v="N/A"/>
    <s v="N/A"/>
    <s v="N/A"/>
    <x v="2"/>
    <s v="N/A"/>
    <s v="N/A"/>
    <s v="N/A"/>
    <s v="N/A"/>
    <s v="N/A"/>
    <s v="N/A"/>
    <s v="N/A"/>
    <s v="N/A"/>
    <s v="N/A"/>
    <s v="N/A"/>
    <s v="N/A"/>
    <s v="N/A"/>
    <s v="N/A"/>
    <s v="N/A"/>
    <s v="N/A"/>
    <s v="N/A"/>
    <m/>
    <s v="N/A"/>
    <s v="N/A"/>
    <s v="N/A"/>
    <s v="N/A"/>
    <s v="N/A"/>
    <m/>
    <m/>
    <m/>
    <m/>
  </r>
  <r>
    <x v="49"/>
    <n v="2021"/>
    <x v="4"/>
    <x v="1"/>
    <m/>
    <m/>
    <m/>
    <x v="1"/>
    <s v="N/A"/>
    <s v="N/A - N/A"/>
    <x v="2"/>
    <s v="Current year"/>
    <s v="N/A"/>
    <s v="N/A"/>
    <s v="N/A"/>
    <x v="2"/>
    <s v="N/A"/>
    <s v="N/A"/>
    <s v="N/A"/>
    <s v="N/A"/>
    <s v="N/A"/>
    <s v="N/A"/>
    <s v="N/A"/>
    <s v="N/A"/>
    <s v="N/A"/>
    <s v="N/A"/>
    <s v="N/A"/>
    <s v="N/A"/>
    <s v="N/A"/>
    <s v="N/A"/>
    <s v="N/A"/>
    <s v="N/A"/>
    <m/>
    <s v="N/A"/>
    <s v="N/A"/>
    <s v="N/A"/>
    <s v="N/A"/>
    <s v="N/A"/>
    <m/>
    <m/>
    <m/>
    <m/>
  </r>
  <r>
    <x v="49"/>
    <n v="2022"/>
    <x v="5"/>
    <x v="1"/>
    <m/>
    <m/>
    <m/>
    <x v="1"/>
    <s v="N/A"/>
    <s v="N/A - N/A"/>
    <x v="2"/>
    <s v="Current year"/>
    <s v="N/A"/>
    <s v="N/A"/>
    <s v="N/A"/>
    <x v="2"/>
    <s v="N/A"/>
    <s v="N/A"/>
    <s v="N/A"/>
    <s v="N/A"/>
    <s v="N/A"/>
    <s v="N/A"/>
    <s v="N/A"/>
    <s v="N/A"/>
    <s v="N/A"/>
    <s v="N/A"/>
    <s v="N/A"/>
    <s v="N/A"/>
    <s v="N/A"/>
    <s v="N/A"/>
    <s v="N/A"/>
    <s v="N/A"/>
    <m/>
    <s v="N/A"/>
    <s v="N/A"/>
    <s v="N/A"/>
    <s v="N/A"/>
    <s v="N/A"/>
    <m/>
    <m/>
    <m/>
    <m/>
  </r>
  <r>
    <x v="49"/>
    <n v="2023"/>
    <x v="6"/>
    <x v="1"/>
    <m/>
    <m/>
    <m/>
    <x v="1"/>
    <s v="N/A"/>
    <s v="N/A - N/A"/>
    <x v="2"/>
    <s v="Current year"/>
    <s v="N/A"/>
    <s v="N/A"/>
    <s v="N/A"/>
    <x v="2"/>
    <s v="N/A"/>
    <s v="N/A"/>
    <s v="N/A"/>
    <s v="N/A"/>
    <s v="N/A"/>
    <s v="N/A"/>
    <s v="N/A"/>
    <s v="N/A"/>
    <s v="N/A"/>
    <s v="N/A"/>
    <s v="N/A"/>
    <s v="N/A"/>
    <s v="N/A"/>
    <s v="N/A"/>
    <s v="N/A"/>
    <s v="N/A"/>
    <m/>
    <s v="N/A"/>
    <s v="N/A"/>
    <s v="N/A"/>
    <s v="N/A"/>
    <s v="N/A"/>
    <m/>
    <m/>
    <m/>
    <m/>
  </r>
  <r>
    <x v="50"/>
    <n v="2017"/>
    <x v="0"/>
    <x v="4"/>
    <m/>
    <m/>
    <m/>
    <x v="1"/>
    <s v="N/A"/>
    <s v="N/A - N/A"/>
    <x v="2"/>
    <s v="Current year"/>
    <s v="N/A"/>
    <s v="N/A"/>
    <s v="N/A"/>
    <x v="2"/>
    <s v="N/A"/>
    <s v="N/A"/>
    <s v="N/A"/>
    <s v="N/A"/>
    <s v="N/A"/>
    <s v="N/A"/>
    <s v="N/A"/>
    <s v="N/A"/>
    <s v="N/A"/>
    <s v="N/A"/>
    <s v="N/A"/>
    <s v="N/A"/>
    <s v="N/A"/>
    <s v="N/A"/>
    <s v="N/A"/>
    <s v="N/A"/>
    <m/>
    <s v="N/A"/>
    <s v="N/A"/>
    <s v="N/A"/>
    <s v="N/A"/>
    <s v="N/A"/>
    <m/>
    <m/>
    <m/>
    <m/>
  </r>
  <r>
    <x v="50"/>
    <n v="2018"/>
    <x v="1"/>
    <x v="4"/>
    <m/>
    <m/>
    <m/>
    <x v="1"/>
    <s v="N/A"/>
    <s v="N/A - N/A"/>
    <x v="2"/>
    <s v="Current year"/>
    <s v="N/A"/>
    <s v="N/A"/>
    <s v="N/A"/>
    <x v="2"/>
    <s v="N/A"/>
    <s v="N/A"/>
    <s v="N/A"/>
    <s v="N/A"/>
    <s v="N/A"/>
    <s v="N/A"/>
    <s v="N/A"/>
    <s v="N/A"/>
    <s v="N/A"/>
    <s v="N/A"/>
    <s v="N/A"/>
    <s v="N/A"/>
    <s v="N/A"/>
    <s v="N/A"/>
    <s v="N/A"/>
    <s v="N/A"/>
    <m/>
    <s v="N/A"/>
    <s v="N/A"/>
    <s v="N/A"/>
    <s v="N/A"/>
    <s v="N/A"/>
    <m/>
    <m/>
    <m/>
    <m/>
  </r>
  <r>
    <x v="50"/>
    <n v="2019"/>
    <x v="2"/>
    <x v="4"/>
    <m/>
    <m/>
    <m/>
    <x v="1"/>
    <s v="N/A"/>
    <s v="N/A - N/A"/>
    <x v="2"/>
    <s v="Current year"/>
    <s v="N/A"/>
    <s v="N/A"/>
    <s v="N/A"/>
    <x v="2"/>
    <s v="N/A"/>
    <s v="N/A"/>
    <s v="N/A"/>
    <s v="N/A"/>
    <s v="N/A"/>
    <s v="N/A"/>
    <s v="N/A"/>
    <s v="N/A"/>
    <s v="N/A"/>
    <s v="N/A"/>
    <s v="N/A"/>
    <s v="N/A"/>
    <s v="N/A"/>
    <s v="N/A"/>
    <s v="N/A"/>
    <s v="N/A"/>
    <m/>
    <s v="N/A"/>
    <s v="N/A"/>
    <s v="N/A"/>
    <s v="N/A"/>
    <s v="N/A"/>
    <m/>
    <m/>
    <m/>
    <m/>
  </r>
  <r>
    <x v="50"/>
    <n v="2020"/>
    <x v="3"/>
    <x v="4"/>
    <m/>
    <m/>
    <m/>
    <x v="1"/>
    <s v="N/A"/>
    <s v="N/A - N/A"/>
    <x v="2"/>
    <s v="Current year"/>
    <s v="N/A"/>
    <s v="N/A"/>
    <s v="N/A"/>
    <x v="2"/>
    <s v="N/A"/>
    <s v="N/A"/>
    <s v="N/A"/>
    <s v="N/A"/>
    <s v="N/A"/>
    <s v="N/A"/>
    <s v="N/A"/>
    <s v="N/A"/>
    <s v="N/A"/>
    <s v="N/A"/>
    <s v="N/A"/>
    <s v="N/A"/>
    <s v="N/A"/>
    <s v="N/A"/>
    <s v="N/A"/>
    <s v="N/A"/>
    <m/>
    <s v="N/A"/>
    <s v="N/A"/>
    <s v="N/A"/>
    <s v="N/A"/>
    <s v="N/A"/>
    <m/>
    <m/>
    <m/>
    <m/>
  </r>
  <r>
    <x v="50"/>
    <n v="2021"/>
    <x v="4"/>
    <x v="4"/>
    <m/>
    <s v="Refugees"/>
    <m/>
    <x v="0"/>
    <s v="Displacement"/>
    <s v="Displacement - Refugee populations"/>
    <x v="3"/>
    <s v="Current year"/>
    <s v="N/A"/>
    <s v="N/A"/>
    <s v="N/A"/>
    <x v="2"/>
    <s v="N/A"/>
    <s v="N/A"/>
    <s v="N/A"/>
    <s v="N/A"/>
    <s v="N/A"/>
    <s v="N/A"/>
    <s v="N/A"/>
    <s v="N/A"/>
    <s v="N/A"/>
    <s v="N/A"/>
    <s v="N/A"/>
    <s v="N/A"/>
    <s v="N/A"/>
    <s v="N/A"/>
    <s v="N/A"/>
    <s v="N/A"/>
    <m/>
    <s v="N/A"/>
    <s v="N/A"/>
    <s v="N/A"/>
    <s v="N/A"/>
    <s v="N/A"/>
    <m/>
    <m/>
    <m/>
    <m/>
  </r>
  <r>
    <x v="50"/>
    <n v="2022"/>
    <x v="5"/>
    <x v="4"/>
    <m/>
    <m/>
    <m/>
    <x v="1"/>
    <s v="N/A"/>
    <s v="N/A - N/A"/>
    <x v="2"/>
    <s v="Current year"/>
    <s v="N/A"/>
    <s v="N/A"/>
    <s v="N/A"/>
    <x v="2"/>
    <s v="N/A"/>
    <s v="N/A"/>
    <s v="N/A"/>
    <s v="N/A"/>
    <s v="N/A"/>
    <s v="N/A"/>
    <s v="N/A"/>
    <s v="N/A"/>
    <s v="N/A"/>
    <s v="N/A"/>
    <s v="N/A"/>
    <s v="N/A"/>
    <s v="N/A"/>
    <s v="N/A"/>
    <s v="N/A"/>
    <s v="N/A"/>
    <m/>
    <s v="N/A"/>
    <s v="N/A"/>
    <s v="N/A"/>
    <s v="N/A"/>
    <s v="N/A"/>
    <m/>
    <m/>
    <m/>
    <m/>
  </r>
  <r>
    <x v="50"/>
    <n v="2023"/>
    <x v="6"/>
    <x v="4"/>
    <m/>
    <m/>
    <m/>
    <x v="0"/>
    <s v="External Assistance - WFP"/>
    <s v="Economic shock - General food distribution provided to at least 22,000 people. During the second half of 2022, WFP aims to target 115,000 people and will continue focusing on providing direct food assistance"/>
    <x v="0"/>
    <s v="Current year"/>
    <m/>
    <m/>
    <m/>
    <x v="11"/>
    <n v="30800000"/>
    <n v="13675438"/>
    <n v="0.44400772727272725"/>
    <s v="Oct-Dec 2022"/>
    <n v="10253489.640000001"/>
    <n v="0.74977413081760169"/>
    <n v="2598845.7099999995"/>
    <n v="0.19003747521651587"/>
    <n v="794119.24999999988"/>
    <n v="5.8069017606602429E-2"/>
    <n v="28983.4"/>
    <n v="2.1193763592800468E-3"/>
    <n v="0"/>
    <n v="0"/>
    <n v="823102.65000000014"/>
    <n v="6.0188393965882492E-2"/>
    <n v="0"/>
    <s v="Phase 3 Crisis"/>
    <m/>
    <s v="N  "/>
    <s v="Economic shocks"/>
    <s v="Economic shocks"/>
    <m/>
    <m/>
    <m/>
    <n v="1"/>
  </r>
  <r>
    <x v="50"/>
    <n v="2023"/>
    <x v="7"/>
    <x v="4"/>
    <m/>
    <m/>
    <m/>
    <x v="0"/>
    <s v="Economic shock"/>
    <s v="Economic shock - General food distribution provided to at least 22,000 people. During the second half of 2022, WFP aims to target 115,000 people and will continue focusing on providing direct food assistance"/>
    <x v="0"/>
    <s v="Projection"/>
    <m/>
    <m/>
    <m/>
    <x v="11"/>
    <n v="30800000"/>
    <n v="13675438"/>
    <n v="0.44400772727272725"/>
    <s v="Jun-Aug 2023"/>
    <n v="10274454.149999999"/>
    <n v="0.75130713546432648"/>
    <n v="2681947.5900000008"/>
    <n v="0.19611420051043343"/>
    <n v="691688.71"/>
    <n v="5.0578907235000442E-2"/>
    <n v="27347.550000000003"/>
    <n v="1.9997567902395523E-3"/>
    <n v="0"/>
    <n v="0"/>
    <n v="719036.26"/>
    <n v="5.2578664025239995E-2"/>
    <n v="0"/>
    <s v="Phase 3 Crisis"/>
    <m/>
    <s v="N  "/>
    <s v="Economic shocks"/>
    <s v="Economic shocks"/>
    <m/>
    <m/>
    <n v="0"/>
    <m/>
  </r>
  <r>
    <x v="51"/>
    <n v="2017"/>
    <x v="0"/>
    <x v="1"/>
    <m/>
    <m/>
    <m/>
    <x v="1"/>
    <s v="N/A"/>
    <s v="N/A - N/A"/>
    <x v="2"/>
    <s v="Current year"/>
    <s v="N/A"/>
    <s v="N/A"/>
    <s v="N/A"/>
    <x v="2"/>
    <s v="N/A"/>
    <s v="N/A"/>
    <s v="N/A"/>
    <s v="N/A"/>
    <s v="N/A"/>
    <s v="N/A"/>
    <s v="N/A"/>
    <s v="N/A"/>
    <s v="N/A"/>
    <s v="N/A"/>
    <s v="N/A"/>
    <s v="N/A"/>
    <s v="N/A"/>
    <s v="N/A"/>
    <s v="N/A"/>
    <s v="N/A"/>
    <m/>
    <s v="N/A"/>
    <s v="N/A"/>
    <s v="N/A"/>
    <s v="N/A"/>
    <s v="N/A"/>
    <m/>
    <m/>
    <m/>
    <m/>
  </r>
  <r>
    <x v="51"/>
    <n v="2018"/>
    <x v="1"/>
    <x v="1"/>
    <m/>
    <m/>
    <m/>
    <x v="1"/>
    <s v="N/A"/>
    <s v="N/A - N/A"/>
    <x v="2"/>
    <s v="Current year"/>
    <s v="N/A"/>
    <s v="N/A"/>
    <s v="N/A"/>
    <x v="2"/>
    <s v="N/A"/>
    <s v="N/A"/>
    <s v="N/A"/>
    <s v="N/A"/>
    <s v="N/A"/>
    <s v="N/A"/>
    <s v="N/A"/>
    <s v="N/A"/>
    <s v="N/A"/>
    <s v="N/A"/>
    <s v="N/A"/>
    <s v="N/A"/>
    <s v="N/A"/>
    <s v="N/A"/>
    <s v="N/A"/>
    <s v="N/A"/>
    <m/>
    <s v="N/A"/>
    <s v="N/A"/>
    <s v="N/A"/>
    <s v="N/A"/>
    <s v="N/A"/>
    <m/>
    <m/>
    <m/>
    <m/>
  </r>
  <r>
    <x v="51"/>
    <n v="2019"/>
    <x v="2"/>
    <x v="1"/>
    <m/>
    <m/>
    <m/>
    <x v="1"/>
    <s v="N/A"/>
    <s v="N/A - N/A"/>
    <x v="2"/>
    <s v="Current year"/>
    <s v="N/A"/>
    <s v="N/A"/>
    <s v="N/A"/>
    <x v="2"/>
    <s v="N/A"/>
    <s v="N/A"/>
    <s v="N/A"/>
    <s v="N/A"/>
    <s v="N/A"/>
    <s v="N/A"/>
    <s v="N/A"/>
    <s v="N/A"/>
    <s v="N/A"/>
    <s v="N/A"/>
    <s v="N/A"/>
    <s v="N/A"/>
    <s v="N/A"/>
    <s v="N/A"/>
    <s v="N/A"/>
    <s v="N/A"/>
    <m/>
    <s v="N/A"/>
    <s v="N/A"/>
    <s v="N/A"/>
    <s v="N/A"/>
    <s v="N/A"/>
    <m/>
    <m/>
    <m/>
    <m/>
  </r>
  <r>
    <x v="51"/>
    <n v="2020"/>
    <x v="3"/>
    <x v="1"/>
    <m/>
    <m/>
    <m/>
    <x v="1"/>
    <s v="N/A"/>
    <s v="N/A - N/A"/>
    <x v="2"/>
    <s v="Current year"/>
    <s v="N/A"/>
    <s v="N/A"/>
    <s v="N/A"/>
    <x v="2"/>
    <s v="N/A"/>
    <s v="N/A"/>
    <s v="N/A"/>
    <s v="N/A"/>
    <s v="N/A"/>
    <s v="N/A"/>
    <s v="N/A"/>
    <s v="N/A"/>
    <s v="N/A"/>
    <s v="N/A"/>
    <s v="N/A"/>
    <s v="N/A"/>
    <s v="N/A"/>
    <s v="N/A"/>
    <s v="N/A"/>
    <s v="N/A"/>
    <m/>
    <s v="N/A"/>
    <s v="N/A"/>
    <s v="N/A"/>
    <s v="N/A"/>
    <s v="N/A"/>
    <m/>
    <m/>
    <m/>
    <m/>
  </r>
  <r>
    <x v="51"/>
    <n v="2021"/>
    <x v="4"/>
    <x v="1"/>
    <m/>
    <m/>
    <m/>
    <x v="1"/>
    <s v="N/A"/>
    <s v="N/A - N/A"/>
    <x v="2"/>
    <s v="Current year"/>
    <s v="N/A"/>
    <s v="N/A"/>
    <s v="N/A"/>
    <x v="2"/>
    <s v="N/A"/>
    <s v="N/A"/>
    <s v="N/A"/>
    <s v="N/A"/>
    <s v="N/A"/>
    <s v="N/A"/>
    <s v="N/A"/>
    <s v="N/A"/>
    <s v="N/A"/>
    <s v="N/A"/>
    <s v="N/A"/>
    <s v="N/A"/>
    <s v="N/A"/>
    <s v="N/A"/>
    <s v="N/A"/>
    <s v="N/A"/>
    <m/>
    <s v="N/A"/>
    <s v="N/A"/>
    <s v="N/A"/>
    <s v="N/A"/>
    <s v="N/A"/>
    <m/>
    <m/>
    <m/>
    <m/>
  </r>
  <r>
    <x v="51"/>
    <n v="2022"/>
    <x v="5"/>
    <x v="1"/>
    <m/>
    <m/>
    <m/>
    <x v="1"/>
    <s v="N/A"/>
    <s v="N/A - N/A"/>
    <x v="2"/>
    <s v="Current year"/>
    <s v="N/A"/>
    <s v="N/A"/>
    <s v="N/A"/>
    <x v="2"/>
    <s v="N/A"/>
    <s v="N/A"/>
    <s v="N/A"/>
    <s v="N/A"/>
    <s v="N/A"/>
    <s v="N/A"/>
    <s v="N/A"/>
    <s v="N/A"/>
    <s v="N/A"/>
    <s v="N/A"/>
    <s v="N/A"/>
    <s v="N/A"/>
    <s v="N/A"/>
    <s v="N/A"/>
    <s v="N/A"/>
    <s v="N/A"/>
    <m/>
    <s v="N/A"/>
    <s v="N/A"/>
    <s v="N/A"/>
    <s v="N/A"/>
    <s v="N/A"/>
    <m/>
    <m/>
    <m/>
    <m/>
  </r>
  <r>
    <x v="51"/>
    <n v="2023"/>
    <x v="6"/>
    <x v="1"/>
    <m/>
    <m/>
    <m/>
    <x v="1"/>
    <s v="N/A"/>
    <s v="N/A - N/A"/>
    <x v="2"/>
    <s v="Current year"/>
    <s v="N/A"/>
    <s v="N/A"/>
    <s v="N/A"/>
    <x v="2"/>
    <s v="N/A"/>
    <s v="N/A"/>
    <s v="N/A"/>
    <s v="N/A"/>
    <s v="N/A"/>
    <s v="N/A"/>
    <s v="N/A"/>
    <s v="N/A"/>
    <s v="N/A"/>
    <s v="N/A"/>
    <s v="N/A"/>
    <s v="N/A"/>
    <s v="N/A"/>
    <s v="N/A"/>
    <s v="N/A"/>
    <s v="N/A"/>
    <m/>
    <s v="N/A"/>
    <s v="N/A"/>
    <s v="N/A"/>
    <s v="N/A"/>
    <s v="N/A"/>
    <m/>
    <m/>
    <m/>
    <m/>
  </r>
  <r>
    <x v="52"/>
    <n v="2017"/>
    <x v="0"/>
    <x v="5"/>
    <m/>
    <m/>
    <m/>
    <x v="0"/>
    <s v="GIEWS"/>
    <s v="GIEWS - 2"/>
    <x v="0"/>
    <s v="Current year"/>
    <m/>
    <m/>
    <m/>
    <x v="8"/>
    <n v="16632653.0612245"/>
    <n v="16300000"/>
    <n v="0.98"/>
    <m/>
    <n v="14500000"/>
    <n v="0.88957055214723924"/>
    <n v="300000"/>
    <n v="1.8404907975460124E-2"/>
    <s v="N/A"/>
    <s v="N/A"/>
    <s v="N/A"/>
    <s v="N/A"/>
    <s v="N/A"/>
    <s v="N/A"/>
    <n v="1500000"/>
    <n v="9.202453987730061E-2"/>
    <m/>
    <s v="N/A"/>
    <m/>
    <s v="N"/>
    <s v="Weather extremes"/>
    <s v="Drought"/>
    <s v="Not featured as MFC in GRFC, so will be kept as no for MFC for consistency with old practices"/>
    <m/>
    <m/>
    <n v="1"/>
  </r>
  <r>
    <x v="52"/>
    <n v="2018"/>
    <x v="1"/>
    <x v="5"/>
    <m/>
    <m/>
    <m/>
    <x v="0"/>
    <s v="Other "/>
    <s v="Other  - Selected based on other reports and publicly available information on food insecurity"/>
    <x v="0"/>
    <s v="Current year"/>
    <m/>
    <m/>
    <d v="2017-07-01T00:00:00"/>
    <x v="0"/>
    <n v="16736000"/>
    <n v="4670000"/>
    <n v="0.2790391969407266"/>
    <d v="2017-07-01T00:00:00"/>
    <n v="2900000"/>
    <n v="0.62098501070663814"/>
    <n v="1300000"/>
    <n v="0.28260869565217389"/>
    <n v="470000"/>
    <n v="0.10217391304347827"/>
    <n v="0"/>
    <n v="0"/>
    <n v="0"/>
    <n v="0"/>
    <n v="470000"/>
    <n v="0.10217391304347827"/>
    <n v="0"/>
    <s v="Phase 2 Stressed"/>
    <m/>
    <s v="N"/>
    <s v="Weather extremes "/>
    <s v="Natural disaster"/>
    <m/>
    <n v="-0.70096080305927333"/>
    <n v="6.2134969325147371E-3"/>
    <n v="1"/>
  </r>
  <r>
    <x v="52"/>
    <n v="2019"/>
    <x v="2"/>
    <x v="5"/>
    <m/>
    <s v="Residents"/>
    <m/>
    <x v="0"/>
    <s v="Weather shock"/>
    <s v="Dry corridor"/>
    <x v="0"/>
    <s v="Current year"/>
    <m/>
    <m/>
    <d v="2019-03-01T00:00:00"/>
    <x v="0"/>
    <n v="17581000"/>
    <n v="16626832"/>
    <n v="0.95"/>
    <s v="Nov 2018-Feb 2019"/>
    <n v="9356129"/>
    <n v="0.56271266829423672"/>
    <n v="4669302"/>
    <n v="0.28000000000000003"/>
    <n v="2115443"/>
    <n v="0.13"/>
    <n v="485958"/>
    <n v="3.0953842325926149E-2"/>
    <n v="0"/>
    <n v="0"/>
    <n v="2601401"/>
    <n v="0.16"/>
    <n v="0"/>
    <s v="Phase 3 Crisis"/>
    <m/>
    <s v="Y"/>
    <s v="Weather extremes "/>
    <s v="Climate shocks"/>
    <m/>
    <n v="0.6709608030592733"/>
    <n v="5.0489961759082221E-2"/>
    <n v="1"/>
  </r>
  <r>
    <x v="52"/>
    <n v="2020"/>
    <x v="3"/>
    <x v="5"/>
    <m/>
    <m/>
    <m/>
    <x v="0"/>
    <s v="Climate shock"/>
    <s v="Climate shock - "/>
    <x v="0"/>
    <s v="Current year"/>
    <m/>
    <m/>
    <d v="2019-03-01T00:00:00"/>
    <x v="0"/>
    <n v="17581000"/>
    <n v="16626832"/>
    <n v="0.94572731926511577"/>
    <s v="Mar-Jun 2019"/>
    <n v="8749243"/>
    <n v="0.52621226942089749"/>
    <n v="4816715"/>
    <n v="0.28999999999999998"/>
    <n v="2492477"/>
    <n v="0.15"/>
    <n v="568397"/>
    <n v="0.03"/>
    <n v="0"/>
    <n v="0"/>
    <n v="3060874"/>
    <n v="0.18"/>
    <n v="0"/>
    <s v="Phase 3 Crisis"/>
    <m/>
    <s v="Y"/>
    <s v="Weather extremes"/>
    <s v="Weather extremes"/>
    <m/>
    <n v="-4.2726807348841822E-3"/>
    <n v="0"/>
    <n v="1"/>
  </r>
  <r>
    <x v="52"/>
    <n v="2021"/>
    <x v="4"/>
    <x v="5"/>
    <m/>
    <m/>
    <m/>
    <x v="0"/>
    <s v="Climate shock"/>
    <s v="Climate shock - "/>
    <x v="0"/>
    <s v="Current year"/>
    <m/>
    <m/>
    <d v="2020-12-01T00:00:00"/>
    <x v="0"/>
    <n v="16858333"/>
    <n v="16858333"/>
    <n v="1"/>
    <s v="Nov 2020-Mar 2021"/>
    <n v="6461787"/>
    <n v="0.3832992858783843"/>
    <n v="6668946"/>
    <n v="0.4"/>
    <n v="3299978"/>
    <n v="0.2"/>
    <n v="427622"/>
    <n v="0.02"/>
    <n v="0"/>
    <n v="0"/>
    <n v="3727600"/>
    <n v="0.23"/>
    <n v="0"/>
    <s v="Phase 3 Crisis"/>
    <m/>
    <s v="Y"/>
    <s v="Weather extremes"/>
    <s v="Weather extremes"/>
    <m/>
    <n v="5.4272680734884227E-2"/>
    <n v="-4.1104999715602074E-2"/>
    <n v="1"/>
  </r>
  <r>
    <x v="52"/>
    <n v="2022"/>
    <x v="5"/>
    <x v="5"/>
    <m/>
    <m/>
    <m/>
    <x v="0"/>
    <s v="Climate shock"/>
    <s v=" - WFP assistance provided; FAO provision of emergency assistance (weather extremes/hurricanes/COVID-19 socio-economic shocks/displacement) + received IFRC assistance for hurricanes Eta &amp;Iota recovery + GRC began to provide humanitarian assistance to returning migrants + Received assistance from the Govt. of Belgium for food security anticipatory action."/>
    <x v="0"/>
    <s v="Current year"/>
    <m/>
    <m/>
    <d v="2020-12-01T00:00:00"/>
    <x v="0"/>
    <n v="16858333"/>
    <n v="16858333"/>
    <n v="1"/>
    <s v="Nov 2020-Mar 2021"/>
    <n v="6461787"/>
    <n v="0.3832992858783843"/>
    <n v="6668946"/>
    <n v="0.4"/>
    <n v="3299978"/>
    <n v="0.2"/>
    <n v="427622"/>
    <n v="0.03"/>
    <n v="0"/>
    <n v="0"/>
    <n v="3727600"/>
    <n v="0.23"/>
    <n v="0"/>
    <s v="Phase 3 Crisis"/>
    <m/>
    <s v="Y"/>
    <s v="Weather extremes"/>
    <s v="Weather extremes"/>
    <m/>
    <n v="0"/>
    <n v="0"/>
    <n v="1"/>
  </r>
  <r>
    <x v="52"/>
    <n v="2023"/>
    <x v="6"/>
    <x v="5"/>
    <m/>
    <s v="Country and migrants"/>
    <m/>
    <x v="0"/>
    <s v="External Assistance - WFP"/>
    <s v="Economic shock - Between January-May 2022, WFP provided direct food, nutrition and gender responsive assistance to crisis-affected populations (modality: cash). Minimum of 5,000 people supported. FAO also provided support to 1000 families affected by Hurricanes Eta and Iota (limited scale of assistance, to be included?)"/>
    <x v="0"/>
    <s v="Current year"/>
    <m/>
    <m/>
    <d v="2022-04-01T00:00:00"/>
    <x v="0"/>
    <n v="17357886"/>
    <n v="17357886"/>
    <n v="1"/>
    <s v="Jun-Sep 2022"/>
    <n v="5623269"/>
    <n v="0.323960475371252"/>
    <n v="7133631"/>
    <n v="0.41"/>
    <n v="4048533"/>
    <n v="0.23"/>
    <n v="552453"/>
    <n v="0.03"/>
    <n v="0"/>
    <n v="0"/>
    <n v="4600986"/>
    <n v="0.26"/>
    <n v="0"/>
    <s v="Phase 3 Crisis"/>
    <m/>
    <s v="Y"/>
    <s v="Economic shocks"/>
    <m/>
    <m/>
    <n v="0"/>
    <n v="2.9632407901777714E-2"/>
    <n v="1"/>
  </r>
  <r>
    <x v="52"/>
    <n v="2023"/>
    <x v="7"/>
    <x v="5"/>
    <m/>
    <m/>
    <m/>
    <x v="0"/>
    <s v="Economic shock"/>
    <s v="Economic shock - Between January-May 2022, WFP provided direct food, nutrition and gender responsive assistance to crisis-affected populations (modality: cash). Minimum of 5,000 people supported. FAO also provided support to 1000 families affected by Hurricanes Eta and Iota (limited scale of assistance, to be included?)"/>
    <x v="0"/>
    <s v="Projection"/>
    <m/>
    <m/>
    <d v="2022-04-01T00:00:00"/>
    <x v="0"/>
    <n v="17602431"/>
    <n v="17602431"/>
    <n v="1"/>
    <s v="Oct 2022-Feb 2023"/>
    <n v="6740347"/>
    <n v="0.38292137034935686"/>
    <n v="7622722"/>
    <n v="0.43"/>
    <n v="3111434"/>
    <n v="0.18"/>
    <n v="127928"/>
    <n v="0.01"/>
    <n v="0"/>
    <n v="0"/>
    <n v="3239362"/>
    <n v="0.19"/>
    <n v="0"/>
    <s v="Phase 3 Crisis"/>
    <m/>
    <s v="Y"/>
    <s v="Economic shocks"/>
    <m/>
    <m/>
    <m/>
    <n v="1.408840915305009E-2"/>
    <n v="1"/>
  </r>
  <r>
    <x v="53"/>
    <n v="2017"/>
    <x v="0"/>
    <x v="4"/>
    <m/>
    <m/>
    <m/>
    <x v="0"/>
    <s v="GIEWS"/>
    <s v="GIEWS - 1"/>
    <x v="0"/>
    <s v="Current year"/>
    <m/>
    <m/>
    <m/>
    <x v="11"/>
    <n v="11930984"/>
    <n v="8861680"/>
    <n v="0.74274510803132421"/>
    <s v="Mar-May 2016"/>
    <n v="7337781.6900000004"/>
    <n v="0.82803505542967026"/>
    <n v="1433190.9599999997"/>
    <n v="0.16172903557790394"/>
    <n v="90707.35"/>
    <n v="1.0235908992425815E-2"/>
    <n v="0"/>
    <n v="0"/>
    <n v="0"/>
    <n v="0"/>
    <n v="90707.35"/>
    <n v="1.0235908992425815E-2"/>
    <n v="0"/>
    <m/>
    <m/>
    <s v="N"/>
    <s v="Economic shocks"/>
    <s v="Lingering impact of Ebola"/>
    <m/>
    <m/>
    <m/>
    <n v="1"/>
  </r>
  <r>
    <x v="53"/>
    <n v="2018"/>
    <x v="1"/>
    <x v="4"/>
    <m/>
    <m/>
    <m/>
    <x v="0"/>
    <s v="GIEWS"/>
    <s v="GIEWS - 1"/>
    <x v="0"/>
    <s v="Current year"/>
    <m/>
    <m/>
    <d v="2017-03-01T00:00:00"/>
    <x v="11"/>
    <n v="12092000"/>
    <n v="9365524"/>
    <n v="0.77"/>
    <s v="Jun-Aug 2017"/>
    <n v="7062988"/>
    <n v="0.75414765900978953"/>
    <n v="2016951.0000000002"/>
    <n v="0.21535911925483298"/>
    <n v="285585"/>
    <n v="3.0493221735377541E-2"/>
    <n v="0"/>
    <n v="0"/>
    <n v="0"/>
    <n v="0"/>
    <n v="285585"/>
    <n v="3.0493221735377541E-2"/>
    <n v="0"/>
    <m/>
    <m/>
    <s v="N"/>
    <s v="Economic shocks "/>
    <s v="Production shortfall/others"/>
    <m/>
    <n v="2.725489196867581E-2"/>
    <m/>
    <n v="1"/>
  </r>
  <r>
    <x v="53"/>
    <n v="2019"/>
    <x v="2"/>
    <x v="4"/>
    <m/>
    <m/>
    <m/>
    <x v="0"/>
    <s v="GIEWS"/>
    <s v="GIEWS - 1"/>
    <x v="0"/>
    <s v="Current year"/>
    <m/>
    <m/>
    <m/>
    <x v="11"/>
    <n v="10008594"/>
    <n v="9999930"/>
    <n v="1"/>
    <s v="Oct-Dec 2018"/>
    <n v="8970030"/>
    <n v="0.89700927906495342"/>
    <n v="938943"/>
    <n v="9.389495726470086E-2"/>
    <n v="90957"/>
    <n v="9.0957636703456919E-3"/>
    <n v="0"/>
    <n v="0"/>
    <n v="0"/>
    <n v="0"/>
    <n v="90957"/>
    <n v="9.0957636703456919E-3"/>
    <n v="0"/>
    <m/>
    <m/>
    <s v="N"/>
    <s v="Weather extremes "/>
    <s v="Climate shocks"/>
    <m/>
    <n v="0.22999999999999998"/>
    <m/>
    <n v="1"/>
  </r>
  <r>
    <x v="53"/>
    <n v="2020"/>
    <x v="3"/>
    <x v="4"/>
    <m/>
    <m/>
    <m/>
    <x v="0"/>
    <s v="GIEWS"/>
    <s v="GIEWS - 1"/>
    <x v="0"/>
    <s v="Current year"/>
    <m/>
    <m/>
    <m/>
    <x v="11"/>
    <n v="13427190.666666666"/>
    <n v="10070393"/>
    <n v="0.75"/>
    <s v="Jun-Aug 2019"/>
    <n v="8357608"/>
    <n v="0.82991875292255224"/>
    <n v="1426232"/>
    <n v="0.14162625033600973"/>
    <n v="286553"/>
    <n v="0.03"/>
    <n v="0"/>
    <n v="0"/>
    <n v="0"/>
    <n v="0"/>
    <n v="286553"/>
    <n v="0.03"/>
    <n v="0"/>
    <m/>
    <m/>
    <s v="N"/>
    <s v="Weather extremes"/>
    <s v="Weather extremes"/>
    <m/>
    <n v="-0.25"/>
    <n v="0.34156612473906584"/>
    <n v="1"/>
  </r>
  <r>
    <x v="53"/>
    <n v="2021"/>
    <x v="4"/>
    <x v="4"/>
    <m/>
    <m/>
    <m/>
    <x v="0"/>
    <s v="GIEWS"/>
    <s v="GIEWS - 1"/>
    <x v="0"/>
    <s v="Current year"/>
    <m/>
    <m/>
    <d v="2020-03-01T00:00:00"/>
    <x v="11"/>
    <n v="12559623"/>
    <n v="10259827"/>
    <n v="0.82"/>
    <s v="Jun - Aug 2020"/>
    <n v="8573522.2899999991"/>
    <n v="0.83564004441790285"/>
    <n v="1419134.3899999997"/>
    <n v="0.13831952429607242"/>
    <n v="267170.32"/>
    <n v="2.604043128602461E-2"/>
    <n v="0"/>
    <n v="0"/>
    <n v="0"/>
    <n v="0"/>
    <n v="267170.32"/>
    <n v="2.604043128602461E-2"/>
    <n v="0"/>
    <s v="Phase 2 Stressed"/>
    <m/>
    <s v="N"/>
    <s v="Economic shocks "/>
    <s v="Economic shocks (including COVID)"/>
    <m/>
    <n v="6.9999999999999951E-2"/>
    <n v="-6.4612746493607501E-2"/>
    <n v="1"/>
  </r>
  <r>
    <x v="53"/>
    <n v="2022"/>
    <x v="5"/>
    <x v="4"/>
    <m/>
    <m/>
    <m/>
    <x v="0"/>
    <s v="GIEWS"/>
    <s v="GIEWS -  1, 2, 3 "/>
    <x v="0"/>
    <s v="Current year"/>
    <m/>
    <m/>
    <m/>
    <x v="11"/>
    <n v="13334324"/>
    <n v="11115573"/>
    <n v="0.83360603807137135"/>
    <s v="Jun-Aug 2021"/>
    <n v="8262248"/>
    <n v="0.74330383148039247"/>
    <n v="2169692"/>
    <n v="0.19519389598718842"/>
    <n v="683633"/>
    <n v="6.1502272532419154E-2"/>
    <n v="0"/>
    <n v="0"/>
    <n v="0"/>
    <n v="0"/>
    <n v="683633"/>
    <n v="6.1502272532419154E-2"/>
    <n v="0"/>
    <m/>
    <m/>
    <s v="N"/>
    <s v="Economic shocks "/>
    <s v="Economic shocks (including COVID)"/>
    <m/>
    <n v="1.3606038071371396E-2"/>
    <n v="6.168186736178307E-2"/>
    <n v="1"/>
  </r>
  <r>
    <x v="53"/>
    <n v="2023"/>
    <x v="6"/>
    <x v="4"/>
    <m/>
    <m/>
    <m/>
    <x v="0"/>
    <s v="GIEWS"/>
    <s v="GIEWS -  1, 2, 3 "/>
    <x v="0"/>
    <s v="Current year"/>
    <m/>
    <m/>
    <m/>
    <x v="11"/>
    <n v="13261638"/>
    <n v="11165931"/>
    <n v="0.84197223600885507"/>
    <s v="Jun-Aug 2022"/>
    <n v="6115433"/>
    <n v="0.54768679835116296"/>
    <n v="3831210"/>
    <n v="0.34311603752521846"/>
    <n v="1198458"/>
    <n v="0.1073316680892977"/>
    <n v="20830"/>
    <n v="1.8654960343208282E-3"/>
    <n v="0"/>
    <n v="0"/>
    <n v="1219288"/>
    <n v="0.10919716412361853"/>
    <n v="0"/>
    <s v="Phase 3 Crisis"/>
    <m/>
    <s v="Y"/>
    <s v="Economic shocks"/>
    <s v="Economic shocks"/>
    <m/>
    <n v="8.3661979374837214E-3"/>
    <n v="-5.4510449873574392E-3"/>
    <n v="1"/>
  </r>
  <r>
    <x v="53"/>
    <n v="2023"/>
    <x v="7"/>
    <x v="4"/>
    <m/>
    <m/>
    <m/>
    <x v="0"/>
    <s v="GIEWS"/>
    <s v="GIEWS -  1, 2, 3 "/>
    <x v="0"/>
    <s v="Projection"/>
    <m/>
    <m/>
    <m/>
    <x v="11"/>
    <n v="13500000"/>
    <n v="11469684"/>
    <n v="0.84960622222222226"/>
    <s v="Jun-Aug 2023"/>
    <n v="7161812.2800000003"/>
    <n v="0.62441234475160778"/>
    <n v="3384843.5600000005"/>
    <n v="0.29511218966451042"/>
    <n v="920520.64"/>
    <n v="8.0256844042085204E-2"/>
    <n v="2507.52"/>
    <n v="2.1862154179661794E-4"/>
    <n v="0"/>
    <n v="0"/>
    <n v="923028.16"/>
    <n v="8.0475465583881828E-2"/>
    <n v="0"/>
    <s v="Phase 3 Crisis"/>
    <m/>
    <s v="Y"/>
    <s v="Economic shocks"/>
    <s v="Economic shocks"/>
    <m/>
    <m/>
    <n v="1.7973797806877249E-2"/>
    <n v="1"/>
  </r>
  <r>
    <x v="54"/>
    <n v="2017"/>
    <x v="0"/>
    <x v="4"/>
    <m/>
    <m/>
    <m/>
    <x v="0"/>
    <s v="GIEWS "/>
    <s v="GIEWS - 2"/>
    <x v="0"/>
    <s v="Current year"/>
    <m/>
    <m/>
    <d v="2016-11-01T00:00:00"/>
    <x v="11"/>
    <n v="1888429"/>
    <n v="1142909"/>
    <n v="0.61"/>
    <s v="Oct-Dec 2016"/>
    <n v="821057"/>
    <n v="0.71839227795038796"/>
    <n v="255649"/>
    <n v="0.22368272539633513"/>
    <n v="66203"/>
    <n v="5.7924996653276856E-2"/>
    <n v="0"/>
    <n v="0"/>
    <n v="0"/>
    <n v="0"/>
    <n v="66203"/>
    <n v="5.7924996653276856E-2"/>
    <m/>
    <s v="N/A"/>
    <m/>
    <s v="N"/>
    <s v="Economic shocks"/>
    <m/>
    <s v="Related to ebola?"/>
    <m/>
    <m/>
    <m/>
  </r>
  <r>
    <x v="54"/>
    <n v="2018"/>
    <x v="1"/>
    <x v="4"/>
    <m/>
    <m/>
    <m/>
    <x v="0"/>
    <s v="GIEWS "/>
    <s v="GIEWS  - 2, 3"/>
    <x v="0"/>
    <s v="Current year"/>
    <m/>
    <m/>
    <d v="2016-03-01T00:00:00"/>
    <x v="11"/>
    <n v="1771000"/>
    <n v="1201259"/>
    <n v="0.68"/>
    <s v="Jun-Aug 2017"/>
    <n v="881906"/>
    <n v="0.7341514194690737"/>
    <n v="286809"/>
    <n v="0.23875700410985473"/>
    <n v="32543.999999999996"/>
    <n v="2.7091576421071555E-2"/>
    <n v="0"/>
    <n v="0"/>
    <n v="0"/>
    <n v="0"/>
    <n v="32543.999999999996"/>
    <n v="2.7091576421071555E-2"/>
    <n v="0"/>
    <m/>
    <m/>
    <s v="N"/>
    <s v="Economic shocks "/>
    <s v="Production shortfall/others"/>
    <m/>
    <m/>
    <m/>
    <m/>
  </r>
  <r>
    <x v="54"/>
    <n v="2019"/>
    <x v="2"/>
    <x v="4"/>
    <m/>
    <m/>
    <m/>
    <x v="0"/>
    <s v="GIEWS "/>
    <s v=" - "/>
    <x v="0"/>
    <s v="Current year"/>
    <m/>
    <m/>
    <d v="2018-11-01T00:00:00"/>
    <x v="11"/>
    <n v="1897376"/>
    <n v="1225986"/>
    <n v="0.65"/>
    <s v="Oct-Dec 2018"/>
    <n v="1077181"/>
    <n v="0.87862422572525301"/>
    <n v="134906"/>
    <n v="0.11003877695177595"/>
    <n v="13899"/>
    <n v="1.1336997322971061E-2"/>
    <n v="0"/>
    <n v="0"/>
    <n v="0"/>
    <n v="0"/>
    <n v="13899"/>
    <n v="1.1336997322971061E-2"/>
    <n v="0"/>
    <m/>
    <m/>
    <s v="N"/>
    <s v="Weather extremes "/>
    <s v="Climate shocks"/>
    <m/>
    <m/>
    <m/>
    <m/>
  </r>
  <r>
    <x v="54"/>
    <n v="2020"/>
    <x v="3"/>
    <x v="4"/>
    <m/>
    <m/>
    <m/>
    <x v="0"/>
    <s v="GIEWS "/>
    <s v="GIEWS  - 3"/>
    <x v="0"/>
    <s v="Current year"/>
    <m/>
    <m/>
    <m/>
    <x v="11"/>
    <n v="2025884.1269841271"/>
    <n v="1276307"/>
    <n v="0.63"/>
    <s v="Oct-Dec 2019"/>
    <n v="818320.41"/>
    <n v="0.64116267481099765"/>
    <n v="326816.67"/>
    <n v="0.25606430897895255"/>
    <n v="128664.80000000002"/>
    <n v="0.1"/>
    <n v="2505.12"/>
    <n v="0"/>
    <n v="0"/>
    <n v="0"/>
    <n v="131169.92000000001"/>
    <n v="0.1"/>
    <n v="0"/>
    <m/>
    <m/>
    <s v="N"/>
    <s v="Weather extremes"/>
    <s v="Weather extremes"/>
    <m/>
    <m/>
    <n v="6.7729394165482806E-2"/>
    <m/>
  </r>
  <r>
    <x v="54"/>
    <n v="2021"/>
    <x v="4"/>
    <x v="4"/>
    <m/>
    <m/>
    <m/>
    <x v="0"/>
    <s v="Shocks"/>
    <s v="Shocks - "/>
    <x v="0"/>
    <s v="Current year"/>
    <m/>
    <m/>
    <d v="2020-11-01T00:00:00"/>
    <x v="11"/>
    <n v="2019829"/>
    <n v="1276411"/>
    <n v="0.63"/>
    <s v="Oct-Dec 2020"/>
    <n v="658079"/>
    <n v="0.51556982821363961"/>
    <n v="465200"/>
    <n v="0.36445941001761972"/>
    <n v="147625"/>
    <n v="0.11565632073054839"/>
    <n v="5507"/>
    <n v="4.3144410381922441E-3"/>
    <n v="0"/>
    <n v="0"/>
    <n v="153132"/>
    <n v="0.11997076176874064"/>
    <n v="0"/>
    <s v="Phase 3 Crisis"/>
    <m/>
    <s v="N"/>
    <s v="Weather extremes"/>
    <s v="Weather extremes"/>
    <m/>
    <m/>
    <n v="-2.9888812017798789E-3"/>
    <m/>
  </r>
  <r>
    <x v="54"/>
    <n v="2022"/>
    <x v="5"/>
    <x v="4"/>
    <m/>
    <m/>
    <m/>
    <x v="0"/>
    <s v="Economic shock"/>
    <s v="Economic shock - WFP assistance provided; FAO provision of emergency assistance (COVID-19 socio-economic shocks)"/>
    <x v="0"/>
    <s v="Current year"/>
    <m/>
    <m/>
    <m/>
    <x v="11"/>
    <n v="2064265"/>
    <n v="1319425"/>
    <n v="0.63917423392829897"/>
    <s v="Jun-Aug 2021"/>
    <n v="933276"/>
    <n v="0.70733539231104459"/>
    <n v="285567"/>
    <n v="0.21643291585349678"/>
    <n v="100582"/>
    <n v="7.6231691835458623E-2"/>
    <n v="0"/>
    <n v="0"/>
    <n v="0"/>
    <n v="0"/>
    <n v="100582"/>
    <n v="7.6231691835458623E-2"/>
    <n v="0"/>
    <m/>
    <m/>
    <s v="N"/>
    <s v="Weather extremes"/>
    <s v="Weather extremes"/>
    <m/>
    <m/>
    <n v="2.1999882168242956E-2"/>
    <m/>
  </r>
  <r>
    <x v="54"/>
    <n v="2023"/>
    <x v="6"/>
    <x v="4"/>
    <m/>
    <m/>
    <m/>
    <x v="1"/>
    <s v="N/A"/>
    <s v="N/A - N/A"/>
    <x v="2"/>
    <s v="Current year"/>
    <s v="N/A"/>
    <s v="N/A"/>
    <s v="N/A"/>
    <x v="2"/>
    <s v="N/A"/>
    <s v="N/A"/>
    <s v="N/A"/>
    <s v="N/A"/>
    <s v="N/A"/>
    <s v="N/A"/>
    <s v="N/A"/>
    <s v="N/A"/>
    <s v="N/A"/>
    <s v="N/A"/>
    <s v="N/A"/>
    <s v="N/A"/>
    <s v="N/A"/>
    <s v="N/A"/>
    <s v="N/A"/>
    <s v="N/A"/>
    <m/>
    <s v="N/A"/>
    <s v="N/A"/>
    <s v="N/A"/>
    <s v="N/A"/>
    <s v="N/A"/>
    <m/>
    <m/>
    <e v="#VALUE!"/>
    <m/>
  </r>
  <r>
    <x v="55"/>
    <n v="2017"/>
    <x v="0"/>
    <x v="1"/>
    <m/>
    <m/>
    <m/>
    <x v="1"/>
    <s v="N/A"/>
    <s v="N/A - N/A"/>
    <x v="2"/>
    <s v="Current year"/>
    <s v="N/A"/>
    <s v="N/A"/>
    <s v="N/A"/>
    <x v="2"/>
    <s v="N/A"/>
    <s v="N/A"/>
    <s v="N/A"/>
    <s v="N/A"/>
    <s v="N/A"/>
    <s v="N/A"/>
    <s v="N/A"/>
    <s v="N/A"/>
    <s v="N/A"/>
    <s v="N/A"/>
    <s v="N/A"/>
    <s v="N/A"/>
    <s v="N/A"/>
    <s v="N/A"/>
    <s v="N/A"/>
    <s v="N/A"/>
    <m/>
    <s v="N/A"/>
    <s v="N/A"/>
    <s v="N/A"/>
    <s v="N/A"/>
    <s v="N/A"/>
    <m/>
    <m/>
    <m/>
    <m/>
  </r>
  <r>
    <x v="55"/>
    <n v="2018"/>
    <x v="1"/>
    <x v="1"/>
    <m/>
    <m/>
    <m/>
    <x v="1"/>
    <s v="N/A"/>
    <s v="N/A - N/A"/>
    <x v="2"/>
    <s v="Current year"/>
    <s v="N/A"/>
    <s v="N/A"/>
    <s v="N/A"/>
    <x v="2"/>
    <s v="N/A"/>
    <s v="N/A"/>
    <s v="N/A"/>
    <s v="N/A"/>
    <s v="N/A"/>
    <s v="N/A"/>
    <s v="N/A"/>
    <s v="N/A"/>
    <s v="N/A"/>
    <s v="N/A"/>
    <s v="N/A"/>
    <s v="N/A"/>
    <s v="N/A"/>
    <s v="N/A"/>
    <s v="N/A"/>
    <s v="N/A"/>
    <m/>
    <s v="N/A"/>
    <s v="N/A"/>
    <s v="N/A"/>
    <s v="N/A"/>
    <s v="N/A"/>
    <m/>
    <m/>
    <m/>
    <m/>
  </r>
  <r>
    <x v="55"/>
    <n v="2019"/>
    <x v="2"/>
    <x v="1"/>
    <m/>
    <m/>
    <m/>
    <x v="1"/>
    <s v="N/A"/>
    <s v="N/A - N/A"/>
    <x v="2"/>
    <s v="Current year"/>
    <s v="N/A"/>
    <s v="N/A"/>
    <s v="N/A"/>
    <x v="2"/>
    <s v="N/A"/>
    <s v="N/A"/>
    <s v="N/A"/>
    <s v="N/A"/>
    <s v="N/A"/>
    <s v="N/A"/>
    <s v="N/A"/>
    <s v="N/A"/>
    <s v="N/A"/>
    <s v="N/A"/>
    <s v="N/A"/>
    <s v="N/A"/>
    <s v="N/A"/>
    <s v="N/A"/>
    <s v="N/A"/>
    <s v="N/A"/>
    <m/>
    <s v="N/A"/>
    <s v="N/A"/>
    <s v="N/A"/>
    <s v="N/A"/>
    <s v="N/A"/>
    <m/>
    <m/>
    <m/>
    <m/>
  </r>
  <r>
    <x v="55"/>
    <n v="2020"/>
    <x v="3"/>
    <x v="1"/>
    <m/>
    <m/>
    <m/>
    <x v="1"/>
    <s v="N/A"/>
    <s v="N/A - N/A"/>
    <x v="2"/>
    <s v="Current year"/>
    <s v="N/A"/>
    <s v="N/A"/>
    <s v="N/A"/>
    <x v="2"/>
    <s v="N/A"/>
    <s v="N/A"/>
    <s v="N/A"/>
    <s v="N/A"/>
    <s v="N/A"/>
    <s v="N/A"/>
    <s v="N/A"/>
    <s v="N/A"/>
    <s v="N/A"/>
    <s v="N/A"/>
    <s v="N/A"/>
    <s v="N/A"/>
    <s v="N/A"/>
    <s v="N/A"/>
    <s v="N/A"/>
    <s v="N/A"/>
    <m/>
    <s v="N/A"/>
    <s v="N/A"/>
    <s v="N/A"/>
    <s v="N/A"/>
    <s v="N/A"/>
    <m/>
    <m/>
    <m/>
    <m/>
  </r>
  <r>
    <x v="55"/>
    <n v="2021"/>
    <x v="4"/>
    <x v="1"/>
    <m/>
    <m/>
    <m/>
    <x v="1"/>
    <s v="N/A"/>
    <s v="N/A - N/A"/>
    <x v="2"/>
    <s v="Current year"/>
    <s v="N/A"/>
    <s v="N/A"/>
    <s v="N/A"/>
    <x v="2"/>
    <s v="N/A"/>
    <s v="N/A"/>
    <s v="N/A"/>
    <s v="N/A"/>
    <s v="N/A"/>
    <s v="N/A"/>
    <s v="N/A"/>
    <s v="N/A"/>
    <s v="N/A"/>
    <s v="N/A"/>
    <s v="N/A"/>
    <s v="N/A"/>
    <s v="N/A"/>
    <s v="N/A"/>
    <s v="N/A"/>
    <s v="N/A"/>
    <m/>
    <s v="N/A"/>
    <s v="N/A"/>
    <s v="N/A"/>
    <s v="N/A"/>
    <s v="N/A"/>
    <m/>
    <m/>
    <m/>
    <m/>
  </r>
  <r>
    <x v="55"/>
    <n v="2022"/>
    <x v="5"/>
    <x v="1"/>
    <m/>
    <m/>
    <m/>
    <x v="1"/>
    <s v="N/A"/>
    <s v="N/A - N/A"/>
    <x v="2"/>
    <s v="Current year"/>
    <s v="N/A"/>
    <s v="N/A"/>
    <s v="N/A"/>
    <x v="2"/>
    <s v="N/A"/>
    <s v="N/A"/>
    <s v="N/A"/>
    <s v="N/A"/>
    <s v="N/A"/>
    <s v="N/A"/>
    <s v="N/A"/>
    <s v="N/A"/>
    <s v="N/A"/>
    <s v="N/A"/>
    <s v="N/A"/>
    <s v="N/A"/>
    <s v="N/A"/>
    <s v="N/A"/>
    <s v="N/A"/>
    <s v="N/A"/>
    <m/>
    <s v="N/A"/>
    <s v="N/A"/>
    <s v="N/A"/>
    <s v="N/A"/>
    <s v="N/A"/>
    <m/>
    <m/>
    <m/>
    <m/>
  </r>
  <r>
    <x v="55"/>
    <n v="2023"/>
    <x v="6"/>
    <x v="1"/>
    <m/>
    <m/>
    <m/>
    <x v="1"/>
    <s v="N/A"/>
    <s v="N/A - N/A"/>
    <x v="2"/>
    <s v="Current year"/>
    <s v="N/A"/>
    <s v="N/A"/>
    <s v="N/A"/>
    <x v="2"/>
    <s v="N/A"/>
    <s v="N/A"/>
    <s v="N/A"/>
    <s v="N/A"/>
    <s v="N/A"/>
    <s v="N/A"/>
    <s v="N/A"/>
    <s v="N/A"/>
    <s v="N/A"/>
    <s v="N/A"/>
    <s v="N/A"/>
    <s v="N/A"/>
    <s v="N/A"/>
    <s v="N/A"/>
    <s v="N/A"/>
    <s v="N/A"/>
    <m/>
    <s v="N/A"/>
    <s v="N/A"/>
    <s v="N/A"/>
    <s v="N/A"/>
    <s v="N/A"/>
    <m/>
    <m/>
    <m/>
    <m/>
  </r>
  <r>
    <x v="56"/>
    <n v="2017"/>
    <x v="0"/>
    <x v="5"/>
    <m/>
    <m/>
    <m/>
    <x v="0"/>
    <s v="GIEWS"/>
    <s v="GIEWS - 1"/>
    <x v="0"/>
    <s v="Current year"/>
    <m/>
    <m/>
    <m/>
    <x v="3"/>
    <n v="10713849"/>
    <n v="10300000"/>
    <n v="0.95"/>
    <d v="2015-12-01T00:00:00"/>
    <m/>
    <m/>
    <n v="600000"/>
    <n v="5.8252427184466021E-2"/>
    <s v="N/A"/>
    <s v="N/A"/>
    <s v="N/A"/>
    <s v="N/A"/>
    <s v="N/A"/>
    <s v="N/A"/>
    <n v="1500000"/>
    <n v="0.14563106796116504"/>
    <m/>
    <s v="N/A"/>
    <m/>
    <s v="Y"/>
    <s v="Weather extremes "/>
    <s v="Drought"/>
    <m/>
    <m/>
    <m/>
    <n v="1"/>
  </r>
  <r>
    <x v="56"/>
    <n v="2018"/>
    <x v="1"/>
    <x v="5"/>
    <m/>
    <m/>
    <m/>
    <x v="0"/>
    <s v="GIEWS"/>
    <s v="GIEWS - 1"/>
    <x v="0"/>
    <s v="Current year"/>
    <m/>
    <m/>
    <d v="2017-01-01T00:00:00"/>
    <x v="0"/>
    <n v="10906004"/>
    <n v="7555113"/>
    <n v="0.69274804960643699"/>
    <s v="Feb-May 2017"/>
    <n v="1732455"/>
    <n v="0.22930894614018349"/>
    <n v="3475555"/>
    <n v="0.46002687186809782"/>
    <n v="1689421"/>
    <n v="0.22361293603417975"/>
    <n v="657682"/>
    <n v="8.705124595753895E-2"/>
    <n v="0"/>
    <n v="0"/>
    <n v="2347103"/>
    <n v="0.31066418199171875"/>
    <n v="0"/>
    <s v="Phase 3 Crisis"/>
    <m/>
    <s v="Y"/>
    <s v="Weather extremes "/>
    <s v="Natural disaster"/>
    <m/>
    <n v="-0.25725195039356297"/>
    <n v="1.7935197705325135E-2"/>
    <n v="1"/>
  </r>
  <r>
    <x v="56"/>
    <n v="2019"/>
    <x v="2"/>
    <x v="5"/>
    <m/>
    <m/>
    <m/>
    <x v="0"/>
    <s v="GIEWS"/>
    <s v="GIEWS - 1"/>
    <x v="0"/>
    <s v="Current year"/>
    <m/>
    <m/>
    <d v="2018-12-01T00:00:00"/>
    <x v="0"/>
    <n v="11112945"/>
    <n v="6977934"/>
    <n v="0.62791042338462033"/>
    <s v="Oct 2018-Feb 2019"/>
    <n v="2302434"/>
    <n v="0.32995926874630799"/>
    <n v="2416519"/>
    <n v="0.34630866385379971"/>
    <n v="1872616"/>
    <n v="0.26836252678801492"/>
    <n v="386365"/>
    <n v="5.5369540611877384E-2"/>
    <n v="0"/>
    <n v="0"/>
    <n v="2258981"/>
    <n v="0.3237320673998923"/>
    <n v="0"/>
    <s v="Phase 3 Crisis"/>
    <m/>
    <s v="Y"/>
    <s v="Weather extremes "/>
    <s v="Climate shocks"/>
    <m/>
    <n v="-6.4837626221816658E-2"/>
    <n v="1.8974960948116286E-2"/>
    <n v="1"/>
  </r>
  <r>
    <x v="56"/>
    <n v="2020"/>
    <x v="3"/>
    <x v="5"/>
    <m/>
    <m/>
    <m/>
    <x v="0"/>
    <s v="GIEWS"/>
    <s v="GIEWS - 1"/>
    <x v="0"/>
    <s v="Current year"/>
    <m/>
    <m/>
    <d v="2019-10-01T00:00:00"/>
    <x v="0"/>
    <n v="11263000"/>
    <n v="10450082"/>
    <n v="0.92782402557045196"/>
    <s v="Oct 2019-Feb 2020"/>
    <n v="3537081"/>
    <n v="0.33847399474951489"/>
    <n v="3239874"/>
    <n v="0.31"/>
    <n v="2627469"/>
    <n v="0.25"/>
    <n v="1045658"/>
    <n v="0.1"/>
    <n v="0"/>
    <n v="0"/>
    <n v="3673127"/>
    <n v="0.35"/>
    <n v="0"/>
    <s v="Phase 4 Emergency"/>
    <m/>
    <s v="Y"/>
    <s v="Economic shocks"/>
    <s v="Economic shocks"/>
    <m/>
    <n v="0.29991360218583163"/>
    <n v="1.3502721375836918E-2"/>
    <n v="1"/>
  </r>
  <r>
    <x v="56"/>
    <n v="2021"/>
    <x v="4"/>
    <x v="5"/>
    <m/>
    <m/>
    <m/>
    <x v="0"/>
    <s v="GIEWS"/>
    <s v="GIEWS - 1"/>
    <x v="0"/>
    <s v="Current year"/>
    <m/>
    <m/>
    <d v="2019-10-01T00:00:00"/>
    <x v="0"/>
    <n v="11263000"/>
    <n v="10450082"/>
    <n v="0.92782402557045196"/>
    <s v="Mar-Jun 2020"/>
    <n v="3549697"/>
    <n v="0.33968125800352572"/>
    <n v="2799105"/>
    <n v="0.27"/>
    <n v="2897997"/>
    <n v="0.28000000000000003"/>
    <n v="1203283"/>
    <n v="0.12"/>
    <n v="0"/>
    <n v="0"/>
    <n v="4101280"/>
    <n v="0.4"/>
    <n v="0"/>
    <s v="Phase 4 Emergency"/>
    <m/>
    <s v="Y"/>
    <s v="Economic shocks "/>
    <s v="Economic shocks (including COVID)"/>
    <m/>
    <n v="0"/>
    <n v="0"/>
    <n v="1"/>
  </r>
  <r>
    <x v="56"/>
    <n v="2022"/>
    <x v="5"/>
    <x v="5"/>
    <m/>
    <m/>
    <m/>
    <x v="0"/>
    <s v="GIEWS"/>
    <s v="GIEWS -  1, 2, 3 "/>
    <x v="0"/>
    <s v="Current year"/>
    <m/>
    <m/>
    <m/>
    <x v="0"/>
    <n v="10911819"/>
    <n v="9536143"/>
    <n v="0.87392789414853744"/>
    <s v="Mar-Jun 2021"/>
    <n v="2371987"/>
    <n v="0.24873651747881717"/>
    <n v="2808421"/>
    <n v="0.28999999999999998"/>
    <n v="3198820"/>
    <n v="0.34"/>
    <n v="1156915"/>
    <n v="0.12"/>
    <n v="0"/>
    <n v="0"/>
    <n v="4355735"/>
    <n v="0.46"/>
    <n v="0"/>
    <s v="Phase 4 Emergency"/>
    <m/>
    <s v="Y"/>
    <s v="Economic shocks "/>
    <s v="Economic shocks (including COVID)"/>
    <m/>
    <n v="-5.3896131421914517E-2"/>
    <n v="-3.1180058598952322E-2"/>
    <n v="1"/>
  </r>
  <r>
    <x v="56"/>
    <n v="2023"/>
    <x v="6"/>
    <x v="5"/>
    <m/>
    <m/>
    <m/>
    <x v="0"/>
    <s v="GIEWS"/>
    <s v="GIEWS -  1, 2, 3 "/>
    <x v="0"/>
    <s v="Current year"/>
    <m/>
    <m/>
    <d v="2022-09-01T00:00:00"/>
    <x v="0"/>
    <n v="10911819"/>
    <n v="9906757"/>
    <n v="0.90789235048711858"/>
    <s v="Sep 2022 - Feb 2023"/>
    <n v="2397489"/>
    <n v="0.24200543124253476"/>
    <n v="2784874"/>
    <n v="0.28000000000000003"/>
    <n v="2891240"/>
    <n v="0.28999999999999998"/>
    <n v="1813948"/>
    <n v="0.18"/>
    <n v="19206"/>
    <n v="0"/>
    <n v="4724394"/>
    <n v="0.48"/>
    <n v="0"/>
    <s v="Phase 4 Emergency"/>
    <n v="0.43296117723360333"/>
    <s v="Y"/>
    <s v="Conflict/insecurity"/>
    <m/>
    <m/>
    <n v="3.3964456338581139E-2"/>
    <n v="0"/>
    <n v="1"/>
  </r>
  <r>
    <x v="56"/>
    <n v="2023"/>
    <x v="7"/>
    <x v="5"/>
    <m/>
    <m/>
    <m/>
    <x v="0"/>
    <s v="GIEWS"/>
    <s v="GIEWS -  1, 2, 3 "/>
    <x v="0"/>
    <s v="Projection"/>
    <m/>
    <m/>
    <d v="2023-03-01T00:00:00"/>
    <x v="0"/>
    <n v="10911819"/>
    <n v="9906757"/>
    <n v="0.90789235048711858"/>
    <s v="Mar - Jun 23"/>
    <n v="2346733"/>
    <n v="0.24200543124253476"/>
    <n v="2669791"/>
    <n v="0.27"/>
    <n v="3082278"/>
    <n v="0.31"/>
    <n v="1807955"/>
    <n v="0.18"/>
    <n v="0"/>
    <n v="0"/>
    <n v="4890233"/>
    <n v="0.49"/>
    <n v="0"/>
    <s v="Phase 4 Emergency"/>
    <m/>
    <s v="Y"/>
    <s v="Conflict/insecurity"/>
    <m/>
    <m/>
    <m/>
    <n v="0"/>
    <n v="1"/>
  </r>
  <r>
    <x v="57"/>
    <n v="2017"/>
    <x v="0"/>
    <x v="5"/>
    <m/>
    <m/>
    <m/>
    <x v="0"/>
    <s v="GIEWS"/>
    <s v="GIEWS - 2"/>
    <x v="0"/>
    <s v="Current year"/>
    <m/>
    <m/>
    <m/>
    <x v="1"/>
    <n v="8721000"/>
    <n v="4500000"/>
    <n v="0.52"/>
    <m/>
    <n v="3700000"/>
    <n v="0.82222222222222219"/>
    <n v="700000"/>
    <n v="0.15555555555555556"/>
    <s v="N/A"/>
    <s v="N/A"/>
    <s v="N/A"/>
    <s v="N/A"/>
    <s v="N/A"/>
    <s v="N/A"/>
    <n v="100000"/>
    <n v="2.2222222222222223E-2"/>
    <m/>
    <s v="N/A"/>
    <m/>
    <s v="N"/>
    <s v="Weather extremes"/>
    <m/>
    <m/>
    <m/>
    <m/>
    <n v="1"/>
  </r>
  <r>
    <x v="57"/>
    <n v="2018"/>
    <x v="1"/>
    <x v="5"/>
    <m/>
    <m/>
    <m/>
    <x v="0"/>
    <s v="GIEWS "/>
    <s v="GIEWS  - 2, 3"/>
    <x v="0"/>
    <s v="Current year"/>
    <m/>
    <m/>
    <d v="2016-10-01T00:00:00"/>
    <x v="0"/>
    <n v="9230000"/>
    <n v="4456651"/>
    <n v="0.48"/>
    <s v="Nov 2016-Mar 2017"/>
    <n v="3409933"/>
    <n v="0.7651335049569733"/>
    <n v="592087"/>
    <n v="0.13285469290729743"/>
    <n v="445665"/>
    <n v="9.999997756162643E-2"/>
    <n v="0"/>
    <n v="0"/>
    <n v="0"/>
    <n v="0"/>
    <n v="445665"/>
    <n v="9.999997756162643E-2"/>
    <n v="0"/>
    <s v="Phase 2 Stressed"/>
    <m/>
    <s v="N"/>
    <s v="Weather extremes "/>
    <s v="Natural disaster"/>
    <m/>
    <m/>
    <n v="5.8364866414402021E-2"/>
    <n v="1"/>
  </r>
  <r>
    <x v="57"/>
    <n v="2019"/>
    <x v="2"/>
    <x v="5"/>
    <m/>
    <m/>
    <s v="Dry corridor"/>
    <x v="0"/>
    <s v="Climate shock"/>
    <s v="Dry corridor"/>
    <x v="0"/>
    <s v="Current year"/>
    <m/>
    <m/>
    <d v="2018-12-01T00:00:00"/>
    <x v="0"/>
    <n v="9377082"/>
    <n v="2790000"/>
    <n v="0.3"/>
    <s v="Dec 2018-Feb 2019"/>
    <n v="1484000"/>
    <n v="0.53189964157706093"/>
    <n v="787000"/>
    <n v="0.28207885304659497"/>
    <n v="400000"/>
    <n v="0.14336917562724014"/>
    <n v="119000"/>
    <n v="4.2652329749103941E-2"/>
    <n v="0"/>
    <n v="0"/>
    <n v="519000"/>
    <n v="0.1860215053763441"/>
    <n v="0"/>
    <s v="Phase 3 Crisis"/>
    <m/>
    <s v="Y"/>
    <s v="Weather extremes "/>
    <s v="Climate shocks"/>
    <s v="Regional crisis"/>
    <m/>
    <n v="1.5935211267605633E-2"/>
    <n v="1"/>
  </r>
  <r>
    <x v="57"/>
    <n v="2020"/>
    <x v="3"/>
    <x v="5"/>
    <m/>
    <m/>
    <m/>
    <x v="0"/>
    <s v="Climate shock"/>
    <s v="Climate shock - "/>
    <x v="0"/>
    <s v="Current year"/>
    <m/>
    <m/>
    <d v="2019-11-01T00:00:00"/>
    <x v="0"/>
    <n v="9746000"/>
    <n v="5121413"/>
    <n v="0.53"/>
    <s v="Nov 2019- Feb 2020"/>
    <n v="2362046"/>
    <n v="0.46120982627255408"/>
    <n v="1795448"/>
    <n v="0.35"/>
    <n v="787093"/>
    <n v="0.15"/>
    <n v="176826"/>
    <n v="0.03"/>
    <n v="0"/>
    <n v="0"/>
    <n v="963919"/>
    <n v="0.18"/>
    <n v="0"/>
    <s v="Phase 3 Crisis"/>
    <m/>
    <s v="Y"/>
    <s v="Weather extremes"/>
    <s v="Weather extremes"/>
    <m/>
    <m/>
    <n v="3.934251614734733E-2"/>
    <n v="1"/>
  </r>
  <r>
    <x v="57"/>
    <n v="2021"/>
    <x v="4"/>
    <x v="5"/>
    <m/>
    <m/>
    <m/>
    <x v="0"/>
    <s v="Climate shock"/>
    <s v="Climate shock - "/>
    <x v="0"/>
    <s v="Current year"/>
    <m/>
    <m/>
    <d v="2021-01-01T00:00:00"/>
    <x v="17"/>
    <n v="9304380"/>
    <n v="9304380"/>
    <n v="1"/>
    <s v="Dec 2020-Mar 2021"/>
    <n v="2929158"/>
    <n v="0.31481495811649995"/>
    <n v="3465700"/>
    <n v="0.37"/>
    <n v="2295570"/>
    <n v="0.24671928704545601"/>
    <n v="613952"/>
    <n v="7.0000000000000007E-2"/>
    <n v="0"/>
    <n v="0"/>
    <n v="2909522"/>
    <n v="0.31"/>
    <n v="0"/>
    <s v="Phase 3 Crisis"/>
    <m/>
    <s v="Y"/>
    <s v="Weather extremes"/>
    <s v="Weather extremes"/>
    <m/>
    <m/>
    <n v="-4.5312948902113688E-2"/>
    <n v="1"/>
  </r>
  <r>
    <x v="57"/>
    <n v="2022"/>
    <x v="5"/>
    <x v="5"/>
    <m/>
    <m/>
    <m/>
    <x v="0"/>
    <s v="Climate shock"/>
    <s v=" - WFP assistance provided (one of WFP's hotspots); FAO provision of emergency assistance (weather extremes/Hurricanes) + received IFRC assistance for hurricanes Eta &amp;Iota recovery+ IFRC Population Movement Emergency Plan of Action i.e.assistance of Honduran migrants expected to leave for Guatemala heading towards Mexico and the United States + Received assistance from the Govt. of Belgium for food security anticipatory action."/>
    <x v="0"/>
    <s v="Current year"/>
    <m/>
    <m/>
    <d v="2021-01-01T00:00:00"/>
    <x v="0"/>
    <n v="9304380"/>
    <n v="9304380"/>
    <n v="1"/>
    <s v="Jul-Sep 2021"/>
    <n v="2506918"/>
    <n v="0.26943418046124512"/>
    <n v="3503397"/>
    <n v="0.38"/>
    <n v="2678544"/>
    <n v="0.28999999999999998"/>
    <n v="615521"/>
    <n v="7.0000000000000007E-2"/>
    <n v="0"/>
    <n v="0"/>
    <n v="3294065"/>
    <n v="0.35"/>
    <n v="0"/>
    <s v="Phase 3 Crisis"/>
    <m/>
    <s v="Y"/>
    <s v="Weather extremes"/>
    <s v="Weather extremes"/>
    <m/>
    <m/>
    <n v="0"/>
    <n v="1"/>
  </r>
  <r>
    <x v="57"/>
    <n v="2023"/>
    <x v="6"/>
    <x v="5"/>
    <m/>
    <m/>
    <m/>
    <x v="0"/>
    <s v="External Assistance - FAO"/>
    <s v="Climate shock - FAO provided Emergency response and livelihoods early recovery for smallholder farmers affected by Tropical Storms ETA and IOTA and provided basic emergency livelihoods assistance to the most vulnerable and food insecure female-headed families affected by drought and the COVID-19 Pandemic. Assistance was provided to 20 000 people directly targeted; 60 000 indirectly targeted"/>
    <x v="0"/>
    <s v="Current year"/>
    <m/>
    <m/>
    <d v="2022-01-01T00:00:00"/>
    <x v="0"/>
    <n v="9597739"/>
    <n v="9597739"/>
    <n v="1"/>
    <s v="Jun-Aug 2022"/>
    <n v="3233689"/>
    <n v="0.34"/>
    <n v="3719811"/>
    <n v="0.39"/>
    <n v="2291044"/>
    <n v="0.24"/>
    <n v="353195"/>
    <n v="0.04"/>
    <n v="0"/>
    <n v="0"/>
    <n v="2644239"/>
    <n v="0.28000000000000003"/>
    <n v="0"/>
    <s v="Phase 3 Crisis"/>
    <m/>
    <s v="Y "/>
    <s v="Economic shocks"/>
    <m/>
    <s v="New analysis out mid-March 2023. Numbers have small chance to change."/>
    <m/>
    <n v="3.152912929179591E-2"/>
    <n v="1"/>
  </r>
  <r>
    <x v="57"/>
    <n v="2023"/>
    <x v="7"/>
    <x v="5"/>
    <m/>
    <m/>
    <m/>
    <x v="0"/>
    <s v="Climate shock"/>
    <s v="Climate shock - FAO provided Emergency response and livelihoods early recovery for smallholder farmers affected by Tropical Storms ETA and IOTA and provided basic emergency livelihoods assistance to the most vulnerable and food insecure female-headed families affected by drought and the COVID-19 Pandemic. Assistance was provided to 20 000 people directly targeted; 60 000 indirectly targeted"/>
    <x v="0"/>
    <s v="Projection"/>
    <m/>
    <m/>
    <d v="2023-02-01T00:00:00"/>
    <x v="0"/>
    <n v="9745149"/>
    <n v="9745149"/>
    <n v="1"/>
    <s v="Jun-Aug 2023"/>
    <n v="3930365"/>
    <n v="0.40331502371077138"/>
    <n v="3396592"/>
    <n v="0.34854182321891641"/>
    <n v="2066258"/>
    <n v="0.21202939021250469"/>
    <n v="351934"/>
    <n v="3.6113762857807513E-2"/>
    <n v="0"/>
    <n v="0"/>
    <n v="2418192"/>
    <n v="0.24814315307031221"/>
    <n v="0"/>
    <s v="Phase 3 Crisis"/>
    <m/>
    <s v="Y"/>
    <s v="Economic shocks"/>
    <m/>
    <s v="AFI planned for 1st week of February, includes likely December 2022. Wait peak discussion until then"/>
    <m/>
    <m/>
    <n v="1"/>
  </r>
  <r>
    <x v="58"/>
    <n v="2017"/>
    <x v="0"/>
    <x v="1"/>
    <m/>
    <m/>
    <m/>
    <x v="1"/>
    <s v="N/A"/>
    <s v="N/A - N/A"/>
    <x v="2"/>
    <s v="Current year"/>
    <s v="N/A"/>
    <s v="N/A"/>
    <s v="N/A"/>
    <x v="2"/>
    <s v="N/A"/>
    <s v="N/A"/>
    <s v="N/A"/>
    <s v="N/A"/>
    <s v="N/A"/>
    <s v="N/A"/>
    <s v="N/A"/>
    <s v="N/A"/>
    <s v="N/A"/>
    <s v="N/A"/>
    <s v="N/A"/>
    <s v="N/A"/>
    <s v="N/A"/>
    <s v="N/A"/>
    <s v="N/A"/>
    <s v="N/A"/>
    <m/>
    <s v="N/A"/>
    <s v="N/A"/>
    <s v="N/A"/>
    <s v="N/A"/>
    <s v="N/A"/>
    <m/>
    <m/>
    <m/>
    <m/>
  </r>
  <r>
    <x v="58"/>
    <n v="2018"/>
    <x v="1"/>
    <x v="1"/>
    <m/>
    <m/>
    <m/>
    <x v="1"/>
    <s v="N/A"/>
    <s v="N/A - N/A"/>
    <x v="2"/>
    <s v="Current year"/>
    <s v="N/A"/>
    <s v="N/A"/>
    <s v="N/A"/>
    <x v="2"/>
    <s v="N/A"/>
    <s v="N/A"/>
    <s v="N/A"/>
    <s v="N/A"/>
    <s v="N/A"/>
    <s v="N/A"/>
    <s v="N/A"/>
    <s v="N/A"/>
    <s v="N/A"/>
    <s v="N/A"/>
    <s v="N/A"/>
    <s v="N/A"/>
    <s v="N/A"/>
    <s v="N/A"/>
    <s v="N/A"/>
    <s v="N/A"/>
    <m/>
    <s v="N/A"/>
    <s v="N/A"/>
    <s v="N/A"/>
    <s v="N/A"/>
    <s v="N/A"/>
    <m/>
    <m/>
    <m/>
    <m/>
  </r>
  <r>
    <x v="58"/>
    <n v="2019"/>
    <x v="2"/>
    <x v="1"/>
    <m/>
    <m/>
    <m/>
    <x v="1"/>
    <s v="N/A"/>
    <s v="N/A - N/A"/>
    <x v="2"/>
    <s v="Current year"/>
    <s v="N/A"/>
    <s v="N/A"/>
    <s v="N/A"/>
    <x v="2"/>
    <s v="N/A"/>
    <s v="N/A"/>
    <s v="N/A"/>
    <s v="N/A"/>
    <s v="N/A"/>
    <s v="N/A"/>
    <s v="N/A"/>
    <s v="N/A"/>
    <s v="N/A"/>
    <s v="N/A"/>
    <s v="N/A"/>
    <s v="N/A"/>
    <s v="N/A"/>
    <s v="N/A"/>
    <s v="N/A"/>
    <s v="N/A"/>
    <m/>
    <s v="N/A"/>
    <s v="N/A"/>
    <s v="N/A"/>
    <s v="N/A"/>
    <s v="N/A"/>
    <m/>
    <m/>
    <m/>
    <m/>
  </r>
  <r>
    <x v="58"/>
    <n v="2020"/>
    <x v="3"/>
    <x v="1"/>
    <m/>
    <m/>
    <m/>
    <x v="1"/>
    <s v="N/A"/>
    <s v="N/A - N/A"/>
    <x v="2"/>
    <s v="Current year"/>
    <s v="N/A"/>
    <s v="N/A"/>
    <s v="N/A"/>
    <x v="2"/>
    <s v="N/A"/>
    <s v="N/A"/>
    <s v="N/A"/>
    <s v="N/A"/>
    <s v="N/A"/>
    <s v="N/A"/>
    <s v="N/A"/>
    <s v="N/A"/>
    <s v="N/A"/>
    <s v="N/A"/>
    <s v="N/A"/>
    <s v="N/A"/>
    <s v="N/A"/>
    <s v="N/A"/>
    <s v="N/A"/>
    <s v="N/A"/>
    <m/>
    <s v="N/A"/>
    <s v="N/A"/>
    <s v="N/A"/>
    <s v="N/A"/>
    <s v="N/A"/>
    <m/>
    <m/>
    <m/>
    <m/>
  </r>
  <r>
    <x v="58"/>
    <n v="2021"/>
    <x v="4"/>
    <x v="1"/>
    <m/>
    <m/>
    <m/>
    <x v="1"/>
    <s v="N/A"/>
    <s v="N/A - N/A"/>
    <x v="2"/>
    <s v="Current year"/>
    <s v="N/A"/>
    <s v="N/A"/>
    <s v="N/A"/>
    <x v="2"/>
    <s v="N/A"/>
    <s v="N/A"/>
    <s v="N/A"/>
    <s v="N/A"/>
    <s v="N/A"/>
    <s v="N/A"/>
    <s v="N/A"/>
    <s v="N/A"/>
    <s v="N/A"/>
    <s v="N/A"/>
    <s v="N/A"/>
    <s v="N/A"/>
    <s v="N/A"/>
    <s v="N/A"/>
    <s v="N/A"/>
    <s v="N/A"/>
    <m/>
    <s v="N/A"/>
    <s v="N/A"/>
    <s v="N/A"/>
    <s v="N/A"/>
    <s v="N/A"/>
    <m/>
    <m/>
    <m/>
    <m/>
  </r>
  <r>
    <x v="58"/>
    <n v="2022"/>
    <x v="5"/>
    <x v="1"/>
    <m/>
    <m/>
    <m/>
    <x v="1"/>
    <s v="N/A"/>
    <s v="N/A - N/A"/>
    <x v="2"/>
    <s v="Current year"/>
    <s v="N/A"/>
    <s v="N/A"/>
    <s v="N/A"/>
    <x v="2"/>
    <s v="N/A"/>
    <s v="N/A"/>
    <s v="N/A"/>
    <s v="N/A"/>
    <s v="N/A"/>
    <s v="N/A"/>
    <s v="N/A"/>
    <s v="N/A"/>
    <s v="N/A"/>
    <s v="N/A"/>
    <s v="N/A"/>
    <s v="N/A"/>
    <s v="N/A"/>
    <s v="N/A"/>
    <s v="N/A"/>
    <s v="N/A"/>
    <m/>
    <s v="N/A"/>
    <s v="N/A"/>
    <s v="N/A"/>
    <s v="N/A"/>
    <s v="N/A"/>
    <m/>
    <m/>
    <m/>
    <m/>
  </r>
  <r>
    <x v="58"/>
    <n v="2023"/>
    <x v="6"/>
    <x v="1"/>
    <m/>
    <m/>
    <m/>
    <x v="1"/>
    <s v="N/A"/>
    <s v="N/A - N/A"/>
    <x v="2"/>
    <s v="Current year"/>
    <s v="N/A"/>
    <s v="N/A"/>
    <s v="N/A"/>
    <x v="2"/>
    <s v="N/A"/>
    <s v="N/A"/>
    <s v="N/A"/>
    <s v="N/A"/>
    <s v="N/A"/>
    <s v="N/A"/>
    <s v="N/A"/>
    <s v="N/A"/>
    <s v="N/A"/>
    <s v="N/A"/>
    <s v="N/A"/>
    <s v="N/A"/>
    <s v="N/A"/>
    <s v="N/A"/>
    <s v="N/A"/>
    <s v="N/A"/>
    <m/>
    <s v="N/A"/>
    <s v="N/A"/>
    <s v="N/A"/>
    <s v="N/A"/>
    <s v="N/A"/>
    <m/>
    <m/>
    <m/>
    <m/>
  </r>
  <r>
    <x v="59"/>
    <n v="2017"/>
    <x v="0"/>
    <x v="0"/>
    <m/>
    <m/>
    <m/>
    <x v="1"/>
    <s v="N/A"/>
    <s v="N/A - N/A"/>
    <x v="2"/>
    <s v="Current year"/>
    <s v="N/A"/>
    <s v="N/A"/>
    <s v="N/A"/>
    <x v="2"/>
    <s v="N/A"/>
    <s v="N/A"/>
    <s v="N/A"/>
    <s v="N/A"/>
    <s v="N/A"/>
    <s v="N/A"/>
    <s v="N/A"/>
    <s v="N/A"/>
    <s v="N/A"/>
    <s v="N/A"/>
    <s v="N/A"/>
    <s v="N/A"/>
    <s v="N/A"/>
    <s v="N/A"/>
    <s v="N/A"/>
    <s v="N/A"/>
    <m/>
    <s v="N/A"/>
    <s v="N/A"/>
    <s v="N/A"/>
    <s v="N/A"/>
    <s v="N/A"/>
    <m/>
    <m/>
    <m/>
    <m/>
  </r>
  <r>
    <x v="59"/>
    <n v="2018"/>
    <x v="1"/>
    <x v="0"/>
    <m/>
    <m/>
    <m/>
    <x v="1"/>
    <s v="N/A"/>
    <s v="N/A - N/A"/>
    <x v="2"/>
    <s v="Current year"/>
    <s v="N/A"/>
    <s v="N/A"/>
    <s v="N/A"/>
    <x v="2"/>
    <s v="N/A"/>
    <s v="N/A"/>
    <s v="N/A"/>
    <s v="N/A"/>
    <s v="N/A"/>
    <s v="N/A"/>
    <s v="N/A"/>
    <s v="N/A"/>
    <s v="N/A"/>
    <s v="N/A"/>
    <s v="N/A"/>
    <s v="N/A"/>
    <s v="N/A"/>
    <s v="N/A"/>
    <s v="N/A"/>
    <s v="N/A"/>
    <m/>
    <s v="N/A"/>
    <s v="N/A"/>
    <s v="N/A"/>
    <s v="N/A"/>
    <s v="N/A"/>
    <m/>
    <m/>
    <m/>
    <m/>
  </r>
  <r>
    <x v="59"/>
    <n v="2019"/>
    <x v="2"/>
    <x v="0"/>
    <m/>
    <m/>
    <m/>
    <x v="1"/>
    <s v="N/A"/>
    <s v="N/A - N/A"/>
    <x v="2"/>
    <s v="Current year"/>
    <s v="N/A"/>
    <s v="N/A"/>
    <s v="N/A"/>
    <x v="2"/>
    <s v="N/A"/>
    <s v="N/A"/>
    <s v="N/A"/>
    <s v="N/A"/>
    <s v="N/A"/>
    <s v="N/A"/>
    <s v="N/A"/>
    <s v="N/A"/>
    <s v="N/A"/>
    <s v="N/A"/>
    <s v="N/A"/>
    <s v="N/A"/>
    <s v="N/A"/>
    <s v="N/A"/>
    <s v="N/A"/>
    <s v="N/A"/>
    <m/>
    <s v="N/A"/>
    <s v="N/A"/>
    <s v="N/A"/>
    <s v="N/A"/>
    <s v="N/A"/>
    <m/>
    <m/>
    <m/>
    <m/>
  </r>
  <r>
    <x v="59"/>
    <n v="2020"/>
    <x v="3"/>
    <x v="0"/>
    <m/>
    <m/>
    <m/>
    <x v="1"/>
    <s v="N/A"/>
    <s v="N/A - N/A"/>
    <x v="2"/>
    <s v="Current year"/>
    <s v="N/A"/>
    <s v="N/A"/>
    <s v="N/A"/>
    <x v="2"/>
    <s v="N/A"/>
    <s v="N/A"/>
    <s v="N/A"/>
    <s v="N/A"/>
    <s v="N/A"/>
    <s v="N/A"/>
    <s v="N/A"/>
    <s v="N/A"/>
    <s v="N/A"/>
    <s v="N/A"/>
    <s v="N/A"/>
    <s v="N/A"/>
    <s v="N/A"/>
    <s v="N/A"/>
    <s v="N/A"/>
    <s v="N/A"/>
    <m/>
    <s v="N/A"/>
    <s v="N/A"/>
    <s v="N/A"/>
    <s v="N/A"/>
    <s v="N/A"/>
    <m/>
    <m/>
    <m/>
    <m/>
  </r>
  <r>
    <x v="59"/>
    <n v="2021"/>
    <x v="4"/>
    <x v="0"/>
    <m/>
    <m/>
    <m/>
    <x v="1"/>
    <s v="N/A"/>
    <s v="N/A - N/A"/>
    <x v="2"/>
    <s v="Current year"/>
    <s v="N/A"/>
    <s v="N/A"/>
    <s v="N/A"/>
    <x v="2"/>
    <s v="N/A"/>
    <s v="N/A"/>
    <s v="N/A"/>
    <s v="N/A"/>
    <s v="N/A"/>
    <s v="N/A"/>
    <s v="N/A"/>
    <s v="N/A"/>
    <s v="N/A"/>
    <s v="N/A"/>
    <s v="N/A"/>
    <s v="N/A"/>
    <s v="N/A"/>
    <s v="N/A"/>
    <s v="N/A"/>
    <s v="N/A"/>
    <m/>
    <s v="N/A"/>
    <s v="N/A"/>
    <s v="N/A"/>
    <s v="N/A"/>
    <s v="N/A"/>
    <m/>
    <m/>
    <m/>
    <m/>
  </r>
  <r>
    <x v="59"/>
    <n v="2022"/>
    <x v="5"/>
    <x v="0"/>
    <m/>
    <m/>
    <m/>
    <x v="1"/>
    <s v="N/A"/>
    <s v="N/A - N/A"/>
    <x v="2"/>
    <s v="Current year"/>
    <s v="N/A"/>
    <s v="N/A"/>
    <s v="N/A"/>
    <x v="2"/>
    <s v="N/A"/>
    <s v="N/A"/>
    <s v="N/A"/>
    <s v="N/A"/>
    <s v="N/A"/>
    <s v="N/A"/>
    <s v="N/A"/>
    <s v="N/A"/>
    <s v="N/A"/>
    <s v="N/A"/>
    <s v="N/A"/>
    <s v="N/A"/>
    <s v="N/A"/>
    <s v="N/A"/>
    <s v="N/A"/>
    <s v="N/A"/>
    <m/>
    <s v="N/A"/>
    <s v="N/A"/>
    <s v="N/A"/>
    <s v="N/A"/>
    <s v="N/A"/>
    <m/>
    <m/>
    <m/>
    <m/>
  </r>
  <r>
    <x v="59"/>
    <n v="2023"/>
    <x v="6"/>
    <x v="0"/>
    <m/>
    <m/>
    <m/>
    <x v="1"/>
    <s v="N/A"/>
    <s v="N/A - N/A"/>
    <x v="2"/>
    <s v="Current year"/>
    <s v="N/A"/>
    <s v="N/A"/>
    <s v="N/A"/>
    <x v="2"/>
    <s v="N/A"/>
    <s v="N/A"/>
    <s v="N/A"/>
    <s v="N/A"/>
    <s v="N/A"/>
    <s v="N/A"/>
    <s v="N/A"/>
    <s v="N/A"/>
    <s v="N/A"/>
    <s v="N/A"/>
    <s v="N/A"/>
    <s v="N/A"/>
    <s v="N/A"/>
    <s v="N/A"/>
    <s v="N/A"/>
    <s v="N/A"/>
    <m/>
    <s v="N/A"/>
    <s v="N/A"/>
    <s v="N/A"/>
    <s v="N/A"/>
    <s v="N/A"/>
    <m/>
    <m/>
    <m/>
    <m/>
  </r>
  <r>
    <x v="60"/>
    <n v="2017"/>
    <x v="0"/>
    <x v="2"/>
    <m/>
    <m/>
    <m/>
    <x v="1"/>
    <s v="N/A"/>
    <s v="N/A - N/A"/>
    <x v="2"/>
    <s v="Current year"/>
    <s v="N/A"/>
    <s v="N/A"/>
    <s v="N/A"/>
    <x v="2"/>
    <s v="N/A"/>
    <s v="N/A"/>
    <s v="N/A"/>
    <s v="N/A"/>
    <s v="N/A"/>
    <s v="N/A"/>
    <s v="N/A"/>
    <s v="N/A"/>
    <s v="N/A"/>
    <s v="N/A"/>
    <s v="N/A"/>
    <s v="N/A"/>
    <s v="N/A"/>
    <s v="N/A"/>
    <s v="N/A"/>
    <s v="N/A"/>
    <m/>
    <s v="N/A"/>
    <s v="N/A"/>
    <s v="N/A"/>
    <s v="N/A"/>
    <s v="N/A"/>
    <m/>
    <m/>
    <m/>
    <m/>
  </r>
  <r>
    <x v="60"/>
    <n v="2018"/>
    <x v="1"/>
    <x v="2"/>
    <m/>
    <m/>
    <m/>
    <x v="1"/>
    <s v="N/A"/>
    <s v="N/A - N/A"/>
    <x v="2"/>
    <s v="Current year"/>
    <s v="N/A"/>
    <s v="N/A"/>
    <s v="N/A"/>
    <x v="2"/>
    <s v="N/A"/>
    <s v="N/A"/>
    <s v="N/A"/>
    <s v="N/A"/>
    <s v="N/A"/>
    <s v="N/A"/>
    <s v="N/A"/>
    <s v="N/A"/>
    <s v="N/A"/>
    <s v="N/A"/>
    <s v="N/A"/>
    <s v="N/A"/>
    <s v="N/A"/>
    <s v="N/A"/>
    <s v="N/A"/>
    <s v="N/A"/>
    <m/>
    <s v="N/A"/>
    <s v="N/A"/>
    <s v="N/A"/>
    <s v="N/A"/>
    <s v="N/A"/>
    <m/>
    <m/>
    <m/>
    <m/>
  </r>
  <r>
    <x v="60"/>
    <n v="2019"/>
    <x v="2"/>
    <x v="2"/>
    <m/>
    <m/>
    <m/>
    <x v="1"/>
    <s v="N/A"/>
    <s v="N/A - N/A"/>
    <x v="2"/>
    <s v="Current year"/>
    <s v="N/A"/>
    <s v="N/A"/>
    <s v="N/A"/>
    <x v="2"/>
    <s v="N/A"/>
    <s v="N/A"/>
    <s v="N/A"/>
    <s v="N/A"/>
    <s v="N/A"/>
    <s v="N/A"/>
    <s v="N/A"/>
    <s v="N/A"/>
    <s v="N/A"/>
    <s v="N/A"/>
    <s v="N/A"/>
    <s v="N/A"/>
    <s v="N/A"/>
    <s v="N/A"/>
    <s v="N/A"/>
    <s v="N/A"/>
    <m/>
    <s v="N/A"/>
    <s v="N/A"/>
    <s v="N/A"/>
    <s v="N/A"/>
    <s v="N/A"/>
    <m/>
    <m/>
    <m/>
    <m/>
  </r>
  <r>
    <x v="60"/>
    <n v="2020"/>
    <x v="3"/>
    <x v="2"/>
    <m/>
    <s v="Refugees"/>
    <m/>
    <x v="0"/>
    <s v="Displacement"/>
    <s v="Displacement - "/>
    <x v="3"/>
    <s v="Current year"/>
    <s v="N/A"/>
    <s v="Insufficient evidence"/>
    <s v="N/A"/>
    <x v="2"/>
    <s v="N/A"/>
    <s v="N/A"/>
    <s v="N/A"/>
    <s v="N/A"/>
    <s v="N/A"/>
    <s v="N/A"/>
    <s v="N/A"/>
    <s v="N/A"/>
    <s v="N/A"/>
    <s v="N/A"/>
    <s v="N/A"/>
    <s v="N/A"/>
    <s v="N/A"/>
    <s v="N/A"/>
    <s v="N/A"/>
    <s v="N/A"/>
    <m/>
    <s v="N/A"/>
    <s v="N/A"/>
    <s v="N/A"/>
    <s v="N/A"/>
    <s v="N/A"/>
    <m/>
    <m/>
    <m/>
    <m/>
  </r>
  <r>
    <x v="60"/>
    <n v="2021"/>
    <x v="4"/>
    <x v="2"/>
    <m/>
    <s v="Refugees"/>
    <m/>
    <x v="0"/>
    <s v="Displacement"/>
    <s v="Displacement - Refugee populations"/>
    <x v="3"/>
    <s v="Current year"/>
    <s v="N/A"/>
    <s v="Insufficient evidence"/>
    <s v="N/A"/>
    <x v="2"/>
    <s v="N/A"/>
    <s v="N/A"/>
    <s v="N/A"/>
    <s v="N/A"/>
    <s v="N/A"/>
    <s v="N/A"/>
    <s v="N/A"/>
    <s v="N/A"/>
    <s v="N/A"/>
    <s v="N/A"/>
    <s v="N/A"/>
    <s v="N/A"/>
    <s v="N/A"/>
    <s v="N/A"/>
    <s v="N/A"/>
    <s v="N/A"/>
    <m/>
    <s v="N/A"/>
    <s v="N/A"/>
    <s v="N/A"/>
    <s v="N/A"/>
    <s v="N/A"/>
    <m/>
    <m/>
    <m/>
    <m/>
  </r>
  <r>
    <x v="60"/>
    <n v="2022"/>
    <x v="5"/>
    <x v="2"/>
    <m/>
    <s v="Afghan refugees"/>
    <m/>
    <x v="0"/>
    <s v="Displacement"/>
    <s v=" - WFP assistance provided to support Afghan refugees; also qualified for COVID-19 GHRP +  Received IFRC assistance: post a major earthquake (17 500 people to be assisted),  to assist Afghan refugees in the country (2000 people to be assisted), as well as interventions to mitigate the effects of drought (83 200 people to be assisted)."/>
    <x v="3"/>
    <s v="Current year"/>
    <s v="N/A"/>
    <s v="Insufficient evidence"/>
    <s v="N/A"/>
    <x v="2"/>
    <s v="N/A"/>
    <s v="N/A"/>
    <s v="N/A"/>
    <s v="N/A"/>
    <s v="N/A"/>
    <s v="N/A"/>
    <s v="N/A"/>
    <s v="N/A"/>
    <s v="N/A"/>
    <s v="N/A"/>
    <s v="N/A"/>
    <s v="N/A"/>
    <s v="N/A"/>
    <s v="N/A"/>
    <s v="N/A"/>
    <s v="N/A"/>
    <m/>
    <s v="N/A"/>
    <s v="N/A"/>
    <s v="N/A"/>
    <s v="N/A"/>
    <s v="N/A"/>
    <m/>
    <m/>
    <m/>
    <m/>
  </r>
  <r>
    <x v="60"/>
    <n v="2023"/>
    <x v="6"/>
    <x v="2"/>
    <m/>
    <s v="Refugees"/>
    <m/>
    <x v="0"/>
    <s v="Displacement"/>
    <s v="Displacement - Between January-August 2022, WFP provided unconditional food assistance to at least 5,000 food insecure refugees (modalities: cash and food). In Q1 2022, WFP also provided support to the Government for emergency preparedness and response, including the provision of emergency food assistance through cash-based or in-kind transfers to crisis-affected populations. Regarding the latter, 5,000 Family Food Rations were dispatched to four provinces of S&amp;B, Kerman, Fars and Hormozgan in late January-early February 2022 following the flood emergency in these provinces and distributed by IRCS in March among 5,000 HHs including 20,000 individuals"/>
    <x v="3"/>
    <s v="Current year"/>
    <s v="N/A"/>
    <s v="Insufficient evidence"/>
    <m/>
    <x v="4"/>
    <m/>
    <m/>
    <m/>
    <m/>
    <m/>
    <m/>
    <m/>
    <m/>
    <m/>
    <m/>
    <m/>
    <m/>
    <m/>
    <m/>
    <m/>
    <m/>
    <m/>
    <m/>
    <m/>
    <m/>
    <m/>
    <m/>
    <m/>
    <m/>
    <m/>
    <m/>
  </r>
  <r>
    <x v="60"/>
    <n v="2023"/>
    <x v="7"/>
    <x v="2"/>
    <m/>
    <m/>
    <m/>
    <x v="0"/>
    <s v="Displacement"/>
    <s v="Displacement - Between January-August 2022, WFP provided unconditional food assistance to at least 5,000 food insecure refugees (modalities: cash and food). In Q1 2022, WFP also provided support to the Government for emergency preparedness and response, including the provision of emergency food assistance through cash-based or in-kind transfers to crisis-affected populations. Regarding the latter, 5,000 Family Food Rations were dispatched to four provinces of S&amp;B, Kerman, Fars and Hormozgan in late January-early February 2022 following the flood emergency in these provinces and distributed by IRCS in March among 5,000 HHs including 20,000 individuals"/>
    <x v="3"/>
    <s v="Projection"/>
    <s v="N/A"/>
    <s v="Insufficient evidence"/>
    <m/>
    <x v="4"/>
    <m/>
    <m/>
    <m/>
    <m/>
    <m/>
    <m/>
    <m/>
    <m/>
    <m/>
    <m/>
    <m/>
    <m/>
    <m/>
    <m/>
    <m/>
    <s v="N/A"/>
    <m/>
    <s v="N/A"/>
    <s v="N/A"/>
    <s v="N/A"/>
    <s v="N/A"/>
    <m/>
    <m/>
    <m/>
    <m/>
    <m/>
  </r>
  <r>
    <x v="61"/>
    <n v="2017"/>
    <x v="0"/>
    <x v="2"/>
    <m/>
    <m/>
    <m/>
    <x v="0"/>
    <s v="GIEWS"/>
    <s v="GIEWS - 1"/>
    <x v="0"/>
    <s v="Current year"/>
    <m/>
    <m/>
    <m/>
    <x v="8"/>
    <n v="36000000"/>
    <n v="36000000"/>
    <n v="1"/>
    <m/>
    <n v="33600000"/>
    <n v="0.93333333333333335"/>
    <n v="900000"/>
    <n v="2.5000000000000001E-2"/>
    <s v="N/A"/>
    <s v="N/A"/>
    <s v="N/A"/>
    <s v="N/A"/>
    <s v="N/A"/>
    <s v="N/A"/>
    <n v="1500000"/>
    <n v="4.1666666666666664E-2"/>
    <m/>
    <s v="N/A"/>
    <s v="Y"/>
    <s v="Y"/>
    <s v="Conflict/insecurity"/>
    <s v="Conflict/insecurity"/>
    <m/>
    <m/>
    <m/>
    <n v="1"/>
  </r>
  <r>
    <x v="61"/>
    <n v="2018"/>
    <x v="1"/>
    <x v="2"/>
    <m/>
    <m/>
    <m/>
    <x v="0"/>
    <s v="GIEWS"/>
    <s v="GIEWS - 1"/>
    <x v="0"/>
    <s v="Current year"/>
    <m/>
    <m/>
    <m/>
    <x v="8"/>
    <n v="37000000"/>
    <n v="37000000"/>
    <n v="1"/>
    <s v="TBC"/>
    <s v="merged with Phase 2 "/>
    <s v="merged with Phase 2"/>
    <n v="35020759"/>
    <n v="0.94650699999999999"/>
    <s v="N/A"/>
    <s v="N/A"/>
    <s v="N/A"/>
    <s v="N/A"/>
    <s v="N/A"/>
    <s v="N/A"/>
    <n v="1979241"/>
    <n v="5.3492999999999999E-2"/>
    <m/>
    <s v="N/A"/>
    <s v="Y"/>
    <s v="Y"/>
    <s v="Conflict/insecurity"/>
    <s v="Conflict/insecurity"/>
    <m/>
    <m/>
    <n v="2.7777777777777776E-2"/>
    <n v="1"/>
  </r>
  <r>
    <x v="61"/>
    <n v="2019"/>
    <x v="2"/>
    <x v="2"/>
    <m/>
    <m/>
    <m/>
    <x v="0"/>
    <s v="GIEWS"/>
    <s v="GIEWS - 1"/>
    <x v="0"/>
    <s v="Current year"/>
    <m/>
    <m/>
    <m/>
    <x v="8"/>
    <n v="37000000"/>
    <n v="37000000"/>
    <n v="1"/>
    <d v="2018-11-01T00:00:00"/>
    <s v="merged with Phase 2 "/>
    <s v="merged with Phase 2"/>
    <n v="34505000"/>
    <n v="0.93256756756756753"/>
    <s v="N/A"/>
    <s v="N/A"/>
    <s v="N/A"/>
    <s v="N/A"/>
    <s v="N/A"/>
    <s v="N/A"/>
    <n v="2495000"/>
    <n v="6.7432432432432438E-2"/>
    <m/>
    <s v="N/A"/>
    <m/>
    <s v="Y"/>
    <s v="Conflict/insecurity"/>
    <s v="Conflict/insecurity"/>
    <m/>
    <m/>
    <n v="0"/>
    <n v="1"/>
  </r>
  <r>
    <x v="61"/>
    <n v="2020"/>
    <x v="3"/>
    <x v="2"/>
    <m/>
    <m/>
    <m/>
    <x v="0"/>
    <s v="GIEWS"/>
    <s v="GIEWS - 1"/>
    <x v="0"/>
    <s v="Current year"/>
    <m/>
    <m/>
    <m/>
    <x v="8"/>
    <n v="39309789"/>
    <n v="39309789"/>
    <n v="1"/>
    <d v="2020-01-01T00:00:00"/>
    <s v="merged with Phase 2 "/>
    <s v="merged with Phase 2"/>
    <n v="37539789"/>
    <n v="0.95497304755311707"/>
    <s v="N/A"/>
    <s v="N/A"/>
    <s v="N/A"/>
    <s v="N/A"/>
    <s v="N/A"/>
    <s v="N/A"/>
    <n v="1770000"/>
    <n v="0.05"/>
    <m/>
    <s v="N/A"/>
    <m/>
    <s v="Y"/>
    <s v="Conflict/insecurity"/>
    <s v="Conflict/insecurity"/>
    <m/>
    <m/>
    <n v="6.2426729729729728E-2"/>
    <n v="1"/>
  </r>
  <r>
    <x v="61"/>
    <n v="2021"/>
    <x v="4"/>
    <x v="2"/>
    <m/>
    <m/>
    <m/>
    <x v="0"/>
    <s v="GIEWS"/>
    <s v="GIEWS - 1"/>
    <x v="0"/>
    <s v="Current year"/>
    <m/>
    <m/>
    <m/>
    <x v="1"/>
    <n v="39100000"/>
    <n v="5865000"/>
    <n v="0.15"/>
    <s v="Jan-Dec 2020"/>
    <s v="merged with Phase 2 "/>
    <s v="merged with Phase 2"/>
    <n v="5134000"/>
    <n v="0.87536231884057969"/>
    <s v="N/A"/>
    <s v="N/A"/>
    <s v="N/A"/>
    <s v="N/A"/>
    <s v="N/A"/>
    <s v="N/A"/>
    <n v="731000"/>
    <n v="0.12"/>
    <m/>
    <s v="N/A"/>
    <m/>
    <s v="N  "/>
    <s v="Conflict/insecurity"/>
    <s v="Conflict/insecurity"/>
    <m/>
    <m/>
    <n v="-5.3368131790277476E-3"/>
    <n v="1"/>
  </r>
  <r>
    <x v="61"/>
    <n v="2022"/>
    <x v="5"/>
    <x v="2"/>
    <m/>
    <m/>
    <m/>
    <x v="0"/>
    <s v="GIEWS"/>
    <s v="GIEWS -  1, 2, 3 "/>
    <x v="0"/>
    <s v="Current year"/>
    <m/>
    <m/>
    <m/>
    <x v="3"/>
    <n v="41190658"/>
    <n v="6030632"/>
    <n v="0.14640776071117872"/>
    <s v="Jul-Aug 2021"/>
    <s v="merged with Phase 2 "/>
    <s v="merged with Phase 2"/>
    <n v="5455994"/>
    <n v="0.90471346950037745"/>
    <s v="N/A"/>
    <s v="N/A"/>
    <s v="N/A"/>
    <s v="N/A"/>
    <s v="N/A"/>
    <s v="N/A"/>
    <n v="574638"/>
    <n v="0.1"/>
    <m/>
    <s v="N/A"/>
    <m/>
    <s v="N  "/>
    <s v="Conflict/insecurity"/>
    <s v="Conflict/insecurity"/>
    <m/>
    <m/>
    <n v="5.3469514066496165E-2"/>
    <n v="1"/>
  </r>
  <r>
    <x v="61"/>
    <n v="2023"/>
    <x v="6"/>
    <x v="2"/>
    <m/>
    <s v="IDPs and returnees"/>
    <m/>
    <x v="0"/>
    <s v="GIEWS"/>
    <s v="GIEWS -  1, 2, 3 "/>
    <x v="1"/>
    <s v="Current year"/>
    <m/>
    <s v="rCARI (national); HNO (displaced)"/>
    <m/>
    <x v="1"/>
    <n v="41190658"/>
    <n v="6152486"/>
    <n v="0.14936605285596555"/>
    <s v="Jun-Aug 2022"/>
    <n v="2241766"/>
    <n v="0.36399999999999999"/>
    <n v="3670978"/>
    <n v="0.59699999999999998"/>
    <s v="merged with Phase 3"/>
    <m/>
    <s v="merged with Phase 3"/>
    <s v="merged with Phase 2"/>
    <s v="N/A"/>
    <s v="N/A"/>
    <n v="196313"/>
    <n v="3.2000000000000001E-2"/>
    <m/>
    <s v="N/A"/>
    <m/>
    <s v="N "/>
    <s v="Conflict/insecurity"/>
    <m/>
    <s v="Data limitations, so unlikely MFC"/>
    <m/>
    <n v="0"/>
    <n v="1"/>
  </r>
  <r>
    <x v="61"/>
    <n v="2023"/>
    <x v="7"/>
    <x v="2"/>
    <m/>
    <m/>
    <m/>
    <x v="0"/>
    <s v="GIEWS"/>
    <s v="GIEWS -  1, 2, 3 "/>
    <x v="3"/>
    <s v="Projection"/>
    <s v="N/A"/>
    <s v="Data gap"/>
    <s v="N/A"/>
    <x v="4"/>
    <m/>
    <m/>
    <m/>
    <m/>
    <m/>
    <m/>
    <m/>
    <m/>
    <m/>
    <m/>
    <m/>
    <m/>
    <m/>
    <m/>
    <m/>
    <s v="N/A"/>
    <m/>
    <s v="N/A"/>
    <m/>
    <s v="N/A"/>
    <s v="N/A"/>
    <m/>
    <m/>
    <m/>
    <m/>
    <n v="1"/>
  </r>
  <r>
    <x v="62"/>
    <n v="2017"/>
    <x v="0"/>
    <x v="1"/>
    <m/>
    <m/>
    <m/>
    <x v="1"/>
    <s v="N/A"/>
    <s v="N/A - N/A"/>
    <x v="2"/>
    <s v="Current year"/>
    <s v="N/A"/>
    <s v="N/A"/>
    <s v="N/A"/>
    <x v="2"/>
    <s v="N/A"/>
    <s v="N/A"/>
    <s v="N/A"/>
    <s v="N/A"/>
    <s v="N/A"/>
    <s v="N/A"/>
    <s v="N/A"/>
    <s v="N/A"/>
    <s v="N/A"/>
    <s v="N/A"/>
    <s v="N/A"/>
    <s v="N/A"/>
    <s v="N/A"/>
    <s v="N/A"/>
    <s v="N/A"/>
    <s v="N/A"/>
    <m/>
    <s v="N/A"/>
    <s v="N/A"/>
    <s v="N/A"/>
    <s v="N/A"/>
    <s v="N/A"/>
    <m/>
    <m/>
    <m/>
    <m/>
  </r>
  <r>
    <x v="62"/>
    <n v="2018"/>
    <x v="1"/>
    <x v="1"/>
    <m/>
    <m/>
    <m/>
    <x v="1"/>
    <s v="N/A"/>
    <s v="N/A - N/A"/>
    <x v="2"/>
    <s v="Current year"/>
    <s v="N/A"/>
    <s v="N/A"/>
    <s v="N/A"/>
    <x v="2"/>
    <s v="N/A"/>
    <s v="N/A"/>
    <s v="N/A"/>
    <s v="N/A"/>
    <s v="N/A"/>
    <s v="N/A"/>
    <s v="N/A"/>
    <s v="N/A"/>
    <s v="N/A"/>
    <s v="N/A"/>
    <s v="N/A"/>
    <s v="N/A"/>
    <s v="N/A"/>
    <s v="N/A"/>
    <s v="N/A"/>
    <s v="N/A"/>
    <m/>
    <s v="N/A"/>
    <s v="N/A"/>
    <s v="N/A"/>
    <s v="N/A"/>
    <s v="N/A"/>
    <m/>
    <m/>
    <m/>
    <m/>
  </r>
  <r>
    <x v="62"/>
    <n v="2019"/>
    <x v="2"/>
    <x v="1"/>
    <m/>
    <m/>
    <m/>
    <x v="1"/>
    <s v="N/A"/>
    <s v="N/A - N/A"/>
    <x v="2"/>
    <s v="Current year"/>
    <s v="N/A"/>
    <s v="N/A"/>
    <s v="N/A"/>
    <x v="2"/>
    <s v="N/A"/>
    <s v="N/A"/>
    <s v="N/A"/>
    <s v="N/A"/>
    <s v="N/A"/>
    <s v="N/A"/>
    <s v="N/A"/>
    <s v="N/A"/>
    <s v="N/A"/>
    <s v="N/A"/>
    <s v="N/A"/>
    <s v="N/A"/>
    <s v="N/A"/>
    <s v="N/A"/>
    <s v="N/A"/>
    <s v="N/A"/>
    <m/>
    <s v="N/A"/>
    <s v="N/A"/>
    <s v="N/A"/>
    <s v="N/A"/>
    <s v="N/A"/>
    <m/>
    <m/>
    <m/>
    <m/>
  </r>
  <r>
    <x v="62"/>
    <n v="2020"/>
    <x v="3"/>
    <x v="1"/>
    <m/>
    <m/>
    <m/>
    <x v="1"/>
    <s v="N/A"/>
    <s v="N/A - N/A"/>
    <x v="2"/>
    <s v="Current year"/>
    <s v="N/A"/>
    <s v="N/A"/>
    <s v="N/A"/>
    <x v="2"/>
    <s v="N/A"/>
    <s v="N/A"/>
    <s v="N/A"/>
    <s v="N/A"/>
    <s v="N/A"/>
    <s v="N/A"/>
    <s v="N/A"/>
    <s v="N/A"/>
    <s v="N/A"/>
    <s v="N/A"/>
    <s v="N/A"/>
    <s v="N/A"/>
    <s v="N/A"/>
    <s v="N/A"/>
    <s v="N/A"/>
    <s v="N/A"/>
    <m/>
    <s v="N/A"/>
    <s v="N/A"/>
    <s v="N/A"/>
    <s v="N/A"/>
    <s v="N/A"/>
    <m/>
    <m/>
    <m/>
    <m/>
  </r>
  <r>
    <x v="62"/>
    <n v="2021"/>
    <x v="4"/>
    <x v="1"/>
    <m/>
    <m/>
    <m/>
    <x v="1"/>
    <s v="N/A"/>
    <s v="N/A - N/A"/>
    <x v="2"/>
    <s v="Current year"/>
    <s v="N/A"/>
    <s v="N/A"/>
    <s v="N/A"/>
    <x v="2"/>
    <s v="N/A"/>
    <s v="N/A"/>
    <s v="N/A"/>
    <s v="N/A"/>
    <s v="N/A"/>
    <s v="N/A"/>
    <s v="N/A"/>
    <s v="N/A"/>
    <s v="N/A"/>
    <s v="N/A"/>
    <s v="N/A"/>
    <s v="N/A"/>
    <s v="N/A"/>
    <s v="N/A"/>
    <s v="N/A"/>
    <s v="N/A"/>
    <m/>
    <s v="N/A"/>
    <s v="N/A"/>
    <s v="N/A"/>
    <s v="N/A"/>
    <s v="N/A"/>
    <m/>
    <m/>
    <m/>
    <m/>
  </r>
  <r>
    <x v="62"/>
    <n v="2022"/>
    <x v="5"/>
    <x v="1"/>
    <m/>
    <m/>
    <m/>
    <x v="1"/>
    <s v="N/A"/>
    <s v="N/A - N/A"/>
    <x v="2"/>
    <s v="Current year"/>
    <s v="N/A"/>
    <s v="N/A"/>
    <s v="N/A"/>
    <x v="2"/>
    <s v="N/A"/>
    <s v="N/A"/>
    <s v="N/A"/>
    <s v="N/A"/>
    <s v="N/A"/>
    <s v="N/A"/>
    <s v="N/A"/>
    <s v="N/A"/>
    <s v="N/A"/>
    <s v="N/A"/>
    <s v="N/A"/>
    <s v="N/A"/>
    <s v="N/A"/>
    <s v="N/A"/>
    <s v="N/A"/>
    <s v="N/A"/>
    <m/>
    <s v="N/A"/>
    <s v="N/A"/>
    <s v="N/A"/>
    <s v="N/A"/>
    <s v="N/A"/>
    <m/>
    <m/>
    <m/>
    <m/>
  </r>
  <r>
    <x v="62"/>
    <n v="2023"/>
    <x v="6"/>
    <x v="1"/>
    <m/>
    <m/>
    <m/>
    <x v="1"/>
    <s v="N/A"/>
    <s v="N/A - N/A"/>
    <x v="2"/>
    <s v="Current year"/>
    <s v="N/A"/>
    <s v="N/A"/>
    <s v="N/A"/>
    <x v="2"/>
    <s v="N/A"/>
    <s v="N/A"/>
    <s v="N/A"/>
    <s v="N/A"/>
    <s v="N/A"/>
    <s v="N/A"/>
    <s v="N/A"/>
    <s v="N/A"/>
    <s v="N/A"/>
    <s v="N/A"/>
    <s v="N/A"/>
    <s v="N/A"/>
    <s v="N/A"/>
    <s v="N/A"/>
    <s v="N/A"/>
    <s v="N/A"/>
    <m/>
    <s v="N/A"/>
    <s v="N/A"/>
    <s v="N/A"/>
    <s v="N/A"/>
    <s v="N/A"/>
    <m/>
    <m/>
    <m/>
    <m/>
  </r>
  <r>
    <x v="63"/>
    <n v="2017"/>
    <x v="0"/>
    <x v="2"/>
    <m/>
    <s v="Syrian refugees"/>
    <m/>
    <x v="0"/>
    <s v="Displacement"/>
    <s v="Part of Syria IASC L3"/>
    <x v="3"/>
    <s v="Current year"/>
    <s v="N/A"/>
    <s v="Insufficient evidence"/>
    <s v="N/A"/>
    <x v="2"/>
    <s v="N/A"/>
    <s v="N/A"/>
    <s v="N/A"/>
    <s v="N/A"/>
    <s v="N/A"/>
    <s v="N/A"/>
    <s v="N/A"/>
    <s v="N/A"/>
    <s v="N/A"/>
    <s v="N/A"/>
    <s v="N/A"/>
    <s v="N/A"/>
    <s v="N/A"/>
    <s v="N/A"/>
    <s v="N/A"/>
    <s v="N/A"/>
    <m/>
    <s v="N/A"/>
    <s v="N/A"/>
    <s v="N/A"/>
    <s v="N/A"/>
    <s v="N/A"/>
    <m/>
    <m/>
    <m/>
    <n v="1"/>
  </r>
  <r>
    <x v="63"/>
    <n v="2018"/>
    <x v="1"/>
    <x v="2"/>
    <m/>
    <s v="Syrian refugees"/>
    <m/>
    <x v="0"/>
    <s v="Displacement"/>
    <s v="Part of Syria IASC L3"/>
    <x v="3"/>
    <s v="Current year"/>
    <s v="N/A"/>
    <s v="Insufficient evidence"/>
    <s v="N/A"/>
    <x v="2"/>
    <s v="N/A"/>
    <s v="N/A"/>
    <s v="N/A"/>
    <s v="N/A"/>
    <s v="N/A"/>
    <s v="N/A"/>
    <s v="N/A"/>
    <s v="N/A"/>
    <s v="N/A"/>
    <s v="N/A"/>
    <s v="N/A"/>
    <s v="N/A"/>
    <s v="N/A"/>
    <s v="N/A"/>
    <s v="N/A"/>
    <s v="N/A"/>
    <m/>
    <s v="N/A"/>
    <s v="N/A"/>
    <s v="N/A"/>
    <s v="N/A"/>
    <s v="N/A"/>
    <m/>
    <m/>
    <m/>
    <n v="1"/>
  </r>
  <r>
    <x v="63"/>
    <n v="2019"/>
    <x v="2"/>
    <x v="2"/>
    <m/>
    <s v="Syrian refugees"/>
    <m/>
    <x v="0"/>
    <s v="Displacement"/>
    <s v="Part of Syria IASC L3"/>
    <x v="0"/>
    <s v="Current year"/>
    <m/>
    <m/>
    <m/>
    <x v="3"/>
    <n v="661747"/>
    <n v="661747"/>
    <n v="1"/>
    <d v="2018-04-01T00:00:00"/>
    <n v="132349"/>
    <n v="0.19999939553938287"/>
    <n v="436753"/>
    <n v="0.65999996977696918"/>
    <s v="N/A"/>
    <s v="N/A"/>
    <s v="N/A"/>
    <s v="N/A"/>
    <s v="N/A"/>
    <s v="N/A"/>
    <n v="92645"/>
    <n v="0.14000000000000001"/>
    <m/>
    <s v="N/A"/>
    <m/>
    <s v="N/A"/>
    <s v="Conflict/insecurity"/>
    <s v="Conflict/insecurity"/>
    <s v="WEIRD: SAME NUMBERS FOR JORDAN, LEBANONM LIBYA"/>
    <m/>
    <m/>
    <n v="1"/>
  </r>
  <r>
    <x v="63"/>
    <n v="2020"/>
    <x v="3"/>
    <x v="2"/>
    <m/>
    <s v="Syrian refugees"/>
    <m/>
    <x v="0"/>
    <s v="Displacement"/>
    <s v="Part of Syria IASC L3"/>
    <x v="3"/>
    <s v="Current year"/>
    <s v="N/A"/>
    <s v="Insufficient evidence"/>
    <s v="N/A"/>
    <x v="2"/>
    <s v="N/A"/>
    <s v="N/A"/>
    <s v="N/A"/>
    <s v="N/A"/>
    <s v="N/A"/>
    <s v="N/A"/>
    <s v="N/A"/>
    <s v="N/A"/>
    <s v="N/A"/>
    <s v="N/A"/>
    <s v="N/A"/>
    <s v="N/A"/>
    <s v="N/A"/>
    <s v="N/A"/>
    <s v="N/A"/>
    <s v="N/A"/>
    <m/>
    <s v="N/A"/>
    <s v="N/A"/>
    <s v="N/A"/>
    <s v="N/A"/>
    <s v="N/A"/>
    <m/>
    <m/>
    <e v="#VALUE!"/>
    <n v="1"/>
  </r>
  <r>
    <x v="63"/>
    <n v="2021"/>
    <x v="4"/>
    <x v="2"/>
    <m/>
    <s v="Syrian refugees"/>
    <m/>
    <x v="0"/>
    <s v="Displacement"/>
    <s v="Part of Syria IASC L3"/>
    <x v="0"/>
    <s v="Current year"/>
    <m/>
    <m/>
    <m/>
    <x v="3"/>
    <n v="700000"/>
    <n v="620638"/>
    <n v="0.83"/>
    <s v="Oct-Dec 2020"/>
    <n v="62063.799999999988"/>
    <n v="9.9999999999999978E-2"/>
    <n v="403414.7"/>
    <n v="0.65"/>
    <s v="N/A"/>
    <s v="N/A"/>
    <s v="N/A"/>
    <s v="N/A"/>
    <s v="N/A"/>
    <s v="N/A"/>
    <n v="155159.5"/>
    <n v="0.25"/>
    <m/>
    <s v="N/A"/>
    <m/>
    <s v="N/A"/>
    <s v="Conflict/insecurity"/>
    <s v="Conflict/insecurity"/>
    <m/>
    <m/>
    <m/>
    <n v="1"/>
  </r>
  <r>
    <x v="63"/>
    <n v="2022"/>
    <x v="5"/>
    <x v="2"/>
    <m/>
    <s v="Syrian refugees"/>
    <m/>
    <x v="0"/>
    <s v="Displacement"/>
    <s v="Part of Syria IASC L3"/>
    <x v="0"/>
    <s v="Current year"/>
    <m/>
    <m/>
    <m/>
    <x v="3"/>
    <n v="700000"/>
    <n v="700000"/>
    <n v="1"/>
    <d v="2021-09-21T00:00:00"/>
    <s v="merged with Phase 2 "/>
    <s v="merged with Phase 2"/>
    <n v="551983"/>
    <n v="0.78854714285714289"/>
    <s v="N/A"/>
    <s v="N/A"/>
    <s v="N/A"/>
    <s v="N/A"/>
    <s v="N/A"/>
    <s v="N/A"/>
    <n v="148017"/>
    <n v="0.22"/>
    <m/>
    <s v="N/A"/>
    <m/>
    <s v="N/A"/>
    <s v="Conflict/insecurity"/>
    <s v="Conflict/insecurity"/>
    <m/>
    <m/>
    <m/>
    <n v="1"/>
  </r>
  <r>
    <x v="63"/>
    <n v="2023"/>
    <x v="6"/>
    <x v="2"/>
    <m/>
    <s v="Syrian refugees"/>
    <m/>
    <x v="0"/>
    <s v="External Assistance - WFP"/>
    <s v="Displacement -  Between January-August 2022, WFP provided nutrition-sensitive food assistance to refugees and other crisis-affected populations (modalities: food, cash and value voucher). Minimum of 5,000 people supported"/>
    <x v="0"/>
    <s v="Current year"/>
    <m/>
    <s v="CARI"/>
    <m/>
    <x v="18"/>
    <n v="661670"/>
    <n v="661670"/>
    <n v="1"/>
    <s v="Jul-Sep 2022"/>
    <s v="merged with Phase 2 "/>
    <s v="merged with Phase 2"/>
    <n v="117502"/>
    <n v="0.17758399202019134"/>
    <s v="N/A"/>
    <s v="N/A"/>
    <s v="N/A"/>
    <s v="N/A"/>
    <s v="N/A"/>
    <s v="N/A"/>
    <n v="544168"/>
    <n v="0.82199999999999995"/>
    <m/>
    <s v="N/A"/>
    <m/>
    <s v="N/A"/>
    <s v="Conflict/insecurity"/>
    <m/>
    <s v="internal use only until WFP has published quarterly FSOM reports"/>
    <m/>
    <n v="-5.4757142857142858E-2"/>
    <n v="1"/>
  </r>
  <r>
    <x v="63"/>
    <n v="2023"/>
    <x v="7"/>
    <x v="2"/>
    <m/>
    <s v="Syrian refugees"/>
    <m/>
    <x v="0"/>
    <s v="Displacement"/>
    <s v="Displacement -  Between January-August 2022, WFP provided nutrition-sensitive food assistance to refugees and other crisis-affected populations (modalities: food, cash and value voucher). Minimum of 5,000 people supported"/>
    <x v="3"/>
    <s v="Projection"/>
    <m/>
    <m/>
    <m/>
    <x v="4"/>
    <m/>
    <m/>
    <m/>
    <m/>
    <m/>
    <m/>
    <m/>
    <m/>
    <m/>
    <m/>
    <m/>
    <m/>
    <m/>
    <m/>
    <m/>
    <m/>
    <m/>
    <s v="N/A"/>
    <m/>
    <s v="N/A"/>
    <s v="N/A"/>
    <m/>
    <m/>
    <m/>
    <m/>
    <n v="1"/>
  </r>
  <r>
    <x v="64"/>
    <n v="2017"/>
    <x v="0"/>
    <x v="1"/>
    <m/>
    <m/>
    <m/>
    <x v="1"/>
    <s v="N/A"/>
    <s v="N/A - N/A"/>
    <x v="2"/>
    <s v="Current year"/>
    <s v="N/A"/>
    <s v="N/A"/>
    <s v="N/A"/>
    <x v="2"/>
    <s v="N/A"/>
    <s v="N/A"/>
    <s v="N/A"/>
    <s v="N/A"/>
    <s v="N/A"/>
    <s v="N/A"/>
    <s v="N/A"/>
    <s v="N/A"/>
    <s v="N/A"/>
    <s v="N/A"/>
    <s v="N/A"/>
    <s v="N/A"/>
    <s v="N/A"/>
    <s v="N/A"/>
    <s v="N/A"/>
    <s v="N/A"/>
    <m/>
    <s v="N/A"/>
    <s v="N/A"/>
    <s v="N/A"/>
    <s v="N/A"/>
    <s v="N/A"/>
    <m/>
    <m/>
    <m/>
    <m/>
  </r>
  <r>
    <x v="64"/>
    <n v="2018"/>
    <x v="1"/>
    <x v="1"/>
    <m/>
    <m/>
    <m/>
    <x v="1"/>
    <s v="N/A"/>
    <s v="N/A - N/A"/>
    <x v="2"/>
    <s v="Current year"/>
    <s v="N/A"/>
    <s v="N/A"/>
    <s v="N/A"/>
    <x v="2"/>
    <s v="N/A"/>
    <s v="N/A"/>
    <s v="N/A"/>
    <s v="N/A"/>
    <s v="N/A"/>
    <s v="N/A"/>
    <s v="N/A"/>
    <s v="N/A"/>
    <s v="N/A"/>
    <s v="N/A"/>
    <s v="N/A"/>
    <s v="N/A"/>
    <s v="N/A"/>
    <s v="N/A"/>
    <s v="N/A"/>
    <s v="N/A"/>
    <m/>
    <s v="N/A"/>
    <s v="N/A"/>
    <s v="N/A"/>
    <s v="N/A"/>
    <s v="N/A"/>
    <m/>
    <m/>
    <m/>
    <m/>
  </r>
  <r>
    <x v="64"/>
    <n v="2019"/>
    <x v="2"/>
    <x v="1"/>
    <m/>
    <m/>
    <m/>
    <x v="1"/>
    <s v="N/A"/>
    <s v="N/A - N/A"/>
    <x v="2"/>
    <s v="Current year"/>
    <s v="N/A"/>
    <s v="N/A"/>
    <s v="N/A"/>
    <x v="2"/>
    <s v="N/A"/>
    <s v="N/A"/>
    <s v="N/A"/>
    <s v="N/A"/>
    <s v="N/A"/>
    <s v="N/A"/>
    <s v="N/A"/>
    <s v="N/A"/>
    <s v="N/A"/>
    <s v="N/A"/>
    <s v="N/A"/>
    <s v="N/A"/>
    <s v="N/A"/>
    <s v="N/A"/>
    <s v="N/A"/>
    <s v="N/A"/>
    <m/>
    <s v="N/A"/>
    <s v="N/A"/>
    <s v="N/A"/>
    <s v="N/A"/>
    <s v="N/A"/>
    <m/>
    <m/>
    <m/>
    <m/>
  </r>
  <r>
    <x v="64"/>
    <n v="2020"/>
    <x v="3"/>
    <x v="1"/>
    <m/>
    <m/>
    <m/>
    <x v="1"/>
    <s v="N/A"/>
    <s v="N/A - N/A"/>
    <x v="2"/>
    <s v="Current year"/>
    <s v="N/A"/>
    <s v="N/A"/>
    <s v="N/A"/>
    <x v="2"/>
    <s v="N/A"/>
    <s v="N/A"/>
    <s v="N/A"/>
    <s v="N/A"/>
    <s v="N/A"/>
    <s v="N/A"/>
    <s v="N/A"/>
    <s v="N/A"/>
    <s v="N/A"/>
    <s v="N/A"/>
    <s v="N/A"/>
    <s v="N/A"/>
    <s v="N/A"/>
    <s v="N/A"/>
    <s v="N/A"/>
    <s v="N/A"/>
    <m/>
    <s v="N/A"/>
    <s v="N/A"/>
    <s v="N/A"/>
    <s v="N/A"/>
    <s v="N/A"/>
    <m/>
    <m/>
    <m/>
    <m/>
  </r>
  <r>
    <x v="64"/>
    <n v="2021"/>
    <x v="4"/>
    <x v="1"/>
    <m/>
    <m/>
    <m/>
    <x v="1"/>
    <s v="N/A"/>
    <s v="N/A - N/A"/>
    <x v="2"/>
    <s v="Current year"/>
    <s v="N/A"/>
    <s v="N/A"/>
    <s v="N/A"/>
    <x v="2"/>
    <s v="N/A"/>
    <s v="N/A"/>
    <s v="N/A"/>
    <s v="N/A"/>
    <s v="N/A"/>
    <s v="N/A"/>
    <s v="N/A"/>
    <s v="N/A"/>
    <s v="N/A"/>
    <s v="N/A"/>
    <s v="N/A"/>
    <s v="N/A"/>
    <s v="N/A"/>
    <s v="N/A"/>
    <s v="N/A"/>
    <s v="N/A"/>
    <m/>
    <s v="N/A"/>
    <s v="N/A"/>
    <s v="N/A"/>
    <s v="N/A"/>
    <s v="N/A"/>
    <m/>
    <m/>
    <m/>
    <m/>
  </r>
  <r>
    <x v="64"/>
    <n v="2022"/>
    <x v="5"/>
    <x v="1"/>
    <m/>
    <m/>
    <m/>
    <x v="1"/>
    <s v="N/A"/>
    <s v="N/A - N/A"/>
    <x v="2"/>
    <s v="Current year"/>
    <s v="N/A"/>
    <s v="N/A"/>
    <s v="N/A"/>
    <x v="2"/>
    <s v="N/A"/>
    <s v="N/A"/>
    <s v="N/A"/>
    <s v="N/A"/>
    <s v="N/A"/>
    <s v="N/A"/>
    <s v="N/A"/>
    <s v="N/A"/>
    <s v="N/A"/>
    <s v="N/A"/>
    <s v="N/A"/>
    <s v="N/A"/>
    <s v="N/A"/>
    <s v="N/A"/>
    <s v="N/A"/>
    <s v="N/A"/>
    <m/>
    <s v="N/A"/>
    <s v="N/A"/>
    <s v="N/A"/>
    <s v="N/A"/>
    <s v="N/A"/>
    <m/>
    <m/>
    <m/>
    <m/>
  </r>
  <r>
    <x v="64"/>
    <n v="2023"/>
    <x v="6"/>
    <x v="1"/>
    <m/>
    <m/>
    <m/>
    <x v="1"/>
    <s v="N/A"/>
    <s v="N/A - N/A"/>
    <x v="2"/>
    <s v="Current year"/>
    <s v="N/A"/>
    <s v="N/A"/>
    <s v="N/A"/>
    <x v="2"/>
    <s v="N/A"/>
    <s v="N/A"/>
    <s v="N/A"/>
    <s v="N/A"/>
    <s v="N/A"/>
    <s v="N/A"/>
    <s v="N/A"/>
    <s v="N/A"/>
    <s v="N/A"/>
    <s v="N/A"/>
    <s v="N/A"/>
    <s v="N/A"/>
    <s v="N/A"/>
    <s v="N/A"/>
    <s v="N/A"/>
    <s v="N/A"/>
    <m/>
    <s v="N/A"/>
    <s v="N/A"/>
    <s v="N/A"/>
    <s v="N/A"/>
    <s v="N/A"/>
    <m/>
    <m/>
    <m/>
    <m/>
  </r>
  <r>
    <x v="65"/>
    <n v="2017"/>
    <x v="0"/>
    <x v="6"/>
    <m/>
    <m/>
    <m/>
    <x v="0"/>
    <s v="GIEWS"/>
    <s v="GIEWS - 1"/>
    <x v="0"/>
    <s v="Current year"/>
    <s v="https://www.ipcinfo.org/fileadmin/user_upload/ipcinfo/docs/2016%20LRA%20National%20Report_Final.pdf"/>
    <m/>
    <d v="2016-08-01T00:00:00"/>
    <x v="0"/>
    <n v="47236000"/>
    <n v="11123392"/>
    <n v="0.24"/>
    <s v="Sept 2016 - Feb 2017"/>
    <s v="merged with Phase 2 "/>
    <s v="merged with Phase 2"/>
    <n v="9868792"/>
    <n v="0.8872106637975179"/>
    <s v="N/A"/>
    <s v="N/A"/>
    <s v="N/A"/>
    <s v="N/A"/>
    <s v="N/A"/>
    <s v="N/A"/>
    <n v="1254600"/>
    <n v="0.11"/>
    <m/>
    <s v="N/A"/>
    <m/>
    <s v="N"/>
    <s v="Weather extremes"/>
    <m/>
    <s v="Kept as no for MFC to be aligned with past practices"/>
    <m/>
    <m/>
    <n v="1"/>
  </r>
  <r>
    <x v="65"/>
    <n v="2018"/>
    <x v="1"/>
    <x v="6"/>
    <m/>
    <m/>
    <m/>
    <x v="0"/>
    <s v="GIEWS"/>
    <s v="GIEWS - 1"/>
    <x v="0"/>
    <s v="Current year"/>
    <s v="https://www.ipcinfo.org/ipc-country-analysis/details-map/en/c/1036291/?iso3=KEN"/>
    <m/>
    <d v="2017-07-01T00:00:00"/>
    <x v="0"/>
    <n v="47236000"/>
    <n v="13626390"/>
    <n v="0.28999999999999998"/>
    <s v="Aug-Oct 2017"/>
    <s v="merged with Phase 2 "/>
    <s v="merged with Phase 2"/>
    <n v="10226390"/>
    <n v="0.75048417078918184"/>
    <n v="2900000"/>
    <n v="0.21282232491510958"/>
    <n v="500000"/>
    <n v="3.669350429570855E-2"/>
    <n v="0"/>
    <n v="0"/>
    <n v="3400000"/>
    <n v="0.24951582921081814"/>
    <n v="0"/>
    <s v="Phase 3 Crisis"/>
    <m/>
    <s v="Y"/>
    <s v="Weather extremes "/>
    <s v="Natural disaster"/>
    <m/>
    <n v="4.9999999999999989E-2"/>
    <n v="0"/>
    <n v="1"/>
  </r>
  <r>
    <x v="65"/>
    <n v="2019"/>
    <x v="2"/>
    <x v="6"/>
    <m/>
    <m/>
    <m/>
    <x v="0"/>
    <s v="GIEWS"/>
    <s v="GIEWS - 1"/>
    <x v="0"/>
    <s v="Current year"/>
    <m/>
    <m/>
    <s v="N/A"/>
    <x v="13"/>
    <n v="46300000"/>
    <n v="46300000"/>
    <n v="1"/>
    <s v="Jan-Mar 2018"/>
    <s v="merged with Phase 2 "/>
    <s v="merged with Phase 2"/>
    <n v="43750000"/>
    <n v="0.94492440604751615"/>
    <s v="N/A"/>
    <s v="N/A"/>
    <s v="N/A"/>
    <s v="N/A"/>
    <s v="N/A"/>
    <s v="N/A"/>
    <n v="2550000"/>
    <n v="0.06"/>
    <m/>
    <s v="N/A"/>
    <m/>
    <s v="Y"/>
    <s v="Weather extremes "/>
    <s v="Climate shocks"/>
    <m/>
    <n v="0.71"/>
    <n v="-1.9815395037683124E-2"/>
    <n v="1"/>
  </r>
  <r>
    <x v="65"/>
    <n v="2020"/>
    <x v="3"/>
    <x v="6"/>
    <m/>
    <m/>
    <s v="Arid and Semi-Arid Lands"/>
    <x v="0"/>
    <s v="GIEWS"/>
    <s v="GIEWS - 1"/>
    <x v="0"/>
    <s v="Current year"/>
    <m/>
    <m/>
    <d v="2019-07-01T00:00:00"/>
    <x v="0"/>
    <n v="52574000"/>
    <n v="13881444"/>
    <n v="0.2640362917031232"/>
    <s v="Aug-Oct 2019"/>
    <n v="4768703"/>
    <n v="0.34353075948006562"/>
    <n v="6016127"/>
    <n v="0.43"/>
    <n v="2739331"/>
    <n v="0.2"/>
    <n v="357283"/>
    <n v="0.03"/>
    <n v="0"/>
    <n v="0"/>
    <n v="3096614"/>
    <n v="0.22307578375851964"/>
    <n v="0"/>
    <s v="Phase 3 Crisis"/>
    <m/>
    <s v="Y"/>
    <s v="Weather extremes"/>
    <s v="Weather extremes"/>
    <m/>
    <n v="-0.73596370829687685"/>
    <n v="0.13550755939524839"/>
    <n v="1"/>
  </r>
  <r>
    <x v="65"/>
    <n v="2021"/>
    <x v="4"/>
    <x v="6"/>
    <m/>
    <m/>
    <m/>
    <x v="0"/>
    <s v="GIEWS"/>
    <s v="GIEWS - 1"/>
    <x v="0"/>
    <s v="Current year"/>
    <m/>
    <m/>
    <d v="2020-08-01T00:00:00"/>
    <x v="0"/>
    <n v="53771000"/>
    <n v="17909824"/>
    <n v="0.33307589592903236"/>
    <s v="Oct-Dec 2020"/>
    <n v="9694180"/>
    <n v="0.54127723421514362"/>
    <n v="6332383"/>
    <n v="0.35"/>
    <n v="1483730"/>
    <n v="0.08"/>
    <n v="399531"/>
    <n v="0.02"/>
    <n v="0"/>
    <n v="0"/>
    <n v="1883261"/>
    <n v="0.1"/>
    <n v="0"/>
    <s v="Phase 3 Crisis"/>
    <m/>
    <s v="Y"/>
    <s v="Economic shocks "/>
    <s v="Economic shocks (including COVID)"/>
    <m/>
    <n v="6.9039604225909157E-2"/>
    <n v="2.2767908091452047E-2"/>
    <n v="1"/>
  </r>
  <r>
    <x v="65"/>
    <n v="2022"/>
    <x v="5"/>
    <x v="6"/>
    <m/>
    <m/>
    <s v="Arid and Semi-Arid Lands (rural)"/>
    <x v="0"/>
    <s v="GIEWS"/>
    <s v="GIEWS -  1, 2, 3 "/>
    <x v="0"/>
    <s v="Current year"/>
    <m/>
    <m/>
    <d v="2021-07-01T00:00:00"/>
    <x v="0"/>
    <n v="54986000"/>
    <n v="15152179"/>
    <n v="0.27556430727821629"/>
    <s v="Nov 2021–Jan 2022"/>
    <n v="7544468"/>
    <n v="0.49791307243664429"/>
    <n v="5241474"/>
    <n v="0.35"/>
    <n v="1998688"/>
    <n v="0.13"/>
    <n v="367549"/>
    <n v="0.02"/>
    <n v="0"/>
    <n v="0"/>
    <n v="2366237"/>
    <n v="0.16"/>
    <n v="0"/>
    <s v="Phase 3 Crisis"/>
    <m/>
    <s v="Y"/>
    <s v="Economic shocks "/>
    <s v="Economic shocks (including COVID)"/>
    <m/>
    <n v="-5.751158865081607E-2"/>
    <n v="2.2595823027282365E-2"/>
    <n v="1"/>
  </r>
  <r>
    <x v="65"/>
    <n v="2023"/>
    <x v="6"/>
    <x v="6"/>
    <m/>
    <m/>
    <s v="ASAL areas (rural)"/>
    <x v="0"/>
    <s v="GIEWS"/>
    <s v="GIEWS -  1, 2, 3 "/>
    <x v="0"/>
    <s v="Current year"/>
    <m/>
    <m/>
    <d v="2022-07-01T00:00:00"/>
    <x v="0"/>
    <n v="54986000"/>
    <n v="14834569"/>
    <n v="0.27"/>
    <s v="Oct-Dec 2022"/>
    <n v="5370417.6999999993"/>
    <n v="0.36202047393490161"/>
    <n v="5109606.2500000009"/>
    <n v="0.34"/>
    <n v="3142733.2000000007"/>
    <n v="0.21"/>
    <n v="1211811.8500000001"/>
    <n v="0.08"/>
    <n v="0"/>
    <n v="0"/>
    <n v="4354545"/>
    <n v="0.28999999999999998"/>
    <n v="-5.000000074505806E-2"/>
    <s v="Phase 4 Emergency"/>
    <m/>
    <s v="Y"/>
    <s v="Weather extremes"/>
    <m/>
    <m/>
    <n v="-5.5643072782162739E-3"/>
    <n v="0"/>
    <n v="1"/>
  </r>
  <r>
    <x v="65"/>
    <n v="2023"/>
    <x v="7"/>
    <x v="6"/>
    <m/>
    <m/>
    <s v="ASAL areas (rural)"/>
    <x v="0"/>
    <s v="GIEWS"/>
    <s v="GIEWS -  1, 2, 3 "/>
    <x v="0"/>
    <s v="Projection"/>
    <s v="https://www.ipcinfo.org/fileadmin/user_upload/ipcinfo/docs/IPC_Kenya_Acute_Food_Insecurity_Malnutrition_2023FebJun_Report.pdf"/>
    <m/>
    <d v="2023-01-01T00:00:00"/>
    <x v="0"/>
    <n v="51525602"/>
    <n v="16618409"/>
    <n v="0.32"/>
    <s v="Mar-Jun 2023"/>
    <n v="5275006"/>
    <n v="0.32"/>
    <n v="5905188"/>
    <n v="0.36"/>
    <n v="4213529"/>
    <n v="0.25"/>
    <n v="1224686"/>
    <n v="7.0000000000000007E-2"/>
    <n v="0"/>
    <n v="0"/>
    <n v="5438215"/>
    <n v="0.32"/>
    <n v="0"/>
    <s v="Phase 4 Emergency"/>
    <m/>
    <s v="Y"/>
    <s v="Weather extremes"/>
    <m/>
    <s v="Added in matrix, pending offical TWG endorsement. Report published, so endorsement is just a formality"/>
    <m/>
    <n v="-6.2932346415451201E-2"/>
    <n v="1"/>
  </r>
  <r>
    <x v="66"/>
    <n v="2017"/>
    <x v="0"/>
    <x v="1"/>
    <m/>
    <m/>
    <m/>
    <x v="1"/>
    <s v="N/A"/>
    <s v="N/A - N/A"/>
    <x v="2"/>
    <s v="Current year"/>
    <s v="N/A"/>
    <s v="N/A"/>
    <s v="N/A"/>
    <x v="2"/>
    <s v="N/A"/>
    <s v="N/A"/>
    <s v="N/A"/>
    <s v="N/A"/>
    <s v="N/A"/>
    <s v="N/A"/>
    <s v="N/A"/>
    <s v="N/A"/>
    <s v="N/A"/>
    <s v="N/A"/>
    <s v="N/A"/>
    <s v="N/A"/>
    <s v="N/A"/>
    <s v="N/A"/>
    <s v="N/A"/>
    <s v="N/A"/>
    <m/>
    <s v="N/A"/>
    <s v="N/A"/>
    <s v="N/A"/>
    <s v="N/A"/>
    <s v="N/A"/>
    <m/>
    <m/>
    <m/>
    <m/>
  </r>
  <r>
    <x v="66"/>
    <n v="2018"/>
    <x v="1"/>
    <x v="1"/>
    <m/>
    <m/>
    <m/>
    <x v="1"/>
    <s v="N/A"/>
    <s v="N/A - N/A"/>
    <x v="2"/>
    <s v="Current year"/>
    <s v="N/A"/>
    <s v="N/A"/>
    <s v="N/A"/>
    <x v="2"/>
    <s v="N/A"/>
    <s v="N/A"/>
    <s v="N/A"/>
    <s v="N/A"/>
    <s v="N/A"/>
    <s v="N/A"/>
    <s v="N/A"/>
    <s v="N/A"/>
    <s v="N/A"/>
    <s v="N/A"/>
    <s v="N/A"/>
    <s v="N/A"/>
    <s v="N/A"/>
    <s v="N/A"/>
    <s v="N/A"/>
    <s v="N/A"/>
    <m/>
    <s v="N/A"/>
    <s v="N/A"/>
    <s v="N/A"/>
    <s v="N/A"/>
    <s v="N/A"/>
    <m/>
    <m/>
    <m/>
    <m/>
  </r>
  <r>
    <x v="66"/>
    <n v="2019"/>
    <x v="2"/>
    <x v="1"/>
    <m/>
    <m/>
    <m/>
    <x v="1"/>
    <s v="N/A"/>
    <s v="N/A - N/A"/>
    <x v="2"/>
    <s v="Current year"/>
    <s v="N/A"/>
    <s v="N/A"/>
    <s v="N/A"/>
    <x v="2"/>
    <s v="N/A"/>
    <s v="N/A"/>
    <s v="N/A"/>
    <s v="N/A"/>
    <s v="N/A"/>
    <s v="N/A"/>
    <s v="N/A"/>
    <s v="N/A"/>
    <s v="N/A"/>
    <s v="N/A"/>
    <s v="N/A"/>
    <s v="N/A"/>
    <s v="N/A"/>
    <s v="N/A"/>
    <s v="N/A"/>
    <s v="N/A"/>
    <m/>
    <s v="N/A"/>
    <s v="N/A"/>
    <s v="N/A"/>
    <s v="N/A"/>
    <s v="N/A"/>
    <m/>
    <m/>
    <m/>
    <m/>
  </r>
  <r>
    <x v="66"/>
    <n v="2020"/>
    <x v="3"/>
    <x v="1"/>
    <m/>
    <m/>
    <m/>
    <x v="1"/>
    <s v="N/A"/>
    <s v="N/A - N/A"/>
    <x v="2"/>
    <s v="Current year"/>
    <s v="N/A"/>
    <s v="N/A"/>
    <s v="N/A"/>
    <x v="2"/>
    <s v="N/A"/>
    <s v="N/A"/>
    <s v="N/A"/>
    <s v="N/A"/>
    <s v="N/A"/>
    <s v="N/A"/>
    <s v="N/A"/>
    <s v="N/A"/>
    <s v="N/A"/>
    <s v="N/A"/>
    <s v="N/A"/>
    <s v="N/A"/>
    <s v="N/A"/>
    <s v="N/A"/>
    <s v="N/A"/>
    <s v="N/A"/>
    <m/>
    <s v="N/A"/>
    <s v="N/A"/>
    <s v="N/A"/>
    <s v="N/A"/>
    <s v="N/A"/>
    <m/>
    <m/>
    <m/>
    <m/>
  </r>
  <r>
    <x v="66"/>
    <n v="2021"/>
    <x v="4"/>
    <x v="1"/>
    <m/>
    <m/>
    <m/>
    <x v="1"/>
    <s v="N/A"/>
    <s v="N/A - N/A"/>
    <x v="2"/>
    <s v="Current year"/>
    <s v="N/A"/>
    <s v="N/A"/>
    <s v="N/A"/>
    <x v="2"/>
    <s v="N/A"/>
    <s v="N/A"/>
    <s v="N/A"/>
    <s v="N/A"/>
    <s v="N/A"/>
    <s v="N/A"/>
    <s v="N/A"/>
    <s v="N/A"/>
    <s v="N/A"/>
    <s v="N/A"/>
    <s v="N/A"/>
    <s v="N/A"/>
    <s v="N/A"/>
    <s v="N/A"/>
    <s v="N/A"/>
    <s v="N/A"/>
    <m/>
    <s v="N/A"/>
    <s v="N/A"/>
    <s v="N/A"/>
    <s v="N/A"/>
    <s v="N/A"/>
    <m/>
    <m/>
    <m/>
    <m/>
  </r>
  <r>
    <x v="66"/>
    <n v="2022"/>
    <x v="5"/>
    <x v="1"/>
    <m/>
    <m/>
    <m/>
    <x v="1"/>
    <s v="N/A"/>
    <s v="N/A - N/A"/>
    <x v="2"/>
    <s v="Current year"/>
    <s v="N/A"/>
    <s v="N/A"/>
    <s v="N/A"/>
    <x v="2"/>
    <s v="N/A"/>
    <s v="N/A"/>
    <s v="N/A"/>
    <s v="N/A"/>
    <s v="N/A"/>
    <s v="N/A"/>
    <s v="N/A"/>
    <s v="N/A"/>
    <s v="N/A"/>
    <s v="N/A"/>
    <s v="N/A"/>
    <s v="N/A"/>
    <s v="N/A"/>
    <s v="N/A"/>
    <s v="N/A"/>
    <s v="N/A"/>
    <m/>
    <s v="N/A"/>
    <s v="N/A"/>
    <s v="N/A"/>
    <s v="N/A"/>
    <s v="N/A"/>
    <m/>
    <m/>
    <m/>
    <m/>
  </r>
  <r>
    <x v="66"/>
    <n v="2023"/>
    <x v="6"/>
    <x v="1"/>
    <m/>
    <m/>
    <m/>
    <x v="1"/>
    <s v="N/A"/>
    <s v="N/A - N/A"/>
    <x v="2"/>
    <s v="Current year"/>
    <s v="N/A"/>
    <s v="N/A"/>
    <s v="N/A"/>
    <x v="2"/>
    <s v="N/A"/>
    <s v="N/A"/>
    <s v="N/A"/>
    <s v="N/A"/>
    <s v="N/A"/>
    <s v="N/A"/>
    <s v="N/A"/>
    <s v="N/A"/>
    <s v="N/A"/>
    <s v="N/A"/>
    <s v="N/A"/>
    <s v="N/A"/>
    <s v="N/A"/>
    <s v="N/A"/>
    <s v="N/A"/>
    <s v="N/A"/>
    <m/>
    <s v="N/A"/>
    <s v="N/A"/>
    <s v="N/A"/>
    <s v="N/A"/>
    <s v="N/A"/>
    <m/>
    <m/>
    <m/>
    <m/>
  </r>
  <r>
    <x v="67"/>
    <n v="2017"/>
    <x v="0"/>
    <x v="1"/>
    <m/>
    <m/>
    <m/>
    <x v="1"/>
    <s v="N/A"/>
    <s v="N/A - N/A"/>
    <x v="2"/>
    <s v="Current year"/>
    <s v="N/A"/>
    <s v="N/A"/>
    <s v="N/A"/>
    <x v="2"/>
    <s v="N/A"/>
    <s v="N/A"/>
    <s v="N/A"/>
    <s v="N/A"/>
    <s v="N/A"/>
    <s v="N/A"/>
    <s v="N/A"/>
    <s v="N/A"/>
    <s v="N/A"/>
    <s v="N/A"/>
    <s v="N/A"/>
    <s v="N/A"/>
    <s v="N/A"/>
    <s v="N/A"/>
    <s v="N/A"/>
    <s v="N/A"/>
    <m/>
    <s v="N/A"/>
    <s v="N/A"/>
    <s v="N/A"/>
    <s v="N/A"/>
    <s v="N/A"/>
    <m/>
    <m/>
    <m/>
    <m/>
  </r>
  <r>
    <x v="67"/>
    <n v="2018"/>
    <x v="1"/>
    <x v="1"/>
    <m/>
    <m/>
    <m/>
    <x v="1"/>
    <s v="N/A"/>
    <s v="N/A - N/A"/>
    <x v="2"/>
    <s v="Current year"/>
    <s v="N/A"/>
    <s v="N/A"/>
    <s v="N/A"/>
    <x v="2"/>
    <s v="N/A"/>
    <s v="N/A"/>
    <s v="N/A"/>
    <s v="N/A"/>
    <s v="N/A"/>
    <s v="N/A"/>
    <s v="N/A"/>
    <s v="N/A"/>
    <s v="N/A"/>
    <s v="N/A"/>
    <s v="N/A"/>
    <s v="N/A"/>
    <s v="N/A"/>
    <s v="N/A"/>
    <s v="N/A"/>
    <s v="N/A"/>
    <m/>
    <s v="N/A"/>
    <s v="N/A"/>
    <s v="N/A"/>
    <s v="N/A"/>
    <s v="N/A"/>
    <m/>
    <m/>
    <m/>
    <m/>
  </r>
  <r>
    <x v="67"/>
    <n v="2019"/>
    <x v="2"/>
    <x v="1"/>
    <m/>
    <m/>
    <m/>
    <x v="1"/>
    <s v="N/A"/>
    <s v="N/A - N/A"/>
    <x v="2"/>
    <s v="Current year"/>
    <s v="N/A"/>
    <s v="N/A"/>
    <s v="N/A"/>
    <x v="2"/>
    <s v="N/A"/>
    <s v="N/A"/>
    <s v="N/A"/>
    <s v="N/A"/>
    <s v="N/A"/>
    <s v="N/A"/>
    <s v="N/A"/>
    <s v="N/A"/>
    <s v="N/A"/>
    <s v="N/A"/>
    <s v="N/A"/>
    <s v="N/A"/>
    <s v="N/A"/>
    <s v="N/A"/>
    <s v="N/A"/>
    <s v="N/A"/>
    <m/>
    <s v="N/A"/>
    <s v="N/A"/>
    <s v="N/A"/>
    <s v="N/A"/>
    <s v="N/A"/>
    <m/>
    <m/>
    <m/>
    <m/>
  </r>
  <r>
    <x v="67"/>
    <n v="2020"/>
    <x v="3"/>
    <x v="1"/>
    <m/>
    <m/>
    <m/>
    <x v="1"/>
    <s v="N/A"/>
    <s v="N/A - N/A"/>
    <x v="2"/>
    <s v="Current year"/>
    <s v="N/A"/>
    <s v="N/A"/>
    <s v="N/A"/>
    <x v="2"/>
    <s v="N/A"/>
    <s v="N/A"/>
    <s v="N/A"/>
    <s v="N/A"/>
    <s v="N/A"/>
    <s v="N/A"/>
    <s v="N/A"/>
    <s v="N/A"/>
    <s v="N/A"/>
    <s v="N/A"/>
    <s v="N/A"/>
    <s v="N/A"/>
    <s v="N/A"/>
    <s v="N/A"/>
    <s v="N/A"/>
    <s v="N/A"/>
    <m/>
    <s v="N/A"/>
    <s v="N/A"/>
    <s v="N/A"/>
    <s v="N/A"/>
    <s v="N/A"/>
    <m/>
    <m/>
    <m/>
    <m/>
  </r>
  <r>
    <x v="67"/>
    <n v="2021"/>
    <x v="4"/>
    <x v="1"/>
    <m/>
    <m/>
    <m/>
    <x v="1"/>
    <s v="N/A"/>
    <s v="N/A - N/A"/>
    <x v="2"/>
    <s v="Current year"/>
    <s v="N/A"/>
    <s v="N/A"/>
    <s v="N/A"/>
    <x v="2"/>
    <s v="N/A"/>
    <s v="N/A"/>
    <s v="N/A"/>
    <s v="N/A"/>
    <s v="N/A"/>
    <s v="N/A"/>
    <s v="N/A"/>
    <s v="N/A"/>
    <s v="N/A"/>
    <s v="N/A"/>
    <s v="N/A"/>
    <s v="N/A"/>
    <s v="N/A"/>
    <s v="N/A"/>
    <s v="N/A"/>
    <s v="N/A"/>
    <m/>
    <s v="N/A"/>
    <s v="N/A"/>
    <s v="N/A"/>
    <s v="N/A"/>
    <s v="N/A"/>
    <m/>
    <m/>
    <m/>
    <m/>
  </r>
  <r>
    <x v="67"/>
    <n v="2022"/>
    <x v="5"/>
    <x v="1"/>
    <m/>
    <m/>
    <m/>
    <x v="1"/>
    <s v="N/A"/>
    <s v="N/A - N/A"/>
    <x v="2"/>
    <s v="Current year"/>
    <s v="N/A"/>
    <s v="N/A"/>
    <s v="N/A"/>
    <x v="2"/>
    <s v="N/A"/>
    <s v="N/A"/>
    <s v="N/A"/>
    <s v="N/A"/>
    <s v="N/A"/>
    <s v="N/A"/>
    <s v="N/A"/>
    <s v="N/A"/>
    <s v="N/A"/>
    <s v="N/A"/>
    <s v="N/A"/>
    <s v="N/A"/>
    <s v="N/A"/>
    <s v="N/A"/>
    <s v="N/A"/>
    <s v="N/A"/>
    <m/>
    <s v="N/A"/>
    <s v="N/A"/>
    <s v="N/A"/>
    <s v="N/A"/>
    <s v="N/A"/>
    <m/>
    <m/>
    <m/>
    <m/>
  </r>
  <r>
    <x v="67"/>
    <n v="2023"/>
    <x v="6"/>
    <x v="1"/>
    <m/>
    <m/>
    <m/>
    <x v="1"/>
    <s v="N/A"/>
    <s v="N/A - N/A"/>
    <x v="2"/>
    <s v="Current year"/>
    <s v="N/A"/>
    <s v="N/A"/>
    <s v="N/A"/>
    <x v="2"/>
    <s v="N/A"/>
    <s v="N/A"/>
    <s v="N/A"/>
    <s v="N/A"/>
    <s v="N/A"/>
    <s v="N/A"/>
    <s v="N/A"/>
    <s v="N/A"/>
    <s v="N/A"/>
    <s v="N/A"/>
    <s v="N/A"/>
    <s v="N/A"/>
    <s v="N/A"/>
    <s v="N/A"/>
    <s v="N/A"/>
    <s v="N/A"/>
    <m/>
    <s v="N/A"/>
    <s v="N/A"/>
    <s v="N/A"/>
    <s v="N/A"/>
    <s v="N/A"/>
    <m/>
    <m/>
    <m/>
    <m/>
  </r>
  <r>
    <x v="68"/>
    <n v="2017"/>
    <x v="0"/>
    <x v="0"/>
    <m/>
    <m/>
    <m/>
    <x v="0"/>
    <s v="GIEWS"/>
    <s v="GIEWS - 2"/>
    <x v="3"/>
    <s v="Current year"/>
    <s v="N/A"/>
    <s v="Insufficient evidence"/>
    <s v="N/A"/>
    <x v="2"/>
    <s v="N/A"/>
    <s v="N/A"/>
    <s v="N/A"/>
    <s v="N/A"/>
    <s v="N/A"/>
    <s v="N/A"/>
    <s v="N/A"/>
    <s v="N/A"/>
    <s v="N/A"/>
    <s v="N/A"/>
    <s v="N/A"/>
    <s v="N/A"/>
    <s v="N/A"/>
    <s v="N/A"/>
    <s v="N/A"/>
    <s v="N/A"/>
    <m/>
    <s v="N/A"/>
    <s v="N/A"/>
    <s v="N/A"/>
    <s v="N/A"/>
    <s v="N/A"/>
    <m/>
    <m/>
    <m/>
    <m/>
  </r>
  <r>
    <x v="68"/>
    <n v="2018"/>
    <x v="1"/>
    <x v="0"/>
    <m/>
    <m/>
    <m/>
    <x v="0"/>
    <s v="GIEWS"/>
    <s v="GIEWS  - 2, 3"/>
    <x v="3"/>
    <s v="Current year"/>
    <s v="N/A"/>
    <s v="Insufficient evidence"/>
    <s v="N/A"/>
    <x v="2"/>
    <s v="N/A"/>
    <s v="N/A"/>
    <s v="N/A"/>
    <s v="N/A"/>
    <s v="N/A"/>
    <s v="N/A"/>
    <s v="N/A"/>
    <s v="N/A"/>
    <s v="N/A"/>
    <s v="N/A"/>
    <s v="N/A"/>
    <s v="N/A"/>
    <s v="N/A"/>
    <s v="N/A"/>
    <s v="N/A"/>
    <s v="N/A"/>
    <m/>
    <s v="N/A"/>
    <s v="N/A"/>
    <s v="N/A"/>
    <s v="N/A"/>
    <s v="N/A"/>
    <m/>
    <m/>
    <m/>
    <m/>
  </r>
  <r>
    <x v="68"/>
    <n v="2019"/>
    <x v="2"/>
    <x v="0"/>
    <m/>
    <m/>
    <m/>
    <x v="0"/>
    <s v="GIEWS"/>
    <s v="GIEWS  - 3"/>
    <x v="3"/>
    <s v="Current year"/>
    <s v="N/A"/>
    <s v="Insufficient evidence"/>
    <s v="N/A"/>
    <x v="2"/>
    <s v="N/A"/>
    <s v="N/A"/>
    <s v="N/A"/>
    <s v="N/A"/>
    <s v="N/A"/>
    <s v="N/A"/>
    <s v="N/A"/>
    <s v="N/A"/>
    <s v="N/A"/>
    <s v="N/A"/>
    <s v="N/A"/>
    <s v="N/A"/>
    <s v="N/A"/>
    <s v="N/A"/>
    <s v="N/A"/>
    <s v="N/A"/>
    <m/>
    <s v="N/A"/>
    <s v="N/A"/>
    <s v="N/A"/>
    <s v="N/A"/>
    <s v="N/A"/>
    <m/>
    <m/>
    <m/>
    <m/>
  </r>
  <r>
    <x v="68"/>
    <n v="2020"/>
    <x v="3"/>
    <x v="0"/>
    <m/>
    <m/>
    <m/>
    <x v="0"/>
    <s v="GIEWS "/>
    <s v="GIEWS  - 3"/>
    <x v="3"/>
    <s v="Current year"/>
    <s v="N/A"/>
    <s v="Insufficient evidence"/>
    <s v="N/A"/>
    <x v="2"/>
    <s v="N/A"/>
    <s v="N/A"/>
    <s v="N/A"/>
    <s v="N/A"/>
    <s v="N/A"/>
    <s v="N/A"/>
    <s v="N/A"/>
    <s v="N/A"/>
    <s v="N/A"/>
    <s v="N/A"/>
    <s v="N/A"/>
    <s v="N/A"/>
    <s v="N/A"/>
    <s v="N/A"/>
    <s v="N/A"/>
    <s v="N/A"/>
    <m/>
    <s v="N/A"/>
    <s v="N/A"/>
    <s v="N/A"/>
    <s v="N/A"/>
    <s v="N/A"/>
    <m/>
    <m/>
    <m/>
    <m/>
  </r>
  <r>
    <x v="68"/>
    <n v="2021"/>
    <x v="4"/>
    <x v="0"/>
    <m/>
    <m/>
    <m/>
    <x v="0"/>
    <s v="GIEWS "/>
    <s v="GIEWS  - 3"/>
    <x v="3"/>
    <s v="Current year"/>
    <s v="N/A"/>
    <s v="Insufficient evidence"/>
    <s v="N/A"/>
    <x v="2"/>
    <s v="N/A"/>
    <s v="N/A"/>
    <s v="N/A"/>
    <s v="N/A"/>
    <s v="N/A"/>
    <s v="N/A"/>
    <s v="N/A"/>
    <s v="N/A"/>
    <s v="N/A"/>
    <s v="N/A"/>
    <s v="N/A"/>
    <s v="N/A"/>
    <s v="N/A"/>
    <s v="N/A"/>
    <s v="N/A"/>
    <s v="N/A"/>
    <m/>
    <s v="N/A"/>
    <s v="N/A"/>
    <s v="N/A"/>
    <s v="N/A"/>
    <s v="N/A"/>
    <m/>
    <m/>
    <m/>
    <m/>
  </r>
  <r>
    <x v="68"/>
    <n v="2022"/>
    <x v="5"/>
    <x v="0"/>
    <m/>
    <m/>
    <m/>
    <x v="0"/>
    <s v="GIEWS "/>
    <s v="GIEWS  - 3"/>
    <x v="3"/>
    <s v="Current year"/>
    <s v="N/A"/>
    <s v="Insufficient evidence"/>
    <s v="N/A"/>
    <x v="2"/>
    <s v="N/A"/>
    <s v="N/A"/>
    <s v="N/A"/>
    <s v="N/A"/>
    <s v="N/A"/>
    <s v="N/A"/>
    <s v="N/A"/>
    <s v="N/A"/>
    <s v="N/A"/>
    <s v="N/A"/>
    <s v="N/A"/>
    <s v="N/A"/>
    <s v="N/A"/>
    <s v="N/A"/>
    <s v="N/A"/>
    <s v="N/A"/>
    <m/>
    <s v="N/A"/>
    <s v="N/A"/>
    <s v="N/A"/>
    <s v="N/A"/>
    <s v="N/A"/>
    <m/>
    <m/>
    <m/>
    <m/>
  </r>
  <r>
    <x v="68"/>
    <n v="2023"/>
    <x v="6"/>
    <x v="0"/>
    <m/>
    <m/>
    <m/>
    <x v="1"/>
    <s v="N/A"/>
    <s v="N/A - N/A"/>
    <x v="2"/>
    <s v="Current year"/>
    <s v="N/A"/>
    <s v="N/A"/>
    <s v="N/A"/>
    <x v="2"/>
    <s v="N/A"/>
    <s v="N/A"/>
    <s v="N/A"/>
    <s v="N/A"/>
    <s v="N/A"/>
    <s v="N/A"/>
    <s v="N/A"/>
    <s v="N/A"/>
    <s v="N/A"/>
    <s v="N/A"/>
    <s v="N/A"/>
    <s v="N/A"/>
    <s v="N/A"/>
    <s v="N/A"/>
    <s v="N/A"/>
    <s v="N/A"/>
    <m/>
    <s v="N/A"/>
    <s v="N/A"/>
    <s v="N/A"/>
    <s v="N/A"/>
    <s v="N/A"/>
    <m/>
    <m/>
    <m/>
    <m/>
  </r>
  <r>
    <x v="69"/>
    <n v="2017"/>
    <x v="0"/>
    <x v="0"/>
    <m/>
    <m/>
    <m/>
    <x v="1"/>
    <s v="N/A"/>
    <s v="N/A - N/A"/>
    <x v="2"/>
    <s v="Current year"/>
    <s v="N/A"/>
    <s v="N/A"/>
    <s v="N/A"/>
    <x v="2"/>
    <s v="N/A"/>
    <s v="N/A"/>
    <s v="N/A"/>
    <s v="N/A"/>
    <s v="N/A"/>
    <s v="N/A"/>
    <s v="N/A"/>
    <s v="N/A"/>
    <s v="N/A"/>
    <s v="N/A"/>
    <s v="N/A"/>
    <s v="N/A"/>
    <s v="N/A"/>
    <s v="N/A"/>
    <s v="N/A"/>
    <s v="N/A"/>
    <m/>
    <s v="N/A"/>
    <s v="N/A"/>
    <s v="N/A"/>
    <s v="N/A"/>
    <s v="N/A"/>
    <m/>
    <m/>
    <m/>
    <m/>
  </r>
  <r>
    <x v="69"/>
    <n v="2018"/>
    <x v="1"/>
    <x v="0"/>
    <m/>
    <m/>
    <m/>
    <x v="1"/>
    <s v="N/A"/>
    <s v="N/A - N/A"/>
    <x v="2"/>
    <s v="Current year"/>
    <s v="N/A"/>
    <s v="N/A"/>
    <s v="N/A"/>
    <x v="2"/>
    <s v="N/A"/>
    <s v="N/A"/>
    <s v="N/A"/>
    <s v="N/A"/>
    <s v="N/A"/>
    <s v="N/A"/>
    <s v="N/A"/>
    <s v="N/A"/>
    <s v="N/A"/>
    <s v="N/A"/>
    <s v="N/A"/>
    <s v="N/A"/>
    <s v="N/A"/>
    <s v="N/A"/>
    <s v="N/A"/>
    <s v="N/A"/>
    <m/>
    <s v="N/A"/>
    <s v="N/A"/>
    <s v="N/A"/>
    <s v="N/A"/>
    <s v="N/A"/>
    <m/>
    <m/>
    <m/>
    <m/>
  </r>
  <r>
    <x v="69"/>
    <n v="2019"/>
    <x v="2"/>
    <x v="0"/>
    <m/>
    <m/>
    <m/>
    <x v="1"/>
    <s v="N/A"/>
    <s v="N/A - N/A"/>
    <x v="2"/>
    <s v="Current year"/>
    <s v="N/A"/>
    <s v="N/A"/>
    <s v="N/A"/>
    <x v="2"/>
    <s v="N/A"/>
    <s v="N/A"/>
    <s v="N/A"/>
    <s v="N/A"/>
    <s v="N/A"/>
    <s v="N/A"/>
    <s v="N/A"/>
    <s v="N/A"/>
    <s v="N/A"/>
    <s v="N/A"/>
    <s v="N/A"/>
    <s v="N/A"/>
    <s v="N/A"/>
    <s v="N/A"/>
    <s v="N/A"/>
    <s v="N/A"/>
    <m/>
    <s v="N/A"/>
    <s v="N/A"/>
    <s v="N/A"/>
    <s v="N/A"/>
    <s v="N/A"/>
    <m/>
    <m/>
    <m/>
    <m/>
  </r>
  <r>
    <x v="69"/>
    <n v="2020"/>
    <x v="3"/>
    <x v="0"/>
    <m/>
    <m/>
    <m/>
    <x v="0"/>
    <s v="Climate shock"/>
    <s v="Climate shock - "/>
    <x v="3"/>
    <s v="Current year"/>
    <s v="N/A"/>
    <s v="Insufficient evidence"/>
    <s v="N/A"/>
    <x v="2"/>
    <s v="N/A"/>
    <s v="N/A"/>
    <s v="N/A"/>
    <s v="N/A"/>
    <s v="N/A"/>
    <s v="N/A"/>
    <s v="N/A"/>
    <s v="N/A"/>
    <s v="N/A"/>
    <s v="N/A"/>
    <s v="N/A"/>
    <s v="N/A"/>
    <s v="N/A"/>
    <s v="N/A"/>
    <s v="N/A"/>
    <s v="N/A"/>
    <m/>
    <s v="N/A"/>
    <s v="N/A"/>
    <s v="N/A"/>
    <s v="N/A"/>
    <s v="N/A"/>
    <m/>
    <m/>
    <m/>
    <m/>
  </r>
  <r>
    <x v="69"/>
    <n v="2021"/>
    <x v="4"/>
    <x v="0"/>
    <m/>
    <m/>
    <m/>
    <x v="0"/>
    <s v="Climate shock"/>
    <s v="Climate shock - "/>
    <x v="3"/>
    <s v="Current year"/>
    <s v="N/A"/>
    <s v="Insufficient evidence"/>
    <s v="N/A"/>
    <x v="2"/>
    <s v="N/A"/>
    <s v="N/A"/>
    <s v="N/A"/>
    <s v="N/A"/>
    <s v="N/A"/>
    <s v="N/A"/>
    <s v="N/A"/>
    <s v="N/A"/>
    <s v="N/A"/>
    <s v="N/A"/>
    <s v="N/A"/>
    <s v="N/A"/>
    <s v="N/A"/>
    <s v="N/A"/>
    <s v="N/A"/>
    <s v="N/A"/>
    <m/>
    <s v="N/A"/>
    <s v="N/A"/>
    <s v="N/A"/>
    <s v="N/A"/>
    <s v="N/A"/>
    <m/>
    <m/>
    <m/>
    <m/>
  </r>
  <r>
    <x v="69"/>
    <n v="2022"/>
    <x v="5"/>
    <x v="0"/>
    <m/>
    <m/>
    <m/>
    <x v="0"/>
    <s v="Climate shock"/>
    <s v="Climate shock - WFP assistance provided (COVID-19 support); FAO assistance provided (weather extremes)+ IFRC assistance for 13 000 people affected by floods"/>
    <x v="3"/>
    <s v="Current year"/>
    <s v="N/A"/>
    <s v="Insufficient evidence"/>
    <s v="N/A"/>
    <x v="2"/>
    <s v="N/A"/>
    <s v="N/A"/>
    <s v="N/A"/>
    <s v="N/A"/>
    <s v="N/A"/>
    <s v="N/A"/>
    <s v="N/A"/>
    <s v="N/A"/>
    <s v="N/A"/>
    <s v="N/A"/>
    <s v="N/A"/>
    <s v="N/A"/>
    <s v="N/A"/>
    <s v="N/A"/>
    <s v="N/A"/>
    <s v="N/A"/>
    <m/>
    <s v="N/A"/>
    <s v="N/A"/>
    <s v="N/A"/>
    <s v="N/A"/>
    <s v="N/A"/>
    <m/>
    <m/>
    <m/>
    <m/>
  </r>
  <r>
    <x v="69"/>
    <n v="2023"/>
    <x v="6"/>
    <x v="0"/>
    <m/>
    <m/>
    <m/>
    <x v="0"/>
    <s v="External Assistance - WFP"/>
    <s v="Economic shock - WFP provided general food distribution, food assistance for assets, nutrition and school feeding support. FAO also provided enhanced capacities to prevent COVID-19 spread and mitigate its socio-economic impacts among vulnerable households. The project targets 7 000 of the most vulnerable households (approximately 37 100 people)"/>
    <x v="3"/>
    <s v="Current year"/>
    <s v="N/A"/>
    <s v="rCARI"/>
    <s v="N/A"/>
    <x v="4"/>
    <m/>
    <m/>
    <m/>
    <m/>
    <m/>
    <m/>
    <m/>
    <m/>
    <m/>
    <m/>
    <m/>
    <m/>
    <m/>
    <m/>
    <m/>
    <m/>
    <m/>
    <m/>
    <m/>
    <m/>
    <m/>
    <m/>
    <m/>
    <m/>
    <m/>
    <m/>
  </r>
  <r>
    <x v="69"/>
    <n v="2023"/>
    <x v="7"/>
    <x v="0"/>
    <m/>
    <m/>
    <m/>
    <x v="0"/>
    <s v="Economic shock"/>
    <s v="Economic shock - WFP provided general food distribution, food assistance for assets, nutrition and school feeding support. FAO also provided enhanced capacities to prevent COVID-19 spread and mitigate its socio-economic impacts among vulnerable households. The project targets 7 000 of the most vulnerable households (approximately 37 100 people)"/>
    <x v="3"/>
    <s v="Projection"/>
    <s v="N/A"/>
    <s v="Data gap"/>
    <s v="N/A"/>
    <x v="4"/>
    <m/>
    <m/>
    <m/>
    <m/>
    <m/>
    <m/>
    <m/>
    <m/>
    <m/>
    <m/>
    <m/>
    <m/>
    <m/>
    <m/>
    <m/>
    <s v="N/A"/>
    <m/>
    <s v="N/A"/>
    <s v="N/A"/>
    <s v="N/A"/>
    <s v="N/A"/>
    <s v="N/A"/>
    <s v="rCARI and low numbers"/>
    <m/>
    <m/>
    <m/>
  </r>
  <r>
    <x v="70"/>
    <n v="2017"/>
    <x v="0"/>
    <x v="2"/>
    <m/>
    <m/>
    <m/>
    <x v="1"/>
    <s v="N/A"/>
    <s v="N/A - N/A"/>
    <x v="2"/>
    <s v="Current year"/>
    <s v="N/A"/>
    <s v="N/A"/>
    <s v="N/A"/>
    <x v="2"/>
    <s v="N/A"/>
    <s v="N/A"/>
    <s v="N/A"/>
    <s v="N/A"/>
    <s v="N/A"/>
    <s v="N/A"/>
    <s v="N/A"/>
    <s v="N/A"/>
    <s v="N/A"/>
    <s v="N/A"/>
    <s v="N/A"/>
    <s v="N/A"/>
    <s v="N/A"/>
    <s v="N/A"/>
    <s v="N/A"/>
    <s v="N/A"/>
    <m/>
    <s v="N/A"/>
    <s v="N/A"/>
    <s v="N/A"/>
    <s v="N/A"/>
    <s v="N/A"/>
    <m/>
    <m/>
    <m/>
    <m/>
  </r>
  <r>
    <x v="70"/>
    <n v="2018"/>
    <x v="1"/>
    <x v="2"/>
    <m/>
    <m/>
    <m/>
    <x v="1"/>
    <s v="N/A"/>
    <s v="N/A - N/A"/>
    <x v="2"/>
    <s v="Current year"/>
    <s v="N/A"/>
    <s v="N/A"/>
    <s v="N/A"/>
    <x v="2"/>
    <s v="N/A"/>
    <s v="N/A"/>
    <s v="N/A"/>
    <s v="N/A"/>
    <s v="N/A"/>
    <s v="N/A"/>
    <s v="N/A"/>
    <s v="N/A"/>
    <s v="N/A"/>
    <s v="N/A"/>
    <s v="N/A"/>
    <s v="N/A"/>
    <s v="N/A"/>
    <s v="N/A"/>
    <s v="N/A"/>
    <s v="N/A"/>
    <m/>
    <s v="N/A"/>
    <s v="N/A"/>
    <s v="N/A"/>
    <s v="N/A"/>
    <s v="N/A"/>
    <m/>
    <e v="#VALUE!"/>
    <m/>
    <m/>
  </r>
  <r>
    <x v="70"/>
    <n v="2019"/>
    <x v="2"/>
    <x v="2"/>
    <m/>
    <m/>
    <m/>
    <x v="1"/>
    <s v="N/A"/>
    <s v="N/A - N/A"/>
    <x v="2"/>
    <s v="Current year"/>
    <s v="N/A"/>
    <s v="N/A"/>
    <s v="N/A"/>
    <x v="2"/>
    <s v="N/A"/>
    <s v="N/A"/>
    <s v="N/A"/>
    <s v="N/A"/>
    <s v="N/A"/>
    <s v="N/A"/>
    <s v="N/A"/>
    <s v="N/A"/>
    <s v="N/A"/>
    <s v="N/A"/>
    <s v="N/A"/>
    <s v="N/A"/>
    <s v="N/A"/>
    <s v="N/A"/>
    <s v="N/A"/>
    <s v="N/A"/>
    <m/>
    <s v="N/A"/>
    <s v="N/A"/>
    <s v="N/A"/>
    <s v="N/A"/>
    <s v="N/A"/>
    <m/>
    <e v="#VALUE!"/>
    <m/>
    <m/>
  </r>
  <r>
    <x v="70"/>
    <n v="2020"/>
    <x v="3"/>
    <x v="2"/>
    <m/>
    <m/>
    <m/>
    <x v="1"/>
    <s v="N/A"/>
    <s v="N/A - N/A"/>
    <x v="2"/>
    <s v="Current year"/>
    <s v="N/A"/>
    <s v="N/A"/>
    <s v="N/A"/>
    <x v="2"/>
    <s v="N/A"/>
    <s v="N/A"/>
    <s v="N/A"/>
    <s v="N/A"/>
    <s v="N/A"/>
    <s v="N/A"/>
    <s v="N/A"/>
    <s v="N/A"/>
    <s v="N/A"/>
    <s v="N/A"/>
    <s v="N/A"/>
    <s v="N/A"/>
    <s v="N/A"/>
    <s v="N/A"/>
    <s v="N/A"/>
    <s v="N/A"/>
    <m/>
    <s v="N/A"/>
    <s v="N/A"/>
    <s v="N/A"/>
    <s v="N/A"/>
    <s v="N/A"/>
    <m/>
    <e v="#VALUE!"/>
    <e v="#VALUE!"/>
    <m/>
  </r>
  <r>
    <x v="70"/>
    <n v="2021"/>
    <x v="4"/>
    <x v="2"/>
    <m/>
    <m/>
    <m/>
    <x v="0"/>
    <s v="GIEWS "/>
    <s v="GIEWS - 1"/>
    <x v="4"/>
    <s v="Current year"/>
    <s v="N/A"/>
    <s v="N/A"/>
    <s v="N/A"/>
    <x v="2"/>
    <s v="N/A"/>
    <s v="N/A"/>
    <s v="N/A"/>
    <s v="N/A"/>
    <s v="N/A"/>
    <s v="N/A"/>
    <s v="N/A"/>
    <s v="N/A"/>
    <s v="N/A"/>
    <s v="N/A"/>
    <s v="N/A"/>
    <s v="N/A"/>
    <s v="N/A"/>
    <s v="N/A"/>
    <s v="N/A"/>
    <s v="N/A"/>
    <m/>
    <s v="N/A"/>
    <s v="N/A"/>
    <s v="N/A"/>
    <s v="N/A"/>
    <s v="N/A"/>
    <m/>
    <e v="#VALUE!"/>
    <e v="#VALUE!"/>
    <m/>
  </r>
  <r>
    <x v="70"/>
    <n v="2022"/>
    <x v="5"/>
    <x v="2"/>
    <m/>
    <m/>
    <m/>
    <x v="0"/>
    <s v="GIEWS "/>
    <s v="GIEWS - 1"/>
    <x v="4"/>
    <s v="Current year"/>
    <s v="N/A"/>
    <s v="N/A"/>
    <s v="N/A"/>
    <x v="2"/>
    <s v="N/A"/>
    <s v="N/A"/>
    <s v="N/A"/>
    <s v="N/A"/>
    <s v="N/A"/>
    <s v="N/A"/>
    <s v="N/A"/>
    <s v="N/A"/>
    <s v="N/A"/>
    <s v="N/A"/>
    <s v="N/A"/>
    <s v="N/A"/>
    <s v="N/A"/>
    <s v="N/A"/>
    <s v="N/A"/>
    <s v="N/A"/>
    <m/>
    <s v="N/A"/>
    <s v="N/A"/>
    <s v="N/A"/>
    <s v="N/A"/>
    <s v="N/A"/>
    <m/>
    <e v="#VALUE!"/>
    <m/>
    <m/>
  </r>
  <r>
    <x v="70"/>
    <n v="2023"/>
    <x v="6"/>
    <x v="2"/>
    <m/>
    <s v="Residents"/>
    <m/>
    <x v="0"/>
    <s v="GIEWS "/>
    <s v="GIEWS  - 1, 2"/>
    <x v="0"/>
    <s v="Current year"/>
    <m/>
    <m/>
    <d v="2022-09-01T00:00:00"/>
    <x v="0"/>
    <n v="4300000"/>
    <n v="3864000"/>
    <n v="0.89860465116279065"/>
    <s v="Sep-Dec 2022"/>
    <n v="783000"/>
    <n v="0.2"/>
    <n v="1792000"/>
    <n v="0.46"/>
    <n v="1094000"/>
    <n v="0.28000000000000003"/>
    <n v="195000"/>
    <n v="0.05"/>
    <n v="0"/>
    <n v="0"/>
    <n v="1289000"/>
    <n v="0.33"/>
    <n v="0"/>
    <s v="Phase 3 Crisis"/>
    <m/>
    <s v="Y "/>
    <s v="Economic shocks"/>
    <m/>
    <m/>
    <e v="#VALUE!"/>
    <e v="#REF!"/>
    <n v="1"/>
  </r>
  <r>
    <x v="70"/>
    <n v="2023"/>
    <x v="7"/>
    <x v="2"/>
    <m/>
    <s v="Residents"/>
    <m/>
    <x v="0"/>
    <s v="GIEWS"/>
    <s v="GIEWS - 1, 2"/>
    <x v="0"/>
    <s v="Projection"/>
    <m/>
    <m/>
    <d v="2022-09-01T00:00:00"/>
    <x v="0"/>
    <n v="4300000"/>
    <n v="3864000"/>
    <n v="0.89860465116279065"/>
    <s v="Jan-Apr 2023"/>
    <n v="783000"/>
    <n v="0.2"/>
    <n v="1620000"/>
    <n v="0.42"/>
    <n v="1228000"/>
    <n v="0.32"/>
    <n v="233000"/>
    <n v="0.06"/>
    <n v="0"/>
    <n v="0"/>
    <n v="1461000"/>
    <n v="0.38"/>
    <n v="0"/>
    <s v="Phase 3 Crisis"/>
    <m/>
    <s v="Y"/>
    <s v="Economic shocks"/>
    <m/>
    <m/>
    <m/>
    <m/>
    <m/>
  </r>
  <r>
    <x v="71"/>
    <n v="2017"/>
    <x v="0"/>
    <x v="2"/>
    <m/>
    <s v="Syrian refugees"/>
    <m/>
    <x v="0"/>
    <s v="Displacement"/>
    <s v="Part of Syria IASC L3"/>
    <x v="3"/>
    <s v="Current year"/>
    <s v="https://reliefweb.int/attachments/5a6ad016-ef47-3ce8-81be-078fd171b3c7/VASyR2016.pdf"/>
    <s v="Data not reported separately for refugees"/>
    <s v="N/A"/>
    <x v="2"/>
    <s v="N/A"/>
    <s v="N/A"/>
    <s v="N/A"/>
    <s v="N/A"/>
    <s v="N/A"/>
    <s v="N/A"/>
    <s v="N/A"/>
    <s v="N/A"/>
    <s v="N/A"/>
    <s v="N/A"/>
    <s v="N/A"/>
    <s v="N/A"/>
    <s v="N/A"/>
    <s v="N/A"/>
    <s v="N/A"/>
    <s v="N/A"/>
    <m/>
    <s v="N/A"/>
    <s v="N/A"/>
    <s v="N/A"/>
    <s v="N/A"/>
    <s v="N/A"/>
    <s v="check mfc - ALR: would sugggest to leave cell empty as no AFI data available"/>
    <m/>
    <m/>
    <n v="1"/>
  </r>
  <r>
    <x v="71"/>
    <n v="2018"/>
    <x v="1"/>
    <x v="2"/>
    <m/>
    <s v="Syrian refugees"/>
    <m/>
    <x v="0"/>
    <s v="Displacement"/>
    <s v="Displacement - "/>
    <x v="3"/>
    <s v="Current year"/>
    <s v="https://reliefweb.int/attachments/c59df766-3eae-353c-a5fb-32521f25c074/VASyR%202017.compressed.pdf"/>
    <s v="Data not reported separately for refugees"/>
    <s v="N/A"/>
    <x v="2"/>
    <s v="N/A"/>
    <s v="N/A"/>
    <s v="N/A"/>
    <s v="N/A"/>
    <s v="N/A"/>
    <s v="N/A"/>
    <s v="N/A"/>
    <s v="N/A"/>
    <s v="N/A"/>
    <s v="N/A"/>
    <s v="N/A"/>
    <s v="N/A"/>
    <s v="N/A"/>
    <s v="N/A"/>
    <s v="N/A"/>
    <s v="N/A"/>
    <m/>
    <s v="N/A"/>
    <s v="N/A"/>
    <s v="N/A"/>
    <s v="N/A"/>
    <s v="N/A"/>
    <m/>
    <e v="#VALUE!"/>
    <m/>
    <n v="1"/>
  </r>
  <r>
    <x v="71"/>
    <n v="2019"/>
    <x v="2"/>
    <x v="2"/>
    <m/>
    <s v="Syrian refugees"/>
    <m/>
    <x v="0"/>
    <s v="Displacement"/>
    <s v="Part of Syria IASC L3"/>
    <x v="0"/>
    <s v="Current year"/>
    <s v="https://reliefweb.int/attachments/7e3380ea-2b5d-3bb1-a445-4f33f1549b0b/VASyR-2018.pdf"/>
    <m/>
    <m/>
    <x v="19"/>
    <n v="1500000"/>
    <n v="1500000"/>
    <n v="1"/>
    <s v="April-May 2018"/>
    <n v="142499.99999999994"/>
    <n v="9.4999999999999959E-2"/>
    <n v="855000"/>
    <n v="0.56999999999999995"/>
    <s v="N/A"/>
    <s v="N/A"/>
    <s v="N/A"/>
    <s v="N/A"/>
    <s v="N/A"/>
    <s v="N/A"/>
    <n v="502500.00000000006"/>
    <n v="0.33500000000000002"/>
    <m/>
    <s v="N/A"/>
    <m/>
    <s v="N/A"/>
    <s v="Conflict/insecurity"/>
    <s v="Conflict/insecurity"/>
    <m/>
    <n v="0.10139534883720935"/>
    <m/>
    <n v="1"/>
  </r>
  <r>
    <x v="71"/>
    <n v="2020"/>
    <x v="3"/>
    <x v="2"/>
    <m/>
    <s v="Syrian refugees"/>
    <m/>
    <x v="0"/>
    <s v="Displacement"/>
    <s v="Displacement - "/>
    <x v="0"/>
    <s v="Current year"/>
    <m/>
    <m/>
    <m/>
    <x v="19"/>
    <n v="916000"/>
    <n v="916000"/>
    <n v="1"/>
    <s v="Apr-May 2019"/>
    <n v="73280"/>
    <n v="0.08"/>
    <n v="577080"/>
    <n v="0.63"/>
    <s v="N/A"/>
    <s v="N/A"/>
    <s v="N/A"/>
    <s v="N/A"/>
    <s v="N/A"/>
    <s v="N/A"/>
    <n v="265640"/>
    <n v="0.28999999999999998"/>
    <m/>
    <s v="N/A"/>
    <m/>
    <s v="N/A"/>
    <s v="Conflict/insecurity"/>
    <s v="Conflict/insecurity"/>
    <m/>
    <n v="0"/>
    <n v="-0.38933333333333331"/>
    <n v="1"/>
  </r>
  <r>
    <x v="71"/>
    <n v="2021"/>
    <x v="4"/>
    <x v="2"/>
    <m/>
    <s v="Syrian refugees"/>
    <m/>
    <x v="0"/>
    <s v="GIEWS"/>
    <s v="GIEWS - 1"/>
    <x v="0"/>
    <s v="Current year"/>
    <s v="https://reliefweb.int/attachments/ea1c5323-3baa-3681-8f3d-396051d348eb/VASyR%202020%20-%20online.pdf"/>
    <m/>
    <d v="2020-08-01T00:00:00"/>
    <x v="19"/>
    <n v="879529"/>
    <n v="879529"/>
    <n v="1"/>
    <d v="2020-08-01T00:00:00"/>
    <s v="merged with Phase 2 "/>
    <s v="merged with Phase 2"/>
    <n v="448559.79"/>
    <n v="0.51"/>
    <s v="N/A"/>
    <s v="N/A"/>
    <s v="N/A"/>
    <s v="N/A"/>
    <s v="N/A"/>
    <s v="N/A"/>
    <n v="430969.21"/>
    <n v="0.49"/>
    <m/>
    <s v="N/A"/>
    <m/>
    <s v="N/A"/>
    <s v="Conflict/insecurity"/>
    <s v="Conflict/insecurity"/>
    <m/>
    <e v="#VALUE!"/>
    <e v="#VALUE!"/>
    <n v="1"/>
  </r>
  <r>
    <x v="71"/>
    <n v="2022"/>
    <x v="5"/>
    <x v="2"/>
    <m/>
    <s v="Syrian refugees"/>
    <m/>
    <x v="0"/>
    <s v="GIEWS "/>
    <s v="GIEWS  - 1, 2; Syrian refugees (3RP)"/>
    <x v="0"/>
    <s v="Current year"/>
    <s v="https://reliefweb.int/attachments/bef919b5-a816-3b63-87b1-1c04cf8f01ce/VASyR%202021.pdf"/>
    <m/>
    <m/>
    <x v="19"/>
    <n v="1500000"/>
    <n v="1500000"/>
    <n v="1"/>
    <s v="Jun-Jul 2021"/>
    <s v="merged with Phase 2 "/>
    <s v="merged with Phase 2"/>
    <n v="765000"/>
    <n v="0.51"/>
    <s v="N/A"/>
    <s v="N/A"/>
    <s v="N/A"/>
    <s v="N/A"/>
    <s v="N/A"/>
    <s v="N/A"/>
    <n v="735000"/>
    <n v="0.49"/>
    <m/>
    <s v="N/A"/>
    <m/>
    <s v="N/A"/>
    <s v="Conflict/insecurity"/>
    <s v="Conflict/insecurity"/>
    <m/>
    <n v="0"/>
    <m/>
    <n v="1"/>
  </r>
  <r>
    <x v="71"/>
    <n v="2023"/>
    <x v="6"/>
    <x v="2"/>
    <m/>
    <s v="Syrian refugees"/>
    <m/>
    <x v="0"/>
    <s v="GIEWS "/>
    <s v="GIEWS  - 1, 2"/>
    <x v="0"/>
    <s v="Current year"/>
    <m/>
    <m/>
    <d v="2022-09-01T00:00:00"/>
    <x v="0"/>
    <n v="1500000"/>
    <n v="1500000"/>
    <n v="1"/>
    <s v="Sep-Dec 2022"/>
    <n v="179000"/>
    <n v="0.12"/>
    <n v="627000"/>
    <n v="0.42"/>
    <n v="584000"/>
    <n v="0.39"/>
    <n v="111000"/>
    <n v="7.0000000000000007E-2"/>
    <n v="0"/>
    <n v="0"/>
    <n v="695000"/>
    <n v="0.46"/>
    <n v="0"/>
    <s v="Phase 3 Crisis"/>
    <m/>
    <s v="N/A"/>
    <s v="Conflict/insecurity"/>
    <m/>
    <m/>
    <n v="0"/>
    <n v="1.5760000000000001"/>
    <n v="1"/>
  </r>
  <r>
    <x v="71"/>
    <n v="2023"/>
    <x v="7"/>
    <x v="2"/>
    <m/>
    <s v="Syrian refugees"/>
    <m/>
    <x v="0"/>
    <s v="GIEWS"/>
    <s v="GIEWS - 1, 2"/>
    <x v="0"/>
    <s v="Projection"/>
    <m/>
    <m/>
    <d v="2022-09-01T00:00:00"/>
    <x v="0"/>
    <n v="1500000"/>
    <n v="1500000"/>
    <n v="1"/>
    <s v="Jan-Apr 2023"/>
    <n v="178000"/>
    <n v="0.12"/>
    <n v="523000"/>
    <n v="0.35"/>
    <n v="678000"/>
    <n v="0.45"/>
    <n v="121000"/>
    <n v="0.08"/>
    <n v="0"/>
    <n v="0"/>
    <n v="799000"/>
    <n v="0.53"/>
    <n v="0"/>
    <s v="Phase 4 Emergency"/>
    <m/>
    <s v="N/A"/>
    <s v="Conflict/insecurity"/>
    <m/>
    <m/>
    <m/>
    <m/>
    <n v="1"/>
  </r>
  <r>
    <x v="72"/>
    <n v="2017"/>
    <x v="0"/>
    <x v="3"/>
    <m/>
    <m/>
    <m/>
    <x v="0"/>
    <s v="GIEWS"/>
    <s v="GIEWS - 1"/>
    <x v="0"/>
    <s v="Current year"/>
    <m/>
    <m/>
    <d v="2016-05-01T00:00:00"/>
    <x v="0"/>
    <n v="1942008"/>
    <n v="1412131"/>
    <n v="0.73"/>
    <s v="July-Oct 2016"/>
    <n v="429958"/>
    <n v="0.3044745848650019"/>
    <n v="470253"/>
    <n v="0.3330094729171727"/>
    <n v="357937"/>
    <n v="0.25347294266608411"/>
    <n v="152320"/>
    <n v="0.1078653467702359"/>
    <n v="0"/>
    <n v="0"/>
    <n v="510257"/>
    <n v="0.36133828943632001"/>
    <n v="0"/>
    <s v="Phase 3 Crisis"/>
    <m/>
    <s v="Y"/>
    <s v="Weather extremes "/>
    <s v="Drought"/>
    <m/>
    <m/>
    <m/>
    <n v="1"/>
  </r>
  <r>
    <x v="72"/>
    <n v="2018"/>
    <x v="1"/>
    <x v="3"/>
    <m/>
    <m/>
    <m/>
    <x v="0"/>
    <s v="GIEWS"/>
    <s v="GIEWS - 1"/>
    <x v="0"/>
    <s v="Current year"/>
    <s v="https://www.ipcinfo.org/fileadmin/user_upload/ipcinfo/docs/IPC_Lesotho_AcuteFI_Situation_2016May2017Mar.pdf"/>
    <m/>
    <d v="2016-05-01T00:00:00"/>
    <x v="0"/>
    <n v="1942008"/>
    <n v="1412131"/>
    <n v="0.73"/>
    <s v="Nov 2016-March 2017"/>
    <n v="647939"/>
    <n v="0.45883774239075553"/>
    <n v="418150"/>
    <n v="0.29611275441159496"/>
    <n v="230618"/>
    <n v="0.16331204399591823"/>
    <n v="114951"/>
    <n v="8.1402504441868348E-2"/>
    <n v="0"/>
    <n v="0"/>
    <n v="345569"/>
    <n v="0.24471454843778659"/>
    <n v="0"/>
    <s v="Phase 3 Crisis"/>
    <m/>
    <s v="Y"/>
    <s v="Weather extremes "/>
    <s v="Natural disaster"/>
    <s v="Qualifies as MFC with past criteria."/>
    <m/>
    <m/>
    <n v="1"/>
  </r>
  <r>
    <x v="72"/>
    <n v="2019"/>
    <x v="2"/>
    <x v="3"/>
    <m/>
    <m/>
    <m/>
    <x v="0"/>
    <s v="GIEWS"/>
    <s v="GIEWS - 1"/>
    <x v="0"/>
    <s v="Current year"/>
    <m/>
    <m/>
    <d v="2018-11-01T00:00:00"/>
    <x v="0"/>
    <n v="2272021"/>
    <n v="1454255"/>
    <n v="0.64"/>
    <s v="Dec 2018-Feb 2019"/>
    <n v="702787"/>
    <n v="0.48326256399324741"/>
    <n v="477801"/>
    <n v="0.33"/>
    <n v="230683"/>
    <n v="0.16"/>
    <n v="42984"/>
    <n v="0.03"/>
    <n v="0"/>
    <n v="0"/>
    <n v="273667"/>
    <n v="0.19"/>
    <n v="0"/>
    <s v="Phase 3 Crisis"/>
    <m/>
    <s v="N"/>
    <s v="Weather extremes "/>
    <s v="Climate shocks"/>
    <m/>
    <m/>
    <m/>
    <n v="1"/>
  </r>
  <r>
    <x v="72"/>
    <n v="2020"/>
    <x v="3"/>
    <x v="3"/>
    <m/>
    <m/>
    <m/>
    <x v="0"/>
    <s v="GIEWS"/>
    <s v="GIEWS - 1"/>
    <x v="0"/>
    <s v="Current year"/>
    <m/>
    <m/>
    <d v="2019-06-01T00:00:00"/>
    <x v="0"/>
    <n v="2293000"/>
    <n v="1455255"/>
    <n v="0.63465111208024427"/>
    <s v="Oct 2019-Mar 2020"/>
    <n v="467696"/>
    <n v="0.32138422475786033"/>
    <n v="553832"/>
    <n v="0.38"/>
    <n v="362503"/>
    <n v="0.25"/>
    <n v="71224"/>
    <n v="0.05"/>
    <n v="0"/>
    <n v="0"/>
    <n v="433727"/>
    <n v="0.3"/>
    <n v="0"/>
    <s v="Phase 3 Crisis"/>
    <m/>
    <s v="Y"/>
    <s v="Weather extremes"/>
    <s v="Weather extremes"/>
    <s v="Qualifies as MFC with past criteria."/>
    <m/>
    <n v="9.2336294426856088E-3"/>
    <n v="1"/>
  </r>
  <r>
    <x v="72"/>
    <n v="2021"/>
    <x v="4"/>
    <x v="3"/>
    <m/>
    <m/>
    <m/>
    <x v="0"/>
    <s v="GIEWS"/>
    <s v="GIEWS - 1"/>
    <x v="0"/>
    <s v="Current year"/>
    <m/>
    <m/>
    <d v="2020-07-01T00:00:00"/>
    <x v="0"/>
    <n v="2008801"/>
    <n v="1465150"/>
    <n v="0.72936542743656541"/>
    <s v="Oct 2020-Mar 2021"/>
    <n v="404452"/>
    <n v="0.27604818619254001"/>
    <n v="478529"/>
    <n v="0.33"/>
    <n v="481725"/>
    <n v="0.33"/>
    <n v="100444"/>
    <n v="7.0000000000000007E-2"/>
    <n v="0"/>
    <n v="0"/>
    <n v="582169"/>
    <n v="0.4"/>
    <n v="0"/>
    <s v="Phase 3 Crisis"/>
    <m/>
    <s v="Y"/>
    <s v="Economic shocks "/>
    <s v="Economic shocks (including COVID)"/>
    <m/>
    <m/>
    <n v="-0.12394199738334061"/>
    <n v="1"/>
  </r>
  <r>
    <x v="72"/>
    <n v="2022"/>
    <x v="5"/>
    <x v="3"/>
    <m/>
    <m/>
    <m/>
    <x v="0"/>
    <s v="GIEWS"/>
    <s v="GIEWS -  1, 2, 3 "/>
    <x v="0"/>
    <s v="Current year"/>
    <m/>
    <m/>
    <d v="2020-07-01T00:00:00"/>
    <x v="0"/>
    <n v="2008801"/>
    <n v="1465150"/>
    <n v="0.72936542743656541"/>
    <s v="Oct 2020-Mar 2021"/>
    <n v="404452"/>
    <n v="0.27604818619254001"/>
    <n v="478529"/>
    <n v="0.33"/>
    <n v="481725"/>
    <n v="0.33"/>
    <n v="100444"/>
    <n v="7.0000000000000007E-2"/>
    <n v="0"/>
    <n v="0"/>
    <n v="582169"/>
    <n v="0.4"/>
    <n v="0"/>
    <s v="Phase 3 Crisis"/>
    <m/>
    <s v="Y"/>
    <s v="Economic shocks "/>
    <s v="Economic shocks (including COVID)"/>
    <m/>
    <m/>
    <n v="0"/>
    <n v="1"/>
  </r>
  <r>
    <x v="72"/>
    <n v="2023"/>
    <x v="6"/>
    <x v="3"/>
    <m/>
    <m/>
    <m/>
    <x v="0"/>
    <s v="GIEWS"/>
    <s v="GIEWS -  1, 2, 3 "/>
    <x v="0"/>
    <s v="Current year"/>
    <m/>
    <m/>
    <d v="2021-11-01T00:00:00"/>
    <x v="0"/>
    <n v="2100000"/>
    <n v="1475113"/>
    <n v="0.70243476190476195"/>
    <s v="Jan-Mar 2022"/>
    <n v="609762"/>
    <n v="0.41336629803954"/>
    <n v="527840"/>
    <n v="0.36"/>
    <n v="311868"/>
    <n v="0.21"/>
    <n v="25643"/>
    <n v="0.02"/>
    <n v="0"/>
    <n v="0"/>
    <n v="337511"/>
    <n v="0.23"/>
    <n v="0"/>
    <s v="Phase 3 Crisis"/>
    <m/>
    <s v="N"/>
    <s v="Economic shocks"/>
    <m/>
    <m/>
    <m/>
    <n v="4.539971853857102E-2"/>
    <n v="1"/>
  </r>
  <r>
    <x v="72"/>
    <n v="2023"/>
    <x v="7"/>
    <x v="3"/>
    <m/>
    <m/>
    <m/>
    <x v="0"/>
    <s v="GIEWS"/>
    <s v="GIEWS -  1, 2, 3 "/>
    <x v="0"/>
    <s v="Projection"/>
    <m/>
    <m/>
    <d v="2022-06-01T00:00:00"/>
    <x v="0"/>
    <n v="2104715"/>
    <n v="1485145"/>
    <n v="0.71"/>
    <s v="Oct 2022-Mar 2023"/>
    <n v="654668"/>
    <n v="0.44081082991896414"/>
    <n v="511048"/>
    <n v="0.34"/>
    <n v="319429"/>
    <n v="0.22"/>
    <n v="0"/>
    <n v="0"/>
    <n v="0"/>
    <n v="0"/>
    <n v="319429"/>
    <n v="0.22"/>
    <n v="0"/>
    <s v="Phase 3 Crisis"/>
    <m/>
    <s v="N"/>
    <s v="Economic shocks"/>
    <m/>
    <m/>
    <m/>
    <n v="2.2452380952380953E-3"/>
    <n v="1"/>
  </r>
  <r>
    <x v="73"/>
    <n v="2017"/>
    <x v="0"/>
    <x v="4"/>
    <m/>
    <m/>
    <m/>
    <x v="0"/>
    <s v="GIEWS"/>
    <s v="GIEWS - 1"/>
    <x v="0"/>
    <s v="Current year"/>
    <m/>
    <m/>
    <d v="2016-11-01T00:00:00"/>
    <x v="11"/>
    <n v="4615222"/>
    <n v="4197432"/>
    <n v="0.91"/>
    <s v="Oct-Dec 2016"/>
    <n v="3373391"/>
    <n v="0.8036797260801366"/>
    <n v="769845"/>
    <n v="0.18340856981125603"/>
    <s v="N/A"/>
    <s v="N/A"/>
    <s v="N/A"/>
    <s v="N/A"/>
    <s v="N/A"/>
    <s v="N/A"/>
    <n v="52960"/>
    <n v="1.2617238349543244E-2"/>
    <m/>
    <s v="N/A"/>
    <m/>
    <s v="N"/>
    <s v="Economic shocks"/>
    <s v="Lingering impact of Ebola"/>
    <m/>
    <m/>
    <m/>
    <n v="1"/>
  </r>
  <r>
    <x v="73"/>
    <n v="2018"/>
    <x v="1"/>
    <x v="4"/>
    <m/>
    <m/>
    <m/>
    <x v="0"/>
    <s v="GIEWS"/>
    <s v="GIEWS - 1"/>
    <x v="0"/>
    <s v="Current year"/>
    <m/>
    <m/>
    <d v="2017-03-01T00:00:00"/>
    <x v="11"/>
    <n v="4713125"/>
    <n v="4197432"/>
    <n v="0.89"/>
    <s v="Jun-Aug 2017"/>
    <n v="3641375"/>
    <n v="0.86752447687061995"/>
    <n v="387989"/>
    <n v="9.2434850642011596E-2"/>
    <n v="15434"/>
    <n v="3.6770101338151518E-3"/>
    <n v="0"/>
    <n v="0"/>
    <n v="0"/>
    <n v="0"/>
    <n v="15434"/>
    <n v="3.6770101338151518E-3"/>
    <n v="0"/>
    <m/>
    <m/>
    <s v="N"/>
    <s v="Economic shocks "/>
    <s v="Production shortfall/others"/>
    <m/>
    <m/>
    <m/>
    <n v="1"/>
  </r>
  <r>
    <x v="73"/>
    <n v="2019"/>
    <x v="2"/>
    <x v="4"/>
    <m/>
    <m/>
    <m/>
    <x v="0"/>
    <s v="GIEWS"/>
    <s v="GIEWS - 1"/>
    <x v="0"/>
    <s v="Current year"/>
    <m/>
    <m/>
    <m/>
    <x v="11"/>
    <n v="4853516"/>
    <n v="4243477"/>
    <n v="0.87"/>
    <s v="Jun-Aug 2018"/>
    <n v="3573780"/>
    <n v="0.84218201253358982"/>
    <n v="626208"/>
    <n v="0.14756955204423164"/>
    <n v="43489"/>
    <n v="1.0248435422178558E-2"/>
    <n v="0"/>
    <n v="0"/>
    <n v="0"/>
    <n v="0"/>
    <n v="43489"/>
    <n v="1.0248435422178558E-2"/>
    <n v="0"/>
    <m/>
    <m/>
    <s v="N"/>
    <s v="Weather extremes "/>
    <s v="Climate shocks"/>
    <m/>
    <m/>
    <m/>
    <n v="1"/>
  </r>
  <r>
    <x v="73"/>
    <n v="2020"/>
    <x v="3"/>
    <x v="4"/>
    <m/>
    <m/>
    <m/>
    <x v="0"/>
    <s v="GIEWS"/>
    <s v="GIEWS - 1"/>
    <x v="0"/>
    <s v="Current year"/>
    <m/>
    <m/>
    <m/>
    <x v="11"/>
    <n v="4999498.8505747123"/>
    <n v="4349564"/>
    <n v="0.87000000000000011"/>
    <s v="Jun-Aug 2019"/>
    <n v="3501852"/>
    <n v="0.80510414377165163"/>
    <n v="806301"/>
    <n v="0.18537513185229601"/>
    <n v="41411"/>
    <n v="0.01"/>
    <n v="0"/>
    <n v="0"/>
    <n v="0"/>
    <n v="0"/>
    <n v="41411"/>
    <n v="0.01"/>
    <n v="0"/>
    <m/>
    <m/>
    <s v="N"/>
    <s v="Economic shocks"/>
    <s v="Economic shocks"/>
    <m/>
    <m/>
    <n v="3.0077751999728088E-2"/>
    <n v="1"/>
  </r>
  <r>
    <x v="73"/>
    <n v="2021"/>
    <x v="4"/>
    <x v="4"/>
    <m/>
    <m/>
    <m/>
    <x v="0"/>
    <s v="GIEWS"/>
    <s v="GIEWS - 1"/>
    <x v="0"/>
    <s v="Current year"/>
    <m/>
    <m/>
    <d v="2020-11-01T00:00:00"/>
    <x v="11"/>
    <n v="5073296"/>
    <n v="4568298"/>
    <n v="0.9"/>
    <s v="Oct-Dec 2020"/>
    <n v="3003824"/>
    <n v="0.65753678941259963"/>
    <n v="1113739"/>
    <n v="0.24379736173078026"/>
    <n v="405076"/>
    <n v="8.8671098076351415E-2"/>
    <n v="45659"/>
    <n v="9.9947507802687127E-3"/>
    <n v="0"/>
    <n v="0"/>
    <n v="450735"/>
    <n v="9.8666067756525519E-2"/>
    <n v="0"/>
    <s v="Phase 3 Crisis"/>
    <m/>
    <s v="N"/>
    <s v="Economic shocks "/>
    <s v="Economic shocks (including COVID)"/>
    <m/>
    <m/>
    <n v="1.4760909369306977E-2"/>
    <n v="1"/>
  </r>
  <r>
    <x v="73"/>
    <n v="2022"/>
    <x v="5"/>
    <x v="4"/>
    <m/>
    <m/>
    <m/>
    <x v="0"/>
    <s v="GIEWS"/>
    <s v="GIEWS -  1, 2, 3 "/>
    <x v="0"/>
    <s v="Current year"/>
    <m/>
    <m/>
    <m/>
    <x v="11"/>
    <n v="5170000"/>
    <n v="4714178"/>
    <n v="0.91183326885880078"/>
    <s v="Jun-Aug 2021"/>
    <n v="2264675"/>
    <n v="0.48039658239464017"/>
    <n v="1510122"/>
    <n v="0.32033622828836755"/>
    <n v="776050"/>
    <n v="0.16462042799402143"/>
    <n v="163331"/>
    <n v="3.4646761322970836E-2"/>
    <n v="0"/>
    <n v="0"/>
    <n v="939381"/>
    <n v="0.19926718931699228"/>
    <n v="0"/>
    <m/>
    <m/>
    <s v="N"/>
    <s v="Economic shocks "/>
    <s v="Economic shocks (including COVID)"/>
    <m/>
    <m/>
    <n v="1.9061375484497652E-2"/>
    <n v="1"/>
  </r>
  <r>
    <x v="73"/>
    <n v="2023"/>
    <x v="6"/>
    <x v="4"/>
    <m/>
    <m/>
    <m/>
    <x v="0"/>
    <s v="GIEWS"/>
    <s v="GIEWS -  1, 2, 3 "/>
    <x v="0"/>
    <s v="Current year"/>
    <m/>
    <m/>
    <m/>
    <x v="11"/>
    <n v="4799779"/>
    <n v="4799779"/>
    <n v="1"/>
    <s v="Oct-Dec 2022"/>
    <n v="3406982.2300000004"/>
    <n v="0.70982064590890548"/>
    <n v="1019566.4400000001"/>
    <n v="0.21241945514574734"/>
    <n v="365747.56999999995"/>
    <n v="7.6200918833971301E-2"/>
    <n v="7482.76"/>
    <n v="1.5589801113759614E-3"/>
    <n v="0"/>
    <n v="0"/>
    <n v="373230.32999999996"/>
    <n v="7.7759898945347267E-2"/>
    <n v="0"/>
    <s v="Phase 3 Crisis"/>
    <m/>
    <s v="N  "/>
    <s v="Economic shocks"/>
    <s v="Economic shocks"/>
    <m/>
    <m/>
    <n v="-7.1609477756286261E-2"/>
    <n v="1"/>
  </r>
  <r>
    <x v="73"/>
    <n v="2023"/>
    <x v="7"/>
    <x v="4"/>
    <m/>
    <m/>
    <m/>
    <x v="0"/>
    <s v="GIEWS"/>
    <s v="GIEWS -  1, 2, 3 "/>
    <x v="0"/>
    <s v="Projection"/>
    <m/>
    <m/>
    <m/>
    <x v="11"/>
    <n v="4799779"/>
    <n v="4799779"/>
    <n v="1"/>
    <s v="Jun-Aug 2023"/>
    <n v="2883503.44"/>
    <n v="0.60075754321188535"/>
    <n v="1385008.0300000003"/>
    <n v="0.28855662521128583"/>
    <n v="509913.38"/>
    <n v="0.10623684548809435"/>
    <n v="21354.15"/>
    <n v="4.4489860887345026E-3"/>
    <n v="0"/>
    <n v="0"/>
    <n v="531267.53"/>
    <n v="0.11068583157682886"/>
    <n v="0"/>
    <s v="Phase 3 Crisis"/>
    <m/>
    <s v="N  "/>
    <s v="Economic shocks"/>
    <s v="Economic shocks"/>
    <m/>
    <m/>
    <n v="0"/>
    <n v="1"/>
  </r>
  <r>
    <x v="74"/>
    <n v="2017"/>
    <x v="0"/>
    <x v="2"/>
    <m/>
    <m/>
    <m/>
    <x v="0"/>
    <s v="GIEWS"/>
    <s v="GIEWS - 1"/>
    <x v="0"/>
    <s v="Current year"/>
    <m/>
    <m/>
    <m/>
    <x v="8"/>
    <n v="6400000"/>
    <n v="6400000"/>
    <n v="1"/>
    <d v="2016-11-01T00:00:00"/>
    <n v="5036500"/>
    <n v="0.78695312500000003"/>
    <n v="1000000"/>
    <n v="0.15625"/>
    <s v="N/A"/>
    <s v="N/A"/>
    <s v="N/A"/>
    <s v="N/A"/>
    <s v="N/A"/>
    <s v="N/A"/>
    <n v="363500"/>
    <n v="5.6796874999999997E-2"/>
    <m/>
    <s v="N/A"/>
    <m/>
    <s v="N"/>
    <s v="Conflict/insecurity"/>
    <m/>
    <m/>
    <m/>
    <m/>
    <n v="1"/>
  </r>
  <r>
    <x v="74"/>
    <n v="2018"/>
    <x v="1"/>
    <x v="2"/>
    <m/>
    <m/>
    <m/>
    <x v="0"/>
    <s v="GIEWS"/>
    <s v="GIEWS - 1"/>
    <x v="0"/>
    <s v="Current year"/>
    <m/>
    <m/>
    <m/>
    <x v="8"/>
    <n v="6500000"/>
    <n v="6500000"/>
    <n v="1"/>
    <d v="2018-01-01T00:00:00"/>
    <s v="merged with Phase 2 "/>
    <s v="merged with Phase 2"/>
    <n v="5870000"/>
    <n v="0.90307692307692311"/>
    <s v="N/A"/>
    <s v="N/A"/>
    <s v="N/A"/>
    <s v="N/A"/>
    <s v="N/A"/>
    <s v="N/A"/>
    <n v="630000"/>
    <n v="9.6923076923076917E-2"/>
    <m/>
    <s v="N/A"/>
    <m/>
    <s v="N"/>
    <s v="Conflict/insecurity"/>
    <s v="Conflict/insecurity"/>
    <m/>
    <m/>
    <n v="1.5625E-2"/>
    <n v="1"/>
  </r>
  <r>
    <x v="74"/>
    <n v="2019"/>
    <x v="2"/>
    <x v="2"/>
    <m/>
    <m/>
    <m/>
    <x v="0"/>
    <s v="GIEWS"/>
    <s v="GIEWS - 1"/>
    <x v="0"/>
    <s v="Current year"/>
    <m/>
    <m/>
    <m/>
    <x v="8"/>
    <n v="6600000"/>
    <n v="6600000"/>
    <n v="1"/>
    <d v="2018-10-01T00:00:00"/>
    <s v="merged with Phase 2 "/>
    <s v="merged with Phase 2"/>
    <n v="6302000"/>
    <n v="0.95484848484848484"/>
    <s v="N/A"/>
    <s v="N/A"/>
    <s v="N/A"/>
    <s v="N/A"/>
    <s v="N/A"/>
    <s v="N/A"/>
    <n v="298000"/>
    <n v="4.5151515151515151E-2"/>
    <m/>
    <s v="N/A"/>
    <m/>
    <s v="N"/>
    <s v="Conflict/insecurity"/>
    <s v="Conflict/insecurity"/>
    <m/>
    <m/>
    <n v="1.5384615384615385E-2"/>
    <n v="1"/>
  </r>
  <r>
    <x v="74"/>
    <n v="2020"/>
    <x v="3"/>
    <x v="2"/>
    <m/>
    <m/>
    <m/>
    <x v="0"/>
    <s v="GIEWS"/>
    <s v="GIEWS - 1"/>
    <x v="0"/>
    <s v="Current year"/>
    <m/>
    <m/>
    <m/>
    <x v="8"/>
    <n v="6700000"/>
    <n v="6700000"/>
    <n v="1"/>
    <d v="2020-01-01T00:00:00"/>
    <s v="merged with Phase 2 "/>
    <s v="merged with Phase 2"/>
    <n v="6364000"/>
    <n v="0.94985074626865673"/>
    <s v="N/A"/>
    <s v="N/A"/>
    <s v="N/A"/>
    <s v="N/A"/>
    <s v="N/A"/>
    <s v="N/A"/>
    <n v="336000"/>
    <n v="0.05"/>
    <m/>
    <s v="N/A"/>
    <m/>
    <s v="N"/>
    <s v="Conflict/insecurity"/>
    <s v="Conflict/insecurity"/>
    <m/>
    <m/>
    <n v="1.5151515151515152E-2"/>
    <n v="1"/>
  </r>
  <r>
    <x v="74"/>
    <n v="2021"/>
    <x v="4"/>
    <x v="2"/>
    <s v="West Africa and the Sahel"/>
    <m/>
    <m/>
    <x v="0"/>
    <s v="GIEWS"/>
    <s v="GIEWS - 1"/>
    <x v="0"/>
    <s v="Current year"/>
    <m/>
    <m/>
    <m/>
    <x v="1"/>
    <n v="7400000"/>
    <n v="7400000"/>
    <n v="1"/>
    <s v="Jan-Dec 2020"/>
    <s v="merged with Phase 2 "/>
    <s v="merged with Phase 2"/>
    <n v="6701245"/>
    <n v="0.90557364864864864"/>
    <s v="N/A"/>
    <s v="N/A"/>
    <s v="N/A"/>
    <s v="N/A"/>
    <s v="N/A"/>
    <s v="N/A"/>
    <n v="698755"/>
    <n v="9.4426351351351356E-2"/>
    <m/>
    <s v="N/A"/>
    <m/>
    <s v="N"/>
    <s v="Conflict/insecurity"/>
    <s v="Conflict/insecurity"/>
    <m/>
    <m/>
    <n v="0.1044776119402985"/>
    <n v="1"/>
  </r>
  <r>
    <x v="74"/>
    <n v="2022"/>
    <x v="5"/>
    <x v="2"/>
    <s v="West Africa and the Sahel"/>
    <m/>
    <m/>
    <x v="0"/>
    <s v="GIEWS"/>
    <s v="GIEWS -  1, 2, 3 "/>
    <x v="0"/>
    <s v="Current year"/>
    <m/>
    <m/>
    <m/>
    <x v="1"/>
    <n v="8200000"/>
    <n v="8200000"/>
    <n v="1"/>
    <s v="Jun-Aug 2021"/>
    <s v="merged with Phase 2 "/>
    <s v="merged with Phase 2"/>
    <n v="7689000"/>
    <n v="0.93768292682926824"/>
    <s v="N/A"/>
    <s v="N/A"/>
    <s v="N/A"/>
    <s v="N/A"/>
    <s v="N/A"/>
    <s v="N/A"/>
    <n v="511000"/>
    <n v="6.2317073170731707E-2"/>
    <m/>
    <s v="N/A"/>
    <m/>
    <s v="N"/>
    <s v="Conflict/insecurity"/>
    <s v="Conflict/insecurity"/>
    <m/>
    <m/>
    <n v="0.10810810810810811"/>
    <n v="1"/>
  </r>
  <r>
    <x v="74"/>
    <n v="2023"/>
    <x v="6"/>
    <x v="2"/>
    <m/>
    <m/>
    <m/>
    <x v="0"/>
    <s v="GIEWS"/>
    <s v="GIEWS -  1, 2, 3 "/>
    <x v="0"/>
    <s v="Current year"/>
    <m/>
    <s v="CARI"/>
    <m/>
    <x v="20"/>
    <n v="8200000"/>
    <n v="1553277"/>
    <n v="0.18942402439024389"/>
    <m/>
    <m/>
    <s v=""/>
    <m/>
    <m/>
    <s v="merged with Phase 3"/>
    <m/>
    <s v="merged with Phase 3"/>
    <m/>
    <s v="N/A"/>
    <s v="N/A"/>
    <n v="300000"/>
    <n v="0.19314005164564982"/>
    <m/>
    <s v="N/A"/>
    <m/>
    <s v="N"/>
    <s v="Conflict/insecurity"/>
    <m/>
    <m/>
    <m/>
    <n v="0"/>
    <n v="1"/>
  </r>
  <r>
    <x v="74"/>
    <n v="2023"/>
    <x v="7"/>
    <x v="2"/>
    <m/>
    <m/>
    <m/>
    <x v="0"/>
    <s v="GIEWS"/>
    <s v="GIEWS -  1, 2, 3 "/>
    <x v="3"/>
    <s v="Projection"/>
    <s v="N/A"/>
    <s v="Data gap"/>
    <s v="N/A"/>
    <x v="4"/>
    <m/>
    <m/>
    <m/>
    <m/>
    <m/>
    <m/>
    <m/>
    <m/>
    <m/>
    <m/>
    <m/>
    <m/>
    <m/>
    <m/>
    <m/>
    <s v="N/A"/>
    <m/>
    <s v="N/A"/>
    <s v="N/A"/>
    <s v="N/A"/>
    <s v="N/A"/>
    <s v="N/A"/>
    <s v="likely to remain N"/>
    <m/>
    <m/>
    <n v="1"/>
  </r>
  <r>
    <x v="75"/>
    <n v="2017"/>
    <x v="0"/>
    <x v="3"/>
    <m/>
    <m/>
    <s v="Southern "/>
    <x v="0"/>
    <s v="GIEWS"/>
    <s v="GIEWS - 1"/>
    <x v="0"/>
    <s v="Current year"/>
    <m/>
    <m/>
    <d v="2016-09-01T00:00:00"/>
    <x v="0"/>
    <n v="23662120"/>
    <n v="1631545"/>
    <n v="7.0000000000000007E-2"/>
    <s v="Oct-Dec  2016"/>
    <n v="254388"/>
    <n v="0.15591846991655148"/>
    <n v="528498"/>
    <n v="0.3239248687593661"/>
    <n v="515316"/>
    <n v="0.31584541033192465"/>
    <n v="333343"/>
    <n v="0.20431125099215774"/>
    <n v="0"/>
    <n v="0"/>
    <n v="848659"/>
    <n v="0.52015666132408234"/>
    <n v="0"/>
    <s v="Phase 4 Emergency"/>
    <m/>
    <s v="Y"/>
    <s v="Weather extremes "/>
    <s v="Drought"/>
    <s v="https://www.ipcinfo.org/ipc-country-analysis/details-map/en/c/459657/?iso3=MDG"/>
    <m/>
    <m/>
    <n v="1"/>
  </r>
  <r>
    <x v="75"/>
    <n v="2018"/>
    <x v="1"/>
    <x v="3"/>
    <m/>
    <m/>
    <s v="Southern and south-eastern"/>
    <x v="0"/>
    <s v="GIEWS"/>
    <s v="GIEWS - 1"/>
    <x v="0"/>
    <s v="Current year"/>
    <m/>
    <m/>
    <d v="2017-10-01T00:00:00"/>
    <x v="0"/>
    <n v="24301024"/>
    <n v="2999494"/>
    <n v="0.12343076571588095"/>
    <s v="Nov 2017-Mar 2018"/>
    <n v="809309"/>
    <n v="0.26981517549293316"/>
    <n v="667717"/>
    <n v="0.22260988019979369"/>
    <n v="1130323"/>
    <n v="0.3768378933246741"/>
    <n v="392145"/>
    <n v="0.13073705098259905"/>
    <n v="0"/>
    <n v="0"/>
    <n v="1522468"/>
    <n v="0.50757494430727312"/>
    <n v="0"/>
    <s v="Phase 4 Emergency"/>
    <m/>
    <s v="Y"/>
    <s v="Weather extremes "/>
    <s v="Natural disaster"/>
    <m/>
    <n v="5.3430765715880943E-2"/>
    <n v="2.7001130921489706E-2"/>
    <n v="1"/>
  </r>
  <r>
    <x v="75"/>
    <n v="2019"/>
    <x v="2"/>
    <x v="3"/>
    <m/>
    <m/>
    <s v="Southern and south-eastern districts"/>
    <x v="0"/>
    <s v="GIEWS"/>
    <s v="GIEWS - 1"/>
    <x v="0"/>
    <s v="Current year"/>
    <m/>
    <m/>
    <d v="2017-10-01T00:00:00"/>
    <x v="0"/>
    <n v="24301024"/>
    <n v="2999494"/>
    <n v="0.12"/>
    <s v="Nov 2017-Mar 2018"/>
    <n v="809309"/>
    <n v="0.26981517549293316"/>
    <n v="667717"/>
    <n v="0.22260988019979369"/>
    <n v="1130323"/>
    <n v="0.3768378933246741"/>
    <n v="392145"/>
    <n v="0.13073705098259905"/>
    <n v="0"/>
    <n v="0"/>
    <n v="1522468"/>
    <n v="0.50757494430727312"/>
    <n v="0"/>
    <s v="Phase 4 Emergency"/>
    <m/>
    <s v="Y"/>
    <s v="Weather extremes "/>
    <s v="Climate shocks"/>
    <m/>
    <n v="-3.430765715880954E-3"/>
    <n v="0"/>
    <n v="1"/>
  </r>
  <r>
    <x v="75"/>
    <n v="2020"/>
    <x v="3"/>
    <x v="3"/>
    <m/>
    <m/>
    <s v="Southern, south-eastern and eastern areas"/>
    <x v="0"/>
    <s v="GIEWS"/>
    <s v="GIEWS - 1"/>
    <x v="0"/>
    <s v="Current year"/>
    <m/>
    <m/>
    <d v="2018-10-01T00:00:00"/>
    <x v="0"/>
    <n v="26262000"/>
    <n v="4601075"/>
    <n v="0.18"/>
    <s v="Nov 2018-Mar 2019"/>
    <n v="1957163"/>
    <n v="0.42537081008242639"/>
    <n v="1336937"/>
    <n v="0.28999999999999998"/>
    <n v="940615"/>
    <n v="0.2"/>
    <n v="366360"/>
    <n v="0.08"/>
    <n v="0"/>
    <n v="0"/>
    <n v="1306975"/>
    <n v="0.28000000000000003"/>
    <n v="0"/>
    <s v="Phase 4 Emergency"/>
    <m/>
    <s v="Y"/>
    <s v="Weather extremes"/>
    <s v="Weather extremes"/>
    <m/>
    <n v="0.06"/>
    <n v="8.0695200333944769E-2"/>
    <n v="1"/>
  </r>
  <r>
    <x v="75"/>
    <n v="2021"/>
    <x v="4"/>
    <x v="3"/>
    <m/>
    <m/>
    <s v="Southern and south-eastern areas"/>
    <x v="0"/>
    <s v="GIEWS"/>
    <s v="GIEWS - 1"/>
    <x v="0"/>
    <s v="Current year"/>
    <m/>
    <m/>
    <d v="2020-11-01T00:00:00"/>
    <x v="0"/>
    <n v="25680342"/>
    <n v="3908628"/>
    <n v="0.15220311318283844"/>
    <s v="Oct-Dec 2020"/>
    <n v="1191738"/>
    <n v="0.30489931505377332"/>
    <n v="1654178"/>
    <n v="0.42321193011972486"/>
    <n v="858496"/>
    <n v="0.22"/>
    <n v="204216"/>
    <n v="0.05"/>
    <n v="0"/>
    <n v="0"/>
    <n v="1062712"/>
    <n v="0.27"/>
    <n v="0"/>
    <s v="Phase 4 Emergency"/>
    <m/>
    <s v="Y"/>
    <s v="Weather extremes"/>
    <s v="Weather extremes"/>
    <m/>
    <n v="-2.7796886817161554E-2"/>
    <n v="-2.214827507425177E-2"/>
    <n v="1"/>
  </r>
  <r>
    <x v="75"/>
    <n v="2022"/>
    <x v="5"/>
    <x v="3"/>
    <m/>
    <m/>
    <s v="Grand Sud and Est"/>
    <x v="0"/>
    <s v="GIEWS"/>
    <s v="GIEWS -  1, 2, 3 "/>
    <x v="0"/>
    <s v="Current year"/>
    <m/>
    <m/>
    <d v="2021-11-01T00:00:00"/>
    <x v="0"/>
    <n v="27891778"/>
    <n v="4414391"/>
    <n v="0.1582685406430526"/>
    <s v="Nov - Dec 2021"/>
    <n v="951648"/>
    <n v="0.215578547527847"/>
    <n v="1820100"/>
    <n v="0.41"/>
    <n v="1237868"/>
    <n v="0.28000000000000003"/>
    <n v="404775"/>
    <n v="0.09"/>
    <n v="0"/>
    <n v="0"/>
    <n v="1642643"/>
    <n v="0.37"/>
    <n v="0"/>
    <s v="Phase 4 Emergency"/>
    <m/>
    <s v="Y"/>
    <s v="Weather extremes"/>
    <s v="Weather extremes"/>
    <m/>
    <n v="6.0654274602141567E-3"/>
    <n v="8.6113962189444365E-2"/>
    <n v="1"/>
  </r>
  <r>
    <x v="75"/>
    <n v="2023"/>
    <x v="6"/>
    <x v="3"/>
    <m/>
    <m/>
    <m/>
    <x v="0"/>
    <s v="GIEWS"/>
    <s v="GIEWS -  1, 2, 3 "/>
    <x v="0"/>
    <s v="Current year"/>
    <m/>
    <m/>
    <d v="2022-11-01T00:00:00"/>
    <x v="0"/>
    <n v="29042000"/>
    <n v="6230078"/>
    <n v="0.21451959231457887"/>
    <s v="Nov 2022-Mar 2023"/>
    <n v="1534551"/>
    <n v="0.24"/>
    <n v="2470452"/>
    <n v="0.4"/>
    <n v="1972981"/>
    <n v="0.32"/>
    <n v="252094"/>
    <n v="0.04"/>
    <n v="0"/>
    <n v="0"/>
    <n v="2225075"/>
    <n v="0.36"/>
    <n v="0"/>
    <s v="Phase 3 Crisis"/>
    <m/>
    <s v="Y"/>
    <s v="Weather extremes"/>
    <m/>
    <m/>
    <n v="5.6251051671526275E-2"/>
    <n v="4.123874784891806E-2"/>
    <n v="1"/>
  </r>
  <r>
    <x v="75"/>
    <n v="2023"/>
    <x v="7"/>
    <x v="3"/>
    <m/>
    <m/>
    <m/>
    <x v="0"/>
    <s v="GIEWS"/>
    <s v="GIEWS -  1, 2, 3 "/>
    <x v="0"/>
    <s v="Projection"/>
    <m/>
    <m/>
    <d v="2022-11-01T00:00:00"/>
    <x v="0"/>
    <n v="29042000"/>
    <n v="6230078"/>
    <n v="0.21451959231457887"/>
    <s v="Nov 2022-Mar 2023"/>
    <n v="1534551"/>
    <n v="0.24631328853346621"/>
    <n v="2470452"/>
    <n v="0.4"/>
    <n v="1972981"/>
    <n v="0.32"/>
    <n v="252094"/>
    <n v="0.04"/>
    <n v="0"/>
    <n v="0"/>
    <n v="2225075"/>
    <n v="0.36"/>
    <n v="0"/>
    <s v="Phase 3 Crisis"/>
    <m/>
    <s v="Y"/>
    <s v="Weather extremes"/>
    <m/>
    <m/>
    <m/>
    <n v="0"/>
    <n v="1"/>
  </r>
  <r>
    <x v="76"/>
    <n v="2017"/>
    <x v="0"/>
    <x v="3"/>
    <m/>
    <m/>
    <m/>
    <x v="0"/>
    <s v="GIEWS"/>
    <s v="GIEWS - 1"/>
    <x v="0"/>
    <s v="Current year"/>
    <m/>
    <m/>
    <m/>
    <x v="5"/>
    <n v="16800000"/>
    <n v="14500000"/>
    <n v="0.86309523809523814"/>
    <s v="https://www.humanitarianresponse.info/sites/www.humanitarianresponse.info/files/documents/files/malawi_food_insecurity_sitrep_no.3.pdf"/>
    <s v="merged with Phase 2 "/>
    <s v="merged with Phase 2"/>
    <n v="7800000"/>
    <n v="0.53793103448275859"/>
    <s v="N/A"/>
    <s v="N/A"/>
    <s v="N/A"/>
    <s v="N/A"/>
    <s v="N/A"/>
    <s v="N/A"/>
    <n v="6700000"/>
    <n v="0.46206896551724136"/>
    <m/>
    <s v="N/A"/>
    <m/>
    <s v="Y"/>
    <s v="Weather extremes "/>
    <s v="Drought"/>
    <m/>
    <m/>
    <m/>
    <n v="1"/>
  </r>
  <r>
    <x v="76"/>
    <n v="2018"/>
    <x v="1"/>
    <x v="3"/>
    <m/>
    <m/>
    <m/>
    <x v="0"/>
    <s v="GIEWS"/>
    <s v="GIEWS - 1"/>
    <x v="0"/>
    <s v="Current year"/>
    <m/>
    <m/>
    <s v="N/A"/>
    <x v="13"/>
    <n v="18771580"/>
    <n v="18771580"/>
    <n v="1"/>
    <s v="Jan-Mar 2017"/>
    <n v="11471580"/>
    <n v="0.61111424824122418"/>
    <n v="2200000"/>
    <n v="0.11719844573552146"/>
    <s v="N/A"/>
    <s v="N/A"/>
    <s v="N/A"/>
    <s v="N/A"/>
    <s v="N/A"/>
    <s v="N/A"/>
    <n v="5100000"/>
    <n v="0.2716873060232543"/>
    <m/>
    <s v="N/A"/>
    <m/>
    <s v="Y"/>
    <s v="Weather extremes "/>
    <s v="Natural disaster"/>
    <m/>
    <n v="0.78548040768542116"/>
    <n v="-0.3536402451621789"/>
    <n v="1"/>
  </r>
  <r>
    <x v="76"/>
    <n v="2019"/>
    <x v="2"/>
    <x v="3"/>
    <m/>
    <m/>
    <m/>
    <x v="0"/>
    <s v="GIEWS"/>
    <s v="GIEWS - 1"/>
    <x v="0"/>
    <s v="Current year"/>
    <m/>
    <m/>
    <d v="2018-08-01T00:00:00"/>
    <x v="0"/>
    <n v="18771580"/>
    <n v="15329133"/>
    <n v="0.82"/>
    <s v="Oct 2018-Mar 2019"/>
    <n v="6992696"/>
    <n v="0.45617035223061864"/>
    <n v="5030032"/>
    <n v="0.32813545293135626"/>
    <n v="2857245"/>
    <n v="0.186393124777507"/>
    <n v="449160"/>
    <n v="2.9301070060518099E-2"/>
    <n v="0"/>
    <n v="0"/>
    <n v="3306405"/>
    <n v="0.2156941948380251"/>
    <n v="0"/>
    <s v="Phase 3 Crisis"/>
    <m/>
    <s v="Y"/>
    <s v="Weather extremes "/>
    <s v="Climate shocks"/>
    <m/>
    <n v="-4.3095238095238186E-2"/>
    <n v="0.11735595238095238"/>
    <n v="1"/>
  </r>
  <r>
    <x v="76"/>
    <n v="2020"/>
    <x v="3"/>
    <x v="3"/>
    <m/>
    <m/>
    <m/>
    <x v="0"/>
    <s v="GIEWS"/>
    <s v="GIEWS - 1"/>
    <x v="0"/>
    <s v="Current year"/>
    <m/>
    <m/>
    <d v="2018-08-01T00:00:00"/>
    <x v="0"/>
    <n v="18771580"/>
    <n v="15329133"/>
    <n v="0.82"/>
    <s v="Oct 2018-Mar 2019"/>
    <n v="6992718"/>
    <n v="0.45617178740637193"/>
    <n v="5030024"/>
    <n v="0.33"/>
    <n v="2857238"/>
    <n v="0.19"/>
    <n v="449153"/>
    <n v="0.03"/>
    <n v="0"/>
    <n v="0"/>
    <n v="3306391"/>
    <n v="0.22"/>
    <n v="0"/>
    <s v="Phase 3 Crisis"/>
    <m/>
    <s v="Y"/>
    <s v="Weather extremes"/>
    <s v="Weather extremes"/>
    <m/>
    <n v="0"/>
    <n v="0"/>
    <n v="1"/>
  </r>
  <r>
    <x v="76"/>
    <n v="2021"/>
    <x v="4"/>
    <x v="3"/>
    <m/>
    <m/>
    <m/>
    <x v="0"/>
    <s v="GIEWS"/>
    <s v="GIEWS - 1"/>
    <x v="0"/>
    <s v="Current year"/>
    <m/>
    <m/>
    <d v="2020-12-01T00:00:00"/>
    <x v="0"/>
    <n v="19718415"/>
    <n v="17677952"/>
    <n v="0.89651992819909709"/>
    <s v="Nov - Dec 2020"/>
    <n v="8945219"/>
    <n v="0.50600991562823572"/>
    <n v="6183030"/>
    <n v="0.35"/>
    <n v="2549703"/>
    <n v="0.14000000000000001"/>
    <n v="0"/>
    <n v="0"/>
    <n v="0"/>
    <n v="0"/>
    <n v="2549703"/>
    <n v="0.14000000000000001"/>
    <n v="0"/>
    <s v="Phase 3 Crisis"/>
    <m/>
    <s v="Y"/>
    <s v="Economic shocks "/>
    <s v="Economic shocks (including COVID)"/>
    <m/>
    <n v="7.6519928199097142E-2"/>
    <n v="5.0439813803632938E-2"/>
    <n v="1"/>
  </r>
  <r>
    <x v="76"/>
    <n v="2022"/>
    <x v="5"/>
    <x v="3"/>
    <m/>
    <m/>
    <m/>
    <x v="0"/>
    <s v="GIEWS"/>
    <s v="GIEWS -  1, 2, 3 "/>
    <x v="0"/>
    <s v="Current year"/>
    <m/>
    <m/>
    <d v="2020-12-01T00:00:00"/>
    <x v="0"/>
    <n v="19718415"/>
    <n v="17677952"/>
    <n v="0.89651992819909709"/>
    <s v="Jan-Mar 2021"/>
    <n v="8768783"/>
    <n v="0.49602934774344903"/>
    <n v="6266629"/>
    <n v="0.35"/>
    <n v="2509092"/>
    <n v="0.14000000000000001"/>
    <n v="133448"/>
    <n v="0.01"/>
    <n v="0"/>
    <n v="0"/>
    <n v="2642540"/>
    <n v="0.15"/>
    <n v="0"/>
    <s v="Phase 3 Crisis"/>
    <m/>
    <s v="Y"/>
    <s v="Economic shocks "/>
    <s v="Economic shocks (including COVID)"/>
    <m/>
    <n v="0"/>
    <n v="0"/>
    <n v="1"/>
  </r>
  <r>
    <x v="76"/>
    <n v="2023"/>
    <x v="6"/>
    <x v="3"/>
    <m/>
    <m/>
    <m/>
    <x v="0"/>
    <s v="GIEWS"/>
    <s v="GIEWS -  1, 2, 3 "/>
    <x v="0"/>
    <s v="Current year"/>
    <m/>
    <m/>
    <d v="2022-06-01T00:00:00"/>
    <x v="0"/>
    <n v="19348953"/>
    <n v="19317465"/>
    <n v="0.99837262512343694"/>
    <s v="Oct 2022 - Mar 2023"/>
    <n v="8815301"/>
    <n v="0.45"/>
    <n v="6679662"/>
    <n v="0.35"/>
    <n v="3822502"/>
    <n v="0.2"/>
    <n v="0"/>
    <n v="0"/>
    <n v="0"/>
    <n v="0"/>
    <n v="3822502"/>
    <n v="0.2"/>
    <n v="0"/>
    <s v="Phase 3 Crisis"/>
    <m/>
    <s v="Y"/>
    <s v="Weather extremes"/>
    <m/>
    <m/>
    <n v="0.10185269692433985"/>
    <n v="-1.8736901520735819E-2"/>
    <n v="1"/>
  </r>
  <r>
    <x v="76"/>
    <n v="2023"/>
    <x v="7"/>
    <x v="3"/>
    <m/>
    <m/>
    <m/>
    <x v="0"/>
    <s v="GIEWS"/>
    <s v="GIEWS -  1, 2, 3 "/>
    <x v="0"/>
    <s v="Projection"/>
    <m/>
    <m/>
    <d v="2022-06-01T00:00:00"/>
    <x v="0"/>
    <n v="19348953"/>
    <n v="19317465"/>
    <n v="0.99837262512343694"/>
    <s v="Oct 2022 - Mar 2023"/>
    <n v="8815301"/>
    <n v="0.45"/>
    <n v="6679662"/>
    <n v="0.35"/>
    <n v="3822502"/>
    <n v="0.2"/>
    <n v="0"/>
    <n v="0"/>
    <n v="0"/>
    <n v="0"/>
    <n v="3822502"/>
    <n v="0.2"/>
    <n v="0"/>
    <s v="Phase 3 Crisis"/>
    <m/>
    <s v="Y "/>
    <s v="Economic shocks"/>
    <m/>
    <m/>
    <m/>
    <n v="0"/>
    <n v="1"/>
  </r>
  <r>
    <x v="77"/>
    <n v="2017"/>
    <x v="0"/>
    <x v="1"/>
    <m/>
    <m/>
    <m/>
    <x v="1"/>
    <s v="N/A"/>
    <s v="N/A - N/A"/>
    <x v="2"/>
    <s v="Current year"/>
    <s v="N/A"/>
    <s v="N/A"/>
    <s v="N/A"/>
    <x v="2"/>
    <s v="N/A"/>
    <s v="N/A"/>
    <s v="N/A"/>
    <s v="N/A"/>
    <s v="N/A"/>
    <s v="N/A"/>
    <s v="N/A"/>
    <s v="N/A"/>
    <s v="N/A"/>
    <s v="N/A"/>
    <s v="N/A"/>
    <s v="N/A"/>
    <s v="N/A"/>
    <s v="N/A"/>
    <s v="N/A"/>
    <s v="N/A"/>
    <m/>
    <s v="N/A"/>
    <s v="N/A"/>
    <s v="N/A"/>
    <s v="N/A"/>
    <s v="N/A"/>
    <m/>
    <m/>
    <m/>
    <m/>
  </r>
  <r>
    <x v="77"/>
    <n v="2018"/>
    <x v="1"/>
    <x v="1"/>
    <m/>
    <m/>
    <m/>
    <x v="1"/>
    <s v="N/A"/>
    <s v="N/A - N/A"/>
    <x v="2"/>
    <s v="Current year"/>
    <s v="N/A"/>
    <s v="N/A"/>
    <s v="N/A"/>
    <x v="2"/>
    <s v="N/A"/>
    <s v="N/A"/>
    <s v="N/A"/>
    <s v="N/A"/>
    <s v="N/A"/>
    <s v="N/A"/>
    <s v="N/A"/>
    <s v="N/A"/>
    <s v="N/A"/>
    <s v="N/A"/>
    <s v="N/A"/>
    <s v="N/A"/>
    <s v="N/A"/>
    <s v="N/A"/>
    <s v="N/A"/>
    <s v="N/A"/>
    <m/>
    <s v="N/A"/>
    <s v="N/A"/>
    <s v="N/A"/>
    <s v="N/A"/>
    <s v="N/A"/>
    <m/>
    <m/>
    <m/>
    <m/>
  </r>
  <r>
    <x v="77"/>
    <n v="2019"/>
    <x v="2"/>
    <x v="1"/>
    <m/>
    <m/>
    <m/>
    <x v="1"/>
    <s v="N/A"/>
    <s v="N/A - N/A"/>
    <x v="2"/>
    <s v="Current year"/>
    <s v="N/A"/>
    <s v="N/A"/>
    <s v="N/A"/>
    <x v="2"/>
    <s v="N/A"/>
    <s v="N/A"/>
    <s v="N/A"/>
    <s v="N/A"/>
    <s v="N/A"/>
    <s v="N/A"/>
    <s v="N/A"/>
    <s v="N/A"/>
    <s v="N/A"/>
    <s v="N/A"/>
    <s v="N/A"/>
    <s v="N/A"/>
    <s v="N/A"/>
    <s v="N/A"/>
    <s v="N/A"/>
    <s v="N/A"/>
    <m/>
    <s v="N/A"/>
    <s v="N/A"/>
    <s v="N/A"/>
    <s v="N/A"/>
    <s v="N/A"/>
    <m/>
    <m/>
    <m/>
    <m/>
  </r>
  <r>
    <x v="77"/>
    <n v="2020"/>
    <x v="3"/>
    <x v="1"/>
    <m/>
    <m/>
    <m/>
    <x v="1"/>
    <s v="N/A"/>
    <s v="N/A - N/A"/>
    <x v="2"/>
    <s v="Current year"/>
    <s v="N/A"/>
    <s v="N/A"/>
    <s v="N/A"/>
    <x v="2"/>
    <s v="N/A"/>
    <s v="N/A"/>
    <s v="N/A"/>
    <s v="N/A"/>
    <s v="N/A"/>
    <s v="N/A"/>
    <s v="N/A"/>
    <s v="N/A"/>
    <s v="N/A"/>
    <s v="N/A"/>
    <s v="N/A"/>
    <s v="N/A"/>
    <s v="N/A"/>
    <s v="N/A"/>
    <s v="N/A"/>
    <s v="N/A"/>
    <m/>
    <s v="N/A"/>
    <s v="N/A"/>
    <s v="N/A"/>
    <s v="N/A"/>
    <s v="N/A"/>
    <m/>
    <m/>
    <m/>
    <m/>
  </r>
  <r>
    <x v="77"/>
    <n v="2021"/>
    <x v="4"/>
    <x v="1"/>
    <m/>
    <m/>
    <m/>
    <x v="1"/>
    <s v="N/A"/>
    <s v="N/A - N/A"/>
    <x v="2"/>
    <s v="Current year"/>
    <s v="N/A"/>
    <s v="N/A"/>
    <s v="N/A"/>
    <x v="2"/>
    <s v="N/A"/>
    <s v="N/A"/>
    <s v="N/A"/>
    <s v="N/A"/>
    <s v="N/A"/>
    <s v="N/A"/>
    <s v="N/A"/>
    <s v="N/A"/>
    <s v="N/A"/>
    <s v="N/A"/>
    <s v="N/A"/>
    <s v="N/A"/>
    <s v="N/A"/>
    <s v="N/A"/>
    <s v="N/A"/>
    <s v="N/A"/>
    <m/>
    <s v="N/A"/>
    <s v="N/A"/>
    <s v="N/A"/>
    <s v="N/A"/>
    <s v="N/A"/>
    <m/>
    <m/>
    <m/>
    <m/>
  </r>
  <r>
    <x v="77"/>
    <n v="2022"/>
    <x v="5"/>
    <x v="1"/>
    <m/>
    <m/>
    <m/>
    <x v="1"/>
    <s v="N/A"/>
    <s v="N/A - N/A"/>
    <x v="2"/>
    <s v="Current year"/>
    <s v="N/A"/>
    <s v="N/A"/>
    <s v="N/A"/>
    <x v="2"/>
    <s v="N/A"/>
    <s v="N/A"/>
    <s v="N/A"/>
    <s v="N/A"/>
    <s v="N/A"/>
    <s v="N/A"/>
    <s v="N/A"/>
    <s v="N/A"/>
    <s v="N/A"/>
    <s v="N/A"/>
    <s v="N/A"/>
    <s v="N/A"/>
    <s v="N/A"/>
    <s v="N/A"/>
    <s v="N/A"/>
    <s v="N/A"/>
    <m/>
    <s v="N/A"/>
    <s v="N/A"/>
    <s v="N/A"/>
    <s v="N/A"/>
    <s v="N/A"/>
    <m/>
    <m/>
    <m/>
    <m/>
  </r>
  <r>
    <x v="77"/>
    <n v="2023"/>
    <x v="6"/>
    <x v="1"/>
    <m/>
    <m/>
    <m/>
    <x v="1"/>
    <s v="N/A"/>
    <s v="N/A - N/A"/>
    <x v="2"/>
    <s v="Current year"/>
    <s v="N/A"/>
    <s v="N/A"/>
    <s v="N/A"/>
    <x v="2"/>
    <s v="N/A"/>
    <s v="N/A"/>
    <s v="N/A"/>
    <s v="N/A"/>
    <s v="N/A"/>
    <s v="N/A"/>
    <s v="N/A"/>
    <s v="N/A"/>
    <s v="N/A"/>
    <s v="N/A"/>
    <s v="N/A"/>
    <s v="N/A"/>
    <s v="N/A"/>
    <s v="N/A"/>
    <s v="N/A"/>
    <s v="N/A"/>
    <m/>
    <s v="N/A"/>
    <s v="N/A"/>
    <s v="N/A"/>
    <s v="N/A"/>
    <s v="N/A"/>
    <m/>
    <m/>
    <m/>
    <m/>
  </r>
  <r>
    <x v="78"/>
    <n v="2017"/>
    <x v="0"/>
    <x v="1"/>
    <m/>
    <m/>
    <m/>
    <x v="1"/>
    <s v="N/A"/>
    <s v="N/A - N/A"/>
    <x v="2"/>
    <s v="Current year"/>
    <s v="N/A"/>
    <s v="N/A"/>
    <s v="N/A"/>
    <x v="2"/>
    <s v="N/A"/>
    <s v="N/A"/>
    <s v="N/A"/>
    <s v="N/A"/>
    <s v="N/A"/>
    <s v="N/A"/>
    <s v="N/A"/>
    <s v="N/A"/>
    <s v="N/A"/>
    <s v="N/A"/>
    <s v="N/A"/>
    <s v="N/A"/>
    <s v="N/A"/>
    <s v="N/A"/>
    <s v="N/A"/>
    <s v="N/A"/>
    <m/>
    <s v="N/A"/>
    <s v="N/A"/>
    <s v="N/A"/>
    <s v="N/A"/>
    <s v="N/A"/>
    <m/>
    <m/>
    <m/>
    <m/>
  </r>
  <r>
    <x v="78"/>
    <n v="2018"/>
    <x v="1"/>
    <x v="1"/>
    <m/>
    <m/>
    <m/>
    <x v="1"/>
    <s v="N/A"/>
    <s v="N/A - N/A"/>
    <x v="2"/>
    <s v="Current year"/>
    <s v="N/A"/>
    <s v="N/A"/>
    <s v="N/A"/>
    <x v="2"/>
    <s v="N/A"/>
    <s v="N/A"/>
    <s v="N/A"/>
    <s v="N/A"/>
    <s v="N/A"/>
    <s v="N/A"/>
    <s v="N/A"/>
    <s v="N/A"/>
    <s v="N/A"/>
    <s v="N/A"/>
    <s v="N/A"/>
    <s v="N/A"/>
    <s v="N/A"/>
    <s v="N/A"/>
    <s v="N/A"/>
    <s v="N/A"/>
    <m/>
    <s v="N/A"/>
    <s v="N/A"/>
    <s v="N/A"/>
    <s v="N/A"/>
    <s v="N/A"/>
    <m/>
    <m/>
    <m/>
    <m/>
  </r>
  <r>
    <x v="78"/>
    <n v="2019"/>
    <x v="2"/>
    <x v="1"/>
    <m/>
    <m/>
    <m/>
    <x v="1"/>
    <s v="N/A"/>
    <s v="N/A - N/A"/>
    <x v="2"/>
    <s v="Current year"/>
    <s v="N/A"/>
    <s v="N/A"/>
    <s v="N/A"/>
    <x v="2"/>
    <s v="N/A"/>
    <s v="N/A"/>
    <s v="N/A"/>
    <s v="N/A"/>
    <s v="N/A"/>
    <s v="N/A"/>
    <s v="N/A"/>
    <s v="N/A"/>
    <s v="N/A"/>
    <s v="N/A"/>
    <s v="N/A"/>
    <s v="N/A"/>
    <s v="N/A"/>
    <s v="N/A"/>
    <s v="N/A"/>
    <s v="N/A"/>
    <m/>
    <s v="N/A"/>
    <s v="N/A"/>
    <s v="N/A"/>
    <s v="N/A"/>
    <s v="N/A"/>
    <m/>
    <m/>
    <m/>
    <m/>
  </r>
  <r>
    <x v="78"/>
    <n v="2020"/>
    <x v="3"/>
    <x v="1"/>
    <m/>
    <m/>
    <m/>
    <x v="1"/>
    <s v="N/A"/>
    <s v="N/A - N/A"/>
    <x v="2"/>
    <s v="Current year"/>
    <s v="N/A"/>
    <s v="N/A"/>
    <s v="N/A"/>
    <x v="2"/>
    <s v="N/A"/>
    <s v="N/A"/>
    <s v="N/A"/>
    <s v="N/A"/>
    <s v="N/A"/>
    <s v="N/A"/>
    <s v="N/A"/>
    <s v="N/A"/>
    <s v="N/A"/>
    <s v="N/A"/>
    <s v="N/A"/>
    <s v="N/A"/>
    <s v="N/A"/>
    <s v="N/A"/>
    <s v="N/A"/>
    <s v="N/A"/>
    <m/>
    <s v="N/A"/>
    <s v="N/A"/>
    <s v="N/A"/>
    <s v="N/A"/>
    <s v="N/A"/>
    <m/>
    <m/>
    <m/>
    <m/>
  </r>
  <r>
    <x v="78"/>
    <n v="2021"/>
    <x v="4"/>
    <x v="1"/>
    <m/>
    <m/>
    <m/>
    <x v="1"/>
    <s v="N/A"/>
    <s v="N/A - N/A"/>
    <x v="2"/>
    <s v="Current year"/>
    <s v="N/A"/>
    <s v="N/A"/>
    <s v="N/A"/>
    <x v="2"/>
    <s v="N/A"/>
    <s v="N/A"/>
    <s v="N/A"/>
    <s v="N/A"/>
    <s v="N/A"/>
    <s v="N/A"/>
    <s v="N/A"/>
    <s v="N/A"/>
    <s v="N/A"/>
    <s v="N/A"/>
    <s v="N/A"/>
    <s v="N/A"/>
    <s v="N/A"/>
    <s v="N/A"/>
    <s v="N/A"/>
    <s v="N/A"/>
    <m/>
    <s v="N/A"/>
    <s v="N/A"/>
    <s v="N/A"/>
    <s v="N/A"/>
    <s v="N/A"/>
    <m/>
    <m/>
    <m/>
    <m/>
  </r>
  <r>
    <x v="78"/>
    <n v="2022"/>
    <x v="5"/>
    <x v="1"/>
    <m/>
    <m/>
    <m/>
    <x v="1"/>
    <s v="N/A"/>
    <s v="N/A - N/A"/>
    <x v="2"/>
    <s v="Current year"/>
    <s v="N/A"/>
    <s v="N/A"/>
    <s v="N/A"/>
    <x v="2"/>
    <s v="N/A"/>
    <s v="N/A"/>
    <s v="N/A"/>
    <s v="N/A"/>
    <s v="N/A"/>
    <s v="N/A"/>
    <s v="N/A"/>
    <s v="N/A"/>
    <s v="N/A"/>
    <s v="N/A"/>
    <s v="N/A"/>
    <s v="N/A"/>
    <s v="N/A"/>
    <s v="N/A"/>
    <s v="N/A"/>
    <s v="N/A"/>
    <m/>
    <s v="N/A"/>
    <s v="N/A"/>
    <s v="N/A"/>
    <s v="N/A"/>
    <s v="N/A"/>
    <m/>
    <m/>
    <m/>
    <m/>
  </r>
  <r>
    <x v="78"/>
    <n v="2023"/>
    <x v="6"/>
    <x v="1"/>
    <m/>
    <m/>
    <m/>
    <x v="1"/>
    <s v="N/A"/>
    <s v="N/A - N/A"/>
    <x v="2"/>
    <s v="Current year"/>
    <s v="N/A"/>
    <s v="N/A"/>
    <s v="N/A"/>
    <x v="2"/>
    <s v="N/A"/>
    <s v="N/A"/>
    <s v="N/A"/>
    <s v="N/A"/>
    <s v="N/A"/>
    <s v="N/A"/>
    <s v="N/A"/>
    <s v="N/A"/>
    <s v="N/A"/>
    <s v="N/A"/>
    <s v="N/A"/>
    <s v="N/A"/>
    <s v="N/A"/>
    <s v="N/A"/>
    <s v="N/A"/>
    <s v="N/A"/>
    <m/>
    <s v="N/A"/>
    <s v="N/A"/>
    <s v="N/A"/>
    <s v="N/A"/>
    <s v="N/A"/>
    <m/>
    <m/>
    <m/>
    <m/>
  </r>
  <r>
    <x v="79"/>
    <n v="2017"/>
    <x v="0"/>
    <x v="4"/>
    <m/>
    <m/>
    <m/>
    <x v="0"/>
    <s v="GIEWS"/>
    <s v="GIEWS - 1"/>
    <x v="0"/>
    <s v="Current year"/>
    <m/>
    <m/>
    <m/>
    <x v="11"/>
    <n v="18717617"/>
    <n v="18343082"/>
    <n v="0.98"/>
    <s v="Mar-May 2016"/>
    <n v="16247364.68"/>
    <n v="0.8857488986856189"/>
    <n v="1855055.89"/>
    <n v="0.10113109072946411"/>
    <n v="240661.43000000005"/>
    <n v="1.3120010584916976E-2"/>
    <n v="0"/>
    <n v="0"/>
    <n v="0"/>
    <n v="0"/>
    <n v="240661.43000000005"/>
    <n v="1.3120010584916976E-2"/>
    <n v="0"/>
    <m/>
    <m/>
    <s v="N"/>
    <s v="Conflict/insecurity"/>
    <m/>
    <m/>
    <m/>
    <m/>
    <n v="1"/>
  </r>
  <r>
    <x v="79"/>
    <n v="2018"/>
    <x v="1"/>
    <x v="4"/>
    <m/>
    <m/>
    <m/>
    <x v="0"/>
    <s v="GIEWS"/>
    <s v="GIEWS - 1"/>
    <x v="0"/>
    <s v="Current year"/>
    <m/>
    <m/>
    <d v="2017-03-01T00:00:00"/>
    <x v="11"/>
    <n v="18876001"/>
    <n v="18876001"/>
    <n v="1"/>
    <s v="Jun-Aug 2017"/>
    <n v="15042057"/>
    <n v="0.79688791073914433"/>
    <n v="3233166"/>
    <n v="0.17128447916484005"/>
    <n v="579021"/>
    <n v="3.0674982481723751E-2"/>
    <n v="21757"/>
    <n v="1.1526276142918195E-3"/>
    <n v="0"/>
    <n v="0"/>
    <n v="600778"/>
    <n v="3.182761009601557E-2"/>
    <n v="0"/>
    <m/>
    <m/>
    <s v="N"/>
    <s v="Conflict/insecurity"/>
    <s v="Conflict/insecurity"/>
    <m/>
    <n v="2.0000000000000018E-2"/>
    <m/>
    <n v="1"/>
  </r>
  <r>
    <x v="79"/>
    <n v="2019"/>
    <x v="2"/>
    <x v="4"/>
    <m/>
    <m/>
    <m/>
    <x v="0"/>
    <s v="GIEWS"/>
    <s v="GIEWS - 1"/>
    <x v="0"/>
    <s v="Current year"/>
    <m/>
    <m/>
    <m/>
    <x v="11"/>
    <n v="19419003"/>
    <n v="18876001"/>
    <n v="0.97"/>
    <s v="Jun-Aug 2018"/>
    <n v="14527231"/>
    <n v="0.76961380750085784"/>
    <n v="3416119"/>
    <n v="0.18097683932099812"/>
    <n v="884708"/>
    <n v="4.6869461386445148E-2"/>
    <n v="47943"/>
    <n v="2.5398917916988877E-3"/>
    <n v="0"/>
    <n v="0"/>
    <n v="932651"/>
    <n v="4.9409353178144037E-2"/>
    <n v="0"/>
    <m/>
    <m/>
    <s v="N"/>
    <s v="Conflict/insecurity"/>
    <s v="Conflict/insecurity"/>
    <m/>
    <n v="-3.0000000000000027E-2"/>
    <m/>
    <n v="1"/>
  </r>
  <r>
    <x v="79"/>
    <n v="2020"/>
    <x v="3"/>
    <x v="4"/>
    <m/>
    <m/>
    <m/>
    <x v="0"/>
    <s v="GIEWS"/>
    <s v="GIEWS - 1"/>
    <x v="0"/>
    <s v="Current year"/>
    <m/>
    <m/>
    <m/>
    <x v="11"/>
    <n v="20537000"/>
    <n v="20537000"/>
    <n v="1"/>
    <s v="Oct-Dec 2019"/>
    <n v="16952609.739999998"/>
    <n v="0.82546670594536686"/>
    <n v="2936060.57"/>
    <n v="0.14296443346155718"/>
    <n v="609574.18000000005"/>
    <n v="0.03"/>
    <n v="38755.51"/>
    <n v="0"/>
    <n v="0"/>
    <n v="0"/>
    <n v="648329.69000000006"/>
    <n v="0.03"/>
    <n v="0"/>
    <s v="Phase 3 Crisis"/>
    <m/>
    <s v="Y"/>
    <s v="Conflict/insecurity"/>
    <s v="Conflict/insecurity"/>
    <s v="Regional crisis"/>
    <n v="3.0000000000000027E-2"/>
    <n v="5.7572317178178511E-2"/>
    <n v="1"/>
  </r>
  <r>
    <x v="79"/>
    <n v="2021"/>
    <x v="4"/>
    <x v="4"/>
    <m/>
    <m/>
    <m/>
    <x v="0"/>
    <s v="GIEWS"/>
    <s v="GIEWS - 1"/>
    <x v="0"/>
    <s v="Current year"/>
    <m/>
    <m/>
    <d v="2020-03-01T00:00:00"/>
    <x v="11"/>
    <n v="20875431"/>
    <n v="20537000"/>
    <n v="0.98"/>
    <s v="Jun - Aug 2020"/>
    <n v="15541372.066374047"/>
    <n v="0.75674986932726529"/>
    <n v="3654887.0331156421"/>
    <n v="0.17796596548257507"/>
    <n v="1210866.4935497835"/>
    <n v="5.8960242175088093E-2"/>
    <n v="129874.40696053072"/>
    <n v="6.32392301507186E-3"/>
    <n v="0"/>
    <n v="0"/>
    <n v="1340740.9005103142"/>
    <n v="6.5284165190159948E-2"/>
    <n v="0"/>
    <s v="Phase 3 Crisis"/>
    <m/>
    <s v="Y"/>
    <s v="Conflict/insecurity"/>
    <s v="Conflict/insecurity"/>
    <m/>
    <n v="-2.0000000000000018E-2"/>
    <n v="1.6479086526756587E-2"/>
    <n v="1"/>
  </r>
  <r>
    <x v="79"/>
    <n v="2022"/>
    <x v="5"/>
    <x v="4"/>
    <m/>
    <m/>
    <m/>
    <x v="0"/>
    <s v="GIEWS"/>
    <s v="GIEWS -  1, 2, 3 "/>
    <x v="0"/>
    <s v="Current year"/>
    <m/>
    <m/>
    <m/>
    <x v="11"/>
    <n v="21112000"/>
    <n v="21112001"/>
    <n v="1.0000000473664268"/>
    <s v="Jun-Aug 2021"/>
    <n v="15720652"/>
    <n v="0.7446310749985281"/>
    <n v="4084276"/>
    <n v="0.19345755051830474"/>
    <n v="1245569"/>
    <n v="5.8998149914828067E-2"/>
    <n v="61504"/>
    <n v="2.9132245683391165E-3"/>
    <n v="0"/>
    <n v="0"/>
    <n v="1307073"/>
    <n v="6.1911374483167178E-2"/>
    <n v="0"/>
    <s v="Phase 3 Crisis"/>
    <m/>
    <s v="Y"/>
    <s v="Conflict/insecurity"/>
    <s v="Conflict/insecurity"/>
    <m/>
    <n v="2.0000047366426799E-2"/>
    <n v="1.1332412729586279E-2"/>
    <n v="1"/>
  </r>
  <r>
    <x v="79"/>
    <n v="2023"/>
    <x v="6"/>
    <x v="4"/>
    <m/>
    <m/>
    <m/>
    <x v="0"/>
    <s v="GIEWS"/>
    <s v="GIEWS -  1, 2, 3 "/>
    <x v="0"/>
    <s v="Current year"/>
    <m/>
    <m/>
    <m/>
    <x v="11"/>
    <n v="21696914"/>
    <n v="21696914"/>
    <n v="1"/>
    <s v="Jun-Aug 2022"/>
    <n v="15444742"/>
    <n v="0.71184049492015311"/>
    <n v="4411105"/>
    <n v="0.20330564060861375"/>
    <n v="1684507"/>
    <n v="7.7638091758118227E-2"/>
    <n v="156560"/>
    <n v="7.2157727131148697E-3"/>
    <n v="0"/>
    <n v="0"/>
    <n v="1841067"/>
    <n v="8.4853864471233095E-2"/>
    <n v="0"/>
    <s v="Phase 3 Crisis"/>
    <m/>
    <s v="Y"/>
    <s v="Conflict/insecurity"/>
    <s v="Conflict/insecurity"/>
    <m/>
    <n v="-4.7366426780826032E-8"/>
    <n v="2.7705286093217128E-2"/>
    <n v="1"/>
  </r>
  <r>
    <x v="79"/>
    <n v="2023"/>
    <x v="7"/>
    <x v="4"/>
    <m/>
    <m/>
    <m/>
    <x v="0"/>
    <s v="GIEWS"/>
    <s v="GIEWS -  1, 2, 3 "/>
    <x v="0"/>
    <s v="Projection"/>
    <m/>
    <m/>
    <m/>
    <x v="11"/>
    <n v="22293389.757228162"/>
    <n v="22293389.757228162"/>
    <n v="1"/>
    <s v="Jun-Aug 2023"/>
    <n v="17011094.010531679"/>
    <n v="0.76305551536935701"/>
    <n v="4035889.4779485716"/>
    <n v="0.18103525403264523"/>
    <n v="1137919.1486997285"/>
    <n v="5.1042894826291825E-2"/>
    <n v="106815.92851542009"/>
    <n v="4.7913722264146608E-3"/>
    <n v="1671.1915327646832"/>
    <n v="7.4963545291394483E-5"/>
    <n v="1246406.2687479137"/>
    <n v="5.5909230597997898E-2"/>
    <n v="0"/>
    <s v="Phase 4 Emergency"/>
    <m/>
    <s v="Y"/>
    <s v="Conflict/insecurity"/>
    <s v="Conflict/insecurity"/>
    <m/>
    <m/>
    <n v="2.7491271672467437E-2"/>
    <n v="1"/>
  </r>
  <r>
    <x v="80"/>
    <n v="2017"/>
    <x v="0"/>
    <x v="1"/>
    <m/>
    <m/>
    <m/>
    <x v="1"/>
    <s v="N/A"/>
    <s v="N/A - N/A"/>
    <x v="2"/>
    <s v="Current year"/>
    <s v="N/A"/>
    <s v="N/A"/>
    <s v="N/A"/>
    <x v="2"/>
    <s v="N/A"/>
    <s v="N/A"/>
    <s v="N/A"/>
    <s v="N/A"/>
    <s v="N/A"/>
    <s v="N/A"/>
    <s v="N/A"/>
    <s v="N/A"/>
    <s v="N/A"/>
    <s v="N/A"/>
    <s v="N/A"/>
    <s v="N/A"/>
    <s v="N/A"/>
    <s v="N/A"/>
    <s v="N/A"/>
    <s v="N/A"/>
    <m/>
    <s v="N/A"/>
    <s v="N/A"/>
    <s v="N/A"/>
    <s v="N/A"/>
    <s v="N/A"/>
    <m/>
    <m/>
    <m/>
    <m/>
  </r>
  <r>
    <x v="80"/>
    <n v="2018"/>
    <x v="1"/>
    <x v="1"/>
    <m/>
    <m/>
    <m/>
    <x v="1"/>
    <s v="N/A"/>
    <s v="N/A - N/A"/>
    <x v="2"/>
    <s v="Current year"/>
    <s v="N/A"/>
    <s v="N/A"/>
    <s v="N/A"/>
    <x v="2"/>
    <s v="N/A"/>
    <s v="N/A"/>
    <s v="N/A"/>
    <s v="N/A"/>
    <s v="N/A"/>
    <s v="N/A"/>
    <s v="N/A"/>
    <s v="N/A"/>
    <s v="N/A"/>
    <s v="N/A"/>
    <s v="N/A"/>
    <s v="N/A"/>
    <s v="N/A"/>
    <s v="N/A"/>
    <s v="N/A"/>
    <s v="N/A"/>
    <m/>
    <s v="N/A"/>
    <s v="N/A"/>
    <s v="N/A"/>
    <s v="N/A"/>
    <s v="N/A"/>
    <m/>
    <m/>
    <m/>
    <m/>
  </r>
  <r>
    <x v="80"/>
    <n v="2019"/>
    <x v="2"/>
    <x v="1"/>
    <m/>
    <m/>
    <m/>
    <x v="1"/>
    <s v="N/A"/>
    <s v="N/A - N/A"/>
    <x v="2"/>
    <s v="Current year"/>
    <s v="N/A"/>
    <s v="N/A"/>
    <s v="N/A"/>
    <x v="2"/>
    <s v="N/A"/>
    <s v="N/A"/>
    <s v="N/A"/>
    <s v="N/A"/>
    <s v="N/A"/>
    <s v="N/A"/>
    <s v="N/A"/>
    <s v="N/A"/>
    <s v="N/A"/>
    <s v="N/A"/>
    <s v="N/A"/>
    <s v="N/A"/>
    <s v="N/A"/>
    <s v="N/A"/>
    <s v="N/A"/>
    <s v="N/A"/>
    <m/>
    <s v="N/A"/>
    <s v="N/A"/>
    <s v="N/A"/>
    <s v="N/A"/>
    <s v="N/A"/>
    <m/>
    <m/>
    <m/>
    <m/>
  </r>
  <r>
    <x v="80"/>
    <n v="2020"/>
    <x v="3"/>
    <x v="1"/>
    <m/>
    <m/>
    <m/>
    <x v="1"/>
    <s v="N/A"/>
    <s v="N/A - N/A"/>
    <x v="2"/>
    <s v="Current year"/>
    <s v="N/A"/>
    <s v="N/A"/>
    <s v="N/A"/>
    <x v="2"/>
    <s v="N/A"/>
    <s v="N/A"/>
    <s v="N/A"/>
    <s v="N/A"/>
    <s v="N/A"/>
    <s v="N/A"/>
    <s v="N/A"/>
    <s v="N/A"/>
    <s v="N/A"/>
    <s v="N/A"/>
    <s v="N/A"/>
    <s v="N/A"/>
    <s v="N/A"/>
    <s v="N/A"/>
    <s v="N/A"/>
    <s v="N/A"/>
    <m/>
    <s v="N/A"/>
    <s v="N/A"/>
    <s v="N/A"/>
    <s v="N/A"/>
    <s v="N/A"/>
    <m/>
    <m/>
    <m/>
    <m/>
  </r>
  <r>
    <x v="80"/>
    <n v="2021"/>
    <x v="4"/>
    <x v="1"/>
    <m/>
    <m/>
    <m/>
    <x v="1"/>
    <s v="N/A"/>
    <s v="N/A - N/A"/>
    <x v="2"/>
    <s v="Current year"/>
    <s v="N/A"/>
    <s v="N/A"/>
    <s v="N/A"/>
    <x v="2"/>
    <s v="N/A"/>
    <s v="N/A"/>
    <s v="N/A"/>
    <s v="N/A"/>
    <s v="N/A"/>
    <s v="N/A"/>
    <s v="N/A"/>
    <s v="N/A"/>
    <s v="N/A"/>
    <s v="N/A"/>
    <s v="N/A"/>
    <s v="N/A"/>
    <s v="N/A"/>
    <s v="N/A"/>
    <s v="N/A"/>
    <s v="N/A"/>
    <m/>
    <s v="N/A"/>
    <s v="N/A"/>
    <s v="N/A"/>
    <s v="N/A"/>
    <s v="N/A"/>
    <m/>
    <m/>
    <m/>
    <m/>
  </r>
  <r>
    <x v="80"/>
    <n v="2022"/>
    <x v="5"/>
    <x v="1"/>
    <m/>
    <m/>
    <m/>
    <x v="1"/>
    <s v="N/A"/>
    <s v="N/A - N/A"/>
    <x v="2"/>
    <s v="Current year"/>
    <s v="N/A"/>
    <s v="N/A"/>
    <s v="N/A"/>
    <x v="2"/>
    <s v="N/A"/>
    <s v="N/A"/>
    <s v="N/A"/>
    <s v="N/A"/>
    <s v="N/A"/>
    <s v="N/A"/>
    <s v="N/A"/>
    <s v="N/A"/>
    <s v="N/A"/>
    <s v="N/A"/>
    <s v="N/A"/>
    <s v="N/A"/>
    <s v="N/A"/>
    <s v="N/A"/>
    <s v="N/A"/>
    <s v="N/A"/>
    <m/>
    <s v="N/A"/>
    <s v="N/A"/>
    <s v="N/A"/>
    <s v="N/A"/>
    <s v="N/A"/>
    <m/>
    <m/>
    <m/>
    <m/>
  </r>
  <r>
    <x v="80"/>
    <n v="2023"/>
    <x v="6"/>
    <x v="1"/>
    <m/>
    <m/>
    <m/>
    <x v="1"/>
    <s v="N/A"/>
    <s v="N/A - N/A"/>
    <x v="2"/>
    <s v="Current year"/>
    <s v="N/A"/>
    <s v="N/A"/>
    <s v="N/A"/>
    <x v="2"/>
    <s v="N/A"/>
    <s v="N/A"/>
    <s v="N/A"/>
    <s v="N/A"/>
    <s v="N/A"/>
    <s v="N/A"/>
    <s v="N/A"/>
    <s v="N/A"/>
    <s v="N/A"/>
    <s v="N/A"/>
    <s v="N/A"/>
    <s v="N/A"/>
    <s v="N/A"/>
    <s v="N/A"/>
    <s v="N/A"/>
    <s v="N/A"/>
    <m/>
    <s v="N/A"/>
    <s v="N/A"/>
    <s v="N/A"/>
    <s v="N/A"/>
    <s v="N/A"/>
    <m/>
    <m/>
    <m/>
    <m/>
  </r>
  <r>
    <x v="81"/>
    <n v="2017"/>
    <x v="0"/>
    <x v="4"/>
    <m/>
    <m/>
    <m/>
    <x v="0"/>
    <s v="GIEWS"/>
    <s v="GIEWS - 1"/>
    <x v="0"/>
    <s v="Current year"/>
    <m/>
    <m/>
    <d v="2016-11-01T00:00:00"/>
    <x v="11"/>
    <n v="4166463"/>
    <n v="3735019"/>
    <n v="0.9"/>
    <s v="Oct-Dec 2016"/>
    <n v="3124618"/>
    <n v="0.83657352211595171"/>
    <n v="491550"/>
    <n v="0.13160575622239137"/>
    <n v="118851"/>
    <n v="3.1820721661656878E-2"/>
    <n v="0"/>
    <n v="0"/>
    <n v="0"/>
    <n v="0"/>
    <n v="118851"/>
    <n v="3.1820721661656878E-2"/>
    <n v="0"/>
    <m/>
    <m/>
    <s v="N"/>
    <s v="Conflict/insecurity"/>
    <s v="Refugee caseload puts pressure on local food supplies"/>
    <m/>
    <m/>
    <m/>
    <n v="1"/>
  </r>
  <r>
    <x v="81"/>
    <n v="2018"/>
    <x v="1"/>
    <x v="4"/>
    <m/>
    <m/>
    <m/>
    <x v="0"/>
    <s v="GIEWS"/>
    <s v="GIEWS - 1"/>
    <x v="0"/>
    <s v="Current year"/>
    <m/>
    <m/>
    <d v="2017-03-01T00:00:00"/>
    <x v="11"/>
    <n v="4182000"/>
    <n v="3893774"/>
    <n v="0.93"/>
    <s v="Jun-Aug 2017"/>
    <n v="2714107"/>
    <n v="0.69703762981621431"/>
    <n v="906366"/>
    <n v="0.23277313988947484"/>
    <n v="251753"/>
    <n v="6.4655267614401865E-2"/>
    <n v="29404"/>
    <n v="7.5515425394488741E-3"/>
    <n v="0"/>
    <n v="0"/>
    <n v="281157"/>
    <n v="7.2206810153850734E-2"/>
    <n v="0"/>
    <m/>
    <m/>
    <s v="N"/>
    <s v="Conflict/insecurity"/>
    <s v="Displacement"/>
    <m/>
    <n v="3.0000000000000027E-2"/>
    <m/>
    <n v="1"/>
  </r>
  <r>
    <x v="81"/>
    <n v="2019"/>
    <x v="2"/>
    <x v="4"/>
    <m/>
    <m/>
    <m/>
    <x v="0"/>
    <s v="GIEWS"/>
    <s v="GIEWS - 1"/>
    <x v="0"/>
    <s v="Current year"/>
    <m/>
    <m/>
    <d v="2018-03-01T00:00:00"/>
    <x v="11"/>
    <n v="4540068"/>
    <n v="3984231"/>
    <n v="0.88"/>
    <s v="June-Aug 2018"/>
    <n v="2472078"/>
    <n v="0.62046553023657514"/>
    <n v="973707"/>
    <n v="0.24439019725512903"/>
    <n v="515113"/>
    <n v="0.12928793536318553"/>
    <n v="23333"/>
    <n v="5.8563371451103114E-3"/>
    <n v="0"/>
    <n v="0"/>
    <n v="538446"/>
    <n v="0.13514427250829583"/>
    <n v="0"/>
    <m/>
    <m/>
    <s v="N"/>
    <s v="Weather extremes "/>
    <s v="Climate shocks"/>
    <m/>
    <n v="-5.0000000000000044E-2"/>
    <m/>
    <n v="1"/>
  </r>
  <r>
    <x v="81"/>
    <n v="2020"/>
    <x v="3"/>
    <x v="4"/>
    <m/>
    <m/>
    <m/>
    <x v="0"/>
    <s v="GIEWS"/>
    <s v="GIEWS - 1"/>
    <x v="0"/>
    <s v="Current year"/>
    <m/>
    <m/>
    <m/>
    <x v="11"/>
    <n v="4686602.2988505745"/>
    <n v="4077344"/>
    <n v="0.87"/>
    <s v="Jun-Aug 2019"/>
    <n v="2318998"/>
    <n v="0.56875210921619568"/>
    <n v="1151699"/>
    <n v="0.28246304457019078"/>
    <n v="565817"/>
    <n v="0.14000000000000001"/>
    <n v="40830"/>
    <n v="0.01"/>
    <n v="0"/>
    <n v="0"/>
    <n v="606647"/>
    <n v="0.15"/>
    <n v="0"/>
    <m/>
    <m/>
    <s v="N"/>
    <s v="Weather extremes"/>
    <s v="Weather extremes"/>
    <m/>
    <n v="-1.0000000000000009E-2"/>
    <n v="3.2275793853874996E-2"/>
    <n v="1"/>
  </r>
  <r>
    <x v="81"/>
    <n v="2021"/>
    <x v="4"/>
    <x v="4"/>
    <m/>
    <m/>
    <m/>
    <x v="0"/>
    <s v="GIEWS"/>
    <s v="GIEWS - 1"/>
    <x v="0"/>
    <s v="Current year"/>
    <m/>
    <m/>
    <d v="2020-03-01T00:00:00"/>
    <x v="11"/>
    <n v="4173077"/>
    <n v="4173047"/>
    <n v="1"/>
    <s v="Jun-Aug 2020"/>
    <n v="2764040.4557203036"/>
    <n v="0.66235545770759441"/>
    <n v="799826.25417030859"/>
    <n v="0.19166480851289439"/>
    <n v="542193.88063384371"/>
    <n v="0.1299275758537691"/>
    <n v="66986.409475543929"/>
    <n v="1.6052157925742008E-2"/>
    <n v="0"/>
    <n v="0"/>
    <n v="609180.2901093876"/>
    <n v="0.14597973377951109"/>
    <n v="0"/>
    <s v="Phase 3 Crisis"/>
    <m/>
    <s v="N"/>
    <s v="Weather extremes"/>
    <s v="Weather extremes"/>
    <m/>
    <n v="0.13"/>
    <n v="-0.10957304804303974"/>
    <n v="1"/>
  </r>
  <r>
    <x v="81"/>
    <n v="2022"/>
    <x v="5"/>
    <x v="4"/>
    <m/>
    <m/>
    <m/>
    <x v="0"/>
    <s v="GIEWS"/>
    <s v="GIEWS -  1, 2, 3 "/>
    <x v="0"/>
    <s v="Current year"/>
    <m/>
    <m/>
    <m/>
    <x v="11"/>
    <n v="4271197"/>
    <n v="4271197"/>
    <n v="1"/>
    <s v="Jun-Aug 2021"/>
    <n v="2895721.5496392963"/>
    <n v="0.67796487720873011"/>
    <n v="891324.82946816273"/>
    <n v="0.20868267829092471"/>
    <n v="462342.39764939342"/>
    <n v="0.10824656358613134"/>
    <n v="21808.223243147553"/>
    <n v="5.1058809142138731E-3"/>
    <n v="0"/>
    <n v="0"/>
    <n v="484150.6208925409"/>
    <n v="0.11335244450034519"/>
    <n v="0"/>
    <m/>
    <m/>
    <s v="N"/>
    <s v="Weather extremes"/>
    <s v="Weather extremes"/>
    <m/>
    <n v="0"/>
    <n v="2.3512626294698132E-2"/>
    <n v="1"/>
  </r>
  <r>
    <x v="81"/>
    <n v="2023"/>
    <x v="6"/>
    <x v="4"/>
    <m/>
    <m/>
    <m/>
    <x v="0"/>
    <s v="GIEWS"/>
    <s v="GIEWS -  1, 2, 3 "/>
    <x v="0"/>
    <s v="Current year"/>
    <m/>
    <m/>
    <m/>
    <x v="11"/>
    <n v="4359275"/>
    <n v="4359275"/>
    <n v="1"/>
    <s v="Jun-Aug 2022"/>
    <n v="2045402"/>
    <n v="0.46920692087560434"/>
    <n v="1434953"/>
    <n v="0.32917239678616284"/>
    <n v="795603"/>
    <n v="0.18250810054424188"/>
    <n v="83317"/>
    <n v="1.9112581793990974E-2"/>
    <n v="0"/>
    <n v="0"/>
    <n v="878920"/>
    <n v="0.20162068233823285"/>
    <n v="0"/>
    <s v="Phase 3 Crisis"/>
    <m/>
    <s v="Y"/>
    <s v="Economic shocks"/>
    <s v="Economic shocks"/>
    <m/>
    <n v="0"/>
    <n v="2.0621385527288955E-2"/>
    <n v="1"/>
  </r>
  <r>
    <x v="81"/>
    <n v="2023"/>
    <x v="7"/>
    <x v="4"/>
    <m/>
    <m/>
    <m/>
    <x v="0"/>
    <s v="GIEWS"/>
    <s v="GIEWS -  1, 2, 3 "/>
    <x v="0"/>
    <s v="Projection"/>
    <m/>
    <m/>
    <m/>
    <x v="11"/>
    <n v="4372038"/>
    <n v="4372038"/>
    <n v="1"/>
    <s v="Jun-Aug 2023"/>
    <n v="2578174.6799999997"/>
    <n v="0.58969631096527519"/>
    <n v="1099251.2500000002"/>
    <n v="0.25142765227566644"/>
    <n v="588479.22000000009"/>
    <n v="0.13460066449559682"/>
    <n v="106132.84999999999"/>
    <n v="2.4275372263461568E-2"/>
    <n v="0"/>
    <n v="0"/>
    <n v="694612.07000000007"/>
    <n v="0.15887603675905837"/>
    <n v="0"/>
    <s v="Phase 3 Crisis"/>
    <m/>
    <s v="N "/>
    <s v="Economic shocks"/>
    <s v="Economic shocks"/>
    <m/>
    <m/>
    <n v="2.9277804222032334E-3"/>
    <n v="1"/>
  </r>
  <r>
    <x v="82"/>
    <n v="2017"/>
    <x v="0"/>
    <x v="1"/>
    <m/>
    <m/>
    <m/>
    <x v="1"/>
    <s v="N/A"/>
    <s v="N/A - N/A"/>
    <x v="2"/>
    <s v="Current year"/>
    <s v="N/A"/>
    <s v="N/A"/>
    <s v="N/A"/>
    <x v="2"/>
    <s v="N/A"/>
    <s v="N/A"/>
    <s v="N/A"/>
    <s v="N/A"/>
    <s v="N/A"/>
    <s v="N/A"/>
    <s v="N/A"/>
    <s v="N/A"/>
    <s v="N/A"/>
    <s v="N/A"/>
    <s v="N/A"/>
    <s v="N/A"/>
    <s v="N/A"/>
    <s v="N/A"/>
    <s v="N/A"/>
    <s v="N/A"/>
    <m/>
    <s v="N/A"/>
    <s v="N/A"/>
    <s v="N/A"/>
    <s v="N/A"/>
    <s v="N/A"/>
    <m/>
    <m/>
    <m/>
    <m/>
  </r>
  <r>
    <x v="82"/>
    <n v="2018"/>
    <x v="1"/>
    <x v="1"/>
    <m/>
    <m/>
    <m/>
    <x v="1"/>
    <s v="N/A"/>
    <s v="N/A - N/A"/>
    <x v="2"/>
    <s v="Current year"/>
    <s v="N/A"/>
    <s v="N/A"/>
    <s v="N/A"/>
    <x v="2"/>
    <s v="N/A"/>
    <s v="N/A"/>
    <s v="N/A"/>
    <s v="N/A"/>
    <s v="N/A"/>
    <s v="N/A"/>
    <s v="N/A"/>
    <s v="N/A"/>
    <s v="N/A"/>
    <s v="N/A"/>
    <s v="N/A"/>
    <s v="N/A"/>
    <s v="N/A"/>
    <s v="N/A"/>
    <s v="N/A"/>
    <s v="N/A"/>
    <m/>
    <s v="N/A"/>
    <s v="N/A"/>
    <s v="N/A"/>
    <s v="N/A"/>
    <s v="N/A"/>
    <m/>
    <m/>
    <m/>
    <m/>
  </r>
  <r>
    <x v="82"/>
    <n v="2019"/>
    <x v="2"/>
    <x v="1"/>
    <m/>
    <m/>
    <m/>
    <x v="1"/>
    <s v="N/A"/>
    <s v="N/A - N/A"/>
    <x v="2"/>
    <s v="Current year"/>
    <s v="N/A"/>
    <s v="N/A"/>
    <s v="N/A"/>
    <x v="2"/>
    <s v="N/A"/>
    <s v="N/A"/>
    <s v="N/A"/>
    <s v="N/A"/>
    <s v="N/A"/>
    <s v="N/A"/>
    <s v="N/A"/>
    <s v="N/A"/>
    <s v="N/A"/>
    <s v="N/A"/>
    <s v="N/A"/>
    <s v="N/A"/>
    <s v="N/A"/>
    <s v="N/A"/>
    <s v="N/A"/>
    <s v="N/A"/>
    <m/>
    <s v="N/A"/>
    <s v="N/A"/>
    <s v="N/A"/>
    <s v="N/A"/>
    <s v="N/A"/>
    <m/>
    <m/>
    <m/>
    <m/>
  </r>
  <r>
    <x v="82"/>
    <n v="2020"/>
    <x v="3"/>
    <x v="1"/>
    <m/>
    <m/>
    <m/>
    <x v="1"/>
    <s v="N/A"/>
    <s v="N/A - N/A"/>
    <x v="2"/>
    <s v="Current year"/>
    <s v="N/A"/>
    <s v="N/A"/>
    <s v="N/A"/>
    <x v="2"/>
    <s v="N/A"/>
    <s v="N/A"/>
    <s v="N/A"/>
    <s v="N/A"/>
    <s v="N/A"/>
    <s v="N/A"/>
    <s v="N/A"/>
    <s v="N/A"/>
    <s v="N/A"/>
    <s v="N/A"/>
    <s v="N/A"/>
    <s v="N/A"/>
    <s v="N/A"/>
    <s v="N/A"/>
    <s v="N/A"/>
    <s v="N/A"/>
    <m/>
    <s v="N/A"/>
    <s v="N/A"/>
    <s v="N/A"/>
    <s v="N/A"/>
    <s v="N/A"/>
    <m/>
    <m/>
    <m/>
    <m/>
  </r>
  <r>
    <x v="82"/>
    <n v="2021"/>
    <x v="4"/>
    <x v="1"/>
    <m/>
    <m/>
    <m/>
    <x v="1"/>
    <s v="N/A"/>
    <s v="N/A - N/A"/>
    <x v="2"/>
    <s v="Current year"/>
    <s v="N/A"/>
    <s v="N/A"/>
    <s v="N/A"/>
    <x v="2"/>
    <s v="N/A"/>
    <s v="N/A"/>
    <s v="N/A"/>
    <s v="N/A"/>
    <s v="N/A"/>
    <s v="N/A"/>
    <s v="N/A"/>
    <s v="N/A"/>
    <s v="N/A"/>
    <s v="N/A"/>
    <s v="N/A"/>
    <s v="N/A"/>
    <s v="N/A"/>
    <s v="N/A"/>
    <s v="N/A"/>
    <s v="N/A"/>
    <m/>
    <s v="N/A"/>
    <s v="N/A"/>
    <s v="N/A"/>
    <s v="N/A"/>
    <s v="N/A"/>
    <m/>
    <m/>
    <m/>
    <m/>
  </r>
  <r>
    <x v="82"/>
    <n v="2022"/>
    <x v="5"/>
    <x v="1"/>
    <m/>
    <m/>
    <m/>
    <x v="1"/>
    <s v="N/A"/>
    <s v="N/A - N/A"/>
    <x v="2"/>
    <s v="Current year"/>
    <s v="N/A"/>
    <s v="N/A"/>
    <s v="N/A"/>
    <x v="2"/>
    <s v="N/A"/>
    <s v="N/A"/>
    <s v="N/A"/>
    <s v="N/A"/>
    <s v="N/A"/>
    <s v="N/A"/>
    <s v="N/A"/>
    <s v="N/A"/>
    <s v="N/A"/>
    <s v="N/A"/>
    <s v="N/A"/>
    <s v="N/A"/>
    <s v="N/A"/>
    <s v="N/A"/>
    <s v="N/A"/>
    <s v="N/A"/>
    <m/>
    <s v="N/A"/>
    <s v="N/A"/>
    <s v="N/A"/>
    <s v="N/A"/>
    <s v="N/A"/>
    <m/>
    <m/>
    <m/>
    <m/>
  </r>
  <r>
    <x v="82"/>
    <n v="2023"/>
    <x v="6"/>
    <x v="1"/>
    <m/>
    <m/>
    <m/>
    <x v="1"/>
    <s v="N/A"/>
    <s v="N/A - N/A"/>
    <x v="2"/>
    <s v="Current year"/>
    <s v="N/A"/>
    <s v="N/A"/>
    <s v="N/A"/>
    <x v="2"/>
    <s v="N/A"/>
    <s v="N/A"/>
    <s v="N/A"/>
    <s v="N/A"/>
    <s v="N/A"/>
    <s v="N/A"/>
    <s v="N/A"/>
    <s v="N/A"/>
    <s v="N/A"/>
    <s v="N/A"/>
    <s v="N/A"/>
    <s v="N/A"/>
    <s v="N/A"/>
    <s v="N/A"/>
    <s v="N/A"/>
    <s v="N/A"/>
    <m/>
    <s v="N/A"/>
    <s v="N/A"/>
    <s v="N/A"/>
    <s v="N/A"/>
    <s v="N/A"/>
    <m/>
    <m/>
    <m/>
    <m/>
  </r>
  <r>
    <x v="83"/>
    <n v="2017"/>
    <x v="0"/>
    <x v="1"/>
    <m/>
    <m/>
    <m/>
    <x v="1"/>
    <s v="N/A"/>
    <s v="N/A - N/A"/>
    <x v="2"/>
    <s v="Current year"/>
    <s v="N/A"/>
    <s v="N/A"/>
    <s v="N/A"/>
    <x v="2"/>
    <s v="N/A"/>
    <s v="N/A"/>
    <s v="N/A"/>
    <s v="N/A"/>
    <s v="N/A"/>
    <s v="N/A"/>
    <s v="N/A"/>
    <s v="N/A"/>
    <s v="N/A"/>
    <s v="N/A"/>
    <s v="N/A"/>
    <s v="N/A"/>
    <s v="N/A"/>
    <s v="N/A"/>
    <s v="N/A"/>
    <s v="N/A"/>
    <m/>
    <s v="N/A"/>
    <s v="N/A"/>
    <s v="N/A"/>
    <s v="N/A"/>
    <s v="N/A"/>
    <m/>
    <m/>
    <m/>
    <m/>
  </r>
  <r>
    <x v="83"/>
    <n v="2018"/>
    <x v="1"/>
    <x v="1"/>
    <m/>
    <m/>
    <m/>
    <x v="1"/>
    <s v="N/A"/>
    <s v="N/A - N/A"/>
    <x v="2"/>
    <s v="Current year"/>
    <s v="N/A"/>
    <s v="N/A"/>
    <s v="N/A"/>
    <x v="2"/>
    <s v="N/A"/>
    <s v="N/A"/>
    <s v="N/A"/>
    <s v="N/A"/>
    <s v="N/A"/>
    <s v="N/A"/>
    <s v="N/A"/>
    <s v="N/A"/>
    <s v="N/A"/>
    <s v="N/A"/>
    <s v="N/A"/>
    <s v="N/A"/>
    <s v="N/A"/>
    <s v="N/A"/>
    <s v="N/A"/>
    <s v="N/A"/>
    <m/>
    <s v="N/A"/>
    <s v="N/A"/>
    <s v="N/A"/>
    <s v="N/A"/>
    <s v="N/A"/>
    <m/>
    <m/>
    <m/>
    <m/>
  </r>
  <r>
    <x v="83"/>
    <n v="2019"/>
    <x v="2"/>
    <x v="1"/>
    <m/>
    <m/>
    <m/>
    <x v="1"/>
    <s v="N/A"/>
    <s v="N/A - N/A"/>
    <x v="2"/>
    <s v="Current year"/>
    <s v="N/A"/>
    <s v="N/A"/>
    <s v="N/A"/>
    <x v="2"/>
    <s v="N/A"/>
    <s v="N/A"/>
    <s v="N/A"/>
    <s v="N/A"/>
    <s v="N/A"/>
    <s v="N/A"/>
    <s v="N/A"/>
    <s v="N/A"/>
    <s v="N/A"/>
    <s v="N/A"/>
    <s v="N/A"/>
    <s v="N/A"/>
    <s v="N/A"/>
    <s v="N/A"/>
    <s v="N/A"/>
    <s v="N/A"/>
    <m/>
    <s v="N/A"/>
    <s v="N/A"/>
    <s v="N/A"/>
    <s v="N/A"/>
    <s v="N/A"/>
    <m/>
    <m/>
    <m/>
    <m/>
  </r>
  <r>
    <x v="83"/>
    <n v="2020"/>
    <x v="3"/>
    <x v="1"/>
    <m/>
    <m/>
    <m/>
    <x v="1"/>
    <s v="N/A"/>
    <s v="N/A - N/A"/>
    <x v="2"/>
    <s v="Current year"/>
    <s v="N/A"/>
    <s v="N/A"/>
    <s v="N/A"/>
    <x v="2"/>
    <s v="N/A"/>
    <s v="N/A"/>
    <s v="N/A"/>
    <s v="N/A"/>
    <s v="N/A"/>
    <s v="N/A"/>
    <s v="N/A"/>
    <s v="N/A"/>
    <s v="N/A"/>
    <s v="N/A"/>
    <s v="N/A"/>
    <s v="N/A"/>
    <s v="N/A"/>
    <s v="N/A"/>
    <s v="N/A"/>
    <s v="N/A"/>
    <m/>
    <s v="N/A"/>
    <s v="N/A"/>
    <s v="N/A"/>
    <s v="N/A"/>
    <s v="N/A"/>
    <m/>
    <m/>
    <m/>
    <m/>
  </r>
  <r>
    <x v="83"/>
    <n v="2021"/>
    <x v="4"/>
    <x v="1"/>
    <m/>
    <m/>
    <m/>
    <x v="1"/>
    <s v="N/A"/>
    <s v="N/A - N/A"/>
    <x v="2"/>
    <s v="Current year"/>
    <s v="N/A"/>
    <s v="N/A"/>
    <s v="N/A"/>
    <x v="2"/>
    <s v="N/A"/>
    <s v="N/A"/>
    <s v="N/A"/>
    <s v="N/A"/>
    <s v="N/A"/>
    <s v="N/A"/>
    <s v="N/A"/>
    <s v="N/A"/>
    <s v="N/A"/>
    <s v="N/A"/>
    <s v="N/A"/>
    <s v="N/A"/>
    <s v="N/A"/>
    <s v="N/A"/>
    <s v="N/A"/>
    <s v="N/A"/>
    <m/>
    <s v="N/A"/>
    <s v="N/A"/>
    <s v="N/A"/>
    <s v="N/A"/>
    <s v="N/A"/>
    <m/>
    <m/>
    <m/>
    <m/>
  </r>
  <r>
    <x v="83"/>
    <n v="2022"/>
    <x v="5"/>
    <x v="1"/>
    <m/>
    <m/>
    <m/>
    <x v="1"/>
    <s v="N/A"/>
    <s v="N/A - N/A"/>
    <x v="2"/>
    <s v="Current year"/>
    <s v="N/A"/>
    <s v="N/A"/>
    <s v="N/A"/>
    <x v="2"/>
    <s v="N/A"/>
    <s v="N/A"/>
    <s v="N/A"/>
    <s v="N/A"/>
    <s v="N/A"/>
    <s v="N/A"/>
    <s v="N/A"/>
    <s v="N/A"/>
    <s v="N/A"/>
    <s v="N/A"/>
    <s v="N/A"/>
    <s v="N/A"/>
    <s v="N/A"/>
    <s v="N/A"/>
    <s v="N/A"/>
    <s v="N/A"/>
    <m/>
    <s v="N/A"/>
    <s v="N/A"/>
    <s v="N/A"/>
    <s v="N/A"/>
    <s v="N/A"/>
    <m/>
    <m/>
    <m/>
    <m/>
  </r>
  <r>
    <x v="83"/>
    <n v="2023"/>
    <x v="6"/>
    <x v="1"/>
    <m/>
    <m/>
    <m/>
    <x v="1"/>
    <s v="N/A"/>
    <s v="N/A - N/A"/>
    <x v="2"/>
    <s v="Current year"/>
    <s v="N/A"/>
    <s v="N/A"/>
    <s v="N/A"/>
    <x v="2"/>
    <s v="N/A"/>
    <s v="N/A"/>
    <s v="N/A"/>
    <s v="N/A"/>
    <s v="N/A"/>
    <s v="N/A"/>
    <s v="N/A"/>
    <s v="N/A"/>
    <s v="N/A"/>
    <s v="N/A"/>
    <s v="N/A"/>
    <s v="N/A"/>
    <s v="N/A"/>
    <s v="N/A"/>
    <s v="N/A"/>
    <s v="N/A"/>
    <m/>
    <s v="N/A"/>
    <s v="N/A"/>
    <s v="N/A"/>
    <s v="N/A"/>
    <s v="N/A"/>
    <m/>
    <m/>
    <m/>
    <m/>
  </r>
  <r>
    <x v="84"/>
    <n v="2017"/>
    <x v="0"/>
    <x v="1"/>
    <m/>
    <m/>
    <m/>
    <x v="1"/>
    <s v="N/A"/>
    <s v="N/A - N/A"/>
    <x v="2"/>
    <s v="Current year"/>
    <s v="N/A"/>
    <s v="N/A"/>
    <s v="N/A"/>
    <x v="2"/>
    <s v="N/A"/>
    <s v="N/A"/>
    <s v="N/A"/>
    <s v="N/A"/>
    <s v="N/A"/>
    <s v="N/A"/>
    <s v="N/A"/>
    <s v="N/A"/>
    <s v="N/A"/>
    <s v="N/A"/>
    <s v="N/A"/>
    <s v="N/A"/>
    <s v="N/A"/>
    <s v="N/A"/>
    <s v="N/A"/>
    <s v="N/A"/>
    <m/>
    <s v="N/A"/>
    <s v="N/A"/>
    <s v="N/A"/>
    <s v="N/A"/>
    <s v="N/A"/>
    <m/>
    <m/>
    <m/>
    <m/>
  </r>
  <r>
    <x v="84"/>
    <n v="2018"/>
    <x v="1"/>
    <x v="1"/>
    <m/>
    <m/>
    <m/>
    <x v="1"/>
    <s v="N/A"/>
    <s v="N/A - N/A"/>
    <x v="2"/>
    <s v="Current year"/>
    <s v="N/A"/>
    <s v="N/A"/>
    <s v="N/A"/>
    <x v="2"/>
    <s v="N/A"/>
    <s v="N/A"/>
    <s v="N/A"/>
    <s v="N/A"/>
    <s v="N/A"/>
    <s v="N/A"/>
    <s v="N/A"/>
    <s v="N/A"/>
    <s v="N/A"/>
    <s v="N/A"/>
    <s v="N/A"/>
    <s v="N/A"/>
    <s v="N/A"/>
    <s v="N/A"/>
    <s v="N/A"/>
    <s v="N/A"/>
    <m/>
    <s v="N/A"/>
    <s v="N/A"/>
    <s v="N/A"/>
    <s v="N/A"/>
    <s v="N/A"/>
    <m/>
    <m/>
    <m/>
    <m/>
  </r>
  <r>
    <x v="84"/>
    <n v="2019"/>
    <x v="2"/>
    <x v="1"/>
    <m/>
    <m/>
    <m/>
    <x v="1"/>
    <s v="N/A"/>
    <s v="N/A - N/A"/>
    <x v="2"/>
    <s v="Current year"/>
    <s v="N/A"/>
    <s v="N/A"/>
    <s v="N/A"/>
    <x v="2"/>
    <s v="N/A"/>
    <s v="N/A"/>
    <s v="N/A"/>
    <s v="N/A"/>
    <s v="N/A"/>
    <s v="N/A"/>
    <s v="N/A"/>
    <s v="N/A"/>
    <s v="N/A"/>
    <s v="N/A"/>
    <s v="N/A"/>
    <s v="N/A"/>
    <s v="N/A"/>
    <s v="N/A"/>
    <s v="N/A"/>
    <s v="N/A"/>
    <m/>
    <s v="N/A"/>
    <s v="N/A"/>
    <s v="N/A"/>
    <s v="N/A"/>
    <s v="N/A"/>
    <m/>
    <m/>
    <m/>
    <m/>
  </r>
  <r>
    <x v="84"/>
    <n v="2020"/>
    <x v="3"/>
    <x v="1"/>
    <m/>
    <m/>
    <m/>
    <x v="1"/>
    <s v="N/A"/>
    <s v="N/A - N/A"/>
    <x v="2"/>
    <s v="Current year"/>
    <s v="N/A"/>
    <s v="N/A"/>
    <s v="N/A"/>
    <x v="2"/>
    <s v="N/A"/>
    <s v="N/A"/>
    <s v="N/A"/>
    <s v="N/A"/>
    <s v="N/A"/>
    <s v="N/A"/>
    <s v="N/A"/>
    <s v="N/A"/>
    <s v="N/A"/>
    <s v="N/A"/>
    <s v="N/A"/>
    <s v="N/A"/>
    <s v="N/A"/>
    <s v="N/A"/>
    <s v="N/A"/>
    <s v="N/A"/>
    <m/>
    <s v="N/A"/>
    <s v="N/A"/>
    <s v="N/A"/>
    <s v="N/A"/>
    <s v="N/A"/>
    <m/>
    <m/>
    <m/>
    <m/>
  </r>
  <r>
    <x v="84"/>
    <n v="2021"/>
    <x v="4"/>
    <x v="1"/>
    <m/>
    <m/>
    <m/>
    <x v="1"/>
    <s v="N/A"/>
    <s v="N/A - N/A"/>
    <x v="2"/>
    <s v="Current year"/>
    <s v="N/A"/>
    <s v="N/A"/>
    <s v="N/A"/>
    <x v="2"/>
    <s v="N/A"/>
    <s v="N/A"/>
    <s v="N/A"/>
    <s v="N/A"/>
    <s v="N/A"/>
    <s v="N/A"/>
    <s v="N/A"/>
    <s v="N/A"/>
    <s v="N/A"/>
    <s v="N/A"/>
    <s v="N/A"/>
    <s v="N/A"/>
    <s v="N/A"/>
    <s v="N/A"/>
    <s v="N/A"/>
    <s v="N/A"/>
    <m/>
    <s v="N/A"/>
    <s v="N/A"/>
    <s v="N/A"/>
    <s v="N/A"/>
    <s v="N/A"/>
    <m/>
    <m/>
    <m/>
    <m/>
  </r>
  <r>
    <x v="84"/>
    <n v="2022"/>
    <x v="5"/>
    <x v="1"/>
    <m/>
    <m/>
    <m/>
    <x v="1"/>
    <s v="N/A"/>
    <s v="N/A - N/A"/>
    <x v="2"/>
    <s v="Current year"/>
    <s v="N/A"/>
    <s v="N/A"/>
    <s v="N/A"/>
    <x v="2"/>
    <s v="N/A"/>
    <s v="N/A"/>
    <s v="N/A"/>
    <s v="N/A"/>
    <s v="N/A"/>
    <s v="N/A"/>
    <s v="N/A"/>
    <s v="N/A"/>
    <s v="N/A"/>
    <s v="N/A"/>
    <s v="N/A"/>
    <s v="N/A"/>
    <s v="N/A"/>
    <s v="N/A"/>
    <s v="N/A"/>
    <s v="N/A"/>
    <m/>
    <s v="N/A"/>
    <s v="N/A"/>
    <s v="N/A"/>
    <s v="N/A"/>
    <s v="N/A"/>
    <m/>
    <m/>
    <m/>
    <m/>
  </r>
  <r>
    <x v="84"/>
    <n v="2023"/>
    <x v="6"/>
    <x v="1"/>
    <m/>
    <m/>
    <m/>
    <x v="1"/>
    <s v="N/A"/>
    <s v="N/A - N/A"/>
    <x v="2"/>
    <s v="Current year"/>
    <s v="N/A"/>
    <s v="N/A"/>
    <s v="N/A"/>
    <x v="2"/>
    <s v="N/A"/>
    <s v="N/A"/>
    <s v="N/A"/>
    <s v="N/A"/>
    <s v="N/A"/>
    <s v="N/A"/>
    <s v="N/A"/>
    <s v="N/A"/>
    <s v="N/A"/>
    <s v="N/A"/>
    <s v="N/A"/>
    <s v="N/A"/>
    <s v="N/A"/>
    <s v="N/A"/>
    <s v="N/A"/>
    <s v="N/A"/>
    <m/>
    <s v="N/A"/>
    <s v="N/A"/>
    <s v="N/A"/>
    <s v="N/A"/>
    <s v="N/A"/>
    <m/>
    <m/>
    <m/>
    <m/>
  </r>
  <r>
    <x v="85"/>
    <n v="2017"/>
    <x v="0"/>
    <x v="1"/>
    <m/>
    <m/>
    <m/>
    <x v="1"/>
    <s v="N/A"/>
    <s v="N/A - N/A"/>
    <x v="2"/>
    <s v="Current year"/>
    <s v="N/A"/>
    <s v="N/A"/>
    <s v="N/A"/>
    <x v="2"/>
    <s v="N/A"/>
    <s v="N/A"/>
    <s v="N/A"/>
    <s v="N/A"/>
    <s v="N/A"/>
    <s v="N/A"/>
    <s v="N/A"/>
    <s v="N/A"/>
    <s v="N/A"/>
    <s v="N/A"/>
    <s v="N/A"/>
    <s v="N/A"/>
    <s v="N/A"/>
    <s v="N/A"/>
    <s v="N/A"/>
    <s v="N/A"/>
    <m/>
    <s v="N/A"/>
    <s v="N/A"/>
    <s v="N/A"/>
    <s v="N/A"/>
    <s v="N/A"/>
    <m/>
    <m/>
    <m/>
    <m/>
  </r>
  <r>
    <x v="85"/>
    <n v="2018"/>
    <x v="1"/>
    <x v="1"/>
    <m/>
    <m/>
    <m/>
    <x v="1"/>
    <s v="N/A"/>
    <s v="N/A - N/A"/>
    <x v="2"/>
    <s v="Current year"/>
    <s v="N/A"/>
    <s v="N/A"/>
    <s v="N/A"/>
    <x v="2"/>
    <s v="N/A"/>
    <s v="N/A"/>
    <s v="N/A"/>
    <s v="N/A"/>
    <s v="N/A"/>
    <s v="N/A"/>
    <s v="N/A"/>
    <s v="N/A"/>
    <s v="N/A"/>
    <s v="N/A"/>
    <s v="N/A"/>
    <s v="N/A"/>
    <s v="N/A"/>
    <s v="N/A"/>
    <s v="N/A"/>
    <s v="N/A"/>
    <m/>
    <s v="N/A"/>
    <s v="N/A"/>
    <s v="N/A"/>
    <s v="N/A"/>
    <s v="N/A"/>
    <m/>
    <m/>
    <m/>
    <m/>
  </r>
  <r>
    <x v="85"/>
    <n v="2019"/>
    <x v="2"/>
    <x v="1"/>
    <m/>
    <m/>
    <m/>
    <x v="1"/>
    <s v="N/A"/>
    <s v="N/A - N/A"/>
    <x v="2"/>
    <s v="Current year"/>
    <s v="N/A"/>
    <s v="N/A"/>
    <s v="N/A"/>
    <x v="2"/>
    <s v="N/A"/>
    <s v="N/A"/>
    <s v="N/A"/>
    <s v="N/A"/>
    <s v="N/A"/>
    <s v="N/A"/>
    <s v="N/A"/>
    <s v="N/A"/>
    <s v="N/A"/>
    <s v="N/A"/>
    <s v="N/A"/>
    <s v="N/A"/>
    <s v="N/A"/>
    <s v="N/A"/>
    <s v="N/A"/>
    <s v="N/A"/>
    <m/>
    <s v="N/A"/>
    <s v="N/A"/>
    <s v="N/A"/>
    <s v="N/A"/>
    <s v="N/A"/>
    <m/>
    <m/>
    <m/>
    <m/>
  </r>
  <r>
    <x v="85"/>
    <n v="2020"/>
    <x v="3"/>
    <x v="1"/>
    <m/>
    <m/>
    <m/>
    <x v="1"/>
    <s v="N/A"/>
    <s v="N/A - N/A"/>
    <x v="2"/>
    <s v="Current year"/>
    <s v="N/A"/>
    <s v="N/A"/>
    <s v="N/A"/>
    <x v="2"/>
    <s v="N/A"/>
    <s v="N/A"/>
    <s v="N/A"/>
    <s v="N/A"/>
    <s v="N/A"/>
    <s v="N/A"/>
    <s v="N/A"/>
    <s v="N/A"/>
    <s v="N/A"/>
    <s v="N/A"/>
    <s v="N/A"/>
    <s v="N/A"/>
    <s v="N/A"/>
    <s v="N/A"/>
    <s v="N/A"/>
    <s v="N/A"/>
    <m/>
    <s v="N/A"/>
    <s v="N/A"/>
    <s v="N/A"/>
    <s v="N/A"/>
    <s v="N/A"/>
    <m/>
    <m/>
    <m/>
    <m/>
  </r>
  <r>
    <x v="85"/>
    <n v="2021"/>
    <x v="4"/>
    <x v="1"/>
    <m/>
    <m/>
    <m/>
    <x v="1"/>
    <s v="N/A"/>
    <s v="N/A - N/A"/>
    <x v="2"/>
    <s v="Current year"/>
    <s v="N/A"/>
    <s v="N/A"/>
    <s v="N/A"/>
    <x v="2"/>
    <s v="N/A"/>
    <s v="N/A"/>
    <s v="N/A"/>
    <s v="N/A"/>
    <s v="N/A"/>
    <s v="N/A"/>
    <s v="N/A"/>
    <s v="N/A"/>
    <s v="N/A"/>
    <s v="N/A"/>
    <s v="N/A"/>
    <s v="N/A"/>
    <s v="N/A"/>
    <s v="N/A"/>
    <s v="N/A"/>
    <s v="N/A"/>
    <m/>
    <s v="N/A"/>
    <s v="N/A"/>
    <s v="N/A"/>
    <s v="N/A"/>
    <s v="N/A"/>
    <m/>
    <m/>
    <m/>
    <m/>
  </r>
  <r>
    <x v="85"/>
    <n v="2022"/>
    <x v="5"/>
    <x v="1"/>
    <m/>
    <m/>
    <m/>
    <x v="1"/>
    <s v="N/A"/>
    <s v="N/A - N/A"/>
    <x v="2"/>
    <s v="Current year"/>
    <s v="N/A"/>
    <s v="N/A"/>
    <s v="N/A"/>
    <x v="2"/>
    <s v="N/A"/>
    <s v="N/A"/>
    <s v="N/A"/>
    <s v="N/A"/>
    <s v="N/A"/>
    <s v="N/A"/>
    <s v="N/A"/>
    <s v="N/A"/>
    <s v="N/A"/>
    <s v="N/A"/>
    <s v="N/A"/>
    <s v="N/A"/>
    <s v="N/A"/>
    <s v="N/A"/>
    <s v="N/A"/>
    <s v="N/A"/>
    <m/>
    <s v="N/A"/>
    <s v="N/A"/>
    <s v="N/A"/>
    <s v="N/A"/>
    <s v="N/A"/>
    <m/>
    <m/>
    <m/>
    <m/>
  </r>
  <r>
    <x v="85"/>
    <n v="2023"/>
    <x v="6"/>
    <x v="1"/>
    <m/>
    <m/>
    <m/>
    <x v="1"/>
    <s v="N/A"/>
    <s v="N/A - N/A"/>
    <x v="2"/>
    <s v="Current year"/>
    <s v="N/A"/>
    <s v="N/A"/>
    <s v="N/A"/>
    <x v="2"/>
    <s v="N/A"/>
    <s v="N/A"/>
    <s v="N/A"/>
    <s v="N/A"/>
    <s v="N/A"/>
    <s v="N/A"/>
    <s v="N/A"/>
    <s v="N/A"/>
    <s v="N/A"/>
    <s v="N/A"/>
    <s v="N/A"/>
    <s v="N/A"/>
    <s v="N/A"/>
    <s v="N/A"/>
    <s v="N/A"/>
    <s v="N/A"/>
    <m/>
    <s v="N/A"/>
    <s v="N/A"/>
    <s v="N/A"/>
    <s v="N/A"/>
    <s v="N/A"/>
    <m/>
    <m/>
    <m/>
    <m/>
  </r>
  <r>
    <x v="86"/>
    <n v="2017"/>
    <x v="0"/>
    <x v="0"/>
    <m/>
    <m/>
    <m/>
    <x v="1"/>
    <s v="N/A"/>
    <s v="N/A - N/A"/>
    <x v="2"/>
    <s v="Current year"/>
    <s v="N/A"/>
    <s v="N/A"/>
    <s v="N/A"/>
    <x v="2"/>
    <s v="N/A"/>
    <s v="N/A"/>
    <s v="N/A"/>
    <s v="N/A"/>
    <s v="N/A"/>
    <s v="N/A"/>
    <s v="N/A"/>
    <s v="N/A"/>
    <s v="N/A"/>
    <s v="N/A"/>
    <s v="N/A"/>
    <s v="N/A"/>
    <s v="N/A"/>
    <s v="N/A"/>
    <s v="N/A"/>
    <s v="N/A"/>
    <m/>
    <s v="N/A"/>
    <s v="N/A"/>
    <s v="N/A"/>
    <s v="N/A"/>
    <s v="N/A"/>
    <m/>
    <m/>
    <m/>
    <m/>
  </r>
  <r>
    <x v="86"/>
    <n v="2018"/>
    <x v="1"/>
    <x v="0"/>
    <m/>
    <m/>
    <m/>
    <x v="1"/>
    <s v="N/A"/>
    <s v="N/A - N/A"/>
    <x v="2"/>
    <s v="Current year"/>
    <s v="N/A"/>
    <s v="N/A"/>
    <s v="N/A"/>
    <x v="2"/>
    <s v="N/A"/>
    <s v="N/A"/>
    <s v="N/A"/>
    <s v="N/A"/>
    <s v="N/A"/>
    <s v="N/A"/>
    <s v="N/A"/>
    <s v="N/A"/>
    <s v="N/A"/>
    <s v="N/A"/>
    <s v="N/A"/>
    <s v="N/A"/>
    <s v="N/A"/>
    <s v="N/A"/>
    <s v="N/A"/>
    <s v="N/A"/>
    <m/>
    <s v="N/A"/>
    <s v="N/A"/>
    <s v="N/A"/>
    <s v="N/A"/>
    <s v="N/A"/>
    <m/>
    <m/>
    <m/>
    <m/>
  </r>
  <r>
    <x v="86"/>
    <n v="2019"/>
    <x v="2"/>
    <x v="0"/>
    <m/>
    <m/>
    <m/>
    <x v="1"/>
    <s v="N/A"/>
    <s v="N/A - N/A"/>
    <x v="2"/>
    <s v="Current year"/>
    <s v="N/A"/>
    <s v="N/A"/>
    <s v="N/A"/>
    <x v="2"/>
    <s v="N/A"/>
    <s v="N/A"/>
    <s v="N/A"/>
    <s v="N/A"/>
    <s v="N/A"/>
    <s v="N/A"/>
    <s v="N/A"/>
    <s v="N/A"/>
    <s v="N/A"/>
    <s v="N/A"/>
    <s v="N/A"/>
    <s v="N/A"/>
    <s v="N/A"/>
    <s v="N/A"/>
    <s v="N/A"/>
    <s v="N/A"/>
    <m/>
    <s v="N/A"/>
    <s v="N/A"/>
    <s v="N/A"/>
    <s v="N/A"/>
    <s v="N/A"/>
    <m/>
    <m/>
    <m/>
    <m/>
  </r>
  <r>
    <x v="86"/>
    <n v="2020"/>
    <x v="3"/>
    <x v="0"/>
    <m/>
    <m/>
    <m/>
    <x v="1"/>
    <s v="N/A"/>
    <s v="N/A - N/A"/>
    <x v="2"/>
    <s v="Current year"/>
    <s v="N/A"/>
    <s v="N/A"/>
    <s v="N/A"/>
    <x v="2"/>
    <s v="N/A"/>
    <s v="N/A"/>
    <s v="N/A"/>
    <s v="N/A"/>
    <s v="N/A"/>
    <s v="N/A"/>
    <s v="N/A"/>
    <s v="N/A"/>
    <s v="N/A"/>
    <s v="N/A"/>
    <s v="N/A"/>
    <s v="N/A"/>
    <s v="N/A"/>
    <s v="N/A"/>
    <s v="N/A"/>
    <s v="N/A"/>
    <m/>
    <s v="N/A"/>
    <s v="N/A"/>
    <s v="N/A"/>
    <s v="N/A"/>
    <s v="N/A"/>
    <m/>
    <m/>
    <m/>
    <m/>
  </r>
  <r>
    <x v="86"/>
    <n v="2021"/>
    <x v="4"/>
    <x v="0"/>
    <m/>
    <m/>
    <m/>
    <x v="1"/>
    <s v="N/A"/>
    <s v="N/A - N/A"/>
    <x v="2"/>
    <s v="Current year"/>
    <s v="N/A"/>
    <s v="N/A"/>
    <s v="N/A"/>
    <x v="2"/>
    <s v="N/A"/>
    <s v="N/A"/>
    <s v="N/A"/>
    <s v="N/A"/>
    <s v="N/A"/>
    <s v="N/A"/>
    <s v="N/A"/>
    <s v="N/A"/>
    <s v="N/A"/>
    <s v="N/A"/>
    <s v="N/A"/>
    <s v="N/A"/>
    <s v="N/A"/>
    <s v="N/A"/>
    <s v="N/A"/>
    <s v="N/A"/>
    <m/>
    <s v="N/A"/>
    <s v="N/A"/>
    <s v="N/A"/>
    <s v="N/A"/>
    <s v="N/A"/>
    <m/>
    <m/>
    <m/>
    <m/>
  </r>
  <r>
    <x v="86"/>
    <n v="2022"/>
    <x v="5"/>
    <x v="0"/>
    <m/>
    <m/>
    <m/>
    <x v="0"/>
    <s v="Climate shock"/>
    <s v=" - FAO provision of emergency assistance (weather extremes); Received IFRC support for recovery from a severe sandstorm(4218 people assisted) and flashfloods (4000 people to be assisted) +*received support from Qatar Red Crescent Society (QRCS) to address socioeconomic impacts of Covid-19"/>
    <x v="3"/>
    <s v="Current year"/>
    <s v="N/A"/>
    <s v="N/A"/>
    <s v="N/A"/>
    <x v="2"/>
    <s v="N/A"/>
    <s v="N/A"/>
    <s v="N/A"/>
    <s v="N/A"/>
    <s v="N/A"/>
    <s v="N/A"/>
    <s v="N/A"/>
    <s v="N/A"/>
    <s v="N/A"/>
    <s v="N/A"/>
    <s v="N/A"/>
    <s v="N/A"/>
    <s v="N/A"/>
    <s v="N/A"/>
    <s v="N/A"/>
    <s v="N/A"/>
    <m/>
    <s v="N/A"/>
    <s v="N/A"/>
    <s v="N/A"/>
    <s v="N/A"/>
    <s v="N/A"/>
    <m/>
    <m/>
    <m/>
    <m/>
  </r>
  <r>
    <x v="86"/>
    <n v="2023"/>
    <x v="6"/>
    <x v="0"/>
    <m/>
    <m/>
    <m/>
    <x v="1"/>
    <s v="N/A"/>
    <s v="N/A - N/A"/>
    <x v="2"/>
    <s v="Current year"/>
    <s v="N/A"/>
    <s v="N/A"/>
    <s v="N/A"/>
    <x v="2"/>
    <s v="N/A"/>
    <s v="N/A"/>
    <s v="N/A"/>
    <s v="N/A"/>
    <s v="N/A"/>
    <s v="N/A"/>
    <s v="N/A"/>
    <s v="N/A"/>
    <s v="N/A"/>
    <s v="N/A"/>
    <s v="N/A"/>
    <s v="N/A"/>
    <s v="N/A"/>
    <s v="N/A"/>
    <s v="N/A"/>
    <s v="N/A"/>
    <m/>
    <s v="N/A"/>
    <s v="N/A"/>
    <s v="N/A"/>
    <s v="N/A"/>
    <s v="N/A"/>
    <m/>
    <m/>
    <m/>
    <m/>
  </r>
  <r>
    <x v="87"/>
    <n v="2017"/>
    <x v="0"/>
    <x v="1"/>
    <m/>
    <m/>
    <m/>
    <x v="1"/>
    <s v="N/A"/>
    <s v="N/A - N/A"/>
    <x v="2"/>
    <s v="Current year"/>
    <s v="N/A"/>
    <s v="N/A"/>
    <s v="N/A"/>
    <x v="2"/>
    <s v="N/A"/>
    <s v="N/A"/>
    <s v="N/A"/>
    <s v="N/A"/>
    <s v="N/A"/>
    <s v="N/A"/>
    <s v="N/A"/>
    <s v="N/A"/>
    <s v="N/A"/>
    <s v="N/A"/>
    <s v="N/A"/>
    <s v="N/A"/>
    <s v="N/A"/>
    <s v="N/A"/>
    <s v="N/A"/>
    <s v="N/A"/>
    <m/>
    <s v="N/A"/>
    <s v="N/A"/>
    <s v="N/A"/>
    <s v="N/A"/>
    <s v="N/A"/>
    <m/>
    <m/>
    <m/>
    <m/>
  </r>
  <r>
    <x v="87"/>
    <n v="2018"/>
    <x v="1"/>
    <x v="1"/>
    <m/>
    <m/>
    <m/>
    <x v="1"/>
    <s v="N/A"/>
    <s v="N/A - N/A"/>
    <x v="2"/>
    <s v="Current year"/>
    <s v="N/A"/>
    <s v="N/A"/>
    <s v="N/A"/>
    <x v="2"/>
    <s v="N/A"/>
    <s v="N/A"/>
    <s v="N/A"/>
    <s v="N/A"/>
    <s v="N/A"/>
    <s v="N/A"/>
    <s v="N/A"/>
    <s v="N/A"/>
    <s v="N/A"/>
    <s v="N/A"/>
    <s v="N/A"/>
    <s v="N/A"/>
    <s v="N/A"/>
    <s v="N/A"/>
    <s v="N/A"/>
    <s v="N/A"/>
    <m/>
    <s v="N/A"/>
    <s v="N/A"/>
    <s v="N/A"/>
    <s v="N/A"/>
    <s v="N/A"/>
    <m/>
    <m/>
    <m/>
    <m/>
  </r>
  <r>
    <x v="87"/>
    <n v="2019"/>
    <x v="2"/>
    <x v="1"/>
    <m/>
    <m/>
    <m/>
    <x v="1"/>
    <s v="N/A"/>
    <s v="N/A - N/A"/>
    <x v="2"/>
    <s v="Current year"/>
    <s v="N/A"/>
    <s v="N/A"/>
    <s v="N/A"/>
    <x v="2"/>
    <s v="N/A"/>
    <s v="N/A"/>
    <s v="N/A"/>
    <s v="N/A"/>
    <s v="N/A"/>
    <s v="N/A"/>
    <s v="N/A"/>
    <s v="N/A"/>
    <s v="N/A"/>
    <s v="N/A"/>
    <s v="N/A"/>
    <s v="N/A"/>
    <s v="N/A"/>
    <s v="N/A"/>
    <s v="N/A"/>
    <s v="N/A"/>
    <m/>
    <s v="N/A"/>
    <s v="N/A"/>
    <s v="N/A"/>
    <s v="N/A"/>
    <s v="N/A"/>
    <m/>
    <m/>
    <m/>
    <m/>
  </r>
  <r>
    <x v="87"/>
    <n v="2020"/>
    <x v="3"/>
    <x v="1"/>
    <m/>
    <m/>
    <m/>
    <x v="1"/>
    <s v="N/A"/>
    <s v="N/A - N/A"/>
    <x v="2"/>
    <s v="Current year"/>
    <s v="N/A"/>
    <s v="N/A"/>
    <s v="N/A"/>
    <x v="2"/>
    <s v="N/A"/>
    <s v="N/A"/>
    <s v="N/A"/>
    <s v="N/A"/>
    <s v="N/A"/>
    <s v="N/A"/>
    <s v="N/A"/>
    <s v="N/A"/>
    <s v="N/A"/>
    <s v="N/A"/>
    <s v="N/A"/>
    <s v="N/A"/>
    <s v="N/A"/>
    <s v="N/A"/>
    <s v="N/A"/>
    <s v="N/A"/>
    <m/>
    <s v="N/A"/>
    <s v="N/A"/>
    <s v="N/A"/>
    <s v="N/A"/>
    <s v="N/A"/>
    <m/>
    <m/>
    <m/>
    <m/>
  </r>
  <r>
    <x v="87"/>
    <n v="2021"/>
    <x v="4"/>
    <x v="1"/>
    <m/>
    <m/>
    <m/>
    <x v="1"/>
    <s v="N/A"/>
    <s v="N/A - N/A"/>
    <x v="2"/>
    <s v="Current year"/>
    <s v="N/A"/>
    <s v="N/A"/>
    <s v="N/A"/>
    <x v="2"/>
    <s v="N/A"/>
    <s v="N/A"/>
    <s v="N/A"/>
    <s v="N/A"/>
    <s v="N/A"/>
    <s v="N/A"/>
    <s v="N/A"/>
    <s v="N/A"/>
    <s v="N/A"/>
    <s v="N/A"/>
    <s v="N/A"/>
    <s v="N/A"/>
    <s v="N/A"/>
    <s v="N/A"/>
    <s v="N/A"/>
    <s v="N/A"/>
    <m/>
    <s v="N/A"/>
    <s v="N/A"/>
    <s v="N/A"/>
    <s v="N/A"/>
    <s v="N/A"/>
    <m/>
    <m/>
    <m/>
    <m/>
  </r>
  <r>
    <x v="87"/>
    <n v="2022"/>
    <x v="5"/>
    <x v="1"/>
    <m/>
    <m/>
    <m/>
    <x v="1"/>
    <s v="N/A"/>
    <s v="N/A - N/A"/>
    <x v="2"/>
    <s v="Current year"/>
    <s v="N/A"/>
    <s v="N/A"/>
    <s v="N/A"/>
    <x v="2"/>
    <s v="N/A"/>
    <s v="N/A"/>
    <s v="N/A"/>
    <s v="N/A"/>
    <s v="N/A"/>
    <s v="N/A"/>
    <s v="N/A"/>
    <s v="N/A"/>
    <s v="N/A"/>
    <s v="N/A"/>
    <s v="N/A"/>
    <s v="N/A"/>
    <s v="N/A"/>
    <s v="N/A"/>
    <s v="N/A"/>
    <s v="N/A"/>
    <m/>
    <s v="N/A"/>
    <s v="N/A"/>
    <s v="N/A"/>
    <s v="N/A"/>
    <s v="N/A"/>
    <m/>
    <m/>
    <m/>
    <m/>
  </r>
  <r>
    <x v="87"/>
    <n v="2023"/>
    <x v="6"/>
    <x v="1"/>
    <m/>
    <m/>
    <m/>
    <x v="1"/>
    <s v="N/A"/>
    <s v="N/A - N/A"/>
    <x v="2"/>
    <s v="Current year"/>
    <s v="N/A"/>
    <s v="N/A"/>
    <s v="N/A"/>
    <x v="2"/>
    <s v="N/A"/>
    <s v="N/A"/>
    <s v="N/A"/>
    <s v="N/A"/>
    <s v="N/A"/>
    <s v="N/A"/>
    <s v="N/A"/>
    <s v="N/A"/>
    <s v="N/A"/>
    <s v="N/A"/>
    <s v="N/A"/>
    <s v="N/A"/>
    <s v="N/A"/>
    <s v="N/A"/>
    <s v="N/A"/>
    <s v="N/A"/>
    <m/>
    <s v="N/A"/>
    <s v="N/A"/>
    <s v="N/A"/>
    <s v="N/A"/>
    <s v="N/A"/>
    <m/>
    <m/>
    <m/>
    <m/>
  </r>
  <r>
    <x v="88"/>
    <n v="2017"/>
    <x v="0"/>
    <x v="1"/>
    <m/>
    <m/>
    <m/>
    <x v="1"/>
    <s v="N/A"/>
    <s v="N/A - N/A"/>
    <x v="2"/>
    <s v="Current year"/>
    <s v="N/A"/>
    <s v="N/A"/>
    <s v="N/A"/>
    <x v="2"/>
    <s v="N/A"/>
    <s v="N/A"/>
    <s v="N/A"/>
    <s v="N/A"/>
    <s v="N/A"/>
    <s v="N/A"/>
    <s v="N/A"/>
    <s v="N/A"/>
    <s v="N/A"/>
    <s v="N/A"/>
    <s v="N/A"/>
    <s v="N/A"/>
    <s v="N/A"/>
    <s v="N/A"/>
    <s v="N/A"/>
    <s v="N/A"/>
    <m/>
    <s v="N/A"/>
    <s v="N/A"/>
    <s v="N/A"/>
    <s v="N/A"/>
    <s v="N/A"/>
    <m/>
    <m/>
    <m/>
    <m/>
  </r>
  <r>
    <x v="88"/>
    <n v="2018"/>
    <x v="1"/>
    <x v="1"/>
    <m/>
    <m/>
    <m/>
    <x v="1"/>
    <s v="N/A"/>
    <s v="N/A - N/A"/>
    <x v="2"/>
    <s v="Current year"/>
    <s v="N/A"/>
    <s v="N/A"/>
    <s v="N/A"/>
    <x v="2"/>
    <s v="N/A"/>
    <s v="N/A"/>
    <s v="N/A"/>
    <s v="N/A"/>
    <s v="N/A"/>
    <s v="N/A"/>
    <s v="N/A"/>
    <s v="N/A"/>
    <s v="N/A"/>
    <s v="N/A"/>
    <s v="N/A"/>
    <s v="N/A"/>
    <s v="N/A"/>
    <s v="N/A"/>
    <s v="N/A"/>
    <s v="N/A"/>
    <m/>
    <s v="N/A"/>
    <s v="N/A"/>
    <s v="N/A"/>
    <s v="N/A"/>
    <s v="N/A"/>
    <m/>
    <m/>
    <m/>
    <m/>
  </r>
  <r>
    <x v="88"/>
    <n v="2019"/>
    <x v="2"/>
    <x v="1"/>
    <m/>
    <m/>
    <m/>
    <x v="1"/>
    <s v="N/A"/>
    <s v="N/A - N/A"/>
    <x v="2"/>
    <s v="Current year"/>
    <s v="N/A"/>
    <s v="N/A"/>
    <s v="N/A"/>
    <x v="2"/>
    <s v="N/A"/>
    <s v="N/A"/>
    <s v="N/A"/>
    <s v="N/A"/>
    <s v="N/A"/>
    <s v="N/A"/>
    <s v="N/A"/>
    <s v="N/A"/>
    <s v="N/A"/>
    <s v="N/A"/>
    <s v="N/A"/>
    <s v="N/A"/>
    <s v="N/A"/>
    <s v="N/A"/>
    <s v="N/A"/>
    <s v="N/A"/>
    <m/>
    <s v="N/A"/>
    <s v="N/A"/>
    <s v="N/A"/>
    <s v="N/A"/>
    <s v="N/A"/>
    <m/>
    <m/>
    <m/>
    <m/>
  </r>
  <r>
    <x v="88"/>
    <n v="2020"/>
    <x v="3"/>
    <x v="1"/>
    <m/>
    <m/>
    <m/>
    <x v="1"/>
    <s v="N/A"/>
    <s v="N/A - N/A"/>
    <x v="2"/>
    <s v="Current year"/>
    <s v="N/A"/>
    <s v="N/A"/>
    <s v="N/A"/>
    <x v="2"/>
    <s v="N/A"/>
    <s v="N/A"/>
    <s v="N/A"/>
    <s v="N/A"/>
    <s v="N/A"/>
    <s v="N/A"/>
    <s v="N/A"/>
    <s v="N/A"/>
    <s v="N/A"/>
    <s v="N/A"/>
    <s v="N/A"/>
    <s v="N/A"/>
    <s v="N/A"/>
    <s v="N/A"/>
    <s v="N/A"/>
    <s v="N/A"/>
    <m/>
    <s v="N/A"/>
    <s v="N/A"/>
    <s v="N/A"/>
    <s v="N/A"/>
    <s v="N/A"/>
    <m/>
    <m/>
    <m/>
    <m/>
  </r>
  <r>
    <x v="88"/>
    <n v="2021"/>
    <x v="4"/>
    <x v="1"/>
    <m/>
    <m/>
    <m/>
    <x v="1"/>
    <s v="N/A"/>
    <s v="N/A - N/A"/>
    <x v="2"/>
    <s v="Current year"/>
    <s v="N/A"/>
    <s v="N/A"/>
    <s v="N/A"/>
    <x v="2"/>
    <s v="N/A"/>
    <s v="N/A"/>
    <s v="N/A"/>
    <s v="N/A"/>
    <s v="N/A"/>
    <s v="N/A"/>
    <s v="N/A"/>
    <s v="N/A"/>
    <s v="N/A"/>
    <s v="N/A"/>
    <s v="N/A"/>
    <s v="N/A"/>
    <s v="N/A"/>
    <s v="N/A"/>
    <s v="N/A"/>
    <s v="N/A"/>
    <m/>
    <s v="N/A"/>
    <s v="N/A"/>
    <s v="N/A"/>
    <s v="N/A"/>
    <s v="N/A"/>
    <m/>
    <m/>
    <m/>
    <m/>
  </r>
  <r>
    <x v="88"/>
    <n v="2022"/>
    <x v="5"/>
    <x v="1"/>
    <m/>
    <m/>
    <m/>
    <x v="1"/>
    <s v="N/A"/>
    <s v="N/A - N/A"/>
    <x v="2"/>
    <s v="Current year"/>
    <s v="N/A"/>
    <s v="N/A"/>
    <s v="N/A"/>
    <x v="2"/>
    <s v="N/A"/>
    <s v="N/A"/>
    <s v="N/A"/>
    <s v="N/A"/>
    <s v="N/A"/>
    <s v="N/A"/>
    <s v="N/A"/>
    <s v="N/A"/>
    <s v="N/A"/>
    <s v="N/A"/>
    <s v="N/A"/>
    <s v="N/A"/>
    <s v="N/A"/>
    <s v="N/A"/>
    <s v="N/A"/>
    <s v="N/A"/>
    <m/>
    <s v="N/A"/>
    <s v="N/A"/>
    <s v="N/A"/>
    <s v="N/A"/>
    <s v="N/A"/>
    <m/>
    <m/>
    <m/>
    <m/>
  </r>
  <r>
    <x v="88"/>
    <n v="2023"/>
    <x v="6"/>
    <x v="1"/>
    <m/>
    <m/>
    <m/>
    <x v="1"/>
    <s v="N/A"/>
    <s v="N/A - N/A"/>
    <x v="2"/>
    <s v="Current year"/>
    <s v="N/A"/>
    <s v="N/A"/>
    <s v="N/A"/>
    <x v="2"/>
    <s v="N/A"/>
    <s v="N/A"/>
    <s v="N/A"/>
    <s v="N/A"/>
    <s v="N/A"/>
    <s v="N/A"/>
    <s v="N/A"/>
    <s v="N/A"/>
    <s v="N/A"/>
    <s v="N/A"/>
    <s v="N/A"/>
    <s v="N/A"/>
    <s v="N/A"/>
    <s v="N/A"/>
    <s v="N/A"/>
    <s v="N/A"/>
    <m/>
    <s v="N/A"/>
    <s v="N/A"/>
    <s v="N/A"/>
    <s v="N/A"/>
    <s v="N/A"/>
    <m/>
    <m/>
    <m/>
    <m/>
  </r>
  <r>
    <x v="89"/>
    <n v="2017"/>
    <x v="0"/>
    <x v="3"/>
    <m/>
    <m/>
    <m/>
    <x v="0"/>
    <s v="GIEWS"/>
    <s v="GIEWS - 1"/>
    <x v="0"/>
    <s v="Current year"/>
    <m/>
    <m/>
    <d v="2016-08-01T00:00:00"/>
    <x v="0"/>
    <n v="26423623"/>
    <n v="12451985"/>
    <n v="0.47124442397622762"/>
    <s v="July-Sep 2016"/>
    <n v="6378607"/>
    <n v="0.51225623866395598"/>
    <n v="4162842"/>
    <n v="0.33431151740063936"/>
    <n v="1501172"/>
    <n v="0.1205568429451208"/>
    <n v="409364"/>
    <n v="3.2875400990283882E-2"/>
    <n v="0"/>
    <n v="0"/>
    <n v="1910536"/>
    <n v="0.15343224393540467"/>
    <n v="0"/>
    <s v="Phase 3 Crisis"/>
    <m/>
    <s v="Y"/>
    <s v="Weather extremes "/>
    <s v="Drought"/>
    <m/>
    <m/>
    <m/>
    <n v="1"/>
  </r>
  <r>
    <x v="89"/>
    <n v="2018"/>
    <x v="1"/>
    <x v="3"/>
    <m/>
    <m/>
    <m/>
    <x v="0"/>
    <s v="GIEWS"/>
    <s v="GIEWS - 1"/>
    <x v="0"/>
    <s v="Current year"/>
    <m/>
    <m/>
    <d v="2016-08-01T00:00:00"/>
    <x v="0"/>
    <n v="26423623"/>
    <n v="12451986"/>
    <n v="0.47"/>
    <s v="Oct 2016-Feb 2017"/>
    <n v="5734826"/>
    <n v="0.46055512751138655"/>
    <n v="3574333"/>
    <n v="0.28704923054041337"/>
    <n v="2193568"/>
    <n v="0.17616209976464797"/>
    <n v="956051"/>
    <n v="7.6778997342271352E-2"/>
    <n v="0"/>
    <n v="0"/>
    <n v="3149619"/>
    <n v="0.25294109710691931"/>
    <n v="0"/>
    <s v="Phase 3 Crisis"/>
    <m/>
    <s v="Y"/>
    <s v="Weather extremes "/>
    <s v="Natural disaster"/>
    <m/>
    <m/>
    <n v="0"/>
    <n v="1"/>
  </r>
  <r>
    <x v="89"/>
    <n v="2019"/>
    <x v="2"/>
    <x v="3"/>
    <m/>
    <m/>
    <m/>
    <x v="0"/>
    <s v="GIEWS"/>
    <s v="GIEWS - 1"/>
    <x v="0"/>
    <s v="Current year"/>
    <m/>
    <m/>
    <d v="2018-10-01T00:00:00"/>
    <x v="0"/>
    <n v="30528673"/>
    <n v="28785007"/>
    <n v="0.94"/>
    <s v="Sep-Dec 2018"/>
    <n v="19166532"/>
    <n v="0.66585121900439348"/>
    <n v="7837963"/>
    <n v="0.27229324627226947"/>
    <n v="1333847"/>
    <n v="4.6338255189585328E-2"/>
    <n v="446665"/>
    <n v="1.551727953375172E-2"/>
    <n v="0"/>
    <n v="0"/>
    <n v="1780512"/>
    <n v="6.1855534723337047E-2"/>
    <n v="0"/>
    <s v="Phase 3 Crisis"/>
    <m/>
    <s v="Y"/>
    <s v="Weather extremes "/>
    <s v="Climate shocks"/>
    <m/>
    <m/>
    <n v="0.15535530460754757"/>
    <n v="1"/>
  </r>
  <r>
    <x v="89"/>
    <n v="2020"/>
    <x v="3"/>
    <x v="3"/>
    <m/>
    <m/>
    <s v="40 districts"/>
    <x v="0"/>
    <s v="GIEWS"/>
    <s v="GIEWS - 1"/>
    <x v="0"/>
    <s v="Current year"/>
    <m/>
    <m/>
    <d v="2019-06-01T00:00:00"/>
    <x v="0"/>
    <n v="27909798"/>
    <n v="4983961"/>
    <n v="0.17857388290664089"/>
    <s v="Oct 2019 - Feb 2020"/>
    <n v="1693964"/>
    <n v="0.33988307693418951"/>
    <n v="1600589"/>
    <n v="0.32"/>
    <n v="1424615"/>
    <n v="0.28999999999999998"/>
    <n v="264793"/>
    <n v="0.05"/>
    <n v="0"/>
    <n v="0"/>
    <n v="1689408"/>
    <n v="0.34"/>
    <n v="0"/>
    <s v="Phase 3 Crisis"/>
    <s v="Y"/>
    <s v="Y"/>
    <s v="Weather extremes"/>
    <s v="Weather extremes"/>
    <m/>
    <m/>
    <n v="-8.5784108598496889E-2"/>
    <n v="1"/>
  </r>
  <r>
    <x v="89"/>
    <n v="2021"/>
    <x v="4"/>
    <x v="3"/>
    <m/>
    <m/>
    <s v="Rural and urban areas (hotspots/most food-insecure areas)"/>
    <x v="0"/>
    <s v="GIEWS"/>
    <s v="GIEWS - 1"/>
    <x v="0"/>
    <s v="Current year"/>
    <m/>
    <m/>
    <d v="2020-10-01T00:00:00"/>
    <x v="0"/>
    <n v="30066648"/>
    <n v="18143069"/>
    <n v="0.60342839015509808"/>
    <s v="Oct 2020 - Dec 2020"/>
    <n v="6695577"/>
    <n v="0.36904324180214493"/>
    <n v="8772570"/>
    <n v="0.48"/>
    <n v="2368993"/>
    <n v="0.13"/>
    <n v="305929"/>
    <n v="0.02"/>
    <n v="0"/>
    <n v="0"/>
    <n v="2674922"/>
    <n v="0.15"/>
    <n v="0"/>
    <s v="Phase 3 Crisis"/>
    <m/>
    <s v="Y"/>
    <s v="Economic shocks "/>
    <s v="Economic shocks (including COVID)"/>
    <m/>
    <m/>
    <n v="7.7279312447908075E-2"/>
    <n v="1"/>
  </r>
  <r>
    <x v="89"/>
    <n v="2022"/>
    <x v="5"/>
    <x v="3"/>
    <m/>
    <m/>
    <s v="Part of the country (Rural and urban areas)"/>
    <x v="0"/>
    <s v="GIEWS"/>
    <s v="GIEWS -  1, 2, 3 "/>
    <x v="0"/>
    <s v="Current year"/>
    <m/>
    <m/>
    <d v="2020-10-01T00:00:00"/>
    <x v="0"/>
    <n v="30066648"/>
    <n v="18143069"/>
    <n v="0.60342839015509808"/>
    <s v="Jan-Mar 2021"/>
    <n v="6822024"/>
    <n v="0.37601268010390082"/>
    <n v="8406989"/>
    <n v="0.46"/>
    <n v="2649367"/>
    <n v="0.15"/>
    <n v="264689"/>
    <n v="0.01"/>
    <n v="0"/>
    <n v="0"/>
    <n v="2914056"/>
    <n v="0.16"/>
    <n v="0"/>
    <s v="Phase 3 Crisis"/>
    <m/>
    <s v="Y"/>
    <s v="Economic shocks "/>
    <s v="Economic shocks (including COVID)"/>
    <m/>
    <m/>
    <n v="0"/>
    <n v="1"/>
  </r>
  <r>
    <x v="89"/>
    <n v="2023"/>
    <x v="6"/>
    <x v="3"/>
    <m/>
    <m/>
    <m/>
    <x v="0"/>
    <s v="GIEWS"/>
    <s v="GIEWS -  1, 2, 3 "/>
    <x v="1"/>
    <s v="Current year"/>
    <m/>
    <s v="IPC received on Sat 18 2023"/>
    <d v="2022-11-01T00:00:00"/>
    <x v="0"/>
    <n v="31966572"/>
    <n v="31966572"/>
    <n v="1"/>
    <s v="Nov 22 - Mar 23"/>
    <n v="16026000"/>
    <n v="0.5"/>
    <n v="12974000"/>
    <n v="0.4"/>
    <n v="2748872"/>
    <n v="0.09"/>
    <n v="397551"/>
    <n v="0.01"/>
    <n v="0"/>
    <n v="0"/>
    <n v="3146423"/>
    <n v="0.1"/>
    <n v="0"/>
    <s v="Phase 3 Crisis"/>
    <m/>
    <s v="Y"/>
    <s v="Conflict/insecurity"/>
    <m/>
    <m/>
    <m/>
    <n v="6.3190416171433547E-2"/>
    <n v="1"/>
  </r>
  <r>
    <x v="89"/>
    <n v="2023"/>
    <x v="7"/>
    <x v="3"/>
    <m/>
    <m/>
    <m/>
    <x v="0"/>
    <s v="GIEWS"/>
    <s v="GIEWS -  1, 2, 3 "/>
    <x v="0"/>
    <s v="Projection"/>
    <m/>
    <s v="IPC received on Sat 18 2023"/>
    <d v="2022-11-01T00:00:00"/>
    <x v="0"/>
    <n v="31966572"/>
    <n v="31966572"/>
    <n v="1"/>
    <s v="Nov 22 - Mar 23"/>
    <n v="16026000"/>
    <n v="0.5"/>
    <n v="12974000"/>
    <n v="0.4"/>
    <n v="2748872"/>
    <n v="0.09"/>
    <n v="397551"/>
    <n v="0.01"/>
    <n v="0"/>
    <n v="0"/>
    <n v="3146423"/>
    <n v="0.1"/>
    <n v="0"/>
    <s v="Phase 3 Crisis"/>
    <m/>
    <s v="Y "/>
    <s v="Conflict/insecurity"/>
    <m/>
    <m/>
    <m/>
    <m/>
    <n v="1"/>
  </r>
  <r>
    <x v="90"/>
    <n v="2017"/>
    <x v="0"/>
    <x v="0"/>
    <m/>
    <m/>
    <m/>
    <x v="0"/>
    <s v="GIEWS"/>
    <s v="GIEWS - 1"/>
    <x v="0"/>
    <s v="Current year"/>
    <m/>
    <m/>
    <m/>
    <x v="21"/>
    <n v="51892349"/>
    <n v="35000000"/>
    <n v="0.67447322533038545"/>
    <m/>
    <n v="32500000"/>
    <n v="0.9285714285714286"/>
    <n v="1800000"/>
    <n v="5.1428571428571428E-2"/>
    <s v="N/A"/>
    <s v="N/A"/>
    <s v="N/A"/>
    <s v="N/A"/>
    <s v="N/A"/>
    <s v="N/A"/>
    <n v="700000"/>
    <n v="0.02"/>
    <m/>
    <s v="N/A"/>
    <m/>
    <s v="N"/>
    <s v="Weather extremes"/>
    <s v="Floods and conflict"/>
    <m/>
    <m/>
    <m/>
    <m/>
  </r>
  <r>
    <x v="90"/>
    <n v="2018"/>
    <x v="1"/>
    <x v="0"/>
    <m/>
    <m/>
    <m/>
    <x v="0"/>
    <s v="GIEWS"/>
    <s v="GIEWS - 1"/>
    <x v="0"/>
    <s v="Current year"/>
    <m/>
    <m/>
    <m/>
    <x v="8"/>
    <n v="53800000"/>
    <n v="8300000.0000000009"/>
    <n v="0.154275092936803"/>
    <s v="TBC"/>
    <s v="merged with Phase 2 "/>
    <s v="merged with Phase 2"/>
    <n v="7521000.0000000009"/>
    <n v="0.90614457831325301"/>
    <s v="N/A"/>
    <s v="N/A"/>
    <s v="N/A"/>
    <s v="N/A"/>
    <s v="N/A"/>
    <s v="N/A"/>
    <n v="779000"/>
    <n v="9.3855421686746973E-2"/>
    <m/>
    <s v="N/A"/>
    <m/>
    <s v="N"/>
    <s v="Conflict/insecurity"/>
    <s v="Conflict/insecurity"/>
    <m/>
    <m/>
    <m/>
    <m/>
  </r>
  <r>
    <x v="90"/>
    <n v="2019"/>
    <x v="2"/>
    <x v="0"/>
    <m/>
    <m/>
    <s v="Selected areas"/>
    <x v="0"/>
    <s v="GIEWS"/>
    <s v="GIEWS - 1"/>
    <x v="0"/>
    <s v="Current year"/>
    <m/>
    <m/>
    <m/>
    <x v="8"/>
    <n v="52666014"/>
    <n v="7400000"/>
    <n v="0.14000000000000001"/>
    <d v="2018-12-01T00:00:00"/>
    <s v="merged with Phase 2 "/>
    <s v="merged with Phase 2"/>
    <n v="6576400"/>
    <n v="0.88870270270270268"/>
    <s v="N/A"/>
    <s v="N/A"/>
    <s v="N/A"/>
    <s v="N/A"/>
    <s v="N/A"/>
    <s v="N/A"/>
    <n v="823600"/>
    <n v="0.1112972972972973"/>
    <m/>
    <s v="N/A"/>
    <m/>
    <s v="N"/>
    <s v="Conflict/insecurity"/>
    <s v="Conflict/insecurity"/>
    <m/>
    <m/>
    <n v="-2.1077806691449815E-2"/>
    <m/>
  </r>
  <r>
    <x v="90"/>
    <n v="2020"/>
    <x v="3"/>
    <x v="0"/>
    <m/>
    <m/>
    <m/>
    <x v="0"/>
    <s v="GIEWS"/>
    <s v="GIEWS - 1"/>
    <x v="0"/>
    <s v="Current year"/>
    <m/>
    <m/>
    <m/>
    <x v="8"/>
    <n v="54045422"/>
    <n v="54045422"/>
    <n v="1"/>
    <d v="2020-01-01T00:00:00"/>
    <n v="53311422"/>
    <n v="0.98641883118240803"/>
    <n v="22020"/>
    <n v="4.0743506452775965E-4"/>
    <s v="N/A"/>
    <s v="N/A"/>
    <s v="N/A"/>
    <s v="N/A"/>
    <s v="N/A"/>
    <s v="N/A"/>
    <n v="711980"/>
    <n v="0.01"/>
    <m/>
    <s v="N/A"/>
    <m/>
    <s v="N"/>
    <s v="Conflict/insecurity"/>
    <s v="Conflict/insecurity"/>
    <m/>
    <m/>
    <n v="4.1491145448050541E-2"/>
    <m/>
  </r>
  <r>
    <x v="90"/>
    <n v="2021"/>
    <x v="4"/>
    <x v="0"/>
    <m/>
    <m/>
    <m/>
    <x v="0"/>
    <s v="GIEWS"/>
    <s v="GIEWS - 1"/>
    <x v="3"/>
    <s v="Current year"/>
    <s v="N/A"/>
    <s v="Insufficient evidence"/>
    <s v="N/A"/>
    <x v="2"/>
    <s v="N/A"/>
    <s v="N/A"/>
    <s v="N/A"/>
    <s v="N/A"/>
    <s v="N/A"/>
    <s v="N/A"/>
    <s v="N/A"/>
    <s v="N/A"/>
    <s v="N/A"/>
    <s v="N/A"/>
    <s v="N/A"/>
    <s v="N/A"/>
    <s v="N/A"/>
    <s v="N/A"/>
    <s v="N/A"/>
    <s v="N/A"/>
    <m/>
    <s v="N/A"/>
    <s v="N/A"/>
    <s v="N/A"/>
    <s v="N/A"/>
    <s v="N/A"/>
    <m/>
    <m/>
    <e v="#VALUE!"/>
    <m/>
  </r>
  <r>
    <x v="90"/>
    <n v="2022"/>
    <x v="5"/>
    <x v="0"/>
    <m/>
    <m/>
    <m/>
    <x v="0"/>
    <s v="GIEWS"/>
    <s v="GIEWS -  1, 2, 3 "/>
    <x v="3"/>
    <s v="Current year"/>
    <s v="N/A"/>
    <s v="Insufficient evidence"/>
    <s v="N/A"/>
    <x v="2"/>
    <s v="N/A"/>
    <s v="N/A"/>
    <s v="N/A"/>
    <s v="N/A"/>
    <s v="N/A"/>
    <s v="N/A"/>
    <s v="N/A"/>
    <s v="N/A"/>
    <s v="N/A"/>
    <s v="N/A"/>
    <s v="N/A"/>
    <s v="N/A"/>
    <s v="N/A"/>
    <s v="N/A"/>
    <s v="N/A"/>
    <s v="N/A"/>
    <m/>
    <s v="N/A"/>
    <s v="N/A"/>
    <s v="N/A"/>
    <s v="N/A"/>
    <s v="N/A"/>
    <m/>
    <m/>
    <m/>
    <m/>
  </r>
  <r>
    <x v="90"/>
    <n v="2023"/>
    <x v="6"/>
    <x v="0"/>
    <m/>
    <m/>
    <m/>
    <x v="0"/>
    <s v="GIEWS"/>
    <s v="GIEWS -  1, 2, 3 "/>
    <x v="1"/>
    <s v="Current year"/>
    <s v="N/A"/>
    <s v="rCARI"/>
    <s v="N/A"/>
    <x v="1"/>
    <n v="56000000"/>
    <n v="56000000"/>
    <n v="1"/>
    <s v="Jan-Dec 2022"/>
    <s v="N/A"/>
    <s v="N/A"/>
    <s v="N/A"/>
    <s v="N/A"/>
    <s v="N/A"/>
    <s v="N/A"/>
    <s v="N/A"/>
    <s v="N/A"/>
    <s v="N/A"/>
    <s v="N/A"/>
    <n v="15200000"/>
    <n v="0.27142857142857141"/>
    <m/>
    <s v="N/A"/>
    <s v="N/A"/>
    <s v="Y "/>
    <s v="Conflict/insecurity"/>
    <s v="N/A"/>
    <s v="HNO results are based on rCARI, the TWG decided not to include it. Senior Committee decided later to accept HNO."/>
    <m/>
    <m/>
    <n v="1"/>
  </r>
  <r>
    <x v="90"/>
    <n v="2023"/>
    <x v="7"/>
    <x v="0"/>
    <m/>
    <m/>
    <m/>
    <x v="0"/>
    <s v="GIEWS"/>
    <s v="GIEWS -  1, 2, 3 "/>
    <x v="3"/>
    <s v="Projection"/>
    <s v="N/A"/>
    <s v="Data gap"/>
    <s v="N/A"/>
    <x v="4"/>
    <m/>
    <m/>
    <m/>
    <m/>
    <m/>
    <m/>
    <m/>
    <m/>
    <m/>
    <m/>
    <m/>
    <m/>
    <m/>
    <m/>
    <m/>
    <s v="N/A"/>
    <m/>
    <s v="N/A"/>
    <s v="N/A"/>
    <s v="N/A"/>
    <s v="N/A"/>
    <s v="N/A"/>
    <m/>
    <m/>
    <m/>
    <m/>
  </r>
  <r>
    <x v="91"/>
    <n v="2017"/>
    <x v="0"/>
    <x v="3"/>
    <m/>
    <m/>
    <m/>
    <x v="0"/>
    <s v="Other "/>
    <s v="Other  - Selected based on other reports and publicly available information on food insecurity"/>
    <x v="0"/>
    <s v="Current year"/>
    <m/>
    <m/>
    <m/>
    <x v="5"/>
    <n v="2323352"/>
    <n v="1300000"/>
    <n v="0.55953639396871413"/>
    <m/>
    <n v="571000"/>
    <n v="0.43923076923076926"/>
    <n v="133000"/>
    <n v="0.10230769230769231"/>
    <s v="N/A"/>
    <s v="N/A"/>
    <s v="N/A"/>
    <s v="N/A"/>
    <s v="N/A"/>
    <s v="N/A"/>
    <n v="596000"/>
    <n v="0.45846153846153848"/>
    <m/>
    <s v="N/A"/>
    <m/>
    <s v="N"/>
    <s v="Weather extremes"/>
    <s v="Drought"/>
    <m/>
    <m/>
    <m/>
    <n v="1"/>
  </r>
  <r>
    <x v="91"/>
    <n v="2018"/>
    <x v="1"/>
    <x v="3"/>
    <m/>
    <m/>
    <m/>
    <x v="0"/>
    <s v="Other "/>
    <s v="Other  - Selected based on other reports and publicly available information on food insecurity"/>
    <x v="0"/>
    <s v="Current year"/>
    <m/>
    <m/>
    <m/>
    <x v="5"/>
    <n v="2405680"/>
    <n v="1300000"/>
    <n v="0.5403877489940474"/>
    <s v="Jun 2016 – Mar 2017"/>
    <n v="571000"/>
    <n v="0.43923076923076926"/>
    <n v="133000"/>
    <n v="0.10230769230769231"/>
    <s v="N/A"/>
    <s v="N/A"/>
    <s v="N/A"/>
    <s v="N/A"/>
    <s v="N/A"/>
    <s v="N/A"/>
    <n v="596000"/>
    <n v="0.45846153846153848"/>
    <m/>
    <s v="N/A"/>
    <m/>
    <s v="N"/>
    <s v="Weather extremes"/>
    <s v="Climate shock"/>
    <m/>
    <m/>
    <n v="3.5435009417427922E-2"/>
    <n v="1"/>
  </r>
  <r>
    <x v="91"/>
    <n v="2019"/>
    <x v="2"/>
    <x v="3"/>
    <m/>
    <m/>
    <m/>
    <x v="1"/>
    <s v="N/A"/>
    <s v="N/A - N/A"/>
    <x v="2"/>
    <s v="Current year"/>
    <s v="N/A"/>
    <s v="N/A"/>
    <s v="N/A"/>
    <x v="2"/>
    <s v="N/A"/>
    <s v="N/A"/>
    <s v="N/A"/>
    <s v="N/A"/>
    <s v="N/A"/>
    <s v="N/A"/>
    <s v="N/A"/>
    <s v="N/A"/>
    <s v="N/A"/>
    <s v="N/A"/>
    <s v="N/A"/>
    <s v="N/A"/>
    <s v="N/A"/>
    <s v="N/A"/>
    <s v="N/A"/>
    <s v="N/A"/>
    <m/>
    <s v="N/A"/>
    <s v="N/A"/>
    <s v="N/A"/>
    <s v="N/A"/>
    <s v="N/A"/>
    <m/>
    <m/>
    <e v="#VALUE!"/>
    <n v="1"/>
  </r>
  <r>
    <x v="91"/>
    <n v="2020"/>
    <x v="3"/>
    <x v="3"/>
    <m/>
    <m/>
    <m/>
    <x v="0"/>
    <s v="Climate shock"/>
    <s v="Climate shock - "/>
    <x v="0"/>
    <s v="Current year"/>
    <m/>
    <m/>
    <d v="2019-10-01T00:00:00"/>
    <x v="0"/>
    <n v="2495000"/>
    <n v="2413643"/>
    <n v="0.96739198396793591"/>
    <s v="Oct 2019-Mar 2020"/>
    <n v="1134928"/>
    <n v="0.47021369771751664"/>
    <n v="849441"/>
    <n v="0.35"/>
    <n v="429274"/>
    <n v="0.18"/>
    <n v="0"/>
    <n v="0"/>
    <n v="0"/>
    <n v="0"/>
    <n v="429274"/>
    <n v="0.18"/>
    <n v="0"/>
    <s v="Phase 3 Crisis"/>
    <m/>
    <s v="N"/>
    <s v="Weather extremes"/>
    <s v="Weather extremes"/>
    <m/>
    <m/>
    <m/>
    <n v="1"/>
  </r>
  <r>
    <x v="91"/>
    <n v="2021"/>
    <x v="4"/>
    <x v="3"/>
    <m/>
    <m/>
    <s v="Excluding Erongo region"/>
    <x v="0"/>
    <s v="GIEWS"/>
    <s v="GIEWS - 1"/>
    <x v="0"/>
    <s v="Current year"/>
    <m/>
    <m/>
    <d v="2020-07-01T00:00:00"/>
    <x v="0"/>
    <n v="2541000"/>
    <n v="2256200"/>
    <n v="0.88791814246359702"/>
    <s v="Oct 2020-Mar 2021"/>
    <n v="1164920"/>
    <n v="0.51631947522382771"/>
    <n v="650670"/>
    <n v="0.28999999999999998"/>
    <n v="426310"/>
    <n v="0.19"/>
    <n v="14300"/>
    <n v="0.01"/>
    <n v="0"/>
    <n v="0"/>
    <n v="440610"/>
    <n v="0.2"/>
    <n v="0"/>
    <s v="Phase 3 Crisis"/>
    <m/>
    <s v="N"/>
    <s v="Economic shocks "/>
    <s v="Economic shocks (including COVID)"/>
    <m/>
    <m/>
    <n v="1.8436873747494989E-2"/>
    <n v="1"/>
  </r>
  <r>
    <x v="91"/>
    <n v="2022"/>
    <x v="5"/>
    <x v="3"/>
    <m/>
    <m/>
    <m/>
    <x v="0"/>
    <s v="GIEWS"/>
    <s v="GIEWS -  1, 2, 3 "/>
    <x v="0"/>
    <s v="Current year"/>
    <m/>
    <m/>
    <d v="2021-10-01T00:00:00"/>
    <x v="0"/>
    <n v="2550226"/>
    <n v="2550226"/>
    <n v="1"/>
    <s v="Dec 2021 - Mar 2022"/>
    <n v="964174"/>
    <n v="0.37807394325051974"/>
    <n v="835739"/>
    <n v="0.33"/>
    <n v="631697"/>
    <n v="0.25"/>
    <n v="118616"/>
    <n v="0.05"/>
    <n v="0"/>
    <n v="0"/>
    <n v="750313"/>
    <n v="0.3"/>
    <n v="0"/>
    <s v="Phase 3 Crisis"/>
    <m/>
    <s v="Y"/>
    <s v="Economic shocks "/>
    <s v="Economic shocks (including COVID)"/>
    <m/>
    <m/>
    <n v="3.630853994490358E-3"/>
    <n v="1"/>
  </r>
  <r>
    <x v="91"/>
    <n v="2023"/>
    <x v="6"/>
    <x v="3"/>
    <m/>
    <m/>
    <m/>
    <x v="0"/>
    <s v="GIEWS"/>
    <s v="GIEWS -  1, 2, 3 "/>
    <x v="0"/>
    <s v="Current year"/>
    <m/>
    <m/>
    <d v="2021-10-01T00:00:00"/>
    <x v="0"/>
    <n v="2550226"/>
    <n v="2550226"/>
    <n v="1"/>
    <s v="Dec 2021 - Mar 2022"/>
    <n v="964174"/>
    <n v="0.37"/>
    <n v="835739"/>
    <n v="0.33"/>
    <n v="631697"/>
    <n v="0.25"/>
    <n v="118616"/>
    <n v="0.05"/>
    <n v="0"/>
    <n v="0"/>
    <n v="750313"/>
    <n v="0.3"/>
    <n v="0"/>
    <s v="Phase 3 Crisis"/>
    <m/>
    <s v="Y"/>
    <s v="Economic shocks"/>
    <m/>
    <s v=""/>
    <m/>
    <n v="0"/>
    <n v="1"/>
  </r>
  <r>
    <x v="91"/>
    <n v="2023"/>
    <x v="7"/>
    <x v="3"/>
    <m/>
    <m/>
    <m/>
    <x v="0"/>
    <s v="GIEWS"/>
    <s v="GIEWS - 1, 2"/>
    <x v="0"/>
    <s v="Projection"/>
    <m/>
    <m/>
    <d v="2022-09-01T00:00:00"/>
    <x v="0"/>
    <n v="2596037"/>
    <n v="2596037"/>
    <n v="1"/>
    <s v="Jan-Mar 2023"/>
    <n v="1302000"/>
    <n v="0.5"/>
    <n v="905000"/>
    <n v="0.35"/>
    <n v="384000"/>
    <n v="0.15"/>
    <n v="6000"/>
    <n v="0"/>
    <n v="0"/>
    <n v="0"/>
    <n v="390000"/>
    <n v="0.15"/>
    <n v="0"/>
    <s v="Phase 3 Crisis"/>
    <m/>
    <s v="N"/>
    <s v="Economic shocks"/>
    <m/>
    <m/>
    <m/>
    <m/>
    <n v="1"/>
  </r>
  <r>
    <x v="92"/>
    <n v="2017"/>
    <x v="0"/>
    <x v="0"/>
    <m/>
    <m/>
    <m/>
    <x v="0"/>
    <s v="GIEWS"/>
    <s v="GIEWS - 1"/>
    <x v="0"/>
    <s v="Current year"/>
    <m/>
    <m/>
    <m/>
    <x v="22"/>
    <n v="28900000"/>
    <n v="28900000"/>
    <n v="1"/>
    <s v="Mar-Jul 2016"/>
    <s v="merged with Phase 2 "/>
    <s v="merged with Phase 2"/>
    <n v="28470000"/>
    <n v="0.98512110726643598"/>
    <s v="N/A"/>
    <s v="N/A"/>
    <s v="N/A"/>
    <s v="N/A"/>
    <s v="N/A"/>
    <s v="N/A"/>
    <n v="430000"/>
    <n v="1.4878892733564015E-2"/>
    <m/>
    <s v="N/A"/>
    <m/>
    <s v="N"/>
    <s v="Weather extremes"/>
    <s v="Lingering impact on 2015 EQ; 2016 flooding"/>
    <m/>
    <m/>
    <m/>
    <m/>
  </r>
  <r>
    <x v="92"/>
    <n v="2018"/>
    <x v="1"/>
    <x v="0"/>
    <m/>
    <m/>
    <m/>
    <x v="0"/>
    <s v="GIEWS "/>
    <s v="GIEWS  - 2, 3"/>
    <x v="0"/>
    <s v="Current year"/>
    <m/>
    <m/>
    <m/>
    <x v="22"/>
    <n v="28183426"/>
    <n v="1900000"/>
    <n v="6.7415508675205071E-2"/>
    <s v="TBC"/>
    <s v="merged with Phase 2 "/>
    <s v="merged with Phase 2"/>
    <n v="1122000"/>
    <n v="0.59052631578947368"/>
    <s v="N/A"/>
    <s v="N/A"/>
    <s v="N/A"/>
    <s v="N/A"/>
    <s v="N/A"/>
    <s v="N/A"/>
    <n v="777999.99999999988"/>
    <n v="0.40947368421052627"/>
    <m/>
    <s v="N/A"/>
    <m/>
    <s v="N"/>
    <s v="Weather extremes "/>
    <s v="Aftermath of EQ, usually floods every year"/>
    <m/>
    <m/>
    <m/>
    <m/>
  </r>
  <r>
    <x v="92"/>
    <n v="2019"/>
    <x v="2"/>
    <x v="0"/>
    <m/>
    <m/>
    <m/>
    <x v="0"/>
    <s v="GIEWS "/>
    <s v="GIEWS  - 3"/>
    <x v="3"/>
    <s v="Current year"/>
    <s v="N/A"/>
    <s v="Insufficient evidence"/>
    <s v="N/A"/>
    <x v="2"/>
    <s v="N/A"/>
    <s v="N/A"/>
    <s v="N/A"/>
    <s v="N/A"/>
    <s v="N/A"/>
    <s v="N/A"/>
    <s v="N/A"/>
    <s v="N/A"/>
    <s v="N/A"/>
    <s v="N/A"/>
    <s v="N/A"/>
    <s v="N/A"/>
    <s v="N/A"/>
    <s v="N/A"/>
    <s v="N/A"/>
    <s v="N/A"/>
    <m/>
    <s v="N/A"/>
    <s v="N/A"/>
    <s v="N/A"/>
    <s v="N/A"/>
    <s v="N/A"/>
    <m/>
    <m/>
    <m/>
    <m/>
  </r>
  <r>
    <x v="92"/>
    <n v="2020"/>
    <x v="3"/>
    <x v="0"/>
    <m/>
    <m/>
    <m/>
    <x v="0"/>
    <s v="GIEWS "/>
    <s v="GIEWS  - 3"/>
    <x v="3"/>
    <s v="Current year"/>
    <s v="N/A"/>
    <s v="Insufficient evidence"/>
    <s v="N/A"/>
    <x v="2"/>
    <s v="N/A"/>
    <s v="N/A"/>
    <s v="N/A"/>
    <s v="N/A"/>
    <s v="N/A"/>
    <s v="N/A"/>
    <s v="N/A"/>
    <s v="N/A"/>
    <s v="N/A"/>
    <s v="N/A"/>
    <s v="N/A"/>
    <s v="N/A"/>
    <s v="N/A"/>
    <s v="N/A"/>
    <s v="N/A"/>
    <s v="N/A"/>
    <m/>
    <s v="N/A"/>
    <s v="N/A"/>
    <s v="N/A"/>
    <s v="N/A"/>
    <s v="N/A"/>
    <m/>
    <m/>
    <m/>
    <m/>
  </r>
  <r>
    <x v="92"/>
    <n v="2021"/>
    <x v="4"/>
    <x v="0"/>
    <m/>
    <m/>
    <m/>
    <x v="0"/>
    <s v="Climate shock"/>
    <s v="Climate shock - "/>
    <x v="3"/>
    <s v="Current year"/>
    <s v="N/A"/>
    <s v="Insufficient evidence"/>
    <s v="N/A"/>
    <x v="2"/>
    <s v="N/A"/>
    <s v="N/A"/>
    <s v="N/A"/>
    <s v="N/A"/>
    <s v="N/A"/>
    <s v="N/A"/>
    <s v="N/A"/>
    <s v="N/A"/>
    <s v="N/A"/>
    <s v="N/A"/>
    <s v="N/A"/>
    <s v="N/A"/>
    <s v="N/A"/>
    <s v="N/A"/>
    <s v="N/A"/>
    <s v="N/A"/>
    <m/>
    <s v="N/A"/>
    <s v="N/A"/>
    <s v="N/A"/>
    <s v="N/A"/>
    <s v="N/A"/>
    <m/>
    <m/>
    <m/>
    <m/>
  </r>
  <r>
    <x v="92"/>
    <n v="2022"/>
    <x v="5"/>
    <x v="0"/>
    <m/>
    <m/>
    <m/>
    <x v="0"/>
    <s v="Climate shock"/>
    <s v=" - WFP assistance provided (crisis response); IFRC assistance for monsoon floods and landslides(7 500 people to be assisted)"/>
    <x v="3"/>
    <s v="Current year"/>
    <s v="N/A"/>
    <s v="Insufficient evidence"/>
    <s v="N/A"/>
    <x v="2"/>
    <s v="N/A"/>
    <s v="N/A"/>
    <s v="N/A"/>
    <s v="N/A"/>
    <s v="N/A"/>
    <s v="N/A"/>
    <s v="N/A"/>
    <s v="N/A"/>
    <s v="N/A"/>
    <s v="N/A"/>
    <s v="N/A"/>
    <s v="N/A"/>
    <s v="N/A"/>
    <s v="N/A"/>
    <s v="N/A"/>
    <s v="N/A"/>
    <m/>
    <s v="N/A"/>
    <s v="N/A"/>
    <s v="N/A"/>
    <s v="N/A"/>
    <s v="N/A"/>
    <m/>
    <m/>
    <m/>
    <m/>
  </r>
  <r>
    <x v="92"/>
    <n v="2023"/>
    <x v="6"/>
    <x v="0"/>
    <m/>
    <m/>
    <m/>
    <x v="0"/>
    <s v="External Assistance - WFP"/>
    <s v="Climate shock - Between January-June 2022, WFP provided general food distribution for targeted, shock affected people, including food and cash based transfers, and specialized nutritious foods and related services to treat and prevent malnutrition in children aged 6-59 months, pregnant and lactating women and girls. Well over 5,000 people received cash and food assistance. FAO also provided assistance to restore and strengthen agricultural production capacities and livelihoods of floods-affected households in the worst hit districts in Nepal (At least 3000 HHs supported with agriculture inputs)"/>
    <x v="3"/>
    <s v="Current year"/>
    <s v="N/A"/>
    <s v="Insufficient evidence"/>
    <s v="N/A"/>
    <x v="4"/>
    <m/>
    <m/>
    <m/>
    <m/>
    <m/>
    <m/>
    <m/>
    <m/>
    <m/>
    <m/>
    <m/>
    <m/>
    <m/>
    <m/>
    <m/>
    <m/>
    <m/>
    <m/>
    <m/>
    <m/>
    <m/>
    <m/>
    <m/>
    <m/>
    <m/>
    <m/>
  </r>
  <r>
    <x v="92"/>
    <n v="2023"/>
    <x v="7"/>
    <x v="0"/>
    <m/>
    <m/>
    <m/>
    <x v="0"/>
    <s v="Climate shock"/>
    <s v="Climate shock - Between January-June 2022, WFP provided general food distribution for targeted, shock affected people, including food and cash based transfers, and specialized nutritious foods and related services to treat and prevent malnutrition in children aged 6-59 months, pregnant and lactating women and girls. Well over 5,000 people received cash and food assistance. FAO also provided assistance to restore and strengthen agricultural production capacities and livelihoods of floods-affected households in the worst hit districts in Nepal (At least 3000 HHs supported with agriculture inputs)"/>
    <x v="3"/>
    <s v="Projection"/>
    <s v="N/A"/>
    <s v="Insufficient evidence"/>
    <s v="N/A"/>
    <x v="4"/>
    <m/>
    <m/>
    <m/>
    <m/>
    <m/>
    <m/>
    <m/>
    <m/>
    <m/>
    <m/>
    <m/>
    <m/>
    <m/>
    <m/>
    <m/>
    <s v="N/A"/>
    <m/>
    <s v="N/A"/>
    <s v="N/A"/>
    <s v="N/A"/>
    <s v="N/A"/>
    <s v="N/A"/>
    <s v="likely to remain N"/>
    <m/>
    <m/>
    <m/>
  </r>
  <r>
    <x v="93"/>
    <n v="2017"/>
    <x v="0"/>
    <x v="5"/>
    <m/>
    <m/>
    <m/>
    <x v="0"/>
    <s v="Other "/>
    <s v="Other  - Selected based on other reports and publicly available information on food insecurity"/>
    <x v="0"/>
    <s v="Current year"/>
    <m/>
    <m/>
    <s v="N/A"/>
    <x v="13"/>
    <n v="5900000"/>
    <n v="5900000"/>
    <n v="1"/>
    <s v="FEWSNET estimates – INFORMATION MISSING"/>
    <s v="merged with Phase 2 "/>
    <s v="merged with Phase 2"/>
    <n v="5800000"/>
    <n v="0.98305084745762716"/>
    <s v="N/A"/>
    <s v="N/A"/>
    <s v="N/A"/>
    <s v="N/A"/>
    <s v="N/A"/>
    <s v="N/A"/>
    <n v="100000"/>
    <n v="1.6949152542372881E-2"/>
    <m/>
    <s v="N/A"/>
    <m/>
    <s v="N"/>
    <s v="Weather extremes"/>
    <m/>
    <m/>
    <m/>
    <m/>
    <n v="1"/>
  </r>
  <r>
    <x v="93"/>
    <n v="2018"/>
    <x v="1"/>
    <x v="5"/>
    <m/>
    <m/>
    <m/>
    <x v="0"/>
    <s v="Other "/>
    <s v="Other  - Selected based on other reports and publicly available information on food insecurity"/>
    <x v="0"/>
    <s v="Current year"/>
    <m/>
    <m/>
    <s v="N/A"/>
    <x v="13"/>
    <n v="6480532"/>
    <n v="6217581"/>
    <n v="0.95942447317596768"/>
    <s v="TBC"/>
    <s v="merged with Phase 2 "/>
    <s v="merged with Phase 2"/>
    <n v="6192581"/>
    <n v="0.99597914365731621"/>
    <s v="N/A"/>
    <s v="N/A"/>
    <s v="N/A"/>
    <s v="N/A"/>
    <s v="N/A"/>
    <s v="N/A"/>
    <n v="25000"/>
    <n v="4.0208563426837544E-3"/>
    <m/>
    <s v="N/A"/>
    <m/>
    <s v="N"/>
    <s v="Weather extremes "/>
    <s v="Natural disaster"/>
    <m/>
    <m/>
    <m/>
    <n v="1"/>
  </r>
  <r>
    <x v="93"/>
    <n v="2019"/>
    <x v="2"/>
    <x v="5"/>
    <m/>
    <m/>
    <m/>
    <x v="0"/>
    <s v="Climate shock"/>
    <s v=" - "/>
    <x v="0"/>
    <s v="Current year"/>
    <m/>
    <m/>
    <s v="N/A"/>
    <x v="13"/>
    <n v="6010767"/>
    <n v="6010767"/>
    <n v="1"/>
    <s v="Jun-Jul 2018"/>
    <s v="merged with Phase 2 "/>
    <s v="merged with Phase 2"/>
    <n v="5995767"/>
    <n v="0.99750447821384525"/>
    <s v="N/A"/>
    <s v="N/A"/>
    <s v="N/A"/>
    <s v="N/A"/>
    <s v="N/A"/>
    <s v="N/A"/>
    <n v="15000"/>
    <n v="2.4955217861547451E-3"/>
    <m/>
    <s v="N/A"/>
    <m/>
    <s v="N"/>
    <s v="Weather extremes "/>
    <s v="Climate shocks"/>
    <m/>
    <m/>
    <m/>
    <n v="1"/>
  </r>
  <r>
    <x v="93"/>
    <n v="2020"/>
    <x v="3"/>
    <x v="5"/>
    <m/>
    <m/>
    <m/>
    <x v="0"/>
    <s v="Climate shock"/>
    <s v="Climate shock - "/>
    <x v="0"/>
    <s v="Current year"/>
    <m/>
    <m/>
    <s v="N/A"/>
    <x v="13"/>
    <n v="6000000"/>
    <n v="6000000"/>
    <n v="1"/>
    <s v="Jul-Sep 2019"/>
    <s v="merged with Phase 2 "/>
    <s v="merged with Phase 2"/>
    <n v="5920000"/>
    <n v="0.98666666666666669"/>
    <s v="N/A"/>
    <s v="N/A"/>
    <s v="N/A"/>
    <s v="N/A"/>
    <s v="N/A"/>
    <s v="N/A"/>
    <n v="80000"/>
    <n v="0.01"/>
    <m/>
    <s v="N/A"/>
    <m/>
    <s v="N"/>
    <s v="Weather extremes"/>
    <s v="Weather extremes"/>
    <m/>
    <m/>
    <n v="-1.7912855381018761E-3"/>
    <n v="1"/>
  </r>
  <r>
    <x v="93"/>
    <n v="2021"/>
    <x v="4"/>
    <x v="5"/>
    <m/>
    <m/>
    <m/>
    <x v="0"/>
    <s v="Climate shock"/>
    <s v="Climate shock - "/>
    <x v="0"/>
    <s v="Current year"/>
    <m/>
    <m/>
    <s v="N/A"/>
    <x v="13"/>
    <n v="6200000"/>
    <n v="6200000"/>
    <n v="1"/>
    <s v="Sep-Oct 2020"/>
    <s v="merged with Phase 2 "/>
    <s v="merged with Phase 2"/>
    <n v="-400000"/>
    <e v="#DIV/0!"/>
    <s v="N/A"/>
    <s v="N/A"/>
    <s v="N/A"/>
    <s v="N/A"/>
    <s v="N/A"/>
    <s v="N/A"/>
    <n v="400000"/>
    <n v="0.06"/>
    <m/>
    <s v="N/A"/>
    <m/>
    <s v="N"/>
    <s v="Weather extremes"/>
    <s v="Weather extremes"/>
    <m/>
    <m/>
    <n v="3.3333333333333333E-2"/>
    <n v="1"/>
  </r>
  <r>
    <x v="93"/>
    <n v="2022"/>
    <x v="5"/>
    <x v="5"/>
    <m/>
    <m/>
    <m/>
    <x v="0"/>
    <s v="Climate shock"/>
    <s v=" - WFP assistance provided (one of WFP hotspots); FAO assistance provided (weather extremes/hurricanes) + received IFRC assistance for hurricanes Eta &amp;Iota recovery"/>
    <x v="0"/>
    <s v="Current year"/>
    <m/>
    <m/>
    <s v="N/A"/>
    <x v="13"/>
    <n v="6200000"/>
    <n v="6200000"/>
    <n v="1"/>
    <s v="Jul-Aug 2021"/>
    <s v="merged with Phase 2 "/>
    <s v="merged with Phase 2"/>
    <n v="5800000"/>
    <n v="0.93548387096774188"/>
    <s v="N/A"/>
    <s v="N/A"/>
    <s v="N/A"/>
    <s v="N/A"/>
    <s v="N/A"/>
    <s v="N/A"/>
    <n v="400000"/>
    <n v="0.06"/>
    <m/>
    <s v="N/A"/>
    <m/>
    <s v="N"/>
    <s v="Weather extremes"/>
    <s v="Weather extremes"/>
    <m/>
    <m/>
    <m/>
    <n v="1"/>
  </r>
  <r>
    <x v="93"/>
    <n v="2023"/>
    <x v="6"/>
    <x v="5"/>
    <m/>
    <m/>
    <m/>
    <x v="0"/>
    <s v="External Assistance - FAO"/>
    <s v="Climate shock - Three FAO projects targeted households affected by hurricanes Eta and Iota in terms of emergency support, livelihood recovery. FAO support to 5000+ households was brought in the context of Eta and Iota Tropical Storms, but also included support to livelihoods (e.g. job creation). Given the context of high inflation (20% as per FEWS NET) and seasonnally high AFI, it makes sense to include"/>
    <x v="0"/>
    <s v="Current year"/>
    <m/>
    <m/>
    <s v="N/A"/>
    <x v="13"/>
    <n v="6300000"/>
    <n v="6300000"/>
    <n v="1"/>
    <s v="Jun-Aug 2022"/>
    <s v="N/A"/>
    <s v="N/A"/>
    <s v="N/A"/>
    <s v="N/A"/>
    <s v="N/A"/>
    <s v="N/A"/>
    <s v="N/A"/>
    <s v="N/A"/>
    <s v="N/A"/>
    <s v="N/A"/>
    <n v="200000"/>
    <n v="3.1746031746031744E-2"/>
    <m/>
    <s v="N/A"/>
    <m/>
    <s v="N"/>
    <s v="Economic shocks"/>
    <m/>
    <m/>
    <m/>
    <n v="1.6129032258064516E-2"/>
    <n v="1"/>
  </r>
  <r>
    <x v="93"/>
    <n v="2023"/>
    <x v="7"/>
    <x v="5"/>
    <m/>
    <m/>
    <m/>
    <x v="0"/>
    <s v="Climate shock"/>
    <s v="Climate shock - Three FAO projects targeted households affected by hurricanes Eta and Iota in terms of emergency support, livelihood recovery. FAO support to 5000+ households was brought in the context of Eta and Iota Tropical Storms, but also included support to livelihoods (e.g. job creation). Given the context of high inflation (20% as per FEWS NET) and seasonnally high AFI, it makes sense to include"/>
    <x v="0"/>
    <s v="Projection"/>
    <m/>
    <m/>
    <d v="2023-03-01T00:00:00"/>
    <x v="13"/>
    <n v="6300000"/>
    <n v="6300000"/>
    <n v="1"/>
    <s v="Jun-Aug 2023"/>
    <s v="N/A"/>
    <s v="N/A"/>
    <s v="N/A"/>
    <s v="N/A"/>
    <s v="N/A"/>
    <s v="N/A"/>
    <s v="N/A"/>
    <s v="N/A"/>
    <s v="N/A"/>
    <s v="N/A"/>
    <n v="250000"/>
    <n v="3.968253968253968E-2"/>
    <m/>
    <s v="N/A"/>
    <m/>
    <s v="N"/>
    <s v="Economic shocks"/>
    <m/>
    <m/>
    <m/>
    <m/>
    <n v="1"/>
  </r>
  <r>
    <x v="94"/>
    <n v="2017"/>
    <x v="0"/>
    <x v="4"/>
    <m/>
    <m/>
    <m/>
    <x v="0"/>
    <s v="GIEWS"/>
    <s v="GIEWS - 1"/>
    <x v="0"/>
    <s v="Current year"/>
    <m/>
    <m/>
    <d v="2016-11-01T00:00:00"/>
    <x v="11"/>
    <n v="20715285"/>
    <n v="18044597"/>
    <n v="0.87"/>
    <s v="Oct-Dec 2016"/>
    <n v="15223535.110000001"/>
    <n v="0.84366168499080374"/>
    <n v="2494365"/>
    <n v="0.13823334486217675"/>
    <n v="321732.03999999998"/>
    <n v="1.782982684512156E-2"/>
    <n v="4964.8500000000004"/>
    <n v="2.7514330189806958E-4"/>
    <n v="0"/>
    <n v="0"/>
    <n v="326696.88999999996"/>
    <n v="1.8104970147019631E-2"/>
    <n v="0"/>
    <s v="Phase 3 Crisis"/>
    <m/>
    <s v="Y"/>
    <s v="Conflict/insecurity"/>
    <s v="Conflict/insecurity"/>
    <s v="Regional crisis"/>
    <m/>
    <m/>
    <n v="1"/>
  </r>
  <r>
    <x v="94"/>
    <n v="2018"/>
    <x v="1"/>
    <x v="4"/>
    <m/>
    <m/>
    <m/>
    <x v="0"/>
    <s v="GIEWS"/>
    <s v="GIEWS - 1"/>
    <x v="0"/>
    <s v="Current year"/>
    <m/>
    <m/>
    <d v="2017-03-01T00:00:00"/>
    <x v="11"/>
    <n v="19897000"/>
    <n v="18044497"/>
    <n v="0.91"/>
    <s v="Jun-Aug 2017"/>
    <n v="12346079"/>
    <n v="0.68420189268783715"/>
    <n v="4385605"/>
    <n v="0.24304390418862881"/>
    <n v="1268840"/>
    <n v="7.0317282881312795E-2"/>
    <n v="43973"/>
    <n v="2.4369202422212157E-3"/>
    <n v="0"/>
    <n v="0"/>
    <n v="1312813"/>
    <n v="7.2754203123534006E-2"/>
    <n v="0"/>
    <s v="Phase 3 Crisis"/>
    <m/>
    <s v="Y"/>
    <s v="Conflict/insecurity"/>
    <s v="Conflict/insecurity"/>
    <m/>
    <n v="4.0000000000000036E-2"/>
    <m/>
    <n v="1"/>
  </r>
  <r>
    <x v="94"/>
    <n v="2019"/>
    <x v="2"/>
    <x v="4"/>
    <m/>
    <m/>
    <m/>
    <x v="0"/>
    <s v="GIEWS"/>
    <s v="GIEWS - 1"/>
    <x v="0"/>
    <s v="Current year"/>
    <m/>
    <m/>
    <m/>
    <x v="11"/>
    <n v="22127491"/>
    <n v="20881967"/>
    <n v="0.94"/>
    <s v="Jun-Aug 2018"/>
    <n v="15038027"/>
    <n v="0.72014417990412494"/>
    <n v="5041085"/>
    <n v="0.24140853206022211"/>
    <n v="779070"/>
    <n v="3.7308266984618838E-2"/>
    <n v="23785"/>
    <n v="1.139021051034129E-3"/>
    <n v="0"/>
    <n v="0"/>
    <n v="802855"/>
    <n v="3.8447288035652963E-2"/>
    <n v="0"/>
    <s v="Phase 3 Crisis"/>
    <m/>
    <s v="Y"/>
    <s v="Conflict/insecurity"/>
    <s v="Conflict/insecurity"/>
    <s v="Regional crisis"/>
    <n v="2.9999999999999916E-2"/>
    <m/>
    <n v="1"/>
  </r>
  <r>
    <x v="94"/>
    <n v="2020"/>
    <x v="3"/>
    <x v="4"/>
    <m/>
    <m/>
    <m/>
    <x v="0"/>
    <s v="GIEWS"/>
    <s v="GIEWS - 1"/>
    <x v="0"/>
    <s v="Current year"/>
    <m/>
    <m/>
    <m/>
    <x v="11"/>
    <n v="21915357"/>
    <n v="21915357"/>
    <n v="1"/>
    <s v="Oct-Dec 2019"/>
    <n v="16010628"/>
    <n v="0.73056660678628238"/>
    <n v="4459824"/>
    <n v="0.20415788051220565"/>
    <n v="1358827"/>
    <n v="6.2003416143300794E-2"/>
    <n v="86078"/>
    <n v="0"/>
    <n v="0"/>
    <n v="0"/>
    <n v="1444905"/>
    <n v="6.6143583769558728E-2"/>
    <n v="0"/>
    <s v="Phase 3 Crisis"/>
    <m/>
    <s v="Y"/>
    <s v="Conflict/insecurity"/>
    <s v="Conflict/insecurity"/>
    <m/>
    <n v="6.0000000000000053E-2"/>
    <n v="-9.5868980355703227E-3"/>
    <n v="1"/>
  </r>
  <r>
    <x v="94"/>
    <n v="2021"/>
    <x v="4"/>
    <x v="4"/>
    <m/>
    <m/>
    <m/>
    <x v="0"/>
    <s v="GIEWS"/>
    <s v="GIEWS - 1"/>
    <x v="0"/>
    <s v="Current year"/>
    <m/>
    <m/>
    <d v="2020-03-01T00:00:00"/>
    <x v="11"/>
    <n v="23049096"/>
    <n v="22140082.697925784"/>
    <n v="0.96"/>
    <s v="Jun-Aug 2020"/>
    <n v="15109101.926423948"/>
    <n v="0.68243204565082582"/>
    <n v="5018614.0960740093"/>
    <n v="0.22667549008496626"/>
    <n v="1950608.4960912236"/>
    <n v="8.8103035688930298E-2"/>
    <n v="61758.179336603273"/>
    <n v="2.789428575277596E-3"/>
    <n v="0"/>
    <n v="0"/>
    <n v="2012366.6754278268"/>
    <n v="9.0892464264207898E-2"/>
    <n v="0"/>
    <s v="Phase 3 Crisis"/>
    <m/>
    <s v="Y"/>
    <s v="Conflict/insecurity"/>
    <s v="Conflict/insecurity"/>
    <m/>
    <n v="-4.0000000000000036E-2"/>
    <n v="5.1732627490394062E-2"/>
    <n v="1"/>
  </r>
  <r>
    <x v="94"/>
    <n v="2022"/>
    <x v="5"/>
    <x v="4"/>
    <m/>
    <m/>
    <m/>
    <x v="0"/>
    <s v="GIEWS"/>
    <s v="GIEWS -  1, 2, 3 "/>
    <x v="0"/>
    <s v="Current year"/>
    <m/>
    <m/>
    <m/>
    <x v="11"/>
    <n v="24933140"/>
    <n v="24933140"/>
    <n v="1"/>
    <s v="Oct–Dec 2021"/>
    <n v="16562593"/>
    <n v="0.6642802711571828"/>
    <n v="5792162"/>
    <n v="0.23"/>
    <n v="2429802"/>
    <n v="0.1"/>
    <n v="148583"/>
    <n v="6.0000000000000001E-3"/>
    <n v="0"/>
    <n v="0"/>
    <n v="2578385"/>
    <n v="0.1"/>
    <n v="0"/>
    <s v="Phase 3 Crisis"/>
    <m/>
    <s v="Y"/>
    <s v="Conflict/insecurity"/>
    <s v="Conflict/insecurity"/>
    <m/>
    <n v="4.0000000000000036E-2"/>
    <n v="8.1740472598144417E-2"/>
    <n v="1"/>
  </r>
  <r>
    <x v="94"/>
    <n v="2023"/>
    <x v="6"/>
    <x v="4"/>
    <m/>
    <m/>
    <m/>
    <x v="0"/>
    <s v="GIEWS"/>
    <s v="GIEWS -  1, 2, 3 "/>
    <x v="0"/>
    <s v="Current year"/>
    <m/>
    <m/>
    <m/>
    <x v="11"/>
    <n v="24933140"/>
    <n v="24933140"/>
    <n v="1"/>
    <s v="Jun-Aug 2022"/>
    <n v="13217392"/>
    <n v="0.53011341531792622"/>
    <n v="7313342"/>
    <n v="0.29331813000689044"/>
    <n v="3976601"/>
    <n v="0.15949058161146171"/>
    <n v="425805"/>
    <n v="1.7077873063721619E-2"/>
    <n v="0"/>
    <n v="0"/>
    <n v="4402406"/>
    <n v="0.17656845467518331"/>
    <n v="0"/>
    <s v="Phase 4 Emergency"/>
    <m/>
    <s v="Y"/>
    <s v="Conflict/insecurity"/>
    <s v="Conflict/insecurity"/>
    <m/>
    <n v="0"/>
    <n v="0"/>
    <n v="1"/>
  </r>
  <r>
    <x v="94"/>
    <n v="2023"/>
    <x v="7"/>
    <x v="4"/>
    <m/>
    <m/>
    <m/>
    <x v="0"/>
    <s v="GIEWS"/>
    <s v="GIEWS -  1, 2, 3 "/>
    <x v="0"/>
    <s v="Projection"/>
    <m/>
    <m/>
    <m/>
    <x v="11"/>
    <n v="25896687.74745046"/>
    <n v="25896687.747450463"/>
    <n v="1.0000000000000002"/>
    <s v="Jun-Aug 2023"/>
    <n v="16022591.855009038"/>
    <n v="0.61871201488253902"/>
    <n v="7001818.0364524489"/>
    <n v="0.27037504196426743"/>
    <n v="2729248.1544297333"/>
    <n v="0.10538985452679865"/>
    <n v="143029.7015592418"/>
    <n v="5.5230886263948221E-3"/>
    <n v="0"/>
    <n v="0"/>
    <n v="2872277.8559889747"/>
    <n v="0.11091294315319346"/>
    <n v="0"/>
    <s v="Phase 3 Crisis"/>
    <m/>
    <s v="Y"/>
    <s v="Conflict/insecurity"/>
    <s v="Conflict/insecurity"/>
    <m/>
    <m/>
    <n v="3.8645262788820814E-2"/>
    <n v="1"/>
  </r>
  <r>
    <x v="95"/>
    <n v="2017"/>
    <x v="0"/>
    <x v="4"/>
    <m/>
    <m/>
    <s v="North Nigeria "/>
    <x v="0"/>
    <s v="GIEWS"/>
    <s v="GIEWS - 1"/>
    <x v="0"/>
    <s v="Current year"/>
    <m/>
    <m/>
    <d v="2016-11-01T00:00:00"/>
    <x v="11"/>
    <n v="186987563"/>
    <n v="91969254"/>
    <n v="0.49"/>
    <s v="Oct-Dec 2016"/>
    <n v="65326123"/>
    <n v="0.71030393483456977"/>
    <n v="18562054"/>
    <n v="0.20182890686489638"/>
    <n v="6196715"/>
    <n v="6.7378115299271651E-2"/>
    <n v="1829349"/>
    <n v="1.9890875705048123E-2"/>
    <n v="55013"/>
    <n v="5.9816729621401516E-4"/>
    <n v="8081077"/>
    <n v="8.7867158300533779E-2"/>
    <n v="0"/>
    <s v="Phase 4 Emergency"/>
    <m/>
    <s v="Y"/>
    <s v="Conflict/insecurity"/>
    <s v="Conflict/insecurity"/>
    <m/>
    <m/>
    <m/>
    <n v="1"/>
  </r>
  <r>
    <x v="95"/>
    <n v="2018"/>
    <x v="1"/>
    <x v="4"/>
    <m/>
    <m/>
    <m/>
    <x v="0"/>
    <s v="GIEWS"/>
    <s v="GIEWS - 1"/>
    <x v="0"/>
    <s v="Current year"/>
    <m/>
    <m/>
    <d v="2017-03-01T00:00:00"/>
    <x v="11"/>
    <n v="181182000"/>
    <n v="94536210"/>
    <n v="0.52"/>
    <s v="Jun-Aug 2017"/>
    <n v="65187120"/>
    <n v="0.68954657691481391"/>
    <n v="20411361"/>
    <n v="0.21591050667252262"/>
    <n v="7394042"/>
    <n v="7.8213861122632275E-2"/>
    <n v="1482089"/>
    <n v="1.567747427149872E-2"/>
    <n v="50051"/>
    <n v="5.2943734469575198E-4"/>
    <n v="8926182"/>
    <n v="9.4420772738826736E-2"/>
    <n v="0"/>
    <s v="Phase 4 Emergency"/>
    <m/>
    <s v="Y"/>
    <s v="Conflict/insecurity"/>
    <s v="Conflict/insecurity"/>
    <m/>
    <n v="3.0000000000000027E-2"/>
    <n v="-3.1047856375346204E-2"/>
    <n v="1"/>
  </r>
  <r>
    <x v="95"/>
    <n v="2019"/>
    <x v="2"/>
    <x v="4"/>
    <m/>
    <m/>
    <s v="17 states and Federal Capital Territory"/>
    <x v="0"/>
    <s v="GIEWS"/>
    <s v="GIEWS - 1"/>
    <x v="0"/>
    <s v="Current year"/>
    <m/>
    <m/>
    <m/>
    <x v="11"/>
    <n v="195875237"/>
    <n v="98570394"/>
    <n v="0.5"/>
    <s v="Jun-Aug 2018"/>
    <n v="70612352"/>
    <n v="0.71636471291775505"/>
    <n v="22668281"/>
    <n v="0.22997048180612933"/>
    <n v="5055073"/>
    <n v="5.1283887533207992E-2"/>
    <n v="234688"/>
    <n v="2.3809177429076726E-3"/>
    <n v="0"/>
    <n v="0"/>
    <n v="5289761"/>
    <n v="5.3664805276115668E-2"/>
    <n v="0"/>
    <s v="Phase 4 Emergency"/>
    <m/>
    <s v="Y"/>
    <s v="Conflict/insecurity"/>
    <s v="Conflict/insecurity"/>
    <m/>
    <n v="-2.0000000000000018E-2"/>
    <n v="8.1096560364716144E-2"/>
    <n v="1"/>
  </r>
  <r>
    <x v="95"/>
    <n v="2020"/>
    <x v="3"/>
    <x v="4"/>
    <m/>
    <m/>
    <m/>
    <x v="0"/>
    <s v="GIEWS"/>
    <s v="GIEWS - 1"/>
    <x v="0"/>
    <s v="Current year"/>
    <m/>
    <m/>
    <d v="2019-03-01T00:00:00"/>
    <x v="11"/>
    <n v="200962000"/>
    <n v="103665605"/>
    <n v="0.51584680188294307"/>
    <s v="Jun-Aug 2019"/>
    <n v="79870162"/>
    <n v="0.77045961387096518"/>
    <n v="18797607"/>
    <n v="0.18163734795501715"/>
    <n v="4585940"/>
    <n v="4.4312979810719064E-2"/>
    <n v="411896"/>
    <n v="0"/>
    <n v="0"/>
    <n v="0"/>
    <n v="4997836"/>
    <n v="0.05"/>
    <n v="0"/>
    <s v="Phase 4 Emergency"/>
    <m/>
    <s v="Y"/>
    <s v="Conflict/insecurity"/>
    <s v="Conflict/insecurity"/>
    <m/>
    <n v="1.5846801882943073E-2"/>
    <n v="2.5969403166567706E-2"/>
    <n v="1"/>
  </r>
  <r>
    <x v="95"/>
    <n v="2021"/>
    <x v="4"/>
    <x v="4"/>
    <m/>
    <m/>
    <m/>
    <x v="0"/>
    <s v="GIEWS"/>
    <s v="GIEWS - 1"/>
    <x v="0"/>
    <s v="Current year"/>
    <m/>
    <m/>
    <d v="2020-11-01T00:00:00"/>
    <x v="11"/>
    <n v="212102550"/>
    <n v="103248931"/>
    <n v="0.49"/>
    <s v="Oct-Dec 2020"/>
    <n v="70161514"/>
    <n v="0.67953743753530971"/>
    <n v="23881292"/>
    <n v="0.23129820104384421"/>
    <n v="8543347"/>
    <n v="8.2745137574354158E-2"/>
    <n v="662778"/>
    <n v="6.4192238464919312E-3"/>
    <n v="0"/>
    <n v="0"/>
    <n v="9206125"/>
    <n v="8.9164361420846092E-2"/>
    <n v="0"/>
    <s v="Phase 4 Emergency"/>
    <m/>
    <s v="Y"/>
    <s v="Conflict/insecurity"/>
    <s v="Conflict/insecurity"/>
    <m/>
    <n v="-2.5846801882943082E-2"/>
    <n v="5.5436102347707523E-2"/>
    <n v="1"/>
  </r>
  <r>
    <x v="95"/>
    <n v="2022"/>
    <x v="5"/>
    <x v="4"/>
    <m/>
    <m/>
    <m/>
    <x v="0"/>
    <s v="GIEWS"/>
    <s v="GIEWS -  1, 2, 3 "/>
    <x v="0"/>
    <s v="Current year"/>
    <m/>
    <m/>
    <d v="2021-11-01T00:00:00"/>
    <x v="11"/>
    <n v="219463862"/>
    <n v="159253322"/>
    <n v="0.72564713182710694"/>
    <s v="Oct–Dec 2021"/>
    <n v="111339484"/>
    <n v="0.69913445196452484"/>
    <n v="34977255"/>
    <n v="0.22"/>
    <n v="12707875"/>
    <n v="0.08"/>
    <n v="228708"/>
    <n v="1E-3"/>
    <n v="0"/>
    <n v="0"/>
    <n v="12936583"/>
    <n v="0.08"/>
    <n v="0"/>
    <s v="Phase 3 Crisis"/>
    <m/>
    <s v="Y"/>
    <s v="Conflict/insecurity"/>
    <s v="Conflict/insecurity"/>
    <m/>
    <n v="0.23564713182710695"/>
    <n v="3.4706381417856598E-2"/>
    <n v="1"/>
  </r>
  <r>
    <x v="95"/>
    <n v="2023"/>
    <x v="6"/>
    <x v="4"/>
    <m/>
    <m/>
    <m/>
    <x v="0"/>
    <s v="GIEWS"/>
    <s v="GIEWS -  1, 2, 3 "/>
    <x v="0"/>
    <s v="Current year"/>
    <m/>
    <m/>
    <m/>
    <x v="11"/>
    <n v="219463862"/>
    <n v="159066021"/>
    <n v="0.72479368380020581"/>
    <s v="Jun-Aug 2022"/>
    <n v="98827485"/>
    <n v="0.62129852987269985"/>
    <n v="40785231"/>
    <n v="0.25640442090394655"/>
    <n v="18276846"/>
    <n v="0.11490100704788485"/>
    <n v="1176459"/>
    <n v="7.396042175468763E-3"/>
    <n v="0"/>
    <n v="0"/>
    <n v="19453305"/>
    <n v="0.12229704922335362"/>
    <n v="0"/>
    <s v="Phase 4 Emergency"/>
    <m/>
    <s v="Y"/>
    <s v="Conflict/insecurity"/>
    <s v="Conflict/insecurity"/>
    <m/>
    <n v="-8.5344802690112687E-4"/>
    <n v="0"/>
    <n v="1"/>
  </r>
  <r>
    <x v="95"/>
    <n v="2023"/>
    <x v="7"/>
    <x v="4"/>
    <m/>
    <m/>
    <m/>
    <x v="0"/>
    <s v="GIEWS"/>
    <s v="GIEWS -  1, 2, 3 "/>
    <x v="0"/>
    <s v="Projection"/>
    <m/>
    <m/>
    <m/>
    <x v="11"/>
    <n v="224379852.5088"/>
    <n v="193612850.97554126"/>
    <n v="0.86287983885695763"/>
    <s v="Jun-Aug 2023"/>
    <n v="109564800.06269281"/>
    <n v="0.56589632098612042"/>
    <n v="58737150.658554353"/>
    <n v="0.30337423555616411"/>
    <n v="23439691.390525531"/>
    <n v="0.1210647499503358"/>
    <n v="1867241.6611657853"/>
    <n v="9.6442031185299277E-3"/>
    <n v="3967.2026027950401"/>
    <n v="2.0490388849737093E-5"/>
    <n v="25310900.254294112"/>
    <n v="0.13072944345771548"/>
    <n v="0"/>
    <s v="Phase 4 Emergency"/>
    <m/>
    <s v="Y"/>
    <s v="Conflict/insecurity"/>
    <s v="Conflict/insecurity"/>
    <m/>
    <m/>
    <n v="2.24E-2"/>
    <n v="1"/>
  </r>
  <r>
    <x v="96"/>
    <n v="2017"/>
    <x v="0"/>
    <x v="1"/>
    <m/>
    <m/>
    <m/>
    <x v="1"/>
    <s v="N/A"/>
    <s v="N/A - N/A"/>
    <x v="2"/>
    <s v="Current year"/>
    <s v="N/A"/>
    <s v="N/A"/>
    <s v="N/A"/>
    <x v="2"/>
    <s v="N/A"/>
    <s v="N/A"/>
    <s v="N/A"/>
    <s v="N/A"/>
    <s v="N/A"/>
    <s v="N/A"/>
    <s v="N/A"/>
    <s v="N/A"/>
    <s v="N/A"/>
    <s v="N/A"/>
    <s v="N/A"/>
    <s v="N/A"/>
    <s v="N/A"/>
    <s v="N/A"/>
    <s v="N/A"/>
    <s v="N/A"/>
    <m/>
    <s v="N/A"/>
    <s v="N/A"/>
    <s v="N/A"/>
    <s v="N/A"/>
    <s v="N/A"/>
    <m/>
    <m/>
    <m/>
    <m/>
  </r>
  <r>
    <x v="96"/>
    <n v="2018"/>
    <x v="1"/>
    <x v="1"/>
    <m/>
    <m/>
    <m/>
    <x v="1"/>
    <s v="N/A"/>
    <s v="N/A - N/A"/>
    <x v="2"/>
    <s v="Current year"/>
    <s v="N/A"/>
    <s v="N/A"/>
    <s v="N/A"/>
    <x v="2"/>
    <s v="N/A"/>
    <s v="N/A"/>
    <s v="N/A"/>
    <s v="N/A"/>
    <s v="N/A"/>
    <s v="N/A"/>
    <s v="N/A"/>
    <s v="N/A"/>
    <s v="N/A"/>
    <s v="N/A"/>
    <s v="N/A"/>
    <s v="N/A"/>
    <s v="N/A"/>
    <s v="N/A"/>
    <s v="N/A"/>
    <s v="N/A"/>
    <m/>
    <s v="N/A"/>
    <s v="N/A"/>
    <s v="N/A"/>
    <s v="N/A"/>
    <s v="N/A"/>
    <m/>
    <m/>
    <m/>
    <m/>
  </r>
  <r>
    <x v="96"/>
    <n v="2019"/>
    <x v="2"/>
    <x v="1"/>
    <m/>
    <m/>
    <m/>
    <x v="1"/>
    <s v="N/A"/>
    <s v="N/A - N/A"/>
    <x v="2"/>
    <s v="Current year"/>
    <s v="N/A"/>
    <s v="N/A"/>
    <s v="N/A"/>
    <x v="2"/>
    <s v="N/A"/>
    <s v="N/A"/>
    <s v="N/A"/>
    <s v="N/A"/>
    <s v="N/A"/>
    <s v="N/A"/>
    <s v="N/A"/>
    <s v="N/A"/>
    <s v="N/A"/>
    <s v="N/A"/>
    <s v="N/A"/>
    <s v="N/A"/>
    <s v="N/A"/>
    <s v="N/A"/>
    <s v="N/A"/>
    <s v="N/A"/>
    <m/>
    <s v="N/A"/>
    <s v="N/A"/>
    <s v="N/A"/>
    <s v="N/A"/>
    <s v="N/A"/>
    <m/>
    <m/>
    <m/>
    <m/>
  </r>
  <r>
    <x v="96"/>
    <n v="2020"/>
    <x v="3"/>
    <x v="1"/>
    <m/>
    <m/>
    <m/>
    <x v="1"/>
    <s v="N/A"/>
    <s v="N/A - N/A"/>
    <x v="2"/>
    <s v="Current year"/>
    <s v="N/A"/>
    <s v="N/A"/>
    <s v="N/A"/>
    <x v="2"/>
    <s v="N/A"/>
    <s v="N/A"/>
    <s v="N/A"/>
    <s v="N/A"/>
    <s v="N/A"/>
    <s v="N/A"/>
    <s v="N/A"/>
    <s v="N/A"/>
    <s v="N/A"/>
    <s v="N/A"/>
    <s v="N/A"/>
    <s v="N/A"/>
    <s v="N/A"/>
    <s v="N/A"/>
    <s v="N/A"/>
    <s v="N/A"/>
    <m/>
    <s v="N/A"/>
    <s v="N/A"/>
    <s v="N/A"/>
    <s v="N/A"/>
    <s v="N/A"/>
    <m/>
    <m/>
    <m/>
    <m/>
  </r>
  <r>
    <x v="96"/>
    <n v="2021"/>
    <x v="4"/>
    <x v="1"/>
    <m/>
    <m/>
    <m/>
    <x v="1"/>
    <s v="N/A"/>
    <s v="N/A - N/A"/>
    <x v="2"/>
    <s v="Current year"/>
    <s v="N/A"/>
    <s v="N/A"/>
    <s v="N/A"/>
    <x v="2"/>
    <s v="N/A"/>
    <s v="N/A"/>
    <s v="N/A"/>
    <s v="N/A"/>
    <s v="N/A"/>
    <s v="N/A"/>
    <s v="N/A"/>
    <s v="N/A"/>
    <s v="N/A"/>
    <s v="N/A"/>
    <s v="N/A"/>
    <s v="N/A"/>
    <s v="N/A"/>
    <s v="N/A"/>
    <s v="N/A"/>
    <s v="N/A"/>
    <m/>
    <s v="N/A"/>
    <s v="N/A"/>
    <s v="N/A"/>
    <s v="N/A"/>
    <s v="N/A"/>
    <m/>
    <m/>
    <m/>
    <m/>
  </r>
  <r>
    <x v="96"/>
    <n v="2022"/>
    <x v="5"/>
    <x v="1"/>
    <m/>
    <m/>
    <m/>
    <x v="1"/>
    <s v="N/A"/>
    <s v="N/A - N/A"/>
    <x v="2"/>
    <s v="Current year"/>
    <s v="N/A"/>
    <s v="N/A"/>
    <s v="N/A"/>
    <x v="2"/>
    <s v="N/A"/>
    <s v="N/A"/>
    <s v="N/A"/>
    <s v="N/A"/>
    <s v="N/A"/>
    <s v="N/A"/>
    <s v="N/A"/>
    <s v="N/A"/>
    <s v="N/A"/>
    <s v="N/A"/>
    <s v="N/A"/>
    <s v="N/A"/>
    <s v="N/A"/>
    <s v="N/A"/>
    <s v="N/A"/>
    <s v="N/A"/>
    <m/>
    <s v="N/A"/>
    <s v="N/A"/>
    <s v="N/A"/>
    <s v="N/A"/>
    <s v="N/A"/>
    <m/>
    <m/>
    <m/>
    <m/>
  </r>
  <r>
    <x v="96"/>
    <n v="2023"/>
    <x v="6"/>
    <x v="1"/>
    <m/>
    <m/>
    <m/>
    <x v="1"/>
    <s v="N/A"/>
    <s v="N/A - N/A"/>
    <x v="2"/>
    <s v="Current year"/>
    <s v="N/A"/>
    <s v="N/A"/>
    <s v="N/A"/>
    <x v="2"/>
    <s v="N/A"/>
    <s v="N/A"/>
    <s v="N/A"/>
    <s v="N/A"/>
    <s v="N/A"/>
    <s v="N/A"/>
    <s v="N/A"/>
    <s v="N/A"/>
    <s v="N/A"/>
    <s v="N/A"/>
    <s v="N/A"/>
    <s v="N/A"/>
    <s v="N/A"/>
    <s v="N/A"/>
    <s v="N/A"/>
    <s v="N/A"/>
    <m/>
    <s v="N/A"/>
    <s v="N/A"/>
    <s v="N/A"/>
    <s v="N/A"/>
    <s v="N/A"/>
    <m/>
    <m/>
    <m/>
    <m/>
  </r>
  <r>
    <x v="97"/>
    <n v="2017"/>
    <x v="0"/>
    <x v="0"/>
    <m/>
    <m/>
    <m/>
    <x v="0"/>
    <s v="GIEWS"/>
    <s v="GIEWS - 1"/>
    <x v="3"/>
    <s v="Current year"/>
    <s v="N/A"/>
    <s v="Data gap"/>
    <s v="N/A"/>
    <x v="2"/>
    <s v="N/A"/>
    <s v="N/A"/>
    <s v="N/A"/>
    <s v="N/A"/>
    <s v="N/A"/>
    <s v="N/A"/>
    <s v="N/A"/>
    <s v="N/A"/>
    <s v="N/A"/>
    <s v="N/A"/>
    <s v="N/A"/>
    <s v="N/A"/>
    <s v="N/A"/>
    <s v="N/A"/>
    <s v="N/A"/>
    <s v="N/A"/>
    <m/>
    <s v="N/A"/>
    <s v="N/A"/>
    <s v="N/A"/>
    <s v="N/A"/>
    <s v="N/A"/>
    <m/>
    <m/>
    <m/>
    <n v="1"/>
  </r>
  <r>
    <x v="97"/>
    <n v="2018"/>
    <x v="1"/>
    <x v="0"/>
    <m/>
    <m/>
    <s v="Four districts in Sindh province"/>
    <x v="0"/>
    <s v="GIEWS"/>
    <s v="GIEWS - 1"/>
    <x v="0"/>
    <s v="Current year"/>
    <m/>
    <m/>
    <d v="2017-05-01T00:00:00"/>
    <x v="0"/>
    <n v="197525005"/>
    <n v="5441207"/>
    <n v="2.7546927539629729E-2"/>
    <s v="Feb-Aug  2017"/>
    <n v="1476518"/>
    <n v="0.27135854232342199"/>
    <n v="1237867"/>
    <n v="0.22749860462945079"/>
    <n v="1328465"/>
    <n v="0.24414895445073123"/>
    <n v="1398357"/>
    <n v="0.25699389859639599"/>
    <n v="0"/>
    <n v="0"/>
    <n v="2726822"/>
    <n v="0.50114285304712725"/>
    <n v="0"/>
    <s v="Phase 4 Emergency"/>
    <m/>
    <s v="Y"/>
    <s v="Weather extremes "/>
    <s v="Natural disaster"/>
    <m/>
    <e v="#VALUE!"/>
    <m/>
    <n v="1"/>
  </r>
  <r>
    <x v="97"/>
    <n v="2019"/>
    <x v="2"/>
    <x v="0"/>
    <m/>
    <m/>
    <s v="Sindh province drought affected areas"/>
    <x v="0"/>
    <s v="GIEWS"/>
    <s v="GIEWS - 1"/>
    <x v="0"/>
    <s v="Current year"/>
    <m/>
    <m/>
    <m/>
    <x v="3"/>
    <n v="219731479"/>
    <n v="2286033"/>
    <n v="0.01"/>
    <d v="2018-10-01T00:00:00"/>
    <n v="55152"/>
    <n v="2.4125635981632813E-2"/>
    <n v="247235"/>
    <n v="0.1081502323019834"/>
    <s v="N/A"/>
    <s v="N/A"/>
    <s v="N/A"/>
    <s v="N/A"/>
    <s v="N/A"/>
    <s v="N/A"/>
    <n v="1983646"/>
    <n v="0.86772413171638385"/>
    <m/>
    <s v="N/A"/>
    <m/>
    <s v="Y"/>
    <s v="Weather extremes "/>
    <s v="Climate shocks"/>
    <m/>
    <e v="#VALUE!"/>
    <e v="#VALUE!"/>
    <n v="1"/>
  </r>
  <r>
    <x v="97"/>
    <n v="2020"/>
    <x v="3"/>
    <x v="0"/>
    <m/>
    <m/>
    <s v="Balochistan and Sindh drought-affected areas"/>
    <x v="0"/>
    <s v="GIEWS"/>
    <s v="GIEWS - 1"/>
    <x v="0"/>
    <s v="Current year"/>
    <m/>
    <m/>
    <d v="2019-04-01T00:00:00"/>
    <x v="0"/>
    <n v="216565000"/>
    <n v="5961083"/>
    <n v="2.7525606630803685E-2"/>
    <s v="Oct 2018-July 2019"/>
    <n v="1497676"/>
    <n v="0.25124226587685494"/>
    <n v="1395701"/>
    <n v="0.23"/>
    <n v="2055792"/>
    <n v="0.34"/>
    <n v="1011914"/>
    <n v="0.17"/>
    <n v="0"/>
    <n v="0"/>
    <n v="3067706"/>
    <n v="0.51"/>
    <n v="0"/>
    <s v="Phase 4 Emergency"/>
    <m/>
    <s v="Y"/>
    <s v="Weather extremes"/>
    <s v="Weather extremes"/>
    <m/>
    <n v="-2.1320908826043955E-5"/>
    <n v="9.6392833909813083E-2"/>
    <n v="1"/>
  </r>
  <r>
    <x v="97"/>
    <n v="2021"/>
    <x v="4"/>
    <x v="0"/>
    <m/>
    <m/>
    <m/>
    <x v="0"/>
    <s v="GIEWS"/>
    <s v="GIEWS - 1"/>
    <x v="0"/>
    <s v="Current year"/>
    <m/>
    <m/>
    <d v="2020-01-01T00:00:00"/>
    <x v="0"/>
    <n v="220892000"/>
    <n v="5020434"/>
    <n v="2.2728002824909912E-2"/>
    <s v="Jun-Aug 2020"/>
    <n v="2318819"/>
    <n v="0.46187620432815168"/>
    <n v="1465508"/>
    <n v="0.28999999999999998"/>
    <n v="864696"/>
    <n v="0.17"/>
    <n v="371411"/>
    <n v="7.0000000000000007E-2"/>
    <n v="0"/>
    <n v="0"/>
    <n v="1236107"/>
    <n v="0.25"/>
    <n v="0"/>
    <s v="Phase 3 Crisis"/>
    <m/>
    <s v="Y"/>
    <s v="Conflict/insecurity"/>
    <s v="Conflict/insecurity"/>
    <m/>
    <n v="-4.7976038058937728E-3"/>
    <n v="1.9980144529356082E-2"/>
    <n v="1"/>
  </r>
  <r>
    <x v="97"/>
    <n v="2022"/>
    <x v="5"/>
    <x v="0"/>
    <m/>
    <m/>
    <s v="Balochistan, Khyber Pakhtunkhwa and Sindh"/>
    <x v="0"/>
    <s v="GIEWS"/>
    <s v="GIEWS -  1, 2, 3 "/>
    <x v="0"/>
    <s v="Current year"/>
    <m/>
    <m/>
    <d v="2021-10-01T00:00:00"/>
    <x v="0"/>
    <n v="215250000"/>
    <n v="18585223"/>
    <n v="8.6342499419279906E-2"/>
    <s v="Oct 2021-Apr 2022"/>
    <n v="7504844"/>
    <n v="0.40380704606019524"/>
    <n v="6421452"/>
    <n v="0.35"/>
    <n v="3567559"/>
    <n v="0.19"/>
    <n v="1091368"/>
    <n v="0.06"/>
    <n v="0"/>
    <n v="0"/>
    <n v="4658927"/>
    <n v="0.25"/>
    <n v="0"/>
    <s v="Phase 3 Crisis"/>
    <m/>
    <s v="Y"/>
    <s v="Conflict/insecurity"/>
    <s v="Conflict/insecurity"/>
    <m/>
    <n v="6.361449659436999E-2"/>
    <n v="-2.5541893776143999E-2"/>
    <n v="1"/>
  </r>
  <r>
    <x v="97"/>
    <n v="2023"/>
    <x v="6"/>
    <x v="0"/>
    <m/>
    <m/>
    <m/>
    <x v="0"/>
    <s v="GIEWS"/>
    <s v="GIEWS -  1, 2, 3 "/>
    <x v="0"/>
    <s v="Current year"/>
    <m/>
    <m/>
    <d v="2022-09-01T00:00:00"/>
    <x v="0"/>
    <n v="215250000"/>
    <n v="19785905"/>
    <n v="9.1920580720092918E-2"/>
    <s v="Sept-Dec 2022"/>
    <n v="4931134"/>
    <n v="0.24922458689658117"/>
    <n v="6235537"/>
    <n v="0.32"/>
    <n v="6027992"/>
    <n v="0.3"/>
    <n v="2591242"/>
    <n v="0.13"/>
    <n v="0"/>
    <n v="0"/>
    <n v="8619234"/>
    <n v="0.43"/>
    <n v="0"/>
    <s v="Phase 4 Emergency"/>
    <m/>
    <s v="Y  "/>
    <s v="Weather extremes"/>
    <m/>
    <m/>
    <n v="5.578081300813012E-3"/>
    <n v="0"/>
    <n v="1"/>
  </r>
  <r>
    <x v="97"/>
    <n v="2023"/>
    <x v="7"/>
    <x v="0"/>
    <m/>
    <m/>
    <m/>
    <x v="0"/>
    <s v="GIEWS"/>
    <s v="GIEWS -  1, 2, 3 "/>
    <x v="3"/>
    <s v="Projection"/>
    <s v="N/A"/>
    <s v="Data gap"/>
    <s v="N/A"/>
    <x v="4"/>
    <m/>
    <m/>
    <m/>
    <m/>
    <m/>
    <m/>
    <m/>
    <m/>
    <m/>
    <m/>
    <m/>
    <m/>
    <m/>
    <m/>
    <m/>
    <s v="N/A"/>
    <m/>
    <s v="N/A"/>
    <s v="N/A"/>
    <s v="N/A"/>
    <s v="N/A"/>
    <s v="N/A"/>
    <m/>
    <m/>
    <n v="-1"/>
    <n v="1"/>
  </r>
  <r>
    <x v="98"/>
    <n v="2017"/>
    <x v="0"/>
    <x v="1"/>
    <m/>
    <m/>
    <m/>
    <x v="1"/>
    <s v="N/A"/>
    <s v="N/A - N/A"/>
    <x v="2"/>
    <s v="Current year"/>
    <s v="N/A"/>
    <s v="N/A"/>
    <s v="N/A"/>
    <x v="2"/>
    <s v="N/A"/>
    <s v="N/A"/>
    <s v="N/A"/>
    <s v="N/A"/>
    <s v="N/A"/>
    <s v="N/A"/>
    <s v="N/A"/>
    <s v="N/A"/>
    <s v="N/A"/>
    <s v="N/A"/>
    <s v="N/A"/>
    <s v="N/A"/>
    <s v="N/A"/>
    <s v="N/A"/>
    <s v="N/A"/>
    <s v="N/A"/>
    <m/>
    <s v="N/A"/>
    <s v="N/A"/>
    <s v="N/A"/>
    <s v="N/A"/>
    <s v="N/A"/>
    <m/>
    <m/>
    <m/>
    <m/>
  </r>
  <r>
    <x v="98"/>
    <n v="2018"/>
    <x v="1"/>
    <x v="1"/>
    <m/>
    <m/>
    <m/>
    <x v="1"/>
    <s v="N/A"/>
    <s v="N/A - N/A"/>
    <x v="2"/>
    <s v="Current year"/>
    <s v="N/A"/>
    <s v="N/A"/>
    <s v="N/A"/>
    <x v="2"/>
    <s v="N/A"/>
    <s v="N/A"/>
    <s v="N/A"/>
    <s v="N/A"/>
    <s v="N/A"/>
    <s v="N/A"/>
    <s v="N/A"/>
    <s v="N/A"/>
    <s v="N/A"/>
    <s v="N/A"/>
    <s v="N/A"/>
    <s v="N/A"/>
    <s v="N/A"/>
    <s v="N/A"/>
    <s v="N/A"/>
    <s v="N/A"/>
    <m/>
    <s v="N/A"/>
    <s v="N/A"/>
    <s v="N/A"/>
    <s v="N/A"/>
    <s v="N/A"/>
    <m/>
    <m/>
    <m/>
    <m/>
  </r>
  <r>
    <x v="98"/>
    <n v="2019"/>
    <x v="2"/>
    <x v="1"/>
    <m/>
    <m/>
    <m/>
    <x v="1"/>
    <s v="N/A"/>
    <s v="N/A - N/A"/>
    <x v="2"/>
    <s v="Current year"/>
    <s v="N/A"/>
    <s v="N/A"/>
    <s v="N/A"/>
    <x v="2"/>
    <s v="N/A"/>
    <s v="N/A"/>
    <s v="N/A"/>
    <s v="N/A"/>
    <s v="N/A"/>
    <s v="N/A"/>
    <s v="N/A"/>
    <s v="N/A"/>
    <s v="N/A"/>
    <s v="N/A"/>
    <s v="N/A"/>
    <s v="N/A"/>
    <s v="N/A"/>
    <s v="N/A"/>
    <s v="N/A"/>
    <s v="N/A"/>
    <m/>
    <s v="N/A"/>
    <s v="N/A"/>
    <s v="N/A"/>
    <s v="N/A"/>
    <s v="N/A"/>
    <m/>
    <m/>
    <m/>
    <m/>
  </r>
  <r>
    <x v="98"/>
    <n v="2020"/>
    <x v="3"/>
    <x v="1"/>
    <m/>
    <m/>
    <m/>
    <x v="1"/>
    <s v="N/A"/>
    <s v="N/A - N/A"/>
    <x v="2"/>
    <s v="Current year"/>
    <s v="N/A"/>
    <s v="N/A"/>
    <s v="N/A"/>
    <x v="2"/>
    <s v="N/A"/>
    <s v="N/A"/>
    <s v="N/A"/>
    <s v="N/A"/>
    <s v="N/A"/>
    <s v="N/A"/>
    <s v="N/A"/>
    <s v="N/A"/>
    <s v="N/A"/>
    <s v="N/A"/>
    <s v="N/A"/>
    <s v="N/A"/>
    <s v="N/A"/>
    <s v="N/A"/>
    <s v="N/A"/>
    <s v="N/A"/>
    <m/>
    <s v="N/A"/>
    <s v="N/A"/>
    <s v="N/A"/>
    <s v="N/A"/>
    <s v="N/A"/>
    <m/>
    <m/>
    <m/>
    <m/>
  </r>
  <r>
    <x v="98"/>
    <n v="2021"/>
    <x v="4"/>
    <x v="1"/>
    <m/>
    <m/>
    <m/>
    <x v="1"/>
    <s v="N/A"/>
    <s v="N/A - N/A"/>
    <x v="2"/>
    <s v="Current year"/>
    <s v="N/A"/>
    <s v="N/A"/>
    <s v="N/A"/>
    <x v="2"/>
    <s v="N/A"/>
    <s v="N/A"/>
    <s v="N/A"/>
    <s v="N/A"/>
    <s v="N/A"/>
    <s v="N/A"/>
    <s v="N/A"/>
    <s v="N/A"/>
    <s v="N/A"/>
    <s v="N/A"/>
    <s v="N/A"/>
    <s v="N/A"/>
    <s v="N/A"/>
    <s v="N/A"/>
    <s v="N/A"/>
    <s v="N/A"/>
    <m/>
    <s v="N/A"/>
    <s v="N/A"/>
    <s v="N/A"/>
    <s v="N/A"/>
    <s v="N/A"/>
    <m/>
    <m/>
    <m/>
    <m/>
  </r>
  <r>
    <x v="98"/>
    <n v="2022"/>
    <x v="5"/>
    <x v="1"/>
    <m/>
    <m/>
    <m/>
    <x v="1"/>
    <s v="N/A"/>
    <s v="N/A - N/A"/>
    <x v="2"/>
    <s v="Current year"/>
    <s v="N/A"/>
    <s v="N/A"/>
    <s v="N/A"/>
    <x v="2"/>
    <s v="N/A"/>
    <s v="N/A"/>
    <s v="N/A"/>
    <s v="N/A"/>
    <s v="N/A"/>
    <s v="N/A"/>
    <s v="N/A"/>
    <s v="N/A"/>
    <s v="N/A"/>
    <s v="N/A"/>
    <s v="N/A"/>
    <s v="N/A"/>
    <s v="N/A"/>
    <s v="N/A"/>
    <s v="N/A"/>
    <s v="N/A"/>
    <m/>
    <s v="N/A"/>
    <s v="N/A"/>
    <s v="N/A"/>
    <s v="N/A"/>
    <s v="N/A"/>
    <m/>
    <m/>
    <m/>
    <m/>
  </r>
  <r>
    <x v="98"/>
    <n v="2023"/>
    <x v="6"/>
    <x v="1"/>
    <m/>
    <m/>
    <m/>
    <x v="1"/>
    <s v="N/A"/>
    <s v="N/A - N/A"/>
    <x v="2"/>
    <s v="Current year"/>
    <s v="N/A"/>
    <s v="N/A"/>
    <s v="N/A"/>
    <x v="2"/>
    <s v="N/A"/>
    <s v="N/A"/>
    <s v="N/A"/>
    <s v="N/A"/>
    <s v="N/A"/>
    <s v="N/A"/>
    <s v="N/A"/>
    <s v="N/A"/>
    <s v="N/A"/>
    <s v="N/A"/>
    <s v="N/A"/>
    <s v="N/A"/>
    <s v="N/A"/>
    <s v="N/A"/>
    <s v="N/A"/>
    <s v="N/A"/>
    <m/>
    <s v="N/A"/>
    <s v="N/A"/>
    <s v="N/A"/>
    <s v="N/A"/>
    <s v="N/A"/>
    <m/>
    <m/>
    <m/>
    <m/>
  </r>
  <r>
    <x v="99"/>
    <n v="2017"/>
    <x v="0"/>
    <x v="2"/>
    <m/>
    <m/>
    <m/>
    <x v="1"/>
    <s v="N/A"/>
    <s v="N/A - N/A"/>
    <x v="2"/>
    <s v="Current year"/>
    <s v="N/A"/>
    <s v="N/A"/>
    <s v="N/A"/>
    <x v="2"/>
    <s v="N/A"/>
    <s v="N/A"/>
    <s v="N/A"/>
    <s v="N/A"/>
    <s v="N/A"/>
    <s v="N/A"/>
    <s v="N/A"/>
    <s v="N/A"/>
    <s v="N/A"/>
    <s v="N/A"/>
    <s v="N/A"/>
    <s v="N/A"/>
    <s v="N/A"/>
    <s v="N/A"/>
    <s v="N/A"/>
    <s v="N/A"/>
    <m/>
    <s v="N/A"/>
    <s v="N/A"/>
    <s v="N/A"/>
    <s v="N/A"/>
    <s v="N/A"/>
    <m/>
    <m/>
    <m/>
    <n v="1"/>
  </r>
  <r>
    <x v="99"/>
    <n v="2018"/>
    <x v="1"/>
    <x v="2"/>
    <m/>
    <m/>
    <m/>
    <x v="0"/>
    <s v="Other "/>
    <s v="Other  - Selected based on other reports and publicly available information on food insecurity"/>
    <x v="0"/>
    <s v="Current year"/>
    <m/>
    <m/>
    <m/>
    <x v="8"/>
    <n v="4950000"/>
    <n v="4950000"/>
    <n v="1"/>
    <d v="2017-12-01T00:00:00"/>
    <s v="merged with Phase 2 "/>
    <s v="merged with Phase 2"/>
    <n v="3350000"/>
    <n v="0.6767676767676768"/>
    <s v="N/A"/>
    <s v="N/A"/>
    <s v="N/A"/>
    <s v="N/A"/>
    <s v="N/A"/>
    <s v="N/A"/>
    <n v="1600000"/>
    <n v="0.32323232323232326"/>
    <m/>
    <s v="N/A"/>
    <m/>
    <s v="Y"/>
    <s v="Conflict/insecurity"/>
    <s v="Conflict/insecurity"/>
    <m/>
    <m/>
    <m/>
    <n v="1"/>
  </r>
  <r>
    <x v="99"/>
    <n v="2019"/>
    <x v="2"/>
    <x v="2"/>
    <m/>
    <m/>
    <s v="Occupied territories of"/>
    <x v="0"/>
    <s v="Conflict/insecurity"/>
    <s v="Conflict and IDPs"/>
    <x v="0"/>
    <s v="Current year"/>
    <m/>
    <m/>
    <m/>
    <x v="8"/>
    <n v="4950000"/>
    <n v="4950000"/>
    <n v="1"/>
    <d v="2018-12-01T00:00:00"/>
    <n v="2409284.9484000001"/>
    <n v="0.48672423200000003"/>
    <n v="840715.05160000001"/>
    <n v="0.16984142456565657"/>
    <s v="N/A"/>
    <s v="N/A"/>
    <s v="N/A"/>
    <s v="N/A"/>
    <s v="N/A"/>
    <s v="N/A"/>
    <n v="1700000"/>
    <n v="0.34343434343434343"/>
    <m/>
    <s v="N/A"/>
    <m/>
    <s v="Y"/>
    <s v="Conflict/insecurity"/>
    <s v="Conflict/insecurity"/>
    <m/>
    <m/>
    <e v="#VALUE!"/>
    <n v="1"/>
  </r>
  <r>
    <x v="99"/>
    <n v="2020"/>
    <x v="3"/>
    <x v="2"/>
    <m/>
    <m/>
    <m/>
    <x v="0"/>
    <s v="Displacement"/>
    <s v="Conflict/insecurity - "/>
    <x v="0"/>
    <s v="Current year"/>
    <m/>
    <m/>
    <m/>
    <x v="8"/>
    <n v="4981422"/>
    <n v="4981422"/>
    <n v="1"/>
    <d v="2020-01-01T00:00:00"/>
    <n v="2472345"/>
    <n v="0.49631310095791925"/>
    <n v="841000"/>
    <n v="0.16882729469617311"/>
    <s v="N/A"/>
    <s v="N/A"/>
    <s v="N/A"/>
    <s v="N/A"/>
    <s v="N/A"/>
    <s v="N/A"/>
    <n v="1668077"/>
    <n v="0.33"/>
    <m/>
    <s v="N/A"/>
    <m/>
    <s v="Y"/>
    <s v="Conflict/insecurity"/>
    <s v="Conflict/insecurity"/>
    <m/>
    <m/>
    <n v="6.3478787878787878E-3"/>
    <n v="1"/>
  </r>
  <r>
    <x v="99"/>
    <n v="2021"/>
    <x v="4"/>
    <x v="2"/>
    <m/>
    <m/>
    <m/>
    <x v="0"/>
    <s v="Displacement"/>
    <s v="Displacement - Refugee populations"/>
    <x v="0"/>
    <s v="Current year"/>
    <m/>
    <m/>
    <m/>
    <x v="1"/>
    <n v="5172888.888888889"/>
    <n v="5172888.888888889"/>
    <n v="1"/>
    <s v="Jan-Dec 2020"/>
    <n v="2254128.8888888899"/>
    <n v="0.43575822665177422"/>
    <n v="931120"/>
    <n v="0.18"/>
    <n v="725273"/>
    <n v="0.14020656843371423"/>
    <n v="1262367"/>
    <n v="0.24403520491451156"/>
    <m/>
    <m/>
    <n v="1987640"/>
    <n v="0.38424177334822579"/>
    <m/>
    <s v="N/A"/>
    <m/>
    <s v="Y"/>
    <s v="Conflict/insecurity"/>
    <s v="Conflict/insecurity"/>
    <m/>
    <m/>
    <n v="3.8436191290135424E-2"/>
    <n v="1"/>
  </r>
  <r>
    <x v="99"/>
    <n v="2022"/>
    <x v="5"/>
    <x v="2"/>
    <m/>
    <m/>
    <m/>
    <x v="0"/>
    <s v="Displacement"/>
    <s v=" - WFP assistance provided; FAO provision of emergency assistance (conflict/COVID-19 socio-economic shock); also qualified for COVID-19 GHRP +IFRC assistance (54 000 people)"/>
    <x v="0"/>
    <s v="Current year"/>
    <m/>
    <m/>
    <m/>
    <x v="23"/>
    <n v="5101152"/>
    <n v="5101152"/>
    <n v="1"/>
    <s v="Dec 2020 - Jan 2021"/>
    <s v="merged with Phase 2 "/>
    <s v="merged with Phase 2"/>
    <n v="3321469"/>
    <n v="0.65112135454893327"/>
    <s v="N/A"/>
    <s v="N/A"/>
    <s v="N/A"/>
    <s v="N/A"/>
    <s v="N/A"/>
    <s v="N/A"/>
    <n v="1779683"/>
    <n v="0.35"/>
    <m/>
    <s v="N/A"/>
    <m/>
    <s v="Y"/>
    <s v="Conflict/insecurity"/>
    <s v="Conflict/insecurity"/>
    <m/>
    <m/>
    <n v="3.0535757575757577E-2"/>
    <n v="1"/>
  </r>
  <r>
    <x v="99"/>
    <n v="2023"/>
    <x v="6"/>
    <x v="2"/>
    <m/>
    <m/>
    <m/>
    <x v="0"/>
    <s v="External Assistance - WFP"/>
    <s v="Conflict/insecurity - WFP provided emergency food assistance. Five FAO projects also focused on rebuilding livelihoods, agri-food supply chains after escalation of conflict between Israel and oPT"/>
    <x v="1"/>
    <s v="Current year"/>
    <m/>
    <s v="HNO"/>
    <m/>
    <x v="1"/>
    <n v="5483450"/>
    <n v="5483450"/>
    <n v="1"/>
    <s v="May-July 2022"/>
    <s v="merged with Phase 2 "/>
    <s v="merged with Phase 2"/>
    <n v="3941644"/>
    <n v="0.71882555690304462"/>
    <s v="merged with Phase 3"/>
    <s v="N/A"/>
    <s v="merged with Phase 3"/>
    <m/>
    <s v="N/A"/>
    <s v="N/A"/>
    <n v="1541806"/>
    <n v="0.28000000000000003"/>
    <m/>
    <s v="N/A"/>
    <m/>
    <s v="Y "/>
    <s v="Conflict/insecurity"/>
    <m/>
    <s v="pending official endorsement"/>
    <m/>
    <n v="7.4943463750933123E-2"/>
    <n v="1"/>
  </r>
  <r>
    <x v="99"/>
    <n v="2023"/>
    <x v="7"/>
    <x v="2"/>
    <m/>
    <m/>
    <m/>
    <x v="0"/>
    <s v="Displacement"/>
    <s v="Conflict/insecurity - WFP provided emergency food assistance. Five FAO projects also focused on rebuilding livelihoods, agri-food supply chains after escalation of conflict between Israel and oPT"/>
    <x v="3"/>
    <s v="Projection"/>
    <s v="N/A"/>
    <s v="Data gap"/>
    <s v="N/A"/>
    <x v="4"/>
    <m/>
    <m/>
    <m/>
    <m/>
    <m/>
    <m/>
    <m/>
    <m/>
    <m/>
    <m/>
    <m/>
    <m/>
    <m/>
    <m/>
    <m/>
    <s v="N/A"/>
    <m/>
    <s v="N/A"/>
    <s v="N/A"/>
    <s v="N/A"/>
    <s v="N/A"/>
    <m/>
    <m/>
    <m/>
    <m/>
    <n v="1"/>
  </r>
  <r>
    <x v="100"/>
    <n v="2017"/>
    <x v="0"/>
    <x v="1"/>
    <m/>
    <m/>
    <m/>
    <x v="0"/>
    <s v="GIEWS"/>
    <s v="GIEWS - 1"/>
    <x v="3"/>
    <s v="Current year"/>
    <s v="N/A"/>
    <s v="Data gap"/>
    <s v="N/A"/>
    <x v="2"/>
    <s v="N/A"/>
    <s v="N/A"/>
    <s v="N/A"/>
    <s v="N/A"/>
    <s v="N/A"/>
    <s v="N/A"/>
    <s v="N/A"/>
    <s v="N/A"/>
    <s v="N/A"/>
    <s v="N/A"/>
    <s v="N/A"/>
    <s v="N/A"/>
    <s v="N/A"/>
    <s v="N/A"/>
    <s v="N/A"/>
    <s v="N/A"/>
    <m/>
    <s v="N/A"/>
    <s v="N/A"/>
    <s v="N/A"/>
    <s v="N/A"/>
    <s v="N/A"/>
    <m/>
    <m/>
    <m/>
    <m/>
  </r>
  <r>
    <x v="100"/>
    <n v="2018"/>
    <x v="1"/>
    <x v="1"/>
    <m/>
    <m/>
    <m/>
    <x v="0"/>
    <s v="GIEWS "/>
    <s v="GIEWS  - 2, 3"/>
    <x v="3"/>
    <s v="Current year"/>
    <s v="N/A"/>
    <s v="Data gap"/>
    <s v="N/A"/>
    <x v="2"/>
    <s v="N/A"/>
    <s v="N/A"/>
    <s v="N/A"/>
    <s v="N/A"/>
    <s v="N/A"/>
    <s v="N/A"/>
    <s v="N/A"/>
    <s v="N/A"/>
    <s v="N/A"/>
    <s v="N/A"/>
    <s v="N/A"/>
    <s v="N/A"/>
    <s v="N/A"/>
    <s v="N/A"/>
    <s v="N/A"/>
    <s v="N/A"/>
    <m/>
    <s v="N/A"/>
    <s v="N/A"/>
    <s v="N/A"/>
    <s v="N/A"/>
    <s v="N/A"/>
    <m/>
    <m/>
    <m/>
    <m/>
  </r>
  <r>
    <x v="100"/>
    <n v="2019"/>
    <x v="2"/>
    <x v="1"/>
    <m/>
    <m/>
    <m/>
    <x v="0"/>
    <s v="GIEWS"/>
    <s v="GIEWS - 2"/>
    <x v="3"/>
    <s v="Current year"/>
    <s v="N/A"/>
    <s v="Data gap"/>
    <s v="N/A"/>
    <x v="2"/>
    <s v="N/A"/>
    <s v="N/A"/>
    <s v="N/A"/>
    <s v="N/A"/>
    <s v="N/A"/>
    <s v="N/A"/>
    <s v="N/A"/>
    <s v="N/A"/>
    <s v="N/A"/>
    <s v="N/A"/>
    <s v="N/A"/>
    <s v="N/A"/>
    <s v="N/A"/>
    <s v="N/A"/>
    <s v="N/A"/>
    <s v="N/A"/>
    <m/>
    <s v="N/A"/>
    <s v="N/A"/>
    <s v="N/A"/>
    <s v="N/A"/>
    <s v="N/A"/>
    <m/>
    <m/>
    <m/>
    <m/>
  </r>
  <r>
    <x v="100"/>
    <n v="2020"/>
    <x v="3"/>
    <x v="1"/>
    <m/>
    <m/>
    <m/>
    <x v="1"/>
    <s v="N/A"/>
    <s v="N/A - N/A"/>
    <x v="2"/>
    <s v="Current year"/>
    <s v="N/A"/>
    <s v="N/A"/>
    <s v="N/A"/>
    <x v="2"/>
    <s v="N/A"/>
    <s v="N/A"/>
    <s v="N/A"/>
    <s v="N/A"/>
    <s v="N/A"/>
    <s v="N/A"/>
    <s v="N/A"/>
    <s v="N/A"/>
    <s v="N/A"/>
    <s v="N/A"/>
    <s v="N/A"/>
    <s v="N/A"/>
    <s v="N/A"/>
    <s v="N/A"/>
    <s v="N/A"/>
    <s v="N/A"/>
    <m/>
    <s v="N/A"/>
    <s v="N/A"/>
    <s v="N/A"/>
    <s v="N/A"/>
    <s v="N/A"/>
    <m/>
    <m/>
    <m/>
    <m/>
  </r>
  <r>
    <x v="100"/>
    <n v="2021"/>
    <x v="4"/>
    <x v="1"/>
    <m/>
    <m/>
    <m/>
    <x v="0"/>
    <s v="Climate shock"/>
    <s v="Climate shock - Natural disaster"/>
    <x v="3"/>
    <s v="Current year"/>
    <s v="N/A"/>
    <s v="Data gap"/>
    <s v="N/A"/>
    <x v="2"/>
    <s v="N/A"/>
    <s v="N/A"/>
    <s v="N/A"/>
    <s v="N/A"/>
    <s v="N/A"/>
    <s v="N/A"/>
    <s v="N/A"/>
    <s v="N/A"/>
    <s v="N/A"/>
    <s v="N/A"/>
    <s v="N/A"/>
    <s v="N/A"/>
    <s v="N/A"/>
    <s v="N/A"/>
    <s v="N/A"/>
    <s v="N/A"/>
    <m/>
    <s v="N/A"/>
    <s v="N/A"/>
    <s v="N/A"/>
    <s v="N/A"/>
    <s v="N/A"/>
    <m/>
    <m/>
    <m/>
    <m/>
  </r>
  <r>
    <x v="100"/>
    <n v="2022"/>
    <x v="5"/>
    <x v="1"/>
    <m/>
    <m/>
    <m/>
    <x v="0"/>
    <s v="External assistance"/>
    <s v=" - FAO provision of emergency assistance (COVID-19 socio-economic shock)"/>
    <x v="3"/>
    <s v="Current year"/>
    <s v="N/A"/>
    <s v="Data gap"/>
    <s v="N/A"/>
    <x v="2"/>
    <s v="N/A"/>
    <s v="N/A"/>
    <s v="N/A"/>
    <s v="N/A"/>
    <s v="N/A"/>
    <s v="N/A"/>
    <s v="N/A"/>
    <s v="N/A"/>
    <s v="N/A"/>
    <s v="N/A"/>
    <s v="N/A"/>
    <s v="N/A"/>
    <s v="N/A"/>
    <s v="N/A"/>
    <s v="N/A"/>
    <s v="N/A"/>
    <m/>
    <s v="N/A"/>
    <s v="N/A"/>
    <s v="N/A"/>
    <s v="N/A"/>
    <s v="N/A"/>
    <m/>
    <m/>
    <m/>
    <m/>
  </r>
  <r>
    <x v="100"/>
    <n v="2023"/>
    <x v="6"/>
    <x v="1"/>
    <m/>
    <m/>
    <m/>
    <x v="0"/>
    <s v="External Assistance - FAO"/>
    <s v="Climate shock - FAO provided assistance for : 1. Preventing the spread and mitigating the impact of Covid-19 along the agriculture value chain; 2. Multiplication and distribution of drought resistant and early maturing seed and planting materials (16,000 farmers provided with seeds ; 60,000 fish fingerlings distributed); and 3. Income generating agricultural activities for smallholder farmers (20,000 farmers supported)."/>
    <x v="3"/>
    <s v="Current year"/>
    <s v="N/A"/>
    <s v="Data gap"/>
    <s v="N/A"/>
    <x v="4"/>
    <m/>
    <m/>
    <m/>
    <m/>
    <m/>
    <m/>
    <m/>
    <m/>
    <m/>
    <m/>
    <m/>
    <m/>
    <m/>
    <m/>
    <m/>
    <m/>
    <m/>
    <m/>
    <m/>
    <m/>
    <m/>
    <m/>
    <m/>
    <m/>
    <m/>
    <m/>
  </r>
  <r>
    <x v="100"/>
    <n v="2023"/>
    <x v="7"/>
    <x v="1"/>
    <m/>
    <m/>
    <m/>
    <x v="0"/>
    <s v="Climate shock"/>
    <s v="Climate shock - FAO provided assistance for : 1. Preventing the spread and mitigating the impact of Covid-19 along the agriculture value chain; 2. Multiplication and distribution of drought resistant and early maturing seed and planting materials (16,000 farmers provided with seeds ; 60,000 fish fingerlings distributed); and 3. Income generating agricultural activities for smallholder farmers (20,000 farmers supported)."/>
    <x v="3"/>
    <s v="Projection"/>
    <s v="N/A"/>
    <s v="N/A"/>
    <s v="N/A"/>
    <x v="4"/>
    <m/>
    <m/>
    <m/>
    <m/>
    <m/>
    <m/>
    <m/>
    <m/>
    <m/>
    <m/>
    <m/>
    <m/>
    <m/>
    <m/>
    <m/>
    <s v="N/A"/>
    <m/>
    <s v="N/A"/>
    <s v="N/A"/>
    <s v="N/A"/>
    <s v="N/A"/>
    <m/>
    <s v="likely to remain N"/>
    <m/>
    <m/>
    <m/>
  </r>
  <r>
    <x v="101"/>
    <n v="2017"/>
    <x v="0"/>
    <x v="1"/>
    <m/>
    <m/>
    <m/>
    <x v="1"/>
    <s v="N/A"/>
    <s v="N/A - N/A"/>
    <x v="2"/>
    <s v="Current year"/>
    <s v="N/A"/>
    <s v="N/A"/>
    <s v="N/A"/>
    <x v="2"/>
    <s v="N/A"/>
    <s v="N/A"/>
    <s v="N/A"/>
    <s v="N/A"/>
    <s v="N/A"/>
    <s v="N/A"/>
    <s v="N/A"/>
    <s v="N/A"/>
    <s v="N/A"/>
    <s v="N/A"/>
    <s v="N/A"/>
    <s v="N/A"/>
    <s v="N/A"/>
    <s v="N/A"/>
    <s v="N/A"/>
    <s v="N/A"/>
    <m/>
    <s v="N/A"/>
    <s v="N/A"/>
    <s v="N/A"/>
    <s v="N/A"/>
    <s v="N/A"/>
    <m/>
    <m/>
    <m/>
    <m/>
  </r>
  <r>
    <x v="101"/>
    <n v="2018"/>
    <x v="1"/>
    <x v="1"/>
    <m/>
    <m/>
    <m/>
    <x v="1"/>
    <s v="N/A"/>
    <s v="N/A - N/A"/>
    <x v="2"/>
    <s v="Current year"/>
    <s v="N/A"/>
    <s v="N/A"/>
    <s v="N/A"/>
    <x v="2"/>
    <s v="N/A"/>
    <s v="N/A"/>
    <s v="N/A"/>
    <s v="N/A"/>
    <s v="N/A"/>
    <s v="N/A"/>
    <s v="N/A"/>
    <s v="N/A"/>
    <s v="N/A"/>
    <s v="N/A"/>
    <s v="N/A"/>
    <s v="N/A"/>
    <s v="N/A"/>
    <s v="N/A"/>
    <s v="N/A"/>
    <s v="N/A"/>
    <m/>
    <s v="N/A"/>
    <s v="N/A"/>
    <s v="N/A"/>
    <s v="N/A"/>
    <s v="N/A"/>
    <m/>
    <m/>
    <m/>
    <m/>
  </r>
  <r>
    <x v="101"/>
    <n v="2019"/>
    <x v="2"/>
    <x v="1"/>
    <m/>
    <m/>
    <m/>
    <x v="1"/>
    <s v="N/A"/>
    <s v="N/A - N/A"/>
    <x v="2"/>
    <s v="Current year"/>
    <s v="N/A"/>
    <s v="N/A"/>
    <s v="N/A"/>
    <x v="2"/>
    <s v="N/A"/>
    <s v="N/A"/>
    <s v="N/A"/>
    <s v="N/A"/>
    <s v="N/A"/>
    <s v="N/A"/>
    <s v="N/A"/>
    <s v="N/A"/>
    <s v="N/A"/>
    <s v="N/A"/>
    <s v="N/A"/>
    <s v="N/A"/>
    <s v="N/A"/>
    <s v="N/A"/>
    <s v="N/A"/>
    <s v="N/A"/>
    <m/>
    <s v="N/A"/>
    <s v="N/A"/>
    <s v="N/A"/>
    <s v="N/A"/>
    <s v="N/A"/>
    <m/>
    <m/>
    <m/>
    <m/>
  </r>
  <r>
    <x v="101"/>
    <n v="2020"/>
    <x v="3"/>
    <x v="1"/>
    <m/>
    <m/>
    <m/>
    <x v="1"/>
    <s v="N/A"/>
    <s v="N/A - N/A"/>
    <x v="2"/>
    <s v="Current year"/>
    <s v="N/A"/>
    <s v="N/A"/>
    <s v="N/A"/>
    <x v="2"/>
    <s v="N/A"/>
    <s v="N/A"/>
    <s v="N/A"/>
    <s v="N/A"/>
    <s v="N/A"/>
    <s v="N/A"/>
    <s v="N/A"/>
    <s v="N/A"/>
    <s v="N/A"/>
    <s v="N/A"/>
    <s v="N/A"/>
    <s v="N/A"/>
    <s v="N/A"/>
    <s v="N/A"/>
    <s v="N/A"/>
    <s v="N/A"/>
    <m/>
    <s v="N/A"/>
    <s v="N/A"/>
    <s v="N/A"/>
    <s v="N/A"/>
    <s v="N/A"/>
    <m/>
    <m/>
    <m/>
    <m/>
  </r>
  <r>
    <x v="101"/>
    <n v="2021"/>
    <x v="4"/>
    <x v="1"/>
    <m/>
    <m/>
    <m/>
    <x v="1"/>
    <s v="N/A"/>
    <s v="N/A - N/A"/>
    <x v="2"/>
    <s v="Current year"/>
    <s v="N/A"/>
    <s v="N/A"/>
    <s v="N/A"/>
    <x v="2"/>
    <s v="N/A"/>
    <s v="N/A"/>
    <s v="N/A"/>
    <s v="N/A"/>
    <s v="N/A"/>
    <s v="N/A"/>
    <s v="N/A"/>
    <s v="N/A"/>
    <s v="N/A"/>
    <s v="N/A"/>
    <s v="N/A"/>
    <s v="N/A"/>
    <s v="N/A"/>
    <s v="N/A"/>
    <s v="N/A"/>
    <s v="N/A"/>
    <m/>
    <s v="N/A"/>
    <s v="N/A"/>
    <s v="N/A"/>
    <s v="N/A"/>
    <s v="N/A"/>
    <m/>
    <m/>
    <m/>
    <m/>
  </r>
  <r>
    <x v="101"/>
    <n v="2022"/>
    <x v="5"/>
    <x v="1"/>
    <m/>
    <m/>
    <m/>
    <x v="1"/>
    <s v="N/A"/>
    <s v="N/A - N/A"/>
    <x v="2"/>
    <s v="Current year"/>
    <s v="N/A"/>
    <s v="N/A"/>
    <s v="N/A"/>
    <x v="2"/>
    <s v="N/A"/>
    <s v="N/A"/>
    <s v="N/A"/>
    <s v="N/A"/>
    <s v="N/A"/>
    <s v="N/A"/>
    <s v="N/A"/>
    <s v="N/A"/>
    <s v="N/A"/>
    <s v="N/A"/>
    <s v="N/A"/>
    <s v="N/A"/>
    <s v="N/A"/>
    <s v="N/A"/>
    <s v="N/A"/>
    <s v="N/A"/>
    <m/>
    <s v="N/A"/>
    <s v="N/A"/>
    <s v="N/A"/>
    <s v="N/A"/>
    <s v="N/A"/>
    <m/>
    <m/>
    <m/>
    <m/>
  </r>
  <r>
    <x v="101"/>
    <n v="2023"/>
    <x v="6"/>
    <x v="1"/>
    <m/>
    <m/>
    <m/>
    <x v="1"/>
    <s v="N/A"/>
    <s v="N/A - N/A"/>
    <x v="2"/>
    <s v="Current year"/>
    <s v="N/A"/>
    <s v="N/A"/>
    <s v="N/A"/>
    <x v="2"/>
    <s v="N/A"/>
    <s v="N/A"/>
    <s v="N/A"/>
    <s v="N/A"/>
    <s v="N/A"/>
    <s v="N/A"/>
    <s v="N/A"/>
    <s v="N/A"/>
    <s v="N/A"/>
    <s v="N/A"/>
    <s v="N/A"/>
    <s v="N/A"/>
    <s v="N/A"/>
    <s v="N/A"/>
    <s v="N/A"/>
    <s v="N/A"/>
    <m/>
    <s v="N/A"/>
    <s v="N/A"/>
    <s v="N/A"/>
    <s v="N/A"/>
    <s v="N/A"/>
    <m/>
    <m/>
    <m/>
    <m/>
  </r>
  <r>
    <x v="102"/>
    <n v="2017"/>
    <x v="0"/>
    <x v="5"/>
    <m/>
    <m/>
    <m/>
    <x v="1"/>
    <s v="N/A"/>
    <s v="N/A - N/A"/>
    <x v="2"/>
    <s v="Current year"/>
    <s v="N/A"/>
    <s v="N/A"/>
    <s v="N/A"/>
    <x v="2"/>
    <s v="N/A"/>
    <s v="N/A"/>
    <s v="N/A"/>
    <s v="N/A"/>
    <s v="N/A"/>
    <s v="N/A"/>
    <s v="N/A"/>
    <s v="N/A"/>
    <s v="N/A"/>
    <s v="N/A"/>
    <s v="N/A"/>
    <s v="N/A"/>
    <s v="N/A"/>
    <s v="N/A"/>
    <s v="N/A"/>
    <s v="N/A"/>
    <m/>
    <s v="N/A"/>
    <s v="N/A"/>
    <s v="N/A"/>
    <s v="N/A"/>
    <s v="N/A"/>
    <m/>
    <m/>
    <m/>
    <m/>
  </r>
  <r>
    <x v="102"/>
    <n v="2018"/>
    <x v="1"/>
    <x v="5"/>
    <m/>
    <m/>
    <m/>
    <x v="1"/>
    <s v="N/A"/>
    <s v="N/A - N/A"/>
    <x v="2"/>
    <s v="Current year"/>
    <s v="N/A"/>
    <s v="N/A"/>
    <s v="N/A"/>
    <x v="2"/>
    <s v="N/A"/>
    <s v="N/A"/>
    <s v="N/A"/>
    <s v="N/A"/>
    <s v="N/A"/>
    <s v="N/A"/>
    <s v="N/A"/>
    <s v="N/A"/>
    <s v="N/A"/>
    <s v="N/A"/>
    <s v="N/A"/>
    <s v="N/A"/>
    <s v="N/A"/>
    <s v="N/A"/>
    <s v="N/A"/>
    <s v="N/A"/>
    <m/>
    <s v="N/A"/>
    <s v="N/A"/>
    <s v="N/A"/>
    <s v="N/A"/>
    <s v="N/A"/>
    <m/>
    <m/>
    <m/>
    <m/>
  </r>
  <r>
    <x v="102"/>
    <n v="2019"/>
    <x v="2"/>
    <x v="5"/>
    <m/>
    <s v="Venezuelan migrants"/>
    <m/>
    <x v="0"/>
    <s v="Displacement"/>
    <s v="Displacement - "/>
    <x v="0"/>
    <s v="Current year"/>
    <m/>
    <m/>
    <m/>
    <x v="3"/>
    <n v="545454.54545454541"/>
    <n v="300000"/>
    <n v="0.55000000000000004"/>
    <d v="2018-06-01T00:00:00"/>
    <n v="58000"/>
    <n v="0.19333333333333333"/>
    <n v="200000"/>
    <n v="0.66666666666666663"/>
    <s v="N/A"/>
    <s v="N/A"/>
    <s v="N/A"/>
    <s v="N/A"/>
    <s v="N/A"/>
    <s v="N/A"/>
    <n v="42000"/>
    <n v="0.14000000000000001"/>
    <m/>
    <s v="N/A"/>
    <m/>
    <s v="N/A"/>
    <s v="Economic shocks"/>
    <s v="Economic shocks"/>
    <m/>
    <m/>
    <m/>
    <m/>
  </r>
  <r>
    <x v="102"/>
    <n v="2020"/>
    <x v="3"/>
    <x v="5"/>
    <m/>
    <s v="Venezuelan migrants"/>
    <m/>
    <x v="0"/>
    <s v="Displacement"/>
    <s v="Displacement - "/>
    <x v="3"/>
    <s v="Current year"/>
    <s v="N/A"/>
    <s v="rCARI"/>
    <s v="N/A"/>
    <x v="2"/>
    <s v="N/A"/>
    <s v="N/A"/>
    <s v="N/A"/>
    <s v="N/A"/>
    <s v="N/A"/>
    <s v="N/A"/>
    <s v="N/A"/>
    <s v="N/A"/>
    <s v="N/A"/>
    <s v="N/A"/>
    <s v="N/A"/>
    <s v="N/A"/>
    <s v="N/A"/>
    <s v="N/A"/>
    <s v="N/A"/>
    <s v="N/A"/>
    <m/>
    <s v="N/A"/>
    <s v="N/A"/>
    <s v="N/A"/>
    <s v="N/A"/>
    <s v="N/A"/>
    <m/>
    <m/>
    <e v="#VALUE!"/>
    <m/>
  </r>
  <r>
    <x v="102"/>
    <n v="2021"/>
    <x v="4"/>
    <x v="5"/>
    <m/>
    <s v="Venezuelan migrants"/>
    <m/>
    <x v="0"/>
    <s v="Displacement"/>
    <s v="Displacement - Refugee populations"/>
    <x v="3"/>
    <s v="Current year"/>
    <s v="N/A"/>
    <s v="rCARI"/>
    <s v="N/A"/>
    <x v="2"/>
    <s v="N/A"/>
    <s v="N/A"/>
    <s v="N/A"/>
    <s v="N/A"/>
    <s v="N/A"/>
    <s v="N/A"/>
    <s v="N/A"/>
    <s v="N/A"/>
    <s v="N/A"/>
    <s v="N/A"/>
    <s v="N/A"/>
    <s v="N/A"/>
    <s v="N/A"/>
    <s v="N/A"/>
    <s v="N/A"/>
    <s v="N/A"/>
    <m/>
    <s v="N/A"/>
    <s v="N/A"/>
    <s v="N/A"/>
    <s v="N/A"/>
    <s v="N/A"/>
    <m/>
    <m/>
    <m/>
    <m/>
  </r>
  <r>
    <x v="102"/>
    <n v="2022"/>
    <x v="5"/>
    <x v="5"/>
    <m/>
    <s v="Venezuelan migrants"/>
    <m/>
    <x v="0"/>
    <s v="Displacement"/>
    <s v="Displacement - WFP assistance provided (Venezuelan migrants - largest migratory crisis in the world);  R4V (Venezuelan migrants)"/>
    <x v="3"/>
    <s v="Current year"/>
    <s v="N/A"/>
    <s v="rCARI"/>
    <s v="N/A"/>
    <x v="2"/>
    <s v="N/A"/>
    <s v="N/A"/>
    <s v="N/A"/>
    <s v="N/A"/>
    <s v="N/A"/>
    <s v="N/A"/>
    <s v="N/A"/>
    <s v="N/A"/>
    <s v="N/A"/>
    <s v="N/A"/>
    <s v="N/A"/>
    <s v="N/A"/>
    <s v="N/A"/>
    <s v="N/A"/>
    <s v="N/A"/>
    <s v="N/A"/>
    <m/>
    <s v="N/A"/>
    <s v="N/A"/>
    <s v="N/A"/>
    <s v="N/A"/>
    <s v="N/A"/>
    <m/>
    <m/>
    <m/>
    <m/>
  </r>
  <r>
    <x v="102"/>
    <n v="2023"/>
    <x v="6"/>
    <x v="5"/>
    <m/>
    <s v="Residents and migrants"/>
    <m/>
    <x v="0"/>
    <s v="External Assistance - WFP"/>
    <s v="Economic shock; Displacement - WFP provided general food distribution to over 60,000 people per month (migrants and residents)"/>
    <x v="3"/>
    <s v="Current year"/>
    <s v="N/A"/>
    <s v="Data gap"/>
    <s v="N/A"/>
    <x v="4"/>
    <m/>
    <m/>
    <m/>
    <m/>
    <m/>
    <m/>
    <m/>
    <m/>
    <m/>
    <m/>
    <m/>
    <m/>
    <m/>
    <m/>
    <m/>
    <m/>
    <m/>
    <m/>
    <m/>
    <m/>
    <m/>
    <m/>
    <m/>
    <m/>
    <m/>
    <m/>
  </r>
  <r>
    <x v="102"/>
    <n v="2023"/>
    <x v="7"/>
    <x v="5"/>
    <m/>
    <m/>
    <m/>
    <x v="0"/>
    <s v="Economic shock; Displacement"/>
    <s v="Economic shock; Displacement - WFP provided general food distribution to over 60,000 people per month (migrants and residents)"/>
    <x v="3"/>
    <s v="Projection"/>
    <s v="N/A"/>
    <s v="N/A"/>
    <s v="N/A"/>
    <x v="4"/>
    <m/>
    <m/>
    <m/>
    <m/>
    <m/>
    <m/>
    <m/>
    <m/>
    <m/>
    <m/>
    <m/>
    <m/>
    <m/>
    <m/>
    <m/>
    <s v="N/A"/>
    <m/>
    <s v="N/A"/>
    <s v="N/A"/>
    <s v="N/A"/>
    <s v="N/A"/>
    <m/>
    <s v="Likely non-compatible, as only rCARI available"/>
    <m/>
    <m/>
    <m/>
  </r>
  <r>
    <x v="103"/>
    <n v="2017"/>
    <x v="0"/>
    <x v="0"/>
    <m/>
    <m/>
    <m/>
    <x v="0"/>
    <s v="GIEWS "/>
    <s v="GIEWS  - 2, 3"/>
    <x v="3"/>
    <s v="Current year"/>
    <s v="N/A"/>
    <s v="Insufficient evidence"/>
    <s v="N/A"/>
    <x v="2"/>
    <s v="N/A"/>
    <s v="N/A"/>
    <s v="N/A"/>
    <s v="N/A"/>
    <s v="N/A"/>
    <s v="N/A"/>
    <s v="N/A"/>
    <s v="N/A"/>
    <s v="N/A"/>
    <s v="N/A"/>
    <s v="N/A"/>
    <s v="N/A"/>
    <s v="N/A"/>
    <s v="N/A"/>
    <s v="N/A"/>
    <s v="N/A"/>
    <m/>
    <s v="N/A"/>
    <s v="N/A"/>
    <s v="N/A"/>
    <s v="N/A"/>
    <s v="N/A"/>
    <m/>
    <m/>
    <m/>
    <m/>
  </r>
  <r>
    <x v="103"/>
    <n v="2018"/>
    <x v="1"/>
    <x v="0"/>
    <m/>
    <m/>
    <m/>
    <x v="0"/>
    <s v="GIEWS "/>
    <s v="GIEWS  - 2, 3"/>
    <x v="3"/>
    <s v="Current year"/>
    <s v="N/A"/>
    <s v="Insufficient evidence"/>
    <s v="N/A"/>
    <x v="2"/>
    <s v="N/A"/>
    <s v="N/A"/>
    <s v="N/A"/>
    <s v="N/A"/>
    <s v="N/A"/>
    <s v="N/A"/>
    <s v="N/A"/>
    <s v="N/A"/>
    <s v="N/A"/>
    <s v="N/A"/>
    <s v="N/A"/>
    <s v="N/A"/>
    <s v="N/A"/>
    <s v="N/A"/>
    <s v="N/A"/>
    <s v="N/A"/>
    <m/>
    <s v="N/A"/>
    <s v="N/A"/>
    <s v="N/A"/>
    <s v="N/A"/>
    <s v="N/A"/>
    <m/>
    <m/>
    <m/>
    <m/>
  </r>
  <r>
    <x v="103"/>
    <n v="2019"/>
    <x v="2"/>
    <x v="0"/>
    <m/>
    <m/>
    <m/>
    <x v="0"/>
    <s v="GIEWS "/>
    <s v="GIEWS - 3"/>
    <x v="3"/>
    <s v="Current year"/>
    <s v="N/A"/>
    <s v="Insufficient evidence"/>
    <s v="N/A"/>
    <x v="2"/>
    <s v="N/A"/>
    <s v="N/A"/>
    <s v="N/A"/>
    <s v="N/A"/>
    <s v="N/A"/>
    <s v="N/A"/>
    <s v="N/A"/>
    <s v="N/A"/>
    <s v="N/A"/>
    <s v="N/A"/>
    <s v="N/A"/>
    <s v="N/A"/>
    <s v="N/A"/>
    <s v="N/A"/>
    <s v="N/A"/>
    <s v="N/A"/>
    <m/>
    <s v="N/A"/>
    <s v="N/A"/>
    <s v="N/A"/>
    <s v="N/A"/>
    <s v="N/A"/>
    <m/>
    <m/>
    <m/>
    <m/>
  </r>
  <r>
    <x v="103"/>
    <n v="2020"/>
    <x v="3"/>
    <x v="0"/>
    <m/>
    <m/>
    <m/>
    <x v="0"/>
    <s v="GIEWS "/>
    <s v="GIEWS  - 3"/>
    <x v="3"/>
    <s v="Current year"/>
    <s v="N/A"/>
    <s v="Insufficient evidence"/>
    <s v="N/A"/>
    <x v="2"/>
    <s v="N/A"/>
    <s v="N/A"/>
    <s v="N/A"/>
    <s v="N/A"/>
    <s v="N/A"/>
    <s v="N/A"/>
    <s v="N/A"/>
    <s v="N/A"/>
    <s v="N/A"/>
    <s v="N/A"/>
    <s v="N/A"/>
    <s v="N/A"/>
    <s v="N/A"/>
    <s v="N/A"/>
    <s v="N/A"/>
    <s v="N/A"/>
    <m/>
    <s v="N/A"/>
    <s v="N/A"/>
    <s v="N/A"/>
    <s v="N/A"/>
    <s v="N/A"/>
    <m/>
    <m/>
    <m/>
    <m/>
  </r>
  <r>
    <x v="103"/>
    <n v="2021"/>
    <x v="4"/>
    <x v="0"/>
    <m/>
    <m/>
    <m/>
    <x v="1"/>
    <s v="N/A"/>
    <s v="N/A - N/A"/>
    <x v="2"/>
    <s v="Current year"/>
    <s v="N/A"/>
    <s v="N/A"/>
    <s v="N/A"/>
    <x v="2"/>
    <s v="N/A"/>
    <s v="N/A"/>
    <s v="N/A"/>
    <s v="N/A"/>
    <s v="N/A"/>
    <s v="N/A"/>
    <s v="N/A"/>
    <s v="N/A"/>
    <s v="N/A"/>
    <s v="N/A"/>
    <s v="N/A"/>
    <s v="N/A"/>
    <s v="N/A"/>
    <s v="N/A"/>
    <s v="N/A"/>
    <s v="N/A"/>
    <m/>
    <s v="N/A"/>
    <s v="N/A"/>
    <s v="N/A"/>
    <s v="N/A"/>
    <s v="N/A"/>
    <m/>
    <m/>
    <m/>
    <m/>
  </r>
  <r>
    <x v="103"/>
    <n v="2022"/>
    <x v="5"/>
    <x v="0"/>
    <m/>
    <m/>
    <m/>
    <x v="2"/>
    <s v="Climate shock"/>
    <s v=" - WFP assistance provided in response to typhoon crisis and conflict; FAO provision of emergency assistance (weather extremes - AA; conflict; COVID-19 socio economic shock); also qualified for COVID-19 GHRP 12 + received IFRC assistance for 23,296 people for  typhoon Vamco"/>
    <x v="3"/>
    <s v="Current year"/>
    <s v="N/A"/>
    <s v="Insufficient evidence"/>
    <s v="N/A"/>
    <x v="2"/>
    <s v="N/A"/>
    <s v="N/A"/>
    <s v="N/A"/>
    <s v="N/A"/>
    <s v="N/A"/>
    <s v="N/A"/>
    <s v="N/A"/>
    <s v="N/A"/>
    <s v="N/A"/>
    <s v="N/A"/>
    <s v="N/A"/>
    <s v="N/A"/>
    <s v="N/A"/>
    <s v="N/A"/>
    <s v="N/A"/>
    <s v="N/A"/>
    <m/>
    <s v="N/A"/>
    <s v="N/A"/>
    <s v="N/A"/>
    <s v="N/A"/>
    <s v="N/A"/>
    <m/>
    <m/>
    <m/>
    <m/>
  </r>
  <r>
    <x v="103"/>
    <n v="2023"/>
    <x v="6"/>
    <x v="0"/>
    <m/>
    <m/>
    <m/>
    <x v="2"/>
    <s v="External Assistance - WFP"/>
    <s v="Climate shock - Between January-June 2022, WFP provided unconditional nutrition-sensitive food assistance, through the Government's safety nets or partners, and appropriate logistical support to crisis-affected communities following natural hazards or human-induced shocks and disruptions. WFP is assisting 380,000 of the most vulnerable people with emergency food, cash and value vouchers. FAO also developed five projects to restore and promote resilient livelihoods amongst farmers and fisherfolk that were affected by typhoon Rai and other disasters"/>
    <x v="3"/>
    <s v="Current year"/>
    <s v="N/A"/>
    <s v="rCARI"/>
    <s v="N/A"/>
    <x v="4"/>
    <m/>
    <m/>
    <m/>
    <m/>
    <m/>
    <m/>
    <m/>
    <m/>
    <m/>
    <m/>
    <m/>
    <m/>
    <m/>
    <m/>
    <m/>
    <m/>
    <m/>
    <m/>
    <m/>
    <m/>
    <m/>
    <m/>
    <m/>
    <m/>
    <m/>
    <m/>
  </r>
  <r>
    <x v="103"/>
    <n v="2023"/>
    <x v="7"/>
    <x v="0"/>
    <m/>
    <m/>
    <m/>
    <x v="2"/>
    <s v="Climate shock"/>
    <s v="Climate shock - Between January-June 2022, WFP provided unconditional nutrition-sensitive food assistance, through the Government's safety nets or partners, and appropriate logistical support to crisis-affected communities following natural hazards or human-induced shocks and disruptions. WFP is assisting 380,000 of the most vulnerable people with emergency food, cash and value vouchers. FAO also developed five projects to restore and promote resilient livelihoods amongst farmers and fisherfolk that were affected by typhoon Rai and other disasters"/>
    <x v="3"/>
    <s v="Projection"/>
    <s v="N/A"/>
    <s v="N/A"/>
    <s v="N/A"/>
    <x v="4"/>
    <m/>
    <m/>
    <m/>
    <m/>
    <m/>
    <m/>
    <m/>
    <m/>
    <m/>
    <m/>
    <m/>
    <m/>
    <m/>
    <m/>
    <m/>
    <s v="N/A"/>
    <m/>
    <s v="N/A"/>
    <s v="N/A"/>
    <s v="N/A"/>
    <s v="N/A"/>
    <m/>
    <s v="likely to remain N. potential source: WFP mVAM "/>
    <m/>
    <m/>
    <m/>
  </r>
  <r>
    <x v="104"/>
    <n v="2017"/>
    <x v="0"/>
    <x v="1"/>
    <m/>
    <m/>
    <m/>
    <x v="1"/>
    <s v="N/A"/>
    <s v="N/A - N/A"/>
    <x v="2"/>
    <s v="Current year"/>
    <s v="N/A"/>
    <s v="N/A"/>
    <s v="N/A"/>
    <x v="2"/>
    <s v="N/A"/>
    <s v="N/A"/>
    <s v="N/A"/>
    <s v="N/A"/>
    <s v="N/A"/>
    <s v="N/A"/>
    <s v="N/A"/>
    <s v="N/A"/>
    <s v="N/A"/>
    <s v="N/A"/>
    <s v="N/A"/>
    <s v="N/A"/>
    <s v="N/A"/>
    <s v="N/A"/>
    <s v="N/A"/>
    <s v="N/A"/>
    <m/>
    <s v="N/A"/>
    <s v="N/A"/>
    <s v="N/A"/>
    <s v="N/A"/>
    <s v="N/A"/>
    <m/>
    <m/>
    <m/>
    <m/>
  </r>
  <r>
    <x v="104"/>
    <n v="2018"/>
    <x v="1"/>
    <x v="1"/>
    <m/>
    <m/>
    <m/>
    <x v="1"/>
    <s v="N/A"/>
    <s v="N/A - N/A"/>
    <x v="2"/>
    <s v="Current year"/>
    <s v="N/A"/>
    <s v="N/A"/>
    <s v="N/A"/>
    <x v="2"/>
    <s v="N/A"/>
    <s v="N/A"/>
    <s v="N/A"/>
    <s v="N/A"/>
    <s v="N/A"/>
    <s v="N/A"/>
    <s v="N/A"/>
    <s v="N/A"/>
    <s v="N/A"/>
    <s v="N/A"/>
    <s v="N/A"/>
    <s v="N/A"/>
    <s v="N/A"/>
    <s v="N/A"/>
    <s v="N/A"/>
    <s v="N/A"/>
    <m/>
    <s v="N/A"/>
    <s v="N/A"/>
    <s v="N/A"/>
    <s v="N/A"/>
    <s v="N/A"/>
    <m/>
    <m/>
    <m/>
    <m/>
  </r>
  <r>
    <x v="104"/>
    <n v="2019"/>
    <x v="2"/>
    <x v="1"/>
    <m/>
    <m/>
    <m/>
    <x v="1"/>
    <s v="N/A"/>
    <s v="N/A - N/A"/>
    <x v="2"/>
    <s v="Current year"/>
    <s v="N/A"/>
    <s v="N/A"/>
    <s v="N/A"/>
    <x v="2"/>
    <s v="N/A"/>
    <s v="N/A"/>
    <s v="N/A"/>
    <s v="N/A"/>
    <s v="N/A"/>
    <s v="N/A"/>
    <s v="N/A"/>
    <s v="N/A"/>
    <s v="N/A"/>
    <s v="N/A"/>
    <s v="N/A"/>
    <s v="N/A"/>
    <s v="N/A"/>
    <s v="N/A"/>
    <s v="N/A"/>
    <s v="N/A"/>
    <m/>
    <s v="N/A"/>
    <s v="N/A"/>
    <s v="N/A"/>
    <s v="N/A"/>
    <s v="N/A"/>
    <m/>
    <m/>
    <m/>
    <m/>
  </r>
  <r>
    <x v="104"/>
    <n v="2020"/>
    <x v="3"/>
    <x v="1"/>
    <m/>
    <m/>
    <m/>
    <x v="1"/>
    <s v="N/A"/>
    <s v="N/A - N/A"/>
    <x v="2"/>
    <s v="Current year"/>
    <s v="N/A"/>
    <s v="N/A"/>
    <s v="N/A"/>
    <x v="2"/>
    <s v="N/A"/>
    <s v="N/A"/>
    <s v="N/A"/>
    <s v="N/A"/>
    <s v="N/A"/>
    <s v="N/A"/>
    <s v="N/A"/>
    <s v="N/A"/>
    <s v="N/A"/>
    <s v="N/A"/>
    <s v="N/A"/>
    <s v="N/A"/>
    <s v="N/A"/>
    <s v="N/A"/>
    <s v="N/A"/>
    <s v="N/A"/>
    <m/>
    <s v="N/A"/>
    <s v="N/A"/>
    <s v="N/A"/>
    <s v="N/A"/>
    <s v="N/A"/>
    <m/>
    <m/>
    <m/>
    <m/>
  </r>
  <r>
    <x v="104"/>
    <n v="2021"/>
    <x v="4"/>
    <x v="1"/>
    <m/>
    <m/>
    <m/>
    <x v="1"/>
    <s v="N/A"/>
    <s v="N/A - N/A"/>
    <x v="2"/>
    <s v="Current year"/>
    <s v="N/A"/>
    <s v="N/A"/>
    <s v="N/A"/>
    <x v="2"/>
    <s v="N/A"/>
    <s v="N/A"/>
    <s v="N/A"/>
    <s v="N/A"/>
    <s v="N/A"/>
    <s v="N/A"/>
    <s v="N/A"/>
    <s v="N/A"/>
    <s v="N/A"/>
    <s v="N/A"/>
    <s v="N/A"/>
    <s v="N/A"/>
    <s v="N/A"/>
    <s v="N/A"/>
    <s v="N/A"/>
    <s v="N/A"/>
    <m/>
    <s v="N/A"/>
    <s v="N/A"/>
    <s v="N/A"/>
    <s v="N/A"/>
    <s v="N/A"/>
    <m/>
    <m/>
    <m/>
    <m/>
  </r>
  <r>
    <x v="104"/>
    <n v="2022"/>
    <x v="5"/>
    <x v="1"/>
    <m/>
    <m/>
    <m/>
    <x v="1"/>
    <s v="N/A"/>
    <s v="N/A - N/A"/>
    <x v="2"/>
    <s v="Current year"/>
    <s v="N/A"/>
    <s v="N/A"/>
    <s v="N/A"/>
    <x v="2"/>
    <s v="N/A"/>
    <s v="N/A"/>
    <s v="N/A"/>
    <s v="N/A"/>
    <s v="N/A"/>
    <s v="N/A"/>
    <s v="N/A"/>
    <s v="N/A"/>
    <s v="N/A"/>
    <s v="N/A"/>
    <s v="N/A"/>
    <s v="N/A"/>
    <s v="N/A"/>
    <s v="N/A"/>
    <s v="N/A"/>
    <s v="N/A"/>
    <m/>
    <s v="N/A"/>
    <s v="N/A"/>
    <s v="N/A"/>
    <s v="N/A"/>
    <s v="N/A"/>
    <m/>
    <m/>
    <m/>
    <m/>
  </r>
  <r>
    <x v="104"/>
    <n v="2023"/>
    <x v="6"/>
    <x v="1"/>
    <m/>
    <m/>
    <m/>
    <x v="1"/>
    <s v="N/A"/>
    <s v="N/A - N/A"/>
    <x v="2"/>
    <s v="Current year"/>
    <s v="N/A"/>
    <s v="N/A"/>
    <s v="N/A"/>
    <x v="2"/>
    <s v="N/A"/>
    <s v="N/A"/>
    <s v="N/A"/>
    <s v="N/A"/>
    <s v="N/A"/>
    <s v="N/A"/>
    <s v="N/A"/>
    <s v="N/A"/>
    <s v="N/A"/>
    <s v="N/A"/>
    <s v="N/A"/>
    <s v="N/A"/>
    <s v="N/A"/>
    <s v="N/A"/>
    <s v="N/A"/>
    <s v="N/A"/>
    <m/>
    <s v="N/A"/>
    <s v="N/A"/>
    <s v="N/A"/>
    <s v="N/A"/>
    <s v="N/A"/>
    <m/>
    <m/>
    <m/>
    <m/>
  </r>
  <r>
    <x v="105"/>
    <n v="2017"/>
    <x v="0"/>
    <x v="1"/>
    <m/>
    <m/>
    <m/>
    <x v="1"/>
    <s v="N/A"/>
    <s v="N/A - N/A"/>
    <x v="2"/>
    <s v="Current year"/>
    <s v="N/A"/>
    <s v="N/A"/>
    <s v="N/A"/>
    <x v="2"/>
    <s v="N/A"/>
    <s v="N/A"/>
    <s v="N/A"/>
    <s v="N/A"/>
    <s v="N/A"/>
    <s v="N/A"/>
    <s v="N/A"/>
    <s v="N/A"/>
    <s v="N/A"/>
    <s v="N/A"/>
    <s v="N/A"/>
    <s v="N/A"/>
    <s v="N/A"/>
    <s v="N/A"/>
    <s v="N/A"/>
    <s v="N/A"/>
    <m/>
    <s v="N/A"/>
    <s v="N/A"/>
    <s v="N/A"/>
    <s v="N/A"/>
    <s v="N/A"/>
    <m/>
    <m/>
    <m/>
    <m/>
  </r>
  <r>
    <x v="105"/>
    <n v="2018"/>
    <x v="1"/>
    <x v="1"/>
    <m/>
    <m/>
    <m/>
    <x v="1"/>
    <s v="N/A"/>
    <s v="N/A - N/A"/>
    <x v="2"/>
    <s v="Current year"/>
    <s v="N/A"/>
    <s v="N/A"/>
    <s v="N/A"/>
    <x v="2"/>
    <s v="N/A"/>
    <s v="N/A"/>
    <s v="N/A"/>
    <s v="N/A"/>
    <s v="N/A"/>
    <s v="N/A"/>
    <s v="N/A"/>
    <s v="N/A"/>
    <s v="N/A"/>
    <s v="N/A"/>
    <s v="N/A"/>
    <s v="N/A"/>
    <s v="N/A"/>
    <s v="N/A"/>
    <s v="N/A"/>
    <s v="N/A"/>
    <m/>
    <s v="N/A"/>
    <s v="N/A"/>
    <s v="N/A"/>
    <s v="N/A"/>
    <s v="N/A"/>
    <m/>
    <m/>
    <m/>
    <m/>
  </r>
  <r>
    <x v="105"/>
    <n v="2019"/>
    <x v="2"/>
    <x v="1"/>
    <m/>
    <m/>
    <m/>
    <x v="1"/>
    <s v="N/A"/>
    <s v="N/A - N/A"/>
    <x v="2"/>
    <s v="Current year"/>
    <s v="N/A"/>
    <s v="N/A"/>
    <s v="N/A"/>
    <x v="2"/>
    <s v="N/A"/>
    <s v="N/A"/>
    <s v="N/A"/>
    <s v="N/A"/>
    <s v="N/A"/>
    <s v="N/A"/>
    <s v="N/A"/>
    <s v="N/A"/>
    <s v="N/A"/>
    <s v="N/A"/>
    <s v="N/A"/>
    <s v="N/A"/>
    <s v="N/A"/>
    <s v="N/A"/>
    <s v="N/A"/>
    <s v="N/A"/>
    <m/>
    <s v="N/A"/>
    <s v="N/A"/>
    <s v="N/A"/>
    <s v="N/A"/>
    <s v="N/A"/>
    <m/>
    <m/>
    <m/>
    <m/>
  </r>
  <r>
    <x v="105"/>
    <n v="2020"/>
    <x v="3"/>
    <x v="1"/>
    <m/>
    <m/>
    <m/>
    <x v="1"/>
    <s v="N/A"/>
    <s v="N/A - N/A"/>
    <x v="2"/>
    <s v="Current year"/>
    <s v="N/A"/>
    <s v="N/A"/>
    <s v="N/A"/>
    <x v="2"/>
    <s v="N/A"/>
    <s v="N/A"/>
    <s v="N/A"/>
    <s v="N/A"/>
    <s v="N/A"/>
    <s v="N/A"/>
    <s v="N/A"/>
    <s v="N/A"/>
    <s v="N/A"/>
    <s v="N/A"/>
    <s v="N/A"/>
    <s v="N/A"/>
    <s v="N/A"/>
    <s v="N/A"/>
    <s v="N/A"/>
    <s v="N/A"/>
    <m/>
    <s v="N/A"/>
    <s v="N/A"/>
    <s v="N/A"/>
    <s v="N/A"/>
    <s v="N/A"/>
    <m/>
    <m/>
    <m/>
    <m/>
  </r>
  <r>
    <x v="105"/>
    <n v="2021"/>
    <x v="4"/>
    <x v="1"/>
    <m/>
    <m/>
    <m/>
    <x v="1"/>
    <s v="N/A"/>
    <s v="N/A - N/A"/>
    <x v="2"/>
    <s v="Current year"/>
    <s v="N/A"/>
    <s v="N/A"/>
    <s v="N/A"/>
    <x v="2"/>
    <s v="N/A"/>
    <s v="N/A"/>
    <s v="N/A"/>
    <s v="N/A"/>
    <s v="N/A"/>
    <s v="N/A"/>
    <s v="N/A"/>
    <s v="N/A"/>
    <s v="N/A"/>
    <s v="N/A"/>
    <s v="N/A"/>
    <s v="N/A"/>
    <s v="N/A"/>
    <s v="N/A"/>
    <s v="N/A"/>
    <s v="N/A"/>
    <m/>
    <s v="N/A"/>
    <s v="N/A"/>
    <s v="N/A"/>
    <s v="N/A"/>
    <s v="N/A"/>
    <m/>
    <m/>
    <m/>
    <m/>
  </r>
  <r>
    <x v="105"/>
    <n v="2022"/>
    <x v="5"/>
    <x v="1"/>
    <m/>
    <m/>
    <m/>
    <x v="1"/>
    <s v="N/A"/>
    <s v="N/A - N/A"/>
    <x v="2"/>
    <s v="Current year"/>
    <s v="N/A"/>
    <s v="N/A"/>
    <s v="N/A"/>
    <x v="2"/>
    <s v="N/A"/>
    <s v="N/A"/>
    <s v="N/A"/>
    <s v="N/A"/>
    <s v="N/A"/>
    <s v="N/A"/>
    <s v="N/A"/>
    <s v="N/A"/>
    <s v="N/A"/>
    <s v="N/A"/>
    <s v="N/A"/>
    <s v="N/A"/>
    <s v="N/A"/>
    <s v="N/A"/>
    <s v="N/A"/>
    <s v="N/A"/>
    <m/>
    <s v="N/A"/>
    <s v="N/A"/>
    <s v="N/A"/>
    <s v="N/A"/>
    <s v="N/A"/>
    <m/>
    <m/>
    <m/>
    <m/>
  </r>
  <r>
    <x v="105"/>
    <n v="2023"/>
    <x v="6"/>
    <x v="1"/>
    <m/>
    <m/>
    <m/>
    <x v="1"/>
    <s v="N/A"/>
    <s v="N/A - N/A"/>
    <x v="2"/>
    <s v="Current year"/>
    <s v="N/A"/>
    <s v="N/A"/>
    <s v="N/A"/>
    <x v="2"/>
    <s v="N/A"/>
    <s v="N/A"/>
    <s v="N/A"/>
    <s v="N/A"/>
    <s v="N/A"/>
    <s v="N/A"/>
    <s v="N/A"/>
    <s v="N/A"/>
    <s v="N/A"/>
    <s v="N/A"/>
    <s v="N/A"/>
    <s v="N/A"/>
    <s v="N/A"/>
    <s v="N/A"/>
    <s v="N/A"/>
    <s v="N/A"/>
    <m/>
    <s v="N/A"/>
    <s v="N/A"/>
    <s v="N/A"/>
    <s v="N/A"/>
    <s v="N/A"/>
    <m/>
    <m/>
    <m/>
    <m/>
  </r>
  <r>
    <x v="106"/>
    <n v="2017"/>
    <x v="0"/>
    <x v="6"/>
    <m/>
    <m/>
    <m/>
    <x v="1"/>
    <s v="N/A"/>
    <s v="N/A - N/A"/>
    <x v="2"/>
    <s v="Current year"/>
    <s v="N/A"/>
    <s v="N/A"/>
    <s v="N/A"/>
    <x v="2"/>
    <s v="N/A"/>
    <s v="N/A"/>
    <s v="N/A"/>
    <s v="N/A"/>
    <s v="N/A"/>
    <s v="N/A"/>
    <s v="N/A"/>
    <s v="N/A"/>
    <s v="N/A"/>
    <s v="N/A"/>
    <s v="N/A"/>
    <s v="N/A"/>
    <s v="N/A"/>
    <s v="N/A"/>
    <s v="N/A"/>
    <s v="N/A"/>
    <m/>
    <s v="N/A"/>
    <s v="N/A"/>
    <s v="N/A"/>
    <s v="N/A"/>
    <s v="N/A"/>
    <m/>
    <m/>
    <m/>
    <m/>
  </r>
  <r>
    <x v="106"/>
    <n v="2018"/>
    <x v="1"/>
    <x v="6"/>
    <m/>
    <m/>
    <m/>
    <x v="1"/>
    <s v="N/A"/>
    <s v="N/A - N/A"/>
    <x v="2"/>
    <s v="Current year"/>
    <s v="N/A"/>
    <s v="N/A"/>
    <s v="N/A"/>
    <x v="2"/>
    <s v="N/A"/>
    <s v="N/A"/>
    <s v="N/A"/>
    <s v="N/A"/>
    <s v="N/A"/>
    <s v="N/A"/>
    <s v="N/A"/>
    <s v="N/A"/>
    <s v="N/A"/>
    <s v="N/A"/>
    <s v="N/A"/>
    <s v="N/A"/>
    <s v="N/A"/>
    <s v="N/A"/>
    <s v="N/A"/>
    <s v="N/A"/>
    <m/>
    <s v="N/A"/>
    <s v="N/A"/>
    <s v="N/A"/>
    <s v="N/A"/>
    <s v="N/A"/>
    <m/>
    <m/>
    <m/>
    <m/>
  </r>
  <r>
    <x v="106"/>
    <n v="2019"/>
    <x v="2"/>
    <x v="6"/>
    <m/>
    <m/>
    <m/>
    <x v="1"/>
    <s v="N/A"/>
    <s v="N/A - N/A"/>
    <x v="2"/>
    <s v="Current year"/>
    <s v="N/A"/>
    <s v="N/A"/>
    <s v="N/A"/>
    <x v="2"/>
    <s v="N/A"/>
    <s v="N/A"/>
    <s v="N/A"/>
    <s v="N/A"/>
    <s v="N/A"/>
    <s v="N/A"/>
    <s v="N/A"/>
    <s v="N/A"/>
    <s v="N/A"/>
    <s v="N/A"/>
    <s v="N/A"/>
    <s v="N/A"/>
    <s v="N/A"/>
    <s v="N/A"/>
    <s v="N/A"/>
    <s v="N/A"/>
    <m/>
    <s v="N/A"/>
    <s v="N/A"/>
    <s v="N/A"/>
    <s v="N/A"/>
    <s v="N/A"/>
    <m/>
    <m/>
    <m/>
    <m/>
  </r>
  <r>
    <x v="106"/>
    <n v="2020"/>
    <x v="3"/>
    <x v="6"/>
    <m/>
    <m/>
    <m/>
    <x v="0"/>
    <s v="Displacement"/>
    <s v="Displacement - "/>
    <x v="0"/>
    <s v="Current year"/>
    <m/>
    <m/>
    <s v="N/A"/>
    <x v="13"/>
    <n v="12600000"/>
    <n v="12600000"/>
    <n v="1"/>
    <s v="Apr-May 2019"/>
    <s v="merged with Phase 2 "/>
    <s v="merged with Phase 2"/>
    <n v="12480000"/>
    <n v="0.99047619047619051"/>
    <s v="N/A"/>
    <s v="N/A"/>
    <s v="N/A"/>
    <s v="N/A"/>
    <s v="N/A"/>
    <s v="N/A"/>
    <n v="120000"/>
    <n v="0.01"/>
    <m/>
    <s v="N/A"/>
    <m/>
    <s v="N"/>
    <s v="Conflict/insecurity"/>
    <s v="Conflict/insecurity"/>
    <m/>
    <m/>
    <m/>
    <m/>
  </r>
  <r>
    <x v="106"/>
    <n v="2021"/>
    <x v="4"/>
    <x v="6"/>
    <m/>
    <s v="Refugees"/>
    <m/>
    <x v="0"/>
    <s v="Displacement"/>
    <s v="Displacement - Refugee populations"/>
    <x v="3"/>
    <s v="Current year"/>
    <s v="N/A"/>
    <s v="N/A"/>
    <s v="N/A"/>
    <x v="2"/>
    <s v="N/A"/>
    <s v="N/A"/>
    <s v="N/A"/>
    <s v="N/A"/>
    <s v="N/A"/>
    <s v="N/A"/>
    <s v="N/A"/>
    <s v="N/A"/>
    <s v="N/A"/>
    <s v="N/A"/>
    <s v="N/A"/>
    <s v="N/A"/>
    <s v="N/A"/>
    <s v="N/A"/>
    <s v="N/A"/>
    <s v="N/A"/>
    <m/>
    <s v="N/A"/>
    <s v="N/A"/>
    <s v="N/A"/>
    <s v="N/A"/>
    <s v="N/A"/>
    <m/>
    <m/>
    <e v="#VALUE!"/>
    <m/>
  </r>
  <r>
    <x v="106"/>
    <n v="2022"/>
    <x v="5"/>
    <x v="6"/>
    <m/>
    <s v="Refugees"/>
    <m/>
    <x v="0"/>
    <s v="Displacement"/>
    <s v="Displacement - WFP assistance provided (refugees); FAO assistance provided (displaced populations from and bordering areas with DRC); WFP/UNHCR assistance provided + IFRC assistance for floods and windstorm (3500 people)"/>
    <x v="0"/>
    <s v="Current year"/>
    <m/>
    <m/>
    <m/>
    <x v="4"/>
    <m/>
    <n v="113893"/>
    <m/>
    <m/>
    <s v="merged with Phase 2 "/>
    <s v="merged with Phase 2"/>
    <n v="76982"/>
    <n v="0.67591511330810494"/>
    <s v="N/A"/>
    <s v="N/A"/>
    <s v="N/A"/>
    <s v="N/A"/>
    <s v="N/A"/>
    <s v="N/A"/>
    <n v="36911"/>
    <n v="0.32"/>
    <m/>
    <s v="N/A"/>
    <m/>
    <s v="N"/>
    <s v="Conflict/insecurity"/>
    <s v="Conflict/insecurity"/>
    <m/>
    <m/>
    <m/>
    <m/>
  </r>
  <r>
    <x v="106"/>
    <n v="2023"/>
    <x v="6"/>
    <x v="6"/>
    <m/>
    <s v="Refugees"/>
    <m/>
    <x v="0"/>
    <s v="External Assistance - WFP"/>
    <s v="Displacement -  Between January-August 2022, WFP provided food and nutrition assistance and basic livelihood support to refugees and returnees, including through provision of WFP services to the Government of Rwanda and humanitarian agencies (modality: food). Minimum of 5,000 people reached"/>
    <x v="3"/>
    <s v="Current year"/>
    <s v="N/A"/>
    <s v="ENA"/>
    <s v="N/A"/>
    <x v="4"/>
    <m/>
    <m/>
    <m/>
    <m/>
    <m/>
    <m/>
    <m/>
    <m/>
    <m/>
    <m/>
    <m/>
    <m/>
    <m/>
    <m/>
    <m/>
    <m/>
    <m/>
    <m/>
    <m/>
    <m/>
    <m/>
    <m/>
    <m/>
    <m/>
    <m/>
    <m/>
  </r>
  <r>
    <x v="106"/>
    <n v="2023"/>
    <x v="7"/>
    <x v="6"/>
    <m/>
    <m/>
    <m/>
    <x v="0"/>
    <s v="Displacement"/>
    <s v="Displacement -  Between January-August 2022, WFP provided food and nutrition assistance and basic livelihood support to refugees and returnees, including through provision of WFP services to the Government of Rwanda and humanitarian agencies (modality: food). Minimum of 5,000 people reached"/>
    <x v="3"/>
    <s v="Projection"/>
    <s v="N/A"/>
    <s v="Data gap"/>
    <s v="N/A"/>
    <x v="4"/>
    <m/>
    <m/>
    <m/>
    <m/>
    <m/>
    <m/>
    <m/>
    <m/>
    <m/>
    <m/>
    <m/>
    <m/>
    <m/>
    <m/>
    <m/>
    <s v="N/A"/>
    <m/>
    <s v="N/A"/>
    <s v="N/A"/>
    <s v="N/A"/>
    <s v="N/A"/>
    <m/>
    <s v="likely to remain N"/>
    <m/>
    <m/>
    <m/>
  </r>
  <r>
    <x v="107"/>
    <n v="2017"/>
    <x v="0"/>
    <x v="1"/>
    <m/>
    <m/>
    <m/>
    <x v="1"/>
    <s v="N/A"/>
    <s v="N/A - N/A"/>
    <x v="2"/>
    <s v="Current year"/>
    <s v="N/A"/>
    <s v="N/A"/>
    <s v="N/A"/>
    <x v="2"/>
    <s v="N/A"/>
    <s v="N/A"/>
    <s v="N/A"/>
    <s v="N/A"/>
    <s v="N/A"/>
    <s v="N/A"/>
    <s v="N/A"/>
    <s v="N/A"/>
    <s v="N/A"/>
    <s v="N/A"/>
    <s v="N/A"/>
    <s v="N/A"/>
    <s v="N/A"/>
    <s v="N/A"/>
    <s v="N/A"/>
    <s v="N/A"/>
    <m/>
    <s v="N/A"/>
    <s v="N/A"/>
    <s v="N/A"/>
    <s v="N/A"/>
    <s v="N/A"/>
    <m/>
    <m/>
    <m/>
    <m/>
  </r>
  <r>
    <x v="107"/>
    <n v="2018"/>
    <x v="1"/>
    <x v="1"/>
    <m/>
    <m/>
    <m/>
    <x v="1"/>
    <s v="N/A"/>
    <s v="N/A - N/A"/>
    <x v="2"/>
    <s v="Current year"/>
    <s v="N/A"/>
    <s v="N/A"/>
    <s v="N/A"/>
    <x v="2"/>
    <s v="N/A"/>
    <s v="N/A"/>
    <s v="N/A"/>
    <s v="N/A"/>
    <s v="N/A"/>
    <s v="N/A"/>
    <s v="N/A"/>
    <s v="N/A"/>
    <s v="N/A"/>
    <s v="N/A"/>
    <s v="N/A"/>
    <s v="N/A"/>
    <s v="N/A"/>
    <s v="N/A"/>
    <s v="N/A"/>
    <s v="N/A"/>
    <m/>
    <s v="N/A"/>
    <s v="N/A"/>
    <s v="N/A"/>
    <s v="N/A"/>
    <s v="N/A"/>
    <m/>
    <m/>
    <m/>
    <m/>
  </r>
  <r>
    <x v="107"/>
    <n v="2019"/>
    <x v="2"/>
    <x v="1"/>
    <m/>
    <m/>
    <m/>
    <x v="1"/>
    <s v="N/A"/>
    <s v="N/A - N/A"/>
    <x v="2"/>
    <s v="Current year"/>
    <s v="N/A"/>
    <s v="N/A"/>
    <s v="N/A"/>
    <x v="2"/>
    <s v="N/A"/>
    <s v="N/A"/>
    <s v="N/A"/>
    <s v="N/A"/>
    <s v="N/A"/>
    <s v="N/A"/>
    <s v="N/A"/>
    <s v="N/A"/>
    <s v="N/A"/>
    <s v="N/A"/>
    <s v="N/A"/>
    <s v="N/A"/>
    <s v="N/A"/>
    <s v="N/A"/>
    <s v="N/A"/>
    <s v="N/A"/>
    <m/>
    <s v="N/A"/>
    <s v="N/A"/>
    <s v="N/A"/>
    <s v="N/A"/>
    <s v="N/A"/>
    <m/>
    <m/>
    <m/>
    <m/>
  </r>
  <r>
    <x v="107"/>
    <n v="2020"/>
    <x v="3"/>
    <x v="1"/>
    <m/>
    <m/>
    <m/>
    <x v="1"/>
    <s v="N/A"/>
    <s v="N/A - N/A"/>
    <x v="2"/>
    <s v="Current year"/>
    <s v="N/A"/>
    <s v="N/A"/>
    <s v="N/A"/>
    <x v="2"/>
    <s v="N/A"/>
    <s v="N/A"/>
    <s v="N/A"/>
    <s v="N/A"/>
    <s v="N/A"/>
    <s v="N/A"/>
    <s v="N/A"/>
    <s v="N/A"/>
    <s v="N/A"/>
    <s v="N/A"/>
    <s v="N/A"/>
    <s v="N/A"/>
    <s v="N/A"/>
    <s v="N/A"/>
    <s v="N/A"/>
    <s v="N/A"/>
    <m/>
    <s v="N/A"/>
    <s v="N/A"/>
    <s v="N/A"/>
    <s v="N/A"/>
    <s v="N/A"/>
    <m/>
    <m/>
    <m/>
    <m/>
  </r>
  <r>
    <x v="107"/>
    <n v="2021"/>
    <x v="4"/>
    <x v="1"/>
    <m/>
    <m/>
    <m/>
    <x v="1"/>
    <s v="N/A"/>
    <s v="N/A - N/A"/>
    <x v="2"/>
    <s v="Current year"/>
    <s v="N/A"/>
    <s v="N/A"/>
    <s v="N/A"/>
    <x v="2"/>
    <s v="N/A"/>
    <s v="N/A"/>
    <s v="N/A"/>
    <s v="N/A"/>
    <s v="N/A"/>
    <s v="N/A"/>
    <s v="N/A"/>
    <s v="N/A"/>
    <s v="N/A"/>
    <s v="N/A"/>
    <s v="N/A"/>
    <s v="N/A"/>
    <s v="N/A"/>
    <s v="N/A"/>
    <s v="N/A"/>
    <s v="N/A"/>
    <m/>
    <s v="N/A"/>
    <s v="N/A"/>
    <s v="N/A"/>
    <s v="N/A"/>
    <s v="N/A"/>
    <m/>
    <m/>
    <m/>
    <m/>
  </r>
  <r>
    <x v="107"/>
    <n v="2022"/>
    <x v="5"/>
    <x v="1"/>
    <m/>
    <m/>
    <m/>
    <x v="1"/>
    <s v="N/A"/>
    <s v="N/A - N/A"/>
    <x v="2"/>
    <s v="Current year"/>
    <s v="N/A"/>
    <s v="N/A"/>
    <s v="N/A"/>
    <x v="2"/>
    <s v="N/A"/>
    <s v="N/A"/>
    <s v="N/A"/>
    <s v="N/A"/>
    <s v="N/A"/>
    <s v="N/A"/>
    <s v="N/A"/>
    <s v="N/A"/>
    <s v="N/A"/>
    <s v="N/A"/>
    <s v="N/A"/>
    <s v="N/A"/>
    <s v="N/A"/>
    <s v="N/A"/>
    <s v="N/A"/>
    <s v="N/A"/>
    <m/>
    <s v="N/A"/>
    <s v="N/A"/>
    <s v="N/A"/>
    <s v="N/A"/>
    <s v="N/A"/>
    <m/>
    <m/>
    <m/>
    <m/>
  </r>
  <r>
    <x v="107"/>
    <n v="2023"/>
    <x v="6"/>
    <x v="1"/>
    <m/>
    <m/>
    <m/>
    <x v="1"/>
    <s v="N/A"/>
    <s v="N/A - N/A"/>
    <x v="2"/>
    <s v="Current year"/>
    <s v="N/A"/>
    <s v="N/A"/>
    <s v="N/A"/>
    <x v="2"/>
    <s v="N/A"/>
    <s v="N/A"/>
    <s v="N/A"/>
    <s v="N/A"/>
    <s v="N/A"/>
    <s v="N/A"/>
    <s v="N/A"/>
    <s v="N/A"/>
    <s v="N/A"/>
    <s v="N/A"/>
    <s v="N/A"/>
    <s v="N/A"/>
    <s v="N/A"/>
    <s v="N/A"/>
    <s v="N/A"/>
    <s v="N/A"/>
    <m/>
    <s v="N/A"/>
    <s v="N/A"/>
    <s v="N/A"/>
    <s v="N/A"/>
    <s v="N/A"/>
    <m/>
    <m/>
    <m/>
    <m/>
  </r>
  <r>
    <x v="108"/>
    <n v="2017"/>
    <x v="0"/>
    <x v="1"/>
    <m/>
    <m/>
    <m/>
    <x v="1"/>
    <s v="N/A"/>
    <s v="N/A - N/A"/>
    <x v="2"/>
    <s v="Current year"/>
    <s v="N/A"/>
    <s v="N/A"/>
    <s v="N/A"/>
    <x v="2"/>
    <s v="N/A"/>
    <s v="N/A"/>
    <s v="N/A"/>
    <s v="N/A"/>
    <s v="N/A"/>
    <s v="N/A"/>
    <s v="N/A"/>
    <s v="N/A"/>
    <s v="N/A"/>
    <s v="N/A"/>
    <s v="N/A"/>
    <s v="N/A"/>
    <s v="N/A"/>
    <s v="N/A"/>
    <s v="N/A"/>
    <s v="N/A"/>
    <m/>
    <s v="N/A"/>
    <s v="N/A"/>
    <s v="N/A"/>
    <s v="N/A"/>
    <s v="N/A"/>
    <m/>
    <m/>
    <m/>
    <m/>
  </r>
  <r>
    <x v="108"/>
    <n v="2018"/>
    <x v="1"/>
    <x v="1"/>
    <m/>
    <m/>
    <m/>
    <x v="1"/>
    <s v="N/A"/>
    <s v="N/A - N/A"/>
    <x v="2"/>
    <s v="Current year"/>
    <s v="N/A"/>
    <s v="N/A"/>
    <s v="N/A"/>
    <x v="2"/>
    <s v="N/A"/>
    <s v="N/A"/>
    <s v="N/A"/>
    <s v="N/A"/>
    <s v="N/A"/>
    <s v="N/A"/>
    <s v="N/A"/>
    <s v="N/A"/>
    <s v="N/A"/>
    <s v="N/A"/>
    <s v="N/A"/>
    <s v="N/A"/>
    <s v="N/A"/>
    <s v="N/A"/>
    <s v="N/A"/>
    <s v="N/A"/>
    <m/>
    <s v="N/A"/>
    <s v="N/A"/>
    <s v="N/A"/>
    <s v="N/A"/>
    <s v="N/A"/>
    <m/>
    <m/>
    <m/>
    <m/>
  </r>
  <r>
    <x v="108"/>
    <n v="2019"/>
    <x v="2"/>
    <x v="1"/>
    <m/>
    <m/>
    <m/>
    <x v="1"/>
    <s v="N/A"/>
    <s v="N/A - N/A"/>
    <x v="2"/>
    <s v="Current year"/>
    <s v="N/A"/>
    <s v="N/A"/>
    <s v="N/A"/>
    <x v="2"/>
    <s v="N/A"/>
    <s v="N/A"/>
    <s v="N/A"/>
    <s v="N/A"/>
    <s v="N/A"/>
    <s v="N/A"/>
    <s v="N/A"/>
    <s v="N/A"/>
    <s v="N/A"/>
    <s v="N/A"/>
    <s v="N/A"/>
    <s v="N/A"/>
    <s v="N/A"/>
    <s v="N/A"/>
    <s v="N/A"/>
    <s v="N/A"/>
    <m/>
    <s v="N/A"/>
    <s v="N/A"/>
    <s v="N/A"/>
    <s v="N/A"/>
    <s v="N/A"/>
    <m/>
    <m/>
    <m/>
    <m/>
  </r>
  <r>
    <x v="108"/>
    <n v="2020"/>
    <x v="3"/>
    <x v="1"/>
    <m/>
    <m/>
    <m/>
    <x v="1"/>
    <s v="N/A"/>
    <s v="N/A - N/A"/>
    <x v="2"/>
    <s v="Current year"/>
    <s v="N/A"/>
    <s v="N/A"/>
    <s v="N/A"/>
    <x v="2"/>
    <s v="N/A"/>
    <s v="N/A"/>
    <s v="N/A"/>
    <s v="N/A"/>
    <s v="N/A"/>
    <s v="N/A"/>
    <s v="N/A"/>
    <s v="N/A"/>
    <s v="N/A"/>
    <s v="N/A"/>
    <s v="N/A"/>
    <s v="N/A"/>
    <s v="N/A"/>
    <s v="N/A"/>
    <s v="N/A"/>
    <s v="N/A"/>
    <m/>
    <s v="N/A"/>
    <s v="N/A"/>
    <s v="N/A"/>
    <s v="N/A"/>
    <s v="N/A"/>
    <m/>
    <m/>
    <m/>
    <m/>
  </r>
  <r>
    <x v="108"/>
    <n v="2021"/>
    <x v="4"/>
    <x v="1"/>
    <m/>
    <m/>
    <m/>
    <x v="1"/>
    <s v="N/A"/>
    <s v="N/A - N/A"/>
    <x v="2"/>
    <s v="Current year"/>
    <s v="N/A"/>
    <s v="N/A"/>
    <s v="N/A"/>
    <x v="2"/>
    <s v="N/A"/>
    <s v="N/A"/>
    <s v="N/A"/>
    <s v="N/A"/>
    <s v="N/A"/>
    <s v="N/A"/>
    <s v="N/A"/>
    <s v="N/A"/>
    <s v="N/A"/>
    <s v="N/A"/>
    <s v="N/A"/>
    <s v="N/A"/>
    <s v="N/A"/>
    <s v="N/A"/>
    <s v="N/A"/>
    <s v="N/A"/>
    <m/>
    <s v="N/A"/>
    <s v="N/A"/>
    <s v="N/A"/>
    <s v="N/A"/>
    <s v="N/A"/>
    <m/>
    <m/>
    <m/>
    <m/>
  </r>
  <r>
    <x v="108"/>
    <n v="2022"/>
    <x v="5"/>
    <x v="1"/>
    <m/>
    <m/>
    <m/>
    <x v="1"/>
    <s v="N/A"/>
    <s v="N/A - N/A"/>
    <x v="2"/>
    <s v="Current year"/>
    <s v="N/A"/>
    <s v="N/A"/>
    <s v="N/A"/>
    <x v="2"/>
    <s v="N/A"/>
    <s v="N/A"/>
    <s v="N/A"/>
    <s v="N/A"/>
    <s v="N/A"/>
    <s v="N/A"/>
    <s v="N/A"/>
    <s v="N/A"/>
    <s v="N/A"/>
    <s v="N/A"/>
    <s v="N/A"/>
    <s v="N/A"/>
    <s v="N/A"/>
    <s v="N/A"/>
    <s v="N/A"/>
    <s v="N/A"/>
    <m/>
    <s v="N/A"/>
    <s v="N/A"/>
    <s v="N/A"/>
    <s v="N/A"/>
    <s v="N/A"/>
    <m/>
    <m/>
    <m/>
    <m/>
  </r>
  <r>
    <x v="108"/>
    <n v="2023"/>
    <x v="6"/>
    <x v="1"/>
    <m/>
    <m/>
    <m/>
    <x v="1"/>
    <s v="N/A"/>
    <s v="N/A - N/A"/>
    <x v="2"/>
    <s v="Current year"/>
    <s v="N/A"/>
    <s v="N/A"/>
    <s v="N/A"/>
    <x v="2"/>
    <s v="N/A"/>
    <s v="N/A"/>
    <s v="N/A"/>
    <s v="N/A"/>
    <s v="N/A"/>
    <s v="N/A"/>
    <s v="N/A"/>
    <s v="N/A"/>
    <s v="N/A"/>
    <s v="N/A"/>
    <s v="N/A"/>
    <s v="N/A"/>
    <s v="N/A"/>
    <s v="N/A"/>
    <s v="N/A"/>
    <s v="N/A"/>
    <m/>
    <s v="N/A"/>
    <s v="N/A"/>
    <s v="N/A"/>
    <s v="N/A"/>
    <s v="N/A"/>
    <m/>
    <m/>
    <m/>
    <m/>
  </r>
  <r>
    <x v="109"/>
    <n v="2017"/>
    <x v="0"/>
    <x v="1"/>
    <m/>
    <m/>
    <m/>
    <x v="1"/>
    <s v="N/A"/>
    <s v="N/A - N/A"/>
    <x v="2"/>
    <s v="Current year"/>
    <s v="N/A"/>
    <s v="N/A"/>
    <s v="N/A"/>
    <x v="2"/>
    <s v="N/A"/>
    <s v="N/A"/>
    <s v="N/A"/>
    <s v="N/A"/>
    <s v="N/A"/>
    <s v="N/A"/>
    <s v="N/A"/>
    <s v="N/A"/>
    <s v="N/A"/>
    <s v="N/A"/>
    <s v="N/A"/>
    <s v="N/A"/>
    <s v="N/A"/>
    <s v="N/A"/>
    <s v="N/A"/>
    <s v="N/A"/>
    <m/>
    <s v="N/A"/>
    <s v="N/A"/>
    <s v="N/A"/>
    <s v="N/A"/>
    <s v="N/A"/>
    <m/>
    <m/>
    <m/>
    <m/>
  </r>
  <r>
    <x v="109"/>
    <n v="2018"/>
    <x v="1"/>
    <x v="1"/>
    <m/>
    <m/>
    <m/>
    <x v="1"/>
    <s v="N/A"/>
    <s v="N/A - N/A"/>
    <x v="2"/>
    <s v="Current year"/>
    <s v="N/A"/>
    <s v="N/A"/>
    <s v="N/A"/>
    <x v="2"/>
    <s v="N/A"/>
    <s v="N/A"/>
    <s v="N/A"/>
    <s v="N/A"/>
    <s v="N/A"/>
    <s v="N/A"/>
    <s v="N/A"/>
    <s v="N/A"/>
    <s v="N/A"/>
    <s v="N/A"/>
    <s v="N/A"/>
    <s v="N/A"/>
    <s v="N/A"/>
    <s v="N/A"/>
    <s v="N/A"/>
    <s v="N/A"/>
    <m/>
    <s v="N/A"/>
    <s v="N/A"/>
    <s v="N/A"/>
    <s v="N/A"/>
    <s v="N/A"/>
    <m/>
    <m/>
    <m/>
    <m/>
  </r>
  <r>
    <x v="109"/>
    <n v="2019"/>
    <x v="2"/>
    <x v="1"/>
    <m/>
    <m/>
    <m/>
    <x v="1"/>
    <s v="N/A"/>
    <s v="N/A - N/A"/>
    <x v="2"/>
    <s v="Current year"/>
    <s v="N/A"/>
    <s v="N/A"/>
    <s v="N/A"/>
    <x v="2"/>
    <s v="N/A"/>
    <s v="N/A"/>
    <s v="N/A"/>
    <s v="N/A"/>
    <s v="N/A"/>
    <s v="N/A"/>
    <s v="N/A"/>
    <s v="N/A"/>
    <s v="N/A"/>
    <s v="N/A"/>
    <s v="N/A"/>
    <s v="N/A"/>
    <s v="N/A"/>
    <s v="N/A"/>
    <s v="N/A"/>
    <s v="N/A"/>
    <m/>
    <s v="N/A"/>
    <s v="N/A"/>
    <s v="N/A"/>
    <s v="N/A"/>
    <s v="N/A"/>
    <m/>
    <m/>
    <m/>
    <m/>
  </r>
  <r>
    <x v="109"/>
    <n v="2020"/>
    <x v="3"/>
    <x v="1"/>
    <m/>
    <m/>
    <m/>
    <x v="1"/>
    <s v="N/A"/>
    <s v="N/A - N/A"/>
    <x v="2"/>
    <s v="Current year"/>
    <s v="N/A"/>
    <s v="N/A"/>
    <s v="N/A"/>
    <x v="2"/>
    <s v="N/A"/>
    <s v="N/A"/>
    <s v="N/A"/>
    <s v="N/A"/>
    <s v="N/A"/>
    <s v="N/A"/>
    <s v="N/A"/>
    <s v="N/A"/>
    <s v="N/A"/>
    <s v="N/A"/>
    <s v="N/A"/>
    <s v="N/A"/>
    <s v="N/A"/>
    <s v="N/A"/>
    <s v="N/A"/>
    <s v="N/A"/>
    <m/>
    <s v="N/A"/>
    <s v="N/A"/>
    <s v="N/A"/>
    <s v="N/A"/>
    <s v="N/A"/>
    <m/>
    <m/>
    <m/>
    <m/>
  </r>
  <r>
    <x v="109"/>
    <n v="2021"/>
    <x v="4"/>
    <x v="1"/>
    <m/>
    <m/>
    <m/>
    <x v="1"/>
    <s v="N/A"/>
    <s v="N/A - N/A"/>
    <x v="2"/>
    <s v="Current year"/>
    <s v="N/A"/>
    <s v="N/A"/>
    <s v="N/A"/>
    <x v="2"/>
    <s v="N/A"/>
    <s v="N/A"/>
    <s v="N/A"/>
    <s v="N/A"/>
    <s v="N/A"/>
    <s v="N/A"/>
    <s v="N/A"/>
    <s v="N/A"/>
    <s v="N/A"/>
    <s v="N/A"/>
    <s v="N/A"/>
    <s v="N/A"/>
    <s v="N/A"/>
    <s v="N/A"/>
    <s v="N/A"/>
    <s v="N/A"/>
    <m/>
    <s v="N/A"/>
    <s v="N/A"/>
    <s v="N/A"/>
    <s v="N/A"/>
    <s v="N/A"/>
    <m/>
    <m/>
    <m/>
    <m/>
  </r>
  <r>
    <x v="109"/>
    <n v="2022"/>
    <x v="5"/>
    <x v="1"/>
    <m/>
    <m/>
    <m/>
    <x v="1"/>
    <s v="N/A"/>
    <s v="N/A - N/A"/>
    <x v="2"/>
    <s v="Current year"/>
    <s v="N/A"/>
    <s v="N/A"/>
    <s v="N/A"/>
    <x v="2"/>
    <s v="N/A"/>
    <s v="N/A"/>
    <s v="N/A"/>
    <s v="N/A"/>
    <s v="N/A"/>
    <s v="N/A"/>
    <s v="N/A"/>
    <s v="N/A"/>
    <s v="N/A"/>
    <s v="N/A"/>
    <s v="N/A"/>
    <s v="N/A"/>
    <s v="N/A"/>
    <s v="N/A"/>
    <s v="N/A"/>
    <s v="N/A"/>
    <m/>
    <s v="N/A"/>
    <s v="N/A"/>
    <s v="N/A"/>
    <s v="N/A"/>
    <s v="N/A"/>
    <m/>
    <m/>
    <m/>
    <m/>
  </r>
  <r>
    <x v="109"/>
    <n v="2023"/>
    <x v="6"/>
    <x v="1"/>
    <m/>
    <m/>
    <m/>
    <x v="1"/>
    <s v="N/A"/>
    <s v="N/A - N/A"/>
    <x v="2"/>
    <s v="Current year"/>
    <s v="N/A"/>
    <s v="N/A"/>
    <s v="N/A"/>
    <x v="2"/>
    <s v="N/A"/>
    <s v="N/A"/>
    <s v="N/A"/>
    <s v="N/A"/>
    <s v="N/A"/>
    <s v="N/A"/>
    <s v="N/A"/>
    <s v="N/A"/>
    <s v="N/A"/>
    <s v="N/A"/>
    <s v="N/A"/>
    <s v="N/A"/>
    <s v="N/A"/>
    <s v="N/A"/>
    <s v="N/A"/>
    <s v="N/A"/>
    <m/>
    <s v="N/A"/>
    <s v="N/A"/>
    <s v="N/A"/>
    <s v="N/A"/>
    <s v="N/A"/>
    <m/>
    <m/>
    <m/>
    <m/>
  </r>
  <r>
    <x v="110"/>
    <n v="2017"/>
    <x v="0"/>
    <x v="1"/>
    <m/>
    <m/>
    <m/>
    <x v="1"/>
    <s v="N/A"/>
    <s v="N/A - N/A"/>
    <x v="2"/>
    <s v="Current year"/>
    <s v="N/A"/>
    <s v="N/A"/>
    <s v="N/A"/>
    <x v="2"/>
    <s v="N/A"/>
    <s v="N/A"/>
    <s v="N/A"/>
    <s v="N/A"/>
    <s v="N/A"/>
    <s v="N/A"/>
    <s v="N/A"/>
    <s v="N/A"/>
    <s v="N/A"/>
    <s v="N/A"/>
    <s v="N/A"/>
    <s v="N/A"/>
    <s v="N/A"/>
    <s v="N/A"/>
    <s v="N/A"/>
    <s v="N/A"/>
    <m/>
    <s v="N/A"/>
    <s v="N/A"/>
    <s v="N/A"/>
    <s v="N/A"/>
    <s v="N/A"/>
    <m/>
    <m/>
    <m/>
    <m/>
  </r>
  <r>
    <x v="110"/>
    <n v="2018"/>
    <x v="1"/>
    <x v="1"/>
    <m/>
    <m/>
    <m/>
    <x v="1"/>
    <s v="N/A"/>
    <s v="N/A - N/A"/>
    <x v="2"/>
    <s v="Current year"/>
    <s v="N/A"/>
    <s v="N/A"/>
    <s v="N/A"/>
    <x v="2"/>
    <s v="N/A"/>
    <s v="N/A"/>
    <s v="N/A"/>
    <s v="N/A"/>
    <s v="N/A"/>
    <s v="N/A"/>
    <s v="N/A"/>
    <s v="N/A"/>
    <s v="N/A"/>
    <s v="N/A"/>
    <s v="N/A"/>
    <s v="N/A"/>
    <s v="N/A"/>
    <s v="N/A"/>
    <s v="N/A"/>
    <s v="N/A"/>
    <m/>
    <s v="N/A"/>
    <s v="N/A"/>
    <s v="N/A"/>
    <s v="N/A"/>
    <s v="N/A"/>
    <m/>
    <m/>
    <m/>
    <m/>
  </r>
  <r>
    <x v="110"/>
    <n v="2019"/>
    <x v="2"/>
    <x v="1"/>
    <m/>
    <m/>
    <m/>
    <x v="1"/>
    <s v="N/A"/>
    <s v="N/A - N/A"/>
    <x v="2"/>
    <s v="Current year"/>
    <s v="N/A"/>
    <s v="N/A"/>
    <s v="N/A"/>
    <x v="2"/>
    <s v="N/A"/>
    <s v="N/A"/>
    <s v="N/A"/>
    <s v="N/A"/>
    <s v="N/A"/>
    <s v="N/A"/>
    <s v="N/A"/>
    <s v="N/A"/>
    <s v="N/A"/>
    <s v="N/A"/>
    <s v="N/A"/>
    <s v="N/A"/>
    <s v="N/A"/>
    <s v="N/A"/>
    <s v="N/A"/>
    <s v="N/A"/>
    <m/>
    <s v="N/A"/>
    <s v="N/A"/>
    <s v="N/A"/>
    <s v="N/A"/>
    <s v="N/A"/>
    <m/>
    <m/>
    <m/>
    <m/>
  </r>
  <r>
    <x v="110"/>
    <n v="2020"/>
    <x v="3"/>
    <x v="1"/>
    <m/>
    <m/>
    <m/>
    <x v="1"/>
    <s v="N/A"/>
    <s v="N/A - N/A"/>
    <x v="2"/>
    <s v="Current year"/>
    <s v="N/A"/>
    <s v="N/A"/>
    <s v="N/A"/>
    <x v="2"/>
    <s v="N/A"/>
    <s v="N/A"/>
    <s v="N/A"/>
    <s v="N/A"/>
    <s v="N/A"/>
    <s v="N/A"/>
    <s v="N/A"/>
    <s v="N/A"/>
    <s v="N/A"/>
    <s v="N/A"/>
    <s v="N/A"/>
    <s v="N/A"/>
    <s v="N/A"/>
    <s v="N/A"/>
    <s v="N/A"/>
    <s v="N/A"/>
    <m/>
    <s v="N/A"/>
    <s v="N/A"/>
    <s v="N/A"/>
    <s v="N/A"/>
    <s v="N/A"/>
    <m/>
    <m/>
    <m/>
    <m/>
  </r>
  <r>
    <x v="110"/>
    <n v="2021"/>
    <x v="4"/>
    <x v="1"/>
    <m/>
    <m/>
    <m/>
    <x v="1"/>
    <s v="N/A"/>
    <s v="N/A - N/A"/>
    <x v="2"/>
    <s v="Current year"/>
    <s v="N/A"/>
    <s v="N/A"/>
    <s v="N/A"/>
    <x v="2"/>
    <s v="N/A"/>
    <s v="N/A"/>
    <s v="N/A"/>
    <s v="N/A"/>
    <s v="N/A"/>
    <s v="N/A"/>
    <s v="N/A"/>
    <s v="N/A"/>
    <s v="N/A"/>
    <s v="N/A"/>
    <s v="N/A"/>
    <s v="N/A"/>
    <s v="N/A"/>
    <s v="N/A"/>
    <s v="N/A"/>
    <s v="N/A"/>
    <m/>
    <s v="N/A"/>
    <s v="N/A"/>
    <s v="N/A"/>
    <s v="N/A"/>
    <s v="N/A"/>
    <m/>
    <m/>
    <m/>
    <m/>
  </r>
  <r>
    <x v="110"/>
    <n v="2022"/>
    <x v="5"/>
    <x v="1"/>
    <m/>
    <m/>
    <m/>
    <x v="1"/>
    <s v="N/A"/>
    <s v="N/A - N/A"/>
    <x v="2"/>
    <s v="Current year"/>
    <s v="N/A"/>
    <s v="N/A"/>
    <s v="N/A"/>
    <x v="2"/>
    <s v="N/A"/>
    <s v="N/A"/>
    <s v="N/A"/>
    <s v="N/A"/>
    <s v="N/A"/>
    <s v="N/A"/>
    <s v="N/A"/>
    <s v="N/A"/>
    <s v="N/A"/>
    <s v="N/A"/>
    <s v="N/A"/>
    <s v="N/A"/>
    <s v="N/A"/>
    <s v="N/A"/>
    <s v="N/A"/>
    <s v="N/A"/>
    <m/>
    <s v="N/A"/>
    <s v="N/A"/>
    <s v="N/A"/>
    <s v="N/A"/>
    <s v="N/A"/>
    <m/>
    <m/>
    <m/>
    <m/>
  </r>
  <r>
    <x v="110"/>
    <n v="2023"/>
    <x v="6"/>
    <x v="1"/>
    <m/>
    <m/>
    <m/>
    <x v="1"/>
    <s v="N/A"/>
    <s v="N/A - N/A"/>
    <x v="2"/>
    <s v="Current year"/>
    <s v="N/A"/>
    <s v="N/A"/>
    <s v="N/A"/>
    <x v="2"/>
    <s v="N/A"/>
    <s v="N/A"/>
    <s v="N/A"/>
    <s v="N/A"/>
    <s v="N/A"/>
    <s v="N/A"/>
    <s v="N/A"/>
    <s v="N/A"/>
    <s v="N/A"/>
    <s v="N/A"/>
    <s v="N/A"/>
    <s v="N/A"/>
    <s v="N/A"/>
    <s v="N/A"/>
    <s v="N/A"/>
    <s v="N/A"/>
    <m/>
    <s v="N/A"/>
    <s v="N/A"/>
    <s v="N/A"/>
    <s v="N/A"/>
    <s v="N/A"/>
    <m/>
    <m/>
    <m/>
    <m/>
  </r>
  <r>
    <x v="111"/>
    <n v="2017"/>
    <x v="0"/>
    <x v="4"/>
    <m/>
    <m/>
    <m/>
    <x v="0"/>
    <s v="GIEWS"/>
    <s v="GIEWS - 2"/>
    <x v="0"/>
    <s v="Current year"/>
    <m/>
    <m/>
    <d v="2016-11-01T00:00:00"/>
    <x v="11"/>
    <n v="15589485"/>
    <n v="11907105"/>
    <n v="0.76"/>
    <s v="Oct-Dec 2016"/>
    <n v="9416177"/>
    <n v="0.79080322210982434"/>
    <n v="2145879"/>
    <n v="0.18021836542131778"/>
    <n v="345049"/>
    <n v="2.8978412468857878E-2"/>
    <n v="0"/>
    <n v="0"/>
    <n v="0"/>
    <n v="0"/>
    <n v="345049"/>
    <n v="2.8978412468857878E-2"/>
    <n v="0"/>
    <m/>
    <m/>
    <s v="N"/>
    <s v="Economic shocks"/>
    <m/>
    <s v="Related to Ebola?"/>
    <m/>
    <m/>
    <n v="1"/>
  </r>
  <r>
    <x v="111"/>
    <n v="2018"/>
    <x v="1"/>
    <x v="4"/>
    <m/>
    <m/>
    <m/>
    <x v="0"/>
    <s v="GIEWS "/>
    <s v="GIEWS  - 2, 3"/>
    <x v="0"/>
    <s v="Current year"/>
    <m/>
    <m/>
    <d v="2017-03-01T00:00:00"/>
    <x v="11"/>
    <n v="14977000"/>
    <n v="12392042"/>
    <n v="0.83"/>
    <s v="Jun-Aug 2017"/>
    <n v="7952190"/>
    <n v="0.64171748288135244"/>
    <n v="3610659"/>
    <n v="0.29136917063386325"/>
    <n v="809665"/>
    <n v="6.5337496435212208E-2"/>
    <n v="19528"/>
    <n v="1.5758500495721367E-3"/>
    <n v="0"/>
    <n v="0"/>
    <n v="829193"/>
    <n v="6.691334648478435E-2"/>
    <n v="0"/>
    <m/>
    <m/>
    <s v="N"/>
    <s v="Economic shocks "/>
    <s v="Production shortfall/others"/>
    <m/>
    <m/>
    <m/>
    <n v="1"/>
  </r>
  <r>
    <x v="111"/>
    <n v="2019"/>
    <x v="2"/>
    <x v="4"/>
    <m/>
    <m/>
    <m/>
    <x v="0"/>
    <s v="GIEWS"/>
    <s v="GIEWS - 1"/>
    <x v="0"/>
    <s v="Current year"/>
    <m/>
    <m/>
    <m/>
    <x v="11"/>
    <n v="16198267"/>
    <n v="12531179"/>
    <n v="0.77"/>
    <s v="Jun-Aug 2018"/>
    <n v="8577253"/>
    <n v="0.6844729454427233"/>
    <n v="3202796"/>
    <n v="0.25558616631364056"/>
    <n v="721274"/>
    <n v="5.7558351053799486E-2"/>
    <n v="29856"/>
    <n v="2.3825371898366465E-3"/>
    <n v="0"/>
    <n v="0"/>
    <n v="751130"/>
    <n v="5.9940888243636137E-2"/>
    <n v="0"/>
    <m/>
    <m/>
    <s v="N"/>
    <s v="Weather extremes "/>
    <s v="Climate shocks"/>
    <m/>
    <m/>
    <m/>
    <n v="1"/>
  </r>
  <r>
    <x v="111"/>
    <n v="2020"/>
    <x v="3"/>
    <x v="4"/>
    <m/>
    <m/>
    <m/>
    <x v="0"/>
    <s v="GIEWS"/>
    <s v="GIEWS - 1"/>
    <x v="0"/>
    <s v="Current year"/>
    <m/>
    <m/>
    <m/>
    <x v="11"/>
    <n v="16239276.543209877"/>
    <n v="13153814"/>
    <n v="0.80999999999999994"/>
    <s v="Oct-Dec 2019"/>
    <n v="10987773.25"/>
    <n v="0.83532983285304174"/>
    <n v="1806395"/>
    <n v="0.13732861054596029"/>
    <n v="348021"/>
    <n v="2.6457801516731192E-2"/>
    <n v="11624.75"/>
    <n v="0"/>
    <n v="0"/>
    <n v="0"/>
    <n v="359645.75"/>
    <n v="0.03"/>
    <n v="0"/>
    <m/>
    <m/>
    <s v="N"/>
    <s v="Weather extremes"/>
    <s v="Weather extremes"/>
    <m/>
    <m/>
    <n v="2.5317241165290624E-3"/>
    <n v="1"/>
  </r>
  <r>
    <x v="111"/>
    <n v="2021"/>
    <x v="4"/>
    <x v="4"/>
    <m/>
    <m/>
    <m/>
    <x v="0"/>
    <s v="GIEWS"/>
    <s v="GIEWS - 1"/>
    <x v="0"/>
    <s v="Current year"/>
    <m/>
    <m/>
    <d v="2020-03-01T00:00:00"/>
    <x v="11"/>
    <n v="16705589"/>
    <n v="16705590"/>
    <n v="1"/>
    <s v="Jun-Aug 2020"/>
    <n v="12468577.27"/>
    <n v="0.74637156005863903"/>
    <n v="3470287.4600000004"/>
    <n v="0.20773211003023542"/>
    <n v="757851.25999999989"/>
    <n v="4.5365129875688311E-2"/>
    <n v="8874.0099999999984"/>
    <n v="5.3120003543723974E-4"/>
    <n v="0"/>
    <n v="0"/>
    <n v="766725.2699999999"/>
    <n v="4.589632991112555E-2"/>
    <n v="0"/>
    <s v="Phase 3 Crisis"/>
    <m/>
    <s v="N"/>
    <s v="Weather extremes"/>
    <s v="Weather extremes"/>
    <m/>
    <m/>
    <n v="2.8715100426385816E-2"/>
    <n v="1"/>
  </r>
  <r>
    <x v="111"/>
    <n v="2022"/>
    <x v="5"/>
    <x v="4"/>
    <m/>
    <m/>
    <m/>
    <x v="0"/>
    <s v="GIEWS"/>
    <s v="GIEWS - "/>
    <x v="0"/>
    <s v="Current year"/>
    <m/>
    <m/>
    <m/>
    <x v="11"/>
    <n v="17082773"/>
    <n v="17215426"/>
    <n v="1.0077653083606508"/>
    <s v="Jun-Aug 2021"/>
    <n v="13597338"/>
    <n v="0.78983453560777406"/>
    <n v="3130040"/>
    <n v="0.18"/>
    <n v="481554"/>
    <n v="0.03"/>
    <n v="6494"/>
    <n v="4.0000000000000002E-4"/>
    <n v="0"/>
    <n v="0"/>
    <n v="488048"/>
    <n v="0.03"/>
    <n v="0"/>
    <m/>
    <m/>
    <s v="N"/>
    <s v="Weather extremes"/>
    <s v="Weather extremes"/>
    <m/>
    <m/>
    <n v="2.2578311964935805E-2"/>
    <n v="1"/>
  </r>
  <r>
    <x v="111"/>
    <n v="2023"/>
    <x v="6"/>
    <x v="4"/>
    <m/>
    <m/>
    <m/>
    <x v="0"/>
    <s v="GIEWS"/>
    <s v="GIEWS -  1, 2, 3 "/>
    <x v="0"/>
    <s v="Current year"/>
    <m/>
    <m/>
    <m/>
    <x v="11"/>
    <n v="17257945"/>
    <n v="17738771"/>
    <n v="1"/>
    <s v="Jun-Aug 2022"/>
    <n v="12913551"/>
    <n v="0.72798453737296687"/>
    <n v="3943944"/>
    <n v="0.22233468147257779"/>
    <n v="872421"/>
    <n v="4.9181592118191279E-2"/>
    <n v="8855"/>
    <n v="4.9918903626412455E-4"/>
    <n v="0"/>
    <n v="0"/>
    <n v="881276"/>
    <n v="4.96807811544554E-2"/>
    <n v="0"/>
    <m/>
    <m/>
    <s v="N"/>
    <s v="Economic shocks"/>
    <s v="Economic shocks"/>
    <m/>
    <m/>
    <n v="1.0254307072979311E-2"/>
    <n v="1"/>
  </r>
  <r>
    <x v="111"/>
    <n v="2023"/>
    <x v="7"/>
    <x v="4"/>
    <m/>
    <m/>
    <m/>
    <x v="0"/>
    <s v="GIEWS"/>
    <s v="GIEWS -  1, 2, 3 "/>
    <x v="0"/>
    <s v="Projection"/>
    <m/>
    <m/>
    <m/>
    <x v="11"/>
    <n v="18275717"/>
    <n v="18275717"/>
    <n v="1"/>
    <s v="Jun-Aug 2023"/>
    <n v="10951303.5"/>
    <n v="0.59922702348695811"/>
    <n v="5907178.620000001"/>
    <n v="0.32322554677334964"/>
    <n v="1330335.02"/>
    <n v="7.2792493996268387E-2"/>
    <n v="86899.86"/>
    <n v="4.7549357434239102E-3"/>
    <n v="0"/>
    <n v="0"/>
    <n v="1417234.88"/>
    <n v="7.7547429739692281E-2"/>
    <n v="0"/>
    <s v="Phase 3 Crisis"/>
    <m/>
    <s v="N"/>
    <s v="Economic shocks"/>
    <s v="Economic shocks"/>
    <m/>
    <m/>
    <n v="5.8974113082409289E-2"/>
    <n v="1"/>
  </r>
  <r>
    <x v="112"/>
    <n v="2017"/>
    <x v="0"/>
    <x v="1"/>
    <m/>
    <m/>
    <m/>
    <x v="1"/>
    <s v="N/A"/>
    <s v="N/A - N/A"/>
    <x v="2"/>
    <s v="Current year"/>
    <s v="N/A"/>
    <s v="N/A"/>
    <s v="N/A"/>
    <x v="2"/>
    <s v="N/A"/>
    <s v="N/A"/>
    <s v="N/A"/>
    <s v="N/A"/>
    <s v="N/A"/>
    <s v="N/A"/>
    <s v="N/A"/>
    <s v="N/A"/>
    <s v="N/A"/>
    <s v="N/A"/>
    <s v="N/A"/>
    <s v="N/A"/>
    <s v="N/A"/>
    <s v="N/A"/>
    <s v="N/A"/>
    <s v="N/A"/>
    <m/>
    <s v="N/A"/>
    <s v="N/A"/>
    <s v="N/A"/>
    <s v="N/A"/>
    <s v="N/A"/>
    <m/>
    <m/>
    <m/>
    <m/>
  </r>
  <r>
    <x v="112"/>
    <n v="2018"/>
    <x v="1"/>
    <x v="1"/>
    <m/>
    <m/>
    <m/>
    <x v="1"/>
    <s v="N/A"/>
    <s v="N/A - N/A"/>
    <x v="2"/>
    <s v="Current year"/>
    <s v="N/A"/>
    <s v="N/A"/>
    <s v="N/A"/>
    <x v="2"/>
    <s v="N/A"/>
    <s v="N/A"/>
    <s v="N/A"/>
    <s v="N/A"/>
    <s v="N/A"/>
    <s v="N/A"/>
    <s v="N/A"/>
    <s v="N/A"/>
    <s v="N/A"/>
    <s v="N/A"/>
    <s v="N/A"/>
    <s v="N/A"/>
    <s v="N/A"/>
    <s v="N/A"/>
    <s v="N/A"/>
    <s v="N/A"/>
    <m/>
    <s v="N/A"/>
    <s v="N/A"/>
    <s v="N/A"/>
    <s v="N/A"/>
    <s v="N/A"/>
    <m/>
    <m/>
    <m/>
    <m/>
  </r>
  <r>
    <x v="112"/>
    <n v="2019"/>
    <x v="2"/>
    <x v="1"/>
    <m/>
    <m/>
    <m/>
    <x v="1"/>
    <s v="N/A"/>
    <s v="N/A - N/A"/>
    <x v="2"/>
    <s v="Current year"/>
    <s v="N/A"/>
    <s v="N/A"/>
    <s v="N/A"/>
    <x v="2"/>
    <s v="N/A"/>
    <s v="N/A"/>
    <s v="N/A"/>
    <s v="N/A"/>
    <s v="N/A"/>
    <s v="N/A"/>
    <s v="N/A"/>
    <s v="N/A"/>
    <s v="N/A"/>
    <s v="N/A"/>
    <s v="N/A"/>
    <s v="N/A"/>
    <s v="N/A"/>
    <s v="N/A"/>
    <s v="N/A"/>
    <s v="N/A"/>
    <m/>
    <s v="N/A"/>
    <s v="N/A"/>
    <s v="N/A"/>
    <s v="N/A"/>
    <s v="N/A"/>
    <m/>
    <m/>
    <m/>
    <m/>
  </r>
  <r>
    <x v="112"/>
    <n v="2020"/>
    <x v="3"/>
    <x v="1"/>
    <m/>
    <m/>
    <m/>
    <x v="1"/>
    <s v="N/A"/>
    <s v="N/A - N/A"/>
    <x v="2"/>
    <s v="Current year"/>
    <s v="N/A"/>
    <s v="N/A"/>
    <s v="N/A"/>
    <x v="2"/>
    <s v="N/A"/>
    <s v="N/A"/>
    <s v="N/A"/>
    <s v="N/A"/>
    <s v="N/A"/>
    <s v="N/A"/>
    <s v="N/A"/>
    <s v="N/A"/>
    <s v="N/A"/>
    <s v="N/A"/>
    <s v="N/A"/>
    <s v="N/A"/>
    <s v="N/A"/>
    <s v="N/A"/>
    <s v="N/A"/>
    <s v="N/A"/>
    <m/>
    <s v="N/A"/>
    <s v="N/A"/>
    <s v="N/A"/>
    <s v="N/A"/>
    <s v="N/A"/>
    <m/>
    <m/>
    <m/>
    <m/>
  </r>
  <r>
    <x v="112"/>
    <n v="2021"/>
    <x v="4"/>
    <x v="1"/>
    <m/>
    <m/>
    <m/>
    <x v="1"/>
    <s v="N/A"/>
    <s v="N/A - N/A"/>
    <x v="2"/>
    <s v="Current year"/>
    <s v="N/A"/>
    <s v="N/A"/>
    <s v="N/A"/>
    <x v="2"/>
    <s v="N/A"/>
    <s v="N/A"/>
    <s v="N/A"/>
    <s v="N/A"/>
    <s v="N/A"/>
    <s v="N/A"/>
    <s v="N/A"/>
    <s v="N/A"/>
    <s v="N/A"/>
    <s v="N/A"/>
    <s v="N/A"/>
    <s v="N/A"/>
    <s v="N/A"/>
    <s v="N/A"/>
    <s v="N/A"/>
    <s v="N/A"/>
    <m/>
    <s v="N/A"/>
    <s v="N/A"/>
    <s v="N/A"/>
    <s v="N/A"/>
    <s v="N/A"/>
    <m/>
    <m/>
    <m/>
    <m/>
  </r>
  <r>
    <x v="112"/>
    <n v="2022"/>
    <x v="5"/>
    <x v="1"/>
    <m/>
    <m/>
    <m/>
    <x v="1"/>
    <s v="N/A"/>
    <s v="N/A - N/A"/>
    <x v="2"/>
    <s v="Current year"/>
    <s v="N/A"/>
    <s v="N/A"/>
    <s v="N/A"/>
    <x v="2"/>
    <s v="N/A"/>
    <s v="N/A"/>
    <s v="N/A"/>
    <s v="N/A"/>
    <s v="N/A"/>
    <s v="N/A"/>
    <s v="N/A"/>
    <s v="N/A"/>
    <s v="N/A"/>
    <s v="N/A"/>
    <s v="N/A"/>
    <s v="N/A"/>
    <s v="N/A"/>
    <s v="N/A"/>
    <s v="N/A"/>
    <s v="N/A"/>
    <m/>
    <s v="N/A"/>
    <s v="N/A"/>
    <s v="N/A"/>
    <s v="N/A"/>
    <s v="N/A"/>
    <m/>
    <m/>
    <m/>
    <m/>
  </r>
  <r>
    <x v="112"/>
    <n v="2023"/>
    <x v="6"/>
    <x v="1"/>
    <m/>
    <m/>
    <m/>
    <x v="1"/>
    <s v="N/A"/>
    <s v="N/A - N/A"/>
    <x v="2"/>
    <s v="Current year"/>
    <s v="N/A"/>
    <s v="N/A"/>
    <s v="N/A"/>
    <x v="2"/>
    <s v="N/A"/>
    <s v="N/A"/>
    <s v="N/A"/>
    <s v="N/A"/>
    <s v="N/A"/>
    <s v="N/A"/>
    <s v="N/A"/>
    <s v="N/A"/>
    <s v="N/A"/>
    <s v="N/A"/>
    <s v="N/A"/>
    <s v="N/A"/>
    <s v="N/A"/>
    <s v="N/A"/>
    <s v="N/A"/>
    <s v="N/A"/>
    <m/>
    <s v="N/A"/>
    <s v="N/A"/>
    <s v="N/A"/>
    <s v="N/A"/>
    <s v="N/A"/>
    <m/>
    <m/>
    <m/>
    <m/>
  </r>
  <r>
    <x v="113"/>
    <n v="2017"/>
    <x v="0"/>
    <x v="4"/>
    <m/>
    <m/>
    <m/>
    <x v="0"/>
    <s v="GIEWS"/>
    <s v="GIEWS - 1"/>
    <x v="0"/>
    <s v="Current year"/>
    <m/>
    <m/>
    <d v="2016-11-01T00:00:00"/>
    <x v="11"/>
    <n v="6592102"/>
    <n v="6369763"/>
    <n v="0.97"/>
    <s v="Oct-Dec 2016"/>
    <n v="5415164"/>
    <n v="0.85013586847736722"/>
    <n v="795597"/>
    <n v="0.12490213529137584"/>
    <n v="159003"/>
    <n v="2.4962153222969206E-2"/>
    <s v="N/A"/>
    <s v="N/A"/>
    <s v="N/A"/>
    <s v="N/A"/>
    <n v="159003"/>
    <n v="2.4962153222969206E-2"/>
    <m/>
    <s v="N/A"/>
    <m/>
    <s v="N"/>
    <s v="Economic shocks"/>
    <s v="Lingering impact of Ebola"/>
    <m/>
    <m/>
    <m/>
    <n v="1"/>
  </r>
  <r>
    <x v="113"/>
    <n v="2018"/>
    <x v="1"/>
    <x v="4"/>
    <m/>
    <m/>
    <m/>
    <x v="0"/>
    <s v="GIEWS"/>
    <s v="GIEWS - 1"/>
    <x v="0"/>
    <s v="Current year"/>
    <m/>
    <m/>
    <d v="2017-03-01T00:00:00"/>
    <x v="11"/>
    <n v="7237000"/>
    <n v="6428567"/>
    <n v="0.89"/>
    <s v="Jun-Aug 2017"/>
    <n v="5201970"/>
    <n v="0.80919589077939147"/>
    <n v="1134307"/>
    <n v="0.17644787710853757"/>
    <n v="92290"/>
    <n v="1.435623211207101E-2"/>
    <n v="0"/>
    <n v="0"/>
    <n v="0"/>
    <n v="0"/>
    <n v="92290"/>
    <n v="1.435623211207101E-2"/>
    <n v="0"/>
    <m/>
    <m/>
    <s v="N"/>
    <s v="Weather extremes "/>
    <s v="Natural disaster"/>
    <m/>
    <n v="-7.999999999999996E-2"/>
    <m/>
    <n v="1"/>
  </r>
  <r>
    <x v="113"/>
    <n v="2019"/>
    <x v="2"/>
    <x v="4"/>
    <m/>
    <m/>
    <m/>
    <x v="0"/>
    <s v="GIEWS"/>
    <s v="GIEWS - 1"/>
    <x v="0"/>
    <s v="Current year"/>
    <m/>
    <m/>
    <d v="2018-11-01T00:00:00"/>
    <x v="11"/>
    <n v="7684970"/>
    <n v="6622480"/>
    <n v="0.86"/>
    <s v="Oct-Dec 2018"/>
    <n v="5005757"/>
    <n v="0.75587347942160643"/>
    <n v="1509892"/>
    <n v="0.22799495053212693"/>
    <n v="106831"/>
    <n v="1.6131570046266655E-2"/>
    <n v="0"/>
    <n v="0"/>
    <n v="0"/>
    <n v="0"/>
    <n v="106831"/>
    <n v="1.6131570046266655E-2"/>
    <n v="0"/>
    <m/>
    <m/>
    <s v="N"/>
    <s v="Weather extremes "/>
    <s v="Climate shocks"/>
    <m/>
    <n v="-3.0000000000000027E-2"/>
    <m/>
    <n v="1"/>
  </r>
  <r>
    <x v="113"/>
    <n v="2020"/>
    <x v="3"/>
    <x v="4"/>
    <m/>
    <m/>
    <m/>
    <x v="0"/>
    <s v="GIEWS"/>
    <s v="GIEWS - 1"/>
    <x v="0"/>
    <s v="Current year"/>
    <m/>
    <m/>
    <m/>
    <x v="11"/>
    <n v="8065730"/>
    <n v="8065730"/>
    <n v="1"/>
    <s v="Oct-Dec 2019"/>
    <n v="5095626.3199999994"/>
    <n v="0.63176257077784648"/>
    <n v="2622169.4500000002"/>
    <n v="0.32510007773629918"/>
    <n v="340116.08"/>
    <n v="4.2168046785597831E-2"/>
    <n v="7818.15"/>
    <n v="0"/>
    <n v="0"/>
    <n v="0"/>
    <n v="347934.23000000004"/>
    <n v="0.04"/>
    <n v="0"/>
    <m/>
    <m/>
    <s v="N"/>
    <s v="Economic shocks"/>
    <s v="Economic shocks"/>
    <m/>
    <n v="0.14000000000000001"/>
    <n v="4.9546061988530857E-2"/>
    <n v="1"/>
  </r>
  <r>
    <x v="113"/>
    <n v="2021"/>
    <x v="4"/>
    <x v="4"/>
    <m/>
    <m/>
    <m/>
    <x v="0"/>
    <s v="GIEWS"/>
    <s v="GIEWS - 1"/>
    <x v="0"/>
    <s v="Current year"/>
    <m/>
    <m/>
    <d v="2020-03-01T00:00:00"/>
    <x v="11"/>
    <n v="8260417.1633791439"/>
    <n v="8260417.1633791439"/>
    <n v="1"/>
    <s v="Jun-Aug 2020"/>
    <n v="2912022.4042575699"/>
    <n v="0.35252728120892257"/>
    <n v="4043409.8243918084"/>
    <n v="0.48949220655797288"/>
    <n v="1231461.7079239839"/>
    <n v="0.14907984470607796"/>
    <n v="73523.226805781524"/>
    <n v="8.9006675270265519E-3"/>
    <n v="0"/>
    <n v="0"/>
    <n v="1304984.9347297654"/>
    <n v="0.15798051223310453"/>
    <n v="0"/>
    <s v="Phase 3 Crisis"/>
    <m/>
    <s v="Y"/>
    <s v="Economic shocks "/>
    <s v="Economic shocks (including COVID)"/>
    <m/>
    <n v="0"/>
    <n v="2.4137575071214126E-2"/>
    <n v="1"/>
  </r>
  <r>
    <x v="113"/>
    <n v="2022"/>
    <x v="5"/>
    <x v="4"/>
    <m/>
    <m/>
    <m/>
    <x v="0"/>
    <s v="GIEWS"/>
    <s v="GIEWS - "/>
    <x v="0"/>
    <s v="Current year"/>
    <m/>
    <m/>
    <m/>
    <x v="11"/>
    <n v="8450407"/>
    <n v="8100318"/>
    <n v="0.95857134455180681"/>
    <s v="Jun-Aug 2021"/>
    <n v="3512038"/>
    <n v="0.43356791671635608"/>
    <n v="2825745"/>
    <n v="0.34884371206167464"/>
    <n v="1672544"/>
    <n v="0.20647880737521662"/>
    <n v="89991"/>
    <n v="1.1109563846752683E-2"/>
    <n v="0"/>
    <n v="0"/>
    <n v="1762535"/>
    <n v="0.21758824777002581"/>
    <n v="0"/>
    <s v="Phase 3 Crisis"/>
    <m/>
    <s v="Y"/>
    <s v="Economic shocks "/>
    <s v="Economic shocks (including COVID)"/>
    <m/>
    <n v="-4.1428655448193186E-2"/>
    <n v="2.3000029279772558E-2"/>
    <n v="1"/>
  </r>
  <r>
    <x v="113"/>
    <n v="2023"/>
    <x v="6"/>
    <x v="4"/>
    <m/>
    <m/>
    <m/>
    <x v="0"/>
    <s v="GIEWS"/>
    <s v="GIEWS -  1, 2, 3 "/>
    <x v="0"/>
    <s v="Current year"/>
    <m/>
    <m/>
    <m/>
    <x v="11"/>
    <n v="8605845"/>
    <n v="8605845"/>
    <n v="1"/>
    <s v="Jun-Aug 2022"/>
    <n v="3426662"/>
    <n v="0.39817844732272079"/>
    <n v="3573464"/>
    <n v="0.41523685355708823"/>
    <n v="1579319"/>
    <n v="0.18351701663230049"/>
    <n v="26400"/>
    <n v="3.0676824878904975E-3"/>
    <n v="0"/>
    <n v="0"/>
    <n v="1605719"/>
    <n v="0.18658469912019099"/>
    <n v="0"/>
    <s v="Phase 3 Crisis"/>
    <m/>
    <s v="Y"/>
    <s v="Economic shocks"/>
    <s v="Economic shocks"/>
    <m/>
    <n v="4.1428655448193186E-2"/>
    <n v="1.8394143619354666E-2"/>
    <n v="1"/>
  </r>
  <r>
    <x v="113"/>
    <n v="2023"/>
    <x v="7"/>
    <x v="4"/>
    <m/>
    <m/>
    <m/>
    <x v="0"/>
    <s v="GIEWS"/>
    <s v="GIEWS -  1, 2, 3 "/>
    <x v="0"/>
    <s v="Projection"/>
    <m/>
    <m/>
    <m/>
    <x v="11"/>
    <n v="7541421"/>
    <n v="7541421"/>
    <n v="1"/>
    <s v="Jun-Aug 2023"/>
    <n v="3897012.7000000007"/>
    <n v="0.51674779859127351"/>
    <n v="2532870.94"/>
    <n v="0.33586123092716874"/>
    <n v="1091691.5900000001"/>
    <n v="0.14475940144436972"/>
    <n v="19845.77"/>
    <n v="2.6315690371880845E-3"/>
    <n v="0"/>
    <n v="0"/>
    <n v="1111537.3600000001"/>
    <n v="0.1473909704815578"/>
    <n v="0"/>
    <s v="Phase 3 Crisis"/>
    <m/>
    <s v="Y"/>
    <s v="Economic shocks"/>
    <s v="Economic shocks"/>
    <m/>
    <m/>
    <n v="-0.12368616910948314"/>
    <n v="1"/>
  </r>
  <r>
    <x v="114"/>
    <n v="2017"/>
    <x v="0"/>
    <x v="1"/>
    <m/>
    <m/>
    <m/>
    <x v="1"/>
    <s v="N/A"/>
    <s v="N/A - N/A"/>
    <x v="2"/>
    <s v="Current year"/>
    <s v="N/A"/>
    <s v="N/A"/>
    <s v="N/A"/>
    <x v="2"/>
    <s v="N/A"/>
    <s v="N/A"/>
    <s v="N/A"/>
    <s v="N/A"/>
    <s v="N/A"/>
    <s v="N/A"/>
    <s v="N/A"/>
    <s v="N/A"/>
    <s v="N/A"/>
    <s v="N/A"/>
    <s v="N/A"/>
    <s v="N/A"/>
    <s v="N/A"/>
    <s v="N/A"/>
    <s v="N/A"/>
    <s v="N/A"/>
    <m/>
    <s v="N/A"/>
    <s v="N/A"/>
    <s v="N/A"/>
    <s v="N/A"/>
    <s v="N/A"/>
    <m/>
    <m/>
    <m/>
    <m/>
  </r>
  <r>
    <x v="114"/>
    <n v="2018"/>
    <x v="1"/>
    <x v="1"/>
    <m/>
    <m/>
    <m/>
    <x v="1"/>
    <s v="N/A"/>
    <s v="N/A - N/A"/>
    <x v="2"/>
    <s v="Current year"/>
    <s v="N/A"/>
    <s v="N/A"/>
    <s v="N/A"/>
    <x v="2"/>
    <s v="N/A"/>
    <s v="N/A"/>
    <s v="N/A"/>
    <s v="N/A"/>
    <s v="N/A"/>
    <s v="N/A"/>
    <s v="N/A"/>
    <s v="N/A"/>
    <s v="N/A"/>
    <s v="N/A"/>
    <s v="N/A"/>
    <s v="N/A"/>
    <s v="N/A"/>
    <s v="N/A"/>
    <s v="N/A"/>
    <s v="N/A"/>
    <m/>
    <s v="N/A"/>
    <s v="N/A"/>
    <s v="N/A"/>
    <s v="N/A"/>
    <s v="N/A"/>
    <m/>
    <m/>
    <m/>
    <m/>
  </r>
  <r>
    <x v="114"/>
    <n v="2019"/>
    <x v="2"/>
    <x v="1"/>
    <m/>
    <m/>
    <m/>
    <x v="1"/>
    <s v="N/A"/>
    <s v="N/A - N/A"/>
    <x v="2"/>
    <s v="Current year"/>
    <s v="N/A"/>
    <s v="N/A"/>
    <s v="N/A"/>
    <x v="2"/>
    <s v="N/A"/>
    <s v="N/A"/>
    <s v="N/A"/>
    <s v="N/A"/>
    <s v="N/A"/>
    <s v="N/A"/>
    <s v="N/A"/>
    <s v="N/A"/>
    <s v="N/A"/>
    <s v="N/A"/>
    <s v="N/A"/>
    <s v="N/A"/>
    <s v="N/A"/>
    <s v="N/A"/>
    <s v="N/A"/>
    <s v="N/A"/>
    <m/>
    <s v="N/A"/>
    <s v="N/A"/>
    <s v="N/A"/>
    <s v="N/A"/>
    <s v="N/A"/>
    <m/>
    <m/>
    <m/>
    <m/>
  </r>
  <r>
    <x v="114"/>
    <n v="2020"/>
    <x v="3"/>
    <x v="1"/>
    <m/>
    <m/>
    <m/>
    <x v="1"/>
    <s v="N/A"/>
    <s v="N/A - N/A"/>
    <x v="2"/>
    <s v="Current year"/>
    <s v="N/A"/>
    <s v="N/A"/>
    <s v="N/A"/>
    <x v="2"/>
    <s v="N/A"/>
    <s v="N/A"/>
    <s v="N/A"/>
    <s v="N/A"/>
    <s v="N/A"/>
    <s v="N/A"/>
    <s v="N/A"/>
    <s v="N/A"/>
    <s v="N/A"/>
    <s v="N/A"/>
    <s v="N/A"/>
    <s v="N/A"/>
    <s v="N/A"/>
    <s v="N/A"/>
    <s v="N/A"/>
    <s v="N/A"/>
    <m/>
    <s v="N/A"/>
    <s v="N/A"/>
    <s v="N/A"/>
    <s v="N/A"/>
    <s v="N/A"/>
    <m/>
    <m/>
    <m/>
    <m/>
  </r>
  <r>
    <x v="114"/>
    <n v="2021"/>
    <x v="4"/>
    <x v="1"/>
    <m/>
    <m/>
    <m/>
    <x v="1"/>
    <s v="N/A"/>
    <s v="N/A - N/A"/>
    <x v="2"/>
    <s v="Current year"/>
    <s v="N/A"/>
    <s v="N/A"/>
    <s v="N/A"/>
    <x v="2"/>
    <s v="N/A"/>
    <s v="N/A"/>
    <s v="N/A"/>
    <s v="N/A"/>
    <s v="N/A"/>
    <s v="N/A"/>
    <s v="N/A"/>
    <s v="N/A"/>
    <s v="N/A"/>
    <s v="N/A"/>
    <s v="N/A"/>
    <s v="N/A"/>
    <s v="N/A"/>
    <s v="N/A"/>
    <s v="N/A"/>
    <s v="N/A"/>
    <m/>
    <s v="N/A"/>
    <s v="N/A"/>
    <s v="N/A"/>
    <s v="N/A"/>
    <s v="N/A"/>
    <m/>
    <m/>
    <m/>
    <m/>
  </r>
  <r>
    <x v="114"/>
    <n v="2022"/>
    <x v="5"/>
    <x v="1"/>
    <m/>
    <m/>
    <m/>
    <x v="1"/>
    <s v="N/A"/>
    <s v="N/A - N/A"/>
    <x v="2"/>
    <s v="Current year"/>
    <s v="N/A"/>
    <s v="N/A"/>
    <s v="N/A"/>
    <x v="2"/>
    <s v="N/A"/>
    <s v="N/A"/>
    <s v="N/A"/>
    <s v="N/A"/>
    <s v="N/A"/>
    <s v="N/A"/>
    <s v="N/A"/>
    <s v="N/A"/>
    <s v="N/A"/>
    <s v="N/A"/>
    <s v="N/A"/>
    <s v="N/A"/>
    <s v="N/A"/>
    <s v="N/A"/>
    <s v="N/A"/>
    <s v="N/A"/>
    <m/>
    <s v="N/A"/>
    <s v="N/A"/>
    <s v="N/A"/>
    <s v="N/A"/>
    <s v="N/A"/>
    <m/>
    <m/>
    <m/>
    <m/>
  </r>
  <r>
    <x v="114"/>
    <n v="2023"/>
    <x v="6"/>
    <x v="1"/>
    <m/>
    <m/>
    <m/>
    <x v="1"/>
    <s v="N/A"/>
    <s v="N/A - N/A"/>
    <x v="2"/>
    <s v="Current year"/>
    <s v="N/A"/>
    <s v="N/A"/>
    <s v="N/A"/>
    <x v="2"/>
    <s v="N/A"/>
    <s v="N/A"/>
    <s v="N/A"/>
    <s v="N/A"/>
    <s v="N/A"/>
    <s v="N/A"/>
    <s v="N/A"/>
    <s v="N/A"/>
    <s v="N/A"/>
    <s v="N/A"/>
    <s v="N/A"/>
    <s v="N/A"/>
    <s v="N/A"/>
    <s v="N/A"/>
    <s v="N/A"/>
    <s v="N/A"/>
    <m/>
    <s v="N/A"/>
    <s v="N/A"/>
    <s v="N/A"/>
    <s v="N/A"/>
    <s v="N/A"/>
    <m/>
    <m/>
    <m/>
    <m/>
  </r>
  <r>
    <x v="115"/>
    <n v="2017"/>
    <x v="0"/>
    <x v="6"/>
    <m/>
    <m/>
    <m/>
    <x v="0"/>
    <s v="GIEWS"/>
    <s v="GIEWS - 1"/>
    <x v="0"/>
    <s v="Current year"/>
    <m/>
    <m/>
    <d v="2017-01-01T00:00:00"/>
    <x v="0"/>
    <n v="12327530"/>
    <n v="12327530"/>
    <n v="1.0000000811192575"/>
    <s v="Feb-Jun 2017"/>
    <n v="6083530"/>
    <n v="0.49349139689783761"/>
    <n v="3332000"/>
    <n v="0.27028934425631085"/>
    <n v="2473000"/>
    <n v="0.20060790766682376"/>
    <n v="439000"/>
    <n v="3.561135117902775E-2"/>
    <n v="0"/>
    <n v="0"/>
    <n v="2912000"/>
    <n v="0.23621925884585152"/>
    <n v="0"/>
    <s v="Phase 4 Emergency"/>
    <m/>
    <s v="Y"/>
    <s v="Weather extremes "/>
    <s v="Drought"/>
    <m/>
    <m/>
    <m/>
    <n v="1"/>
  </r>
  <r>
    <x v="115"/>
    <n v="2018"/>
    <x v="1"/>
    <x v="6"/>
    <m/>
    <m/>
    <m/>
    <x v="0"/>
    <s v="GIEWS"/>
    <s v="GIEWS - 1"/>
    <x v="0"/>
    <s v="Current year"/>
    <m/>
    <m/>
    <d v="2017-08-01T00:00:00"/>
    <x v="0"/>
    <n v="12327529"/>
    <n v="12327529"/>
    <n v="1"/>
    <d v="2017-07-01T00:00:00"/>
    <n v="6149529"/>
    <n v="0.49884522680903853"/>
    <n v="2868000"/>
    <n v="0.23265003067524725"/>
    <n v="2444000"/>
    <n v="0.19825546547081738"/>
    <n v="866000"/>
    <n v="7.0249277044896835E-2"/>
    <n v="0"/>
    <n v="0"/>
    <n v="3310000"/>
    <n v="0.26850474251571421"/>
    <n v="0"/>
    <s v="Phase 4 Emergency"/>
    <m/>
    <s v="Y"/>
    <s v="Conflict/insecurity"/>
    <s v="Conflict/insecurity"/>
    <m/>
    <n v="-8.1119257533401878E-8"/>
    <m/>
    <n v="1"/>
  </r>
  <r>
    <x v="115"/>
    <n v="2019"/>
    <x v="2"/>
    <x v="6"/>
    <m/>
    <m/>
    <m/>
    <x v="0"/>
    <s v="GIEWS"/>
    <s v="GIEWS - 1"/>
    <x v="0"/>
    <s v="Current year"/>
    <m/>
    <m/>
    <d v="2018-01-01T00:00:00"/>
    <x v="0"/>
    <n v="12327530"/>
    <n v="12327529"/>
    <n v="1.0000000811192575"/>
    <s v="Feb-Jun 2018"/>
    <n v="6888529"/>
    <n v="0.55879235814411798"/>
    <n v="2711000"/>
    <n v="0.21991430723870128"/>
    <n v="2232000"/>
    <n v="0.18105818286860245"/>
    <n v="496000"/>
    <n v="4.0235151748578321E-2"/>
    <n v="0"/>
    <n v="0"/>
    <n v="2728000"/>
    <n v="0.22129333461718079"/>
    <n v="0"/>
    <s v="Phase 4 Emergency"/>
    <m/>
    <s v="Y"/>
    <s v="Conflict/insecurity"/>
    <s v="Conflict/insecurity"/>
    <m/>
    <n v="8.1119257533401878E-8"/>
    <n v="8.1119257557617584E-8"/>
    <n v="1"/>
  </r>
  <r>
    <x v="115"/>
    <n v="2020"/>
    <x v="3"/>
    <x v="6"/>
    <m/>
    <m/>
    <m/>
    <x v="0"/>
    <s v="GIEWS"/>
    <s v="GIEWS - 1"/>
    <x v="0"/>
    <s v="Current year"/>
    <m/>
    <m/>
    <d v="2019-08-01T00:00:00"/>
    <x v="0"/>
    <n v="12327530"/>
    <n v="12327530"/>
    <n v="1"/>
    <s v="Oct-Dec 2019"/>
    <n v="5998330"/>
    <n v="0.48658003671457301"/>
    <n v="4235200"/>
    <n v="0.34"/>
    <n v="1655000"/>
    <n v="0.13"/>
    <n v="439000"/>
    <n v="0.04"/>
    <n v="0"/>
    <n v="0"/>
    <n v="2094000"/>
    <n v="0.17"/>
    <n v="0"/>
    <s v="Phase 4 Emergency"/>
    <m/>
    <s v="Y"/>
    <s v="Weather extremes"/>
    <s v="Weather extremes"/>
    <m/>
    <n v="-8.1119257533401878E-8"/>
    <n v="0"/>
    <n v="1"/>
  </r>
  <r>
    <x v="115"/>
    <n v="2021"/>
    <x v="4"/>
    <x v="6"/>
    <m/>
    <m/>
    <m/>
    <x v="0"/>
    <s v="GIEWS"/>
    <s v="GIEWS - 1"/>
    <x v="0"/>
    <s v="Current year"/>
    <m/>
    <m/>
    <d v="2020-07-01T00:00:00"/>
    <x v="0"/>
    <n v="12327530"/>
    <n v="12327530"/>
    <n v="1"/>
    <s v="Oct-Dec 2020"/>
    <n v="7212530"/>
    <n v="0.58507503125119142"/>
    <n v="3010000"/>
    <n v="0.24416894544162537"/>
    <n v="1705000"/>
    <n v="0.13830832291626952"/>
    <n v="400000"/>
    <n v="3.2447700390913672E-2"/>
    <n v="0"/>
    <n v="0"/>
    <n v="2105000"/>
    <n v="0.17035042705229678"/>
    <n v="0"/>
    <s v="Phase 3 Crisis"/>
    <m/>
    <s v="Y"/>
    <s v="Weather extremes"/>
    <s v="Weather extremes"/>
    <m/>
    <n v="0"/>
    <n v="0"/>
    <n v="1"/>
  </r>
  <r>
    <x v="115"/>
    <n v="2022"/>
    <x v="5"/>
    <x v="6"/>
    <m/>
    <m/>
    <m/>
    <x v="0"/>
    <s v="GIEWS"/>
    <s v="GIEWS - "/>
    <x v="0"/>
    <s v="Current year"/>
    <m/>
    <m/>
    <d v="2021-08-01T00:00:00"/>
    <x v="0"/>
    <n v="15737176"/>
    <n v="15737176"/>
    <n v="1"/>
    <s v="Oct-Dec 2021"/>
    <n v="8558586"/>
    <n v="0.54384509647728407"/>
    <n v="3712900"/>
    <n v="0.23593178344068846"/>
    <n v="2824960"/>
    <n v="0.17950869965488089"/>
    <n v="640730"/>
    <n v="4.0714420427146521E-2"/>
    <n v="0"/>
    <n v="0"/>
    <n v="3465690"/>
    <n v="0.22022312008202743"/>
    <n v="0"/>
    <s v="Phase 3 Crisis"/>
    <m/>
    <s v="Y"/>
    <s v="Weather extremes"/>
    <s v="Weather extremes"/>
    <m/>
    <n v="0"/>
    <n v="0.27658792961769307"/>
    <n v="1"/>
  </r>
  <r>
    <x v="115"/>
    <n v="2023"/>
    <x v="6"/>
    <x v="6"/>
    <m/>
    <m/>
    <m/>
    <x v="0"/>
    <s v="GIEWS"/>
    <s v="GIEWS -  1, 2, 3 "/>
    <x v="0"/>
    <s v="Current year"/>
    <m/>
    <m/>
    <d v="2022-11-01T00:00:00"/>
    <x v="0"/>
    <n v="16955258"/>
    <n v="16955256"/>
    <n v="0.99999988204249091"/>
    <s v="Oct 2022 - Dec 2022"/>
    <n v="8294196"/>
    <n v="0.48918140781831898"/>
    <n v="3066770"/>
    <n v="0.18"/>
    <n v="3856730"/>
    <n v="0.23"/>
    <n v="1523510"/>
    <n v="0.09"/>
    <n v="214050"/>
    <n v="0.01"/>
    <n v="5594290"/>
    <n v="0.33"/>
    <n v="0"/>
    <s v="Phase 4 Emergency"/>
    <s v="Y"/>
    <s v="Y"/>
    <s v="Weather extremes"/>
    <m/>
    <m/>
    <n v="-1.179575090937135E-7"/>
    <n v="7.7401561754154621E-2"/>
    <n v="1"/>
  </r>
  <r>
    <x v="115"/>
    <n v="2023"/>
    <x v="7"/>
    <x v="6"/>
    <m/>
    <m/>
    <m/>
    <x v="0"/>
    <s v="GIEWS"/>
    <s v="GIEWS -  1, 2, 3 "/>
    <x v="0"/>
    <s v="Projection"/>
    <m/>
    <m/>
    <d v="2023-02-01T00:00:00"/>
    <x v="0"/>
    <n v="16955266"/>
    <n v="16955266"/>
    <n v="0.99999988204249091"/>
    <s v="Apr 2023 - Jun 2023"/>
    <n v="7121211.7199999997"/>
    <n v="0.42"/>
    <n v="3391053.2"/>
    <n v="0.2"/>
    <n v="4425580"/>
    <n v="0.26101507342910457"/>
    <n v="1860140"/>
    <n v="0.10970868873422569"/>
    <n v="222710"/>
    <n v="1.3135152229401767E-2"/>
    <n v="6508430"/>
    <n v="0.38385891439273201"/>
    <n v="0"/>
    <s v="Phase 4 Emergency"/>
    <s v="Y"/>
    <s v="Y"/>
    <s v="Weather extremes"/>
    <m/>
    <m/>
    <m/>
    <n v="4.7183003644061329E-7"/>
    <n v="1"/>
  </r>
  <r>
    <x v="116"/>
    <n v="2017"/>
    <x v="0"/>
    <x v="3"/>
    <m/>
    <m/>
    <m/>
    <x v="0"/>
    <s v="Other "/>
    <s v="Other  - Selected based on other reports and publicly available information on food insecurity"/>
    <x v="0"/>
    <s v="Current year"/>
    <m/>
    <m/>
    <m/>
    <x v="5"/>
    <n v="55000000"/>
    <n v="55000000"/>
    <n v="1"/>
    <m/>
    <n v="40700000"/>
    <n v="0.74"/>
    <n v="10400000"/>
    <n v="0.18909090909090909"/>
    <s v="N/A"/>
    <s v="N/A"/>
    <s v="N/A"/>
    <s v="N/A"/>
    <s v="N/A"/>
    <s v="N/A"/>
    <n v="3900000"/>
    <n v="7.0909090909090908E-2"/>
    <m/>
    <s v="N/A"/>
    <m/>
    <s v="N"/>
    <s v="Weather extremes"/>
    <s v="Natural hazard and El Nino"/>
    <s v="Aligned with past practises. No MFC"/>
    <m/>
    <m/>
    <m/>
  </r>
  <r>
    <x v="116"/>
    <n v="2018"/>
    <x v="1"/>
    <x v="3"/>
    <m/>
    <m/>
    <m/>
    <x v="0"/>
    <s v="Other "/>
    <s v="Other  - Selected based on other reports and publicly available information on food insecurity"/>
    <x v="0"/>
    <s v="Current year"/>
    <m/>
    <m/>
    <m/>
    <x v="5"/>
    <n v="55900000"/>
    <n v="55000000"/>
    <n v="0.98389982110912344"/>
    <s v="June 2016 – March 2017"/>
    <n v="40700000"/>
    <n v="0.74"/>
    <n v="10400000"/>
    <n v="0.18909090909090909"/>
    <s v="N/A"/>
    <s v="N/A"/>
    <s v="N/A"/>
    <s v="N/A"/>
    <s v="N/A"/>
    <s v="N/A"/>
    <n v="3900000"/>
    <n v="7.0909090909090908E-2"/>
    <m/>
    <s v="N/A"/>
    <m/>
    <s v="N"/>
    <s v="Weather extremes "/>
    <s v="Poor rains, reduced food production"/>
    <s v="Aligned with past practises. No MFC"/>
    <m/>
    <n v="1.6363636363636365E-2"/>
    <m/>
  </r>
  <r>
    <x v="116"/>
    <n v="2019"/>
    <x v="2"/>
    <x v="3"/>
    <m/>
    <m/>
    <m/>
    <x v="1"/>
    <s v="N/A"/>
    <s v="N/A - N/A"/>
    <x v="2"/>
    <s v="Current year"/>
    <s v="N/A"/>
    <s v="N/A"/>
    <s v="N/A"/>
    <x v="2"/>
    <s v="N/A"/>
    <s v="N/A"/>
    <s v="N/A"/>
    <s v="N/A"/>
    <s v="N/A"/>
    <s v="N/A"/>
    <s v="N/A"/>
    <s v="N/A"/>
    <s v="N/A"/>
    <s v="N/A"/>
    <s v="N/A"/>
    <s v="N/A"/>
    <s v="N/A"/>
    <s v="N/A"/>
    <s v="N/A"/>
    <s v="N/A"/>
    <m/>
    <s v="N/A"/>
    <s v="N/A"/>
    <s v="N/A"/>
    <s v="N/A"/>
    <s v="N/A"/>
    <m/>
    <m/>
    <e v="#VALUE!"/>
    <m/>
  </r>
  <r>
    <x v="116"/>
    <n v="2020"/>
    <x v="3"/>
    <x v="3"/>
    <m/>
    <m/>
    <m/>
    <x v="1"/>
    <s v="N/A"/>
    <s v="N/A - N/A"/>
    <x v="2"/>
    <s v="Current year"/>
    <s v="N/A"/>
    <s v="N/A"/>
    <s v="N/A"/>
    <x v="2"/>
    <s v="N/A"/>
    <s v="N/A"/>
    <s v="N/A"/>
    <s v="N/A"/>
    <s v="N/A"/>
    <s v="N/A"/>
    <s v="N/A"/>
    <s v="N/A"/>
    <s v="N/A"/>
    <s v="N/A"/>
    <s v="N/A"/>
    <s v="N/A"/>
    <s v="N/A"/>
    <s v="N/A"/>
    <s v="N/A"/>
    <s v="N/A"/>
    <m/>
    <s v="N/A"/>
    <s v="N/A"/>
    <s v="N/A"/>
    <s v="N/A"/>
    <s v="N/A"/>
    <m/>
    <m/>
    <m/>
    <m/>
  </r>
  <r>
    <x v="116"/>
    <n v="2021"/>
    <x v="4"/>
    <x v="3"/>
    <m/>
    <m/>
    <m/>
    <x v="1"/>
    <s v="N/A"/>
    <s v="N/A - N/A"/>
    <x v="2"/>
    <s v="Current year"/>
    <s v="N/A"/>
    <s v="N/A"/>
    <s v="N/A"/>
    <x v="2"/>
    <s v="N/A"/>
    <s v="N/A"/>
    <s v="N/A"/>
    <s v="N/A"/>
    <s v="N/A"/>
    <s v="N/A"/>
    <s v="N/A"/>
    <s v="N/A"/>
    <s v="N/A"/>
    <s v="N/A"/>
    <s v="N/A"/>
    <s v="N/A"/>
    <s v="N/A"/>
    <s v="N/A"/>
    <s v="N/A"/>
    <s v="N/A"/>
    <m/>
    <s v="N/A"/>
    <s v="N/A"/>
    <s v="N/A"/>
    <s v="N/A"/>
    <s v="N/A"/>
    <m/>
    <m/>
    <m/>
    <m/>
  </r>
  <r>
    <x v="116"/>
    <n v="2022"/>
    <x v="5"/>
    <x v="3"/>
    <m/>
    <m/>
    <m/>
    <x v="1"/>
    <s v="N/A"/>
    <s v="N/A - N/A"/>
    <x v="2"/>
    <s v="Current year"/>
    <s v="N/A"/>
    <s v="N/A"/>
    <s v="N/A"/>
    <x v="2"/>
    <s v="N/A"/>
    <s v="N/A"/>
    <s v="N/A"/>
    <s v="N/A"/>
    <s v="N/A"/>
    <s v="N/A"/>
    <s v="N/A"/>
    <s v="N/A"/>
    <s v="N/A"/>
    <s v="N/A"/>
    <s v="N/A"/>
    <s v="N/A"/>
    <s v="N/A"/>
    <s v="N/A"/>
    <s v="N/A"/>
    <s v="N/A"/>
    <m/>
    <s v="N/A"/>
    <s v="N/A"/>
    <s v="N/A"/>
    <s v="N/A"/>
    <s v="N/A"/>
    <m/>
    <m/>
    <m/>
    <m/>
  </r>
  <r>
    <x v="116"/>
    <n v="2023"/>
    <x v="6"/>
    <x v="3"/>
    <m/>
    <m/>
    <m/>
    <x v="1"/>
    <s v="N/A"/>
    <s v="N/A - N/A"/>
    <x v="2"/>
    <s v="Current year"/>
    <s v="N/A"/>
    <s v="N/A"/>
    <s v="N/A"/>
    <x v="2"/>
    <s v="N/A"/>
    <s v="N/A"/>
    <s v="N/A"/>
    <s v="N/A"/>
    <s v="N/A"/>
    <s v="N/A"/>
    <s v="N/A"/>
    <s v="N/A"/>
    <s v="N/A"/>
    <s v="N/A"/>
    <s v="N/A"/>
    <s v="N/A"/>
    <s v="N/A"/>
    <s v="N/A"/>
    <s v="N/A"/>
    <s v="N/A"/>
    <m/>
    <s v="N/A"/>
    <s v="N/A"/>
    <s v="N/A"/>
    <s v="N/A"/>
    <s v="N/A"/>
    <m/>
    <m/>
    <m/>
    <m/>
  </r>
  <r>
    <x v="117"/>
    <n v="2017"/>
    <x v="0"/>
    <x v="6"/>
    <m/>
    <m/>
    <m/>
    <x v="0"/>
    <s v="GIEWS"/>
    <s v="GIEWS - 1"/>
    <x v="0"/>
    <s v="Current year"/>
    <m/>
    <m/>
    <d v="2017-01-01T00:00:00"/>
    <x v="0"/>
    <n v="12311845"/>
    <n v="11845855"/>
    <n v="0.96"/>
    <s v="Feb-Apr 2017"/>
    <n v="2790855"/>
    <n v="0.25"/>
    <n v="4120000"/>
    <n v="0.35"/>
    <n v="3765000"/>
    <n v="0.32"/>
    <n v="1070000"/>
    <n v="0.09"/>
    <n v="100000"/>
    <n v="0.01"/>
    <n v="4935000"/>
    <n v="0.41"/>
    <n v="0"/>
    <s v="Phase 5 Famine"/>
    <s v="Y"/>
    <s v="Y"/>
    <s v="Conflict/insecurity"/>
    <s v="Conflict/insecurity"/>
    <m/>
    <m/>
    <m/>
    <n v="1"/>
  </r>
  <r>
    <x v="117"/>
    <n v="2018"/>
    <x v="1"/>
    <x v="6"/>
    <m/>
    <m/>
    <m/>
    <x v="0"/>
    <s v="GIEWS"/>
    <s v="GIEWS - 1"/>
    <x v="0"/>
    <s v="Current year"/>
    <m/>
    <m/>
    <d v="2017-05-01T00:00:00"/>
    <x v="0"/>
    <n v="12311845"/>
    <n v="11590000"/>
    <n v="0.94136987592030275"/>
    <s v="Jun-Jul 2017"/>
    <n v="1900000"/>
    <n v="0.18"/>
    <n v="3615000"/>
    <n v="0.3"/>
    <n v="4345000"/>
    <n v="0.36"/>
    <n v="1685000"/>
    <n v="0.14000000000000001"/>
    <n v="45000"/>
    <n v="0"/>
    <n v="6075000"/>
    <n v="0.49"/>
    <n v="0"/>
    <s v="Phase 4 Emergency"/>
    <m/>
    <s v="Y"/>
    <s v="Conflict/insecurity"/>
    <s v="Conflict/insecurity"/>
    <m/>
    <n v="-1.8630124079697219E-2"/>
    <n v="0"/>
    <n v="1"/>
  </r>
  <r>
    <x v="117"/>
    <n v="2019"/>
    <x v="2"/>
    <x v="6"/>
    <m/>
    <m/>
    <m/>
    <x v="0"/>
    <s v="GIEWS"/>
    <s v="GIEWS - 1"/>
    <x v="0"/>
    <s v="Current year"/>
    <m/>
    <m/>
    <d v="2018-09-01T00:00:00"/>
    <x v="0"/>
    <n v="10971513"/>
    <n v="10350874"/>
    <n v="0.94343177645599108"/>
    <d v="2018-09-01T00:00:00"/>
    <n v="1063874"/>
    <n v="0.10278107916297696"/>
    <n v="3225000"/>
    <n v="0.31156789272094315"/>
    <n v="4320000"/>
    <n v="0.41735606094712391"/>
    <n v="1695000"/>
    <n v="0.16375428780217013"/>
    <n v="47000"/>
    <n v="4.5406793667858384E-3"/>
    <n v="6062000"/>
    <n v="0.58565102811607983"/>
    <n v="0"/>
    <s v="Phase 4 Emergency"/>
    <m/>
    <s v="Y"/>
    <s v="Conflict/insecurity"/>
    <s v="Conflict/insecurity"/>
    <m/>
    <n v="2.0619005356883324E-3"/>
    <n v="-0.10886524318654109"/>
    <n v="1"/>
  </r>
  <r>
    <x v="117"/>
    <n v="2020"/>
    <x v="3"/>
    <x v="6"/>
    <m/>
    <m/>
    <m/>
    <x v="0"/>
    <s v="GIEWS"/>
    <s v="GIEWS - 1"/>
    <x v="0"/>
    <s v="Current year"/>
    <m/>
    <m/>
    <d v="2019-05-01T00:00:00"/>
    <x v="0"/>
    <n v="11385139"/>
    <n v="11385139"/>
    <n v="1"/>
    <s v="May-Jul 2019"/>
    <n v="1189139"/>
    <n v="0.10444659481100758"/>
    <n v="3240000"/>
    <n v="0.28000000000000003"/>
    <n v="5120000"/>
    <n v="0.45"/>
    <n v="1815000"/>
    <n v="0.16"/>
    <n v="21000"/>
    <n v="0"/>
    <n v="6956000"/>
    <n v="0.61"/>
    <n v="0"/>
    <s v="Phase 4 Emergency"/>
    <m/>
    <s v="Y"/>
    <s v="Conflict/insecurity"/>
    <s v="Conflict/insecurity"/>
    <m/>
    <n v="5.6568223544008922E-2"/>
    <n v="3.7699996345080207E-2"/>
    <n v="1"/>
  </r>
  <r>
    <x v="117"/>
    <n v="2021"/>
    <x v="4"/>
    <x v="6"/>
    <m/>
    <m/>
    <m/>
    <x v="0"/>
    <s v="GIEWS"/>
    <s v="GIEWS - 1"/>
    <x v="0"/>
    <s v="Current year"/>
    <m/>
    <m/>
    <d v="2020-01-01T00:00:00"/>
    <x v="0"/>
    <n v="11703111"/>
    <n v="11703111"/>
    <n v="1"/>
    <s v="May-Jul 2020"/>
    <n v="1938111"/>
    <n v="0.16560647848251631"/>
    <n v="3285000"/>
    <n v="0.28000000000000003"/>
    <n v="4735000"/>
    <n v="0.4"/>
    <n v="1745000"/>
    <n v="0.15"/>
    <n v="0"/>
    <n v="0"/>
    <n v="6480000"/>
    <n v="0.55000000000000004"/>
    <n v="0"/>
    <s v="Phase 4 Emergency"/>
    <m/>
    <s v="Y"/>
    <s v="Conflict/insecurity"/>
    <s v="Conflict/insecurity"/>
    <m/>
    <n v="0"/>
    <n v="2.7928688442011993E-2"/>
    <n v="1"/>
  </r>
  <r>
    <x v="117"/>
    <n v="2022"/>
    <x v="5"/>
    <x v="6"/>
    <m/>
    <m/>
    <m/>
    <x v="0"/>
    <s v="GIEWS"/>
    <s v="GIEWS - "/>
    <x v="0"/>
    <s v="Current year"/>
    <m/>
    <m/>
    <d v="2020-10-01T00:00:00"/>
    <x v="0"/>
    <n v="12060000"/>
    <n v="12001787"/>
    <n v="0.99517305140961854"/>
    <s v="April-July 2021"/>
    <n v="1675000"/>
    <n v="0.1395448027864517"/>
    <n v="3138000"/>
    <n v="0.26"/>
    <n v="4668000"/>
    <n v="0.39"/>
    <n v="2413000"/>
    <n v="0.2"/>
    <n v="108000"/>
    <n v="0.01"/>
    <n v="7189000"/>
    <n v="0.6"/>
    <n v="0"/>
    <s v="Phase 4 Emergency"/>
    <m/>
    <s v="Y"/>
    <s v="Conflict/insecurity"/>
    <s v="Conflict/insecurity"/>
    <m/>
    <n v="-4.8269485903814635E-3"/>
    <n v="3.0495224731270174E-2"/>
    <n v="1"/>
  </r>
  <r>
    <x v="117"/>
    <n v="2023"/>
    <x v="6"/>
    <x v="6"/>
    <m/>
    <m/>
    <m/>
    <x v="0"/>
    <s v="GIEWS"/>
    <s v="GIEWS -  1, 2, 3 "/>
    <x v="0"/>
    <s v="Current year"/>
    <m/>
    <m/>
    <d v="2022-03-01T00:00:00"/>
    <x v="0"/>
    <n v="12394979"/>
    <n v="12348961"/>
    <n v="0.99"/>
    <s v="April-July 2022"/>
    <n v="1700000"/>
    <n v="0.13766340342317057"/>
    <n v="2901000"/>
    <n v="0.23491854901801051"/>
    <n v="4765000"/>
    <n v="0.38586242194788695"/>
    <n v="2892000"/>
    <n v="0.23418974276459373"/>
    <n v="87000"/>
    <n v="7.0451271163622592E-3"/>
    <n v="7744000"/>
    <n v="0.63"/>
    <n v="0"/>
    <s v="Phase 4 Emergency"/>
    <m/>
    <s v="Y"/>
    <s v="Economic shocks"/>
    <m/>
    <m/>
    <n v="-5.1730514096185454E-3"/>
    <n v="2.7776036484245439E-2"/>
    <n v="1"/>
  </r>
  <r>
    <x v="117"/>
    <n v="2023"/>
    <x v="7"/>
    <x v="6"/>
    <m/>
    <m/>
    <m/>
    <x v="0"/>
    <s v="GIEWS"/>
    <s v="GIEWS -  1, 2, 3 "/>
    <x v="0"/>
    <s v="Projection"/>
    <m/>
    <m/>
    <d v="2022-10-01T00:00:00"/>
    <x v="0"/>
    <n v="12400000"/>
    <n v="12374205"/>
    <n v="0.99791975806451616"/>
    <s v="Apr-Jul 2023"/>
    <n v="1530205"/>
    <n v="0.12366087356723118"/>
    <n v="3080000"/>
    <n v="0.25"/>
    <n v="4822000"/>
    <n v="0.39"/>
    <n v="2899000"/>
    <n v="0.23"/>
    <n v="43000"/>
    <n v="0"/>
    <n v="7764000"/>
    <n v="0.63"/>
    <n v="0"/>
    <s v="Phase 4 Emergency"/>
    <m/>
    <s v="Y"/>
    <s v="Economic shocks"/>
    <m/>
    <m/>
    <m/>
    <n v="4.0508338093997578E-4"/>
    <n v="1"/>
  </r>
  <r>
    <x v="118"/>
    <n v="2017"/>
    <x v="0"/>
    <x v="0"/>
    <m/>
    <m/>
    <m/>
    <x v="0"/>
    <s v="GIEWS "/>
    <s v="GIEWS  - 2, 3"/>
    <x v="3"/>
    <s v="Current year"/>
    <s v="N/A"/>
    <s v="Insufficient evidence"/>
    <s v="N/A"/>
    <x v="2"/>
    <s v="N/A"/>
    <s v="N/A"/>
    <s v="N/A"/>
    <s v="N/A"/>
    <s v="N/A"/>
    <s v="N/A"/>
    <s v="N/A"/>
    <s v="N/A"/>
    <s v="N/A"/>
    <s v="N/A"/>
    <s v="N/A"/>
    <s v="N/A"/>
    <s v="N/A"/>
    <s v="N/A"/>
    <s v="N/A"/>
    <s v="N/A"/>
    <m/>
    <s v="N/A"/>
    <s v="N/A"/>
    <s v="N/A"/>
    <s v="N/A"/>
    <s v="N/A"/>
    <m/>
    <m/>
    <m/>
    <m/>
  </r>
  <r>
    <x v="118"/>
    <n v="2018"/>
    <x v="1"/>
    <x v="0"/>
    <m/>
    <m/>
    <m/>
    <x v="0"/>
    <s v="GIEWS "/>
    <s v="GIEWS  - 2, 3"/>
    <x v="0"/>
    <s v="Current year"/>
    <m/>
    <m/>
    <m/>
    <x v="24"/>
    <n v="21506813"/>
    <n v="5700000"/>
    <n v="0.27"/>
    <s v="TBC"/>
    <s v="merged with Phase 2 "/>
    <s v="merged with Phase 2"/>
    <n v="4790000"/>
    <n v="0.8403508771929824"/>
    <s v="N/A"/>
    <s v="N/A"/>
    <s v="N/A"/>
    <s v="N/A"/>
    <s v="N/A"/>
    <s v="N/A"/>
    <n v="910000"/>
    <n v="0.15964912280701754"/>
    <m/>
    <s v="N/A"/>
    <m/>
    <s v="N"/>
    <s v="Weather extremes "/>
    <s v="Natural disaster"/>
    <m/>
    <e v="#VALUE!"/>
    <m/>
    <m/>
  </r>
  <r>
    <x v="118"/>
    <n v="2019"/>
    <x v="2"/>
    <x v="0"/>
    <m/>
    <m/>
    <m/>
    <x v="0"/>
    <s v="GIEWS"/>
    <s v="GIEWS - 3"/>
    <x v="3"/>
    <s v="Current year"/>
    <s v="N/A"/>
    <s v="Insufficient evidence"/>
    <s v="N/A"/>
    <x v="2"/>
    <s v="N/A"/>
    <s v="N/A"/>
    <s v="N/A"/>
    <s v="N/A"/>
    <s v="N/A"/>
    <s v="N/A"/>
    <s v="N/A"/>
    <s v="N/A"/>
    <s v="N/A"/>
    <s v="N/A"/>
    <s v="N/A"/>
    <s v="N/A"/>
    <s v="N/A"/>
    <s v="N/A"/>
    <s v="N/A"/>
    <s v="N/A"/>
    <m/>
    <s v="N/A"/>
    <s v="N/A"/>
    <s v="N/A"/>
    <s v="N/A"/>
    <s v="N/A"/>
    <m/>
    <e v="#VALUE!"/>
    <e v="#VALUE!"/>
    <m/>
  </r>
  <r>
    <x v="118"/>
    <n v="2020"/>
    <x v="3"/>
    <x v="0"/>
    <m/>
    <m/>
    <m/>
    <x v="1"/>
    <s v="N/A"/>
    <s v="N/A - N/A"/>
    <x v="2"/>
    <s v="Current year"/>
    <s v="N/A"/>
    <s v="N/A"/>
    <s v="N/A"/>
    <x v="2"/>
    <s v="N/A"/>
    <s v="N/A"/>
    <s v="N/A"/>
    <s v="N/A"/>
    <s v="N/A"/>
    <s v="N/A"/>
    <s v="N/A"/>
    <s v="N/A"/>
    <s v="N/A"/>
    <s v="N/A"/>
    <s v="N/A"/>
    <s v="N/A"/>
    <s v="N/A"/>
    <s v="N/A"/>
    <s v="N/A"/>
    <s v="N/A"/>
    <m/>
    <s v="N/A"/>
    <s v="N/A"/>
    <s v="N/A"/>
    <s v="N/A"/>
    <s v="N/A"/>
    <m/>
    <e v="#VALUE!"/>
    <m/>
    <m/>
  </r>
  <r>
    <x v="118"/>
    <n v="2021"/>
    <x v="4"/>
    <x v="0"/>
    <m/>
    <m/>
    <m/>
    <x v="0"/>
    <s v="Climate shock"/>
    <s v="Climate shock - "/>
    <x v="3"/>
    <s v="Current year"/>
    <s v="N/A"/>
    <s v="Insufficient evidence"/>
    <s v="N/A"/>
    <x v="2"/>
    <s v="N/A"/>
    <s v="N/A"/>
    <s v="N/A"/>
    <s v="N/A"/>
    <s v="N/A"/>
    <s v="N/A"/>
    <s v="N/A"/>
    <s v="N/A"/>
    <s v="N/A"/>
    <s v="N/A"/>
    <s v="N/A"/>
    <s v="N/A"/>
    <s v="N/A"/>
    <s v="N/A"/>
    <s v="N/A"/>
    <s v="N/A"/>
    <m/>
    <s v="N/A"/>
    <s v="N/A"/>
    <s v="N/A"/>
    <s v="N/A"/>
    <s v="N/A"/>
    <m/>
    <e v="#VALUE!"/>
    <m/>
    <m/>
  </r>
  <r>
    <x v="118"/>
    <n v="2022"/>
    <x v="5"/>
    <x v="0"/>
    <m/>
    <m/>
    <m/>
    <x v="0"/>
    <s v="Climate shock"/>
    <s v=" - FAO assistance provided (COVID-19 socio-economic shock); Received assistance from IFRC for 15,000 people (Cargo Ship Fire Emergency) + 17 500 people for post-flood recovery"/>
    <x v="3"/>
    <s v="Current year"/>
    <s v="N/A"/>
    <s v="Insufficient evidence"/>
    <s v="N/A"/>
    <x v="2"/>
    <s v="N/A"/>
    <s v="N/A"/>
    <s v="N/A"/>
    <s v="N/A"/>
    <s v="N/A"/>
    <s v="N/A"/>
    <s v="N/A"/>
    <s v="N/A"/>
    <s v="N/A"/>
    <s v="N/A"/>
    <s v="N/A"/>
    <s v="N/A"/>
    <s v="N/A"/>
    <s v="N/A"/>
    <s v="N/A"/>
    <s v="N/A"/>
    <m/>
    <s v="N/A"/>
    <s v="N/A"/>
    <s v="N/A"/>
    <s v="N/A"/>
    <s v="N/A"/>
    <m/>
    <e v="#VALUE!"/>
    <m/>
    <m/>
  </r>
  <r>
    <x v="118"/>
    <n v="2023"/>
    <x v="6"/>
    <x v="0"/>
    <m/>
    <m/>
    <m/>
    <x v="0"/>
    <s v="GIEWS "/>
    <s v="GIEWS  - 1"/>
    <x v="0"/>
    <s v="Current year"/>
    <m/>
    <m/>
    <m/>
    <x v="25"/>
    <n v="22159516"/>
    <n v="22159516"/>
    <n v="1"/>
    <s v="31 May - 17 Jun 2022 "/>
    <s v="merged with Phase 2 "/>
    <s v="merged with Phase 2"/>
    <n v="15888372.971999999"/>
    <n v="0.71699999999999997"/>
    <s v="N/A"/>
    <s v="N/A"/>
    <s v="N/A"/>
    <s v="N/A"/>
    <s v="N/A"/>
    <s v="N/A"/>
    <n v="6271143.0280000009"/>
    <n v="0.28299999999999997"/>
    <m/>
    <s v="N/A"/>
    <m/>
    <s v="Y"/>
    <s v="Economic shocks"/>
    <m/>
    <m/>
    <e v="#VALUE!"/>
    <m/>
    <n v="1"/>
  </r>
  <r>
    <x v="118"/>
    <n v="2023"/>
    <x v="7"/>
    <x v="0"/>
    <m/>
    <m/>
    <m/>
    <x v="0"/>
    <s v="GIEWS "/>
    <s v="GIEWS  - 1"/>
    <x v="3"/>
    <s v="Projection"/>
    <s v="N/A"/>
    <s v="Data gap"/>
    <s v="N/A"/>
    <x v="4"/>
    <m/>
    <m/>
    <m/>
    <m/>
    <m/>
    <m/>
    <m/>
    <m/>
    <m/>
    <m/>
    <m/>
    <m/>
    <m/>
    <m/>
    <m/>
    <s v="N/A"/>
    <m/>
    <s v="N/A"/>
    <s v="N/A"/>
    <s v="N/A"/>
    <s v="N/A"/>
    <m/>
    <m/>
    <m/>
    <n v="-1"/>
    <m/>
  </r>
  <r>
    <x v="119"/>
    <n v="2017"/>
    <x v="0"/>
    <x v="6"/>
    <m/>
    <m/>
    <m/>
    <x v="0"/>
    <s v="GIEWS"/>
    <s v="GIEWS - 1"/>
    <x v="0"/>
    <s v="Current year"/>
    <m/>
    <m/>
    <d v="2016-04-01T00:00:00"/>
    <x v="0"/>
    <n v="41823493"/>
    <n v="37127057.000000007"/>
    <n v="0.88770818353215997"/>
    <s v="Apr-Jul 2016"/>
    <n v="20639977.000000007"/>
    <n v="0.55592817389215643"/>
    <n v="12071725"/>
    <n v="0.32514629425111718"/>
    <n v="4275118"/>
    <n v="0.1151483135331734"/>
    <n v="140237"/>
    <n v="3.7772183235530894E-3"/>
    <n v="0"/>
    <n v="0"/>
    <n v="4415355"/>
    <n v="0.11892553185672648"/>
    <n v="0"/>
    <s v="Phase 3 Crisis"/>
    <m/>
    <s v="Y"/>
    <s v="Conflict/insecurity"/>
    <s v="Conflict/insecurity"/>
    <m/>
    <m/>
    <m/>
    <n v="1"/>
  </r>
  <r>
    <x v="119"/>
    <n v="2018"/>
    <x v="1"/>
    <x v="6"/>
    <m/>
    <m/>
    <m/>
    <x v="0"/>
    <s v="GIEWS"/>
    <s v="GIEWS - 1"/>
    <x v="0"/>
    <s v="Current year"/>
    <m/>
    <m/>
    <d v="2017-10-01T00:00:00"/>
    <x v="0"/>
    <n v="42778077"/>
    <n v="42778077"/>
    <n v="1"/>
    <s v="Oct-Dec 2017"/>
    <n v="26424182"/>
    <n v="0.61770382993139217"/>
    <n v="12508089"/>
    <n v="0.29239484046933667"/>
    <n v="3694087"/>
    <n v="8.6354676485340842E-2"/>
    <n v="151719"/>
    <n v="3.5466531139302965E-3"/>
    <n v="0"/>
    <n v="0"/>
    <n v="3845806"/>
    <n v="8.9901329599271135E-2"/>
    <n v="0"/>
    <s v="Phase 4 Emergency"/>
    <m/>
    <s v="Y"/>
    <s v="Conflict/insecurity"/>
    <s v="Conflict/insecurity"/>
    <m/>
    <n v="0.11229181646784003"/>
    <n v="2.2824109884843909E-2"/>
    <n v="1"/>
  </r>
  <r>
    <x v="119"/>
    <n v="2019"/>
    <x v="2"/>
    <x v="6"/>
    <m/>
    <m/>
    <m/>
    <x v="0"/>
    <s v="GIEWS"/>
    <s v="GIEWS - 1"/>
    <x v="0"/>
    <s v="Current year"/>
    <s v="https://www.ipcinfo.org/fileadmin/user_upload/ipcinfo/docs/1_IPC_Sudan_AcuteFI_Situation_2018April.pdf"/>
    <m/>
    <m/>
    <x v="0"/>
    <n v="43874985"/>
    <n v="43874985"/>
    <n v="1"/>
    <s v="May-July 2018"/>
    <n v="23958607"/>
    <n v="0.54606530349810944"/>
    <n v="13740579"/>
    <n v="0.31317569681220403"/>
    <n v="5574843"/>
    <n v="0.12706199215794603"/>
    <n v="600956"/>
    <n v="1.3697007531740467E-2"/>
    <n v="0"/>
    <n v="0"/>
    <n v="6175799"/>
    <n v="0.1407589996896865"/>
    <n v="0"/>
    <s v="Phase 4 Emergency"/>
    <m/>
    <s v="Y"/>
    <s v="Economic shocks"/>
    <s v="Economic shocks"/>
    <m/>
    <n v="0"/>
    <n v="2.564182583522864E-2"/>
    <n v="1"/>
  </r>
  <r>
    <x v="119"/>
    <n v="2020"/>
    <x v="3"/>
    <x v="6"/>
    <m/>
    <m/>
    <s v="Excluding West Darfur"/>
    <x v="0"/>
    <s v="GIEWS"/>
    <s v="GIEWS - 1"/>
    <x v="0"/>
    <s v="Current year"/>
    <m/>
    <m/>
    <d v="2019-06-01T00:00:00"/>
    <x v="0"/>
    <n v="42813000"/>
    <n v="41934359"/>
    <n v="0.97947723822203536"/>
    <s v="Jun-Aug 2019"/>
    <n v="24246159"/>
    <n v="0.57819314705633151"/>
    <n v="11835390"/>
    <n v="0.28000000000000003"/>
    <n v="4809357"/>
    <n v="0.11"/>
    <n v="1043453"/>
    <n v="0.02"/>
    <n v="0"/>
    <n v="0"/>
    <n v="5852810"/>
    <n v="0.14000000000000001"/>
    <n v="0"/>
    <s v="Phase 4 Emergency"/>
    <m/>
    <s v="Y"/>
    <s v="Economic shocks"/>
    <s v="Economic shocks"/>
    <m/>
    <n v="-2.0522761777964638E-2"/>
    <n v="-2.4204794599929778E-2"/>
    <n v="1"/>
  </r>
  <r>
    <x v="119"/>
    <n v="2021"/>
    <x v="4"/>
    <x v="6"/>
    <m/>
    <m/>
    <m/>
    <x v="0"/>
    <s v="GIEWS"/>
    <s v="GIEWS - 1"/>
    <x v="0"/>
    <s v="Current year"/>
    <m/>
    <m/>
    <d v="2020-06-01T00:00:00"/>
    <x v="0"/>
    <n v="45319635"/>
    <n v="45198109"/>
    <n v="0.99731846913594957"/>
    <s v="Jun-Sep 2020"/>
    <n v="19728053"/>
    <n v="0.43647961024210108"/>
    <n v="15891371"/>
    <n v="0.35"/>
    <n v="7410682"/>
    <n v="0.16"/>
    <n v="2168003"/>
    <n v="0.05"/>
    <n v="0"/>
    <n v="0"/>
    <n v="9578685"/>
    <n v="0.21"/>
    <n v="0"/>
    <s v="Phase 4 Emergency"/>
    <m/>
    <s v="Y"/>
    <s v="Economic shocks "/>
    <s v="Economic shocks (including COVID)"/>
    <m/>
    <n v="1.7841230913914208E-2"/>
    <n v="5.8548454908555814E-2"/>
    <n v="1"/>
  </r>
  <r>
    <x v="119"/>
    <n v="2022"/>
    <x v="5"/>
    <x v="6"/>
    <m/>
    <m/>
    <s v="Entire country excluding Abyei and Al Tina"/>
    <x v="0"/>
    <s v="GIEWS"/>
    <s v="GIEWS -  1, 2, 3 "/>
    <x v="0"/>
    <s v="Current year"/>
    <m/>
    <m/>
    <d v="2021-03-01T00:00:00"/>
    <x v="0"/>
    <n v="46796616"/>
    <n v="46568825"/>
    <n v="0.9951323189693887"/>
    <s v="Jun-Sep 2021"/>
    <n v="20273468"/>
    <n v="0.43534420290827608"/>
    <n v="16525736"/>
    <n v="0.35"/>
    <n v="7072838"/>
    <n v="0.15"/>
    <n v="2696783"/>
    <n v="0.06"/>
    <n v="0"/>
    <n v="0"/>
    <n v="9769621"/>
    <n v="0.21"/>
    <n v="0"/>
    <s v="Phase 4 Emergency"/>
    <m/>
    <s v="Y"/>
    <s v="Economic shocks "/>
    <s v="Economic shocks (including COVID)"/>
    <m/>
    <n v="-2.186150166560874E-3"/>
    <n v="3.2590311020819121E-2"/>
    <n v="1"/>
  </r>
  <r>
    <x v="119"/>
    <n v="2023"/>
    <x v="6"/>
    <x v="6"/>
    <m/>
    <m/>
    <m/>
    <x v="0"/>
    <s v="GIEWS"/>
    <s v="GIEWS -  1, 2, 3 "/>
    <x v="0"/>
    <s v="Current year"/>
    <m/>
    <m/>
    <d v="2022-05-01T00:00:00"/>
    <x v="0"/>
    <n v="47881435"/>
    <n v="47881435"/>
    <n v="1"/>
    <s v="Jun-Sep 2022"/>
    <n v="18648037"/>
    <n v="0.38946278448003907"/>
    <n v="17580330"/>
    <n v="0.37"/>
    <n v="8549970"/>
    <n v="0.18"/>
    <n v="3103098"/>
    <n v="0.06"/>
    <n v="0"/>
    <n v="0"/>
    <n v="11653068"/>
    <n v="0.24"/>
    <n v="0"/>
    <s v="Phase 4 Emergency"/>
    <m/>
    <s v="Y"/>
    <s v="Economic shocks"/>
    <m/>
    <m/>
    <n v="4.8676810306113039E-3"/>
    <n v="2.3181569368178247E-2"/>
    <n v="1"/>
  </r>
  <r>
    <x v="119"/>
    <n v="2023"/>
    <x v="7"/>
    <x v="6"/>
    <m/>
    <m/>
    <m/>
    <x v="0"/>
    <s v="GIEWS"/>
    <s v="GIEWS -  1, 2, 3 "/>
    <x v="0"/>
    <s v="Projection"/>
    <m/>
    <m/>
    <d v="2023-05-22T00:00:00"/>
    <x v="0"/>
    <n v="47881435"/>
    <n v="47881435"/>
    <n v="1"/>
    <s v="Oct 2022 - Feb 2023"/>
    <n v="22396097"/>
    <n v="0.47"/>
    <n v="17746553"/>
    <n v="0.37"/>
    <n v="6189076"/>
    <n v="0.13"/>
    <n v="1549705"/>
    <n v="0.03"/>
    <n v="0"/>
    <n v="0"/>
    <n v="7738781"/>
    <n v="0.16"/>
    <m/>
    <s v="Phase 3 Crisis "/>
    <m/>
    <s v="Y"/>
    <s v="Economic shocks"/>
    <m/>
    <m/>
    <m/>
    <n v="0"/>
    <n v="1"/>
  </r>
  <r>
    <x v="120"/>
    <n v="2017"/>
    <x v="0"/>
    <x v="1"/>
    <m/>
    <m/>
    <m/>
    <x v="1"/>
    <s v="N/A"/>
    <s v="N/A - N/A"/>
    <x v="2"/>
    <s v="Current year"/>
    <s v="N/A"/>
    <s v="N/A"/>
    <s v="N/A"/>
    <x v="2"/>
    <s v="N/A"/>
    <s v="N/A"/>
    <s v="N/A"/>
    <s v="N/A"/>
    <s v="N/A"/>
    <s v="N/A"/>
    <s v="N/A"/>
    <s v="N/A"/>
    <s v="N/A"/>
    <s v="N/A"/>
    <s v="N/A"/>
    <s v="N/A"/>
    <s v="N/A"/>
    <s v="N/A"/>
    <s v="N/A"/>
    <s v="N/A"/>
    <m/>
    <s v="N/A"/>
    <s v="N/A"/>
    <s v="N/A"/>
    <s v="N/A"/>
    <s v="N/A"/>
    <m/>
    <m/>
    <m/>
    <m/>
  </r>
  <r>
    <x v="120"/>
    <n v="2018"/>
    <x v="1"/>
    <x v="1"/>
    <m/>
    <m/>
    <m/>
    <x v="1"/>
    <s v="N/A"/>
    <s v="N/A - N/A"/>
    <x v="2"/>
    <s v="Current year"/>
    <s v="N/A"/>
    <s v="N/A"/>
    <s v="N/A"/>
    <x v="2"/>
    <s v="N/A"/>
    <s v="N/A"/>
    <s v="N/A"/>
    <s v="N/A"/>
    <s v="N/A"/>
    <s v="N/A"/>
    <s v="N/A"/>
    <s v="N/A"/>
    <s v="N/A"/>
    <s v="N/A"/>
    <s v="N/A"/>
    <s v="N/A"/>
    <s v="N/A"/>
    <s v="N/A"/>
    <s v="N/A"/>
    <s v="N/A"/>
    <m/>
    <s v="N/A"/>
    <s v="N/A"/>
    <s v="N/A"/>
    <s v="N/A"/>
    <s v="N/A"/>
    <m/>
    <m/>
    <m/>
    <m/>
  </r>
  <r>
    <x v="120"/>
    <n v="2019"/>
    <x v="2"/>
    <x v="1"/>
    <m/>
    <m/>
    <m/>
    <x v="1"/>
    <s v="N/A"/>
    <s v="N/A - N/A"/>
    <x v="2"/>
    <s v="Current year"/>
    <s v="N/A"/>
    <s v="N/A"/>
    <s v="N/A"/>
    <x v="2"/>
    <s v="N/A"/>
    <s v="N/A"/>
    <s v="N/A"/>
    <s v="N/A"/>
    <s v="N/A"/>
    <s v="N/A"/>
    <s v="N/A"/>
    <s v="N/A"/>
    <s v="N/A"/>
    <s v="N/A"/>
    <s v="N/A"/>
    <s v="N/A"/>
    <s v="N/A"/>
    <s v="N/A"/>
    <s v="N/A"/>
    <s v="N/A"/>
    <m/>
    <s v="N/A"/>
    <s v="N/A"/>
    <s v="N/A"/>
    <s v="N/A"/>
    <s v="N/A"/>
    <m/>
    <m/>
    <m/>
    <m/>
  </r>
  <r>
    <x v="120"/>
    <n v="2020"/>
    <x v="3"/>
    <x v="1"/>
    <m/>
    <m/>
    <m/>
    <x v="1"/>
    <s v="N/A"/>
    <s v="N/A - N/A"/>
    <x v="2"/>
    <s v="Current year"/>
    <s v="N/A"/>
    <s v="N/A"/>
    <s v="N/A"/>
    <x v="2"/>
    <s v="N/A"/>
    <s v="N/A"/>
    <s v="N/A"/>
    <s v="N/A"/>
    <s v="N/A"/>
    <s v="N/A"/>
    <s v="N/A"/>
    <s v="N/A"/>
    <s v="N/A"/>
    <s v="N/A"/>
    <s v="N/A"/>
    <s v="N/A"/>
    <s v="N/A"/>
    <s v="N/A"/>
    <s v="N/A"/>
    <s v="N/A"/>
    <m/>
    <s v="N/A"/>
    <s v="N/A"/>
    <s v="N/A"/>
    <s v="N/A"/>
    <s v="N/A"/>
    <m/>
    <m/>
    <m/>
    <m/>
  </r>
  <r>
    <x v="120"/>
    <n v="2021"/>
    <x v="4"/>
    <x v="1"/>
    <m/>
    <m/>
    <m/>
    <x v="1"/>
    <s v="N/A"/>
    <s v="N/A - N/A"/>
    <x v="2"/>
    <s v="Current year"/>
    <s v="N/A"/>
    <s v="N/A"/>
    <s v="N/A"/>
    <x v="2"/>
    <s v="N/A"/>
    <s v="N/A"/>
    <s v="N/A"/>
    <s v="N/A"/>
    <s v="N/A"/>
    <s v="N/A"/>
    <s v="N/A"/>
    <s v="N/A"/>
    <s v="N/A"/>
    <s v="N/A"/>
    <s v="N/A"/>
    <s v="N/A"/>
    <s v="N/A"/>
    <s v="N/A"/>
    <s v="N/A"/>
    <s v="N/A"/>
    <m/>
    <s v="N/A"/>
    <s v="N/A"/>
    <s v="N/A"/>
    <s v="N/A"/>
    <s v="N/A"/>
    <m/>
    <m/>
    <m/>
    <m/>
  </r>
  <r>
    <x v="120"/>
    <n v="2022"/>
    <x v="5"/>
    <x v="1"/>
    <m/>
    <m/>
    <m/>
    <x v="1"/>
    <s v="N/A"/>
    <s v="N/A - N/A"/>
    <x v="2"/>
    <s v="Current year"/>
    <s v="N/A"/>
    <s v="N/A"/>
    <s v="N/A"/>
    <x v="2"/>
    <s v="N/A"/>
    <s v="N/A"/>
    <s v="N/A"/>
    <s v="N/A"/>
    <s v="N/A"/>
    <s v="N/A"/>
    <s v="N/A"/>
    <s v="N/A"/>
    <s v="N/A"/>
    <s v="N/A"/>
    <s v="N/A"/>
    <s v="N/A"/>
    <s v="N/A"/>
    <s v="N/A"/>
    <s v="N/A"/>
    <s v="N/A"/>
    <m/>
    <s v="N/A"/>
    <s v="N/A"/>
    <s v="N/A"/>
    <s v="N/A"/>
    <s v="N/A"/>
    <m/>
    <m/>
    <m/>
    <m/>
  </r>
  <r>
    <x v="120"/>
    <n v="2023"/>
    <x v="6"/>
    <x v="1"/>
    <m/>
    <m/>
    <m/>
    <x v="1"/>
    <s v="N/A"/>
    <s v="N/A - N/A"/>
    <x v="2"/>
    <s v="Current year"/>
    <s v="N/A"/>
    <s v="N/A"/>
    <s v="N/A"/>
    <x v="2"/>
    <s v="N/A"/>
    <s v="N/A"/>
    <s v="N/A"/>
    <s v="N/A"/>
    <s v="N/A"/>
    <s v="N/A"/>
    <s v="N/A"/>
    <s v="N/A"/>
    <s v="N/A"/>
    <s v="N/A"/>
    <s v="N/A"/>
    <s v="N/A"/>
    <s v="N/A"/>
    <s v="N/A"/>
    <s v="N/A"/>
    <s v="N/A"/>
    <m/>
    <s v="N/A"/>
    <s v="N/A"/>
    <s v="N/A"/>
    <s v="N/A"/>
    <s v="N/A"/>
    <m/>
    <m/>
    <m/>
    <m/>
  </r>
  <r>
    <x v="121"/>
    <n v="2017"/>
    <x v="0"/>
    <x v="2"/>
    <m/>
    <m/>
    <m/>
    <x v="0"/>
    <s v="GIEWS"/>
    <s v="GIEWS - 1"/>
    <x v="0"/>
    <s v="Current year"/>
    <m/>
    <m/>
    <m/>
    <x v="1"/>
    <n v="18600000"/>
    <n v="18600000"/>
    <n v="1"/>
    <d v="2016-06-01T00:00:00"/>
    <n v="9470397"/>
    <n v="0.50916112903225808"/>
    <n v="2383925"/>
    <n v="0.12816801075268816"/>
    <s v="N/A"/>
    <s v="N/A"/>
    <s v="N/A"/>
    <s v="N/A"/>
    <s v="N/A"/>
    <s v="N/A"/>
    <n v="6745678"/>
    <n v="0.36267086021505374"/>
    <m/>
    <s v="N/A"/>
    <s v="Y"/>
    <s v="Y"/>
    <s v="Conflict/insecurity"/>
    <s v="Conflict/insecurity"/>
    <m/>
    <m/>
    <m/>
    <n v="1"/>
  </r>
  <r>
    <x v="121"/>
    <n v="2018"/>
    <x v="1"/>
    <x v="2"/>
    <m/>
    <m/>
    <m/>
    <x v="0"/>
    <s v="GIEWS"/>
    <s v="GIEWS - 1"/>
    <x v="0"/>
    <s v="Current year"/>
    <m/>
    <m/>
    <m/>
    <x v="8"/>
    <n v="19414810"/>
    <n v="19414810"/>
    <n v="1"/>
    <d v="2017-11-01T00:00:00"/>
    <n v="8914810"/>
    <n v="0.45917575294324281"/>
    <n v="4000000"/>
    <n v="0.20602828459305036"/>
    <s v="N/A"/>
    <s v="N/A"/>
    <s v="N/A"/>
    <s v="N/A"/>
    <s v="N/A"/>
    <s v="N/A"/>
    <n v="6500000"/>
    <n v="0.33479596246370685"/>
    <m/>
    <s v="N/A"/>
    <s v="Y"/>
    <s v="Y"/>
    <s v="Conflict/insecurity"/>
    <s v="Conflict/insecurity"/>
    <m/>
    <n v="0"/>
    <n v="4.3806989247311828E-2"/>
    <n v="1"/>
  </r>
  <r>
    <x v="121"/>
    <n v="2019"/>
    <x v="2"/>
    <x v="2"/>
    <m/>
    <m/>
    <m/>
    <x v="0"/>
    <s v="GIEWS"/>
    <s v="GIEWS - 1"/>
    <x v="0"/>
    <s v="Current year"/>
    <m/>
    <m/>
    <m/>
    <x v="8"/>
    <n v="19955156"/>
    <n v="19955156"/>
    <n v="1"/>
    <d v="2019-03-01T00:00:00"/>
    <n v="10955156"/>
    <n v="0.54898874255856478"/>
    <n v="2500000"/>
    <n v="0.12528090484484311"/>
    <s v="N/A"/>
    <s v="N/A"/>
    <s v="N/A"/>
    <s v="N/A"/>
    <s v="N/A"/>
    <s v="N/A"/>
    <n v="6500000"/>
    <n v="0.32573035259659205"/>
    <m/>
    <s v="N/A"/>
    <s v="Y"/>
    <s v="Y"/>
    <s v="Conflict/insecurity"/>
    <s v="Conflict/insecurity"/>
    <m/>
    <n v="0"/>
    <n v="2.7831639866679098E-2"/>
    <n v="1"/>
  </r>
  <r>
    <x v="121"/>
    <n v="2020"/>
    <x v="3"/>
    <x v="2"/>
    <m/>
    <m/>
    <m/>
    <x v="0"/>
    <s v="GIEWS"/>
    <s v="GIEWS - 1"/>
    <x v="0"/>
    <s v="Current year"/>
    <m/>
    <m/>
    <m/>
    <x v="8"/>
    <n v="18300000"/>
    <n v="18300000"/>
    <n v="1"/>
    <s v="Jan-May 2019"/>
    <n v="9100000"/>
    <n v="0.49726775956284153"/>
    <n v="2600000"/>
    <n v="0.14207650273224043"/>
    <s v="N/A"/>
    <s v="N/A"/>
    <s v="N/A"/>
    <s v="N/A"/>
    <s v="N/A"/>
    <s v="N/A"/>
    <n v="6600000"/>
    <n v="0.36"/>
    <m/>
    <s v="N/A"/>
    <m/>
    <s v="Y"/>
    <s v="Conflict/insecurity"/>
    <s v="Conflict/insecurity"/>
    <m/>
    <n v="0"/>
    <n v="-8.2943776535748456E-2"/>
    <n v="1"/>
  </r>
  <r>
    <x v="121"/>
    <n v="2021"/>
    <x v="4"/>
    <x v="2"/>
    <m/>
    <m/>
    <m/>
    <x v="0"/>
    <s v="GIEWS"/>
    <s v="GIEWS - 1"/>
    <x v="0"/>
    <s v="Current year"/>
    <m/>
    <m/>
    <m/>
    <x v="1"/>
    <n v="20666666.666666668"/>
    <n v="20666666.666666668"/>
    <n v="1"/>
    <s v="Oct–Nov 2020"/>
    <s v="merged with Phase 2 "/>
    <s v="merged with Phase 2"/>
    <n v="8266666.6666666679"/>
    <n v="0.4"/>
    <s v="N/A"/>
    <s v="N/A"/>
    <s v="N/A"/>
    <s v="N/A"/>
    <s v="N/A"/>
    <s v="N/A"/>
    <n v="12400000"/>
    <n v="0.6"/>
    <m/>
    <s v="N/A"/>
    <m/>
    <s v="Y"/>
    <s v="Conflict/insecurity"/>
    <s v="Conflict/insecurity"/>
    <m/>
    <e v="#VALUE!"/>
    <e v="#VALUE!"/>
    <n v="1"/>
  </r>
  <r>
    <x v="121"/>
    <n v="2022"/>
    <x v="5"/>
    <x v="2"/>
    <m/>
    <m/>
    <m/>
    <x v="0"/>
    <s v="GIEWS"/>
    <s v="GIEWS -  1, 2, 3 "/>
    <x v="0"/>
    <s v="Current year"/>
    <m/>
    <m/>
    <m/>
    <x v="1"/>
    <n v="21653000"/>
    <n v="21653000"/>
    <n v="1"/>
    <s v="Oct–Nov 2021"/>
    <s v="merged with Phase 2 "/>
    <s v="merged with Phase 2"/>
    <n v="9653000"/>
    <n v="0.445804276543666"/>
    <s v="N/A"/>
    <s v="N/A"/>
    <s v="N/A"/>
    <s v="N/A"/>
    <s v="N/A"/>
    <s v="N/A"/>
    <n v="12000000"/>
    <n v="0.55000000000000004"/>
    <m/>
    <s v="N/A"/>
    <m/>
    <s v="Y"/>
    <s v="Conflict/insecurity"/>
    <s v="Conflict/insecurity"/>
    <m/>
    <n v="0"/>
    <n v="4.772580645161284E-2"/>
    <n v="1"/>
  </r>
  <r>
    <x v="121"/>
    <n v="2023"/>
    <x v="6"/>
    <x v="2"/>
    <m/>
    <m/>
    <m/>
    <x v="0"/>
    <s v="GIEWS"/>
    <s v="GIEWS -  1, 2, 3 "/>
    <x v="0"/>
    <s v="Current year"/>
    <m/>
    <m/>
    <m/>
    <x v="1"/>
    <n v="22095247"/>
    <n v="22095247"/>
    <n v="1"/>
    <m/>
    <n v="2143028"/>
    <n v="9.6990452290485821E-2"/>
    <n v="7890363"/>
    <n v="0.35699999999999998"/>
    <s v="N/A"/>
    <s v="N/A"/>
    <s v="N/A"/>
    <s v="N/A"/>
    <s v="N/A"/>
    <s v="N/A"/>
    <n v="12061856"/>
    <n v="0.54590274550902285"/>
    <m/>
    <s v="N/A"/>
    <m/>
    <s v="Y "/>
    <s v="Economic shocks"/>
    <m/>
    <m/>
    <n v="0"/>
    <n v="0.20739054644808744"/>
    <n v="1"/>
  </r>
  <r>
    <x v="121"/>
    <n v="2023"/>
    <x v="7"/>
    <x v="2"/>
    <m/>
    <m/>
    <m/>
    <x v="0"/>
    <s v="GIEWS"/>
    <s v="GIEWS -  1, 2, 3 "/>
    <x v="3"/>
    <s v="Projection"/>
    <s v="N/A"/>
    <s v="Data gap"/>
    <s v="N/A"/>
    <x v="4"/>
    <m/>
    <m/>
    <m/>
    <m/>
    <m/>
    <m/>
    <m/>
    <m/>
    <m/>
    <m/>
    <m/>
    <m/>
    <m/>
    <m/>
    <m/>
    <s v="N/A"/>
    <m/>
    <s v="N/A"/>
    <m/>
    <s v="N/A"/>
    <s v="N/A"/>
    <m/>
    <m/>
    <m/>
    <n v="-1"/>
    <n v="1"/>
  </r>
  <r>
    <x v="122"/>
    <n v="2017"/>
    <x v="0"/>
    <x v="0"/>
    <m/>
    <m/>
    <m/>
    <x v="1"/>
    <s v="N/A"/>
    <s v="N/A - N/A"/>
    <x v="2"/>
    <s v="Current year"/>
    <s v="N/A"/>
    <s v="N/A"/>
    <s v="N/A"/>
    <x v="2"/>
    <s v="N/A"/>
    <s v="N/A"/>
    <s v="N/A"/>
    <s v="N/A"/>
    <s v="N/A"/>
    <s v="N/A"/>
    <s v="N/A"/>
    <s v="N/A"/>
    <s v="N/A"/>
    <s v="N/A"/>
    <s v="N/A"/>
    <s v="N/A"/>
    <s v="N/A"/>
    <s v="N/A"/>
    <s v="N/A"/>
    <s v="N/A"/>
    <m/>
    <s v="N/A"/>
    <s v="N/A"/>
    <s v="N/A"/>
    <s v="N/A"/>
    <s v="N/A"/>
    <m/>
    <m/>
    <m/>
    <m/>
  </r>
  <r>
    <x v="122"/>
    <n v="2018"/>
    <x v="1"/>
    <x v="0"/>
    <m/>
    <m/>
    <m/>
    <x v="1"/>
    <s v="N/A"/>
    <s v="N/A - N/A"/>
    <x v="2"/>
    <s v="Current year"/>
    <s v="N/A"/>
    <s v="N/A"/>
    <s v="N/A"/>
    <x v="2"/>
    <s v="N/A"/>
    <s v="N/A"/>
    <s v="N/A"/>
    <s v="N/A"/>
    <s v="N/A"/>
    <s v="N/A"/>
    <s v="N/A"/>
    <s v="N/A"/>
    <s v="N/A"/>
    <s v="N/A"/>
    <s v="N/A"/>
    <s v="N/A"/>
    <s v="N/A"/>
    <s v="N/A"/>
    <s v="N/A"/>
    <s v="N/A"/>
    <m/>
    <s v="N/A"/>
    <s v="N/A"/>
    <s v="N/A"/>
    <s v="N/A"/>
    <s v="N/A"/>
    <m/>
    <m/>
    <m/>
    <m/>
  </r>
  <r>
    <x v="122"/>
    <n v="2019"/>
    <x v="2"/>
    <x v="0"/>
    <m/>
    <m/>
    <m/>
    <x v="1"/>
    <s v="N/A"/>
    <s v="N/A - N/A"/>
    <x v="2"/>
    <s v="Current year"/>
    <s v="N/A"/>
    <s v="N/A"/>
    <s v="N/A"/>
    <x v="2"/>
    <s v="N/A"/>
    <s v="N/A"/>
    <s v="N/A"/>
    <s v="N/A"/>
    <s v="N/A"/>
    <s v="N/A"/>
    <s v="N/A"/>
    <s v="N/A"/>
    <s v="N/A"/>
    <s v="N/A"/>
    <s v="N/A"/>
    <s v="N/A"/>
    <s v="N/A"/>
    <s v="N/A"/>
    <s v="N/A"/>
    <s v="N/A"/>
    <m/>
    <s v="N/A"/>
    <s v="N/A"/>
    <s v="N/A"/>
    <s v="N/A"/>
    <s v="N/A"/>
    <m/>
    <m/>
    <m/>
    <m/>
  </r>
  <r>
    <x v="122"/>
    <n v="2020"/>
    <x v="3"/>
    <x v="0"/>
    <m/>
    <m/>
    <m/>
    <x v="0"/>
    <s v="Climate shock"/>
    <s v="Climate shock - "/>
    <x v="3"/>
    <s v="Current year"/>
    <s v="N/A"/>
    <s v="Insufficient evidence"/>
    <s v="N/A"/>
    <x v="2"/>
    <s v="N/A"/>
    <s v="N/A"/>
    <s v="N/A"/>
    <s v="N/A"/>
    <s v="N/A"/>
    <s v="N/A"/>
    <s v="N/A"/>
    <s v="N/A"/>
    <s v="N/A"/>
    <s v="N/A"/>
    <s v="N/A"/>
    <s v="N/A"/>
    <s v="N/A"/>
    <s v="N/A"/>
    <s v="N/A"/>
    <s v="N/A"/>
    <m/>
    <s v="N/A"/>
    <s v="N/A"/>
    <s v="N/A"/>
    <s v="N/A"/>
    <s v="N/A"/>
    <m/>
    <m/>
    <m/>
    <m/>
  </r>
  <r>
    <x v="122"/>
    <n v="2021"/>
    <x v="4"/>
    <x v="0"/>
    <m/>
    <m/>
    <m/>
    <x v="0"/>
    <s v="Climate shock"/>
    <s v="Climate shock - "/>
    <x v="3"/>
    <s v="Current year"/>
    <s v="N/A"/>
    <s v="Insufficient evidence"/>
    <s v="N/A"/>
    <x v="2"/>
    <s v="N/A"/>
    <s v="N/A"/>
    <s v="N/A"/>
    <s v="N/A"/>
    <s v="N/A"/>
    <s v="N/A"/>
    <s v="N/A"/>
    <s v="N/A"/>
    <s v="N/A"/>
    <s v="N/A"/>
    <s v="N/A"/>
    <s v="N/A"/>
    <s v="N/A"/>
    <s v="N/A"/>
    <s v="N/A"/>
    <s v="N/A"/>
    <m/>
    <s v="N/A"/>
    <s v="N/A"/>
    <s v="N/A"/>
    <s v="N/A"/>
    <s v="N/A"/>
    <m/>
    <m/>
    <m/>
    <m/>
  </r>
  <r>
    <x v="122"/>
    <n v="2022"/>
    <x v="5"/>
    <x v="0"/>
    <m/>
    <m/>
    <m/>
    <x v="0"/>
    <s v="Climate shock"/>
    <s v="Climate shock - WFP assistance provided; FAO assistance provided (extreme weather events since March 2021) + IFRC assistance for 1,785 people affected by floods"/>
    <x v="3"/>
    <s v="Current year"/>
    <s v="N/A"/>
    <s v="Insufficient evidence"/>
    <s v="N/A"/>
    <x v="2"/>
    <s v="N/A"/>
    <s v="N/A"/>
    <s v="N/A"/>
    <s v="N/A"/>
    <s v="N/A"/>
    <s v="N/A"/>
    <s v="N/A"/>
    <s v="N/A"/>
    <s v="N/A"/>
    <s v="N/A"/>
    <s v="N/A"/>
    <s v="N/A"/>
    <s v="N/A"/>
    <s v="N/A"/>
    <s v="N/A"/>
    <s v="N/A"/>
    <m/>
    <s v="N/A"/>
    <s v="N/A"/>
    <s v="N/A"/>
    <s v="N/A"/>
    <s v="N/A"/>
    <m/>
    <m/>
    <m/>
    <m/>
  </r>
  <r>
    <x v="122"/>
    <n v="2023"/>
    <x v="6"/>
    <x v="0"/>
    <m/>
    <m/>
    <m/>
    <x v="0"/>
    <s v="External Assistance - WFP"/>
    <s v="Economic shock - School feeding and nutrition programming provided by WFP; low number of URT beneficiaries (about 1,500) in Sep to respond to Kyrgyz border crisis. Large URT caseload to respond to global food crisis is starting in Q1 2023 (funding agreement signed end Nov 2022). FAO also provided support to combat locust outbreaks (CFSAM indicated that the government was able to cope with Locust infestation)"/>
    <x v="3"/>
    <s v="Current year"/>
    <m/>
    <s v="rCARI available; CARI-analysis not available by deadline"/>
    <m/>
    <x v="4"/>
    <m/>
    <m/>
    <m/>
    <m/>
    <m/>
    <m/>
    <m/>
    <m/>
    <m/>
    <m/>
    <m/>
    <m/>
    <m/>
    <m/>
    <m/>
    <m/>
    <m/>
    <m/>
    <m/>
    <m/>
    <m/>
    <m/>
    <m/>
    <m/>
    <m/>
    <m/>
  </r>
  <r>
    <x v="122"/>
    <n v="2023"/>
    <x v="7"/>
    <x v="0"/>
    <m/>
    <m/>
    <m/>
    <x v="0"/>
    <s v="Economic shock"/>
    <s v="Economic shock - School feeding and nutrition programming provided by WFP; low number of URT beneficiaries (about 1,500) in Sep to respond to Kyrgyz border crisis. Large URT caseload to respond to global food crisis is starting in Q1 2023 (funding agreement signed end Nov 2022). FAO also provided support to combat locust outbreaks (CFSAM indicated that the government was able to cope with Locust infestation)"/>
    <x v="3"/>
    <s v="Projection"/>
    <m/>
    <s v="IPC available, but as no 2022 data, analysis will be presented in MYU"/>
    <m/>
    <x v="4"/>
    <m/>
    <m/>
    <m/>
    <m/>
    <m/>
    <m/>
    <m/>
    <m/>
    <m/>
    <m/>
    <m/>
    <m/>
    <m/>
    <m/>
    <m/>
    <s v="N/A"/>
    <m/>
    <s v="N/A"/>
    <m/>
    <s v="N/A"/>
    <s v="Economic shocks"/>
    <m/>
    <s v="End of January IPC. AFI + AMN scheduled for early January, including bits of 2022. Wait peak discussion until then"/>
    <m/>
    <m/>
    <m/>
  </r>
  <r>
    <x v="123"/>
    <n v="2017"/>
    <x v="0"/>
    <x v="0"/>
    <m/>
    <m/>
    <m/>
    <x v="1"/>
    <s v="N/A"/>
    <s v="N/A - N/A"/>
    <x v="2"/>
    <s v="Current year"/>
    <s v="N/A"/>
    <s v="N/A"/>
    <s v="N/A"/>
    <x v="2"/>
    <s v="N/A"/>
    <s v="N/A"/>
    <s v="N/A"/>
    <s v="N/A"/>
    <s v="N/A"/>
    <s v="N/A"/>
    <s v="N/A"/>
    <s v="N/A"/>
    <s v="N/A"/>
    <s v="N/A"/>
    <s v="N/A"/>
    <s v="N/A"/>
    <s v="N/A"/>
    <s v="N/A"/>
    <s v="N/A"/>
    <s v="N/A"/>
    <m/>
    <s v="N/A"/>
    <s v="N/A"/>
    <s v="N/A"/>
    <s v="N/A"/>
    <s v="N/A"/>
    <m/>
    <m/>
    <m/>
    <m/>
  </r>
  <r>
    <x v="123"/>
    <n v="2018"/>
    <x v="1"/>
    <x v="0"/>
    <m/>
    <m/>
    <m/>
    <x v="1"/>
    <s v="N/A"/>
    <s v="N/A - N/A"/>
    <x v="2"/>
    <s v="Current year"/>
    <s v="N/A"/>
    <s v="N/A"/>
    <s v="N/A"/>
    <x v="2"/>
    <s v="N/A"/>
    <s v="N/A"/>
    <s v="N/A"/>
    <s v="N/A"/>
    <s v="N/A"/>
    <s v="N/A"/>
    <s v="N/A"/>
    <s v="N/A"/>
    <s v="N/A"/>
    <s v="N/A"/>
    <s v="N/A"/>
    <s v="N/A"/>
    <s v="N/A"/>
    <s v="N/A"/>
    <s v="N/A"/>
    <s v="N/A"/>
    <m/>
    <s v="N/A"/>
    <s v="N/A"/>
    <s v="N/A"/>
    <s v="N/A"/>
    <s v="N/A"/>
    <m/>
    <m/>
    <m/>
    <m/>
  </r>
  <r>
    <x v="123"/>
    <n v="2019"/>
    <x v="2"/>
    <x v="0"/>
    <m/>
    <m/>
    <m/>
    <x v="1"/>
    <s v="N/A"/>
    <s v="N/A - N/A"/>
    <x v="2"/>
    <s v="Current year"/>
    <s v="N/A"/>
    <s v="N/A"/>
    <s v="N/A"/>
    <x v="2"/>
    <s v="N/A"/>
    <s v="N/A"/>
    <s v="N/A"/>
    <s v="N/A"/>
    <s v="N/A"/>
    <s v="N/A"/>
    <s v="N/A"/>
    <s v="N/A"/>
    <s v="N/A"/>
    <s v="N/A"/>
    <s v="N/A"/>
    <s v="N/A"/>
    <s v="N/A"/>
    <s v="N/A"/>
    <s v="N/A"/>
    <s v="N/A"/>
    <m/>
    <s v="N/A"/>
    <s v="N/A"/>
    <s v="N/A"/>
    <s v="N/A"/>
    <s v="N/A"/>
    <m/>
    <m/>
    <m/>
    <m/>
  </r>
  <r>
    <x v="123"/>
    <n v="2020"/>
    <x v="3"/>
    <x v="0"/>
    <m/>
    <m/>
    <m/>
    <x v="1"/>
    <s v="N/A"/>
    <s v="N/A - N/A"/>
    <x v="2"/>
    <s v="Current year"/>
    <s v="N/A"/>
    <s v="N/A"/>
    <s v="N/A"/>
    <x v="2"/>
    <s v="N/A"/>
    <s v="N/A"/>
    <s v="N/A"/>
    <s v="N/A"/>
    <s v="N/A"/>
    <s v="N/A"/>
    <s v="N/A"/>
    <s v="N/A"/>
    <s v="N/A"/>
    <s v="N/A"/>
    <s v="N/A"/>
    <s v="N/A"/>
    <s v="N/A"/>
    <s v="N/A"/>
    <s v="N/A"/>
    <s v="N/A"/>
    <m/>
    <s v="N/A"/>
    <s v="N/A"/>
    <s v="N/A"/>
    <s v="N/A"/>
    <s v="N/A"/>
    <m/>
    <m/>
    <m/>
    <m/>
  </r>
  <r>
    <x v="123"/>
    <n v="2021"/>
    <x v="4"/>
    <x v="0"/>
    <m/>
    <m/>
    <m/>
    <x v="1"/>
    <s v="N/A"/>
    <s v="N/A - N/A"/>
    <x v="2"/>
    <s v="Current year"/>
    <s v="N/A"/>
    <s v="N/A"/>
    <s v="N/A"/>
    <x v="2"/>
    <s v="N/A"/>
    <s v="N/A"/>
    <s v="N/A"/>
    <s v="N/A"/>
    <s v="N/A"/>
    <s v="N/A"/>
    <s v="N/A"/>
    <s v="N/A"/>
    <s v="N/A"/>
    <s v="N/A"/>
    <s v="N/A"/>
    <s v="N/A"/>
    <s v="N/A"/>
    <s v="N/A"/>
    <s v="N/A"/>
    <s v="N/A"/>
    <m/>
    <s v="N/A"/>
    <s v="N/A"/>
    <s v="N/A"/>
    <s v="N/A"/>
    <s v="N/A"/>
    <m/>
    <m/>
    <m/>
    <m/>
  </r>
  <r>
    <x v="123"/>
    <n v="2022"/>
    <x v="5"/>
    <x v="0"/>
    <m/>
    <m/>
    <m/>
    <x v="1"/>
    <s v="N/A"/>
    <s v="N/A - N/A"/>
    <x v="2"/>
    <s v="Current year"/>
    <s v="N/A"/>
    <s v="N/A"/>
    <s v="N/A"/>
    <x v="2"/>
    <s v="N/A"/>
    <s v="N/A"/>
    <s v="N/A"/>
    <s v="N/A"/>
    <s v="N/A"/>
    <s v="N/A"/>
    <s v="N/A"/>
    <s v="N/A"/>
    <s v="N/A"/>
    <s v="N/A"/>
    <s v="N/A"/>
    <s v="N/A"/>
    <s v="N/A"/>
    <s v="N/A"/>
    <s v="N/A"/>
    <s v="N/A"/>
    <m/>
    <s v="N/A"/>
    <s v="N/A"/>
    <s v="N/A"/>
    <s v="N/A"/>
    <s v="N/A"/>
    <m/>
    <m/>
    <m/>
    <m/>
  </r>
  <r>
    <x v="123"/>
    <n v="2023"/>
    <x v="6"/>
    <x v="0"/>
    <m/>
    <m/>
    <m/>
    <x v="1"/>
    <s v="N/A"/>
    <s v="N/A - N/A"/>
    <x v="2"/>
    <s v="Current year"/>
    <s v="N/A"/>
    <s v="N/A"/>
    <s v="N/A"/>
    <x v="2"/>
    <s v="N/A"/>
    <s v="N/A"/>
    <s v="N/A"/>
    <s v="N/A"/>
    <s v="N/A"/>
    <s v="N/A"/>
    <s v="N/A"/>
    <s v="N/A"/>
    <s v="N/A"/>
    <s v="N/A"/>
    <s v="N/A"/>
    <s v="N/A"/>
    <s v="N/A"/>
    <s v="N/A"/>
    <s v="N/A"/>
    <s v="N/A"/>
    <m/>
    <s v="N/A"/>
    <s v="N/A"/>
    <s v="N/A"/>
    <s v="N/A"/>
    <s v="N/A"/>
    <m/>
    <m/>
    <m/>
    <m/>
  </r>
  <r>
    <x v="124"/>
    <n v="2017"/>
    <x v="0"/>
    <x v="0"/>
    <m/>
    <m/>
    <m/>
    <x v="0"/>
    <s v="Other "/>
    <s v="Other  - Selected based on other reports and publicly available information on food insecurity"/>
    <x v="3"/>
    <s v="Current year"/>
    <s v="N/A"/>
    <s v="Data gap"/>
    <s v="N/A"/>
    <x v="2"/>
    <s v="N/A"/>
    <s v="N/A"/>
    <s v="N/A"/>
    <s v="N/A"/>
    <s v="N/A"/>
    <s v="N/A"/>
    <s v="N/A"/>
    <s v="N/A"/>
    <s v="N/A"/>
    <s v="N/A"/>
    <s v="N/A"/>
    <s v="N/A"/>
    <s v="N/A"/>
    <s v="N/A"/>
    <s v="N/A"/>
    <s v="N/A"/>
    <m/>
    <s v="N/A"/>
    <s v="N/A"/>
    <s v="N/A"/>
    <s v="N/A"/>
    <s v="N/A"/>
    <m/>
    <m/>
    <m/>
    <m/>
  </r>
  <r>
    <x v="124"/>
    <n v="2018"/>
    <x v="1"/>
    <x v="0"/>
    <m/>
    <m/>
    <m/>
    <x v="1"/>
    <s v="N/A"/>
    <s v="N/A - N/A"/>
    <x v="2"/>
    <s v="Current year"/>
    <s v="N/A"/>
    <s v="N/A"/>
    <s v="N/A"/>
    <x v="2"/>
    <s v="N/A"/>
    <s v="N/A"/>
    <s v="N/A"/>
    <s v="N/A"/>
    <s v="N/A"/>
    <s v="N/A"/>
    <s v="N/A"/>
    <s v="N/A"/>
    <s v="N/A"/>
    <s v="N/A"/>
    <s v="N/A"/>
    <s v="N/A"/>
    <s v="N/A"/>
    <s v="N/A"/>
    <s v="N/A"/>
    <s v="N/A"/>
    <m/>
    <s v="N/A"/>
    <s v="N/A"/>
    <s v="N/A"/>
    <s v="N/A"/>
    <s v="N/A"/>
    <m/>
    <m/>
    <m/>
    <m/>
  </r>
  <r>
    <x v="124"/>
    <n v="2019"/>
    <x v="2"/>
    <x v="0"/>
    <m/>
    <m/>
    <m/>
    <x v="1"/>
    <s v="N/A"/>
    <s v="N/A - N/A"/>
    <x v="2"/>
    <s v="Current year"/>
    <s v="N/A"/>
    <s v="N/A"/>
    <s v="N/A"/>
    <x v="2"/>
    <s v="N/A"/>
    <s v="N/A"/>
    <s v="N/A"/>
    <s v="N/A"/>
    <s v="N/A"/>
    <s v="N/A"/>
    <s v="N/A"/>
    <s v="N/A"/>
    <s v="N/A"/>
    <s v="N/A"/>
    <s v="N/A"/>
    <s v="N/A"/>
    <s v="N/A"/>
    <s v="N/A"/>
    <s v="N/A"/>
    <s v="N/A"/>
    <m/>
    <s v="N/A"/>
    <s v="N/A"/>
    <s v="N/A"/>
    <s v="N/A"/>
    <s v="N/A"/>
    <m/>
    <m/>
    <m/>
    <m/>
  </r>
  <r>
    <x v="124"/>
    <n v="2020"/>
    <x v="3"/>
    <x v="0"/>
    <m/>
    <m/>
    <m/>
    <x v="1"/>
    <s v="N/A"/>
    <s v="N/A - N/A"/>
    <x v="2"/>
    <s v="Current year"/>
    <s v="N/A"/>
    <s v="N/A"/>
    <s v="N/A"/>
    <x v="2"/>
    <s v="N/A"/>
    <s v="N/A"/>
    <s v="N/A"/>
    <s v="N/A"/>
    <s v="N/A"/>
    <s v="N/A"/>
    <s v="N/A"/>
    <s v="N/A"/>
    <s v="N/A"/>
    <s v="N/A"/>
    <s v="N/A"/>
    <s v="N/A"/>
    <s v="N/A"/>
    <s v="N/A"/>
    <s v="N/A"/>
    <s v="N/A"/>
    <m/>
    <s v="N/A"/>
    <s v="N/A"/>
    <s v="N/A"/>
    <s v="N/A"/>
    <s v="N/A"/>
    <m/>
    <m/>
    <m/>
    <m/>
  </r>
  <r>
    <x v="124"/>
    <n v="2021"/>
    <x v="4"/>
    <x v="0"/>
    <m/>
    <m/>
    <m/>
    <x v="0"/>
    <s v="Climate shock"/>
    <s v="Shocks and covid - "/>
    <x v="3"/>
    <s v="Current year"/>
    <s v="N/A"/>
    <s v="Insufficient evidence"/>
    <s v="N/A"/>
    <x v="2"/>
    <s v="N/A"/>
    <s v="N/A"/>
    <s v="N/A"/>
    <s v="N/A"/>
    <s v="N/A"/>
    <s v="N/A"/>
    <s v="N/A"/>
    <s v="N/A"/>
    <s v="N/A"/>
    <s v="N/A"/>
    <s v="N/A"/>
    <s v="N/A"/>
    <s v="N/A"/>
    <s v="N/A"/>
    <s v="N/A"/>
    <s v="N/A"/>
    <m/>
    <s v="N/A"/>
    <s v="N/A"/>
    <s v="N/A"/>
    <s v="N/A"/>
    <s v="N/A"/>
    <m/>
    <m/>
    <m/>
    <m/>
  </r>
  <r>
    <x v="124"/>
    <n v="2022"/>
    <x v="5"/>
    <x v="0"/>
    <m/>
    <m/>
    <m/>
    <x v="1"/>
    <s v="N/A"/>
    <s v="N/A - N/A"/>
    <x v="2"/>
    <s v="Current year"/>
    <s v="N/A"/>
    <s v="N/A"/>
    <s v="N/A"/>
    <x v="2"/>
    <s v="N/A"/>
    <s v="N/A"/>
    <s v="N/A"/>
    <s v="N/A"/>
    <s v="N/A"/>
    <s v="N/A"/>
    <s v="N/A"/>
    <s v="N/A"/>
    <s v="N/A"/>
    <s v="N/A"/>
    <s v="N/A"/>
    <s v="N/A"/>
    <s v="N/A"/>
    <s v="N/A"/>
    <s v="N/A"/>
    <s v="N/A"/>
    <m/>
    <s v="N/A"/>
    <s v="N/A"/>
    <s v="N/A"/>
    <s v="N/A"/>
    <s v="N/A"/>
    <m/>
    <m/>
    <m/>
    <m/>
  </r>
  <r>
    <x v="124"/>
    <n v="2023"/>
    <x v="6"/>
    <x v="0"/>
    <m/>
    <m/>
    <m/>
    <x v="3"/>
    <s v="N/A"/>
    <s v="N/A - N/A"/>
    <x v="2"/>
    <s v="Current year"/>
    <s v="N/A"/>
    <s v="N/A"/>
    <s v="N/A"/>
    <x v="2"/>
    <s v="N/A"/>
    <s v="N/A"/>
    <s v="N/A"/>
    <s v="N/A"/>
    <s v="N/A"/>
    <s v="N/A"/>
    <s v="N/A"/>
    <s v="N/A"/>
    <s v="N/A"/>
    <s v="N/A"/>
    <s v="N/A"/>
    <s v="N/A"/>
    <s v="N/A"/>
    <s v="N/A"/>
    <s v="N/A"/>
    <s v="N/A"/>
    <m/>
    <s v="N/A"/>
    <s v="N/A"/>
    <s v="N/A"/>
    <s v="N/A"/>
    <s v="N/A"/>
    <m/>
    <m/>
    <m/>
    <m/>
  </r>
  <r>
    <x v="125"/>
    <n v="2017"/>
    <x v="0"/>
    <x v="4"/>
    <m/>
    <m/>
    <m/>
    <x v="1"/>
    <s v="N/A"/>
    <s v="N/A - N/A"/>
    <x v="2"/>
    <s v="Current year"/>
    <s v="N/A"/>
    <s v="N/A"/>
    <s v="N/A"/>
    <x v="2"/>
    <s v="N/A"/>
    <s v="N/A"/>
    <s v="N/A"/>
    <s v="N/A"/>
    <s v="N/A"/>
    <s v="N/A"/>
    <s v="N/A"/>
    <s v="N/A"/>
    <s v="N/A"/>
    <s v="N/A"/>
    <s v="N/A"/>
    <s v="N/A"/>
    <s v="N/A"/>
    <s v="N/A"/>
    <s v="N/A"/>
    <s v="N/A"/>
    <m/>
    <s v="N/A"/>
    <s v="N/A"/>
    <s v="N/A"/>
    <s v="N/A"/>
    <s v="N/A"/>
    <m/>
    <m/>
    <m/>
    <m/>
  </r>
  <r>
    <x v="125"/>
    <n v="2018"/>
    <x v="1"/>
    <x v="4"/>
    <m/>
    <m/>
    <m/>
    <x v="1"/>
    <s v="N/A"/>
    <s v="N/A - N/A"/>
    <x v="2"/>
    <s v="Current year"/>
    <s v="N/A"/>
    <s v="N/A"/>
    <s v="N/A"/>
    <x v="2"/>
    <s v="N/A"/>
    <s v="N/A"/>
    <s v="N/A"/>
    <s v="N/A"/>
    <s v="N/A"/>
    <s v="N/A"/>
    <s v="N/A"/>
    <s v="N/A"/>
    <s v="N/A"/>
    <s v="N/A"/>
    <s v="N/A"/>
    <s v="N/A"/>
    <s v="N/A"/>
    <s v="N/A"/>
    <s v="N/A"/>
    <s v="N/A"/>
    <m/>
    <s v="N/A"/>
    <s v="N/A"/>
    <s v="N/A"/>
    <s v="N/A"/>
    <s v="N/A"/>
    <m/>
    <m/>
    <m/>
    <m/>
  </r>
  <r>
    <x v="125"/>
    <n v="2019"/>
    <x v="2"/>
    <x v="4"/>
    <m/>
    <m/>
    <m/>
    <x v="1"/>
    <s v="N/A"/>
    <s v="N/A - N/A"/>
    <x v="2"/>
    <s v="Current year"/>
    <s v="N/A"/>
    <s v="N/A"/>
    <s v="N/A"/>
    <x v="2"/>
    <s v="N/A"/>
    <s v="N/A"/>
    <s v="N/A"/>
    <s v="N/A"/>
    <s v="N/A"/>
    <s v="N/A"/>
    <s v="N/A"/>
    <s v="N/A"/>
    <s v="N/A"/>
    <s v="N/A"/>
    <s v="N/A"/>
    <s v="N/A"/>
    <s v="N/A"/>
    <s v="N/A"/>
    <s v="N/A"/>
    <s v="N/A"/>
    <m/>
    <s v="N/A"/>
    <s v="N/A"/>
    <s v="N/A"/>
    <s v="N/A"/>
    <s v="N/A"/>
    <m/>
    <m/>
    <m/>
    <m/>
  </r>
  <r>
    <x v="125"/>
    <n v="2020"/>
    <x v="3"/>
    <x v="4"/>
    <m/>
    <m/>
    <m/>
    <x v="1"/>
    <s v="N/A"/>
    <s v="N/A - N/A"/>
    <x v="2"/>
    <s v="Current year"/>
    <s v="N/A"/>
    <s v="N/A"/>
    <s v="N/A"/>
    <x v="2"/>
    <s v="N/A"/>
    <s v="N/A"/>
    <s v="N/A"/>
    <s v="N/A"/>
    <s v="N/A"/>
    <s v="N/A"/>
    <s v="N/A"/>
    <s v="N/A"/>
    <s v="N/A"/>
    <s v="N/A"/>
    <s v="N/A"/>
    <s v="N/A"/>
    <s v="N/A"/>
    <s v="N/A"/>
    <s v="N/A"/>
    <s v="N/A"/>
    <m/>
    <s v="N/A"/>
    <s v="N/A"/>
    <s v="N/A"/>
    <s v="N/A"/>
    <s v="N/A"/>
    <m/>
    <m/>
    <m/>
    <m/>
  </r>
  <r>
    <x v="125"/>
    <n v="2021"/>
    <x v="4"/>
    <x v="4"/>
    <m/>
    <m/>
    <m/>
    <x v="0"/>
    <s v="Climate shock"/>
    <s v="Climate shock - "/>
    <x v="0"/>
    <s v="Current year"/>
    <m/>
    <m/>
    <d v="2020-03-01T00:00:00"/>
    <x v="11"/>
    <n v="7528000"/>
    <n v="5768550"/>
    <n v="0.77"/>
    <s v="Jun-Aug 2020"/>
    <n v="4195990"/>
    <n v="0.72739076544365566"/>
    <n v="1291060"/>
    <n v="0.2238101429301991"/>
    <n v="276693"/>
    <n v="4.7965779962035521E-2"/>
    <n v="4807"/>
    <n v="8.3331166410969832E-4"/>
    <n v="0"/>
    <n v="0"/>
    <n v="281500"/>
    <n v="4.8799091626145222E-2"/>
    <n v="0"/>
    <s v="Phase 3 Crisis"/>
    <m/>
    <s v="N"/>
    <s v="Economic shocks "/>
    <s v="Economic shocks (including COVID)"/>
    <m/>
    <m/>
    <m/>
    <m/>
  </r>
  <r>
    <x v="125"/>
    <n v="2022"/>
    <x v="5"/>
    <x v="4"/>
    <m/>
    <m/>
    <m/>
    <x v="1"/>
    <s v="N/A"/>
    <s v="N/A - N/A"/>
    <x v="2"/>
    <s v="Current year"/>
    <s v="N/A"/>
    <s v="N/A"/>
    <s v="N/A"/>
    <x v="2"/>
    <s v="N/A"/>
    <s v="N/A"/>
    <s v="N/A"/>
    <s v="N/A"/>
    <s v="N/A"/>
    <s v="N/A"/>
    <s v="N/A"/>
    <s v="N/A"/>
    <s v="N/A"/>
    <s v="N/A"/>
    <s v="N/A"/>
    <s v="N/A"/>
    <s v="N/A"/>
    <s v="N/A"/>
    <s v="N/A"/>
    <s v="N/A"/>
    <m/>
    <s v="N/A"/>
    <s v="N/A"/>
    <s v="N/A"/>
    <s v="Economic shocks "/>
    <s v="Economic shocks (including COVID)"/>
    <m/>
    <m/>
    <e v="#VALUE!"/>
    <m/>
  </r>
  <r>
    <x v="125"/>
    <n v="2023"/>
    <x v="6"/>
    <x v="4"/>
    <m/>
    <m/>
    <m/>
    <x v="0"/>
    <s v="External Assistance - WFP"/>
    <s v="Climate shock - Between January-March and June 2022, WFP provided food and nutrition assistance to crisis-affected populations and strengthened capacity of and coordination among national partners on emergencies (modality: cash). General food distribution provided to 120,000 people to date"/>
    <x v="0"/>
    <s v="Current year"/>
    <m/>
    <m/>
    <m/>
    <x v="11"/>
    <n v="8344000"/>
    <n v="6056286.9522503577"/>
    <n v="0.72582537778647627"/>
    <s v="Oct-Dec 2022"/>
    <n v="4124806.2739455029"/>
    <n v="0.68107840768886174"/>
    <n v="1362819.1861624094"/>
    <n v="0.22502553080910762"/>
    <n v="533348.41019839863"/>
    <n v="8.8065247634975474E-2"/>
    <n v="35313.081944046455"/>
    <n v="5.8308138670551332E-3"/>
    <n v="0"/>
    <n v="0"/>
    <n v="568661.49214244494"/>
    <n v="9.3896061502030587E-2"/>
    <n v="0"/>
    <s v="Phase 3 Crisis"/>
    <m/>
    <s v="N"/>
    <s v="Economic shocks"/>
    <s v="Economic shocks"/>
    <m/>
    <m/>
    <m/>
    <n v="1"/>
  </r>
  <r>
    <x v="125"/>
    <n v="2023"/>
    <x v="7"/>
    <x v="4"/>
    <m/>
    <m/>
    <m/>
    <x v="0"/>
    <s v="Climate shock"/>
    <s v="Climate shock - Between January-March and June 2022, WFP provided food and nutrition assistance to crisis-affected populations and strengthened capacity of and coordination among national partners on emergencies (modality: cash). General food distribution provided to 120,000 people to date"/>
    <x v="0"/>
    <s v="Projection"/>
    <m/>
    <m/>
    <m/>
    <x v="11"/>
    <n v="8344000"/>
    <n v="6056286.9522503577"/>
    <n v="0.72582537778647627"/>
    <s v="Jun-Aug 2023"/>
    <n v="4224239.4260055367"/>
    <n v="0.69749657823527"/>
    <n v="1344728.8056966197"/>
    <n v="0.22203848930852815"/>
    <n v="447652.52217397856"/>
    <n v="7.3915342140062013E-2"/>
    <n v="39666.19837422327"/>
    <n v="6.5495903161398835E-3"/>
    <n v="0"/>
    <n v="0"/>
    <n v="487318.72054820188"/>
    <n v="8.0464932456201899E-2"/>
    <n v="0"/>
    <s v="Phase 3 Crisis"/>
    <m/>
    <s v="N"/>
    <s v="Economic shocks"/>
    <s v="Economic shocks"/>
    <m/>
    <m/>
    <n v="0"/>
    <m/>
  </r>
  <r>
    <x v="126"/>
    <n v="2017"/>
    <x v="0"/>
    <x v="1"/>
    <m/>
    <m/>
    <m/>
    <x v="1"/>
    <s v="N/A"/>
    <s v="N/A - N/A"/>
    <x v="2"/>
    <s v="Current year"/>
    <s v="N/A"/>
    <s v="N/A"/>
    <s v="N/A"/>
    <x v="2"/>
    <s v="N/A"/>
    <s v="N/A"/>
    <s v="N/A"/>
    <s v="N/A"/>
    <s v="N/A"/>
    <s v="N/A"/>
    <s v="N/A"/>
    <s v="N/A"/>
    <s v="N/A"/>
    <s v="N/A"/>
    <s v="N/A"/>
    <s v="N/A"/>
    <s v="N/A"/>
    <s v="N/A"/>
    <s v="N/A"/>
    <s v="N/A"/>
    <m/>
    <s v="N/A"/>
    <s v="N/A"/>
    <s v="N/A"/>
    <s v="N/A"/>
    <s v="N/A"/>
    <m/>
    <m/>
    <m/>
    <m/>
  </r>
  <r>
    <x v="126"/>
    <n v="2018"/>
    <x v="1"/>
    <x v="1"/>
    <m/>
    <m/>
    <m/>
    <x v="1"/>
    <s v="N/A"/>
    <s v="N/A - N/A"/>
    <x v="2"/>
    <s v="Current year"/>
    <s v="N/A"/>
    <s v="N/A"/>
    <s v="N/A"/>
    <x v="2"/>
    <s v="N/A"/>
    <s v="N/A"/>
    <s v="N/A"/>
    <s v="N/A"/>
    <s v="N/A"/>
    <s v="N/A"/>
    <s v="N/A"/>
    <s v="N/A"/>
    <s v="N/A"/>
    <s v="N/A"/>
    <s v="N/A"/>
    <s v="N/A"/>
    <s v="N/A"/>
    <s v="N/A"/>
    <s v="N/A"/>
    <s v="N/A"/>
    <m/>
    <s v="N/A"/>
    <s v="N/A"/>
    <s v="N/A"/>
    <s v="N/A"/>
    <s v="N/A"/>
    <m/>
    <m/>
    <m/>
    <m/>
  </r>
  <r>
    <x v="126"/>
    <n v="2019"/>
    <x v="2"/>
    <x v="1"/>
    <m/>
    <m/>
    <m/>
    <x v="1"/>
    <s v="N/A"/>
    <s v="N/A - N/A"/>
    <x v="2"/>
    <s v="Current year"/>
    <s v="N/A"/>
    <s v="N/A"/>
    <s v="N/A"/>
    <x v="2"/>
    <s v="N/A"/>
    <s v="N/A"/>
    <s v="N/A"/>
    <s v="N/A"/>
    <s v="N/A"/>
    <s v="N/A"/>
    <s v="N/A"/>
    <s v="N/A"/>
    <s v="N/A"/>
    <s v="N/A"/>
    <s v="N/A"/>
    <s v="N/A"/>
    <s v="N/A"/>
    <s v="N/A"/>
    <s v="N/A"/>
    <s v="N/A"/>
    <m/>
    <s v="N/A"/>
    <s v="N/A"/>
    <s v="N/A"/>
    <s v="N/A"/>
    <s v="N/A"/>
    <m/>
    <m/>
    <m/>
    <m/>
  </r>
  <r>
    <x v="126"/>
    <n v="2020"/>
    <x v="3"/>
    <x v="1"/>
    <m/>
    <m/>
    <m/>
    <x v="1"/>
    <s v="N/A"/>
    <s v="N/A - N/A"/>
    <x v="2"/>
    <s v="Current year"/>
    <s v="N/A"/>
    <s v="N/A"/>
    <s v="N/A"/>
    <x v="2"/>
    <s v="N/A"/>
    <s v="N/A"/>
    <s v="N/A"/>
    <s v="N/A"/>
    <s v="N/A"/>
    <s v="N/A"/>
    <s v="N/A"/>
    <s v="N/A"/>
    <s v="N/A"/>
    <s v="N/A"/>
    <s v="N/A"/>
    <s v="N/A"/>
    <s v="N/A"/>
    <s v="N/A"/>
    <s v="N/A"/>
    <s v="N/A"/>
    <m/>
    <s v="N/A"/>
    <s v="N/A"/>
    <s v="N/A"/>
    <s v="N/A"/>
    <s v="N/A"/>
    <m/>
    <m/>
    <m/>
    <m/>
  </r>
  <r>
    <x v="126"/>
    <n v="2021"/>
    <x v="4"/>
    <x v="1"/>
    <m/>
    <m/>
    <m/>
    <x v="1"/>
    <s v="N/A"/>
    <s v="N/A - N/A"/>
    <x v="2"/>
    <s v="Current year"/>
    <s v="N/A"/>
    <s v="N/A"/>
    <s v="N/A"/>
    <x v="2"/>
    <s v="N/A"/>
    <s v="N/A"/>
    <s v="N/A"/>
    <s v="N/A"/>
    <s v="N/A"/>
    <s v="N/A"/>
    <s v="N/A"/>
    <s v="N/A"/>
    <s v="N/A"/>
    <s v="N/A"/>
    <s v="N/A"/>
    <s v="N/A"/>
    <s v="N/A"/>
    <s v="N/A"/>
    <s v="N/A"/>
    <s v="N/A"/>
    <m/>
    <s v="N/A"/>
    <s v="N/A"/>
    <s v="N/A"/>
    <s v="N/A"/>
    <s v="N/A"/>
    <m/>
    <m/>
    <m/>
    <m/>
  </r>
  <r>
    <x v="126"/>
    <n v="2022"/>
    <x v="5"/>
    <x v="1"/>
    <m/>
    <m/>
    <m/>
    <x v="1"/>
    <s v="N/A"/>
    <s v="N/A - N/A"/>
    <x v="2"/>
    <s v="Current year"/>
    <s v="N/A"/>
    <s v="N/A"/>
    <s v="N/A"/>
    <x v="2"/>
    <s v="N/A"/>
    <s v="N/A"/>
    <s v="N/A"/>
    <s v="N/A"/>
    <s v="N/A"/>
    <s v="N/A"/>
    <s v="N/A"/>
    <s v="N/A"/>
    <s v="N/A"/>
    <s v="N/A"/>
    <s v="N/A"/>
    <s v="N/A"/>
    <s v="N/A"/>
    <s v="N/A"/>
    <s v="N/A"/>
    <s v="N/A"/>
    <m/>
    <s v="N/A"/>
    <s v="N/A"/>
    <s v="N/A"/>
    <s v="N/A"/>
    <s v="N/A"/>
    <m/>
    <m/>
    <m/>
    <m/>
  </r>
  <r>
    <x v="126"/>
    <n v="2023"/>
    <x v="6"/>
    <x v="1"/>
    <m/>
    <m/>
    <m/>
    <x v="0"/>
    <s v="External Assistance - FAO"/>
    <s v="Climate shock - Eruption in 2022 that triggered a tsunami. The eruption of the Hunga-Tonga-Hunga-Ha'apai volcano in January was the largest recorded since the eruption of Krakatoa in 1883. around 84,000 people (84 percent of the population) were affected, particularly by ashfall. However, requires further information to assess as scale is very small. The population covered by FAO emergency response was around 1 800 households for one project and around 900 households for another project. (immediate support for rehabilitation of lands, for restoring agriculture, livestock and fishing activities)"/>
    <x v="3"/>
    <s v="Current year"/>
    <s v="N/A"/>
    <s v="rCARI"/>
    <s v="N/A"/>
    <x v="4"/>
    <m/>
    <m/>
    <m/>
    <m/>
    <m/>
    <m/>
    <m/>
    <m/>
    <m/>
    <m/>
    <m/>
    <m/>
    <m/>
    <m/>
    <m/>
    <m/>
    <m/>
    <m/>
    <m/>
    <m/>
    <m/>
    <m/>
    <m/>
    <m/>
    <m/>
    <m/>
  </r>
  <r>
    <x v="126"/>
    <n v="2023"/>
    <x v="7"/>
    <x v="1"/>
    <m/>
    <m/>
    <m/>
    <x v="0"/>
    <s v="Climate shock"/>
    <s v="Climate shock - Eruption in 2022 that triggered a tsunami. The eruption of the Hunga-Tonga-Hunga-Ha'apai volcano in January was the largest recorded since the eruption of Krakatoa in 1883. around 84,000 people (84 percent of the population) were affected, particularly by ashfall. However, requires further information to assess as scale is very small. The population covered by FAO emergency response was around 1 800 households for one project and around 900 households for another project. (immediate support for rehabilitation of lands, for restoring agriculture, livestock and fishing activities)"/>
    <x v="3"/>
    <s v="Projection"/>
    <s v="N/A"/>
    <s v="rCARI"/>
    <s v="N/A"/>
    <x v="4"/>
    <m/>
    <m/>
    <m/>
    <m/>
    <m/>
    <m/>
    <m/>
    <m/>
    <m/>
    <m/>
    <m/>
    <m/>
    <m/>
    <m/>
    <m/>
    <s v="N/A"/>
    <m/>
    <s v="N/A"/>
    <s v="N/A"/>
    <s v="N/A"/>
    <s v="N/A"/>
    <m/>
    <m/>
    <m/>
    <m/>
    <m/>
  </r>
  <r>
    <x v="127"/>
    <n v="2017"/>
    <x v="0"/>
    <x v="1"/>
    <m/>
    <m/>
    <m/>
    <x v="1"/>
    <s v="N/A"/>
    <s v="N/A - N/A"/>
    <x v="2"/>
    <s v="Current year"/>
    <s v="N/A"/>
    <s v="N/A"/>
    <s v="N/A"/>
    <x v="2"/>
    <s v="N/A"/>
    <s v="N/A"/>
    <s v="N/A"/>
    <s v="N/A"/>
    <s v="N/A"/>
    <s v="N/A"/>
    <s v="N/A"/>
    <s v="N/A"/>
    <s v="N/A"/>
    <s v="N/A"/>
    <s v="N/A"/>
    <s v="N/A"/>
    <s v="N/A"/>
    <s v="N/A"/>
    <s v="N/A"/>
    <s v="N/A"/>
    <m/>
    <s v="N/A"/>
    <s v="N/A"/>
    <s v="N/A"/>
    <s v="N/A"/>
    <s v="N/A"/>
    <m/>
    <m/>
    <m/>
    <m/>
  </r>
  <r>
    <x v="127"/>
    <n v="2018"/>
    <x v="1"/>
    <x v="1"/>
    <m/>
    <m/>
    <m/>
    <x v="1"/>
    <s v="N/A"/>
    <s v="N/A - N/A"/>
    <x v="2"/>
    <s v="Current year"/>
    <s v="N/A"/>
    <s v="N/A"/>
    <s v="N/A"/>
    <x v="2"/>
    <s v="N/A"/>
    <s v="N/A"/>
    <s v="N/A"/>
    <s v="N/A"/>
    <s v="N/A"/>
    <s v="N/A"/>
    <s v="N/A"/>
    <s v="N/A"/>
    <s v="N/A"/>
    <s v="N/A"/>
    <s v="N/A"/>
    <s v="N/A"/>
    <s v="N/A"/>
    <s v="N/A"/>
    <s v="N/A"/>
    <s v="N/A"/>
    <m/>
    <s v="N/A"/>
    <s v="N/A"/>
    <s v="N/A"/>
    <s v="N/A"/>
    <s v="N/A"/>
    <m/>
    <m/>
    <m/>
    <m/>
  </r>
  <r>
    <x v="127"/>
    <n v="2019"/>
    <x v="2"/>
    <x v="1"/>
    <m/>
    <m/>
    <m/>
    <x v="1"/>
    <s v="N/A"/>
    <s v="N/A - N/A"/>
    <x v="2"/>
    <s v="Current year"/>
    <s v="N/A"/>
    <s v="N/A"/>
    <s v="N/A"/>
    <x v="2"/>
    <s v="N/A"/>
    <s v="N/A"/>
    <s v="N/A"/>
    <s v="N/A"/>
    <s v="N/A"/>
    <s v="N/A"/>
    <s v="N/A"/>
    <s v="N/A"/>
    <s v="N/A"/>
    <s v="N/A"/>
    <s v="N/A"/>
    <s v="N/A"/>
    <s v="N/A"/>
    <s v="N/A"/>
    <s v="N/A"/>
    <s v="N/A"/>
    <m/>
    <s v="N/A"/>
    <s v="N/A"/>
    <s v="N/A"/>
    <s v="N/A"/>
    <s v="N/A"/>
    <m/>
    <m/>
    <m/>
    <m/>
  </r>
  <r>
    <x v="127"/>
    <n v="2020"/>
    <x v="3"/>
    <x v="1"/>
    <m/>
    <m/>
    <m/>
    <x v="1"/>
    <s v="N/A"/>
    <s v="N/A - N/A"/>
    <x v="2"/>
    <s v="Current year"/>
    <s v="N/A"/>
    <s v="N/A"/>
    <s v="N/A"/>
    <x v="2"/>
    <s v="N/A"/>
    <s v="N/A"/>
    <s v="N/A"/>
    <s v="N/A"/>
    <s v="N/A"/>
    <s v="N/A"/>
    <s v="N/A"/>
    <s v="N/A"/>
    <s v="N/A"/>
    <s v="N/A"/>
    <s v="N/A"/>
    <s v="N/A"/>
    <s v="N/A"/>
    <s v="N/A"/>
    <s v="N/A"/>
    <s v="N/A"/>
    <m/>
    <s v="N/A"/>
    <s v="N/A"/>
    <s v="N/A"/>
    <s v="N/A"/>
    <s v="N/A"/>
    <m/>
    <m/>
    <m/>
    <m/>
  </r>
  <r>
    <x v="127"/>
    <n v="2021"/>
    <x v="4"/>
    <x v="1"/>
    <m/>
    <m/>
    <m/>
    <x v="1"/>
    <s v="N/A"/>
    <s v="N/A - N/A"/>
    <x v="2"/>
    <s v="Current year"/>
    <s v="N/A"/>
    <s v="N/A"/>
    <s v="N/A"/>
    <x v="2"/>
    <s v="N/A"/>
    <s v="N/A"/>
    <s v="N/A"/>
    <s v="N/A"/>
    <s v="N/A"/>
    <s v="N/A"/>
    <s v="N/A"/>
    <s v="N/A"/>
    <s v="N/A"/>
    <s v="N/A"/>
    <s v="N/A"/>
    <s v="N/A"/>
    <s v="N/A"/>
    <s v="N/A"/>
    <s v="N/A"/>
    <s v="N/A"/>
    <m/>
    <s v="N/A"/>
    <s v="N/A"/>
    <s v="N/A"/>
    <s v="N/A"/>
    <s v="N/A"/>
    <m/>
    <m/>
    <m/>
    <m/>
  </r>
  <r>
    <x v="127"/>
    <n v="2022"/>
    <x v="5"/>
    <x v="1"/>
    <m/>
    <m/>
    <m/>
    <x v="1"/>
    <s v="N/A"/>
    <s v="N/A - N/A"/>
    <x v="2"/>
    <s v="Current year"/>
    <s v="N/A"/>
    <s v="N/A"/>
    <s v="N/A"/>
    <x v="2"/>
    <s v="N/A"/>
    <s v="N/A"/>
    <s v="N/A"/>
    <s v="N/A"/>
    <s v="N/A"/>
    <s v="N/A"/>
    <s v="N/A"/>
    <s v="N/A"/>
    <s v="N/A"/>
    <s v="N/A"/>
    <s v="N/A"/>
    <s v="N/A"/>
    <s v="N/A"/>
    <s v="N/A"/>
    <s v="N/A"/>
    <s v="N/A"/>
    <m/>
    <s v="N/A"/>
    <s v="N/A"/>
    <s v="N/A"/>
    <s v="N/A"/>
    <s v="N/A"/>
    <m/>
    <m/>
    <m/>
    <m/>
  </r>
  <r>
    <x v="127"/>
    <n v="2023"/>
    <x v="6"/>
    <x v="1"/>
    <m/>
    <m/>
    <m/>
    <x v="1"/>
    <s v="N/A"/>
    <s v="N/A - N/A"/>
    <x v="2"/>
    <s v="Current year"/>
    <s v="N/A"/>
    <s v="N/A"/>
    <s v="N/A"/>
    <x v="2"/>
    <s v="N/A"/>
    <s v="N/A"/>
    <s v="N/A"/>
    <s v="N/A"/>
    <s v="N/A"/>
    <s v="N/A"/>
    <s v="N/A"/>
    <s v="N/A"/>
    <s v="N/A"/>
    <s v="N/A"/>
    <s v="N/A"/>
    <s v="N/A"/>
    <s v="N/A"/>
    <s v="N/A"/>
    <s v="N/A"/>
    <s v="N/A"/>
    <m/>
    <s v="N/A"/>
    <s v="N/A"/>
    <s v="N/A"/>
    <s v="N/A"/>
    <s v="N/A"/>
    <m/>
    <m/>
    <m/>
    <m/>
  </r>
  <r>
    <x v="128"/>
    <n v="2017"/>
    <x v="0"/>
    <x v="2"/>
    <m/>
    <s v="Syrian refugees"/>
    <m/>
    <x v="0"/>
    <s v="Displacement"/>
    <s v="Part of Syria IASC L3"/>
    <x v="3"/>
    <s v="Current year"/>
    <s v="N/A"/>
    <s v="N/A"/>
    <s v="N/A"/>
    <x v="2"/>
    <s v="N/A"/>
    <s v="N/A"/>
    <s v="N/A"/>
    <s v="N/A"/>
    <s v="N/A"/>
    <s v="N/A"/>
    <s v="N/A"/>
    <s v="N/A"/>
    <s v="N/A"/>
    <s v="N/A"/>
    <s v="N/A"/>
    <s v="N/A"/>
    <s v="N/A"/>
    <s v="N/A"/>
    <s v="N/A"/>
    <s v="N/A"/>
    <m/>
    <s v="N/A"/>
    <s v="Y"/>
    <s v="N/A"/>
    <s v="N/A"/>
    <m/>
    <s v="check mfc"/>
    <m/>
    <m/>
    <m/>
  </r>
  <r>
    <x v="128"/>
    <n v="2018"/>
    <x v="1"/>
    <x v="2"/>
    <m/>
    <s v="Syrian refugees"/>
    <m/>
    <x v="0"/>
    <s v="Displacement"/>
    <s v="Part of Syria IASC L3"/>
    <x v="3"/>
    <s v="Current year"/>
    <s v="https://reliefweb.int/attachments/7a78f85e-e963-38c1-9cb3-affa2cc0ab19/CVME%20Round%201%20Final_EN.PDF"/>
    <s v="Insufficient evidence"/>
    <s v="N/A"/>
    <x v="2"/>
    <s v="N/A"/>
    <s v="N/A"/>
    <s v="N/A"/>
    <s v="N/A"/>
    <s v="N/A"/>
    <s v="N/A"/>
    <s v="N/A"/>
    <s v="N/A"/>
    <s v="N/A"/>
    <s v="N/A"/>
    <s v="N/A"/>
    <s v="N/A"/>
    <s v="N/A"/>
    <s v="N/A"/>
    <s v="N/A"/>
    <s v="N/A"/>
    <m/>
    <s v="N/A"/>
    <s v="N/A"/>
    <s v="N/A"/>
    <s v="N/A"/>
    <m/>
    <m/>
    <m/>
    <m/>
    <m/>
  </r>
  <r>
    <x v="128"/>
    <n v="2019"/>
    <x v="2"/>
    <x v="2"/>
    <m/>
    <s v="Syrian refugees"/>
    <m/>
    <x v="0"/>
    <s v="GIEWS"/>
    <s v="GIEWS - 1"/>
    <x v="0"/>
    <s v="Current year"/>
    <m/>
    <m/>
    <m/>
    <x v="3"/>
    <n v="3622366.0000000005"/>
    <n v="2173419.6"/>
    <n v="0.6"/>
    <s v="April-Aug 2018"/>
    <n v="612904.32720000017"/>
    <n v="0.28200000000000008"/>
    <n v="1321439.1168"/>
    <n v="0.60799999999999998"/>
    <s v="N/A"/>
    <s v="N/A"/>
    <s v="N/A"/>
    <s v="N/A"/>
    <s v="N/A"/>
    <s v="N/A"/>
    <n v="239076.15600000002"/>
    <n v="0.11"/>
    <m/>
    <s v="N/A"/>
    <m/>
    <s v="N/A"/>
    <s v="Conflict/insecurity"/>
    <s v="Conflict/insecurity"/>
    <m/>
    <m/>
    <m/>
    <m/>
  </r>
  <r>
    <x v="128"/>
    <n v="2020"/>
    <x v="3"/>
    <x v="2"/>
    <m/>
    <s v="Syrian refugees"/>
    <m/>
    <x v="0"/>
    <s v="Displacement"/>
    <s v="Displacement - "/>
    <x v="0"/>
    <s v="Current year"/>
    <m/>
    <m/>
    <m/>
    <x v="3"/>
    <n v="3586666.6666666665"/>
    <n v="2690000"/>
    <n v="0.75"/>
    <s v="Apr-Sep 2019"/>
    <n v="661739.99999999977"/>
    <n v="0.24599999999999991"/>
    <n v="1565580.0000000002"/>
    <n v="0.58199999999999996"/>
    <s v="N/A"/>
    <s v="N/A"/>
    <s v="N/A"/>
    <s v="N/A"/>
    <s v="N/A"/>
    <s v="N/A"/>
    <n v="462679.99999999994"/>
    <n v="0.17"/>
    <m/>
    <s v="N/A"/>
    <m/>
    <s v="N/A"/>
    <s v="Conflict/insecurity"/>
    <s v="Conflict/insecurity"/>
    <m/>
    <m/>
    <n v="-9.85525298474366E-3"/>
    <m/>
  </r>
  <r>
    <x v="128"/>
    <n v="2021"/>
    <x v="4"/>
    <x v="2"/>
    <m/>
    <s v="Syrian refugees"/>
    <m/>
    <x v="0"/>
    <s v="Displacement"/>
    <s v="Displacement - Refugee populations"/>
    <x v="0"/>
    <s v="Current year"/>
    <m/>
    <m/>
    <d v="2020-02-01T00:00:00"/>
    <x v="3"/>
    <n v="3924981"/>
    <n v="3924981"/>
    <n v="1"/>
    <s v="Nov 2019-Feb 2020"/>
    <n v="1507192.7040000001"/>
    <n v="0.38400000000000006"/>
    <n v="2260789.0559999999"/>
    <n v="0.57599999999999996"/>
    <n v="153074.25899999999"/>
    <n v="3.9E-2"/>
    <n v="3924.9810000000002"/>
    <n v="1E-3"/>
    <m/>
    <m/>
    <n v="156999.24"/>
    <n v="0.04"/>
    <m/>
    <s v="N/A"/>
    <m/>
    <s v="N/A"/>
    <s v="Conflict/insecurity"/>
    <s v="Conflict/insecurity"/>
    <m/>
    <m/>
    <n v="9.4325557620817888E-2"/>
    <m/>
  </r>
  <r>
    <x v="128"/>
    <n v="2022"/>
    <x v="5"/>
    <x v="2"/>
    <m/>
    <s v="Syrian refugees"/>
    <m/>
    <x v="0"/>
    <s v="Displacement"/>
    <s v="Displacement - 3RP; FAO assistance provided (Syrian refugees and under temporary protection/Syria conflict) + IFRC international appeal for population movement (2.76 million people assisted) + QRCS assited 247,000 persons post wildfires"/>
    <x v="3"/>
    <s v="Current year"/>
    <s v="N/A"/>
    <s v="Insufficient evidence"/>
    <s v="N/A"/>
    <x v="2"/>
    <s v="N/A"/>
    <s v="N/A"/>
    <s v="N/A"/>
    <s v="N/A"/>
    <s v="N/A"/>
    <s v="N/A"/>
    <s v="N/A"/>
    <s v="N/A"/>
    <s v="N/A"/>
    <s v="N/A"/>
    <s v="N/A"/>
    <s v="N/A"/>
    <s v="N/A"/>
    <s v="N/A"/>
    <s v="N/A"/>
    <s v="N/A"/>
    <m/>
    <s v="N/A"/>
    <s v="N/A"/>
    <s v="N/A"/>
    <s v="Conflict/insecurity"/>
    <s v="Conflict/insecurity"/>
    <m/>
    <m/>
    <e v="#VALUE!"/>
    <m/>
  </r>
  <r>
    <x v="128"/>
    <n v="2023"/>
    <x v="6"/>
    <x v="2"/>
    <m/>
    <s v="Syrian refugees"/>
    <m/>
    <x v="0"/>
    <s v="External Assistance - WFP"/>
    <s v="Displacement - Throughout 2022, WFP will continue its assistance to refugees in camps while consolidating its role in bringing together key Government partners, donors, and the private sector to improve the employability of refugees and vulnerable Turks with the ultimate goal of self-reliance. In 2022, WFP plans to assist up to 67,000 refugees in camps with e-vouchers covering food and non-food needs and up to 11,155 vulnerable refugees and host communities through an expansion of livelihoods activities. FAO also provided assistance to Syrian refugees"/>
    <x v="3"/>
    <s v="Current year"/>
    <s v="N/A"/>
    <s v="Insufficient evidence"/>
    <s v="N/A"/>
    <x v="4"/>
    <m/>
    <m/>
    <m/>
    <m/>
    <m/>
    <m/>
    <m/>
    <m/>
    <m/>
    <m/>
    <m/>
    <m/>
    <m/>
    <m/>
    <m/>
    <m/>
    <m/>
    <m/>
    <m/>
    <m/>
    <m/>
    <m/>
    <m/>
    <m/>
    <m/>
    <m/>
  </r>
  <r>
    <x v="128"/>
    <n v="2023"/>
    <x v="7"/>
    <x v="2"/>
    <m/>
    <s v="Syrian refugees"/>
    <m/>
    <x v="0"/>
    <s v="Displacement"/>
    <s v="Displacement - Throughout 2022, WFP will continue its assistance to refugees in camps while consolidating its role in bringing together key Government partners, donors, and the private sector to improve the employability of refugees and vulnerable Turks with the ultimate goal of self-reliance. In 2022, WFP plans to assist up to 67,000 refugees in camps with e-vouchers covering food and non-food needs and up to 11,155 vulnerable refugees and host communities through an expansion of livelihoods activities. FAO also provided assistance to Syrian refugees"/>
    <x v="3"/>
    <s v="Projection"/>
    <s v="N/A"/>
    <s v="Data gap"/>
    <s v="N/A"/>
    <x v="4"/>
    <m/>
    <m/>
    <m/>
    <m/>
    <m/>
    <m/>
    <m/>
    <m/>
    <m/>
    <m/>
    <m/>
    <m/>
    <m/>
    <m/>
    <m/>
    <s v="N/A"/>
    <m/>
    <s v="N/A"/>
    <m/>
    <s v="N/A"/>
    <s v="N/A"/>
    <m/>
    <m/>
    <m/>
    <m/>
    <m/>
  </r>
  <r>
    <x v="129"/>
    <n v="2017"/>
    <x v="0"/>
    <x v="1"/>
    <m/>
    <m/>
    <m/>
    <x v="1"/>
    <s v="N/A"/>
    <s v="N/A - N/A"/>
    <x v="2"/>
    <s v="Current year"/>
    <s v="N/A"/>
    <s v="N/A"/>
    <s v="N/A"/>
    <x v="2"/>
    <s v="N/A"/>
    <s v="N/A"/>
    <s v="N/A"/>
    <s v="N/A"/>
    <s v="N/A"/>
    <s v="N/A"/>
    <s v="N/A"/>
    <s v="N/A"/>
    <s v="N/A"/>
    <s v="N/A"/>
    <s v="N/A"/>
    <s v="N/A"/>
    <s v="N/A"/>
    <s v="N/A"/>
    <s v="N/A"/>
    <s v="N/A"/>
    <m/>
    <s v="N/A"/>
    <s v="N/A"/>
    <s v="N/A"/>
    <s v="N/A"/>
    <s v="N/A"/>
    <m/>
    <m/>
    <m/>
    <m/>
  </r>
  <r>
    <x v="129"/>
    <n v="2018"/>
    <x v="1"/>
    <x v="1"/>
    <m/>
    <m/>
    <m/>
    <x v="1"/>
    <s v="N/A"/>
    <s v="N/A - N/A"/>
    <x v="2"/>
    <s v="Current year"/>
    <s v="N/A"/>
    <s v="N/A"/>
    <s v="N/A"/>
    <x v="2"/>
    <s v="N/A"/>
    <s v="N/A"/>
    <s v="N/A"/>
    <s v="N/A"/>
    <s v="N/A"/>
    <s v="N/A"/>
    <s v="N/A"/>
    <s v="N/A"/>
    <s v="N/A"/>
    <s v="N/A"/>
    <s v="N/A"/>
    <s v="N/A"/>
    <s v="N/A"/>
    <s v="N/A"/>
    <s v="N/A"/>
    <s v="N/A"/>
    <m/>
    <s v="N/A"/>
    <s v="N/A"/>
    <s v="N/A"/>
    <s v="N/A"/>
    <s v="N/A"/>
    <m/>
    <m/>
    <m/>
    <m/>
  </r>
  <r>
    <x v="129"/>
    <n v="2019"/>
    <x v="2"/>
    <x v="1"/>
    <m/>
    <m/>
    <m/>
    <x v="1"/>
    <s v="N/A"/>
    <s v="N/A - N/A"/>
    <x v="2"/>
    <s v="Current year"/>
    <s v="N/A"/>
    <s v="N/A"/>
    <s v="N/A"/>
    <x v="2"/>
    <s v="N/A"/>
    <s v="N/A"/>
    <s v="N/A"/>
    <s v="N/A"/>
    <s v="N/A"/>
    <s v="N/A"/>
    <s v="N/A"/>
    <s v="N/A"/>
    <s v="N/A"/>
    <s v="N/A"/>
    <s v="N/A"/>
    <s v="N/A"/>
    <s v="N/A"/>
    <s v="N/A"/>
    <s v="N/A"/>
    <s v="N/A"/>
    <m/>
    <s v="N/A"/>
    <s v="N/A"/>
    <s v="N/A"/>
    <s v="N/A"/>
    <s v="N/A"/>
    <m/>
    <m/>
    <m/>
    <m/>
  </r>
  <r>
    <x v="129"/>
    <n v="2020"/>
    <x v="3"/>
    <x v="1"/>
    <m/>
    <m/>
    <m/>
    <x v="1"/>
    <s v="N/A"/>
    <s v="N/A - N/A"/>
    <x v="2"/>
    <s v="Current year"/>
    <s v="N/A"/>
    <s v="N/A"/>
    <s v="N/A"/>
    <x v="2"/>
    <s v="N/A"/>
    <s v="N/A"/>
    <s v="N/A"/>
    <s v="N/A"/>
    <s v="N/A"/>
    <s v="N/A"/>
    <s v="N/A"/>
    <s v="N/A"/>
    <s v="N/A"/>
    <s v="N/A"/>
    <s v="N/A"/>
    <s v="N/A"/>
    <s v="N/A"/>
    <s v="N/A"/>
    <s v="N/A"/>
    <s v="N/A"/>
    <m/>
    <s v="N/A"/>
    <s v="N/A"/>
    <s v="N/A"/>
    <s v="N/A"/>
    <s v="N/A"/>
    <m/>
    <m/>
    <m/>
    <m/>
  </r>
  <r>
    <x v="129"/>
    <n v="2021"/>
    <x v="4"/>
    <x v="1"/>
    <m/>
    <m/>
    <m/>
    <x v="1"/>
    <s v="N/A"/>
    <s v="N/A - N/A"/>
    <x v="2"/>
    <s v="Current year"/>
    <s v="N/A"/>
    <s v="N/A"/>
    <s v="N/A"/>
    <x v="2"/>
    <s v="N/A"/>
    <s v="N/A"/>
    <s v="N/A"/>
    <s v="N/A"/>
    <s v="N/A"/>
    <s v="N/A"/>
    <s v="N/A"/>
    <s v="N/A"/>
    <s v="N/A"/>
    <s v="N/A"/>
    <s v="N/A"/>
    <s v="N/A"/>
    <s v="N/A"/>
    <s v="N/A"/>
    <s v="N/A"/>
    <s v="N/A"/>
    <m/>
    <s v="N/A"/>
    <s v="N/A"/>
    <s v="N/A"/>
    <s v="N/A"/>
    <s v="N/A"/>
    <m/>
    <m/>
    <m/>
    <m/>
  </r>
  <r>
    <x v="129"/>
    <n v="2022"/>
    <x v="5"/>
    <x v="1"/>
    <m/>
    <m/>
    <m/>
    <x v="1"/>
    <s v="N/A"/>
    <s v="N/A - N/A"/>
    <x v="2"/>
    <s v="Current year"/>
    <s v="N/A"/>
    <s v="N/A"/>
    <s v="N/A"/>
    <x v="2"/>
    <s v="N/A"/>
    <s v="N/A"/>
    <s v="N/A"/>
    <s v="N/A"/>
    <s v="N/A"/>
    <s v="N/A"/>
    <s v="N/A"/>
    <s v="N/A"/>
    <s v="N/A"/>
    <s v="N/A"/>
    <s v="N/A"/>
    <s v="N/A"/>
    <s v="N/A"/>
    <s v="N/A"/>
    <s v="N/A"/>
    <s v="N/A"/>
    <m/>
    <s v="N/A"/>
    <s v="N/A"/>
    <s v="N/A"/>
    <s v="N/A"/>
    <s v="N/A"/>
    <m/>
    <m/>
    <m/>
    <m/>
  </r>
  <r>
    <x v="129"/>
    <n v="2023"/>
    <x v="6"/>
    <x v="1"/>
    <m/>
    <m/>
    <m/>
    <x v="1"/>
    <s v="N/A"/>
    <s v="N/A - N/A"/>
    <x v="2"/>
    <s v="Current year"/>
    <s v="N/A"/>
    <s v="N/A"/>
    <s v="N/A"/>
    <x v="2"/>
    <s v="N/A"/>
    <s v="N/A"/>
    <s v="N/A"/>
    <s v="N/A"/>
    <s v="N/A"/>
    <s v="N/A"/>
    <s v="N/A"/>
    <s v="N/A"/>
    <s v="N/A"/>
    <s v="N/A"/>
    <s v="N/A"/>
    <s v="N/A"/>
    <s v="N/A"/>
    <s v="N/A"/>
    <s v="N/A"/>
    <s v="N/A"/>
    <m/>
    <s v="N/A"/>
    <s v="N/A"/>
    <s v="N/A"/>
    <s v="N/A"/>
    <s v="N/A"/>
    <m/>
    <m/>
    <m/>
    <m/>
  </r>
  <r>
    <x v="130"/>
    <n v="2017"/>
    <x v="0"/>
    <x v="1"/>
    <m/>
    <m/>
    <m/>
    <x v="1"/>
    <s v="N/A"/>
    <s v="N/A - N/A"/>
    <x v="2"/>
    <s v="Current year"/>
    <s v="N/A"/>
    <s v="N/A"/>
    <s v="N/A"/>
    <x v="2"/>
    <s v="N/A"/>
    <s v="N/A"/>
    <s v="N/A"/>
    <s v="N/A"/>
    <s v="N/A"/>
    <s v="N/A"/>
    <s v="N/A"/>
    <s v="N/A"/>
    <s v="N/A"/>
    <s v="N/A"/>
    <s v="N/A"/>
    <s v="N/A"/>
    <s v="N/A"/>
    <s v="N/A"/>
    <s v="N/A"/>
    <s v="N/A"/>
    <m/>
    <s v="N/A"/>
    <s v="N/A"/>
    <s v="N/A"/>
    <s v="N/A"/>
    <s v="N/A"/>
    <m/>
    <m/>
    <m/>
    <m/>
  </r>
  <r>
    <x v="130"/>
    <n v="2018"/>
    <x v="1"/>
    <x v="1"/>
    <m/>
    <m/>
    <m/>
    <x v="1"/>
    <s v="N/A"/>
    <s v="N/A - N/A"/>
    <x v="2"/>
    <s v="Current year"/>
    <s v="N/A"/>
    <s v="N/A"/>
    <s v="N/A"/>
    <x v="2"/>
    <s v="N/A"/>
    <s v="N/A"/>
    <s v="N/A"/>
    <s v="N/A"/>
    <s v="N/A"/>
    <s v="N/A"/>
    <s v="N/A"/>
    <s v="N/A"/>
    <s v="N/A"/>
    <s v="N/A"/>
    <s v="N/A"/>
    <s v="N/A"/>
    <s v="N/A"/>
    <s v="N/A"/>
    <s v="N/A"/>
    <s v="N/A"/>
    <m/>
    <s v="N/A"/>
    <s v="N/A"/>
    <s v="N/A"/>
    <s v="N/A"/>
    <s v="N/A"/>
    <m/>
    <m/>
    <m/>
    <m/>
  </r>
  <r>
    <x v="130"/>
    <n v="2019"/>
    <x v="2"/>
    <x v="1"/>
    <m/>
    <m/>
    <m/>
    <x v="1"/>
    <s v="N/A"/>
    <s v="N/A - N/A"/>
    <x v="2"/>
    <s v="Current year"/>
    <s v="N/A"/>
    <s v="N/A"/>
    <s v="N/A"/>
    <x v="2"/>
    <s v="N/A"/>
    <s v="N/A"/>
    <s v="N/A"/>
    <s v="N/A"/>
    <s v="N/A"/>
    <s v="N/A"/>
    <s v="N/A"/>
    <s v="N/A"/>
    <s v="N/A"/>
    <s v="N/A"/>
    <s v="N/A"/>
    <s v="N/A"/>
    <s v="N/A"/>
    <s v="N/A"/>
    <s v="N/A"/>
    <s v="N/A"/>
    <m/>
    <s v="N/A"/>
    <s v="N/A"/>
    <s v="N/A"/>
    <s v="N/A"/>
    <s v="N/A"/>
    <m/>
    <m/>
    <m/>
    <m/>
  </r>
  <r>
    <x v="130"/>
    <n v="2020"/>
    <x v="3"/>
    <x v="1"/>
    <m/>
    <m/>
    <m/>
    <x v="1"/>
    <s v="N/A"/>
    <s v="N/A - N/A"/>
    <x v="2"/>
    <s v="Current year"/>
    <s v="N/A"/>
    <s v="N/A"/>
    <s v="N/A"/>
    <x v="2"/>
    <s v="N/A"/>
    <s v="N/A"/>
    <s v="N/A"/>
    <s v="N/A"/>
    <s v="N/A"/>
    <s v="N/A"/>
    <s v="N/A"/>
    <s v="N/A"/>
    <s v="N/A"/>
    <s v="N/A"/>
    <s v="N/A"/>
    <s v="N/A"/>
    <s v="N/A"/>
    <s v="N/A"/>
    <s v="N/A"/>
    <s v="N/A"/>
    <m/>
    <s v="N/A"/>
    <s v="N/A"/>
    <s v="N/A"/>
    <s v="N/A"/>
    <s v="N/A"/>
    <m/>
    <m/>
    <m/>
    <m/>
  </r>
  <r>
    <x v="130"/>
    <n v="2021"/>
    <x v="4"/>
    <x v="1"/>
    <m/>
    <m/>
    <m/>
    <x v="1"/>
    <s v="N/A"/>
    <s v="N/A - N/A"/>
    <x v="2"/>
    <s v="Current year"/>
    <s v="N/A"/>
    <s v="N/A"/>
    <s v="N/A"/>
    <x v="2"/>
    <s v="N/A"/>
    <s v="N/A"/>
    <s v="N/A"/>
    <s v="N/A"/>
    <s v="N/A"/>
    <s v="N/A"/>
    <s v="N/A"/>
    <s v="N/A"/>
    <s v="N/A"/>
    <s v="N/A"/>
    <s v="N/A"/>
    <s v="N/A"/>
    <s v="N/A"/>
    <s v="N/A"/>
    <s v="N/A"/>
    <s v="N/A"/>
    <m/>
    <s v="N/A"/>
    <s v="N/A"/>
    <s v="N/A"/>
    <s v="N/A"/>
    <s v="N/A"/>
    <m/>
    <m/>
    <m/>
    <m/>
  </r>
  <r>
    <x v="130"/>
    <n v="2022"/>
    <x v="5"/>
    <x v="1"/>
    <m/>
    <m/>
    <m/>
    <x v="1"/>
    <s v="N/A"/>
    <s v="N/A - N/A"/>
    <x v="2"/>
    <s v="Current year"/>
    <s v="N/A"/>
    <s v="N/A"/>
    <s v="N/A"/>
    <x v="2"/>
    <s v="N/A"/>
    <s v="N/A"/>
    <s v="N/A"/>
    <s v="N/A"/>
    <s v="N/A"/>
    <s v="N/A"/>
    <s v="N/A"/>
    <s v="N/A"/>
    <s v="N/A"/>
    <s v="N/A"/>
    <s v="N/A"/>
    <s v="N/A"/>
    <s v="N/A"/>
    <s v="N/A"/>
    <s v="N/A"/>
    <s v="N/A"/>
    <m/>
    <s v="N/A"/>
    <s v="N/A"/>
    <s v="N/A"/>
    <s v="N/A"/>
    <s v="N/A"/>
    <m/>
    <m/>
    <m/>
    <m/>
  </r>
  <r>
    <x v="130"/>
    <n v="2023"/>
    <x v="6"/>
    <x v="1"/>
    <m/>
    <m/>
    <m/>
    <x v="1"/>
    <s v="N/A"/>
    <s v="N/A - N/A"/>
    <x v="2"/>
    <s v="Current year"/>
    <s v="N/A"/>
    <s v="N/A"/>
    <s v="N/A"/>
    <x v="2"/>
    <s v="N/A"/>
    <s v="N/A"/>
    <s v="N/A"/>
    <s v="N/A"/>
    <s v="N/A"/>
    <s v="N/A"/>
    <s v="N/A"/>
    <s v="N/A"/>
    <s v="N/A"/>
    <s v="N/A"/>
    <s v="N/A"/>
    <s v="N/A"/>
    <s v="N/A"/>
    <s v="N/A"/>
    <s v="N/A"/>
    <s v="N/A"/>
    <m/>
    <s v="N/A"/>
    <s v="N/A"/>
    <s v="N/A"/>
    <s v="N/A"/>
    <s v="N/A"/>
    <m/>
    <m/>
    <m/>
    <m/>
  </r>
  <r>
    <x v="131"/>
    <n v="2017"/>
    <x v="0"/>
    <x v="6"/>
    <m/>
    <m/>
    <m/>
    <x v="0"/>
    <s v="GIEWS"/>
    <s v="GIEWS - 1"/>
    <x v="0"/>
    <s v="Current year"/>
    <m/>
    <m/>
    <d v="2016-07-01T00:00:00"/>
    <x v="0"/>
    <n v="40145000"/>
    <n v="37240450"/>
    <n v="0.93"/>
    <s v="Sep-Nov 2016"/>
    <n v="30892130"/>
    <n v="0.82953159803385834"/>
    <n v="5958155"/>
    <n v="0.1599914877505508"/>
    <n v="390165"/>
    <n v="1.0476914215590842E-2"/>
    <n v="0"/>
    <n v="0"/>
    <n v="0"/>
    <n v="0"/>
    <n v="390165"/>
    <n v="1.0476914215590842E-2"/>
    <n v="0"/>
    <m/>
    <m/>
    <s v="N"/>
    <s v="Weather extremes"/>
    <s v="Reduced agricultural output"/>
    <m/>
    <m/>
    <m/>
    <n v="1"/>
  </r>
  <r>
    <x v="131"/>
    <n v="2018"/>
    <x v="1"/>
    <x v="6"/>
    <m/>
    <m/>
    <m/>
    <x v="0"/>
    <s v="GIEWS"/>
    <s v="GIEWS - 1"/>
    <x v="0"/>
    <s v="Current year"/>
    <m/>
    <m/>
    <d v="2017-01-01T00:00:00"/>
    <x v="0"/>
    <n v="40145000"/>
    <n v="35035700"/>
    <n v="0.87"/>
    <s v="Jan-Mar 2017"/>
    <n v="24171118"/>
    <n v="0.68989967376133488"/>
    <n v="9278398"/>
    <n v="0.26482696221282864"/>
    <n v="1586184"/>
    <n v="4.5273364025836503E-2"/>
    <n v="0"/>
    <n v="0"/>
    <n v="0"/>
    <n v="0"/>
    <n v="1586184"/>
    <n v="4.5273364025836503E-2"/>
    <n v="0"/>
    <s v="Phase 2 Stressed"/>
    <m/>
    <s v="Y"/>
    <s v="Conflict/insecurity"/>
    <s v="Displacement (South Sudan refugees 1M, 0.4M for reduced agricultural outputs)"/>
    <m/>
    <m/>
    <n v="0"/>
    <n v="1"/>
  </r>
  <r>
    <x v="131"/>
    <n v="2019"/>
    <x v="2"/>
    <x v="6"/>
    <m/>
    <m/>
    <m/>
    <x v="0"/>
    <s v="Displacement"/>
    <s v="Displacement - "/>
    <x v="0"/>
    <s v="Current year"/>
    <m/>
    <m/>
    <s v="N/A"/>
    <x v="13"/>
    <n v="40000000"/>
    <n v="40000000"/>
    <n v="1"/>
    <s v="Sept-Dec 2018"/>
    <s v="merged with Phase 2 "/>
    <s v="merged with Phase 2"/>
    <n v="38900000"/>
    <n v="0.97250000000000003"/>
    <s v="N/A"/>
    <s v="N/A"/>
    <s v="N/A"/>
    <s v="N/A"/>
    <s v="N/A"/>
    <s v="N/A"/>
    <n v="1100000"/>
    <n v="2.75E-2"/>
    <m/>
    <s v="N/A"/>
    <m/>
    <s v="Y"/>
    <s v="Weather extremes "/>
    <s v="Climate shocks"/>
    <m/>
    <m/>
    <n v="-3.6119068377132892E-3"/>
    <n v="1"/>
  </r>
  <r>
    <x v="131"/>
    <n v="2020"/>
    <x v="3"/>
    <x v="6"/>
    <m/>
    <m/>
    <m/>
    <x v="0"/>
    <s v="GIEWS"/>
    <s v="GIEWS - 1"/>
    <x v="0"/>
    <s v="Current year"/>
    <m/>
    <m/>
    <s v="N/A"/>
    <x v="13"/>
    <n v="40000000"/>
    <n v="40000000"/>
    <n v="1"/>
    <s v="Apr-Jul 2019"/>
    <s v="merged with Phase 2 "/>
    <s v="merged with Phase 2"/>
    <n v="38500000"/>
    <n v="0.96250000000000002"/>
    <s v="N/A"/>
    <s v="N/A"/>
    <s v="N/A"/>
    <s v="N/A"/>
    <s v="N/A"/>
    <s v="N/A"/>
    <n v="1500000"/>
    <n v="0.04"/>
    <m/>
    <s v="N/A"/>
    <m/>
    <s v="Y"/>
    <s v="Conflict/insecurity"/>
    <s v="Conflict/insecurity"/>
    <m/>
    <m/>
    <n v="0"/>
    <n v="1"/>
  </r>
  <r>
    <x v="131"/>
    <n v="2021"/>
    <x v="4"/>
    <x v="6"/>
    <m/>
    <m/>
    <s v="Karamoja, urban areas, refugee settlements and host community districts"/>
    <x v="0"/>
    <s v="GIEWS"/>
    <s v="GIEWS - 1"/>
    <x v="0"/>
    <s v="Current year"/>
    <m/>
    <m/>
    <d v="2020-06-01T00:00:00"/>
    <x v="0"/>
    <n v="45741000"/>
    <n v="11483953"/>
    <n v="0.2510647559082661"/>
    <s v="Jun-Aug 2020"/>
    <n v="4565942"/>
    <n v="0.39759323292249626"/>
    <n v="4315163"/>
    <n v="0.38"/>
    <n v="1980053"/>
    <n v="0.17"/>
    <n v="622795"/>
    <n v="0.05"/>
    <n v="0"/>
    <n v="0"/>
    <n v="2602848"/>
    <n v="0.22665087535624712"/>
    <n v="0"/>
    <s v="Phase 3 Crisis"/>
    <m/>
    <s v="Y"/>
    <s v="Conflict/insecurity"/>
    <s v="Conflict/insecurity"/>
    <m/>
    <m/>
    <n v="0.14352500000000001"/>
    <n v="1"/>
  </r>
  <r>
    <x v="131"/>
    <n v="2022"/>
    <x v="5"/>
    <x v="6"/>
    <m/>
    <m/>
    <m/>
    <x v="0"/>
    <s v="GIEWS"/>
    <s v="GIEWS -  1, 2, 3 "/>
    <x v="0"/>
    <s v="Current year"/>
    <m/>
    <m/>
    <s v="N/A"/>
    <x v="13"/>
    <n v="45700000"/>
    <n v="45700000"/>
    <n v="1"/>
    <s v="May-Jul 2021"/>
    <s v="merged with Phase 2 "/>
    <s v="merged with Phase 2"/>
    <n v="43500000"/>
    <n v="0.9518599562363238"/>
    <s v="N/A"/>
    <s v="N/A"/>
    <s v="N/A"/>
    <s v="N/A"/>
    <s v="N/A"/>
    <s v="N/A"/>
    <n v="2200000"/>
    <n v="4.8140043763676151E-2"/>
    <m/>
    <s v="N/A"/>
    <m/>
    <s v="Y"/>
    <s v="Conflict/insecurity"/>
    <s v="Conflict/insecurity"/>
    <m/>
    <m/>
    <n v="-8.96351194770556E-4"/>
    <n v="1"/>
  </r>
  <r>
    <x v="131"/>
    <n v="2023"/>
    <x v="6"/>
    <x v="6"/>
    <m/>
    <m/>
    <m/>
    <x v="0"/>
    <s v="GIEWS"/>
    <s v="GIEWS -  1, 2, 3 "/>
    <x v="1"/>
    <s v="Current year"/>
    <m/>
    <m/>
    <s v="N/A"/>
    <x v="13"/>
    <n v="44200000"/>
    <n v="44200000"/>
    <n v="1"/>
    <s v="Jun-Aug 2022"/>
    <s v="Merged with Phase 2"/>
    <s v=""/>
    <n v="41900000"/>
    <n v="0.95"/>
    <s v="N/A"/>
    <s v="N/A"/>
    <s v="N/A"/>
    <s v="N/A"/>
    <s v="N/A"/>
    <s v="N/A"/>
    <n v="2300000"/>
    <n v="5.2036199095022627E-2"/>
    <m/>
    <m/>
    <m/>
    <s v="Y "/>
    <s v="Weather extremes"/>
    <m/>
    <m/>
    <m/>
    <n v="-3.2822757111597371E-2"/>
    <n v="1"/>
  </r>
  <r>
    <x v="131"/>
    <n v="2023"/>
    <x v="7"/>
    <x v="6"/>
    <m/>
    <m/>
    <m/>
    <x v="0"/>
    <s v="GIEWS"/>
    <s v="GIEWS -  1, 2, 3 "/>
    <x v="0"/>
    <s v="Projection"/>
    <m/>
    <m/>
    <d v="2023-03-01T00:00:00"/>
    <x v="13"/>
    <n v="45600000"/>
    <n v="45600000"/>
    <n v="1"/>
    <s v="Mar-May 2023"/>
    <s v="Merged with Phase 2"/>
    <s v=""/>
    <n v="43100000"/>
    <n v="0.95"/>
    <s v="N/A"/>
    <s v="N/A"/>
    <s v="N/A"/>
    <s v="N/A"/>
    <s v="N/A"/>
    <s v="N/A"/>
    <n v="2500000"/>
    <n v="0.05"/>
    <m/>
    <m/>
    <m/>
    <s v="Y"/>
    <s v="Weather extremes"/>
    <m/>
    <m/>
    <m/>
    <m/>
    <n v="1"/>
  </r>
  <r>
    <x v="132"/>
    <n v="2017"/>
    <x v="0"/>
    <x v="7"/>
    <m/>
    <m/>
    <m/>
    <x v="1"/>
    <s v="N/A"/>
    <s v="N/A - N/A"/>
    <x v="2"/>
    <s v="Current year"/>
    <s v="N/A"/>
    <s v="N/A"/>
    <s v="N/A"/>
    <x v="2"/>
    <s v="N/A"/>
    <s v="N/A"/>
    <s v="N/A"/>
    <s v="N/A"/>
    <s v="N/A"/>
    <s v="N/A"/>
    <s v="N/A"/>
    <s v="N/A"/>
    <s v="N/A"/>
    <s v="N/A"/>
    <s v="N/A"/>
    <s v="N/A"/>
    <s v="N/A"/>
    <s v="N/A"/>
    <s v="N/A"/>
    <s v="N/A"/>
    <m/>
    <s v="N/A"/>
    <s v="N/A"/>
    <s v="N/A"/>
    <s v="N/A"/>
    <s v="N/A"/>
    <m/>
    <m/>
    <m/>
    <n v="1"/>
  </r>
  <r>
    <x v="132"/>
    <n v="2018"/>
    <x v="1"/>
    <x v="7"/>
    <m/>
    <m/>
    <s v="Donetsk and Luhansk oblasts"/>
    <x v="0"/>
    <s v="Other "/>
    <s v="Other  - Selected based on other reports and publicly available information on food insecurity"/>
    <x v="0"/>
    <s v="Current year"/>
    <m/>
    <m/>
    <m/>
    <x v="8"/>
    <n v="45000000"/>
    <n v="6000000"/>
    <n v="0.13333333333333333"/>
    <d v="2017-11-01T00:00:00"/>
    <s v="merged with Phase 2 "/>
    <s v="merged with Phase 2"/>
    <n v="4800000"/>
    <n v="0.8"/>
    <s v="N/A"/>
    <s v="N/A"/>
    <s v="N/A"/>
    <s v="N/A"/>
    <s v="N/A"/>
    <s v="N/A"/>
    <n v="1200000"/>
    <n v="0.2"/>
    <m/>
    <s v="N/A"/>
    <m/>
    <s v="Y"/>
    <s v="Conflict/insecurity"/>
    <s v="Conflict/insecurity"/>
    <m/>
    <m/>
    <m/>
    <n v="1"/>
  </r>
  <r>
    <x v="132"/>
    <n v="2019"/>
    <x v="2"/>
    <x v="7"/>
    <m/>
    <m/>
    <s v="Donetsk and Luhansk oblasts, and IDP"/>
    <x v="0"/>
    <s v="Conflict/insecurity"/>
    <s v="Displacement - "/>
    <x v="0"/>
    <s v="Current year"/>
    <m/>
    <m/>
    <m/>
    <x v="8"/>
    <n v="44446954"/>
    <n v="6210000"/>
    <n v="0.13971711087333455"/>
    <d v="2018-12-01T00:00:00"/>
    <s v="merged with Phase 2 "/>
    <s v="merged with Phase 2"/>
    <n v="5110000"/>
    <n v="0.82286634460547503"/>
    <s v="N/A"/>
    <s v="N/A"/>
    <s v="N/A"/>
    <s v="N/A"/>
    <s v="N/A"/>
    <s v="N/A"/>
    <n v="1100000"/>
    <n v="0.17713365539452497"/>
    <m/>
    <s v="N/A"/>
    <m/>
    <s v="Y"/>
    <s v="Conflict/insecurity"/>
    <s v="Conflict/insecurity"/>
    <m/>
    <m/>
    <n v="-1.228991111111111E-2"/>
    <n v="1"/>
  </r>
  <r>
    <x v="132"/>
    <n v="2020"/>
    <x v="3"/>
    <x v="7"/>
    <m/>
    <m/>
    <s v="Luhansk and Donetsk oblasts, and IDP"/>
    <x v="0"/>
    <s v="Conflict/insecurity"/>
    <s v="Conflict/insecurity - "/>
    <x v="0"/>
    <s v="Current year"/>
    <m/>
    <m/>
    <m/>
    <x v="8"/>
    <n v="44211094"/>
    <n v="6100000"/>
    <n v="0.13797441881895073"/>
    <d v="2020-01-01T00:00:00"/>
    <s v="merged with Phase 2 "/>
    <s v="merged with Phase 2"/>
    <n v="5570000"/>
    <n v="0.91311475409836063"/>
    <s v="N/A"/>
    <s v="N/A"/>
    <s v="N/A"/>
    <s v="N/A"/>
    <s v="N/A"/>
    <s v="N/A"/>
    <n v="530000"/>
    <n v="0.09"/>
    <m/>
    <s v="N/A"/>
    <m/>
    <s v="N"/>
    <s v="Conflict/insecurity"/>
    <s v="Conflict/insecurity"/>
    <m/>
    <m/>
    <n v="-5.3065503656336043E-3"/>
    <n v="1"/>
  </r>
  <r>
    <x v="132"/>
    <n v="2021"/>
    <x v="4"/>
    <x v="7"/>
    <m/>
    <m/>
    <s v="Luhansk and Donetsk Oblasts and IDP population"/>
    <x v="0"/>
    <s v="Displacement "/>
    <s v="Displacement  - "/>
    <x v="0"/>
    <s v="Current year"/>
    <m/>
    <m/>
    <s v="Jan-Dec 2020"/>
    <x v="1"/>
    <n v="43531422"/>
    <n v="6640000"/>
    <n v="0.1525334963787767"/>
    <s v="Jan-Dec 2020"/>
    <s v="merged with Phase 2 "/>
    <s v="merged with Phase 2"/>
    <n v="6010000"/>
    <n v="0.90512048192771088"/>
    <s v="N/A"/>
    <s v="N/A"/>
    <s v="N/A"/>
    <s v="N/A"/>
    <s v="N/A"/>
    <s v="N/A"/>
    <n v="630000"/>
    <n v="9.4879518072289157E-2"/>
    <m/>
    <s v="N/A"/>
    <m/>
    <s v="N"/>
    <s v="Conflict/insecurity"/>
    <s v="Conflict/insecurity"/>
    <m/>
    <m/>
    <n v="-1.5373335932379325E-2"/>
    <n v="1"/>
  </r>
  <r>
    <x v="132"/>
    <n v="2022"/>
    <x v="5"/>
    <x v="7"/>
    <m/>
    <m/>
    <s v="Donetsk and Luhansk oblasts and IDP population"/>
    <x v="0"/>
    <s v="Displacement"/>
    <s v="Shocks -  FAO assistance provided (FSLC/conflict); 734,000 IDPs; 1.62 million other conflict-affected persons; also qualified for COVID-19 GHRP"/>
    <x v="0"/>
    <s v="Current year"/>
    <m/>
    <m/>
    <m/>
    <x v="1"/>
    <n v="41260000"/>
    <n v="6167730"/>
    <n v="0.1494844886088221"/>
    <s v="Oct-Nov 2021"/>
    <s v="merged with Phase 2 "/>
    <s v="merged with Phase 2"/>
    <n v="5784397"/>
    <n v="0.93784860880745424"/>
    <s v="N/A"/>
    <s v="N/A"/>
    <s v="N/A"/>
    <s v="N/A"/>
    <s v="N/A"/>
    <s v="N/A"/>
    <n v="383333"/>
    <n v="0.06"/>
    <m/>
    <s v="N/A"/>
    <m/>
    <s v="N"/>
    <s v="Conflict/insecurity"/>
    <s v="Conflict/insecurity"/>
    <m/>
    <m/>
    <n v="-5.2178906537902664E-2"/>
    <n v="1"/>
  </r>
  <r>
    <x v="132"/>
    <n v="2023"/>
    <x v="6"/>
    <x v="7"/>
    <m/>
    <m/>
    <m/>
    <x v="0"/>
    <s v="GIEWS "/>
    <s v="GIEWS  - 1"/>
    <x v="0"/>
    <s v="Current year"/>
    <m/>
    <s v="rCARI / HNO"/>
    <m/>
    <x v="26"/>
    <n v="35600000"/>
    <n v="35600000"/>
    <n v="1"/>
    <m/>
    <s v="Merged with Phase 2"/>
    <s v=""/>
    <n v="26700000"/>
    <n v="0.75"/>
    <s v="N/A"/>
    <s v="N/A"/>
    <s v="N/A"/>
    <s v="N/A"/>
    <s v="N/A"/>
    <s v="N/A"/>
    <n v="8900000"/>
    <n v="0.25"/>
    <m/>
    <s v="N/A"/>
    <s v="Y"/>
    <s v="Y"/>
    <s v="Conflict/insecurity"/>
    <m/>
    <s v="If new data, 25% IPC 3+. Country population TBD."/>
    <m/>
    <n v="-0.13717886572952012"/>
    <n v="1"/>
  </r>
  <r>
    <x v="132"/>
    <n v="2023"/>
    <x v="7"/>
    <x v="7"/>
    <m/>
    <m/>
    <m/>
    <x v="0"/>
    <s v="GIEWS "/>
    <s v="GIEWS  - 1"/>
    <x v="3"/>
    <s v="Projection"/>
    <m/>
    <m/>
    <s v="N/A"/>
    <x v="2"/>
    <s v="N/A"/>
    <s v="N/A"/>
    <s v="N/A"/>
    <s v="N/A"/>
    <s v="N/A"/>
    <s v="N/A"/>
    <s v="N/A"/>
    <s v="N/A"/>
    <s v="N/A"/>
    <s v="N/A"/>
    <s v="N/A"/>
    <s v="N/A"/>
    <s v="N/A"/>
    <s v="N/A"/>
    <s v="N/A"/>
    <s v="N/A"/>
    <s v="remote FEWS"/>
    <m/>
    <m/>
    <s v="N/A"/>
    <s v="N/A"/>
    <m/>
    <m/>
    <m/>
    <m/>
    <n v="1"/>
  </r>
  <r>
    <x v="133"/>
    <n v="2017"/>
    <x v="0"/>
    <x v="3"/>
    <m/>
    <m/>
    <m/>
    <x v="0"/>
    <s v="Other"/>
    <s v="Other  - Selected based on other reports and publicly available information on food insecurity"/>
    <x v="0"/>
    <s v="Current year"/>
    <m/>
    <m/>
    <m/>
    <x v="5"/>
    <n v="54401802"/>
    <n v="35800000"/>
    <n v="0.66"/>
    <m/>
    <s v="merged with Phase 2 "/>
    <s v="merged with Phase 2"/>
    <n v="35441000"/>
    <n v="0.98997206703910612"/>
    <s v="N/A"/>
    <s v="N/A"/>
    <s v="N/A"/>
    <s v="N/A"/>
    <s v="N/A"/>
    <s v="N/A"/>
    <n v="359000"/>
    <n v="1.0027932960893854E-2"/>
    <m/>
    <s v="N/A"/>
    <m/>
    <s v="N"/>
    <s v="Weather extremes"/>
    <s v="High food prices and reduced crop production"/>
    <m/>
    <m/>
    <m/>
    <n v="1"/>
  </r>
  <r>
    <x v="133"/>
    <n v="2018"/>
    <x v="1"/>
    <x v="3"/>
    <m/>
    <m/>
    <m/>
    <x v="0"/>
    <s v="Other "/>
    <s v="Other  - Selected based on other reports and publicly available information on food insecurity"/>
    <x v="0"/>
    <s v="Current year"/>
    <m/>
    <m/>
    <d v="2017-02-01T00:00:00"/>
    <x v="0"/>
    <n v="58021360"/>
    <n v="58021360"/>
    <n v="1"/>
    <s v="Feb-Mar 2017 (mainland); Jul-Sept 2017 (Zanzibar)"/>
    <s v="merged with Phase 2 "/>
    <s v="merged with Phase 2"/>
    <n v="57771360"/>
    <n v="0.99569124198398662"/>
    <n v="232000"/>
    <n v="3.9985274388604471E-3"/>
    <n v="18000"/>
    <n v="2.1455467389477522E-2"/>
    <n v="0"/>
    <n v="0"/>
    <n v="250000"/>
    <n v="4.308758016013413E-3"/>
    <n v="0"/>
    <s v="Phase 3 Crisis"/>
    <m/>
    <s v="N"/>
    <s v="Weather extremes"/>
    <s v="High food prices and reduced crop production"/>
    <m/>
    <n v="0.33999999999999997"/>
    <n v="6.6533788715307629E-2"/>
    <n v="1"/>
  </r>
  <r>
    <x v="133"/>
    <n v="2019"/>
    <x v="2"/>
    <x v="3"/>
    <m/>
    <m/>
    <m/>
    <x v="0"/>
    <s v="Displacement"/>
    <s v="Displacement - "/>
    <x v="3"/>
    <s v="Current year"/>
    <s v="N/A"/>
    <s v="Data gap"/>
    <s v="N/A"/>
    <x v="2"/>
    <s v="N/A"/>
    <s v="N/A"/>
    <s v="N/A"/>
    <s v="N/A"/>
    <s v="N/A"/>
    <s v="N/A"/>
    <s v="N/A"/>
    <s v="N/A"/>
    <s v="N/A"/>
    <s v="N/A"/>
    <s v="N/A"/>
    <s v="N/A"/>
    <s v="N/A"/>
    <s v="N/A"/>
    <s v="N/A"/>
    <s v="N/A"/>
    <m/>
    <s v="N/A"/>
    <s v="N/A"/>
    <s v="N/A"/>
    <s v="N/A"/>
    <s v="N/A"/>
    <m/>
    <e v="#VALUE!"/>
    <e v="#VALUE!"/>
    <n v="1"/>
  </r>
  <r>
    <x v="133"/>
    <n v="2020"/>
    <x v="3"/>
    <x v="3"/>
    <m/>
    <m/>
    <m/>
    <x v="0"/>
    <s v="Displacement"/>
    <s v="Displacement - "/>
    <x v="0"/>
    <s v="Current year"/>
    <m/>
    <m/>
    <d v="2019-11-01T00:00:00"/>
    <x v="0"/>
    <n v="58005000"/>
    <n v="4839520"/>
    <n v="8.3432807516593391E-2"/>
    <s v="Nov 2019 - Apr 2020"/>
    <n v="2198685"/>
    <n v="0.45431881674215624"/>
    <n v="1655557"/>
    <n v="0.34"/>
    <n v="760566"/>
    <n v="0.157157321387245"/>
    <n v="224712"/>
    <n v="4.6432704069825109E-2"/>
    <n v="0"/>
    <n v="0"/>
    <n v="985278"/>
    <n v="0.20359002545707011"/>
    <n v="0"/>
    <s v="Phase 3 Crisis"/>
    <m/>
    <s v="Y"/>
    <s v="Weather extremes"/>
    <s v="Weather extremes"/>
    <m/>
    <e v="#VALUE!"/>
    <m/>
    <n v="1"/>
  </r>
  <r>
    <x v="133"/>
    <n v="2021"/>
    <x v="4"/>
    <x v="3"/>
    <m/>
    <m/>
    <m/>
    <x v="0"/>
    <s v="GIEWS"/>
    <s v="GIEWS - 1"/>
    <x v="0"/>
    <s v="Current year"/>
    <m/>
    <m/>
    <d v="2019-11-01T00:00:00"/>
    <x v="0"/>
    <n v="58005000"/>
    <n v="4839520"/>
    <n v="8.3432807516593391E-2"/>
    <s v="Nov 2019-Apr 2020"/>
    <n v="2198685"/>
    <n v="0.45431881674215624"/>
    <n v="1655557"/>
    <n v="0.34"/>
    <n v="760566"/>
    <n v="0.157157321387245"/>
    <n v="224712"/>
    <n v="4.6432704069825109E-2"/>
    <n v="0"/>
    <n v="0"/>
    <n v="985278"/>
    <n v="0.20359002545707011"/>
    <n v="0"/>
    <s v="Phase 3 Crisis"/>
    <m/>
    <s v="Y"/>
    <s v="Weather extremes"/>
    <s v="Weather extremes"/>
    <m/>
    <n v="0"/>
    <n v="0"/>
    <n v="1"/>
  </r>
  <r>
    <x v="133"/>
    <n v="2022"/>
    <x v="5"/>
    <x v="3"/>
    <m/>
    <m/>
    <s v="15 councils"/>
    <x v="0"/>
    <s v="GIEWS "/>
    <s v="GIEWS  - 1, 2"/>
    <x v="0"/>
    <s v="Current year"/>
    <m/>
    <m/>
    <d v="2021-12-01T00:00:00"/>
    <x v="0"/>
    <n v="57637628"/>
    <n v="3404354"/>
    <n v="5.9064783165608412E-2"/>
    <s v="Nov 2021-Apr 2022"/>
    <n v="2182031"/>
    <n v="0.64095302662414078"/>
    <n v="785080"/>
    <n v="0.23"/>
    <n v="415463"/>
    <n v="0.12"/>
    <n v="21780"/>
    <n v="0.01"/>
    <n v="0"/>
    <n v="0"/>
    <n v="437243"/>
    <n v="0.13"/>
    <n v="0"/>
    <s v="Phase 3 Crisis"/>
    <m/>
    <s v="N"/>
    <s v="Weather extremes"/>
    <s v="Weather extremes"/>
    <m/>
    <n v="-2.4368024350984979E-2"/>
    <n v="-6.3334540125851218E-3"/>
    <n v="1"/>
  </r>
  <r>
    <x v="133"/>
    <n v="2023"/>
    <x v="6"/>
    <x v="3"/>
    <m/>
    <m/>
    <m/>
    <x v="0"/>
    <s v="GIEWS "/>
    <s v="GIEWS  - 1, 2"/>
    <x v="0"/>
    <s v="Current year"/>
    <m/>
    <m/>
    <d v="2022-10-01T00:00:00"/>
    <x v="0"/>
    <n v="61741120"/>
    <n v="10506240"/>
    <n v="0.17016600929817924"/>
    <s v="Oct 2022 - Feb 2023"/>
    <n v="6101343"/>
    <n v="0.58073516310307016"/>
    <n v="3294113"/>
    <n v="0.31"/>
    <n v="1092754"/>
    <n v="0.1"/>
    <n v="18030"/>
    <n v="0"/>
    <n v="0"/>
    <n v="0"/>
    <n v="1110784"/>
    <n v="0.1"/>
    <n v="0"/>
    <s v="Phase 3 Crisis"/>
    <m/>
    <s v="Y"/>
    <s v="Weather extremes"/>
    <m/>
    <m/>
    <n v="0.11110122613257083"/>
    <n v="7.1194671647486954E-2"/>
    <n v="1"/>
  </r>
  <r>
    <x v="133"/>
    <n v="2023"/>
    <x v="7"/>
    <x v="3"/>
    <m/>
    <m/>
    <m/>
    <x v="0"/>
    <s v="GIEWS"/>
    <s v="GIEWS - 1, 2"/>
    <x v="0"/>
    <s v="Projection"/>
    <m/>
    <m/>
    <d v="2022-10-01T00:00:00"/>
    <x v="0"/>
    <n v="61741120"/>
    <n v="10506240"/>
    <n v="0.17016600929817924"/>
    <s v="Oct 2022 - Feb 2023"/>
    <n v="6101343"/>
    <n v="0.58073516310307016"/>
    <n v="3294113"/>
    <n v="0.31"/>
    <n v="1092754"/>
    <n v="0.1"/>
    <n v="18030"/>
    <n v="0"/>
    <n v="0"/>
    <n v="0"/>
    <n v="1110784"/>
    <n v="0.1"/>
    <n v="0"/>
    <s v="Phase 3 Crisis"/>
    <m/>
    <s v="Y "/>
    <s v="Weather extremes"/>
    <m/>
    <m/>
    <m/>
    <n v="0"/>
    <n v="1"/>
  </r>
  <r>
    <x v="134"/>
    <n v="2017"/>
    <x v="0"/>
    <x v="1"/>
    <m/>
    <m/>
    <m/>
    <x v="1"/>
    <s v="N/A"/>
    <s v="N/A - N/A"/>
    <x v="2"/>
    <s v="Current year"/>
    <s v="N/A"/>
    <s v="N/A"/>
    <s v="N/A"/>
    <x v="2"/>
    <s v="N/A"/>
    <s v="N/A"/>
    <s v="N/A"/>
    <s v="N/A"/>
    <s v="N/A"/>
    <s v="N/A"/>
    <s v="N/A"/>
    <s v="N/A"/>
    <s v="N/A"/>
    <s v="N/A"/>
    <s v="N/A"/>
    <s v="N/A"/>
    <s v="N/A"/>
    <s v="N/A"/>
    <s v="N/A"/>
    <s v="N/A"/>
    <m/>
    <s v="N/A"/>
    <s v="N/A"/>
    <s v="N/A"/>
    <s v="N/A"/>
    <s v="N/A"/>
    <m/>
    <m/>
    <m/>
    <m/>
  </r>
  <r>
    <x v="134"/>
    <n v="2018"/>
    <x v="1"/>
    <x v="1"/>
    <m/>
    <m/>
    <m/>
    <x v="1"/>
    <s v="N/A"/>
    <s v="N/A - N/A"/>
    <x v="2"/>
    <s v="Current year"/>
    <s v="N/A"/>
    <s v="N/A"/>
    <s v="N/A"/>
    <x v="2"/>
    <s v="N/A"/>
    <s v="N/A"/>
    <s v="N/A"/>
    <s v="N/A"/>
    <s v="N/A"/>
    <s v="N/A"/>
    <s v="N/A"/>
    <s v="N/A"/>
    <s v="N/A"/>
    <s v="N/A"/>
    <s v="N/A"/>
    <s v="N/A"/>
    <s v="N/A"/>
    <s v="N/A"/>
    <s v="N/A"/>
    <s v="N/A"/>
    <m/>
    <s v="N/A"/>
    <s v="N/A"/>
    <s v="N/A"/>
    <s v="N/A"/>
    <s v="N/A"/>
    <m/>
    <m/>
    <m/>
    <m/>
  </r>
  <r>
    <x v="134"/>
    <n v="2019"/>
    <x v="2"/>
    <x v="1"/>
    <m/>
    <m/>
    <m/>
    <x v="1"/>
    <s v="N/A"/>
    <s v="N/A - N/A"/>
    <x v="2"/>
    <s v="Current year"/>
    <s v="N/A"/>
    <s v="N/A"/>
    <s v="N/A"/>
    <x v="2"/>
    <s v="N/A"/>
    <s v="N/A"/>
    <s v="N/A"/>
    <s v="N/A"/>
    <s v="N/A"/>
    <s v="N/A"/>
    <s v="N/A"/>
    <s v="N/A"/>
    <s v="N/A"/>
    <s v="N/A"/>
    <s v="N/A"/>
    <s v="N/A"/>
    <s v="N/A"/>
    <s v="N/A"/>
    <s v="N/A"/>
    <s v="N/A"/>
    <m/>
    <s v="N/A"/>
    <s v="N/A"/>
    <s v="N/A"/>
    <s v="N/A"/>
    <s v="N/A"/>
    <m/>
    <m/>
    <m/>
    <m/>
  </r>
  <r>
    <x v="134"/>
    <n v="2020"/>
    <x v="3"/>
    <x v="1"/>
    <m/>
    <m/>
    <m/>
    <x v="1"/>
    <s v="N/A"/>
    <s v="N/A - N/A"/>
    <x v="2"/>
    <s v="Current year"/>
    <s v="N/A"/>
    <s v="N/A"/>
    <s v="N/A"/>
    <x v="2"/>
    <s v="N/A"/>
    <s v="N/A"/>
    <s v="N/A"/>
    <s v="N/A"/>
    <s v="N/A"/>
    <s v="N/A"/>
    <s v="N/A"/>
    <s v="N/A"/>
    <s v="N/A"/>
    <s v="N/A"/>
    <s v="N/A"/>
    <s v="N/A"/>
    <s v="N/A"/>
    <s v="N/A"/>
    <s v="N/A"/>
    <s v="N/A"/>
    <m/>
    <s v="N/A"/>
    <s v="N/A"/>
    <s v="N/A"/>
    <s v="N/A"/>
    <s v="N/A"/>
    <m/>
    <m/>
    <m/>
    <m/>
  </r>
  <r>
    <x v="134"/>
    <n v="2021"/>
    <x v="4"/>
    <x v="1"/>
    <m/>
    <m/>
    <m/>
    <x v="1"/>
    <s v="N/A"/>
    <s v="N/A - N/A"/>
    <x v="2"/>
    <s v="Current year"/>
    <s v="N/A"/>
    <s v="N/A"/>
    <s v="N/A"/>
    <x v="2"/>
    <s v="N/A"/>
    <s v="N/A"/>
    <s v="N/A"/>
    <s v="N/A"/>
    <s v="N/A"/>
    <s v="N/A"/>
    <s v="N/A"/>
    <s v="N/A"/>
    <s v="N/A"/>
    <s v="N/A"/>
    <s v="N/A"/>
    <s v="N/A"/>
    <s v="N/A"/>
    <s v="N/A"/>
    <s v="N/A"/>
    <s v="N/A"/>
    <m/>
    <s v="N/A"/>
    <s v="N/A"/>
    <s v="N/A"/>
    <s v="N/A"/>
    <s v="N/A"/>
    <m/>
    <m/>
    <m/>
    <m/>
  </r>
  <r>
    <x v="134"/>
    <n v="2022"/>
    <x v="5"/>
    <x v="1"/>
    <m/>
    <m/>
    <m/>
    <x v="1"/>
    <s v="N/A"/>
    <s v="N/A - N/A"/>
    <x v="2"/>
    <s v="Current year"/>
    <s v="N/A"/>
    <s v="N/A"/>
    <s v="N/A"/>
    <x v="2"/>
    <s v="N/A"/>
    <s v="N/A"/>
    <s v="N/A"/>
    <s v="N/A"/>
    <s v="N/A"/>
    <s v="N/A"/>
    <s v="N/A"/>
    <s v="N/A"/>
    <s v="N/A"/>
    <s v="N/A"/>
    <s v="N/A"/>
    <s v="N/A"/>
    <s v="N/A"/>
    <s v="N/A"/>
    <s v="N/A"/>
    <s v="N/A"/>
    <m/>
    <s v="N/A"/>
    <s v="N/A"/>
    <s v="N/A"/>
    <s v="N/A"/>
    <s v="N/A"/>
    <m/>
    <m/>
    <m/>
    <m/>
  </r>
  <r>
    <x v="134"/>
    <n v="2023"/>
    <x v="6"/>
    <x v="1"/>
    <m/>
    <m/>
    <m/>
    <x v="1"/>
    <s v="N/A"/>
    <s v="N/A - N/A"/>
    <x v="2"/>
    <s v="Current year"/>
    <s v="N/A"/>
    <s v="N/A"/>
    <s v="N/A"/>
    <x v="2"/>
    <s v="N/A"/>
    <s v="N/A"/>
    <s v="N/A"/>
    <s v="N/A"/>
    <s v="N/A"/>
    <s v="N/A"/>
    <s v="N/A"/>
    <s v="N/A"/>
    <s v="N/A"/>
    <s v="N/A"/>
    <s v="N/A"/>
    <s v="N/A"/>
    <s v="N/A"/>
    <s v="N/A"/>
    <s v="N/A"/>
    <s v="N/A"/>
    <m/>
    <s v="N/A"/>
    <s v="N/A"/>
    <s v="N/A"/>
    <s v="N/A"/>
    <s v="N/A"/>
    <m/>
    <m/>
    <m/>
    <m/>
  </r>
  <r>
    <x v="135"/>
    <n v="2017"/>
    <x v="0"/>
    <x v="1"/>
    <m/>
    <m/>
    <m/>
    <x v="0"/>
    <s v="Other"/>
    <s v="Other  - Selected based on other reports and publicly available information on food insecurity"/>
    <x v="3"/>
    <s v="Current year"/>
    <s v="N/A"/>
    <s v="Data gap"/>
    <s v="N/A"/>
    <x v="2"/>
    <s v="N/A"/>
    <s v="N/A"/>
    <s v="N/A"/>
    <s v="N/A"/>
    <s v="N/A"/>
    <s v="N/A"/>
    <s v="N/A"/>
    <s v="N/A"/>
    <s v="N/A"/>
    <s v="N/A"/>
    <s v="N/A"/>
    <s v="N/A"/>
    <s v="N/A"/>
    <s v="N/A"/>
    <s v="N/A"/>
    <s v="N/A"/>
    <m/>
    <s v="N/A"/>
    <s v="N/A"/>
    <s v="N/A"/>
    <s v="N/A"/>
    <s v="N/A"/>
    <m/>
    <m/>
    <m/>
    <m/>
  </r>
  <r>
    <x v="135"/>
    <n v="2018"/>
    <x v="1"/>
    <x v="1"/>
    <m/>
    <m/>
    <m/>
    <x v="1"/>
    <s v="N/A"/>
    <s v="N/A - N/A"/>
    <x v="2"/>
    <s v="Current year"/>
    <s v="N/A"/>
    <s v="N/A"/>
    <s v="N/A"/>
    <x v="2"/>
    <s v="N/A"/>
    <s v="N/A"/>
    <s v="N/A"/>
    <s v="N/A"/>
    <s v="N/A"/>
    <s v="N/A"/>
    <s v="N/A"/>
    <s v="N/A"/>
    <s v="N/A"/>
    <s v="N/A"/>
    <s v="N/A"/>
    <s v="N/A"/>
    <s v="N/A"/>
    <s v="N/A"/>
    <s v="N/A"/>
    <s v="N/A"/>
    <m/>
    <s v="N/A"/>
    <s v="N/A"/>
    <s v="N/A"/>
    <s v="N/A"/>
    <s v="N/A"/>
    <m/>
    <m/>
    <m/>
    <m/>
  </r>
  <r>
    <x v="135"/>
    <n v="2019"/>
    <x v="2"/>
    <x v="1"/>
    <m/>
    <m/>
    <m/>
    <x v="1"/>
    <s v="N/A"/>
    <s v="N/A - N/A"/>
    <x v="2"/>
    <s v="Current year"/>
    <s v="N/A"/>
    <s v="N/A"/>
    <s v="N/A"/>
    <x v="2"/>
    <s v="N/A"/>
    <s v="N/A"/>
    <s v="N/A"/>
    <s v="N/A"/>
    <s v="N/A"/>
    <s v="N/A"/>
    <s v="N/A"/>
    <s v="N/A"/>
    <s v="N/A"/>
    <s v="N/A"/>
    <s v="N/A"/>
    <s v="N/A"/>
    <s v="N/A"/>
    <s v="N/A"/>
    <s v="N/A"/>
    <s v="N/A"/>
    <m/>
    <s v="N/A"/>
    <s v="N/A"/>
    <s v="N/A"/>
    <s v="N/A"/>
    <s v="N/A"/>
    <m/>
    <m/>
    <m/>
    <m/>
  </r>
  <r>
    <x v="135"/>
    <n v="2020"/>
    <x v="3"/>
    <x v="1"/>
    <m/>
    <m/>
    <m/>
    <x v="1"/>
    <s v="N/A"/>
    <s v="N/A - N/A"/>
    <x v="2"/>
    <s v="Current year"/>
    <s v="N/A"/>
    <s v="N/A"/>
    <s v="N/A"/>
    <x v="2"/>
    <s v="N/A"/>
    <s v="N/A"/>
    <s v="N/A"/>
    <s v="N/A"/>
    <s v="N/A"/>
    <s v="N/A"/>
    <s v="N/A"/>
    <s v="N/A"/>
    <s v="N/A"/>
    <s v="N/A"/>
    <s v="N/A"/>
    <s v="N/A"/>
    <s v="N/A"/>
    <s v="N/A"/>
    <s v="N/A"/>
    <s v="N/A"/>
    <m/>
    <s v="N/A"/>
    <s v="N/A"/>
    <s v="N/A"/>
    <s v="N/A"/>
    <s v="N/A"/>
    <m/>
    <m/>
    <m/>
    <m/>
  </r>
  <r>
    <x v="135"/>
    <n v="2021"/>
    <x v="4"/>
    <x v="1"/>
    <m/>
    <m/>
    <m/>
    <x v="0"/>
    <s v="Climate shock"/>
    <s v="Climate shock - "/>
    <x v="3"/>
    <s v="Current year"/>
    <s v="N/A"/>
    <s v="Data gap"/>
    <s v="N/A"/>
    <x v="2"/>
    <s v="N/A"/>
    <s v="N/A"/>
    <s v="N/A"/>
    <s v="N/A"/>
    <s v="N/A"/>
    <s v="N/A"/>
    <s v="N/A"/>
    <s v="N/A"/>
    <s v="N/A"/>
    <s v="N/A"/>
    <s v="N/A"/>
    <s v="N/A"/>
    <s v="N/A"/>
    <s v="N/A"/>
    <s v="N/A"/>
    <s v="N/A"/>
    <m/>
    <s v="N/A"/>
    <s v="N/A"/>
    <s v="N/A"/>
    <s v="N/A"/>
    <s v="N/A"/>
    <m/>
    <m/>
    <m/>
    <m/>
  </r>
  <r>
    <x v="135"/>
    <n v="2022"/>
    <x v="5"/>
    <x v="1"/>
    <m/>
    <m/>
    <m/>
    <x v="1"/>
    <s v="N/A"/>
    <s v="N/A - N/A"/>
    <x v="2"/>
    <s v="Current year"/>
    <s v="N/A"/>
    <s v="N/A"/>
    <s v="N/A"/>
    <x v="2"/>
    <s v="N/A"/>
    <s v="N/A"/>
    <s v="N/A"/>
    <s v="N/A"/>
    <s v="N/A"/>
    <s v="N/A"/>
    <s v="N/A"/>
    <s v="N/A"/>
    <s v="N/A"/>
    <s v="N/A"/>
    <s v="N/A"/>
    <s v="N/A"/>
    <s v="N/A"/>
    <s v="N/A"/>
    <s v="N/A"/>
    <s v="N/A"/>
    <m/>
    <s v="N/A"/>
    <s v="N/A"/>
    <s v="N/A"/>
    <s v="N/A"/>
    <s v="N/A"/>
    <m/>
    <m/>
    <m/>
    <m/>
  </r>
  <r>
    <x v="135"/>
    <n v="2023"/>
    <x v="6"/>
    <x v="1"/>
    <m/>
    <m/>
    <m/>
    <x v="1"/>
    <s v="N/A"/>
    <s v="N/A - N/A"/>
    <x v="2"/>
    <s v="Current year"/>
    <s v="N/A"/>
    <s v="N/A"/>
    <s v="N/A"/>
    <x v="2"/>
    <s v="N/A"/>
    <s v="N/A"/>
    <s v="N/A"/>
    <s v="N/A"/>
    <s v="N/A"/>
    <s v="N/A"/>
    <s v="N/A"/>
    <s v="N/A"/>
    <s v="N/A"/>
    <s v="N/A"/>
    <s v="N/A"/>
    <s v="N/A"/>
    <s v="N/A"/>
    <s v="N/A"/>
    <s v="N/A"/>
    <s v="N/A"/>
    <m/>
    <s v="N/A"/>
    <s v="N/A"/>
    <s v="N/A"/>
    <s v="N/A"/>
    <s v="N/A"/>
    <m/>
    <m/>
    <m/>
    <m/>
  </r>
  <r>
    <x v="136"/>
    <n v="2017"/>
    <x v="0"/>
    <x v="5"/>
    <m/>
    <m/>
    <m/>
    <x v="0"/>
    <s v="Other "/>
    <s v="Other  - Selected based on other reports and publicly available information on food insecurity"/>
    <x v="3"/>
    <s v="Current year"/>
    <s v="N/A"/>
    <s v="Data gap"/>
    <s v="N/A"/>
    <x v="2"/>
    <s v="N/A"/>
    <s v="N/A"/>
    <s v="N/A"/>
    <s v="N/A"/>
    <s v="N/A"/>
    <s v="N/A"/>
    <s v="N/A"/>
    <s v="N/A"/>
    <s v="N/A"/>
    <s v="N/A"/>
    <s v="N/A"/>
    <s v="N/A"/>
    <s v="N/A"/>
    <s v="N/A"/>
    <s v="N/A"/>
    <s v="N/A"/>
    <m/>
    <s v="N/A"/>
    <s v="N/A"/>
    <s v="N/A"/>
    <s v="N/A"/>
    <s v="N/A"/>
    <m/>
    <m/>
    <m/>
    <m/>
  </r>
  <r>
    <x v="136"/>
    <n v="2018"/>
    <x v="1"/>
    <x v="5"/>
    <m/>
    <m/>
    <m/>
    <x v="0"/>
    <s v="Other "/>
    <s v="Other  - Selected based on other reports and publicly available information on food insecurity"/>
    <x v="3"/>
    <s v="Current year"/>
    <s v="N/A"/>
    <s v="Data gap"/>
    <s v="N/A"/>
    <x v="2"/>
    <s v="N/A"/>
    <s v="N/A"/>
    <s v="N/A"/>
    <s v="N/A"/>
    <s v="N/A"/>
    <s v="N/A"/>
    <s v="N/A"/>
    <s v="N/A"/>
    <s v="N/A"/>
    <s v="N/A"/>
    <s v="N/A"/>
    <s v="N/A"/>
    <s v="N/A"/>
    <s v="N/A"/>
    <s v="N/A"/>
    <s v="N/A"/>
    <m/>
    <s v="N/A"/>
    <s v="N/A"/>
    <s v="N/A"/>
    <s v="N/A"/>
    <s v="N/A"/>
    <m/>
    <m/>
    <m/>
    <m/>
  </r>
  <r>
    <x v="136"/>
    <n v="2019"/>
    <x v="2"/>
    <x v="5"/>
    <m/>
    <m/>
    <m/>
    <x v="0"/>
    <s v="Displacement"/>
    <s v="Displacement - "/>
    <x v="3"/>
    <s v="Current year"/>
    <s v="N/A"/>
    <s v="Data gap"/>
    <s v="N/A"/>
    <x v="2"/>
    <s v="N/A"/>
    <s v="N/A"/>
    <s v="N/A"/>
    <s v="N/A"/>
    <s v="N/A"/>
    <s v="N/A"/>
    <s v="N/A"/>
    <s v="N/A"/>
    <s v="N/A"/>
    <s v="N/A"/>
    <s v="N/A"/>
    <s v="N/A"/>
    <s v="N/A"/>
    <s v="N/A"/>
    <s v="N/A"/>
    <s v="N/A"/>
    <m/>
    <s v="N/A"/>
    <s v="N/A"/>
    <s v="N/A"/>
    <s v="N/A"/>
    <s v="N/A"/>
    <m/>
    <m/>
    <m/>
    <m/>
  </r>
  <r>
    <x v="136"/>
    <n v="2020"/>
    <x v="3"/>
    <x v="5"/>
    <m/>
    <m/>
    <m/>
    <x v="0"/>
    <s v="GIEWS"/>
    <s v="GIEWS - 1"/>
    <x v="0"/>
    <s v="Current year"/>
    <m/>
    <m/>
    <m/>
    <x v="15"/>
    <n v="28515829"/>
    <n v="28515829"/>
    <n v="1"/>
    <s v="Jul-Sep 2019"/>
    <n v="2191879.0870000012"/>
    <n v="7.6865346857003566E-2"/>
    <n v="17023949.912999999"/>
    <n v="0.59699999999999998"/>
    <s v="N/A"/>
    <s v="N/A"/>
    <s v="N/A"/>
    <s v="N/A"/>
    <s v="N/A"/>
    <s v="N/A"/>
    <n v="9300000"/>
    <n v="0.32"/>
    <m/>
    <s v="N/A"/>
    <m/>
    <s v="Y"/>
    <s v="Economic shocks"/>
    <s v="Economic shocks"/>
    <m/>
    <m/>
    <m/>
    <m/>
  </r>
  <r>
    <x v="136"/>
    <n v="2021"/>
    <x v="4"/>
    <x v="5"/>
    <m/>
    <m/>
    <m/>
    <x v="0"/>
    <s v="GIEWS"/>
    <s v="GIEWS - 1"/>
    <x v="3"/>
    <s v="Current year"/>
    <s v="N/A"/>
    <s v="Data gap"/>
    <s v="N/A"/>
    <x v="2"/>
    <s v="N/A"/>
    <s v="N/A"/>
    <s v="N/A"/>
    <s v="N/A"/>
    <s v="N/A"/>
    <s v="N/A"/>
    <s v="N/A"/>
    <s v="N/A"/>
    <s v="N/A"/>
    <s v="N/A"/>
    <s v="N/A"/>
    <s v="N/A"/>
    <s v="N/A"/>
    <s v="N/A"/>
    <s v="N/A"/>
    <s v="N/A"/>
    <m/>
    <s v="N/A"/>
    <s v="N/A"/>
    <s v="N/A"/>
    <s v="N/A"/>
    <s v="N/A"/>
    <m/>
    <m/>
    <e v="#VALUE!"/>
    <m/>
  </r>
  <r>
    <x v="136"/>
    <n v="2022"/>
    <x v="5"/>
    <x v="5"/>
    <m/>
    <m/>
    <m/>
    <x v="0"/>
    <s v="GIEWS"/>
    <s v="GIEWS -  1, 2, 3 "/>
    <x v="3"/>
    <s v="Current year"/>
    <s v="N/A"/>
    <s v="Data gap"/>
    <s v="N/A"/>
    <x v="2"/>
    <s v="N/A"/>
    <s v="N/A"/>
    <s v="N/A"/>
    <s v="N/A"/>
    <s v="N/A"/>
    <s v="N/A"/>
    <s v="N/A"/>
    <s v="N/A"/>
    <s v="N/A"/>
    <s v="N/A"/>
    <s v="N/A"/>
    <s v="N/A"/>
    <s v="N/A"/>
    <s v="N/A"/>
    <s v="N/A"/>
    <s v="N/A"/>
    <m/>
    <s v="N/A"/>
    <s v="N/A"/>
    <s v="N/A"/>
    <s v="N/A"/>
    <s v="N/A"/>
    <m/>
    <m/>
    <m/>
    <m/>
  </r>
  <r>
    <x v="136"/>
    <n v="2023"/>
    <x v="6"/>
    <x v="5"/>
    <m/>
    <m/>
    <m/>
    <x v="0"/>
    <s v="GIEWS"/>
    <s v="GIEWS -  1, 2, 3 "/>
    <x v="3"/>
    <s v="Current year"/>
    <s v="N/A"/>
    <s v="Data gap"/>
    <s v="N/A"/>
    <x v="4"/>
    <m/>
    <m/>
    <m/>
    <m/>
    <m/>
    <m/>
    <m/>
    <m/>
    <m/>
    <m/>
    <m/>
    <m/>
    <m/>
    <m/>
    <m/>
    <m/>
    <m/>
    <m/>
    <m/>
    <m/>
    <m/>
    <m/>
    <m/>
    <m/>
    <m/>
    <m/>
  </r>
  <r>
    <x v="137"/>
    <n v="2017"/>
    <x v="0"/>
    <x v="1"/>
    <m/>
    <m/>
    <m/>
    <x v="1"/>
    <s v="N/A"/>
    <s v="N/A - N/A"/>
    <x v="2"/>
    <s v="Current year"/>
    <s v="N/A"/>
    <s v="N/A"/>
    <s v="N/A"/>
    <x v="2"/>
    <s v="N/A"/>
    <s v="N/A"/>
    <s v="N/A"/>
    <s v="N/A"/>
    <s v="N/A"/>
    <s v="N/A"/>
    <s v="N/A"/>
    <s v="N/A"/>
    <s v="N/A"/>
    <s v="N/A"/>
    <s v="N/A"/>
    <s v="N/A"/>
    <s v="N/A"/>
    <s v="N/A"/>
    <s v="N/A"/>
    <s v="N/A"/>
    <m/>
    <s v="N/A"/>
    <s v="N/A"/>
    <s v="N/A"/>
    <s v="N/A"/>
    <s v="N/A"/>
    <m/>
    <m/>
    <m/>
    <m/>
  </r>
  <r>
    <x v="137"/>
    <n v="2018"/>
    <x v="1"/>
    <x v="1"/>
    <m/>
    <m/>
    <m/>
    <x v="1"/>
    <s v="N/A"/>
    <s v="N/A - N/A"/>
    <x v="2"/>
    <s v="Current year"/>
    <s v="N/A"/>
    <s v="N/A"/>
    <s v="N/A"/>
    <x v="2"/>
    <s v="N/A"/>
    <s v="N/A"/>
    <s v="N/A"/>
    <s v="N/A"/>
    <s v="N/A"/>
    <s v="N/A"/>
    <s v="N/A"/>
    <s v="N/A"/>
    <s v="N/A"/>
    <s v="N/A"/>
    <s v="N/A"/>
    <s v="N/A"/>
    <s v="N/A"/>
    <s v="N/A"/>
    <s v="N/A"/>
    <s v="N/A"/>
    <m/>
    <s v="N/A"/>
    <s v="N/A"/>
    <s v="N/A"/>
    <s v="N/A"/>
    <s v="N/A"/>
    <m/>
    <m/>
    <m/>
    <m/>
  </r>
  <r>
    <x v="137"/>
    <n v="2019"/>
    <x v="2"/>
    <x v="1"/>
    <m/>
    <m/>
    <m/>
    <x v="1"/>
    <s v="N/A"/>
    <s v="N/A - N/A"/>
    <x v="2"/>
    <s v="Current year"/>
    <s v="N/A"/>
    <s v="N/A"/>
    <s v="N/A"/>
    <x v="2"/>
    <s v="N/A"/>
    <s v="N/A"/>
    <s v="N/A"/>
    <s v="N/A"/>
    <s v="N/A"/>
    <s v="N/A"/>
    <s v="N/A"/>
    <s v="N/A"/>
    <s v="N/A"/>
    <s v="N/A"/>
    <s v="N/A"/>
    <s v="N/A"/>
    <s v="N/A"/>
    <s v="N/A"/>
    <s v="N/A"/>
    <s v="N/A"/>
    <m/>
    <s v="N/A"/>
    <s v="N/A"/>
    <s v="N/A"/>
    <s v="N/A"/>
    <s v="N/A"/>
    <m/>
    <m/>
    <m/>
    <m/>
  </r>
  <r>
    <x v="137"/>
    <n v="2020"/>
    <x v="3"/>
    <x v="1"/>
    <m/>
    <m/>
    <m/>
    <x v="1"/>
    <s v="N/A"/>
    <s v="N/A - N/A"/>
    <x v="2"/>
    <s v="Current year"/>
    <s v="N/A"/>
    <s v="N/A"/>
    <s v="N/A"/>
    <x v="2"/>
    <s v="N/A"/>
    <s v="N/A"/>
    <s v="N/A"/>
    <s v="N/A"/>
    <s v="N/A"/>
    <s v="N/A"/>
    <s v="N/A"/>
    <s v="N/A"/>
    <s v="N/A"/>
    <s v="N/A"/>
    <s v="N/A"/>
    <s v="N/A"/>
    <s v="N/A"/>
    <s v="N/A"/>
    <s v="N/A"/>
    <s v="N/A"/>
    <m/>
    <s v="N/A"/>
    <s v="N/A"/>
    <s v="N/A"/>
    <s v="N/A"/>
    <s v="N/A"/>
    <m/>
    <m/>
    <m/>
    <m/>
  </r>
  <r>
    <x v="137"/>
    <n v="2021"/>
    <x v="4"/>
    <x v="1"/>
    <m/>
    <m/>
    <m/>
    <x v="0"/>
    <s v="Displacement"/>
    <s v="Displacement - "/>
    <x v="3"/>
    <s v="Current year"/>
    <s v="N/A"/>
    <s v="Insufficient evidence"/>
    <s v="N/A"/>
    <x v="2"/>
    <s v="N/A"/>
    <s v="N/A"/>
    <s v="N/A"/>
    <s v="N/A"/>
    <s v="N/A"/>
    <s v="N/A"/>
    <s v="N/A"/>
    <s v="N/A"/>
    <s v="N/A"/>
    <s v="N/A"/>
    <s v="N/A"/>
    <s v="N/A"/>
    <s v="N/A"/>
    <s v="N/A"/>
    <s v="N/A"/>
    <s v="N/A"/>
    <m/>
    <s v="N/A"/>
    <s v="N/A"/>
    <s v="N/A"/>
    <s v="N/A"/>
    <s v="N/A"/>
    <m/>
    <m/>
    <m/>
    <m/>
  </r>
  <r>
    <x v="137"/>
    <n v="2022"/>
    <x v="5"/>
    <x v="1"/>
    <m/>
    <m/>
    <m/>
    <x v="1"/>
    <s v="N/A"/>
    <s v="N/A - N/A"/>
    <x v="2"/>
    <s v="Current year"/>
    <s v="N/A"/>
    <s v="N/A"/>
    <s v="N/A"/>
    <x v="2"/>
    <s v="N/A"/>
    <s v="N/A"/>
    <s v="N/A"/>
    <s v="N/A"/>
    <s v="N/A"/>
    <s v="N/A"/>
    <s v="N/A"/>
    <s v="N/A"/>
    <s v="N/A"/>
    <s v="N/A"/>
    <s v="N/A"/>
    <s v="N/A"/>
    <s v="N/A"/>
    <s v="N/A"/>
    <s v="N/A"/>
    <s v="N/A"/>
    <m/>
    <s v="N/A"/>
    <s v="N/A"/>
    <s v="N/A"/>
    <s v="N/A"/>
    <s v="N/A"/>
    <m/>
    <m/>
    <m/>
    <m/>
  </r>
  <r>
    <x v="137"/>
    <n v="2023"/>
    <x v="6"/>
    <x v="1"/>
    <m/>
    <m/>
    <m/>
    <x v="1"/>
    <s v="N/A"/>
    <s v="N/A - N/A"/>
    <x v="2"/>
    <s v="Current year"/>
    <s v="N/A"/>
    <s v="N/A"/>
    <s v="N/A"/>
    <x v="2"/>
    <s v="N/A"/>
    <s v="N/A"/>
    <s v="N/A"/>
    <s v="N/A"/>
    <s v="N/A"/>
    <s v="N/A"/>
    <s v="N/A"/>
    <s v="N/A"/>
    <s v="N/A"/>
    <s v="N/A"/>
    <s v="N/A"/>
    <s v="N/A"/>
    <s v="N/A"/>
    <s v="N/A"/>
    <s v="N/A"/>
    <s v="N/A"/>
    <m/>
    <s v="N/A"/>
    <s v="N/A"/>
    <s v="N/A"/>
    <s v="N/A"/>
    <s v="N/A"/>
    <m/>
    <m/>
    <m/>
    <m/>
  </r>
  <r>
    <x v="138"/>
    <n v="2017"/>
    <x v="0"/>
    <x v="2"/>
    <m/>
    <m/>
    <m/>
    <x v="0"/>
    <s v="GIEWS"/>
    <s v="GIEWS - 1"/>
    <x v="0"/>
    <s v="Current year"/>
    <m/>
    <m/>
    <d v="2016-06-01T00:00:00"/>
    <x v="0"/>
    <n v="27428000"/>
    <n v="27428000"/>
    <n v="1"/>
    <s v="Jun-Sep 2016"/>
    <n v="5101538"/>
    <n v="0.18599744786349715"/>
    <n v="8207183"/>
    <n v="0.29922644742598803"/>
    <n v="7119165"/>
    <n v="0.25955829808954356"/>
    <n v="7000115"/>
    <n v="0.25521784308006418"/>
    <n v="0"/>
    <n v="0"/>
    <n v="14119280"/>
    <n v="0.51477614116960768"/>
    <n v="0"/>
    <s v="Phase 4 Emergency"/>
    <s v="Y"/>
    <s v="Y"/>
    <s v="Conflict/insecurity"/>
    <s v="Conflict/insecurity"/>
    <m/>
    <m/>
    <m/>
    <n v="1"/>
  </r>
  <r>
    <x v="138"/>
    <n v="2018"/>
    <x v="1"/>
    <x v="2"/>
    <m/>
    <m/>
    <m/>
    <x v="0"/>
    <s v="GIEWS"/>
    <s v="GIEWS - 1"/>
    <x v="0"/>
    <s v="Current year"/>
    <m/>
    <m/>
    <d v="2017-03-01T00:00:00"/>
    <x v="0"/>
    <n v="28235000"/>
    <n v="28235000"/>
    <n v="1"/>
    <s v="Mar-July 2017"/>
    <n v="5128620"/>
    <n v="0.18164051708871967"/>
    <n v="6139700"/>
    <n v="0.2174499734372233"/>
    <n v="10187750"/>
    <n v="0.36081990437400391"/>
    <n v="6778930"/>
    <n v="0.24008960510005312"/>
    <n v="0"/>
    <n v="0"/>
    <n v="16966680"/>
    <n v="0.60090950947405697"/>
    <n v="0"/>
    <s v="Phase 4 Emergency"/>
    <s v="Y"/>
    <s v="Y"/>
    <s v="Conflict/insecurity"/>
    <s v="Conflict/insecurity"/>
    <m/>
    <n v="0"/>
    <m/>
    <n v="1"/>
  </r>
  <r>
    <x v="138"/>
    <n v="2019"/>
    <x v="2"/>
    <x v="2"/>
    <m/>
    <m/>
    <m/>
    <x v="0"/>
    <s v="GIEWS"/>
    <s v="GIEWS - 1"/>
    <x v="0"/>
    <s v="Current year"/>
    <m/>
    <m/>
    <d v="2018-12-01T00:00:00"/>
    <x v="0"/>
    <n v="29884585"/>
    <n v="29884585"/>
    <n v="1"/>
    <s v="Dec 2018-Jan 2019"/>
    <n v="5109585"/>
    <n v="0.17097727808500604"/>
    <n v="8875000"/>
    <n v="0.29697584892010381"/>
    <n v="10879500"/>
    <n v="0.36405056319169232"/>
    <n v="4957000"/>
    <n v="0.16587146851796669"/>
    <n v="63500"/>
    <n v="2.1248412852311652E-3"/>
    <n v="15900000"/>
    <n v="0.53204687299489017"/>
    <n v="0"/>
    <s v="Phase 4 Emergency"/>
    <s v="Y"/>
    <s v="Y"/>
    <s v="Conflict/insecurity"/>
    <s v="Conflict/insecurity"/>
    <m/>
    <n v="0"/>
    <n v="5.8423410660527711E-2"/>
    <n v="1"/>
  </r>
  <r>
    <x v="138"/>
    <n v="2020"/>
    <x v="3"/>
    <x v="2"/>
    <m/>
    <m/>
    <m/>
    <x v="0"/>
    <s v="GIEWS"/>
    <s v="GIEWS - 1"/>
    <x v="0"/>
    <s v="Current year"/>
    <m/>
    <m/>
    <d v="2018-12-01T00:00:00"/>
    <x v="0"/>
    <n v="29884585"/>
    <n v="29884585"/>
    <n v="1"/>
    <s v="Dec 2018-Jan 2019"/>
    <n v="5109585"/>
    <n v="0.17097727808500604"/>
    <n v="8875000"/>
    <n v="0.3"/>
    <n v="10879500"/>
    <n v="0.36"/>
    <n v="4957000"/>
    <n v="0.17"/>
    <n v="63500"/>
    <n v="0"/>
    <n v="15900000"/>
    <n v="0.53"/>
    <n v="0"/>
    <s v="Phase 4 Emergency"/>
    <m/>
    <s v="Y"/>
    <s v="Conflict/insecurity"/>
    <s v="Conflict/insecurity"/>
    <m/>
    <n v="0"/>
    <n v="0"/>
    <n v="1"/>
  </r>
  <r>
    <x v="138"/>
    <n v="2021"/>
    <x v="4"/>
    <x v="2"/>
    <m/>
    <m/>
    <m/>
    <x v="0"/>
    <s v="GIEWS"/>
    <s v="GIEWS - 1"/>
    <x v="0"/>
    <s v="Current year"/>
    <m/>
    <m/>
    <d v="2020-11-01T00:00:00"/>
    <x v="0"/>
    <n v="30041712"/>
    <n v="30041712"/>
    <n v="1"/>
    <s v="Oct-Dec 2020"/>
    <n v="6542212"/>
    <n v="0.21777094461194488"/>
    <n v="10020000"/>
    <n v="0.33"/>
    <n v="9815000"/>
    <n v="0.33"/>
    <n v="3648000"/>
    <n v="0.12"/>
    <n v="16500"/>
    <n v="0"/>
    <n v="13479500"/>
    <n v="0.45"/>
    <n v="0"/>
    <s v="Phase 4 Emergency"/>
    <m/>
    <s v="Y"/>
    <s v="Conflict/insecurity"/>
    <s v="Conflict/insecurity"/>
    <m/>
    <n v="0"/>
    <n v="5.2577942775514537E-3"/>
    <n v="1"/>
  </r>
  <r>
    <x v="138"/>
    <n v="2022"/>
    <x v="5"/>
    <x v="2"/>
    <m/>
    <m/>
    <m/>
    <x v="0"/>
    <s v="GIEWS"/>
    <s v="GIEWS -  1, 2, 3 "/>
    <x v="0"/>
    <s v="Current year"/>
    <m/>
    <m/>
    <d v="2020-11-01T00:00:00"/>
    <x v="0"/>
    <n v="30041712"/>
    <n v="30041712"/>
    <n v="1"/>
    <s v="Jan-Jun 2021"/>
    <n v="5250212"/>
    <n v="0.17476407469720767"/>
    <n v="8644500"/>
    <n v="0.28999999999999998"/>
    <n v="11042000"/>
    <n v="0.37"/>
    <n v="5058000"/>
    <n v="0.17"/>
    <n v="47000"/>
    <n v="0"/>
    <n v="16147000"/>
    <n v="0.54"/>
    <n v="0"/>
    <s v="Phase 4 Emergency"/>
    <m/>
    <s v="Y"/>
    <s v="Conflict/insecurity"/>
    <s v="Conflict/insecurity"/>
    <m/>
    <n v="0"/>
    <n v="0"/>
    <n v="1"/>
  </r>
  <r>
    <x v="138"/>
    <n v="2023"/>
    <x v="6"/>
    <x v="2"/>
    <m/>
    <m/>
    <m/>
    <x v="0"/>
    <s v="GIEWS"/>
    <s v="GIEWS -  1, 2, 3 "/>
    <x v="0"/>
    <s v="Current year"/>
    <m/>
    <m/>
    <d v="2022-02-01T00:00:00"/>
    <x v="0"/>
    <n v="31900000"/>
    <n v="31900000"/>
    <n v="1"/>
    <s v="Jan 2022 - May 2022"/>
    <n v="5977500"/>
    <n v="0.18738244514106583"/>
    <n v="8557000"/>
    <n v="0.27"/>
    <n v="11715000"/>
    <n v="0.37"/>
    <n v="5619500"/>
    <n v="0.18"/>
    <n v="31000"/>
    <n v="0"/>
    <n v="17365500"/>
    <n v="0.54"/>
    <m/>
    <s v="Phase 4 Emergency"/>
    <m/>
    <s v="Y"/>
    <s v="Conflict/insecurity"/>
    <m/>
    <m/>
    <n v="0"/>
    <n v="6.1856927461391015E-2"/>
    <n v="1"/>
  </r>
  <r>
    <x v="138"/>
    <n v="2023"/>
    <x v="7"/>
    <x v="2"/>
    <m/>
    <m/>
    <m/>
    <x v="0"/>
    <s v="GIEWS"/>
    <s v="GIEWS -  1, 2, 3 "/>
    <x v="3"/>
    <s v="Projection"/>
    <m/>
    <s v="FEWS NET projection will not be released"/>
    <s v="N/A"/>
    <x v="2"/>
    <s v="N/A"/>
    <s v="N/A"/>
    <s v="N/A"/>
    <s v="N/A"/>
    <s v="N/A"/>
    <s v="N/A"/>
    <s v="N/A"/>
    <s v="N/A"/>
    <s v="N/A"/>
    <s v="N/A"/>
    <s v="N/A"/>
    <s v="N/A"/>
    <s v="N/A"/>
    <s v="N/A"/>
    <s v="N/A"/>
    <s v="N/A"/>
    <m/>
    <m/>
    <m/>
    <s v="N/A"/>
    <s v="Conflict/insecurity"/>
    <m/>
    <m/>
    <m/>
    <e v="#VALUE!"/>
    <n v="1"/>
  </r>
  <r>
    <x v="139"/>
    <n v="2017"/>
    <x v="0"/>
    <x v="3"/>
    <m/>
    <m/>
    <m/>
    <x v="0"/>
    <s v="Other"/>
    <s v="Other  - Selected based on other reports and publicly available information on food insecurity"/>
    <x v="0"/>
    <s v="Current year"/>
    <m/>
    <m/>
    <m/>
    <x v="5"/>
    <n v="16767761"/>
    <n v="9200000"/>
    <n v="0.54867194254498264"/>
    <m/>
    <n v="8225000"/>
    <n v="0.89402173913043481"/>
    <n v="975000"/>
    <n v="0.10597826086956522"/>
    <n v="0"/>
    <n v="0"/>
    <n v="0"/>
    <n v="0"/>
    <s v="-"/>
    <n v="0"/>
    <n v="0"/>
    <n v="0"/>
    <m/>
    <s v="N/A"/>
    <s v="N"/>
    <s v="N"/>
    <s v="Weather extremes"/>
    <s v="Drought"/>
    <m/>
    <m/>
    <m/>
    <n v="1"/>
  </r>
  <r>
    <x v="139"/>
    <n v="2018"/>
    <x v="1"/>
    <x v="3"/>
    <m/>
    <m/>
    <m/>
    <x v="0"/>
    <s v="Other "/>
    <s v="Other  - Selected based on other reports and publicly available information on food insecurity"/>
    <x v="0"/>
    <s v="Current year"/>
    <m/>
    <m/>
    <s v="N/A"/>
    <x v="13"/>
    <n v="14500000"/>
    <n v="14500000"/>
    <n v="1"/>
    <s v="Jan-Mar 2017"/>
    <n v="13500000"/>
    <n v="0.93103448275862066"/>
    <n v="1000000"/>
    <n v="6.8965517241379309E-2"/>
    <n v="0"/>
    <n v="0"/>
    <n v="0"/>
    <n v="0"/>
    <s v="-"/>
    <n v="0"/>
    <n v="0"/>
    <n v="0"/>
    <m/>
    <s v="N/A"/>
    <s v="N"/>
    <s v="N"/>
    <s v="Weather extremes "/>
    <s v="Natural disaster"/>
    <m/>
    <n v="0.45132805745501736"/>
    <n v="-0.13524530794540784"/>
    <n v="1"/>
  </r>
  <r>
    <x v="139"/>
    <n v="2019"/>
    <x v="2"/>
    <x v="3"/>
    <m/>
    <m/>
    <m/>
    <x v="0"/>
    <s v="Displacement"/>
    <s v="Displacement - "/>
    <x v="0"/>
    <s v="Current year"/>
    <m/>
    <m/>
    <d v="2018-06-01T00:00:00"/>
    <x v="0"/>
    <n v="17609178"/>
    <n v="7080214"/>
    <n v="0.4020752132779849"/>
    <s v="Oct 18-Mar 19"/>
    <n v="3806249"/>
    <n v="0.53758954178503648"/>
    <n v="1969946"/>
    <n v="0.27823255059804691"/>
    <n v="839114"/>
    <n v="0.11851534431021435"/>
    <n v="333341"/>
    <n v="4.7080639088027565E-2"/>
    <n v="0"/>
    <n v="0"/>
    <n v="1172455"/>
    <n v="0.16559598339824191"/>
    <n v="0"/>
    <s v="Phase 3 Crisis"/>
    <s v="N"/>
    <s v="Y"/>
    <s v="Weather extremes "/>
    <s v="Climate shocks"/>
    <m/>
    <n v="-0.5979247867220151"/>
    <n v="0.21442606896551725"/>
    <n v="1"/>
  </r>
  <r>
    <x v="139"/>
    <n v="2020"/>
    <x v="3"/>
    <x v="3"/>
    <m/>
    <m/>
    <m/>
    <x v="0"/>
    <s v="GIEWS"/>
    <s v="GIEWS - 1"/>
    <x v="0"/>
    <s v="Current year"/>
    <m/>
    <m/>
    <d v="2019-05-01T00:00:00"/>
    <x v="0"/>
    <n v="17861000"/>
    <n v="9245232"/>
    <n v="0.51762118582386207"/>
    <s v="Oct 2019-Mar 2020"/>
    <n v="3839435"/>
    <n v="0.41528811824300355"/>
    <n v="3127699"/>
    <n v="0.33"/>
    <n v="1866246"/>
    <n v="0.2"/>
    <n v="411852"/>
    <n v="0.04"/>
    <n v="0"/>
    <n v="0"/>
    <n v="2278098"/>
    <n v="0.24"/>
    <n v="0"/>
    <s v="Phase 4 Emergency"/>
    <s v="N"/>
    <s v="Y"/>
    <s v="Weather extremes"/>
    <s v="Weather extremes"/>
    <m/>
    <n v="0.11554597254587717"/>
    <n v="1.4300610738332022E-2"/>
    <n v="1"/>
  </r>
  <r>
    <x v="139"/>
    <n v="2021"/>
    <x v="4"/>
    <x v="3"/>
    <m/>
    <m/>
    <m/>
    <x v="0"/>
    <s v="GIEWS"/>
    <s v="GIEWS - 1"/>
    <x v="0"/>
    <s v="Current year"/>
    <m/>
    <m/>
    <d v="2019-05-01T00:00:00"/>
    <x v="0"/>
    <n v="17861000"/>
    <n v="9245232"/>
    <n v="0.51762118582386207"/>
    <s v="Oct 2019-Mar 2020"/>
    <n v="3839435"/>
    <n v="0.41528811824300355"/>
    <n v="3127699"/>
    <n v="0.33"/>
    <n v="1866246"/>
    <n v="0.2"/>
    <n v="411852"/>
    <n v="0.04"/>
    <n v="0"/>
    <n v="0"/>
    <n v="2278098"/>
    <n v="0.24"/>
    <n v="0"/>
    <s v="Phase 4 Emergency"/>
    <s v="N"/>
    <s v="Y"/>
    <s v="Economic shocks "/>
    <s v="Economic shocks (including COVID)"/>
    <m/>
    <n v="0"/>
    <n v="0"/>
    <n v="1"/>
  </r>
  <r>
    <x v="139"/>
    <n v="2022"/>
    <x v="5"/>
    <x v="3"/>
    <m/>
    <m/>
    <m/>
    <x v="0"/>
    <s v="GIEWS"/>
    <s v="GIEWS -  1, 2, 3 "/>
    <x v="0"/>
    <s v="Current year"/>
    <m/>
    <m/>
    <d v="2021-02-01T00:00:00"/>
    <x v="0"/>
    <n v="18000000"/>
    <n v="6889816"/>
    <n v="0.38276755555555558"/>
    <s v="Feb-Mar 2021"/>
    <n v="2651814"/>
    <n v="0.38488894333317464"/>
    <n v="2513759"/>
    <n v="0.36"/>
    <n v="1485331"/>
    <n v="0.22"/>
    <n v="238912"/>
    <n v="0.03"/>
    <n v="0"/>
    <n v="0"/>
    <n v="1724243"/>
    <n v="0.25"/>
    <n v="0"/>
    <s v="Phase 3 Crisis"/>
    <s v="N"/>
    <s v="Y"/>
    <s v="Economic shocks "/>
    <s v="Economic shocks (including COVID)"/>
    <m/>
    <n v="-0.13485363026830649"/>
    <n v="7.7823190190918759E-3"/>
    <n v="1"/>
  </r>
  <r>
    <x v="139"/>
    <n v="2023"/>
    <x v="6"/>
    <x v="3"/>
    <m/>
    <m/>
    <m/>
    <x v="0"/>
    <s v="GIEWS"/>
    <s v="GIEWS -  1, 2, 3 "/>
    <x v="0"/>
    <s v="Current year"/>
    <m/>
    <m/>
    <d v="2022-06-01T00:00:00"/>
    <x v="0"/>
    <n v="18926743"/>
    <n v="13490313"/>
    <n v="0.71"/>
    <s v="Oct 2022-Mar 2023"/>
    <n v="4937181"/>
    <n v="0.36597972189377664"/>
    <n v="6601009"/>
    <n v="0.49"/>
    <n v="1952123"/>
    <n v="0.14000000000000001"/>
    <n v="0"/>
    <n v="0"/>
    <n v="0"/>
    <n v="0"/>
    <n v="1952123"/>
    <n v="0.14000000000000001"/>
    <n v="0"/>
    <s v="Phase 3 Crisis"/>
    <s v="N"/>
    <s v="Y"/>
    <s v="Weather extremes"/>
    <m/>
    <m/>
    <n v="0.32723244444444438"/>
    <n v="5.1485722222222224E-2"/>
    <n v="1"/>
  </r>
  <r>
    <x v="139"/>
    <n v="2023"/>
    <x v="7"/>
    <x v="3"/>
    <m/>
    <m/>
    <m/>
    <x v="0"/>
    <s v="GIEWS"/>
    <s v="GIEWS -  1, 2, 3 "/>
    <x v="0"/>
    <s v="Projection"/>
    <m/>
    <m/>
    <d v="2022-06-01T00:00:00"/>
    <x v="0"/>
    <n v="18926743"/>
    <n v="13490313"/>
    <n v="0.71276463150580105"/>
    <s v="Oct 2022-Mar 2023"/>
    <n v="4937181"/>
    <n v="0.36597972189377664"/>
    <n v="6601009"/>
    <n v="0.49"/>
    <n v="1952123"/>
    <n v="0.14000000000000001"/>
    <n v="0"/>
    <n v="0"/>
    <n v="0"/>
    <n v="0"/>
    <n v="1952123"/>
    <n v="0.14000000000000001"/>
    <n v="0"/>
    <s v="Phase 3 Crisis"/>
    <s v="N"/>
    <s v="Y"/>
    <s v="Economic shocks"/>
    <m/>
    <m/>
    <m/>
    <n v="0"/>
    <n v="1"/>
  </r>
  <r>
    <x v="140"/>
    <n v="2017"/>
    <x v="0"/>
    <x v="3"/>
    <m/>
    <m/>
    <m/>
    <x v="0"/>
    <s v="GIEWS"/>
    <s v="GIEWS - 1"/>
    <x v="0"/>
    <s v="Current year"/>
    <m/>
    <m/>
    <d v="2016-06-01T00:00:00"/>
    <x v="0"/>
    <n v="14222991"/>
    <n v="9623278"/>
    <n v="0.68"/>
    <s v="Jul 2016-Mar 2017"/>
    <n v="4142256"/>
    <n v="0.43044126959649298"/>
    <n v="1402094"/>
    <n v="0.14569817062335724"/>
    <n v="3428114"/>
    <n v="0.35623142135143554"/>
    <n v="643418"/>
    <n v="6.6860585343164775E-2"/>
    <n v="0"/>
    <n v="0"/>
    <n v="4071532"/>
    <n v="0.42309200669460034"/>
    <n v="0"/>
    <s v="Phase 3 Crisis"/>
    <s v="N"/>
    <s v="Y"/>
    <s v="Weather extremes "/>
    <s v="Drought"/>
    <m/>
    <m/>
    <m/>
    <n v="1"/>
  </r>
  <r>
    <x v="140"/>
    <n v="2018"/>
    <x v="1"/>
    <x v="3"/>
    <m/>
    <m/>
    <m/>
    <x v="0"/>
    <s v="GIEWS"/>
    <s v="GIEWS - 1"/>
    <x v="0"/>
    <s v="Current year"/>
    <m/>
    <m/>
    <d v="2016-06-01T00:00:00"/>
    <x v="0"/>
    <n v="14222991"/>
    <n v="9623278"/>
    <n v="0.68"/>
    <s v="Jul 2016-Mar 2017"/>
    <n v="4142256"/>
    <n v="0.43044126959649298"/>
    <n v="1402094"/>
    <n v="0.14569817062335724"/>
    <n v="3428114.0000000005"/>
    <n v="0.3562314213514356"/>
    <n v="643418"/>
    <n v="6.6860585343164775E-2"/>
    <n v="0"/>
    <n v="0"/>
    <n v="4071532.0000000005"/>
    <n v="0.4230920066946004"/>
    <n v="0"/>
    <s v="Phase 3 Crisis"/>
    <s v="N"/>
    <s v="Y"/>
    <s v="Weather extremes "/>
    <s v="Natural disaster"/>
    <m/>
    <m/>
    <n v="0"/>
    <n v="1"/>
  </r>
  <r>
    <x v="140"/>
    <n v="2019"/>
    <x v="2"/>
    <x v="3"/>
    <m/>
    <m/>
    <m/>
    <x v="0"/>
    <s v="GIEWS"/>
    <s v="GIEWS - 1"/>
    <x v="0"/>
    <s v="Current year"/>
    <m/>
    <m/>
    <m/>
    <x v="27"/>
    <n v="15052184"/>
    <n v="9300000"/>
    <n v="0.61785053916428345"/>
    <s v="Oct-Dec 2018"/>
    <s v="merged with Phase 2 "/>
    <s v="merged with Phase 2"/>
    <n v="7400000"/>
    <n v="0.79569892473118276"/>
    <s v="N/A"/>
    <s v="N/A"/>
    <s v="N/A"/>
    <s v="N/A"/>
    <s v="N/A"/>
    <s v="N/A"/>
    <n v="1900000"/>
    <n v="0.20430107526881722"/>
    <m/>
    <s v="N/A"/>
    <s v="N"/>
    <s v="Y"/>
    <s v="Economic shocks"/>
    <s v="Economic shocks"/>
    <m/>
    <m/>
    <n v="5.829948145224869E-2"/>
    <n v="1"/>
  </r>
  <r>
    <x v="140"/>
    <n v="2020"/>
    <x v="3"/>
    <x v="3"/>
    <m/>
    <s v="Rural population"/>
    <m/>
    <x v="0"/>
    <s v="GIEWS"/>
    <s v="GIEWS - 1"/>
    <x v="0"/>
    <s v="Current year"/>
    <m/>
    <m/>
    <d v="2019-06-01T00:00:00"/>
    <x v="0"/>
    <n v="14645000"/>
    <n v="9420663"/>
    <n v="0.6432682144076477"/>
    <s v="Oct-Dec 2019"/>
    <n v="3161864"/>
    <n v="0.33563073002399085"/>
    <n v="2678585"/>
    <n v="0.28000000000000003"/>
    <n v="2474756"/>
    <n v="0.26"/>
    <n v="1105458"/>
    <n v="0.12"/>
    <n v="0"/>
    <n v="0"/>
    <n v="3580214"/>
    <n v="0.38"/>
    <n v="0"/>
    <s v="Phase 4 Emergency"/>
    <s v="N"/>
    <s v="Y"/>
    <s v="Economic shocks"/>
    <s v="Economic shocks"/>
    <m/>
    <m/>
    <n v="-2.7051489670867696E-2"/>
    <n v="1"/>
  </r>
  <r>
    <x v="140"/>
    <n v="2021"/>
    <x v="4"/>
    <x v="3"/>
    <m/>
    <s v="Rural population"/>
    <m/>
    <x v="0"/>
    <s v="GIEWS"/>
    <s v="GIEWS - 1"/>
    <x v="0"/>
    <s v="Current year"/>
    <m/>
    <m/>
    <d v="2020-02-01T00:00:00"/>
    <x v="0"/>
    <n v="14645000"/>
    <n v="9706118"/>
    <n v="0.66275984977808122"/>
    <s v="Feb-Jun 2020"/>
    <n v="2580563"/>
    <n v="0.26586973288393978"/>
    <n v="2784135"/>
    <n v="0.28999999999999998"/>
    <n v="3294335"/>
    <n v="0.34"/>
    <n v="1047085"/>
    <n v="0.11"/>
    <n v="0"/>
    <n v="0"/>
    <n v="4341420"/>
    <n v="0.45"/>
    <n v="0"/>
    <s v="Phase 4 Emergency"/>
    <s v="N"/>
    <s v="Y"/>
    <s v="Economic shocks "/>
    <s v="Economic shocks (including COVID)"/>
    <m/>
    <m/>
    <n v="0"/>
    <n v="1"/>
  </r>
  <r>
    <x v="140"/>
    <n v="2022"/>
    <x v="5"/>
    <x v="3"/>
    <m/>
    <s v="Rural population"/>
    <m/>
    <x v="0"/>
    <s v="GIEWS"/>
    <s v="GIEWS -  1, 2, 3 "/>
    <x v="0"/>
    <s v="Current year"/>
    <m/>
    <m/>
    <d v="2020-10-01T00:00:00"/>
    <x v="0"/>
    <n v="15557469"/>
    <n v="9706118"/>
    <n v="0.62388798589282102"/>
    <s v="Jan-Mar 2021"/>
    <n v="3221152"/>
    <n v="0.33186820930880917"/>
    <n v="3104734"/>
    <n v="0.32"/>
    <n v="2611638"/>
    <n v="0.27"/>
    <n v="768594"/>
    <n v="0.08"/>
    <n v="0"/>
    <n v="0"/>
    <n v="3380232"/>
    <n v="0.35"/>
    <n v="0"/>
    <s v="Phase 4 Emergency"/>
    <s v="N"/>
    <s v="Y"/>
    <s v="Economic shocks "/>
    <s v="Economic shocks (including COVID)"/>
    <m/>
    <m/>
    <n v="6.23058381700239E-2"/>
    <n v="1"/>
  </r>
  <r>
    <x v="140"/>
    <n v="2023"/>
    <x v="6"/>
    <x v="3"/>
    <m/>
    <m/>
    <m/>
    <x v="0"/>
    <s v="GIEWS"/>
    <s v="GIEWS -  1, 2, 3 "/>
    <x v="0"/>
    <s v="Current year"/>
    <m/>
    <m/>
    <s v="N/A"/>
    <x v="13"/>
    <n v="15300000"/>
    <n v="15300000"/>
    <n v="1"/>
    <s v="Oct-Dec 2022"/>
    <s v="merged with Phase 2 "/>
    <s v="merged with Phase 2"/>
    <n v="12300000"/>
    <n v="0.80392156862745101"/>
    <s v="N/A"/>
    <s v="N/A"/>
    <s v="N/A"/>
    <s v="N/A"/>
    <s v="N/A"/>
    <s v="N/A"/>
    <n v="3000000"/>
    <n v="0.19607843137254902"/>
    <m/>
    <m/>
    <s v="N"/>
    <s v="Y"/>
    <s v="Economic shocks"/>
    <m/>
    <m/>
    <m/>
    <n v="-1.6549542859445838E-2"/>
    <n v="1"/>
  </r>
  <r>
    <x v="140"/>
    <n v="2023"/>
    <x v="7"/>
    <x v="3"/>
    <m/>
    <m/>
    <m/>
    <x v="0"/>
    <s v="GIEWS"/>
    <s v="GIEWS -  1, 2, 3 "/>
    <x v="0"/>
    <s v="Projection"/>
    <m/>
    <m/>
    <d v="2023-03-01T00:00:00"/>
    <x v="13"/>
    <n v="15400000"/>
    <n v="15400000"/>
    <n v="1"/>
    <s v="Jan-Mar 2023"/>
    <s v="merged with Phase 2 "/>
    <s v="merged with Phase 2"/>
    <n v="11900000"/>
    <n v="0.77"/>
    <s v="N/A"/>
    <s v="N/A"/>
    <s v="N/A"/>
    <s v="N/A"/>
    <s v="N/A"/>
    <s v="N/A"/>
    <n v="3500000"/>
    <n v="0.23"/>
    <m/>
    <m/>
    <s v="N"/>
    <s v="Y"/>
    <s v="Economic shocks"/>
    <m/>
    <m/>
    <m/>
    <m/>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2">
  <r>
    <x v="0"/>
    <n v="2017"/>
    <x v="0"/>
    <x v="0"/>
    <m/>
    <m/>
    <m/>
    <x v="0"/>
    <s v="GIEWS"/>
    <s v="GIEWS - 1"/>
    <x v="0"/>
    <s v="Current year"/>
    <m/>
    <m/>
    <d v="2016-07-01T00:00:00"/>
    <x v="0"/>
    <n v="29127799"/>
    <x v="0"/>
    <n v="0.79"/>
    <s v="Apr-Jun 2016"/>
    <n v="13280564"/>
    <n v="0.50132742315548884"/>
    <n v="4751967"/>
    <n v="0.18"/>
    <n v="6752721"/>
    <n v="0.25"/>
    <n v="1705547"/>
    <n v="0.06"/>
    <n v="0"/>
    <n v="0"/>
    <n v="8458268"/>
    <n v="0.31"/>
    <s v="Phase 3 Crisis"/>
    <m/>
    <s v="Y"/>
    <s v="Conflict/insecurity"/>
  </r>
  <r>
    <x v="0"/>
    <n v="2018"/>
    <x v="1"/>
    <x v="0"/>
    <m/>
    <m/>
    <m/>
    <x v="0"/>
    <s v="GIEWS"/>
    <s v="GIEWS - 1"/>
    <x v="0"/>
    <s v="Current year"/>
    <s v="https://www.ipcinfo.org/fileadmin/user_upload/ipcinfo/docs/IPC_Aghanistan_AcuteFI_OCT2018_Updated.pdf"/>
    <m/>
    <d v="2017-09-01T00:00:00"/>
    <x v="0"/>
    <n v="29724323"/>
    <x v="1"/>
    <n v="0.98"/>
    <s v="Aug-Nov 2017"/>
    <n v="11452455"/>
    <n v="0.39485837725033096"/>
    <n v="9945689"/>
    <n v="0.3429080157203383"/>
    <n v="5710868"/>
    <n v="0.19689962293419561"/>
    <n v="1894944"/>
    <n v="6.5333984095135161E-2"/>
    <n v="0"/>
    <n v="0"/>
    <n v="7605812"/>
    <n v="0.26223360702933074"/>
    <s v="Phase 4 Emergency"/>
    <m/>
    <s v="Y"/>
    <s v="Conflict/insecurity"/>
  </r>
  <r>
    <x v="0"/>
    <n v="2019"/>
    <x v="2"/>
    <x v="0"/>
    <m/>
    <m/>
    <m/>
    <x v="0"/>
    <s v="GIEWS"/>
    <s v="GIEWS - 1"/>
    <x v="0"/>
    <s v="Current year"/>
    <m/>
    <m/>
    <d v="2018-09-01T00:00:00"/>
    <x v="0"/>
    <n v="31575018"/>
    <x v="2"/>
    <n v="0.71471265669587269"/>
    <s v="Nov 2018-Feb 2019"/>
    <n v="5153245"/>
    <n v="0.22835246851994268"/>
    <n v="6785308"/>
    <n v="0.30067303834149456"/>
    <n v="7731348"/>
    <n v="0.34259430723490186"/>
    <n v="2897164"/>
    <n v="0.12838018590366093"/>
    <n v="0"/>
    <n v="0"/>
    <n v="10628512"/>
    <n v="0.47097449313856277"/>
    <s v="Phase 4 Emergency"/>
    <m/>
    <s v="Y"/>
    <s v="Conflict/insecurity"/>
  </r>
  <r>
    <x v="0"/>
    <n v="2020"/>
    <x v="3"/>
    <x v="0"/>
    <m/>
    <m/>
    <m/>
    <x v="0"/>
    <s v="GIEWS"/>
    <s v="GIEWS - 1"/>
    <x v="0"/>
    <s v="Current year"/>
    <m/>
    <m/>
    <d v="2019-09-01T00:00:00"/>
    <x v="0"/>
    <n v="32225560"/>
    <x v="3"/>
    <n v="0.95345309747914386"/>
    <s v="Nov 2019-Mar 2020"/>
    <n v="9989069"/>
    <n v="0.32510616568095096"/>
    <n v="9450138"/>
    <n v="0.31"/>
    <n v="8591396"/>
    <n v="0.28000000000000003"/>
    <n v="2694957"/>
    <n v="0.09"/>
    <n v="0"/>
    <n v="0"/>
    <n v="11286353"/>
    <n v="0.37"/>
    <s v="Phase 4 Emergency"/>
    <m/>
    <s v="Y"/>
    <s v="Conflict/insecurity"/>
  </r>
  <r>
    <x v="0"/>
    <n v="2021"/>
    <x v="4"/>
    <x v="0"/>
    <m/>
    <m/>
    <m/>
    <x v="0"/>
    <s v="GIEWS"/>
    <s v="GIEWS - 1"/>
    <x v="0"/>
    <s v="Current year"/>
    <m/>
    <m/>
    <d v="2020-09-01T00:00:00"/>
    <x v="0"/>
    <n v="32900000"/>
    <x v="4"/>
    <n v="0.95410854103343468"/>
    <s v="Nov 2020-Mar 2021"/>
    <n v="7675485"/>
    <n v="0.24451873804701479"/>
    <n v="10560167"/>
    <n v="0.34"/>
    <n v="8852083"/>
    <n v="0.28000000000000003"/>
    <n v="4302436"/>
    <n v="0.14000000000000001"/>
    <n v="0"/>
    <n v="0"/>
    <n v="13154519"/>
    <n v="0.42"/>
    <s v="Phase 4 Emergency"/>
    <m/>
    <s v="Y"/>
    <s v="Conflict/insecurity"/>
  </r>
  <r>
    <x v="0"/>
    <n v="2022"/>
    <x v="5"/>
    <x v="0"/>
    <m/>
    <m/>
    <m/>
    <x v="0"/>
    <s v="GIEWS"/>
    <s v="GIEWS -  1, 2, 3 "/>
    <x v="0"/>
    <s v="Current year"/>
    <m/>
    <m/>
    <d v="2021-10-01T00:00:00"/>
    <x v="0"/>
    <n v="41727304"/>
    <x v="5"/>
    <n v="1"/>
    <s v="Nov 2021-Mar 2022"/>
    <n v="6440548"/>
    <n v="0.15434852920284522"/>
    <n v="12473098"/>
    <n v="0.3"/>
    <n v="14073883"/>
    <n v="0.34"/>
    <n v="8739775"/>
    <n v="0.21"/>
    <n v="0"/>
    <n v="0"/>
    <n v="22813658"/>
    <n v="0.55000000000000004"/>
    <s v="Phase 4 Emergency"/>
    <s v="Y"/>
    <s v="Y"/>
    <s v="Conflict/insecurity"/>
  </r>
  <r>
    <x v="0"/>
    <n v="2023"/>
    <x v="6"/>
    <x v="0"/>
    <m/>
    <s v="Residents"/>
    <m/>
    <x v="0"/>
    <s v="GIEWS"/>
    <s v="GIEWS -  1, 2, 3 "/>
    <x v="0"/>
    <s v="Current year"/>
    <s v="https://www.ipcinfo.org/ipc-country-analysis/details-map/en/c/1156270/?iso3=AFG"/>
    <m/>
    <m/>
    <x v="0"/>
    <n v="43100000"/>
    <x v="6"/>
    <n v="1"/>
    <s v="Nov 2022 - Mar 2023"/>
    <n v="8895869"/>
    <n v="0.2063978187215787"/>
    <n v="14300733"/>
    <n v="0.33179896166633055"/>
    <n v="13823864"/>
    <n v="0.32073486872432111"/>
    <n v="6080130"/>
    <n v="0.14106835088776962"/>
    <n v="20324"/>
    <n v="0"/>
    <n v="19903995"/>
    <n v="0.46180324281362606"/>
    <s v="Phase 4 Emergency"/>
    <s v="Y"/>
    <s v="Y"/>
    <s v="Economic shocks"/>
  </r>
  <r>
    <x v="0"/>
    <n v="2023"/>
    <x v="7"/>
    <x v="0"/>
    <m/>
    <m/>
    <m/>
    <x v="0"/>
    <s v="GIEWS"/>
    <s v="GIEWS -  1, 2, 3 "/>
    <x v="1"/>
    <s v="Projection"/>
    <s v="https://www.ipcinfo.org/ipc-country-analysis/details-map/en/c/1156270/?iso3=AFG"/>
    <s v="IPC analysis release pending, so source is HNO that is using IPC figures"/>
    <m/>
    <x v="0"/>
    <n v="43100000"/>
    <x v="6"/>
    <n v="1"/>
    <s v="Nov 2022 - Mar 2023"/>
    <n v="8895869"/>
    <n v="0.2063978187215787"/>
    <n v="14300733"/>
    <n v="0.33179896166633055"/>
    <n v="13823864"/>
    <n v="0.32073486872432111"/>
    <n v="6080130"/>
    <n v="0.14106835088776962"/>
    <n v="0"/>
    <n v="0"/>
    <n v="19903995"/>
    <n v="0.46"/>
    <s v="Phase 4 Emergency"/>
    <s v="Y"/>
    <s v="Y "/>
    <s v="Economic shocks"/>
  </r>
  <r>
    <x v="1"/>
    <n v="2017"/>
    <x v="0"/>
    <x v="1"/>
    <m/>
    <m/>
    <m/>
    <x v="1"/>
    <s v="N/A"/>
    <s v="N/A - N/A"/>
    <x v="2"/>
    <s v="Current year"/>
    <s v="N/A"/>
    <s v="N/A"/>
    <s v="N/A"/>
    <x v="1"/>
    <s v="N/A"/>
    <x v="7"/>
    <s v="N/A"/>
    <s v="N/A"/>
    <s v="N/A"/>
    <s v="N/A"/>
    <s v="N/A"/>
    <s v="N/A"/>
    <s v="N/A"/>
    <s v="N/A"/>
    <s v="N/A"/>
    <s v="N/A"/>
    <s v="N/A"/>
    <s v="N/A"/>
    <s v="N/A"/>
    <s v="N/A"/>
    <s v="N/A"/>
    <s v="N/A"/>
    <s v="N/A"/>
    <s v="N/A"/>
  </r>
  <r>
    <x v="1"/>
    <n v="2018"/>
    <x v="1"/>
    <x v="1"/>
    <m/>
    <m/>
    <m/>
    <x v="1"/>
    <s v="N/A"/>
    <s v="N/A - N/A"/>
    <x v="2"/>
    <s v="Current year"/>
    <s v="N/A"/>
    <s v="N/A"/>
    <s v="N/A"/>
    <x v="1"/>
    <s v="N/A"/>
    <x v="7"/>
    <s v="N/A"/>
    <s v="N/A"/>
    <s v="N/A"/>
    <s v="N/A"/>
    <s v="N/A"/>
    <s v="N/A"/>
    <s v="N/A"/>
    <s v="N/A"/>
    <s v="N/A"/>
    <s v="N/A"/>
    <s v="N/A"/>
    <s v="N/A"/>
    <s v="N/A"/>
    <s v="N/A"/>
    <s v="N/A"/>
    <s v="N/A"/>
    <s v="N/A"/>
    <s v="N/A"/>
  </r>
  <r>
    <x v="1"/>
    <n v="2019"/>
    <x v="2"/>
    <x v="1"/>
    <m/>
    <m/>
    <m/>
    <x v="1"/>
    <s v="N/A"/>
    <s v="N/A - N/A"/>
    <x v="2"/>
    <s v="Current year"/>
    <s v="N/A"/>
    <s v="N/A"/>
    <s v="N/A"/>
    <x v="1"/>
    <s v="N/A"/>
    <x v="7"/>
    <s v="N/A"/>
    <s v="N/A"/>
    <s v="N/A"/>
    <s v="N/A"/>
    <s v="N/A"/>
    <s v="N/A"/>
    <s v="N/A"/>
    <s v="N/A"/>
    <s v="N/A"/>
    <s v="N/A"/>
    <s v="N/A"/>
    <s v="N/A"/>
    <s v="N/A"/>
    <s v="N/A"/>
    <s v="N/A"/>
    <s v="N/A"/>
    <s v="N/A"/>
    <s v="N/A"/>
  </r>
  <r>
    <x v="1"/>
    <n v="2020"/>
    <x v="3"/>
    <x v="1"/>
    <m/>
    <m/>
    <m/>
    <x v="1"/>
    <s v="N/A"/>
    <s v="N/A - N/A"/>
    <x v="2"/>
    <s v="Current year"/>
    <s v="N/A"/>
    <s v="N/A"/>
    <s v="N/A"/>
    <x v="1"/>
    <s v="N/A"/>
    <x v="7"/>
    <s v="N/A"/>
    <s v="N/A"/>
    <s v="N/A"/>
    <s v="N/A"/>
    <s v="N/A"/>
    <s v="N/A"/>
    <s v="N/A"/>
    <s v="N/A"/>
    <s v="N/A"/>
    <s v="N/A"/>
    <s v="N/A"/>
    <s v="N/A"/>
    <s v="N/A"/>
    <s v="N/A"/>
    <s v="N/A"/>
    <s v="N/A"/>
    <s v="N/A"/>
    <s v="N/A"/>
  </r>
  <r>
    <x v="1"/>
    <n v="2021"/>
    <x v="4"/>
    <x v="1"/>
    <m/>
    <m/>
    <m/>
    <x v="1"/>
    <s v="N/A"/>
    <s v="N/A - N/A"/>
    <x v="2"/>
    <s v="Current year"/>
    <s v="N/A"/>
    <s v="N/A"/>
    <s v="N/A"/>
    <x v="1"/>
    <s v="N/A"/>
    <x v="7"/>
    <s v="N/A"/>
    <s v="N/A"/>
    <s v="N/A"/>
    <s v="N/A"/>
    <s v="N/A"/>
    <s v="N/A"/>
    <s v="N/A"/>
    <s v="N/A"/>
    <s v="N/A"/>
    <s v="N/A"/>
    <s v="N/A"/>
    <s v="N/A"/>
    <s v="N/A"/>
    <s v="N/A"/>
    <s v="N/A"/>
    <s v="N/A"/>
    <s v="N/A"/>
    <s v="N/A"/>
  </r>
  <r>
    <x v="1"/>
    <n v="2022"/>
    <x v="5"/>
    <x v="1"/>
    <m/>
    <m/>
    <m/>
    <x v="1"/>
    <s v="N/A"/>
    <s v="N/A - N/A"/>
    <x v="2"/>
    <s v="Current year"/>
    <s v="N/A"/>
    <s v="N/A"/>
    <s v="N/A"/>
    <x v="1"/>
    <s v="N/A"/>
    <x v="7"/>
    <s v="N/A"/>
    <s v="N/A"/>
    <s v="N/A"/>
    <s v="N/A"/>
    <s v="N/A"/>
    <s v="N/A"/>
    <s v="N/A"/>
    <s v="N/A"/>
    <s v="N/A"/>
    <s v="N/A"/>
    <s v="N/A"/>
    <s v="N/A"/>
    <s v="N/A"/>
    <s v="N/A"/>
    <s v="N/A"/>
    <s v="N/A"/>
    <s v="N/A"/>
    <s v="N/A"/>
  </r>
  <r>
    <x v="1"/>
    <n v="2023"/>
    <x v="6"/>
    <x v="1"/>
    <m/>
    <m/>
    <m/>
    <x v="1"/>
    <s v="N/A"/>
    <s v="N/A - N/A"/>
    <x v="2"/>
    <s v="Current year"/>
    <s v="N/A"/>
    <s v="N/A"/>
    <s v="N/A"/>
    <x v="1"/>
    <s v="N/A"/>
    <x v="7"/>
    <s v="N/A"/>
    <s v="N/A"/>
    <s v="N/A"/>
    <s v="N/A"/>
    <s v="N/A"/>
    <s v="N/A"/>
    <s v="N/A"/>
    <s v="N/A"/>
    <s v="N/A"/>
    <s v="N/A"/>
    <s v="N/A"/>
    <s v="N/A"/>
    <s v="N/A"/>
    <s v="N/A"/>
    <s v="N/A"/>
    <s v="N/A"/>
    <s v="N/A"/>
    <s v="N/A"/>
  </r>
  <r>
    <x v="2"/>
    <n v="2017"/>
    <x v="0"/>
    <x v="1"/>
    <m/>
    <m/>
    <m/>
    <x v="1"/>
    <s v="N/A"/>
    <s v="N/A - N/A"/>
    <x v="2"/>
    <s v="Current year"/>
    <s v="N/A"/>
    <s v="N/A"/>
    <s v="N/A"/>
    <x v="1"/>
    <s v="N/A"/>
    <x v="7"/>
    <s v="N/A"/>
    <s v="N/A"/>
    <s v="N/A"/>
    <s v="N/A"/>
    <s v="N/A"/>
    <s v="N/A"/>
    <s v="N/A"/>
    <s v="N/A"/>
    <s v="N/A"/>
    <s v="N/A"/>
    <s v="N/A"/>
    <s v="N/A"/>
    <s v="N/A"/>
    <s v="N/A"/>
    <s v="N/A"/>
    <s v="N/A"/>
    <s v="N/A"/>
    <s v="N/A"/>
  </r>
  <r>
    <x v="2"/>
    <n v="2018"/>
    <x v="1"/>
    <x v="1"/>
    <m/>
    <m/>
    <m/>
    <x v="1"/>
    <s v="N/A"/>
    <s v="N/A - N/A"/>
    <x v="2"/>
    <s v="Current year"/>
    <s v="N/A"/>
    <s v="N/A"/>
    <s v="N/A"/>
    <x v="1"/>
    <s v="N/A"/>
    <x v="7"/>
    <s v="N/A"/>
    <s v="N/A"/>
    <s v="N/A"/>
    <s v="N/A"/>
    <s v="N/A"/>
    <s v="N/A"/>
    <s v="N/A"/>
    <s v="N/A"/>
    <s v="N/A"/>
    <s v="N/A"/>
    <s v="N/A"/>
    <s v="N/A"/>
    <s v="N/A"/>
    <s v="N/A"/>
    <s v="N/A"/>
    <s v="N/A"/>
    <s v="N/A"/>
    <s v="N/A"/>
  </r>
  <r>
    <x v="2"/>
    <n v="2019"/>
    <x v="2"/>
    <x v="1"/>
    <m/>
    <s v="Sahrawi refugees"/>
    <m/>
    <x v="0"/>
    <s v="Displacement"/>
    <s v="Displacement - "/>
    <x v="3"/>
    <s v="Current year"/>
    <s v="N/A"/>
    <s v="Insufficient evidence"/>
    <s v="N/A"/>
    <x v="1"/>
    <s v="N/A"/>
    <x v="7"/>
    <s v="N/A"/>
    <s v="N/A"/>
    <s v="N/A"/>
    <s v="N/A"/>
    <s v="N/A"/>
    <s v="N/A"/>
    <s v="N/A"/>
    <s v="N/A"/>
    <s v="N/A"/>
    <s v="N/A"/>
    <s v="N/A"/>
    <s v="N/A"/>
    <s v="N/A"/>
    <s v="N/A"/>
    <s v="N/A"/>
    <s v="N/A"/>
    <s v="N/A"/>
    <s v="N/A"/>
  </r>
  <r>
    <x v="2"/>
    <n v="2020"/>
    <x v="3"/>
    <x v="1"/>
    <m/>
    <s v="Sahrawi refugees"/>
    <m/>
    <x v="0"/>
    <s v="Displacement"/>
    <s v="Displacement - "/>
    <x v="3"/>
    <s v="Current year"/>
    <s v="N/A"/>
    <s v="Insufficient evidence"/>
    <s v="N/A"/>
    <x v="1"/>
    <s v="N/A"/>
    <x v="7"/>
    <s v="N/A"/>
    <s v="N/A"/>
    <s v="N/A"/>
    <s v="N/A"/>
    <s v="N/A"/>
    <s v="N/A"/>
    <s v="N/A"/>
    <s v="N/A"/>
    <s v="N/A"/>
    <s v="N/A"/>
    <s v="N/A"/>
    <s v="N/A"/>
    <s v="N/A"/>
    <s v="N/A"/>
    <s v="N/A"/>
    <s v="N/A"/>
    <s v="N/A"/>
    <s v="N/A"/>
  </r>
  <r>
    <x v="2"/>
    <n v="2021"/>
    <x v="4"/>
    <x v="1"/>
    <m/>
    <s v="Sahrawi refugees"/>
    <m/>
    <x v="0"/>
    <s v="Displacement"/>
    <s v="Displacement - "/>
    <x v="3"/>
    <s v="Current year"/>
    <s v="N/A"/>
    <s v="Insufficient evidence"/>
    <s v="N/A"/>
    <x v="1"/>
    <s v="N/A"/>
    <x v="7"/>
    <s v="N/A"/>
    <s v="N/A"/>
    <s v="N/A"/>
    <s v="N/A"/>
    <s v="N/A"/>
    <s v="N/A"/>
    <s v="N/A"/>
    <s v="N/A"/>
    <s v="N/A"/>
    <s v="N/A"/>
    <s v="N/A"/>
    <s v="N/A"/>
    <s v="N/A"/>
    <s v="N/A"/>
    <s v="N/A"/>
    <s v="N/A"/>
    <s v="N/A"/>
    <s v="N/A"/>
  </r>
  <r>
    <x v="2"/>
    <n v="2022"/>
    <x v="5"/>
    <x v="1"/>
    <m/>
    <s v="Sahrawi refugees"/>
    <m/>
    <x v="0"/>
    <s v="Displacement"/>
    <s v="Displacement - "/>
    <x v="3"/>
    <s v="Current year"/>
    <s v="N/A"/>
    <s v="Insufficient evidence"/>
    <s v="N/A"/>
    <x v="1"/>
    <s v="N/A"/>
    <x v="7"/>
    <s v="N/A"/>
    <s v="N/A"/>
    <s v="N/A"/>
    <s v="N/A"/>
    <s v="N/A"/>
    <s v="N/A"/>
    <s v="N/A"/>
    <s v="N/A"/>
    <s v="N/A"/>
    <s v="N/A"/>
    <s v="N/A"/>
    <s v="N/A"/>
    <s v="N/A"/>
    <s v="N/A"/>
    <s v="N/A"/>
    <s v="N/A"/>
    <s v="N/A"/>
    <s v="N/A"/>
  </r>
  <r>
    <x v="2"/>
    <n v="2023"/>
    <x v="6"/>
    <x v="1"/>
    <m/>
    <s v="Sahrawi refugees"/>
    <m/>
    <x v="0"/>
    <s v="External Assistance - WFP"/>
    <s v="Displacement - Between January-July 2022, WFP provided general food assistance to targeted food-insecure refugees (Sahrawi refugees). Minimum of 5,000 people received food assistance."/>
    <x v="0"/>
    <s v="Current year"/>
    <m/>
    <s v="CARI"/>
    <m/>
    <x v="2"/>
    <n v="175600"/>
    <x v="8"/>
    <n v="0.76123006833712981"/>
    <d v="2022-10-01T00:00:00"/>
    <s v="merged with Phase 2 "/>
    <m/>
    <n v="34754.720000000001"/>
    <n v="0.26"/>
    <n v="96243.839999999997"/>
    <n v="0.72"/>
    <n v="2673.44"/>
    <n v="0.02"/>
    <n v="0"/>
    <s v="N/A"/>
    <n v="98917.28"/>
    <n v="0.74"/>
    <s v="N/A"/>
    <m/>
    <s v="N/A"/>
    <s v="Conflict/insecurity"/>
  </r>
  <r>
    <x v="2"/>
    <n v="2023"/>
    <x v="7"/>
    <x v="1"/>
    <m/>
    <s v="Sahrawi refugees"/>
    <m/>
    <x v="0"/>
    <s v="Displacement"/>
    <s v="Displacement - Between January-July 2022, WFP provided general food assistance to targeted food-insecure refugees (Sahrawi refugees). Minimum of 5,000 people received food assistance."/>
    <x v="3"/>
    <s v="Projection"/>
    <s v="N/A"/>
    <s v="Insufficient evidence"/>
    <s v="N/A"/>
    <x v="1"/>
    <s v="N/A"/>
    <x v="7"/>
    <s v="N/A"/>
    <s v="N/A"/>
    <s v="N/A"/>
    <s v="N/A"/>
    <s v="N/A"/>
    <s v="N/A"/>
    <s v="N/A"/>
    <s v="N/A"/>
    <s v="N/A"/>
    <s v="N/A"/>
    <s v="N/A"/>
    <s v="N/A"/>
    <s v="N/A"/>
    <s v="N/A"/>
    <s v="N/A"/>
    <s v="N/A"/>
    <s v="N/A"/>
    <s v="N/A"/>
  </r>
  <r>
    <x v="3"/>
    <n v="2017"/>
    <x v="0"/>
    <x v="2"/>
    <m/>
    <m/>
    <m/>
    <x v="1"/>
    <s v="N/A"/>
    <s v="N/A - N/A"/>
    <x v="2"/>
    <s v="Current year"/>
    <s v="N/A"/>
    <s v="N/A"/>
    <s v="N/A"/>
    <x v="1"/>
    <s v="N/A"/>
    <x v="7"/>
    <s v="N/A"/>
    <s v="N/A"/>
    <s v="N/A"/>
    <s v="N/A"/>
    <s v="N/A"/>
    <s v="N/A"/>
    <s v="N/A"/>
    <s v="N/A"/>
    <s v="N/A"/>
    <s v="N/A"/>
    <s v="N/A"/>
    <s v="N/A"/>
    <s v="N/A"/>
    <s v="N/A"/>
    <s v="N/A"/>
    <s v="N/A"/>
    <s v="N/A"/>
    <s v="N/A"/>
  </r>
  <r>
    <x v="3"/>
    <n v="2018"/>
    <x v="1"/>
    <x v="2"/>
    <m/>
    <m/>
    <m/>
    <x v="1"/>
    <s v="N/A"/>
    <s v="N/A - N/A"/>
    <x v="2"/>
    <s v="Current year"/>
    <s v="N/A"/>
    <s v="N/A"/>
    <s v="N/A"/>
    <x v="1"/>
    <s v="N/A"/>
    <x v="7"/>
    <s v="N/A"/>
    <s v="N/A"/>
    <s v="N/A"/>
    <s v="N/A"/>
    <s v="N/A"/>
    <s v="N/A"/>
    <s v="N/A"/>
    <s v="N/A"/>
    <s v="N/A"/>
    <s v="N/A"/>
    <s v="N/A"/>
    <s v="N/A"/>
    <s v="N/A"/>
    <s v="N/A"/>
    <s v="N/A"/>
    <s v="N/A"/>
    <s v="N/A"/>
    <s v="N/A"/>
  </r>
  <r>
    <x v="3"/>
    <n v="2019"/>
    <x v="2"/>
    <x v="2"/>
    <m/>
    <m/>
    <m/>
    <x v="1"/>
    <s v="N/A"/>
    <s v="N/A - N/A"/>
    <x v="2"/>
    <s v="Current year"/>
    <s v="N/A"/>
    <s v="N/A"/>
    <s v="N/A"/>
    <x v="1"/>
    <s v="N/A"/>
    <x v="7"/>
    <s v="N/A"/>
    <s v="N/A"/>
    <s v="N/A"/>
    <s v="N/A"/>
    <s v="N/A"/>
    <s v="N/A"/>
    <s v="N/A"/>
    <s v="N/A"/>
    <s v="N/A"/>
    <s v="N/A"/>
    <s v="N/A"/>
    <s v="N/A"/>
    <s v="N/A"/>
    <s v="N/A"/>
    <s v="N/A"/>
    <s v="N/A"/>
    <s v="N/A"/>
    <s v="N/A"/>
  </r>
  <r>
    <x v="3"/>
    <n v="2020"/>
    <x v="3"/>
    <x v="2"/>
    <m/>
    <m/>
    <m/>
    <x v="1"/>
    <s v="N/A"/>
    <s v="N/A - N/A"/>
    <x v="2"/>
    <s v="Current year"/>
    <s v="N/A"/>
    <s v="N/A"/>
    <s v="N/A"/>
    <x v="1"/>
    <s v="N/A"/>
    <x v="7"/>
    <s v="N/A"/>
    <s v="N/A"/>
    <s v="N/A"/>
    <s v="N/A"/>
    <s v="N/A"/>
    <s v="N/A"/>
    <s v="N/A"/>
    <s v="N/A"/>
    <s v="N/A"/>
    <s v="N/A"/>
    <s v="N/A"/>
    <s v="N/A"/>
    <s v="N/A"/>
    <s v="N/A"/>
    <s v="N/A"/>
    <s v="N/A"/>
    <s v="N/A"/>
    <s v="N/A"/>
  </r>
  <r>
    <x v="3"/>
    <n v="2021"/>
    <x v="4"/>
    <x v="2"/>
    <m/>
    <m/>
    <m/>
    <x v="1"/>
    <s v="N/A"/>
    <s v="N/A - N/A"/>
    <x v="2"/>
    <s v="Current year"/>
    <s v="N/A"/>
    <s v="N/A"/>
    <s v="N/A"/>
    <x v="1"/>
    <s v="N/A"/>
    <x v="7"/>
    <s v="N/A"/>
    <s v="N/A"/>
    <s v="N/A"/>
    <s v="N/A"/>
    <s v="N/A"/>
    <s v="N/A"/>
    <s v="N/A"/>
    <s v="N/A"/>
    <s v="N/A"/>
    <s v="N/A"/>
    <s v="N/A"/>
    <s v="N/A"/>
    <s v="N/A"/>
    <s v="N/A"/>
    <s v="N/A"/>
    <s v="N/A"/>
    <s v="N/A"/>
    <s v="N/A"/>
  </r>
  <r>
    <x v="3"/>
    <n v="2022"/>
    <x v="5"/>
    <x v="2"/>
    <m/>
    <m/>
    <m/>
    <x v="1"/>
    <s v="N/A"/>
    <s v="N/A - N/A"/>
    <x v="2"/>
    <s v="Current year"/>
    <s v="N/A"/>
    <s v="N/A"/>
    <s v="N/A"/>
    <x v="1"/>
    <s v="N/A"/>
    <x v="7"/>
    <s v="N/A"/>
    <s v="N/A"/>
    <s v="N/A"/>
    <s v="N/A"/>
    <s v="N/A"/>
    <s v="N/A"/>
    <s v="N/A"/>
    <s v="N/A"/>
    <s v="N/A"/>
    <s v="N/A"/>
    <s v="N/A"/>
    <s v="N/A"/>
    <s v="N/A"/>
    <s v="N/A"/>
    <s v="N/A"/>
    <s v="N/A"/>
    <s v="N/A"/>
    <s v="N/A"/>
  </r>
  <r>
    <x v="3"/>
    <n v="2023"/>
    <x v="6"/>
    <x v="2"/>
    <m/>
    <m/>
    <m/>
    <x v="1"/>
    <s v="N/A"/>
    <s v="N/A - N/A"/>
    <x v="2"/>
    <s v="Current year"/>
    <s v="N/A"/>
    <s v="N/A"/>
    <s v="N/A"/>
    <x v="1"/>
    <s v="N/A"/>
    <x v="7"/>
    <s v="N/A"/>
    <s v="N/A"/>
    <s v="N/A"/>
    <s v="N/A"/>
    <s v="N/A"/>
    <s v="N/A"/>
    <s v="N/A"/>
    <s v="N/A"/>
    <s v="N/A"/>
    <s v="N/A"/>
    <s v="N/A"/>
    <s v="N/A"/>
    <s v="N/A"/>
    <s v="N/A"/>
    <s v="N/A"/>
    <s v="N/A"/>
    <s v="N/A"/>
    <s v="N/A"/>
  </r>
  <r>
    <x v="4"/>
    <n v="2017"/>
    <x v="0"/>
    <x v="3"/>
    <m/>
    <m/>
    <m/>
    <x v="0"/>
    <s v="Other "/>
    <s v="Other  - Selected based on other reports and publicly available information on food insecurity"/>
    <x v="0"/>
    <s v="Current year"/>
    <m/>
    <m/>
    <m/>
    <x v="3"/>
    <n v="28127721"/>
    <x v="9"/>
    <n v="0.4550670848875385"/>
    <m/>
    <n v="11968000"/>
    <n v="0.93500000000000005"/>
    <n v="756000"/>
    <n v="5.9062499999999997E-2"/>
    <s v="N/A"/>
    <s v="N/A"/>
    <s v="N/A"/>
    <s v="N/A"/>
    <s v="N/A"/>
    <s v="N/A"/>
    <n v="76000"/>
    <n v="5.9375000000000001E-3"/>
    <s v="N/A"/>
    <m/>
    <s v="N"/>
    <s v="Weather extremes"/>
  </r>
  <r>
    <x v="4"/>
    <n v="2018"/>
    <x v="1"/>
    <x v="3"/>
    <m/>
    <m/>
    <m/>
    <x v="0"/>
    <s v="Other "/>
    <s v="Other  - Selected based on other reports and publicly available information on food insecurity"/>
    <x v="0"/>
    <s v="Current year"/>
    <m/>
    <m/>
    <m/>
    <x v="3"/>
    <n v="28127721"/>
    <x v="9"/>
    <n v="0.4550670848875385"/>
    <s v="June 2016 – March 2017"/>
    <n v="12044000"/>
    <n v="0.94093749999999998"/>
    <n v="680407"/>
    <n v="5.3156796875000002E-2"/>
    <s v="N/A"/>
    <s v="N/A"/>
    <s v="N/A"/>
    <s v="N/A"/>
    <s v="N/A"/>
    <s v="N/A"/>
    <n v="75593"/>
    <n v="5.9057031249999999E-3"/>
    <s v="N/A"/>
    <m/>
    <s v="N"/>
    <s v="Weather extremes"/>
  </r>
  <r>
    <x v="4"/>
    <n v="2019"/>
    <x v="2"/>
    <x v="3"/>
    <m/>
    <m/>
    <m/>
    <x v="0"/>
    <s v="Other"/>
    <s v="Other  - Selected based on other reports and publicly available information on food insecurity"/>
    <x v="3"/>
    <s v="Current year"/>
    <s v="N/A"/>
    <s v="Insufficient evidence"/>
    <s v="N/A"/>
    <x v="1"/>
    <s v="N/A"/>
    <x v="7"/>
    <s v="N/A"/>
    <s v="N/A"/>
    <s v="N/A"/>
    <s v="N/A"/>
    <s v="N/A"/>
    <s v="N/A"/>
    <s v="N/A"/>
    <s v="N/A"/>
    <s v="N/A"/>
    <s v="N/A"/>
    <s v="N/A"/>
    <s v="N/A"/>
    <s v="N/A"/>
    <s v="N/A"/>
    <s v="N/A"/>
    <s v="N/A"/>
    <s v="N/A"/>
    <s v="N/A"/>
  </r>
  <r>
    <x v="4"/>
    <n v="2020"/>
    <x v="3"/>
    <x v="3"/>
    <m/>
    <m/>
    <m/>
    <x v="0"/>
    <s v="Displacement"/>
    <s v="Displacement - "/>
    <x v="0"/>
    <s v="Current year"/>
    <m/>
    <m/>
    <d v="2019-08-01T00:00:00"/>
    <x v="0"/>
    <n v="31825000"/>
    <x v="10"/>
    <n v="2.8403362136684995E-2"/>
    <s v="Oct 2019-Feb 2020"/>
    <n v="148727"/>
    <n v="0.164532484011607"/>
    <n v="193374"/>
    <n v="0.21"/>
    <n v="271607"/>
    <n v="0.3"/>
    <n v="290229"/>
    <n v="0.32"/>
    <n v="0"/>
    <n v="0"/>
    <n v="561836"/>
    <n v="0.62"/>
    <s v="Phase 4 Emergency"/>
    <m/>
    <s v="Y"/>
    <s v="Weather extremes"/>
  </r>
  <r>
    <x v="4"/>
    <n v="2021"/>
    <x v="4"/>
    <x v="3"/>
    <m/>
    <m/>
    <s v="23 communes in 8 municipalities"/>
    <x v="0"/>
    <s v="Shocks"/>
    <s v="Shocks - "/>
    <x v="0"/>
    <s v="Current year"/>
    <m/>
    <m/>
    <d v="2019-08-01T00:00:00"/>
    <x v="0"/>
    <n v="31825000"/>
    <x v="10"/>
    <n v="2.8403362136684995E-2"/>
    <s v="Oct 2019-Feb 2020"/>
    <n v="148727"/>
    <n v="0.164532484011607"/>
    <n v="193374"/>
    <n v="0.21"/>
    <n v="271607"/>
    <n v="0.3"/>
    <n v="290229"/>
    <n v="0.32"/>
    <n v="0"/>
    <n v="0"/>
    <n v="561836"/>
    <n v="0.62"/>
    <s v="Phase 4 Emergency"/>
    <m/>
    <s v="Y"/>
    <s v="Weather extremes"/>
  </r>
  <r>
    <x v="4"/>
    <n v="2022"/>
    <x v="5"/>
    <x v="3"/>
    <m/>
    <m/>
    <m/>
    <x v="0"/>
    <s v="Climate shock"/>
    <s v="Climate shock - Weather extremes/locust"/>
    <x v="0"/>
    <s v="Current year"/>
    <m/>
    <m/>
    <d v="2021-06-01T00:00:00"/>
    <x v="0"/>
    <n v="32097671"/>
    <x v="11"/>
    <n v="8.5679861320779316E-2"/>
    <s v="Oct 2021–Mar 2022"/>
    <n v="482824"/>
    <n v="0.17556444727583193"/>
    <n v="683303"/>
    <n v="0.25"/>
    <n v="1167337"/>
    <n v="0.42"/>
    <n v="416660"/>
    <n v="0.15"/>
    <n v="0"/>
    <n v="0"/>
    <n v="1583997"/>
    <n v="0.57999999999999996"/>
    <s v="Phase 4 Emergency"/>
    <m/>
    <s v="Y"/>
    <s v="Weather extremes"/>
  </r>
  <r>
    <x v="4"/>
    <n v="2023"/>
    <x v="6"/>
    <x v="3"/>
    <m/>
    <s v="Country"/>
    <m/>
    <x v="0"/>
    <s v="External Assistance - WFP"/>
    <s v="Economic shock; Displacement - Between January-August 2022, WFP provided food and/or cash-based transfers to refugees and other crisis-affected populations (modality: food and commodity vouchers). Minimum of 5,000 people. FAO also provided emergency response to combat African Migratory Locust Outbreak and to mitigate the impacts of the 2021 drought"/>
    <x v="0"/>
    <s v="Current year"/>
    <s v="https://www.ipcinfo.org/fileadmin/user_upload/ipcinfo/docs/IPC_Angola_FoodSecurity&amp;Nutrition_2021July2022Mar_Report_Portuguese.pdf"/>
    <m/>
    <d v="2021-06-01T00:00:00"/>
    <x v="0"/>
    <n v="32097671"/>
    <x v="11"/>
    <n v="0.09"/>
    <s v="Oct 2021 - Mar 2022"/>
    <n v="482824"/>
    <n v="0.17556444727583193"/>
    <n v="683303"/>
    <n v="0.25"/>
    <n v="1167337"/>
    <n v="0.42"/>
    <n v="416660"/>
    <n v="0.15"/>
    <n v="0"/>
    <n v="0"/>
    <n v="1583997"/>
    <n v="0.57999999999999996"/>
    <s v="Phase 4 Emergency"/>
    <m/>
    <s v="Y"/>
    <s v="Weather extremes"/>
  </r>
  <r>
    <x v="4"/>
    <n v="2023"/>
    <x v="7"/>
    <x v="3"/>
    <m/>
    <m/>
    <m/>
    <x v="0"/>
    <s v="Economic shock; Displacement"/>
    <s v="Economic shock; Displacement - Between January-August 2022, WFP provided food and/or cash-based transfers to refugees and other crisis-affected populations (modality: food and commodity vouchers). Minimum of 5,000 people. FAO also provided emergency response to combat African Migratory Locust Outbreak and to mitigate the impacts of the 2021 drought"/>
    <x v="3"/>
    <s v="Projection"/>
    <s v="N/A"/>
    <s v="Insufficient evidence"/>
    <s v="N/A"/>
    <x v="1"/>
    <s v="N/A"/>
    <x v="7"/>
    <s v="N/A"/>
    <s v="N/A"/>
    <s v="N/A"/>
    <s v="N/A"/>
    <s v="N/A"/>
    <s v="N/A"/>
    <s v="N/A"/>
    <s v="N/A"/>
    <s v="N/A"/>
    <s v="N/A"/>
    <s v="N/A"/>
    <s v="N/A"/>
    <s v="N/A"/>
    <s v="N/A"/>
    <s v="N/A"/>
    <s v="N/A"/>
    <s v="N/A"/>
    <s v="N/A"/>
  </r>
  <r>
    <x v="5"/>
    <n v="2017"/>
    <x v="0"/>
    <x v="2"/>
    <m/>
    <m/>
    <m/>
    <x v="1"/>
    <s v="N/A"/>
    <s v="N/A - N/A"/>
    <x v="2"/>
    <s v="Current year"/>
    <s v="N/A"/>
    <s v="N/A"/>
    <s v="N/A"/>
    <x v="1"/>
    <s v="N/A"/>
    <x v="7"/>
    <s v="N/A"/>
    <s v="N/A"/>
    <s v="N/A"/>
    <s v="N/A"/>
    <s v="N/A"/>
    <s v="N/A"/>
    <s v="N/A"/>
    <s v="N/A"/>
    <s v="N/A"/>
    <s v="N/A"/>
    <s v="N/A"/>
    <s v="N/A"/>
    <s v="N/A"/>
    <s v="N/A"/>
    <s v="N/A"/>
    <s v="N/A"/>
    <s v="N/A"/>
    <s v="N/A"/>
  </r>
  <r>
    <x v="5"/>
    <n v="2018"/>
    <x v="1"/>
    <x v="2"/>
    <m/>
    <m/>
    <m/>
    <x v="1"/>
    <s v="N/A"/>
    <s v="N/A - N/A"/>
    <x v="2"/>
    <s v="Current year"/>
    <s v="N/A"/>
    <s v="N/A"/>
    <s v="N/A"/>
    <x v="1"/>
    <s v="N/A"/>
    <x v="7"/>
    <s v="N/A"/>
    <s v="N/A"/>
    <s v="N/A"/>
    <s v="N/A"/>
    <s v="N/A"/>
    <s v="N/A"/>
    <s v="N/A"/>
    <s v="N/A"/>
    <s v="N/A"/>
    <s v="N/A"/>
    <s v="N/A"/>
    <s v="N/A"/>
    <s v="N/A"/>
    <s v="N/A"/>
    <s v="N/A"/>
    <s v="N/A"/>
    <s v="N/A"/>
    <s v="N/A"/>
  </r>
  <r>
    <x v="5"/>
    <n v="2019"/>
    <x v="2"/>
    <x v="2"/>
    <m/>
    <m/>
    <m/>
    <x v="1"/>
    <s v="N/A"/>
    <s v="N/A - N/A"/>
    <x v="2"/>
    <s v="Current year"/>
    <s v="N/A"/>
    <s v="N/A"/>
    <s v="N/A"/>
    <x v="1"/>
    <s v="N/A"/>
    <x v="7"/>
    <s v="N/A"/>
    <s v="N/A"/>
    <s v="N/A"/>
    <s v="N/A"/>
    <s v="N/A"/>
    <s v="N/A"/>
    <s v="N/A"/>
    <s v="N/A"/>
    <s v="N/A"/>
    <s v="N/A"/>
    <s v="N/A"/>
    <s v="N/A"/>
    <s v="N/A"/>
    <s v="N/A"/>
    <s v="N/A"/>
    <s v="N/A"/>
    <s v="N/A"/>
    <s v="N/A"/>
  </r>
  <r>
    <x v="5"/>
    <n v="2020"/>
    <x v="3"/>
    <x v="2"/>
    <m/>
    <m/>
    <m/>
    <x v="1"/>
    <s v="N/A"/>
    <s v="N/A - N/A"/>
    <x v="2"/>
    <s v="Current year"/>
    <s v="N/A"/>
    <s v="N/A"/>
    <s v="N/A"/>
    <x v="1"/>
    <s v="N/A"/>
    <x v="7"/>
    <s v="N/A"/>
    <s v="N/A"/>
    <s v="N/A"/>
    <s v="N/A"/>
    <s v="N/A"/>
    <s v="N/A"/>
    <s v="N/A"/>
    <s v="N/A"/>
    <s v="N/A"/>
    <s v="N/A"/>
    <s v="N/A"/>
    <s v="N/A"/>
    <s v="N/A"/>
    <s v="N/A"/>
    <s v="N/A"/>
    <s v="N/A"/>
    <s v="N/A"/>
    <s v="N/A"/>
  </r>
  <r>
    <x v="5"/>
    <n v="2021"/>
    <x v="4"/>
    <x v="2"/>
    <m/>
    <m/>
    <m/>
    <x v="1"/>
    <s v="N/A"/>
    <s v="N/A - N/A"/>
    <x v="2"/>
    <s v="Current year"/>
    <s v="N/A"/>
    <s v="N/A"/>
    <s v="N/A"/>
    <x v="1"/>
    <s v="N/A"/>
    <x v="7"/>
    <s v="N/A"/>
    <s v="N/A"/>
    <s v="N/A"/>
    <s v="N/A"/>
    <s v="N/A"/>
    <s v="N/A"/>
    <s v="N/A"/>
    <s v="N/A"/>
    <s v="N/A"/>
    <s v="N/A"/>
    <s v="N/A"/>
    <s v="N/A"/>
    <s v="N/A"/>
    <s v="N/A"/>
    <s v="N/A"/>
    <s v="N/A"/>
    <s v="N/A"/>
    <s v="N/A"/>
  </r>
  <r>
    <x v="5"/>
    <n v="2022"/>
    <x v="5"/>
    <x v="2"/>
    <m/>
    <m/>
    <m/>
    <x v="1"/>
    <s v="N/A"/>
    <s v="N/A - N/A"/>
    <x v="2"/>
    <s v="Current year"/>
    <s v="N/A"/>
    <s v="N/A"/>
    <s v="N/A"/>
    <x v="1"/>
    <s v="N/A"/>
    <x v="7"/>
    <s v="N/A"/>
    <s v="N/A"/>
    <s v="N/A"/>
    <s v="N/A"/>
    <s v="N/A"/>
    <s v="N/A"/>
    <s v="N/A"/>
    <s v="N/A"/>
    <s v="N/A"/>
    <s v="N/A"/>
    <s v="N/A"/>
    <s v="N/A"/>
    <s v="N/A"/>
    <s v="N/A"/>
    <s v="N/A"/>
    <s v="N/A"/>
    <s v="N/A"/>
    <s v="N/A"/>
  </r>
  <r>
    <x v="5"/>
    <n v="2023"/>
    <x v="6"/>
    <x v="2"/>
    <m/>
    <m/>
    <m/>
    <x v="1"/>
    <s v="N/A"/>
    <s v="N/A - N/A"/>
    <x v="2"/>
    <s v="Current year"/>
    <s v="N/A"/>
    <s v="N/A"/>
    <s v="N/A"/>
    <x v="1"/>
    <s v="N/A"/>
    <x v="7"/>
    <s v="N/A"/>
    <s v="N/A"/>
    <s v="N/A"/>
    <s v="N/A"/>
    <s v="N/A"/>
    <s v="N/A"/>
    <s v="N/A"/>
    <s v="N/A"/>
    <s v="N/A"/>
    <s v="N/A"/>
    <s v="N/A"/>
    <s v="N/A"/>
    <s v="N/A"/>
    <s v="N/A"/>
    <s v="N/A"/>
    <s v="N/A"/>
    <s v="N/A"/>
    <s v="N/A"/>
  </r>
  <r>
    <x v="6"/>
    <n v="2017"/>
    <x v="0"/>
    <x v="1"/>
    <m/>
    <m/>
    <m/>
    <x v="1"/>
    <s v="N/A"/>
    <s v="N/A - N/A"/>
    <x v="2"/>
    <s v="Current year"/>
    <s v="N/A"/>
    <s v="N/A"/>
    <s v="N/A"/>
    <x v="1"/>
    <s v="N/A"/>
    <x v="7"/>
    <s v="N/A"/>
    <s v="N/A"/>
    <s v="N/A"/>
    <s v="N/A"/>
    <s v="N/A"/>
    <s v="N/A"/>
    <s v="N/A"/>
    <s v="N/A"/>
    <s v="N/A"/>
    <s v="N/A"/>
    <s v="N/A"/>
    <s v="N/A"/>
    <s v="N/A"/>
    <s v="N/A"/>
    <s v="N/A"/>
    <s v="N/A"/>
    <s v="N/A"/>
    <s v="N/A"/>
  </r>
  <r>
    <x v="6"/>
    <n v="2018"/>
    <x v="1"/>
    <x v="1"/>
    <m/>
    <m/>
    <m/>
    <x v="1"/>
    <s v="N/A"/>
    <s v="N/A - N/A"/>
    <x v="2"/>
    <s v="Current year"/>
    <s v="N/A"/>
    <s v="N/A"/>
    <s v="N/A"/>
    <x v="1"/>
    <s v="N/A"/>
    <x v="7"/>
    <s v="N/A"/>
    <s v="N/A"/>
    <s v="N/A"/>
    <s v="N/A"/>
    <s v="N/A"/>
    <s v="N/A"/>
    <s v="N/A"/>
    <s v="N/A"/>
    <s v="N/A"/>
    <s v="N/A"/>
    <s v="N/A"/>
    <s v="N/A"/>
    <s v="N/A"/>
    <s v="N/A"/>
    <s v="N/A"/>
    <s v="N/A"/>
    <s v="N/A"/>
    <s v="N/A"/>
  </r>
  <r>
    <x v="6"/>
    <n v="2019"/>
    <x v="2"/>
    <x v="1"/>
    <m/>
    <m/>
    <m/>
    <x v="1"/>
    <s v="N/A"/>
    <s v="N/A - N/A"/>
    <x v="2"/>
    <s v="Current year"/>
    <s v="N/A"/>
    <s v="N/A"/>
    <s v="N/A"/>
    <x v="1"/>
    <s v="N/A"/>
    <x v="7"/>
    <s v="N/A"/>
    <s v="N/A"/>
    <s v="N/A"/>
    <s v="N/A"/>
    <s v="N/A"/>
    <s v="N/A"/>
    <s v="N/A"/>
    <s v="N/A"/>
    <s v="N/A"/>
    <s v="N/A"/>
    <s v="N/A"/>
    <s v="N/A"/>
    <s v="N/A"/>
    <s v="N/A"/>
    <s v="N/A"/>
    <s v="N/A"/>
    <s v="N/A"/>
    <s v="N/A"/>
  </r>
  <r>
    <x v="6"/>
    <n v="2020"/>
    <x v="3"/>
    <x v="1"/>
    <m/>
    <m/>
    <m/>
    <x v="1"/>
    <s v="N/A"/>
    <s v="N/A - N/A"/>
    <x v="2"/>
    <s v="Current year"/>
    <s v="N/A"/>
    <s v="N/A"/>
    <s v="N/A"/>
    <x v="1"/>
    <s v="N/A"/>
    <x v="7"/>
    <s v="N/A"/>
    <s v="N/A"/>
    <s v="N/A"/>
    <s v="N/A"/>
    <s v="N/A"/>
    <s v="N/A"/>
    <s v="N/A"/>
    <s v="N/A"/>
    <s v="N/A"/>
    <s v="N/A"/>
    <s v="N/A"/>
    <s v="N/A"/>
    <s v="N/A"/>
    <s v="N/A"/>
    <s v="N/A"/>
    <s v="N/A"/>
    <s v="N/A"/>
    <s v="N/A"/>
  </r>
  <r>
    <x v="6"/>
    <n v="2021"/>
    <x v="4"/>
    <x v="1"/>
    <m/>
    <m/>
    <m/>
    <x v="0"/>
    <s v="Conflict/insecurity"/>
    <s v="Conflict/insecurity - "/>
    <x v="3"/>
    <s v="Current year"/>
    <s v="N/A"/>
    <s v="Insufficient evidence"/>
    <s v="N/A"/>
    <x v="1"/>
    <s v="N/A"/>
    <x v="7"/>
    <s v="N/A"/>
    <s v="N/A"/>
    <s v="N/A"/>
    <s v="N/A"/>
    <s v="N/A"/>
    <s v="N/A"/>
    <s v="N/A"/>
    <s v="N/A"/>
    <s v="N/A"/>
    <s v="N/A"/>
    <s v="N/A"/>
    <s v="N/A"/>
    <s v="N/A"/>
    <s v="N/A"/>
    <s v="N/A"/>
    <s v="N/A"/>
    <s v="N/A"/>
    <s v="N/A"/>
  </r>
  <r>
    <x v="6"/>
    <n v="2022"/>
    <x v="5"/>
    <x v="1"/>
    <m/>
    <m/>
    <m/>
    <x v="0"/>
    <s v="Conflict/insecurity"/>
    <s v="Conflict/insecurity - "/>
    <x v="3"/>
    <s v="Current year"/>
    <s v="N/A"/>
    <s v="Insufficient evidence"/>
    <s v="N/A"/>
    <x v="1"/>
    <s v="N/A"/>
    <x v="7"/>
    <s v="N/A"/>
    <s v="N/A"/>
    <s v="N/A"/>
    <s v="N/A"/>
    <s v="N/A"/>
    <s v="N/A"/>
    <s v="N/A"/>
    <s v="N/A"/>
    <s v="N/A"/>
    <s v="N/A"/>
    <s v="N/A"/>
    <s v="N/A"/>
    <s v="N/A"/>
    <s v="N/A"/>
    <s v="N/A"/>
    <s v="N/A"/>
    <s v="N/A"/>
    <s v="N/A"/>
  </r>
  <r>
    <x v="6"/>
    <n v="2023"/>
    <x v="6"/>
    <x v="1"/>
    <m/>
    <m/>
    <m/>
    <x v="1"/>
    <s v="N/A"/>
    <s v="N/A - N/A"/>
    <x v="2"/>
    <s v="Current year"/>
    <s v="N/A"/>
    <s v="N/A"/>
    <s v="N/A"/>
    <x v="1"/>
    <s v="N/A"/>
    <x v="7"/>
    <s v="N/A"/>
    <s v="N/A"/>
    <s v="N/A"/>
    <s v="N/A"/>
    <s v="N/A"/>
    <s v="N/A"/>
    <s v="N/A"/>
    <s v="N/A"/>
    <s v="N/A"/>
    <s v="N/A"/>
    <s v="N/A"/>
    <s v="N/A"/>
    <s v="N/A"/>
    <s v="N/A"/>
    <s v="N/A"/>
    <s v="N/A"/>
    <s v="N/A"/>
    <s v="N/A"/>
  </r>
  <r>
    <x v="7"/>
    <n v="2017"/>
    <x v="0"/>
    <x v="1"/>
    <m/>
    <m/>
    <m/>
    <x v="1"/>
    <s v="N/A"/>
    <s v="N/A - N/A"/>
    <x v="2"/>
    <s v="Current year"/>
    <s v="N/A"/>
    <s v="N/A"/>
    <s v="N/A"/>
    <x v="1"/>
    <s v="N/A"/>
    <x v="7"/>
    <s v="N/A"/>
    <s v="N/A"/>
    <s v="N/A"/>
    <s v="N/A"/>
    <s v="N/A"/>
    <s v="N/A"/>
    <s v="N/A"/>
    <s v="N/A"/>
    <s v="N/A"/>
    <s v="N/A"/>
    <s v="N/A"/>
    <s v="N/A"/>
    <s v="N/A"/>
    <s v="N/A"/>
    <s v="N/A"/>
    <s v="N/A"/>
    <s v="N/A"/>
    <s v="N/A"/>
  </r>
  <r>
    <x v="7"/>
    <n v="2018"/>
    <x v="1"/>
    <x v="1"/>
    <m/>
    <m/>
    <m/>
    <x v="1"/>
    <s v="N/A"/>
    <s v="N/A - N/A"/>
    <x v="2"/>
    <s v="Current year"/>
    <s v="N/A"/>
    <s v="N/A"/>
    <s v="N/A"/>
    <x v="1"/>
    <s v="N/A"/>
    <x v="7"/>
    <s v="N/A"/>
    <s v="N/A"/>
    <s v="N/A"/>
    <s v="N/A"/>
    <s v="N/A"/>
    <s v="N/A"/>
    <s v="N/A"/>
    <s v="N/A"/>
    <s v="N/A"/>
    <s v="N/A"/>
    <s v="N/A"/>
    <s v="N/A"/>
    <s v="N/A"/>
    <s v="N/A"/>
    <s v="N/A"/>
    <s v="N/A"/>
    <s v="N/A"/>
    <s v="N/A"/>
  </r>
  <r>
    <x v="7"/>
    <n v="2019"/>
    <x v="2"/>
    <x v="1"/>
    <m/>
    <m/>
    <m/>
    <x v="1"/>
    <s v="N/A"/>
    <s v="N/A - N/A"/>
    <x v="2"/>
    <s v="Current year"/>
    <s v="N/A"/>
    <s v="N/A"/>
    <s v="N/A"/>
    <x v="1"/>
    <s v="N/A"/>
    <x v="7"/>
    <s v="N/A"/>
    <s v="N/A"/>
    <s v="N/A"/>
    <s v="N/A"/>
    <s v="N/A"/>
    <s v="N/A"/>
    <s v="N/A"/>
    <s v="N/A"/>
    <s v="N/A"/>
    <s v="N/A"/>
    <s v="N/A"/>
    <s v="N/A"/>
    <s v="N/A"/>
    <s v="N/A"/>
    <s v="N/A"/>
    <s v="N/A"/>
    <s v="N/A"/>
    <s v="N/A"/>
  </r>
  <r>
    <x v="7"/>
    <n v="2020"/>
    <x v="3"/>
    <x v="1"/>
    <m/>
    <m/>
    <m/>
    <x v="1"/>
    <s v="N/A"/>
    <s v="N/A - N/A"/>
    <x v="2"/>
    <s v="Current year"/>
    <s v="N/A"/>
    <s v="N/A"/>
    <s v="N/A"/>
    <x v="1"/>
    <s v="N/A"/>
    <x v="7"/>
    <s v="N/A"/>
    <s v="N/A"/>
    <s v="N/A"/>
    <s v="N/A"/>
    <s v="N/A"/>
    <s v="N/A"/>
    <s v="N/A"/>
    <s v="N/A"/>
    <s v="N/A"/>
    <s v="N/A"/>
    <s v="N/A"/>
    <s v="N/A"/>
    <s v="N/A"/>
    <s v="N/A"/>
    <s v="N/A"/>
    <s v="N/A"/>
    <s v="N/A"/>
    <s v="N/A"/>
  </r>
  <r>
    <x v="7"/>
    <n v="2021"/>
    <x v="4"/>
    <x v="1"/>
    <m/>
    <m/>
    <m/>
    <x v="1"/>
    <s v="N/A"/>
    <s v="N/A - N/A"/>
    <x v="2"/>
    <s v="Current year"/>
    <s v="N/A"/>
    <s v="N/A"/>
    <s v="N/A"/>
    <x v="1"/>
    <s v="N/A"/>
    <x v="7"/>
    <s v="N/A"/>
    <s v="N/A"/>
    <s v="N/A"/>
    <s v="N/A"/>
    <s v="N/A"/>
    <s v="N/A"/>
    <s v="N/A"/>
    <s v="N/A"/>
    <s v="N/A"/>
    <s v="N/A"/>
    <s v="N/A"/>
    <s v="N/A"/>
    <s v="N/A"/>
    <s v="N/A"/>
    <s v="N/A"/>
    <s v="N/A"/>
    <s v="N/A"/>
    <s v="N/A"/>
  </r>
  <r>
    <x v="7"/>
    <n v="2022"/>
    <x v="5"/>
    <x v="1"/>
    <m/>
    <m/>
    <m/>
    <x v="1"/>
    <s v="N/A"/>
    <s v="N/A - N/A"/>
    <x v="2"/>
    <s v="Current year"/>
    <s v="N/A"/>
    <s v="N/A"/>
    <s v="N/A"/>
    <x v="1"/>
    <s v="N/A"/>
    <x v="7"/>
    <s v="N/A"/>
    <s v="N/A"/>
    <s v="N/A"/>
    <s v="N/A"/>
    <s v="N/A"/>
    <s v="N/A"/>
    <s v="N/A"/>
    <s v="N/A"/>
    <s v="N/A"/>
    <s v="N/A"/>
    <s v="N/A"/>
    <s v="N/A"/>
    <s v="N/A"/>
    <s v="N/A"/>
    <s v="N/A"/>
    <s v="N/A"/>
    <s v="N/A"/>
    <s v="N/A"/>
  </r>
  <r>
    <x v="7"/>
    <n v="2023"/>
    <x v="6"/>
    <x v="1"/>
    <m/>
    <m/>
    <m/>
    <x v="1"/>
    <s v="N/A"/>
    <s v="N/A - N/A"/>
    <x v="2"/>
    <s v="Current year"/>
    <s v="N/A"/>
    <s v="N/A"/>
    <s v="N/A"/>
    <x v="1"/>
    <s v="N/A"/>
    <x v="7"/>
    <s v="N/A"/>
    <s v="N/A"/>
    <s v="N/A"/>
    <s v="N/A"/>
    <s v="N/A"/>
    <s v="N/A"/>
    <s v="N/A"/>
    <s v="N/A"/>
    <s v="N/A"/>
    <s v="N/A"/>
    <s v="N/A"/>
    <s v="N/A"/>
    <s v="N/A"/>
    <s v="N/A"/>
    <s v="N/A"/>
    <s v="N/A"/>
    <s v="N/A"/>
    <s v="N/A"/>
  </r>
  <r>
    <x v="8"/>
    <n v="2017"/>
    <x v="0"/>
    <x v="0"/>
    <m/>
    <m/>
    <m/>
    <x v="0"/>
    <s v="Other"/>
    <s v="Other  - Selected based on other reports and publicly available information on food insecurity"/>
    <x v="0"/>
    <s v="Current year"/>
    <m/>
    <m/>
    <m/>
    <x v="4"/>
    <n v="185000000"/>
    <x v="12"/>
    <n v="0.02"/>
    <m/>
    <s v="merged with Phase 2 "/>
    <s v="merged with Phase 2"/>
    <n v="3537611"/>
    <n v="0.95611108108108112"/>
    <s v="N/A"/>
    <s v="N/A"/>
    <s v="N/A"/>
    <s v="N/A"/>
    <s v="N/A"/>
    <s v="N/A"/>
    <n v="162389"/>
    <n v="4.3888918918918919E-2"/>
    <s v="N/A"/>
    <m/>
    <s v="N"/>
    <s v="TBD"/>
  </r>
  <r>
    <x v="8"/>
    <n v="2018"/>
    <x v="1"/>
    <x v="0"/>
    <m/>
    <m/>
    <s v="South Central and Cox’s Bazar"/>
    <x v="0"/>
    <s v="GIEWS "/>
    <s v="GIEWS  - 2, 3"/>
    <x v="0"/>
    <s v="Current year"/>
    <m/>
    <m/>
    <m/>
    <x v="5"/>
    <n v="185526183.33333334"/>
    <x v="13"/>
    <n v="0.06"/>
    <s v="IPC Jan-Apr 2017; REVA Dec 2017"/>
    <n v="4549818"/>
    <n v="0.40873098684812775"/>
    <n v="3137976"/>
    <n v="0.28189875445253865"/>
    <n v="2938267"/>
    <n v="0.26395798041444463"/>
    <n v="505510"/>
    <n v="5.0868209064907861E-2"/>
    <n v="0"/>
    <n v="0"/>
    <n v="3443777"/>
    <n v="0.30937025869933366"/>
    <s v="N/A"/>
    <m/>
    <s v="Y"/>
    <s v="Conflict/insecurity"/>
  </r>
  <r>
    <x v="8"/>
    <n v="2019"/>
    <x v="2"/>
    <x v="0"/>
    <m/>
    <m/>
    <s v="Cox’s Bazaar refugee and host populations"/>
    <x v="0"/>
    <s v="GIEWS "/>
    <s v="GIEWS  - 2, 3"/>
    <x v="0"/>
    <s v="Current year"/>
    <m/>
    <m/>
    <m/>
    <x v="6"/>
    <m/>
    <x v="14"/>
    <m/>
    <s v="Mar-Dec 2018"/>
    <s v="merged with Phase 2 "/>
    <s v="merged with Phase 2"/>
    <n v="188986"/>
    <n v="0.12988853500995887"/>
    <s v="N/A"/>
    <s v="N/A"/>
    <s v="N/A"/>
    <s v="N/A"/>
    <s v="N/A"/>
    <s v="N/A"/>
    <n v="1266000"/>
    <n v="0.87011146499004111"/>
    <s v="N/A"/>
    <m/>
    <s v="Y"/>
    <s v="Conflict/insecurity"/>
  </r>
  <r>
    <x v="8"/>
    <n v="2020"/>
    <x v="3"/>
    <x v="0"/>
    <m/>
    <m/>
    <s v="Cox's Bazar and host populations"/>
    <x v="0"/>
    <s v="GIEWS"/>
    <s v="GIEWS - 1"/>
    <x v="0"/>
    <s v="Current year"/>
    <m/>
    <m/>
    <m/>
    <x v="7"/>
    <n v="3505000"/>
    <x v="15"/>
    <n v="1"/>
    <s v="Nov-Dec 2019"/>
    <s v="merged with Phase 2 "/>
    <s v="merged with Phase 2"/>
    <n v="2206000"/>
    <n v="0.62938659058487878"/>
    <s v="N/A"/>
    <s v="N/A"/>
    <s v="N/A"/>
    <s v="N/A"/>
    <s v="N/A"/>
    <s v="N/A"/>
    <n v="1299000"/>
    <n v="0.37"/>
    <s v="N/A"/>
    <m/>
    <s v="Y"/>
    <s v="Conflict/insecurity"/>
  </r>
  <r>
    <x v="8"/>
    <n v="2021"/>
    <x v="4"/>
    <x v="0"/>
    <m/>
    <m/>
    <s v="Refugees"/>
    <x v="0"/>
    <s v="GIEWS"/>
    <s v="GIEWS - 1"/>
    <x v="0"/>
    <s v="Current year"/>
    <m/>
    <m/>
    <m/>
    <x v="7"/>
    <n v="150000000"/>
    <x v="16"/>
    <n v="0.03"/>
    <s v="Nov-Dec 2020"/>
    <s v="merged with Phase 2 "/>
    <s v="merged with Phase 2"/>
    <n v="3307322"/>
    <n v="0.73496044444444442"/>
    <s v="N/A"/>
    <s v="N/A"/>
    <s v="N/A"/>
    <s v="N/A"/>
    <s v="N/A"/>
    <s v="N/A"/>
    <n v="1192678"/>
    <n v="0.26503955555555553"/>
    <s v="N/A"/>
    <m/>
    <s v="Y"/>
    <s v="Conflict/insecurity"/>
  </r>
  <r>
    <x v="8"/>
    <n v="2022"/>
    <x v="5"/>
    <x v="0"/>
    <m/>
    <m/>
    <s v="Rohingya refugees and host populations in Cox's Bazar"/>
    <x v="0"/>
    <s v="GIEWS"/>
    <s v="GIEWS -  1, 2, 3 "/>
    <x v="0"/>
    <s v="Current year"/>
    <m/>
    <m/>
    <m/>
    <x v="7"/>
    <n v="164700000"/>
    <x v="17"/>
    <n v="9.0892531876138431E-3"/>
    <s v="Oct-Nov 2021"/>
    <s v="merged with Phase 2 "/>
    <s v="merged with Phase 2"/>
    <n v="239651"/>
    <n v="0.16008750835003341"/>
    <s v="N/A"/>
    <s v="N/A"/>
    <s v="N/A"/>
    <s v="N/A"/>
    <s v="N/A"/>
    <s v="N/A"/>
    <n v="1257349"/>
    <n v="0.84"/>
    <s v="N/A"/>
    <m/>
    <s v="Y"/>
    <s v="Conflict/insecurity"/>
  </r>
  <r>
    <x v="8"/>
    <n v="2023"/>
    <x v="6"/>
    <x v="0"/>
    <m/>
    <m/>
    <s v="Country and refugees"/>
    <x v="0"/>
    <s v="GIEWS"/>
    <s v="GIEWS -  1, 2, 3 "/>
    <x v="1"/>
    <s v="Current year"/>
    <m/>
    <m/>
    <m/>
    <x v="8"/>
    <n v="164700000"/>
    <x v="18"/>
    <n v="8.7474074074074069E-3"/>
    <s v="Jan-Dec 2022"/>
    <s v="merged with Phase 2 "/>
    <m/>
    <n v="161370"/>
    <m/>
    <s v="merged Phases"/>
    <s v="N/A"/>
    <s v="merged Phases"/>
    <s v="N/A"/>
    <s v="merged Phases"/>
    <s v="N/A"/>
    <n v="1279328"/>
    <n v="0.88799179286706864"/>
    <s v="N/A"/>
    <m/>
    <s v="Y "/>
    <s v="Conflict/insecurity"/>
  </r>
  <r>
    <x v="8"/>
    <n v="2023"/>
    <x v="7"/>
    <x v="0"/>
    <m/>
    <m/>
    <m/>
    <x v="0"/>
    <s v="GIEWS"/>
    <s v="GIEWS -  1, 2, 3 "/>
    <x v="3"/>
    <s v="Projection"/>
    <s v="N/A"/>
    <s v="Insufficient evidence"/>
    <s v="N/A"/>
    <x v="1"/>
    <s v="N/A"/>
    <x v="7"/>
    <s v="N/A"/>
    <s v="N/A"/>
    <s v="N/A"/>
    <s v="N/A"/>
    <s v="N/A"/>
    <s v="N/A"/>
    <s v="N/A"/>
    <s v="N/A"/>
    <s v="N/A"/>
    <s v="N/A"/>
    <s v="N/A"/>
    <s v="N/A"/>
    <s v="N/A"/>
    <s v="N/A"/>
    <s v="N/A"/>
    <s v="N/A"/>
    <s v="N/A"/>
    <s v="N/A"/>
  </r>
  <r>
    <x v="9"/>
    <n v="2017"/>
    <x v="0"/>
    <x v="1"/>
    <m/>
    <m/>
    <m/>
    <x v="1"/>
    <s v="N/A"/>
    <s v="N/A - N/A"/>
    <x v="2"/>
    <s v="Current year"/>
    <s v="N/A"/>
    <s v="N/A"/>
    <s v="N/A"/>
    <x v="1"/>
    <s v="N/A"/>
    <x v="7"/>
    <s v="N/A"/>
    <s v="N/A"/>
    <s v="N/A"/>
    <s v="N/A"/>
    <s v="N/A"/>
    <s v="N/A"/>
    <s v="N/A"/>
    <s v="N/A"/>
    <s v="N/A"/>
    <s v="N/A"/>
    <s v="N/A"/>
    <s v="N/A"/>
    <s v="N/A"/>
    <s v="N/A"/>
    <s v="N/A"/>
    <s v="N/A"/>
    <s v="N/A"/>
    <s v="N/A"/>
  </r>
  <r>
    <x v="9"/>
    <n v="2018"/>
    <x v="1"/>
    <x v="1"/>
    <m/>
    <m/>
    <m/>
    <x v="1"/>
    <s v="N/A"/>
    <s v="N/A - N/A"/>
    <x v="2"/>
    <s v="Current year"/>
    <s v="N/A"/>
    <s v="N/A"/>
    <s v="N/A"/>
    <x v="1"/>
    <s v="N/A"/>
    <x v="7"/>
    <s v="N/A"/>
    <s v="N/A"/>
    <s v="N/A"/>
    <s v="N/A"/>
    <s v="N/A"/>
    <s v="N/A"/>
    <s v="N/A"/>
    <s v="N/A"/>
    <s v="N/A"/>
    <s v="N/A"/>
    <s v="N/A"/>
    <s v="N/A"/>
    <s v="N/A"/>
    <s v="N/A"/>
    <s v="N/A"/>
    <s v="N/A"/>
    <s v="N/A"/>
    <s v="N/A"/>
  </r>
  <r>
    <x v="9"/>
    <n v="2019"/>
    <x v="2"/>
    <x v="1"/>
    <m/>
    <m/>
    <m/>
    <x v="1"/>
    <s v="N/A"/>
    <s v="N/A - N/A"/>
    <x v="2"/>
    <s v="Current year"/>
    <s v="N/A"/>
    <s v="N/A"/>
    <s v="N/A"/>
    <x v="1"/>
    <s v="N/A"/>
    <x v="7"/>
    <s v="N/A"/>
    <s v="N/A"/>
    <s v="N/A"/>
    <s v="N/A"/>
    <s v="N/A"/>
    <s v="N/A"/>
    <s v="N/A"/>
    <s v="N/A"/>
    <s v="N/A"/>
    <s v="N/A"/>
    <s v="N/A"/>
    <s v="N/A"/>
    <s v="N/A"/>
    <s v="N/A"/>
    <s v="N/A"/>
    <s v="N/A"/>
    <s v="N/A"/>
    <s v="N/A"/>
  </r>
  <r>
    <x v="9"/>
    <n v="2020"/>
    <x v="3"/>
    <x v="1"/>
    <m/>
    <m/>
    <m/>
    <x v="1"/>
    <s v="N/A"/>
    <s v="N/A - N/A"/>
    <x v="2"/>
    <s v="Current year"/>
    <s v="N/A"/>
    <s v="N/A"/>
    <s v="N/A"/>
    <x v="1"/>
    <s v="N/A"/>
    <x v="7"/>
    <s v="N/A"/>
    <s v="N/A"/>
    <s v="N/A"/>
    <s v="N/A"/>
    <s v="N/A"/>
    <s v="N/A"/>
    <s v="N/A"/>
    <s v="N/A"/>
    <s v="N/A"/>
    <s v="N/A"/>
    <s v="N/A"/>
    <s v="N/A"/>
    <s v="N/A"/>
    <s v="N/A"/>
    <s v="N/A"/>
    <s v="N/A"/>
    <s v="N/A"/>
    <s v="N/A"/>
  </r>
  <r>
    <x v="9"/>
    <n v="2021"/>
    <x v="4"/>
    <x v="1"/>
    <m/>
    <m/>
    <m/>
    <x v="1"/>
    <s v="N/A"/>
    <s v="N/A - N/A"/>
    <x v="2"/>
    <s v="Current year"/>
    <s v="N/A"/>
    <s v="N/A"/>
    <s v="N/A"/>
    <x v="1"/>
    <s v="N/A"/>
    <x v="7"/>
    <s v="N/A"/>
    <s v="N/A"/>
    <s v="N/A"/>
    <s v="N/A"/>
    <s v="N/A"/>
    <s v="N/A"/>
    <s v="N/A"/>
    <s v="N/A"/>
    <s v="N/A"/>
    <s v="N/A"/>
    <s v="N/A"/>
    <s v="N/A"/>
    <s v="N/A"/>
    <s v="N/A"/>
    <s v="N/A"/>
    <s v="N/A"/>
    <s v="N/A"/>
    <s v="N/A"/>
  </r>
  <r>
    <x v="9"/>
    <n v="2022"/>
    <x v="5"/>
    <x v="1"/>
    <m/>
    <m/>
    <m/>
    <x v="1"/>
    <s v="N/A"/>
    <s v="N/A - N/A"/>
    <x v="2"/>
    <s v="Current year"/>
    <s v="N/A"/>
    <s v="N/A"/>
    <s v="N/A"/>
    <x v="1"/>
    <s v="N/A"/>
    <x v="7"/>
    <s v="N/A"/>
    <s v="N/A"/>
    <s v="N/A"/>
    <s v="N/A"/>
    <s v="N/A"/>
    <s v="N/A"/>
    <s v="N/A"/>
    <s v="N/A"/>
    <s v="N/A"/>
    <s v="N/A"/>
    <s v="N/A"/>
    <s v="N/A"/>
    <s v="N/A"/>
    <s v="N/A"/>
    <s v="N/A"/>
    <s v="N/A"/>
    <s v="N/A"/>
    <s v="N/A"/>
  </r>
  <r>
    <x v="9"/>
    <n v="2023"/>
    <x v="6"/>
    <x v="1"/>
    <m/>
    <m/>
    <m/>
    <x v="1"/>
    <s v="N/A"/>
    <s v="N/A - N/A"/>
    <x v="2"/>
    <s v="Current year"/>
    <s v="N/A"/>
    <s v="N/A"/>
    <s v="N/A"/>
    <x v="1"/>
    <s v="N/A"/>
    <x v="7"/>
    <s v="N/A"/>
    <s v="N/A"/>
    <s v="N/A"/>
    <s v="N/A"/>
    <s v="N/A"/>
    <s v="N/A"/>
    <s v="N/A"/>
    <s v="N/A"/>
    <s v="N/A"/>
    <s v="N/A"/>
    <s v="N/A"/>
    <s v="N/A"/>
    <s v="N/A"/>
    <s v="N/A"/>
    <s v="N/A"/>
    <s v="N/A"/>
    <s v="N/A"/>
    <s v="N/A"/>
  </r>
  <r>
    <x v="10"/>
    <n v="2017"/>
    <x v="0"/>
    <x v="2"/>
    <m/>
    <m/>
    <m/>
    <x v="1"/>
    <s v="N/A"/>
    <s v="N/A - N/A"/>
    <x v="2"/>
    <s v="Current year"/>
    <s v="N/A"/>
    <s v="N/A"/>
    <s v="N/A"/>
    <x v="1"/>
    <s v="N/A"/>
    <x v="7"/>
    <s v="N/A"/>
    <s v="N/A"/>
    <s v="N/A"/>
    <s v="N/A"/>
    <s v="N/A"/>
    <s v="N/A"/>
    <s v="N/A"/>
    <s v="N/A"/>
    <s v="N/A"/>
    <s v="N/A"/>
    <s v="N/A"/>
    <s v="N/A"/>
    <s v="N/A"/>
    <s v="N/A"/>
    <s v="N/A"/>
    <s v="N/A"/>
    <s v="N/A"/>
    <s v="N/A"/>
  </r>
  <r>
    <x v="10"/>
    <n v="2018"/>
    <x v="1"/>
    <x v="2"/>
    <m/>
    <m/>
    <m/>
    <x v="1"/>
    <s v="N/A"/>
    <s v="N/A - N/A"/>
    <x v="2"/>
    <s v="Current year"/>
    <s v="N/A"/>
    <s v="N/A"/>
    <s v="N/A"/>
    <x v="1"/>
    <s v="N/A"/>
    <x v="7"/>
    <s v="N/A"/>
    <s v="N/A"/>
    <s v="N/A"/>
    <s v="N/A"/>
    <s v="N/A"/>
    <s v="N/A"/>
    <s v="N/A"/>
    <s v="N/A"/>
    <s v="N/A"/>
    <s v="N/A"/>
    <s v="N/A"/>
    <s v="N/A"/>
    <s v="N/A"/>
    <s v="N/A"/>
    <s v="N/A"/>
    <s v="N/A"/>
    <s v="N/A"/>
    <s v="N/A"/>
  </r>
  <r>
    <x v="10"/>
    <n v="2019"/>
    <x v="2"/>
    <x v="2"/>
    <m/>
    <m/>
    <m/>
    <x v="1"/>
    <s v="N/A"/>
    <s v="N/A - N/A"/>
    <x v="2"/>
    <s v="Current year"/>
    <s v="N/A"/>
    <s v="N/A"/>
    <s v="N/A"/>
    <x v="1"/>
    <s v="N/A"/>
    <x v="7"/>
    <s v="N/A"/>
    <s v="N/A"/>
    <s v="N/A"/>
    <s v="N/A"/>
    <s v="N/A"/>
    <s v="N/A"/>
    <s v="N/A"/>
    <s v="N/A"/>
    <s v="N/A"/>
    <s v="N/A"/>
    <s v="N/A"/>
    <s v="N/A"/>
    <s v="N/A"/>
    <s v="N/A"/>
    <s v="N/A"/>
    <s v="N/A"/>
    <s v="N/A"/>
    <s v="N/A"/>
  </r>
  <r>
    <x v="10"/>
    <n v="2020"/>
    <x v="3"/>
    <x v="2"/>
    <m/>
    <m/>
    <m/>
    <x v="1"/>
    <s v="N/A"/>
    <s v="N/A - N/A"/>
    <x v="2"/>
    <s v="Current year"/>
    <s v="N/A"/>
    <s v="N/A"/>
    <s v="N/A"/>
    <x v="1"/>
    <s v="N/A"/>
    <x v="7"/>
    <s v="N/A"/>
    <s v="N/A"/>
    <s v="N/A"/>
    <s v="N/A"/>
    <s v="N/A"/>
    <s v="N/A"/>
    <s v="N/A"/>
    <s v="N/A"/>
    <s v="N/A"/>
    <s v="N/A"/>
    <s v="N/A"/>
    <s v="N/A"/>
    <s v="N/A"/>
    <s v="N/A"/>
    <s v="N/A"/>
    <s v="N/A"/>
    <s v="N/A"/>
    <s v="N/A"/>
  </r>
  <r>
    <x v="10"/>
    <n v="2021"/>
    <x v="4"/>
    <x v="2"/>
    <m/>
    <m/>
    <m/>
    <x v="1"/>
    <s v="N/A"/>
    <s v="N/A - N/A"/>
    <x v="2"/>
    <s v="Current year"/>
    <s v="N/A"/>
    <s v="N/A"/>
    <s v="N/A"/>
    <x v="1"/>
    <s v="N/A"/>
    <x v="7"/>
    <s v="N/A"/>
    <s v="N/A"/>
    <s v="N/A"/>
    <s v="N/A"/>
    <s v="N/A"/>
    <s v="N/A"/>
    <s v="N/A"/>
    <s v="N/A"/>
    <s v="N/A"/>
    <s v="N/A"/>
    <s v="N/A"/>
    <s v="N/A"/>
    <s v="N/A"/>
    <s v="N/A"/>
    <s v="N/A"/>
    <s v="N/A"/>
    <s v="N/A"/>
    <s v="N/A"/>
  </r>
  <r>
    <x v="10"/>
    <n v="2022"/>
    <x v="5"/>
    <x v="2"/>
    <m/>
    <m/>
    <m/>
    <x v="1"/>
    <s v="N/A"/>
    <s v="N/A - N/A"/>
    <x v="2"/>
    <s v="Current year"/>
    <s v="N/A"/>
    <s v="N/A"/>
    <s v="N/A"/>
    <x v="1"/>
    <s v="N/A"/>
    <x v="7"/>
    <s v="N/A"/>
    <s v="N/A"/>
    <s v="N/A"/>
    <s v="N/A"/>
    <s v="N/A"/>
    <s v="N/A"/>
    <s v="N/A"/>
    <s v="N/A"/>
    <s v="N/A"/>
    <s v="N/A"/>
    <s v="N/A"/>
    <s v="N/A"/>
    <s v="N/A"/>
    <s v="N/A"/>
    <s v="N/A"/>
    <s v="N/A"/>
    <s v="N/A"/>
    <s v="N/A"/>
  </r>
  <r>
    <x v="10"/>
    <n v="2023"/>
    <x v="6"/>
    <x v="2"/>
    <m/>
    <m/>
    <m/>
    <x v="1"/>
    <s v="N/A"/>
    <s v="N/A - N/A"/>
    <x v="2"/>
    <s v="Current year"/>
    <s v="N/A"/>
    <s v="N/A"/>
    <s v="N/A"/>
    <x v="1"/>
    <s v="N/A"/>
    <x v="7"/>
    <s v="N/A"/>
    <s v="N/A"/>
    <s v="N/A"/>
    <s v="N/A"/>
    <s v="N/A"/>
    <s v="N/A"/>
    <s v="N/A"/>
    <s v="N/A"/>
    <s v="N/A"/>
    <s v="N/A"/>
    <s v="N/A"/>
    <s v="N/A"/>
    <s v="N/A"/>
    <s v="N/A"/>
    <s v="N/A"/>
    <s v="N/A"/>
    <s v="N/A"/>
    <s v="N/A"/>
  </r>
  <r>
    <x v="11"/>
    <n v="2017"/>
    <x v="0"/>
    <x v="4"/>
    <m/>
    <m/>
    <m/>
    <x v="1"/>
    <s v="N/A"/>
    <s v="N/A - N/A"/>
    <x v="2"/>
    <s v="Current year"/>
    <s v="N/A"/>
    <s v="N/A"/>
    <s v="N/A"/>
    <x v="1"/>
    <s v="N/A"/>
    <x v="7"/>
    <s v="N/A"/>
    <s v="N/A"/>
    <s v="N/A"/>
    <s v="N/A"/>
    <s v="N/A"/>
    <s v="N/A"/>
    <s v="N/A"/>
    <s v="N/A"/>
    <s v="N/A"/>
    <s v="N/A"/>
    <s v="N/A"/>
    <s v="N/A"/>
    <s v="N/A"/>
    <s v="N/A"/>
    <s v="N/A"/>
    <s v="N/A"/>
    <s v="N/A"/>
    <s v="N/A"/>
  </r>
  <r>
    <x v="11"/>
    <n v="2018"/>
    <x v="1"/>
    <x v="4"/>
    <m/>
    <m/>
    <m/>
    <x v="1"/>
    <s v="N/A"/>
    <s v="N/A - N/A"/>
    <x v="2"/>
    <s v="Current year"/>
    <s v="N/A"/>
    <s v="N/A"/>
    <s v="N/A"/>
    <x v="1"/>
    <s v="N/A"/>
    <x v="7"/>
    <s v="N/A"/>
    <s v="N/A"/>
    <s v="N/A"/>
    <s v="N/A"/>
    <s v="N/A"/>
    <s v="N/A"/>
    <s v="N/A"/>
    <s v="N/A"/>
    <s v="N/A"/>
    <s v="N/A"/>
    <s v="N/A"/>
    <s v="N/A"/>
    <s v="N/A"/>
    <s v="N/A"/>
    <s v="N/A"/>
    <s v="N/A"/>
    <s v="N/A"/>
    <s v="N/A"/>
  </r>
  <r>
    <x v="11"/>
    <n v="2019"/>
    <x v="2"/>
    <x v="4"/>
    <m/>
    <m/>
    <m/>
    <x v="1"/>
    <s v="N/A"/>
    <s v="N/A - N/A"/>
    <x v="2"/>
    <s v="Current year"/>
    <s v="N/A"/>
    <s v="N/A"/>
    <s v="N/A"/>
    <x v="1"/>
    <s v="N/A"/>
    <x v="7"/>
    <s v="N/A"/>
    <s v="N/A"/>
    <s v="N/A"/>
    <s v="N/A"/>
    <s v="N/A"/>
    <s v="N/A"/>
    <s v="N/A"/>
    <s v="N/A"/>
    <s v="N/A"/>
    <s v="N/A"/>
    <s v="N/A"/>
    <s v="N/A"/>
    <s v="N/A"/>
    <s v="N/A"/>
    <s v="N/A"/>
    <s v="N/A"/>
    <s v="N/A"/>
    <s v="N/A"/>
  </r>
  <r>
    <x v="11"/>
    <n v="2020"/>
    <x v="3"/>
    <x v="4"/>
    <m/>
    <m/>
    <m/>
    <x v="1"/>
    <s v="N/A"/>
    <s v="N/A - N/A"/>
    <x v="2"/>
    <s v="Current year"/>
    <s v="N/A"/>
    <s v="N/A"/>
    <s v="N/A"/>
    <x v="1"/>
    <s v="N/A"/>
    <x v="7"/>
    <s v="N/A"/>
    <s v="N/A"/>
    <s v="N/A"/>
    <s v="N/A"/>
    <s v="N/A"/>
    <s v="N/A"/>
    <s v="N/A"/>
    <s v="N/A"/>
    <s v="N/A"/>
    <s v="N/A"/>
    <s v="N/A"/>
    <s v="N/A"/>
    <s v="N/A"/>
    <s v="N/A"/>
    <s v="N/A"/>
    <s v="N/A"/>
    <s v="N/A"/>
    <s v="N/A"/>
  </r>
  <r>
    <x v="11"/>
    <n v="2021"/>
    <x v="4"/>
    <x v="4"/>
    <m/>
    <m/>
    <m/>
    <x v="1"/>
    <s v="N/A"/>
    <s v="N/A - N/A"/>
    <x v="2"/>
    <s v="Current year"/>
    <s v="N/A"/>
    <s v="N/A"/>
    <s v="N/A"/>
    <x v="1"/>
    <s v="N/A"/>
    <x v="7"/>
    <s v="N/A"/>
    <s v="N/A"/>
    <s v="N/A"/>
    <s v="N/A"/>
    <s v="N/A"/>
    <s v="N/A"/>
    <s v="N/A"/>
    <s v="N/A"/>
    <s v="N/A"/>
    <s v="N/A"/>
    <s v="N/A"/>
    <s v="N/A"/>
    <s v="N/A"/>
    <s v="N/A"/>
    <s v="N/A"/>
    <s v="N/A"/>
    <s v="N/A"/>
    <s v="N/A"/>
  </r>
  <r>
    <x v="11"/>
    <n v="2022"/>
    <x v="5"/>
    <x v="4"/>
    <m/>
    <m/>
    <m/>
    <x v="0"/>
    <s v="Climate shock"/>
    <s v=" - WFP assistance provided; also qualified for COVID-19 GHRP. Experienced flooding and received IFRC assistance to aid 9000 people"/>
    <x v="0"/>
    <s v="Current year"/>
    <m/>
    <m/>
    <d v="2021-03-01T00:00:00"/>
    <x v="9"/>
    <n v="12500000"/>
    <x v="19"/>
    <n v="0.72030696000000005"/>
    <s v="Jun-Aug 2021"/>
    <n v="7285824"/>
    <n v="0.80919101489731549"/>
    <n v="1436375"/>
    <n v="0.15952920960252834"/>
    <n v="281638"/>
    <n v="3.1279775500156211E-2"/>
    <n v="0"/>
    <n v="0"/>
    <n v="0"/>
    <n v="0"/>
    <n v="281638"/>
    <n v="3.1279775500156211E-2"/>
    <s v="Phase 2 Stressed"/>
    <m/>
    <s v="N"/>
    <s v="Economic shocks"/>
  </r>
  <r>
    <x v="11"/>
    <n v="2023"/>
    <x v="6"/>
    <x v="4"/>
    <m/>
    <m/>
    <m/>
    <x v="1"/>
    <s v="N/A"/>
    <s v="N/A - N/A"/>
    <x v="2"/>
    <s v="Current year"/>
    <s v="N/A"/>
    <s v="N/A"/>
    <s v="N/A"/>
    <x v="1"/>
    <s v="N/A"/>
    <x v="7"/>
    <s v="N/A"/>
    <s v="N/A"/>
    <s v="N/A"/>
    <s v="N/A"/>
    <s v="N/A"/>
    <s v="N/A"/>
    <s v="N/A"/>
    <s v="N/A"/>
    <s v="N/A"/>
    <s v="N/A"/>
    <s v="N/A"/>
    <s v="N/A"/>
    <s v="N/A"/>
    <s v="N/A"/>
    <s v="N/A"/>
    <s v="N/A"/>
    <s v="N/A"/>
    <s v="N/A"/>
  </r>
  <r>
    <x v="12"/>
    <n v="2017"/>
    <x v="0"/>
    <x v="0"/>
    <m/>
    <m/>
    <m/>
    <x v="1"/>
    <s v="N/A"/>
    <s v="N/A - N/A"/>
    <x v="2"/>
    <s v="Current year"/>
    <s v="N/A"/>
    <s v="N/A"/>
    <s v="N/A"/>
    <x v="1"/>
    <s v="N/A"/>
    <x v="7"/>
    <s v="N/A"/>
    <s v="N/A"/>
    <s v="N/A"/>
    <s v="N/A"/>
    <s v="N/A"/>
    <s v="N/A"/>
    <s v="N/A"/>
    <s v="N/A"/>
    <s v="N/A"/>
    <s v="N/A"/>
    <s v="N/A"/>
    <s v="N/A"/>
    <s v="N/A"/>
    <s v="N/A"/>
    <s v="N/A"/>
    <s v="N/A"/>
    <s v="N/A"/>
    <s v="N/A"/>
  </r>
  <r>
    <x v="12"/>
    <n v="2018"/>
    <x v="1"/>
    <x v="0"/>
    <m/>
    <m/>
    <m/>
    <x v="1"/>
    <s v="N/A"/>
    <s v="N/A - N/A"/>
    <x v="2"/>
    <s v="Current year"/>
    <s v="N/A"/>
    <s v="N/A"/>
    <s v="N/A"/>
    <x v="1"/>
    <s v="N/A"/>
    <x v="7"/>
    <s v="N/A"/>
    <s v="N/A"/>
    <s v="N/A"/>
    <s v="N/A"/>
    <s v="N/A"/>
    <s v="N/A"/>
    <s v="N/A"/>
    <s v="N/A"/>
    <s v="N/A"/>
    <s v="N/A"/>
    <s v="N/A"/>
    <s v="N/A"/>
    <s v="N/A"/>
    <s v="N/A"/>
    <s v="N/A"/>
    <s v="N/A"/>
    <s v="N/A"/>
    <s v="N/A"/>
  </r>
  <r>
    <x v="12"/>
    <n v="2019"/>
    <x v="2"/>
    <x v="0"/>
    <m/>
    <m/>
    <m/>
    <x v="1"/>
    <s v="N/A"/>
    <s v="N/A - N/A"/>
    <x v="2"/>
    <s v="Current year"/>
    <s v="N/A"/>
    <s v="N/A"/>
    <s v="N/A"/>
    <x v="1"/>
    <s v="N/A"/>
    <x v="7"/>
    <s v="N/A"/>
    <s v="N/A"/>
    <s v="N/A"/>
    <s v="N/A"/>
    <s v="N/A"/>
    <s v="N/A"/>
    <s v="N/A"/>
    <s v="N/A"/>
    <s v="N/A"/>
    <s v="N/A"/>
    <s v="N/A"/>
    <s v="N/A"/>
    <s v="N/A"/>
    <s v="N/A"/>
    <s v="N/A"/>
    <s v="N/A"/>
    <s v="N/A"/>
    <s v="N/A"/>
  </r>
  <r>
    <x v="12"/>
    <n v="2020"/>
    <x v="3"/>
    <x v="0"/>
    <m/>
    <m/>
    <m/>
    <x v="1"/>
    <s v="N/A"/>
    <s v="N/A - N/A"/>
    <x v="2"/>
    <s v="Current year"/>
    <s v="N/A"/>
    <s v="N/A"/>
    <s v="N/A"/>
    <x v="1"/>
    <s v="N/A"/>
    <x v="7"/>
    <s v="N/A"/>
    <s v="N/A"/>
    <s v="N/A"/>
    <s v="N/A"/>
    <s v="N/A"/>
    <s v="N/A"/>
    <s v="N/A"/>
    <s v="N/A"/>
    <s v="N/A"/>
    <s v="N/A"/>
    <s v="N/A"/>
    <s v="N/A"/>
    <s v="N/A"/>
    <s v="N/A"/>
    <s v="N/A"/>
    <s v="N/A"/>
    <s v="N/A"/>
    <s v="N/A"/>
  </r>
  <r>
    <x v="12"/>
    <n v="2021"/>
    <x v="4"/>
    <x v="0"/>
    <m/>
    <m/>
    <m/>
    <x v="1"/>
    <s v="N/A"/>
    <s v="N/A - N/A"/>
    <x v="2"/>
    <s v="Current year"/>
    <s v="N/A"/>
    <s v="N/A"/>
    <s v="N/A"/>
    <x v="1"/>
    <s v="N/A"/>
    <x v="7"/>
    <s v="N/A"/>
    <s v="N/A"/>
    <s v="N/A"/>
    <s v="N/A"/>
    <s v="N/A"/>
    <s v="N/A"/>
    <s v="N/A"/>
    <s v="N/A"/>
    <s v="N/A"/>
    <s v="N/A"/>
    <s v="N/A"/>
    <s v="N/A"/>
    <s v="N/A"/>
    <s v="N/A"/>
    <s v="N/A"/>
    <s v="N/A"/>
    <s v="N/A"/>
    <s v="N/A"/>
  </r>
  <r>
    <x v="12"/>
    <n v="2022"/>
    <x v="5"/>
    <x v="0"/>
    <m/>
    <m/>
    <m/>
    <x v="1"/>
    <s v="N/A"/>
    <s v="N/A - N/A"/>
    <x v="2"/>
    <s v="Current year"/>
    <s v="N/A"/>
    <s v="N/A"/>
    <s v="N/A"/>
    <x v="1"/>
    <s v="N/A"/>
    <x v="7"/>
    <s v="N/A"/>
    <s v="N/A"/>
    <s v="N/A"/>
    <s v="N/A"/>
    <s v="N/A"/>
    <s v="N/A"/>
    <s v="N/A"/>
    <s v="N/A"/>
    <s v="N/A"/>
    <s v="N/A"/>
    <s v="N/A"/>
    <s v="N/A"/>
    <s v="N/A"/>
    <s v="N/A"/>
    <s v="N/A"/>
    <s v="N/A"/>
    <s v="N/A"/>
    <s v="N/A"/>
  </r>
  <r>
    <x v="12"/>
    <n v="2023"/>
    <x v="6"/>
    <x v="0"/>
    <m/>
    <m/>
    <m/>
    <x v="1"/>
    <s v="N/A"/>
    <s v="N/A - N/A"/>
    <x v="2"/>
    <s v="Current year"/>
    <s v="N/A"/>
    <s v="N/A"/>
    <s v="N/A"/>
    <x v="1"/>
    <s v="N/A"/>
    <x v="7"/>
    <s v="N/A"/>
    <s v="N/A"/>
    <s v="N/A"/>
    <s v="N/A"/>
    <s v="N/A"/>
    <s v="N/A"/>
    <s v="N/A"/>
    <s v="N/A"/>
    <s v="N/A"/>
    <s v="N/A"/>
    <s v="N/A"/>
    <s v="N/A"/>
    <s v="N/A"/>
    <s v="N/A"/>
    <s v="N/A"/>
    <s v="N/A"/>
    <s v="N/A"/>
    <s v="N/A"/>
  </r>
  <r>
    <x v="13"/>
    <n v="2017"/>
    <x v="0"/>
    <x v="2"/>
    <m/>
    <m/>
    <m/>
    <x v="0"/>
    <s v="Other"/>
    <s v="Other  - Selected based on other reports and publicly available information on food insecurity"/>
    <x v="3"/>
    <s v="Current year"/>
    <s v="N/A"/>
    <s v="Insufficient evidence"/>
    <s v="N/A"/>
    <x v="1"/>
    <s v="N/A"/>
    <x v="7"/>
    <s v="N/A"/>
    <s v="N/A"/>
    <s v="N/A"/>
    <s v="N/A"/>
    <s v="N/A"/>
    <s v="N/A"/>
    <s v="N/A"/>
    <s v="N/A"/>
    <s v="N/A"/>
    <s v="N/A"/>
    <s v="N/A"/>
    <s v="N/A"/>
    <s v="N/A"/>
    <s v="N/A"/>
    <s v="N/A"/>
    <s v="N/A"/>
    <s v="N/A"/>
    <s v="N/A"/>
  </r>
  <r>
    <x v="13"/>
    <n v="2018"/>
    <x v="1"/>
    <x v="2"/>
    <m/>
    <m/>
    <m/>
    <x v="1"/>
    <s v="N/A"/>
    <s v="N/A - N/A"/>
    <x v="2"/>
    <s v="Current year"/>
    <s v="N/A"/>
    <s v="N/A"/>
    <s v="N/A"/>
    <x v="1"/>
    <s v="N/A"/>
    <x v="7"/>
    <s v="N/A"/>
    <s v="N/A"/>
    <s v="N/A"/>
    <s v="N/A"/>
    <s v="N/A"/>
    <s v="N/A"/>
    <s v="N/A"/>
    <s v="N/A"/>
    <s v="N/A"/>
    <s v="N/A"/>
    <s v="N/A"/>
    <s v="N/A"/>
    <s v="N/A"/>
    <s v="N/A"/>
    <s v="N/A"/>
    <s v="N/A"/>
    <s v="N/A"/>
    <s v="N/A"/>
  </r>
  <r>
    <x v="13"/>
    <n v="2019"/>
    <x v="2"/>
    <x v="2"/>
    <m/>
    <m/>
    <m/>
    <x v="1"/>
    <s v="N/A"/>
    <s v="N/A - N/A"/>
    <x v="2"/>
    <s v="Current year"/>
    <s v="N/A"/>
    <s v="N/A"/>
    <s v="N/A"/>
    <x v="1"/>
    <s v="N/A"/>
    <x v="7"/>
    <s v="N/A"/>
    <s v="N/A"/>
    <s v="N/A"/>
    <s v="N/A"/>
    <s v="N/A"/>
    <s v="N/A"/>
    <s v="N/A"/>
    <s v="N/A"/>
    <s v="N/A"/>
    <s v="N/A"/>
    <s v="N/A"/>
    <s v="N/A"/>
    <s v="N/A"/>
    <s v="N/A"/>
    <s v="N/A"/>
    <s v="N/A"/>
    <s v="N/A"/>
    <s v="N/A"/>
  </r>
  <r>
    <x v="13"/>
    <n v="2020"/>
    <x v="3"/>
    <x v="2"/>
    <m/>
    <m/>
    <m/>
    <x v="0"/>
    <s v="Climate shock"/>
    <s v="Climate shock - "/>
    <x v="3"/>
    <s v="Current year"/>
    <s v="N/A"/>
    <s v="Insufficient evidence"/>
    <s v="N/A"/>
    <x v="1"/>
    <s v="N/A"/>
    <x v="7"/>
    <s v="N/A"/>
    <s v="N/A"/>
    <s v="N/A"/>
    <s v="N/A"/>
    <s v="N/A"/>
    <s v="N/A"/>
    <s v="N/A"/>
    <s v="N/A"/>
    <s v="N/A"/>
    <s v="N/A"/>
    <s v="N/A"/>
    <s v="N/A"/>
    <s v="N/A"/>
    <s v="N/A"/>
    <s v="N/A"/>
    <s v="N/A"/>
    <s v="N/A"/>
    <s v="N/A"/>
  </r>
  <r>
    <x v="13"/>
    <n v="2021"/>
    <x v="4"/>
    <x v="2"/>
    <m/>
    <m/>
    <m/>
    <x v="0"/>
    <s v="Climate shock"/>
    <s v="Climate shock - "/>
    <x v="3"/>
    <s v="Current year"/>
    <s v="N/A"/>
    <s v="Insufficient evidence"/>
    <s v="N/A"/>
    <x v="1"/>
    <s v="N/A"/>
    <x v="7"/>
    <s v="N/A"/>
    <s v="N/A"/>
    <s v="N/A"/>
    <s v="N/A"/>
    <s v="N/A"/>
    <s v="N/A"/>
    <s v="N/A"/>
    <s v="N/A"/>
    <s v="N/A"/>
    <s v="N/A"/>
    <s v="N/A"/>
    <s v="N/A"/>
    <s v="N/A"/>
    <s v="N/A"/>
    <s v="N/A"/>
    <s v="N/A"/>
    <s v="N/A"/>
    <s v="N/A"/>
  </r>
  <r>
    <x v="13"/>
    <n v="2022"/>
    <x v="5"/>
    <x v="2"/>
    <m/>
    <m/>
    <m/>
    <x v="1"/>
    <s v="N/A"/>
    <s v="N/A - N/A"/>
    <x v="2"/>
    <s v="Current year"/>
    <s v="N/A"/>
    <s v="N/A"/>
    <s v="N/A"/>
    <x v="1"/>
    <s v="N/A"/>
    <x v="7"/>
    <s v="N/A"/>
    <s v="N/A"/>
    <s v="N/A"/>
    <s v="N/A"/>
    <s v="N/A"/>
    <s v="N/A"/>
    <s v="N/A"/>
    <s v="N/A"/>
    <s v="N/A"/>
    <s v="N/A"/>
    <s v="N/A"/>
    <s v="N/A"/>
    <s v="N/A"/>
    <s v="N/A"/>
    <s v="N/A"/>
    <s v="N/A"/>
    <s v="N/A"/>
    <s v="N/A"/>
  </r>
  <r>
    <x v="13"/>
    <n v="2023"/>
    <x v="6"/>
    <x v="2"/>
    <m/>
    <m/>
    <m/>
    <x v="1"/>
    <s v="N/A"/>
    <s v="N/A - N/A"/>
    <x v="2"/>
    <s v="Current year"/>
    <s v="N/A"/>
    <s v="N/A"/>
    <s v="N/A"/>
    <x v="1"/>
    <s v="N/A"/>
    <x v="7"/>
    <s v="N/A"/>
    <s v="N/A"/>
    <s v="N/A"/>
    <s v="N/A"/>
    <s v="N/A"/>
    <s v="N/A"/>
    <s v="N/A"/>
    <s v="N/A"/>
    <s v="N/A"/>
    <s v="N/A"/>
    <s v="N/A"/>
    <s v="N/A"/>
    <s v="N/A"/>
    <s v="N/A"/>
    <s v="N/A"/>
    <s v="N/A"/>
    <s v="N/A"/>
    <s v="N/A"/>
  </r>
  <r>
    <x v="14"/>
    <n v="2017"/>
    <x v="0"/>
    <x v="1"/>
    <m/>
    <m/>
    <m/>
    <x v="1"/>
    <s v="N/A"/>
    <s v="N/A - N/A"/>
    <x v="2"/>
    <s v="Current year"/>
    <s v="N/A"/>
    <s v="N/A"/>
    <s v="N/A"/>
    <x v="1"/>
    <s v="N/A"/>
    <x v="7"/>
    <s v="N/A"/>
    <s v="N/A"/>
    <s v="N/A"/>
    <s v="N/A"/>
    <s v="N/A"/>
    <s v="N/A"/>
    <s v="N/A"/>
    <s v="N/A"/>
    <s v="N/A"/>
    <s v="N/A"/>
    <s v="N/A"/>
    <s v="N/A"/>
    <s v="N/A"/>
    <s v="N/A"/>
    <s v="N/A"/>
    <s v="N/A"/>
    <s v="N/A"/>
    <s v="N/A"/>
  </r>
  <r>
    <x v="14"/>
    <n v="2018"/>
    <x v="1"/>
    <x v="1"/>
    <m/>
    <m/>
    <m/>
    <x v="1"/>
    <s v="N/A"/>
    <s v="N/A - N/A"/>
    <x v="2"/>
    <s v="Current year"/>
    <s v="N/A"/>
    <s v="N/A"/>
    <s v="N/A"/>
    <x v="1"/>
    <s v="N/A"/>
    <x v="7"/>
    <s v="N/A"/>
    <s v="N/A"/>
    <s v="N/A"/>
    <s v="N/A"/>
    <s v="N/A"/>
    <s v="N/A"/>
    <s v="N/A"/>
    <s v="N/A"/>
    <s v="N/A"/>
    <s v="N/A"/>
    <s v="N/A"/>
    <s v="N/A"/>
    <s v="N/A"/>
    <s v="N/A"/>
    <s v="N/A"/>
    <s v="N/A"/>
    <s v="N/A"/>
    <s v="N/A"/>
  </r>
  <r>
    <x v="14"/>
    <n v="2019"/>
    <x v="2"/>
    <x v="1"/>
    <m/>
    <m/>
    <m/>
    <x v="1"/>
    <s v="N/A"/>
    <s v="N/A - N/A"/>
    <x v="2"/>
    <s v="Current year"/>
    <s v="N/A"/>
    <s v="N/A"/>
    <s v="N/A"/>
    <x v="1"/>
    <s v="N/A"/>
    <x v="7"/>
    <s v="N/A"/>
    <s v="N/A"/>
    <s v="N/A"/>
    <s v="N/A"/>
    <s v="N/A"/>
    <s v="N/A"/>
    <s v="N/A"/>
    <s v="N/A"/>
    <s v="N/A"/>
    <s v="N/A"/>
    <s v="N/A"/>
    <s v="N/A"/>
    <s v="N/A"/>
    <s v="N/A"/>
    <s v="N/A"/>
    <s v="N/A"/>
    <s v="N/A"/>
    <s v="N/A"/>
  </r>
  <r>
    <x v="14"/>
    <n v="2020"/>
    <x v="3"/>
    <x v="1"/>
    <m/>
    <m/>
    <m/>
    <x v="1"/>
    <s v="N/A"/>
    <s v="N/A - N/A"/>
    <x v="2"/>
    <s v="Current year"/>
    <s v="N/A"/>
    <s v="N/A"/>
    <s v="N/A"/>
    <x v="1"/>
    <s v="N/A"/>
    <x v="7"/>
    <s v="N/A"/>
    <s v="N/A"/>
    <s v="N/A"/>
    <s v="N/A"/>
    <s v="N/A"/>
    <s v="N/A"/>
    <s v="N/A"/>
    <s v="N/A"/>
    <s v="N/A"/>
    <s v="N/A"/>
    <s v="N/A"/>
    <s v="N/A"/>
    <s v="N/A"/>
    <s v="N/A"/>
    <s v="N/A"/>
    <s v="N/A"/>
    <s v="N/A"/>
    <s v="N/A"/>
  </r>
  <r>
    <x v="14"/>
    <n v="2021"/>
    <x v="4"/>
    <x v="1"/>
    <m/>
    <m/>
    <m/>
    <x v="1"/>
    <s v="N/A"/>
    <s v="N/A - N/A"/>
    <x v="2"/>
    <s v="Current year"/>
    <s v="N/A"/>
    <s v="N/A"/>
    <s v="N/A"/>
    <x v="1"/>
    <s v="N/A"/>
    <x v="7"/>
    <s v="N/A"/>
    <s v="N/A"/>
    <s v="N/A"/>
    <s v="N/A"/>
    <s v="N/A"/>
    <s v="N/A"/>
    <s v="N/A"/>
    <s v="N/A"/>
    <s v="N/A"/>
    <s v="N/A"/>
    <s v="N/A"/>
    <s v="N/A"/>
    <s v="N/A"/>
    <s v="N/A"/>
    <s v="N/A"/>
    <s v="N/A"/>
    <s v="N/A"/>
    <s v="N/A"/>
  </r>
  <r>
    <x v="14"/>
    <n v="2022"/>
    <x v="5"/>
    <x v="1"/>
    <m/>
    <m/>
    <m/>
    <x v="1"/>
    <s v="N/A"/>
    <s v="N/A - N/A"/>
    <x v="2"/>
    <s v="Current year"/>
    <s v="N/A"/>
    <s v="N/A"/>
    <s v="N/A"/>
    <x v="1"/>
    <s v="N/A"/>
    <x v="7"/>
    <s v="N/A"/>
    <s v="N/A"/>
    <s v="N/A"/>
    <s v="N/A"/>
    <s v="N/A"/>
    <s v="N/A"/>
    <s v="N/A"/>
    <s v="N/A"/>
    <s v="N/A"/>
    <s v="N/A"/>
    <s v="N/A"/>
    <s v="N/A"/>
    <s v="N/A"/>
    <s v="N/A"/>
    <s v="N/A"/>
    <s v="N/A"/>
    <s v="N/A"/>
    <s v="N/A"/>
  </r>
  <r>
    <x v="14"/>
    <n v="2023"/>
    <x v="6"/>
    <x v="1"/>
    <m/>
    <m/>
    <m/>
    <x v="1"/>
    <s v="N/A"/>
    <s v="N/A - N/A"/>
    <x v="2"/>
    <s v="Current year"/>
    <s v="N/A"/>
    <s v="N/A"/>
    <s v="N/A"/>
    <x v="1"/>
    <s v="N/A"/>
    <x v="7"/>
    <s v="N/A"/>
    <s v="N/A"/>
    <s v="N/A"/>
    <s v="N/A"/>
    <s v="N/A"/>
    <s v="N/A"/>
    <s v="N/A"/>
    <s v="N/A"/>
    <s v="N/A"/>
    <s v="N/A"/>
    <s v="N/A"/>
    <s v="N/A"/>
    <s v="N/A"/>
    <s v="N/A"/>
    <s v="N/A"/>
    <s v="N/A"/>
    <s v="N/A"/>
    <s v="N/A"/>
  </r>
  <r>
    <x v="15"/>
    <n v="2017"/>
    <x v="0"/>
    <x v="3"/>
    <m/>
    <m/>
    <m/>
    <x v="1"/>
    <s v="N/A"/>
    <s v="N/A - N/A"/>
    <x v="2"/>
    <s v="Current year"/>
    <s v="N/A"/>
    <s v="N/A"/>
    <s v="N/A"/>
    <x v="1"/>
    <s v="N/A"/>
    <x v="7"/>
    <s v="N/A"/>
    <s v="N/A"/>
    <s v="N/A"/>
    <s v="N/A"/>
    <s v="N/A"/>
    <s v="N/A"/>
    <s v="N/A"/>
    <s v="N/A"/>
    <s v="N/A"/>
    <s v="N/A"/>
    <s v="N/A"/>
    <s v="N/A"/>
    <s v="N/A"/>
    <s v="N/A"/>
    <s v="N/A"/>
    <s v="N/A"/>
    <s v="N/A"/>
    <s v="N/A"/>
  </r>
  <r>
    <x v="15"/>
    <n v="2018"/>
    <x v="1"/>
    <x v="3"/>
    <m/>
    <m/>
    <m/>
    <x v="1"/>
    <s v="N/A"/>
    <s v="N/A - N/A"/>
    <x v="2"/>
    <s v="Current year"/>
    <s v="N/A"/>
    <s v="N/A"/>
    <s v="N/A"/>
    <x v="1"/>
    <s v="N/A"/>
    <x v="7"/>
    <s v="N/A"/>
    <s v="N/A"/>
    <s v="N/A"/>
    <s v="N/A"/>
    <s v="N/A"/>
    <s v="N/A"/>
    <s v="N/A"/>
    <s v="N/A"/>
    <s v="N/A"/>
    <s v="N/A"/>
    <s v="N/A"/>
    <s v="N/A"/>
    <s v="N/A"/>
    <s v="N/A"/>
    <s v="N/A"/>
    <s v="N/A"/>
    <s v="N/A"/>
    <s v="N/A"/>
  </r>
  <r>
    <x v="15"/>
    <n v="2019"/>
    <x v="2"/>
    <x v="3"/>
    <m/>
    <m/>
    <m/>
    <x v="1"/>
    <s v="N/A"/>
    <s v="N/A - N/A"/>
    <x v="2"/>
    <s v="Current year"/>
    <s v="N/A"/>
    <s v="N/A"/>
    <s v="N/A"/>
    <x v="1"/>
    <s v="N/A"/>
    <x v="7"/>
    <s v="N/A"/>
    <s v="N/A"/>
    <s v="N/A"/>
    <s v="N/A"/>
    <s v="N/A"/>
    <s v="N/A"/>
    <s v="N/A"/>
    <s v="N/A"/>
    <s v="N/A"/>
    <s v="N/A"/>
    <s v="N/A"/>
    <s v="N/A"/>
    <s v="N/A"/>
    <s v="N/A"/>
    <s v="N/A"/>
    <s v="N/A"/>
    <s v="N/A"/>
    <s v="N/A"/>
  </r>
  <r>
    <x v="15"/>
    <n v="2020"/>
    <x v="3"/>
    <x v="3"/>
    <m/>
    <m/>
    <m/>
    <x v="1"/>
    <s v="N/A"/>
    <s v="N/A - N/A"/>
    <x v="2"/>
    <s v="Current year"/>
    <s v="N/A"/>
    <s v="N/A"/>
    <s v="N/A"/>
    <x v="1"/>
    <s v="N/A"/>
    <x v="7"/>
    <s v="N/A"/>
    <s v="N/A"/>
    <s v="N/A"/>
    <s v="N/A"/>
    <s v="N/A"/>
    <s v="N/A"/>
    <s v="N/A"/>
    <s v="N/A"/>
    <s v="N/A"/>
    <s v="N/A"/>
    <s v="N/A"/>
    <s v="N/A"/>
    <s v="N/A"/>
    <s v="N/A"/>
    <s v="N/A"/>
    <s v="N/A"/>
    <s v="N/A"/>
    <s v="N/A"/>
  </r>
  <r>
    <x v="15"/>
    <n v="2021"/>
    <x v="4"/>
    <x v="3"/>
    <m/>
    <m/>
    <m/>
    <x v="1"/>
    <s v="N/A"/>
    <s v="N/A - N/A"/>
    <x v="2"/>
    <s v="Current year"/>
    <s v="N/A"/>
    <s v="N/A"/>
    <s v="N/A"/>
    <x v="1"/>
    <s v="N/A"/>
    <x v="7"/>
    <s v="N/A"/>
    <s v="N/A"/>
    <s v="N/A"/>
    <s v="N/A"/>
    <s v="N/A"/>
    <s v="N/A"/>
    <s v="N/A"/>
    <s v="N/A"/>
    <s v="N/A"/>
    <s v="N/A"/>
    <s v="N/A"/>
    <s v="N/A"/>
    <s v="N/A"/>
    <s v="N/A"/>
    <s v="N/A"/>
    <s v="N/A"/>
    <s v="N/A"/>
    <s v="N/A"/>
  </r>
  <r>
    <x v="15"/>
    <n v="2022"/>
    <x v="5"/>
    <x v="3"/>
    <m/>
    <m/>
    <m/>
    <x v="1"/>
    <s v="N/A"/>
    <s v="N/A - N/A"/>
    <x v="2"/>
    <s v="Current year"/>
    <s v="N/A"/>
    <s v="N/A"/>
    <s v="N/A"/>
    <x v="1"/>
    <s v="N/A"/>
    <x v="7"/>
    <s v="N/A"/>
    <s v="N/A"/>
    <s v="N/A"/>
    <s v="N/A"/>
    <s v="N/A"/>
    <s v="N/A"/>
    <s v="N/A"/>
    <s v="N/A"/>
    <s v="N/A"/>
    <s v="N/A"/>
    <s v="N/A"/>
    <s v="N/A"/>
    <s v="N/A"/>
    <s v="N/A"/>
    <s v="N/A"/>
    <s v="N/A"/>
    <s v="N/A"/>
    <s v="N/A"/>
  </r>
  <r>
    <x v="15"/>
    <n v="2023"/>
    <x v="6"/>
    <x v="3"/>
    <m/>
    <m/>
    <m/>
    <x v="1"/>
    <s v="N/A"/>
    <s v="N/A - N/A"/>
    <x v="2"/>
    <s v="Current year"/>
    <s v="N/A"/>
    <s v="N/A"/>
    <s v="N/A"/>
    <x v="1"/>
    <s v="N/A"/>
    <x v="7"/>
    <s v="N/A"/>
    <s v="N/A"/>
    <s v="N/A"/>
    <s v="N/A"/>
    <s v="N/A"/>
    <s v="N/A"/>
    <s v="N/A"/>
    <s v="N/A"/>
    <s v="N/A"/>
    <s v="N/A"/>
    <s v="N/A"/>
    <s v="N/A"/>
    <s v="N/A"/>
    <s v="N/A"/>
    <s v="N/A"/>
    <s v="N/A"/>
    <s v="N/A"/>
    <s v="N/A"/>
  </r>
  <r>
    <x v="16"/>
    <n v="2017"/>
    <x v="0"/>
    <x v="2"/>
    <m/>
    <m/>
    <m/>
    <x v="1"/>
    <s v="N/A"/>
    <s v="N/A - N/A"/>
    <x v="2"/>
    <s v="Current year"/>
    <s v="N/A"/>
    <s v="N/A"/>
    <s v="N/A"/>
    <x v="1"/>
    <s v="N/A"/>
    <x v="7"/>
    <s v="N/A"/>
    <s v="N/A"/>
    <s v="N/A"/>
    <s v="N/A"/>
    <s v="N/A"/>
    <s v="N/A"/>
    <s v="N/A"/>
    <s v="N/A"/>
    <s v="N/A"/>
    <s v="N/A"/>
    <s v="N/A"/>
    <s v="N/A"/>
    <s v="N/A"/>
    <s v="N/A"/>
    <s v="N/A"/>
    <s v="N/A"/>
    <s v="N/A"/>
    <s v="N/A"/>
  </r>
  <r>
    <x v="16"/>
    <n v="2018"/>
    <x v="1"/>
    <x v="2"/>
    <m/>
    <m/>
    <m/>
    <x v="1"/>
    <s v="N/A"/>
    <s v="N/A - N/A"/>
    <x v="2"/>
    <s v="Current year"/>
    <s v="N/A"/>
    <s v="N/A"/>
    <s v="N/A"/>
    <x v="1"/>
    <s v="N/A"/>
    <x v="7"/>
    <s v="N/A"/>
    <s v="N/A"/>
    <s v="N/A"/>
    <s v="N/A"/>
    <s v="N/A"/>
    <s v="N/A"/>
    <s v="N/A"/>
    <s v="N/A"/>
    <s v="N/A"/>
    <s v="N/A"/>
    <s v="N/A"/>
    <s v="N/A"/>
    <s v="N/A"/>
    <s v="N/A"/>
    <s v="N/A"/>
    <s v="N/A"/>
    <s v="N/A"/>
    <s v="N/A"/>
  </r>
  <r>
    <x v="16"/>
    <n v="2019"/>
    <x v="2"/>
    <x v="2"/>
    <m/>
    <m/>
    <m/>
    <x v="1"/>
    <s v="N/A"/>
    <s v="N/A - N/A"/>
    <x v="2"/>
    <s v="Current year"/>
    <s v="N/A"/>
    <s v="N/A"/>
    <s v="N/A"/>
    <x v="1"/>
    <s v="N/A"/>
    <x v="7"/>
    <s v="N/A"/>
    <s v="N/A"/>
    <s v="N/A"/>
    <s v="N/A"/>
    <s v="N/A"/>
    <s v="N/A"/>
    <s v="N/A"/>
    <s v="N/A"/>
    <s v="N/A"/>
    <s v="N/A"/>
    <s v="N/A"/>
    <s v="N/A"/>
    <s v="N/A"/>
    <s v="N/A"/>
    <s v="N/A"/>
    <s v="N/A"/>
    <s v="N/A"/>
    <s v="N/A"/>
  </r>
  <r>
    <x v="16"/>
    <n v="2020"/>
    <x v="3"/>
    <x v="2"/>
    <m/>
    <m/>
    <m/>
    <x v="1"/>
    <s v="N/A"/>
    <s v="N/A - N/A"/>
    <x v="2"/>
    <s v="Current year"/>
    <s v="N/A"/>
    <s v="N/A"/>
    <s v="N/A"/>
    <x v="1"/>
    <s v="N/A"/>
    <x v="7"/>
    <s v="N/A"/>
    <s v="N/A"/>
    <s v="N/A"/>
    <s v="N/A"/>
    <s v="N/A"/>
    <s v="N/A"/>
    <s v="N/A"/>
    <s v="N/A"/>
    <s v="N/A"/>
    <s v="N/A"/>
    <s v="N/A"/>
    <s v="N/A"/>
    <s v="N/A"/>
    <s v="N/A"/>
    <s v="N/A"/>
    <s v="N/A"/>
    <s v="N/A"/>
    <s v="N/A"/>
  </r>
  <r>
    <x v="16"/>
    <n v="2021"/>
    <x v="4"/>
    <x v="2"/>
    <m/>
    <m/>
    <m/>
    <x v="1"/>
    <s v="N/A"/>
    <s v="N/A - N/A"/>
    <x v="2"/>
    <s v="Current year"/>
    <s v="N/A"/>
    <s v="N/A"/>
    <s v="N/A"/>
    <x v="1"/>
    <s v="N/A"/>
    <x v="7"/>
    <s v="N/A"/>
    <s v="N/A"/>
    <s v="N/A"/>
    <s v="N/A"/>
    <s v="N/A"/>
    <s v="N/A"/>
    <s v="N/A"/>
    <s v="N/A"/>
    <s v="N/A"/>
    <s v="N/A"/>
    <s v="N/A"/>
    <s v="N/A"/>
    <s v="N/A"/>
    <s v="N/A"/>
    <s v="N/A"/>
    <s v="N/A"/>
    <s v="N/A"/>
    <s v="N/A"/>
  </r>
  <r>
    <x v="16"/>
    <n v="2022"/>
    <x v="5"/>
    <x v="2"/>
    <m/>
    <m/>
    <m/>
    <x v="1"/>
    <s v="N/A"/>
    <s v="N/A - N/A"/>
    <x v="2"/>
    <s v="Current year"/>
    <s v="N/A"/>
    <s v="N/A"/>
    <s v="N/A"/>
    <x v="1"/>
    <s v="N/A"/>
    <x v="7"/>
    <s v="N/A"/>
    <s v="N/A"/>
    <s v="N/A"/>
    <s v="N/A"/>
    <s v="N/A"/>
    <s v="N/A"/>
    <s v="N/A"/>
    <s v="N/A"/>
    <s v="N/A"/>
    <s v="N/A"/>
    <s v="N/A"/>
    <s v="N/A"/>
    <s v="N/A"/>
    <s v="N/A"/>
    <s v="N/A"/>
    <s v="N/A"/>
    <s v="N/A"/>
    <s v="N/A"/>
  </r>
  <r>
    <x v="16"/>
    <n v="2023"/>
    <x v="6"/>
    <x v="2"/>
    <m/>
    <m/>
    <m/>
    <x v="1"/>
    <s v="N/A"/>
    <s v="N/A - N/A"/>
    <x v="2"/>
    <s v="Current year"/>
    <s v="N/A"/>
    <s v="N/A"/>
    <s v="N/A"/>
    <x v="1"/>
    <s v="N/A"/>
    <x v="7"/>
    <s v="N/A"/>
    <s v="N/A"/>
    <s v="N/A"/>
    <s v="N/A"/>
    <s v="N/A"/>
    <s v="N/A"/>
    <s v="N/A"/>
    <s v="N/A"/>
    <s v="N/A"/>
    <s v="N/A"/>
    <s v="N/A"/>
    <s v="N/A"/>
    <s v="N/A"/>
    <s v="N/A"/>
    <s v="N/A"/>
    <s v="N/A"/>
    <s v="N/A"/>
    <s v="N/A"/>
  </r>
  <r>
    <x v="17"/>
    <n v="2017"/>
    <x v="0"/>
    <x v="1"/>
    <m/>
    <m/>
    <m/>
    <x v="1"/>
    <s v="N/A"/>
    <s v="N/A - N/A"/>
    <x v="2"/>
    <s v="Current year"/>
    <s v="N/A"/>
    <s v="N/A"/>
    <s v="N/A"/>
    <x v="1"/>
    <s v="N/A"/>
    <x v="7"/>
    <s v="N/A"/>
    <s v="N/A"/>
    <s v="N/A"/>
    <s v="N/A"/>
    <s v="N/A"/>
    <s v="N/A"/>
    <s v="N/A"/>
    <s v="N/A"/>
    <s v="N/A"/>
    <s v="N/A"/>
    <s v="N/A"/>
    <s v="N/A"/>
    <s v="N/A"/>
    <s v="N/A"/>
    <s v="N/A"/>
    <s v="N/A"/>
    <s v="N/A"/>
    <s v="N/A"/>
  </r>
  <r>
    <x v="17"/>
    <n v="2018"/>
    <x v="1"/>
    <x v="1"/>
    <m/>
    <m/>
    <m/>
    <x v="1"/>
    <s v="N/A"/>
    <s v="N/A - N/A"/>
    <x v="2"/>
    <s v="Current year"/>
    <s v="N/A"/>
    <s v="N/A"/>
    <s v="N/A"/>
    <x v="1"/>
    <s v="N/A"/>
    <x v="7"/>
    <s v="N/A"/>
    <s v="N/A"/>
    <s v="N/A"/>
    <s v="N/A"/>
    <s v="N/A"/>
    <s v="N/A"/>
    <s v="N/A"/>
    <s v="N/A"/>
    <s v="N/A"/>
    <s v="N/A"/>
    <s v="N/A"/>
    <s v="N/A"/>
    <s v="N/A"/>
    <s v="N/A"/>
    <s v="N/A"/>
    <s v="N/A"/>
    <s v="N/A"/>
    <s v="N/A"/>
  </r>
  <r>
    <x v="17"/>
    <n v="2019"/>
    <x v="2"/>
    <x v="1"/>
    <m/>
    <m/>
    <m/>
    <x v="1"/>
    <s v="N/A"/>
    <s v="N/A - N/A"/>
    <x v="2"/>
    <s v="Current year"/>
    <s v="N/A"/>
    <s v="N/A"/>
    <s v="N/A"/>
    <x v="1"/>
    <s v="N/A"/>
    <x v="7"/>
    <s v="N/A"/>
    <s v="N/A"/>
    <s v="N/A"/>
    <s v="N/A"/>
    <s v="N/A"/>
    <s v="N/A"/>
    <s v="N/A"/>
    <s v="N/A"/>
    <s v="N/A"/>
    <s v="N/A"/>
    <s v="N/A"/>
    <s v="N/A"/>
    <s v="N/A"/>
    <s v="N/A"/>
    <s v="N/A"/>
    <s v="N/A"/>
    <s v="N/A"/>
    <s v="N/A"/>
  </r>
  <r>
    <x v="17"/>
    <n v="2020"/>
    <x v="3"/>
    <x v="1"/>
    <m/>
    <m/>
    <m/>
    <x v="1"/>
    <s v="N/A"/>
    <s v="N/A - N/A"/>
    <x v="2"/>
    <s v="Current year"/>
    <s v="N/A"/>
    <s v="N/A"/>
    <s v="N/A"/>
    <x v="1"/>
    <s v="N/A"/>
    <x v="7"/>
    <s v="N/A"/>
    <s v="N/A"/>
    <s v="N/A"/>
    <s v="N/A"/>
    <s v="N/A"/>
    <s v="N/A"/>
    <s v="N/A"/>
    <s v="N/A"/>
    <s v="N/A"/>
    <s v="N/A"/>
    <s v="N/A"/>
    <s v="N/A"/>
    <s v="N/A"/>
    <s v="N/A"/>
    <s v="N/A"/>
    <s v="N/A"/>
    <s v="N/A"/>
    <s v="N/A"/>
  </r>
  <r>
    <x v="17"/>
    <n v="2021"/>
    <x v="4"/>
    <x v="1"/>
    <m/>
    <m/>
    <m/>
    <x v="1"/>
    <s v="N/A"/>
    <s v="N/A - N/A"/>
    <x v="2"/>
    <s v="Current year"/>
    <s v="N/A"/>
    <s v="N/A"/>
    <s v="N/A"/>
    <x v="1"/>
    <s v="N/A"/>
    <x v="7"/>
    <s v="N/A"/>
    <s v="N/A"/>
    <s v="N/A"/>
    <s v="N/A"/>
    <s v="N/A"/>
    <s v="N/A"/>
    <s v="N/A"/>
    <s v="N/A"/>
    <s v="N/A"/>
    <s v="N/A"/>
    <s v="N/A"/>
    <s v="N/A"/>
    <s v="N/A"/>
    <s v="N/A"/>
    <s v="N/A"/>
    <s v="N/A"/>
    <s v="N/A"/>
    <s v="N/A"/>
  </r>
  <r>
    <x v="17"/>
    <n v="2022"/>
    <x v="5"/>
    <x v="1"/>
    <m/>
    <m/>
    <m/>
    <x v="1"/>
    <s v="N/A"/>
    <s v="N/A - N/A"/>
    <x v="2"/>
    <s v="Current year"/>
    <s v="N/A"/>
    <s v="N/A"/>
    <s v="N/A"/>
    <x v="1"/>
    <s v="N/A"/>
    <x v="7"/>
    <s v="N/A"/>
    <s v="N/A"/>
    <s v="N/A"/>
    <s v="N/A"/>
    <s v="N/A"/>
    <s v="N/A"/>
    <s v="N/A"/>
    <s v="N/A"/>
    <s v="N/A"/>
    <s v="N/A"/>
    <s v="N/A"/>
    <s v="N/A"/>
    <s v="N/A"/>
    <s v="N/A"/>
    <s v="N/A"/>
    <s v="N/A"/>
    <s v="N/A"/>
    <s v="N/A"/>
  </r>
  <r>
    <x v="17"/>
    <n v="2023"/>
    <x v="6"/>
    <x v="1"/>
    <m/>
    <m/>
    <m/>
    <x v="1"/>
    <s v="N/A"/>
    <s v="N/A - N/A"/>
    <x v="2"/>
    <s v="Current year"/>
    <s v="N/A"/>
    <s v="N/A"/>
    <s v="N/A"/>
    <x v="1"/>
    <s v="N/A"/>
    <x v="7"/>
    <s v="N/A"/>
    <s v="N/A"/>
    <s v="N/A"/>
    <s v="N/A"/>
    <s v="N/A"/>
    <s v="N/A"/>
    <s v="N/A"/>
    <s v="N/A"/>
    <s v="N/A"/>
    <s v="N/A"/>
    <s v="N/A"/>
    <s v="N/A"/>
    <s v="N/A"/>
    <s v="N/A"/>
    <s v="N/A"/>
    <s v="N/A"/>
    <s v="N/A"/>
    <s v="N/A"/>
  </r>
  <r>
    <x v="18"/>
    <n v="2017"/>
    <x v="0"/>
    <x v="4"/>
    <m/>
    <m/>
    <m/>
    <x v="0"/>
    <s v="GIEWS"/>
    <s v="GIEWS - 1"/>
    <x v="0"/>
    <s v="Current year"/>
    <m/>
    <m/>
    <d v="2015-11-01T00:00:00"/>
    <x v="9"/>
    <n v="18936014"/>
    <x v="20"/>
    <n v="1"/>
    <s v="Mar-May 2016"/>
    <n v="16806412.128359016"/>
    <n v="0.88753695093164886"/>
    <n v="1896283.1081152563"/>
    <n v="0.10014161946200802"/>
    <n v="233318.76352572872"/>
    <n v="1.2321429606343168E-2"/>
    <n v="0"/>
    <n v="0"/>
    <n v="0"/>
    <n v="0"/>
    <n v="233318.76352572872"/>
    <n v="1.2321429606343168E-2"/>
    <s v="Phase 2 Stressed"/>
    <m/>
    <s v="N"/>
    <s v="Conflict/insecurity"/>
  </r>
  <r>
    <x v="18"/>
    <n v="2018"/>
    <x v="1"/>
    <x v="4"/>
    <m/>
    <m/>
    <m/>
    <x v="0"/>
    <s v="GIEWS"/>
    <s v="GIEWS - 1"/>
    <x v="0"/>
    <s v="Current year"/>
    <m/>
    <m/>
    <d v="2017-03-01T00:00:00"/>
    <x v="9"/>
    <n v="19530672"/>
    <x v="21"/>
    <n v="1"/>
    <s v="Jun-Aug 2017"/>
    <n v="17484648"/>
    <n v="0.8952404709884022"/>
    <n v="1788787"/>
    <n v="9.1588604836536094E-2"/>
    <n v="251685"/>
    <n v="1.2886653362464947E-2"/>
    <n v="5552"/>
    <n v="2.8427081259671966E-4"/>
    <n v="0"/>
    <n v="0"/>
    <n v="257237"/>
    <n v="1.3170924175061667E-2"/>
    <s v="Phase 3 Crisis"/>
    <m/>
    <s v="N"/>
    <s v="Conflict/insecurity"/>
  </r>
  <r>
    <x v="18"/>
    <n v="2019"/>
    <x v="2"/>
    <x v="4"/>
    <m/>
    <m/>
    <m/>
    <x v="0"/>
    <s v="GIEWS"/>
    <s v="GIEWS - 1"/>
    <x v="0"/>
    <s v="Current year"/>
    <m/>
    <m/>
    <d v="2018-03-01T00:00:00"/>
    <x v="9"/>
    <n v="20762186"/>
    <x v="22"/>
    <n v="0.97"/>
    <s v="Jun-Aug 2018"/>
    <n v="16513260"/>
    <n v="0.81994625273133193"/>
    <n v="2671867"/>
    <n v="0.132668372837738"/>
    <n v="864177"/>
    <n v="4.290967942408732E-2"/>
    <n v="90138"/>
    <n v="4.4756950068427911E-3"/>
    <n v="0"/>
    <n v="0"/>
    <n v="954315"/>
    <n v="4.7385374430930112E-2"/>
    <s v="Phase 3 Crisis"/>
    <m/>
    <s v="N"/>
    <s v="Weather extremes"/>
  </r>
  <r>
    <x v="18"/>
    <n v="2020"/>
    <x v="3"/>
    <x v="4"/>
    <m/>
    <m/>
    <m/>
    <x v="0"/>
    <s v="GIEWS"/>
    <s v="GIEWS - 1"/>
    <x v="0"/>
    <s v="Current year"/>
    <m/>
    <m/>
    <m/>
    <x v="9"/>
    <n v="21398997"/>
    <x v="23"/>
    <n v="1"/>
    <s v="Oct-Dec 2019"/>
    <n v="16570765.130000001"/>
    <n v="0.7743711132816179"/>
    <n v="3609153"/>
    <n v="0.17"/>
    <n v="1190713"/>
    <n v="5.5643402351988738E-2"/>
    <n v="28365.870000000003"/>
    <n v="0"/>
    <n v="0"/>
    <n v="0"/>
    <n v="1219078.8700000001"/>
    <n v="0.06"/>
    <s v="Phase 3 Crisis"/>
    <m/>
    <s v="Y"/>
    <s v="Conflict/insecurity"/>
  </r>
  <r>
    <x v="18"/>
    <n v="2021"/>
    <x v="4"/>
    <x v="4"/>
    <m/>
    <m/>
    <m/>
    <x v="0"/>
    <s v="GIEWS"/>
    <s v="GIEWS - 1"/>
    <x v="0"/>
    <s v="Current year"/>
    <m/>
    <m/>
    <m/>
    <x v="9"/>
    <n v="21398997"/>
    <x v="23"/>
    <n v="1"/>
    <s v="Jun-Aug 2020"/>
    <n v="12933511"/>
    <n v="0.60439800052310866"/>
    <n v="5184686"/>
    <n v="0.24228640248886432"/>
    <n v="2761903"/>
    <n v="0.12906693710924863"/>
    <n v="507503"/>
    <n v="2.3716205016524841E-2"/>
    <n v="11394"/>
    <n v="5.3245486225359071E-4"/>
    <n v="3280800"/>
    <n v="0.15331559698802705"/>
    <s v="Phase 4 Emergency"/>
    <m/>
    <s v="Y"/>
    <s v="Conflict/insecurity"/>
  </r>
  <r>
    <x v="18"/>
    <n v="2022"/>
    <x v="5"/>
    <x v="4"/>
    <m/>
    <m/>
    <m/>
    <x v="0"/>
    <s v="GIEWS"/>
    <s v="GIEWS -  1, 2, 3 "/>
    <x v="0"/>
    <s v="Current year"/>
    <m/>
    <m/>
    <m/>
    <x v="9"/>
    <n v="22049276.918210581"/>
    <x v="24"/>
    <n v="0.98443876778892458"/>
    <s v="Jun-Aug 2021"/>
    <n v="14074879"/>
    <n v="0.64842777601918866"/>
    <n v="4764223"/>
    <n v="0.2194871106422632"/>
    <n v="2522691"/>
    <n v="0.11622003391387045"/>
    <n v="344370"/>
    <n v="1.5865079424677683E-2"/>
    <n v="0"/>
    <n v="0"/>
    <n v="2867061"/>
    <n v="0.13208511333854814"/>
    <s v="Phase 4 Emergency"/>
    <m/>
    <s v="Y"/>
    <s v="Conflict/insecurity"/>
  </r>
  <r>
    <x v="18"/>
    <n v="2023"/>
    <x v="6"/>
    <x v="4"/>
    <m/>
    <m/>
    <m/>
    <x v="0"/>
    <s v="GIEWS"/>
    <s v="GIEWS -  1, 2, 3 "/>
    <x v="0"/>
    <s v="Current year"/>
    <m/>
    <m/>
    <d v="2022-03-01T00:00:00"/>
    <x v="9"/>
    <n v="21880805"/>
    <x v="25"/>
    <n v="0.97134886033671974"/>
    <s v="Jun-Aug 2022"/>
    <n v="12468941"/>
    <n v="0.58666616166119201"/>
    <n v="5331444"/>
    <n v="0.2508455038476477"/>
    <n v="2825046"/>
    <n v="0.13291897790969609"/>
    <n v="628464"/>
    <n v="2.9569356581464243E-2"/>
    <n v="1817"/>
    <n v="0"/>
    <n v="3453510"/>
    <n v="0.16248833449116032"/>
    <s v="Phase 4 Emergency"/>
    <m/>
    <s v="Y"/>
    <s v="Conflict/insecurity"/>
  </r>
  <r>
    <x v="18"/>
    <n v="2023"/>
    <x v="7"/>
    <x v="4"/>
    <m/>
    <m/>
    <m/>
    <x v="0"/>
    <s v="GIEWS"/>
    <s v="GIEWS -  1, 2, 3 "/>
    <x v="0"/>
    <s v="Projection"/>
    <m/>
    <m/>
    <d v="2022-11-01T00:00:00"/>
    <x v="9"/>
    <n v="22227578"/>
    <x v="26"/>
    <n v="1"/>
    <s v="Jun-Aug 2023"/>
    <n v="13069238.830000002"/>
    <n v="0.5879740397266856"/>
    <n v="5625118.8599999985"/>
    <n v="0.25306935645440087"/>
    <n v="2966899.8099999996"/>
    <n v="0.13347832183965341"/>
    <n v="546453.6100000001"/>
    <n v="2.458448734270554E-2"/>
    <n v="19866.89"/>
    <n v="8.937946365546439E-4"/>
    <n v="3533220.3100000005"/>
    <n v="0.15895660381891363"/>
    <s v="Phase 4 Emergency"/>
    <m/>
    <s v="Y"/>
    <s v="Conflict/insecurity"/>
  </r>
  <r>
    <x v="19"/>
    <n v="2017"/>
    <x v="0"/>
    <x v="5"/>
    <m/>
    <m/>
    <m/>
    <x v="0"/>
    <s v="GIEWS"/>
    <s v="GIEWS - 1"/>
    <x v="0"/>
    <s v="Current year"/>
    <m/>
    <m/>
    <d v="2016-05-01T00:00:00"/>
    <x v="0"/>
    <n v="10114505"/>
    <x v="27"/>
    <n v="0.92"/>
    <s v="May-July 2016"/>
    <n v="3718556"/>
    <n v="0.42"/>
    <n v="3346861"/>
    <n v="0.35789754530046142"/>
    <n v="1740753"/>
    <n v="0.17"/>
    <n v="545280"/>
    <n v="0.06"/>
    <n v="0"/>
    <n v="0"/>
    <n v="2286033"/>
    <n v="0.23"/>
    <s v="Phase 3 Crisis"/>
    <m/>
    <s v="Y"/>
    <s v="Conflict/insecurity"/>
  </r>
  <r>
    <x v="19"/>
    <n v="2018"/>
    <x v="1"/>
    <x v="5"/>
    <m/>
    <m/>
    <m/>
    <x v="0"/>
    <s v="GIEWS"/>
    <s v="GIEWS - 1"/>
    <x v="0"/>
    <s v="Current year"/>
    <m/>
    <m/>
    <d v="2017-04-01T00:00:00"/>
    <x v="0"/>
    <n v="10400938"/>
    <x v="28"/>
    <n v="0.93826768316472997"/>
    <s v="Apr-May 2017"/>
    <n v="3159436"/>
    <n v="0.32375038734016581"/>
    <n v="4033559.9999999995"/>
    <n v="0.4133226982156939"/>
    <n v="1864751"/>
    <n v="0.19108279406291551"/>
    <n v="701117"/>
    <n v="7.1844120381224702E-2"/>
    <n v="0"/>
    <n v="0"/>
    <n v="2565868"/>
    <n v="0.26292691444414024"/>
    <s v="Phase 4 Emergency"/>
    <m/>
    <s v="Y"/>
    <s v="Conflict/insecurity"/>
  </r>
  <r>
    <x v="19"/>
    <n v="2019"/>
    <x v="2"/>
    <x v="5"/>
    <m/>
    <m/>
    <m/>
    <x v="0"/>
    <s v="GIEWS"/>
    <s v="GIEWS - 1"/>
    <x v="0"/>
    <s v="Current year"/>
    <m/>
    <m/>
    <d v="2018-08-01T00:00:00"/>
    <x v="0"/>
    <n v="11178588"/>
    <x v="29"/>
    <n v="0.98"/>
    <s v="Oct-Dec 2018"/>
    <s v="merged with Phase 2 "/>
    <s v="merged with Phase 2"/>
    <n v="9228832"/>
    <n v="0.84276991341566376"/>
    <s v="N/A"/>
    <s v="N/A"/>
    <s v="N/A"/>
    <s v="N/A"/>
    <s v="N/A"/>
    <s v="N/A"/>
    <n v="1721763"/>
    <n v="0.15723008658433629"/>
    <s v="N/A"/>
    <m/>
    <s v="Y"/>
    <s v="Economic shocks"/>
  </r>
  <r>
    <x v="19"/>
    <n v="2020"/>
    <x v="3"/>
    <x v="5"/>
    <m/>
    <m/>
    <m/>
    <x v="0"/>
    <s v="GIEWS"/>
    <s v="GIEWS - 1"/>
    <x v="0"/>
    <s v="Current year"/>
    <m/>
    <m/>
    <s v="N/A"/>
    <x v="10"/>
    <n v="11500000"/>
    <x v="30"/>
    <n v="1"/>
    <s v="Mar-Apr 2019"/>
    <s v="merged with Phase 2 "/>
    <s v="merged with Phase 2"/>
    <n v="11300000"/>
    <n v="0.9826086956521739"/>
    <s v="N/A"/>
    <s v="N/A"/>
    <s v="N/A"/>
    <s v="N/A"/>
    <s v="N/A"/>
    <s v="N/A"/>
    <n v="200000"/>
    <n v="0.02"/>
    <s v="N/A"/>
    <m/>
    <s v="N"/>
    <s v="Weather extremes"/>
  </r>
  <r>
    <x v="19"/>
    <n v="2021"/>
    <x v="4"/>
    <x v="5"/>
    <m/>
    <m/>
    <m/>
    <x v="0"/>
    <s v="GIEWS"/>
    <s v="GIEWS - 1"/>
    <x v="0"/>
    <s v="Current year"/>
    <m/>
    <m/>
    <d v="2020-05-01T00:00:00"/>
    <x v="0"/>
    <n v="11891000"/>
    <x v="29"/>
    <n v="0.92091455722815574"/>
    <s v="May 2020"/>
    <n v="5587471"/>
    <n v="0.51024359863550794"/>
    <n v="3918684"/>
    <n v="0.36"/>
    <n v="1402386"/>
    <n v="0.13"/>
    <n v="42054"/>
    <n v="0"/>
    <n v="0"/>
    <n v="0"/>
    <n v="1444440"/>
    <n v="0.13"/>
    <s v="Phase 2 Stressed"/>
    <m/>
    <s v="Y"/>
    <s v="Weather extremes"/>
  </r>
  <r>
    <x v="19"/>
    <n v="2022"/>
    <x v="5"/>
    <x v="5"/>
    <m/>
    <m/>
    <m/>
    <x v="0"/>
    <s v="GIEWS"/>
    <s v="GIEWS -  1, 2, 3 "/>
    <x v="0"/>
    <s v="Current year"/>
    <m/>
    <m/>
    <d v="2021-04-01T00:00:00"/>
    <x v="0"/>
    <n v="12495569"/>
    <x v="31"/>
    <n v="0.93779731039058722"/>
    <s v="Apr-May 2021"/>
    <n v="5074934"/>
    <n v="0.4330772583181996"/>
    <n v="5029958"/>
    <n v="0.43"/>
    <n v="1506739"/>
    <n v="0.13"/>
    <n v="106680"/>
    <n v="0.01"/>
    <n v="0"/>
    <n v="0"/>
    <n v="1613419"/>
    <n v="0.14000000000000001"/>
    <s v="Phase 4 Emergency"/>
    <m/>
    <s v="Y"/>
    <s v="Weather extremes"/>
  </r>
  <r>
    <x v="19"/>
    <n v="2023"/>
    <x v="6"/>
    <x v="5"/>
    <m/>
    <m/>
    <m/>
    <x v="0"/>
    <s v="GIEWS"/>
    <s v="GIEWS -  1, 2, 3 "/>
    <x v="0"/>
    <s v="Current year"/>
    <s v="https://www.ipcinfo.org/fileadmin/user_upload/ipcinfo/docs/IPC_Burundi_Acute_Food_Insecurity_2022JuneDec_Report_French.pdf"/>
    <m/>
    <d v="2022-08-01T00:00:00"/>
    <x v="0"/>
    <n v="12045234"/>
    <x v="32"/>
    <n v="1"/>
    <s v="Oct-Dec 2022"/>
    <n v="6981060"/>
    <n v="0.57957030971751977"/>
    <n v="3660306"/>
    <n v="0.3"/>
    <n v="1353231"/>
    <n v="0.12"/>
    <n v="50637"/>
    <n v="4.2039033861857728E-3"/>
    <n v="0"/>
    <n v="0"/>
    <n v="1403868"/>
    <n v="0.12"/>
    <s v="Phase 3 Crisis"/>
    <m/>
    <s v="Y"/>
    <s v="Weather extremes"/>
  </r>
  <r>
    <x v="19"/>
    <n v="2023"/>
    <x v="7"/>
    <x v="5"/>
    <m/>
    <m/>
    <m/>
    <x v="0"/>
    <s v="GIEWS"/>
    <s v="GIEWS -  1, 2, 3 "/>
    <x v="0"/>
    <s v="Projection"/>
    <m/>
    <m/>
    <d v="2023-03-01T00:00:00"/>
    <x v="11"/>
    <n v="12800000"/>
    <x v="9"/>
    <n v="1"/>
    <s v="Apr-May 2023"/>
    <s v="Merged with Phase 2"/>
    <s v=""/>
    <n v="12050000"/>
    <n v="0.94"/>
    <s v="N/A"/>
    <s v="N/A"/>
    <s v="N/A"/>
    <s v="N/A"/>
    <s v="N/A"/>
    <s v="N/A"/>
    <n v="750000"/>
    <n v="0.06"/>
    <m/>
    <m/>
    <s v="N"/>
    <s v="Weather extremes"/>
  </r>
  <r>
    <x v="20"/>
    <n v="2017"/>
    <x v="0"/>
    <x v="4"/>
    <m/>
    <m/>
    <m/>
    <x v="1"/>
    <s v="N/A"/>
    <s v="N/A - N/A"/>
    <x v="2"/>
    <s v="Current year"/>
    <s v="N/A"/>
    <s v="N/A"/>
    <s v="N/A"/>
    <x v="1"/>
    <s v="N/A"/>
    <x v="7"/>
    <s v="N/A"/>
    <s v="N/A"/>
    <s v="N/A"/>
    <s v="N/A"/>
    <s v="N/A"/>
    <s v="N/A"/>
    <s v="N/A"/>
    <s v="N/A"/>
    <s v="N/A"/>
    <s v="N/A"/>
    <s v="N/A"/>
    <s v="N/A"/>
    <s v="N/A"/>
    <s v="N/A"/>
    <s v="N/A"/>
    <s v="N/A"/>
    <s v="N/A"/>
    <s v="N/A"/>
  </r>
  <r>
    <x v="20"/>
    <n v="2018"/>
    <x v="1"/>
    <x v="4"/>
    <m/>
    <m/>
    <m/>
    <x v="1"/>
    <s v="N/A"/>
    <s v="N/A - N/A"/>
    <x v="2"/>
    <s v="Current year"/>
    <s v="N/A"/>
    <s v="N/A"/>
    <s v="N/A"/>
    <x v="1"/>
    <s v="N/A"/>
    <x v="7"/>
    <s v="N/A"/>
    <s v="N/A"/>
    <s v="N/A"/>
    <s v="N/A"/>
    <s v="N/A"/>
    <s v="N/A"/>
    <s v="N/A"/>
    <s v="N/A"/>
    <s v="N/A"/>
    <s v="N/A"/>
    <s v="N/A"/>
    <s v="N/A"/>
    <s v="N/A"/>
    <s v="N/A"/>
    <s v="N/A"/>
    <s v="N/A"/>
    <s v="N/A"/>
    <s v="N/A"/>
  </r>
  <r>
    <x v="20"/>
    <n v="2019"/>
    <x v="2"/>
    <x v="4"/>
    <m/>
    <m/>
    <m/>
    <x v="0"/>
    <s v="GIEWS"/>
    <s v="GIEWS - 1"/>
    <x v="0"/>
    <s v="Current year"/>
    <m/>
    <m/>
    <d v="2018-03-01T00:00:00"/>
    <x v="9"/>
    <n v="551873"/>
    <x v="33"/>
    <n v="0.99"/>
    <s v="Jun-Aug 2018"/>
    <n v="415336"/>
    <n v="0.76330849839926784"/>
    <n v="107962"/>
    <n v="0.19841360273172023"/>
    <n v="20772"/>
    <n v="3.8174981530013266E-2"/>
    <n v="56"/>
    <n v="1.0291733899868781E-4"/>
    <n v="0"/>
    <n v="0"/>
    <n v="20828"/>
    <n v="3.8277898869011957E-2"/>
    <m/>
    <m/>
    <s v="N"/>
    <s v="Weather extremes"/>
  </r>
  <r>
    <x v="20"/>
    <n v="2020"/>
    <x v="3"/>
    <x v="4"/>
    <m/>
    <m/>
    <m/>
    <x v="0"/>
    <s v="GIEWS"/>
    <s v="GIEWS - 1"/>
    <x v="0"/>
    <s v="Current year"/>
    <m/>
    <m/>
    <m/>
    <x v="9"/>
    <n v="550153"/>
    <x v="34"/>
    <n v="0.87458579704191375"/>
    <s v="Oct-Dec 2019"/>
    <n v="408837"/>
    <n v="0.84969739543931699"/>
    <n v="62448"/>
    <n v="0.13"/>
    <n v="9871"/>
    <n v="0.02"/>
    <n v="0"/>
    <n v="0"/>
    <n v="0"/>
    <n v="0"/>
    <n v="9871"/>
    <n v="0.02"/>
    <m/>
    <m/>
    <s v="N"/>
    <s v="Weather extremes"/>
  </r>
  <r>
    <x v="20"/>
    <n v="2021"/>
    <x v="4"/>
    <x v="4"/>
    <m/>
    <m/>
    <m/>
    <x v="0"/>
    <s v="GIEWS"/>
    <s v="GIEWS - 1"/>
    <x v="0"/>
    <s v="Current year"/>
    <m/>
    <m/>
    <d v="2020-03-01T00:00:00"/>
    <x v="9"/>
    <n v="556857"/>
    <x v="35"/>
    <n v="0.86"/>
    <s v="Jun-Aug 2020"/>
    <n v="405621.65"/>
    <n v="0.84301659548378383"/>
    <n v="65521.12999999999"/>
    <n v="0.13617468383369183"/>
    <n v="10012.219999999999"/>
    <n v="2.0808720682524342E-2"/>
    <n v="0"/>
    <n v="0"/>
    <n v="0"/>
    <n v="0"/>
    <n v="10012.219999999999"/>
    <n v="2.0808720682524342E-2"/>
    <s v="Phase 2 Stressed"/>
    <m/>
    <s v="N"/>
    <s v="Weather extremes"/>
  </r>
  <r>
    <x v="20"/>
    <n v="2022"/>
    <x v="5"/>
    <x v="4"/>
    <m/>
    <m/>
    <m/>
    <x v="0"/>
    <s v="GIEWS"/>
    <s v="GIEWS -  1, 2, 3 "/>
    <x v="3"/>
    <s v="Current year"/>
    <s v="N/A"/>
    <s v="Insufficient evidence"/>
    <s v="N/A"/>
    <x v="1"/>
    <s v="N/A"/>
    <x v="7"/>
    <s v="N/A"/>
    <s v="N/A"/>
    <s v="N/A"/>
    <s v="N/A"/>
    <s v="N/A"/>
    <s v="N/A"/>
    <s v="N/A"/>
    <s v="N/A"/>
    <s v="N/A"/>
    <s v="N/A"/>
    <s v="N/A"/>
    <s v="N/A"/>
    <s v="N/A"/>
    <s v="N/A"/>
    <s v="N/A"/>
    <s v="N/A"/>
    <s v="N/A"/>
    <s v="N/A"/>
  </r>
  <r>
    <x v="20"/>
    <n v="2023"/>
    <x v="6"/>
    <x v="4"/>
    <m/>
    <m/>
    <m/>
    <x v="0"/>
    <s v="GIEWS "/>
    <s v="GIEWS  - 1, 2"/>
    <x v="0"/>
    <s v="Current year"/>
    <m/>
    <m/>
    <m/>
    <x v="9"/>
    <n v="483627"/>
    <x v="36"/>
    <n v="1"/>
    <s v="Jun-Aug 2022"/>
    <n v="299472"/>
    <n v="0.61922101123386408"/>
    <n v="138062"/>
    <n v="0.28547206835019551"/>
    <n v="43003"/>
    <n v="8.8917698970487583E-2"/>
    <n v="3090"/>
    <n v="6.3892214454527975E-3"/>
    <n v="0"/>
    <n v="0"/>
    <n v="46093"/>
    <n v="9.5306920415940383E-2"/>
    <m/>
    <m/>
    <s v="N"/>
    <s v="Economic shocks"/>
  </r>
  <r>
    <x v="20"/>
    <n v="2023"/>
    <x v="7"/>
    <x v="4"/>
    <m/>
    <m/>
    <m/>
    <x v="0"/>
    <s v="GIEWS"/>
    <s v="GIEWS - 1, 2"/>
    <x v="3"/>
    <s v="Projection"/>
    <s v="N/A"/>
    <s v="Insufficient evidence"/>
    <s v="N/A"/>
    <x v="1"/>
    <s v="N/A"/>
    <x v="7"/>
    <s v="N/A"/>
    <s v="N/A"/>
    <s v="N/A"/>
    <s v="N/A"/>
    <s v="N/A"/>
    <s v="N/A"/>
    <s v="N/A"/>
    <s v="N/A"/>
    <s v="N/A"/>
    <s v="N/A"/>
    <s v="N/A"/>
    <s v="N/A"/>
    <s v="N/A"/>
    <s v="N/A"/>
    <s v="N/A"/>
    <s v="N/A"/>
    <s v="N/A"/>
    <s v="N/A"/>
  </r>
  <r>
    <x v="21"/>
    <n v="2017"/>
    <x v="0"/>
    <x v="0"/>
    <m/>
    <m/>
    <m/>
    <x v="1"/>
    <s v="N/A"/>
    <s v="N/A - N/A"/>
    <x v="2"/>
    <s v="Current year"/>
    <s v="N/A"/>
    <s v="N/A"/>
    <s v="N/A"/>
    <x v="1"/>
    <s v="N/A"/>
    <x v="7"/>
    <s v="N/A"/>
    <s v="N/A"/>
    <s v="N/A"/>
    <s v="N/A"/>
    <s v="N/A"/>
    <s v="N/A"/>
    <s v="N/A"/>
    <s v="N/A"/>
    <s v="N/A"/>
    <s v="N/A"/>
    <s v="N/A"/>
    <s v="N/A"/>
    <s v="N/A"/>
    <s v="N/A"/>
    <s v="N/A"/>
    <s v="N/A"/>
    <s v="N/A"/>
    <s v="N/A"/>
  </r>
  <r>
    <x v="21"/>
    <n v="2018"/>
    <x v="1"/>
    <x v="0"/>
    <m/>
    <m/>
    <m/>
    <x v="1"/>
    <s v="N/A"/>
    <s v="N/A - N/A"/>
    <x v="2"/>
    <s v="Current year"/>
    <s v="N/A"/>
    <s v="N/A"/>
    <s v="N/A"/>
    <x v="1"/>
    <s v="N/A"/>
    <x v="7"/>
    <s v="N/A"/>
    <s v="N/A"/>
    <s v="N/A"/>
    <s v="N/A"/>
    <s v="N/A"/>
    <s v="N/A"/>
    <s v="N/A"/>
    <s v="N/A"/>
    <s v="N/A"/>
    <s v="N/A"/>
    <s v="N/A"/>
    <s v="N/A"/>
    <s v="N/A"/>
    <s v="N/A"/>
    <s v="N/A"/>
    <s v="N/A"/>
    <s v="N/A"/>
    <s v="N/A"/>
  </r>
  <r>
    <x v="21"/>
    <n v="2019"/>
    <x v="2"/>
    <x v="0"/>
    <m/>
    <m/>
    <m/>
    <x v="1"/>
    <s v="N/A"/>
    <s v="N/A - N/A"/>
    <x v="2"/>
    <s v="Current year"/>
    <s v="N/A"/>
    <s v="N/A"/>
    <s v="N/A"/>
    <x v="1"/>
    <s v="N/A"/>
    <x v="7"/>
    <s v="N/A"/>
    <s v="N/A"/>
    <s v="N/A"/>
    <s v="N/A"/>
    <s v="N/A"/>
    <s v="N/A"/>
    <s v="N/A"/>
    <s v="N/A"/>
    <s v="N/A"/>
    <s v="N/A"/>
    <s v="N/A"/>
    <s v="N/A"/>
    <s v="N/A"/>
    <s v="N/A"/>
    <s v="N/A"/>
    <s v="N/A"/>
    <s v="N/A"/>
    <s v="N/A"/>
  </r>
  <r>
    <x v="21"/>
    <n v="2020"/>
    <x v="3"/>
    <x v="0"/>
    <m/>
    <m/>
    <m/>
    <x v="1"/>
    <s v="N/A"/>
    <s v="N/A - N/A"/>
    <x v="2"/>
    <s v="Current year"/>
    <s v="N/A"/>
    <s v="N/A"/>
    <s v="N/A"/>
    <x v="1"/>
    <s v="N/A"/>
    <x v="7"/>
    <s v="N/A"/>
    <s v="N/A"/>
    <s v="N/A"/>
    <s v="N/A"/>
    <s v="N/A"/>
    <s v="N/A"/>
    <s v="N/A"/>
    <s v="N/A"/>
    <s v="N/A"/>
    <s v="N/A"/>
    <s v="N/A"/>
    <s v="N/A"/>
    <s v="N/A"/>
    <s v="N/A"/>
    <s v="N/A"/>
    <s v="N/A"/>
    <s v="N/A"/>
    <s v="N/A"/>
  </r>
  <r>
    <x v="21"/>
    <n v="2021"/>
    <x v="4"/>
    <x v="0"/>
    <m/>
    <m/>
    <m/>
    <x v="0"/>
    <s v="Climate shock"/>
    <s v="Climate shock - "/>
    <x v="3"/>
    <s v="Current year"/>
    <s v="N/A"/>
    <s v="Insufficient evidence"/>
    <s v="N/A"/>
    <x v="1"/>
    <s v="N/A"/>
    <x v="7"/>
    <s v="N/A"/>
    <s v="N/A"/>
    <s v="N/A"/>
    <s v="N/A"/>
    <s v="N/A"/>
    <s v="N/A"/>
    <s v="N/A"/>
    <s v="N/A"/>
    <s v="N/A"/>
    <s v="N/A"/>
    <s v="N/A"/>
    <s v="N/A"/>
    <s v="N/A"/>
    <s v="N/A"/>
    <s v="N/A"/>
    <s v="N/A"/>
    <s v="N/A"/>
    <s v="N/A"/>
  </r>
  <r>
    <x v="21"/>
    <n v="2022"/>
    <x v="5"/>
    <x v="0"/>
    <m/>
    <m/>
    <m/>
    <x v="0"/>
    <s v="Climate shock"/>
    <s v="Climate shock - WFP assistance provided in response to flash flooding and COVID-19 response"/>
    <x v="3"/>
    <s v="Current year"/>
    <s v="N/A"/>
    <s v="Insufficient evidence"/>
    <s v="N/A"/>
    <x v="1"/>
    <s v="N/A"/>
    <x v="7"/>
    <s v="N/A"/>
    <s v="N/A"/>
    <s v="N/A"/>
    <s v="N/A"/>
    <s v="N/A"/>
    <s v="N/A"/>
    <s v="N/A"/>
    <s v="N/A"/>
    <s v="N/A"/>
    <s v="N/A"/>
    <s v="N/A"/>
    <s v="N/A"/>
    <s v="N/A"/>
    <s v="N/A"/>
    <s v="N/A"/>
    <s v="N/A"/>
    <s v="N/A"/>
    <s v="N/A"/>
  </r>
  <r>
    <x v="21"/>
    <n v="2023"/>
    <x v="6"/>
    <x v="0"/>
    <m/>
    <m/>
    <m/>
    <x v="1"/>
    <s v="N/A"/>
    <s v="N/A - N/A"/>
    <x v="2"/>
    <s v="Current year"/>
    <s v="N/A"/>
    <s v="N/A"/>
    <s v="N/A"/>
    <x v="1"/>
    <s v="N/A"/>
    <x v="7"/>
    <s v="N/A"/>
    <s v="N/A"/>
    <s v="N/A"/>
    <s v="N/A"/>
    <s v="N/A"/>
    <s v="N/A"/>
    <s v="N/A"/>
    <s v="N/A"/>
    <s v="N/A"/>
    <s v="N/A"/>
    <s v="N/A"/>
    <s v="N/A"/>
    <s v="N/A"/>
    <s v="N/A"/>
    <s v="N/A"/>
    <s v="N/A"/>
    <s v="N/A"/>
    <s v="N/A"/>
  </r>
  <r>
    <x v="22"/>
    <n v="2017"/>
    <x v="0"/>
    <x v="4"/>
    <m/>
    <m/>
    <m/>
    <x v="0"/>
    <s v="GIEWS"/>
    <s v="GIEWS - 1"/>
    <x v="0"/>
    <s v="Current year"/>
    <m/>
    <m/>
    <m/>
    <x v="2"/>
    <n v="23711472"/>
    <x v="37"/>
    <n v="0.38096450819672129"/>
    <d v="2016-09-01T00:00:00"/>
    <n v="6830335"/>
    <n v="0.73479748446942372"/>
    <n v="2176271"/>
    <n v="0.23412006238694841"/>
    <s v="N/A"/>
    <s v="N/A"/>
    <s v="N/A"/>
    <s v="N/A"/>
    <s v="N/A"/>
    <s v="N/A"/>
    <n v="288928"/>
    <n v="3.1082453143627897E-2"/>
    <s v="N/A"/>
    <m/>
    <s v="Y"/>
    <s v="Conflict/insecurity"/>
  </r>
  <r>
    <x v="22"/>
    <n v="2018"/>
    <x v="1"/>
    <x v="4"/>
    <m/>
    <m/>
    <m/>
    <x v="0"/>
    <s v="GIEWS"/>
    <s v="GIEWS - 1"/>
    <x v="0"/>
    <s v="Current year"/>
    <m/>
    <m/>
    <m/>
    <x v="2"/>
    <n v="24393181"/>
    <x v="38"/>
    <n v="0.99"/>
    <d v="2017-05-01T00:00:00"/>
    <n v="8505189"/>
    <n v="0.35067509950416759"/>
    <n v="11875558"/>
    <n v="0.48963785323495024"/>
    <s v="N/A"/>
    <s v="N/A"/>
    <s v="N/A"/>
    <s v="N/A"/>
    <s v="N/A"/>
    <s v="N/A"/>
    <n v="3873011"/>
    <n v="0.1596870472608822"/>
    <s v="N/A"/>
    <m/>
    <s v="Y"/>
    <s v="Conflict/insecurity"/>
  </r>
  <r>
    <x v="22"/>
    <n v="2019"/>
    <x v="2"/>
    <x v="4"/>
    <m/>
    <m/>
    <s v="7 regions"/>
    <x v="0"/>
    <s v="GIEWS"/>
    <s v="GIEWS - 1"/>
    <x v="0"/>
    <s v="Current year"/>
    <m/>
    <m/>
    <m/>
    <x v="9"/>
    <n v="25076747"/>
    <x v="39"/>
    <n v="0.64"/>
    <s v="Jun-Aug 2018"/>
    <n v="12459690.102177471"/>
    <n v="0.78739898719587231"/>
    <n v="2869118.1289205812"/>
    <n v="0.18131596294377914"/>
    <n v="495050.20000000013"/>
    <n v="3.12850498603486E-2"/>
    <n v="0"/>
    <n v="0"/>
    <n v="0"/>
    <n v="0"/>
    <n v="495050.20000000013"/>
    <n v="3.12850498603486E-2"/>
    <s v="Phase 2 Stressed"/>
    <m/>
    <s v="Y"/>
    <s v="Conflict/insecurity"/>
  </r>
  <r>
    <x v="22"/>
    <n v="2020"/>
    <x v="3"/>
    <x v="4"/>
    <m/>
    <m/>
    <m/>
    <x v="0"/>
    <s v="GIEWS"/>
    <s v="GIEWS - 1"/>
    <x v="0"/>
    <s v="Current year"/>
    <m/>
    <m/>
    <m/>
    <x v="9"/>
    <n v="25189253.125"/>
    <x v="40"/>
    <n v="0.64"/>
    <s v="Oct-Dec 2019"/>
    <n v="10904241.317063861"/>
    <n v="0.67639468996412655"/>
    <n v="3848508.8169979234"/>
    <n v="0.23872461136442957"/>
    <n v="1196623.8602315478"/>
    <n v="7.0000000000000007E-2"/>
    <n v="171748.00570666799"/>
    <n v="0.01"/>
    <n v="0"/>
    <n v="0"/>
    <n v="1368371.8659382157"/>
    <n v="0.08"/>
    <s v="Phase 3 Crisis"/>
    <m/>
    <s v="Y"/>
    <s v="Conflict/insecurity"/>
  </r>
  <r>
    <x v="22"/>
    <n v="2021"/>
    <x v="4"/>
    <x v="4"/>
    <m/>
    <m/>
    <m/>
    <x v="0"/>
    <s v="GIEWS"/>
    <s v="GIEWS - 1"/>
    <x v="0"/>
    <s v="Current year"/>
    <m/>
    <m/>
    <d v="2020-11-01T00:00:00"/>
    <x v="12"/>
    <n v="25931269"/>
    <x v="41"/>
    <n v="1"/>
    <s v="Oct-Dec 2020"/>
    <n v="17064485"/>
    <n v="0.65806594347542346"/>
    <n v="6181745"/>
    <n v="0.23838960600038508"/>
    <n v="2586344"/>
    <n v="9.973842776456486E-2"/>
    <n v="98695"/>
    <n v="3.8060227596266112E-3"/>
    <n v="0"/>
    <n v="0"/>
    <n v="2685039"/>
    <n v="0.10354445052419146"/>
    <s v="Phase 3 Crisis"/>
    <m/>
    <s v="Y"/>
    <s v="Conflict/insecurity"/>
  </r>
  <r>
    <x v="22"/>
    <n v="2022"/>
    <x v="5"/>
    <x v="4"/>
    <m/>
    <m/>
    <m/>
    <x v="0"/>
    <s v="GIEWS"/>
    <s v="GIEWS -  1, 2, 3 "/>
    <x v="0"/>
    <s v="Current year"/>
    <m/>
    <m/>
    <m/>
    <x v="9"/>
    <n v="25931269"/>
    <x v="42"/>
    <n v="0.99999996143651892"/>
    <s v="Mar-May 2021"/>
    <n v="17458393"/>
    <n v="0.673256433121589"/>
    <n v="5847403"/>
    <n v="0.22549622332390379"/>
    <n v="2364914"/>
    <n v="9.1199319678466936E-2"/>
    <n v="260558"/>
    <n v="1.0048023876040308E-2"/>
    <n v="0"/>
    <n v="0"/>
    <n v="2625472"/>
    <n v="0.10124734355450725"/>
    <s v="Phase 3 Crisis"/>
    <m/>
    <s v="Y"/>
    <s v="Conflict/insecurity"/>
  </r>
  <r>
    <x v="22"/>
    <n v="2023"/>
    <x v="6"/>
    <x v="4"/>
    <m/>
    <m/>
    <m/>
    <x v="0"/>
    <s v="GIEWS"/>
    <s v="GIEWS -  1, 2, 3 "/>
    <x v="0"/>
    <s v="Current year"/>
    <m/>
    <m/>
    <m/>
    <x v="9"/>
    <n v="27190905.806653835"/>
    <x v="43"/>
    <n v="1"/>
    <s v="Oct-Dec 2022"/>
    <n v="16825442.570842501"/>
    <n v="0.618789336790877"/>
    <n v="6768449.3639476858"/>
    <n v="0.24892327648354368"/>
    <n v="3356780.9671600093"/>
    <n v="0.12345234068438345"/>
    <n v="240232.90470360729"/>
    <n v="8.8350460411958896E-3"/>
    <n v="0"/>
    <n v="0"/>
    <n v="3597013.8718636162"/>
    <n v="0.13228738672557933"/>
    <s v="Phase 3 Crisis"/>
    <m/>
    <s v="Y"/>
    <s v="Conflict/insecurity"/>
  </r>
  <r>
    <x v="22"/>
    <n v="2023"/>
    <x v="7"/>
    <x v="4"/>
    <m/>
    <m/>
    <m/>
    <x v="0"/>
    <s v="GIEWS"/>
    <s v="GIEWS -  1, 2, 3 "/>
    <x v="0"/>
    <s v="Projection"/>
    <m/>
    <m/>
    <m/>
    <x v="9"/>
    <n v="27190905.806653835"/>
    <x v="43"/>
    <n v="1"/>
    <s v="Jun-Aug 2023"/>
    <n v="17904327.910426781"/>
    <n v="0.65846750519232233"/>
    <n v="6052021.5087239193"/>
    <n v="0.22257520774622155"/>
    <n v="3028257.4959813193"/>
    <n v="0.11137023229436807"/>
    <n v="206298.891521816"/>
    <n v="7.5870547670880825E-3"/>
    <n v="0"/>
    <n v="0"/>
    <n v="3234556.3875031364"/>
    <n v="0.1189572870614562"/>
    <s v="Phase 3 Crisis"/>
    <m/>
    <s v="Y"/>
    <s v="Conflict/insecurity"/>
  </r>
  <r>
    <x v="23"/>
    <n v="2017"/>
    <x v="0"/>
    <x v="3"/>
    <m/>
    <m/>
    <m/>
    <x v="0"/>
    <s v="GIEWS"/>
    <s v="GIEWS - 1"/>
    <x v="0"/>
    <s v="Current year"/>
    <m/>
    <m/>
    <d v="2016-08-01T00:00:00"/>
    <x v="0"/>
    <n v="5053330"/>
    <x v="44"/>
    <n v="1"/>
    <s v="Aug-Dec 2016"/>
    <s v="merged with Phase 2"/>
    <n v="0"/>
    <n v="3044474"/>
    <n v="0.60246886706389646"/>
    <s v="N/A"/>
    <s v="N/A"/>
    <s v="N/A"/>
    <s v="N/A"/>
    <s v="N/A"/>
    <s v="N/A"/>
    <n v="2008856"/>
    <n v="0.39753113293610354"/>
    <s v="N/A"/>
    <m/>
    <s v="Y"/>
    <s v="Conflict/insecurity"/>
  </r>
  <r>
    <x v="23"/>
    <n v="2018"/>
    <x v="1"/>
    <x v="3"/>
    <m/>
    <m/>
    <m/>
    <x v="0"/>
    <s v="GIEWS"/>
    <s v="GIEWS - 1"/>
    <x v="0"/>
    <s v="Current year"/>
    <m/>
    <m/>
    <d v="2017-02-01T00:00:00"/>
    <x v="0"/>
    <n v="5711072"/>
    <x v="45"/>
    <n v="0.64224474844652635"/>
    <s v="Feb-May 2017"/>
    <n v="1038686"/>
    <n v="0.2831822843878769"/>
    <n v="1519192"/>
    <n v="0.41418509634652578"/>
    <n v="794156"/>
    <n v="0.216514817991519"/>
    <n v="315872"/>
    <n v="8.6117801274078448E-2"/>
    <n v="0"/>
    <n v="0"/>
    <n v="1110028"/>
    <n v="0.30263261926559731"/>
    <s v="Phase 3 Crisis"/>
    <m/>
    <s v="Y"/>
    <s v="Conflict/insecurity"/>
  </r>
  <r>
    <x v="23"/>
    <n v="2019"/>
    <x v="2"/>
    <x v="3"/>
    <m/>
    <m/>
    <m/>
    <x v="0"/>
    <s v="GIEWS"/>
    <s v="GIEWS - 1"/>
    <x v="0"/>
    <s v="Current year"/>
    <m/>
    <m/>
    <d v="2018-09-01T00:00:00"/>
    <x v="0"/>
    <n v="4684517"/>
    <x v="46"/>
    <n v="0.94836073815080613"/>
    <d v="2018-08-01T00:00:00"/>
    <n v="702450"/>
    <n v="0.15811644140879286"/>
    <n v="1841199"/>
    <n v="0.41444064887953302"/>
    <n v="1351826"/>
    <n v="0.30428630724447692"/>
    <n v="547137"/>
    <n v="0.12315660246719723"/>
    <n v="0"/>
    <n v="0"/>
    <n v="1898963"/>
    <n v="0.42744290971167415"/>
    <s v="Phase 4 Emergency"/>
    <m/>
    <s v="Y"/>
    <s v="Conflict/insecurity"/>
  </r>
  <r>
    <x v="23"/>
    <n v="2020"/>
    <x v="3"/>
    <x v="3"/>
    <m/>
    <m/>
    <m/>
    <x v="0"/>
    <s v="GIEWS"/>
    <s v="GIEWS - 1"/>
    <x v="0"/>
    <s v="Current year"/>
    <m/>
    <m/>
    <d v="2019-05-01T00:00:00"/>
    <x v="0"/>
    <n v="4826000"/>
    <x v="47"/>
    <n v="0.91004351429755492"/>
    <s v="May-Aug 2019"/>
    <n v="796757"/>
    <n v="0.18141634429070078"/>
    <n v="1786004"/>
    <n v="0.41"/>
    <n v="1343336"/>
    <n v="0.31"/>
    <n v="465773"/>
    <n v="0.11"/>
    <n v="0"/>
    <n v="0"/>
    <n v="1809109"/>
    <n v="0.42"/>
    <s v="Phase 4 Emergency"/>
    <m/>
    <s v="Y"/>
    <s v="Conflict/insecurity"/>
  </r>
  <r>
    <x v="23"/>
    <n v="2021"/>
    <x v="4"/>
    <x v="3"/>
    <m/>
    <m/>
    <m/>
    <x v="0"/>
    <s v="GIEWS"/>
    <s v="GIEWS - 1"/>
    <x v="0"/>
    <s v="Current year"/>
    <m/>
    <m/>
    <d v="2020-04-01T00:00:00"/>
    <x v="0"/>
    <n v="4830000"/>
    <x v="48"/>
    <n v="0.95"/>
    <s v="May-Aug 2020"/>
    <n v="614066"/>
    <n v="0.13360838326428073"/>
    <n v="1619211"/>
    <n v="0.35"/>
    <n v="1608758"/>
    <n v="0.35"/>
    <n v="753979"/>
    <n v="0.16"/>
    <n v="0"/>
    <n v="0"/>
    <n v="2362737"/>
    <n v="0.51"/>
    <s v="Phase 4 Emergency"/>
    <m/>
    <s v="Y"/>
    <s v="Conflict/insecurity"/>
  </r>
  <r>
    <x v="23"/>
    <n v="2022"/>
    <x v="5"/>
    <x v="3"/>
    <m/>
    <m/>
    <m/>
    <x v="0"/>
    <s v="GIEWS"/>
    <s v="GIEWS -  1, 2, 3 "/>
    <x v="0"/>
    <s v="Current year"/>
    <m/>
    <m/>
    <d v="2021-02-01T00:00:00"/>
    <x v="0"/>
    <n v="4900000"/>
    <x v="49"/>
    <n v="0.99579285714285715"/>
    <s v="Apr-Aug 2021"/>
    <n v="998449"/>
    <n v="0.20462599282491545"/>
    <n v="1591200"/>
    <n v="0.33"/>
    <n v="1657212"/>
    <n v="0.34"/>
    <n v="632524"/>
    <n v="0.13"/>
    <n v="0"/>
    <n v="0"/>
    <n v="2289736"/>
    <n v="0.47"/>
    <s v="Phase 4 Emergency"/>
    <m/>
    <s v="Y"/>
    <s v="Conflict/insecurity"/>
  </r>
  <r>
    <x v="23"/>
    <n v="2023"/>
    <x v="6"/>
    <x v="3"/>
    <m/>
    <m/>
    <m/>
    <x v="0"/>
    <s v="GIEWS"/>
    <s v="GIEWS -  1, 2, 3 "/>
    <x v="0"/>
    <s v="Current year"/>
    <s v="https://www.ipcinfo.org/fileadmin/user_upload/ipcinfo/docs/IPC_CAR_Acute_Food_Insecurity_2022Sept_2023Aug_Report_French.pdf"/>
    <m/>
    <d v="2022-09-01T00:00:00"/>
    <x v="0"/>
    <n v="6091097"/>
    <x v="50"/>
    <n v="1"/>
    <s v="Sep 2022 - Mar 2023"/>
    <n v="1434325"/>
    <n v="0.23"/>
    <n v="2004079"/>
    <n v="0.33"/>
    <n v="2011128"/>
    <n v="0.33"/>
    <n v="641565"/>
    <n v="0.11"/>
    <n v="0"/>
    <n v="0"/>
    <n v="2652693"/>
    <n v="0.44"/>
    <s v="Phase 4 Emergency"/>
    <m/>
    <s v="Y"/>
    <s v="Conflict/insecurity"/>
  </r>
  <r>
    <x v="23"/>
    <n v="2023"/>
    <x v="7"/>
    <x v="3"/>
    <m/>
    <m/>
    <m/>
    <x v="0"/>
    <s v="GIEWS"/>
    <s v="GIEWS -  1, 2, 3 "/>
    <x v="0"/>
    <s v="Projection"/>
    <s v="https://www.ipcinfo.org/fileadmin/user_upload/ipcinfo/docs/IPC_CAR_Acute_Food_Insecurity_2022Sept_2023Aug_Report_French.pdf"/>
    <m/>
    <d v="2022-09-01T00:00:00"/>
    <x v="0"/>
    <n v="6091097"/>
    <x v="50"/>
    <n v="1"/>
    <s v="Apr-Aug 2023"/>
    <n v="1235526"/>
    <n v="0.2028412944334986"/>
    <n v="1865230"/>
    <n v="0.31"/>
    <n v="2183556"/>
    <n v="0.36"/>
    <n v="806785"/>
    <n v="0.13"/>
    <n v="0"/>
    <n v="0"/>
    <n v="2990341"/>
    <n v="0.49"/>
    <s v="Phase 4 Emergency"/>
    <m/>
    <s v="Y"/>
    <s v="Conflict/insecurity"/>
  </r>
  <r>
    <x v="24"/>
    <n v="2017"/>
    <x v="0"/>
    <x v="4"/>
    <m/>
    <m/>
    <m/>
    <x v="0"/>
    <s v="GIEWS"/>
    <s v="GIEWS - 1"/>
    <x v="0"/>
    <s v="Current year"/>
    <m/>
    <m/>
    <d v="2016-03-01T00:00:00"/>
    <x v="9"/>
    <n v="14988418"/>
    <x v="51"/>
    <n v="0.86"/>
    <s v="Jun-Aug 2016"/>
    <n v="9132141.9000000004"/>
    <n v="0.70771416603668014"/>
    <n v="2719137.45"/>
    <n v="0.21072516325724802"/>
    <n v="1052435.6500000004"/>
    <n v="8.1560670706071883E-2"/>
    <n v="0"/>
    <n v="0"/>
    <n v="0"/>
    <n v="0"/>
    <n v="1052435.6500000004"/>
    <n v="8.1560670706071883E-2"/>
    <m/>
    <m/>
    <s v="Y"/>
    <s v="Conflict/insecurity"/>
  </r>
  <r>
    <x v="24"/>
    <n v="2018"/>
    <x v="1"/>
    <x v="4"/>
    <m/>
    <m/>
    <s v="Lake Chad Basin"/>
    <x v="0"/>
    <s v="GIEWS"/>
    <s v="GIEWS - 1"/>
    <x v="0"/>
    <s v="Current year"/>
    <m/>
    <m/>
    <d v="2017-03-01T00:00:00"/>
    <x v="9"/>
    <n v="14009000"/>
    <x v="52"/>
    <n v="0.93"/>
    <s v="Jun-Aug 2017"/>
    <n v="9507126"/>
    <n v="0.73099068800789802"/>
    <n v="2601276"/>
    <n v="0.20000876531334841"/>
    <n v="861293"/>
    <n v="6.6223710787717188E-2"/>
    <n v="36115"/>
    <n v="2.7768358910363906E-3"/>
    <n v="0"/>
    <n v="0"/>
    <n v="897408"/>
    <n v="6.9000546678753577E-2"/>
    <s v="Phase 3 Crisis"/>
    <m/>
    <s v="Y"/>
    <s v="Conflict/insecurity"/>
  </r>
  <r>
    <x v="24"/>
    <n v="2019"/>
    <x v="2"/>
    <x v="4"/>
    <m/>
    <m/>
    <s v="Lake Chad Basin"/>
    <x v="0"/>
    <s v="GIEWS"/>
    <s v="GIEWS - 1"/>
    <x v="0"/>
    <s v="Current year"/>
    <m/>
    <m/>
    <m/>
    <x v="9"/>
    <n v="15353184"/>
    <x v="53"/>
    <n v="0.9"/>
    <s v="Jun-Aug 2018"/>
    <n v="9923301"/>
    <n v="0.7162059284722303"/>
    <n v="2941367"/>
    <n v="0.2122906967361545"/>
    <n v="956668"/>
    <n v="6.9046710684244256E-2"/>
    <n v="34038"/>
    <n v="2.4566641073709016E-3"/>
    <n v="0"/>
    <n v="0"/>
    <n v="990706"/>
    <n v="7.1503374791615157E-2"/>
    <s v="Phase 3 Crisis"/>
    <m/>
    <s v="Y"/>
    <s v="Conflict/insecurity"/>
  </r>
  <r>
    <x v="24"/>
    <n v="2020"/>
    <x v="3"/>
    <x v="4"/>
    <m/>
    <m/>
    <m/>
    <x v="0"/>
    <s v="GIEWS"/>
    <s v="GIEWS - 1"/>
    <x v="0"/>
    <s v="Current year"/>
    <m/>
    <m/>
    <m/>
    <x v="9"/>
    <n v="15758820.879120879"/>
    <x v="54"/>
    <n v="0.91"/>
    <s v="Jun-Aug 2019"/>
    <n v="10996109"/>
    <n v="0.76678555815975247"/>
    <n v="2703544"/>
    <n v="0.19"/>
    <n v="619139"/>
    <n v="0.04"/>
    <n v="21735"/>
    <n v="0"/>
    <m/>
    <n v="0.04"/>
    <n v="640874"/>
    <n v="0.04"/>
    <s v="Phase 3 Crisis"/>
    <m/>
    <s v="Y"/>
    <s v="Conflict/insecurity"/>
  </r>
  <r>
    <x v="24"/>
    <n v="2021"/>
    <x v="4"/>
    <x v="4"/>
    <m/>
    <m/>
    <m/>
    <x v="0"/>
    <s v="GIEWS"/>
    <s v="GIEWS - 1"/>
    <x v="0"/>
    <s v="Current year"/>
    <m/>
    <m/>
    <d v="2020-03-01T00:00:00"/>
    <x v="9"/>
    <n v="16244513"/>
    <x v="55"/>
    <n v="0.9"/>
    <s v="Jun-Aug 2020"/>
    <n v="10543253.140000001"/>
    <n v="0.72012772107554157"/>
    <n v="3080198.9099999997"/>
    <n v="0.21038446028600874"/>
    <n v="882474.18"/>
    <n v="6.0274956098740444E-2"/>
    <n v="134883.77000000002"/>
    <n v="9.2128625397092118E-3"/>
    <n v="0"/>
    <n v="0"/>
    <n v="1017357.9500000001"/>
    <n v="6.9487818638449647E-2"/>
    <s v="Phase 3 Crisis"/>
    <m/>
    <s v="Y"/>
    <s v="Conflict/insecurity"/>
  </r>
  <r>
    <x v="24"/>
    <n v="2022"/>
    <x v="5"/>
    <x v="4"/>
    <m/>
    <m/>
    <m/>
    <x v="0"/>
    <s v="GIEWS"/>
    <s v="GIEWS -  1, 2, 3 "/>
    <x v="0"/>
    <s v="Current year"/>
    <m/>
    <m/>
    <m/>
    <x v="9"/>
    <n v="16700000"/>
    <x v="56"/>
    <n v="0.92071053892215571"/>
    <s v="Jun-Aug 2021"/>
    <n v="10265854.439999999"/>
    <n v="0.66766024365717025"/>
    <n v="3331381.7699999996"/>
    <n v="0.21666303348377253"/>
    <n v="1613219.65"/>
    <n v="0.1049189457036111"/>
    <n v="165410.13999999993"/>
    <n v="1.0757777155446069E-2"/>
    <n v="0"/>
    <n v="0"/>
    <n v="1778629.79"/>
    <n v="0.11567672285905718"/>
    <s v="Phase 3 Crisis"/>
    <m/>
    <s v="Y"/>
    <s v="Conflict/insecurity"/>
  </r>
  <r>
    <x v="24"/>
    <n v="2023"/>
    <x v="6"/>
    <x v="4"/>
    <m/>
    <m/>
    <m/>
    <x v="0"/>
    <s v="GIEWS"/>
    <s v="GIEWS -  1, 2, 3 "/>
    <x v="0"/>
    <s v="Current year"/>
    <m/>
    <m/>
    <m/>
    <x v="9"/>
    <n v="16818391"/>
    <x v="57"/>
    <n v="0.9394590124584451"/>
    <s v="Jun-Aug 2022"/>
    <n v="9674974"/>
    <n v="0.61233280184180072"/>
    <n v="4026354"/>
    <n v="0.25482948336883821"/>
    <n v="1997572"/>
    <n v="0.12642709527082238"/>
    <n v="101289"/>
    <n v="6.4106195185386705E-3"/>
    <n v="0"/>
    <n v="0"/>
    <n v="2098861"/>
    <n v="0.13283771478936107"/>
    <s v="Phase 3 Crisis"/>
    <m/>
    <s v="Y"/>
    <s v="Conflict/insecurity"/>
  </r>
  <r>
    <x v="24"/>
    <n v="2023"/>
    <x v="7"/>
    <x v="4"/>
    <m/>
    <m/>
    <m/>
    <x v="0"/>
    <s v="GIEWS"/>
    <s v="GIEWS -  1, 2, 3 "/>
    <x v="0"/>
    <s v="Projection"/>
    <m/>
    <m/>
    <m/>
    <x v="9"/>
    <n v="16232473.344707103"/>
    <x v="58"/>
    <n v="1"/>
    <s v="Jun-Aug 2023"/>
    <n v="10895416.688172413"/>
    <n v="0.67121112456501053"/>
    <n v="3824286.903640877"/>
    <n v="0.23559483650024635"/>
    <n v="1480286.7630312978"/>
    <n v="9.1192927386754191E-2"/>
    <n v="32482.989862514016"/>
    <n v="2.0011115479888152E-3"/>
    <n v="0"/>
    <n v="0"/>
    <n v="1512769.7528938118"/>
    <n v="9.3194038934742998E-2"/>
    <s v="Phase 3 Crisis"/>
    <m/>
    <s v="Y"/>
    <s v="Conflict/insecurity"/>
  </r>
  <r>
    <x v="25"/>
    <n v="2017"/>
    <x v="0"/>
    <x v="0"/>
    <m/>
    <m/>
    <m/>
    <x v="1"/>
    <s v="N/A"/>
    <s v="N/A - N/A"/>
    <x v="2"/>
    <s v="Current year"/>
    <s v="N/A"/>
    <s v="N/A"/>
    <s v="N/A"/>
    <x v="1"/>
    <s v="N/A"/>
    <x v="7"/>
    <s v="N/A"/>
    <s v="N/A"/>
    <s v="N/A"/>
    <s v="N/A"/>
    <s v="N/A"/>
    <s v="N/A"/>
    <s v="N/A"/>
    <s v="N/A"/>
    <s v="N/A"/>
    <s v="N/A"/>
    <s v="N/A"/>
    <s v="N/A"/>
    <s v="N/A"/>
    <s v="N/A"/>
    <s v="N/A"/>
    <s v="N/A"/>
    <s v="N/A"/>
    <s v="N/A"/>
  </r>
  <r>
    <x v="25"/>
    <n v="2018"/>
    <x v="1"/>
    <x v="0"/>
    <m/>
    <m/>
    <m/>
    <x v="1"/>
    <s v="N/A"/>
    <s v="N/A - N/A"/>
    <x v="2"/>
    <s v="Current year"/>
    <s v="N/A"/>
    <s v="N/A"/>
    <s v="N/A"/>
    <x v="1"/>
    <s v="N/A"/>
    <x v="7"/>
    <s v="N/A"/>
    <s v="N/A"/>
    <s v="N/A"/>
    <s v="N/A"/>
    <s v="N/A"/>
    <s v="N/A"/>
    <s v="N/A"/>
    <s v="N/A"/>
    <s v="N/A"/>
    <s v="N/A"/>
    <s v="N/A"/>
    <s v="N/A"/>
    <s v="N/A"/>
    <s v="N/A"/>
    <s v="N/A"/>
    <s v="N/A"/>
    <s v="N/A"/>
    <s v="N/A"/>
  </r>
  <r>
    <x v="25"/>
    <n v="2019"/>
    <x v="2"/>
    <x v="0"/>
    <m/>
    <m/>
    <m/>
    <x v="1"/>
    <s v="N/A"/>
    <s v="N/A - N/A"/>
    <x v="2"/>
    <s v="Current year"/>
    <s v="N/A"/>
    <s v="N/A"/>
    <s v="N/A"/>
    <x v="1"/>
    <s v="N/A"/>
    <x v="7"/>
    <s v="N/A"/>
    <s v="N/A"/>
    <s v="N/A"/>
    <s v="N/A"/>
    <s v="N/A"/>
    <s v="N/A"/>
    <s v="N/A"/>
    <s v="N/A"/>
    <s v="N/A"/>
    <s v="N/A"/>
    <s v="N/A"/>
    <s v="N/A"/>
    <s v="N/A"/>
    <s v="N/A"/>
    <s v="N/A"/>
    <s v="N/A"/>
    <s v="N/A"/>
    <s v="N/A"/>
  </r>
  <r>
    <x v="25"/>
    <n v="2020"/>
    <x v="3"/>
    <x v="0"/>
    <m/>
    <m/>
    <m/>
    <x v="1"/>
    <s v="N/A"/>
    <s v="N/A - N/A"/>
    <x v="2"/>
    <s v="Current year"/>
    <s v="N/A"/>
    <s v="N/A"/>
    <s v="N/A"/>
    <x v="1"/>
    <s v="N/A"/>
    <x v="7"/>
    <s v="N/A"/>
    <s v="N/A"/>
    <s v="N/A"/>
    <s v="N/A"/>
    <s v="N/A"/>
    <s v="N/A"/>
    <s v="N/A"/>
    <s v="N/A"/>
    <s v="N/A"/>
    <s v="N/A"/>
    <s v="N/A"/>
    <s v="N/A"/>
    <s v="N/A"/>
    <s v="N/A"/>
    <s v="N/A"/>
    <s v="N/A"/>
    <s v="N/A"/>
    <s v="N/A"/>
  </r>
  <r>
    <x v="25"/>
    <n v="2021"/>
    <x v="4"/>
    <x v="0"/>
    <m/>
    <m/>
    <m/>
    <x v="1"/>
    <s v="N/A"/>
    <s v="N/A - N/A"/>
    <x v="2"/>
    <s v="Current year"/>
    <s v="N/A"/>
    <s v="N/A"/>
    <s v="N/A"/>
    <x v="1"/>
    <s v="N/A"/>
    <x v="7"/>
    <s v="N/A"/>
    <s v="N/A"/>
    <s v="N/A"/>
    <s v="N/A"/>
    <s v="N/A"/>
    <s v="N/A"/>
    <s v="N/A"/>
    <s v="N/A"/>
    <s v="N/A"/>
    <s v="N/A"/>
    <s v="N/A"/>
    <s v="N/A"/>
    <s v="N/A"/>
    <s v="N/A"/>
    <s v="N/A"/>
    <s v="N/A"/>
    <s v="N/A"/>
    <s v="N/A"/>
  </r>
  <r>
    <x v="25"/>
    <n v="2022"/>
    <x v="5"/>
    <x v="0"/>
    <m/>
    <m/>
    <m/>
    <x v="1"/>
    <s v="N/A"/>
    <s v="N/A - N/A"/>
    <x v="2"/>
    <s v="Current year"/>
    <s v="N/A"/>
    <s v="N/A"/>
    <s v="N/A"/>
    <x v="1"/>
    <s v="N/A"/>
    <x v="7"/>
    <s v="N/A"/>
    <s v="N/A"/>
    <s v="N/A"/>
    <s v="N/A"/>
    <s v="N/A"/>
    <s v="N/A"/>
    <s v="N/A"/>
    <s v="N/A"/>
    <s v="N/A"/>
    <s v="N/A"/>
    <s v="N/A"/>
    <s v="N/A"/>
    <s v="N/A"/>
    <s v="N/A"/>
    <s v="N/A"/>
    <s v="N/A"/>
    <s v="N/A"/>
    <s v="N/A"/>
  </r>
  <r>
    <x v="25"/>
    <n v="2023"/>
    <x v="6"/>
    <x v="0"/>
    <m/>
    <m/>
    <m/>
    <x v="1"/>
    <s v="N/A"/>
    <s v="N/A - N/A"/>
    <x v="2"/>
    <s v="Current year"/>
    <s v="N/A"/>
    <s v="N/A"/>
    <s v="N/A"/>
    <x v="1"/>
    <s v="N/A"/>
    <x v="7"/>
    <s v="N/A"/>
    <s v="N/A"/>
    <s v="N/A"/>
    <s v="N/A"/>
    <s v="N/A"/>
    <s v="N/A"/>
    <s v="N/A"/>
    <s v="N/A"/>
    <s v="N/A"/>
    <s v="N/A"/>
    <s v="N/A"/>
    <s v="N/A"/>
    <s v="N/A"/>
    <s v="N/A"/>
    <s v="N/A"/>
    <s v="N/A"/>
    <s v="N/A"/>
    <s v="N/A"/>
  </r>
  <r>
    <x v="26"/>
    <n v="2017"/>
    <x v="0"/>
    <x v="2"/>
    <m/>
    <s v="Residents "/>
    <m/>
    <x v="1"/>
    <s v="N/A"/>
    <s v="N/A - N/A"/>
    <x v="2"/>
    <s v="Current year"/>
    <s v="N/A"/>
    <s v="N/A"/>
    <s v="N/A"/>
    <x v="1"/>
    <s v="N/A"/>
    <x v="7"/>
    <s v="N/A"/>
    <s v="N/A"/>
    <s v="N/A"/>
    <s v="N/A"/>
    <s v="N/A"/>
    <s v="N/A"/>
    <s v="N/A"/>
    <s v="N/A"/>
    <s v="N/A"/>
    <s v="N/A"/>
    <s v="N/A"/>
    <s v="N/A"/>
    <s v="N/A"/>
    <s v="N/A"/>
    <s v="N/A"/>
    <s v="N/A"/>
    <s v="N/A"/>
    <s v="N/A"/>
  </r>
  <r>
    <x v="26"/>
    <n v="2018"/>
    <x v="1"/>
    <x v="2"/>
    <m/>
    <s v="Residents "/>
    <m/>
    <x v="1"/>
    <s v="N/A"/>
    <s v="N/A - N/A"/>
    <x v="2"/>
    <s v="Current year"/>
    <s v="N/A"/>
    <s v="N/A"/>
    <s v="N/A"/>
    <x v="1"/>
    <s v="N/A"/>
    <x v="7"/>
    <s v="N/A"/>
    <s v="N/A"/>
    <s v="N/A"/>
    <s v="N/A"/>
    <s v="N/A"/>
    <s v="N/A"/>
    <s v="N/A"/>
    <s v="N/A"/>
    <s v="N/A"/>
    <s v="N/A"/>
    <s v="N/A"/>
    <s v="N/A"/>
    <s v="N/A"/>
    <s v="N/A"/>
    <s v="N/A"/>
    <s v="N/A"/>
    <s v="N/A"/>
    <s v="N/A"/>
  </r>
  <r>
    <x v="26"/>
    <n v="2019"/>
    <x v="2"/>
    <x v="2"/>
    <m/>
    <s v="Residents "/>
    <m/>
    <x v="1"/>
    <s v="N/A"/>
    <s v="N/A - N/A"/>
    <x v="2"/>
    <s v="Current year"/>
    <s v="N/A"/>
    <s v="N/A"/>
    <s v="N/A"/>
    <x v="1"/>
    <s v="N/A"/>
    <x v="7"/>
    <s v="N/A"/>
    <s v="N/A"/>
    <s v="N/A"/>
    <s v="N/A"/>
    <s v="N/A"/>
    <s v="N/A"/>
    <s v="N/A"/>
    <s v="N/A"/>
    <s v="N/A"/>
    <s v="N/A"/>
    <s v="N/A"/>
    <s v="N/A"/>
    <s v="N/A"/>
    <s v="N/A"/>
    <s v="N/A"/>
    <s v="N/A"/>
    <s v="N/A"/>
    <s v="N/A"/>
  </r>
  <r>
    <x v="26"/>
    <n v="2020"/>
    <x v="3"/>
    <x v="2"/>
    <m/>
    <s v="Residents "/>
    <m/>
    <x v="1"/>
    <s v="N/A"/>
    <s v="N/A - N/A"/>
    <x v="2"/>
    <s v="Current year"/>
    <s v="N/A"/>
    <s v="N/A"/>
    <s v="N/A"/>
    <x v="1"/>
    <s v="N/A"/>
    <x v="7"/>
    <s v="N/A"/>
    <s v="N/A"/>
    <s v="N/A"/>
    <s v="N/A"/>
    <s v="N/A"/>
    <s v="N/A"/>
    <s v="N/A"/>
    <s v="N/A"/>
    <s v="N/A"/>
    <s v="N/A"/>
    <s v="N/A"/>
    <s v="N/A"/>
    <s v="N/A"/>
    <s v="N/A"/>
    <s v="N/A"/>
    <s v="N/A"/>
    <s v="N/A"/>
    <s v="N/A"/>
  </r>
  <r>
    <x v="26"/>
    <n v="2021"/>
    <x v="4"/>
    <x v="2"/>
    <m/>
    <s v="Residents "/>
    <m/>
    <x v="1"/>
    <s v="N/A"/>
    <s v="N/A - N/A"/>
    <x v="2"/>
    <s v="Current year"/>
    <s v="N/A"/>
    <s v="N/A"/>
    <s v="N/A"/>
    <x v="1"/>
    <s v="N/A"/>
    <x v="7"/>
    <s v="N/A"/>
    <s v="N/A"/>
    <s v="N/A"/>
    <s v="N/A"/>
    <s v="N/A"/>
    <s v="N/A"/>
    <s v="N/A"/>
    <s v="N/A"/>
    <s v="N/A"/>
    <s v="N/A"/>
    <s v="N/A"/>
    <s v="N/A"/>
    <s v="N/A"/>
    <s v="N/A"/>
    <s v="N/A"/>
    <s v="N/A"/>
    <s v="N/A"/>
    <s v="N/A"/>
  </r>
  <r>
    <x v="26"/>
    <n v="2022"/>
    <x v="5"/>
    <x v="2"/>
    <m/>
    <s v="Residents "/>
    <m/>
    <x v="1"/>
    <s v="N/A"/>
    <s v="N/A - N/A"/>
    <x v="2"/>
    <s v="Current year"/>
    <s v="N/A"/>
    <s v="N/A"/>
    <s v="N/A"/>
    <x v="1"/>
    <s v="N/A"/>
    <x v="7"/>
    <s v="N/A"/>
    <s v="N/A"/>
    <s v="N/A"/>
    <s v="N/A"/>
    <s v="N/A"/>
    <s v="N/A"/>
    <s v="N/A"/>
    <s v="N/A"/>
    <s v="N/A"/>
    <s v="N/A"/>
    <s v="N/A"/>
    <s v="N/A"/>
    <s v="N/A"/>
    <s v="N/A"/>
    <s v="N/A"/>
    <s v="N/A"/>
    <s v="N/A"/>
    <s v="N/A"/>
  </r>
  <r>
    <x v="26"/>
    <n v="2023"/>
    <x v="6"/>
    <x v="2"/>
    <m/>
    <s v="Residents "/>
    <m/>
    <x v="0"/>
    <s v="External Assistance - WFP"/>
    <s v=" - WFP assistance provided"/>
    <x v="3"/>
    <s v="Current year"/>
    <s v="N/A"/>
    <m/>
    <s v="N/A"/>
    <x v="1"/>
    <s v="N/A"/>
    <x v="7"/>
    <s v="N/A"/>
    <s v="N/A"/>
    <s v="N/A"/>
    <s v="N/A"/>
    <s v="N/A"/>
    <s v="N/A"/>
    <s v="N/A"/>
    <s v="N/A"/>
    <s v="N/A"/>
    <s v="N/A"/>
    <s v="N/A"/>
    <s v="N/A"/>
    <s v="N/A"/>
    <s v="N/A"/>
    <s v="N/A"/>
    <s v="N/A"/>
    <s v="N/A"/>
    <s v="N/A"/>
  </r>
  <r>
    <x v="26"/>
    <n v="2023"/>
    <x v="7"/>
    <x v="2"/>
    <m/>
    <s v="Residents "/>
    <m/>
    <x v="0"/>
    <s v="External Assistance - WFP"/>
    <s v=" - WFP assistance provided"/>
    <x v="3"/>
    <s v="Projection"/>
    <s v="N/A"/>
    <s v="N/A"/>
    <s v="N/A"/>
    <x v="1"/>
    <s v="N/A"/>
    <x v="7"/>
    <s v="N/A"/>
    <s v="N/A"/>
    <s v="N/A"/>
    <s v="N/A"/>
    <s v="N/A"/>
    <s v="N/A"/>
    <s v="N/A"/>
    <s v="N/A"/>
    <s v="N/A"/>
    <s v="N/A"/>
    <s v="N/A"/>
    <s v="N/A"/>
    <s v="N/A"/>
    <s v="N/A"/>
    <s v="N/A"/>
    <s v="N/A"/>
    <s v="N/A"/>
    <s v="N/A"/>
  </r>
  <r>
    <x v="27"/>
    <n v="2017"/>
    <x v="0"/>
    <x v="2"/>
    <m/>
    <s v="Venezuelan migrants"/>
    <m/>
    <x v="1"/>
    <s v="N/A"/>
    <s v="N/A - N/A"/>
    <x v="2"/>
    <s v="Current year"/>
    <s v="N/A"/>
    <s v="N/A"/>
    <s v="N/A"/>
    <x v="1"/>
    <s v="N/A"/>
    <x v="7"/>
    <s v="N/A"/>
    <s v="N/A"/>
    <s v="N/A"/>
    <s v="N/A"/>
    <s v="N/A"/>
    <s v="N/A"/>
    <s v="N/A"/>
    <s v="N/A"/>
    <s v="N/A"/>
    <s v="N/A"/>
    <s v="N/A"/>
    <s v="N/A"/>
    <s v="N/A"/>
    <s v="N/A"/>
    <s v="N/A"/>
    <s v="N/A"/>
    <s v="N/A"/>
    <s v="N/A"/>
  </r>
  <r>
    <x v="27"/>
    <n v="2018"/>
    <x v="1"/>
    <x v="2"/>
    <m/>
    <s v="Venezuelan migrants"/>
    <m/>
    <x v="1"/>
    <s v="N/A"/>
    <s v="N/A - N/A"/>
    <x v="2"/>
    <s v="Current year"/>
    <s v="N/A"/>
    <s v="N/A"/>
    <s v="N/A"/>
    <x v="1"/>
    <s v="N/A"/>
    <x v="7"/>
    <s v="N/A"/>
    <s v="N/A"/>
    <s v="N/A"/>
    <s v="N/A"/>
    <s v="N/A"/>
    <s v="N/A"/>
    <s v="N/A"/>
    <s v="N/A"/>
    <s v="N/A"/>
    <s v="N/A"/>
    <s v="N/A"/>
    <s v="N/A"/>
    <s v="N/A"/>
    <s v="N/A"/>
    <s v="N/A"/>
    <s v="N/A"/>
    <s v="N/A"/>
    <s v="N/A"/>
  </r>
  <r>
    <x v="27"/>
    <n v="2019"/>
    <x v="2"/>
    <x v="2"/>
    <m/>
    <s v="Venezuelan migrants"/>
    <m/>
    <x v="0"/>
    <s v="Displacement"/>
    <s v=" - "/>
    <x v="0"/>
    <s v="Current year"/>
    <m/>
    <m/>
    <m/>
    <x v="2"/>
    <n v="1114266"/>
    <x v="59"/>
    <n v="1"/>
    <s v="Dec 2017-Jan 2018"/>
    <n v="514266"/>
    <n v="0.46152893474269158"/>
    <n v="300000"/>
    <n v="0.26923553262865418"/>
    <s v="N/A"/>
    <s v="N/A"/>
    <s v="N/A"/>
    <s v="N/A"/>
    <s v="N/A"/>
    <s v="N/A"/>
    <n v="300000"/>
    <n v="0.26923553262865418"/>
    <s v="N/A"/>
    <m/>
    <s v="N/A"/>
    <s v="Economic shocks"/>
  </r>
  <r>
    <x v="27"/>
    <n v="2020"/>
    <x v="3"/>
    <x v="2"/>
    <m/>
    <s v="Venezuelan migrants"/>
    <m/>
    <x v="0"/>
    <s v="Displacement"/>
    <s v="Displacement - "/>
    <x v="0"/>
    <s v="Current year"/>
    <m/>
    <m/>
    <m/>
    <x v="13"/>
    <n v="1630903"/>
    <x v="60"/>
    <n v="1"/>
    <s v="Sep-Dec 2019"/>
    <n v="67359"/>
    <n v="4.130165926483672E-2"/>
    <n v="672909"/>
    <n v="0.41259903256048952"/>
    <s v="N/A"/>
    <s v="N/A"/>
    <s v="N/A"/>
    <s v="N/A"/>
    <s v="N/A"/>
    <s v="N/A"/>
    <n v="890635"/>
    <n v="0.55000000000000004"/>
    <s v="N/A"/>
    <m/>
    <s v="N/A"/>
    <s v="Economic shocks"/>
  </r>
  <r>
    <x v="27"/>
    <n v="2021"/>
    <x v="4"/>
    <x v="2"/>
    <m/>
    <s v="Venezuelan migrants"/>
    <m/>
    <x v="0"/>
    <s v="Displacement"/>
    <s v="Displacement - Refugee populations"/>
    <x v="3"/>
    <s v="Current year"/>
    <s v="N/A"/>
    <s v="Insufficient evidence"/>
    <s v="N/A"/>
    <x v="1"/>
    <s v="N/A"/>
    <x v="7"/>
    <s v="N/A"/>
    <s v="N/A"/>
    <s v="N/A"/>
    <s v="N/A"/>
    <s v="N/A"/>
    <s v="N/A"/>
    <s v="N/A"/>
    <s v="N/A"/>
    <s v="N/A"/>
    <s v="N/A"/>
    <s v="N/A"/>
    <s v="N/A"/>
    <s v="N/A"/>
    <s v="N/A"/>
    <s v="N/A"/>
    <s v="N/A"/>
    <s v="N/A"/>
    <s v="N/A"/>
  </r>
  <r>
    <x v="27"/>
    <n v="2022"/>
    <x v="5"/>
    <x v="2"/>
    <m/>
    <s v="Venezuelan migrants"/>
    <m/>
    <x v="0"/>
    <s v="Displacement"/>
    <s v="Displacement - WFP assistance provided (Venezuelan migrants - largest migratory crisis in the world); R4V (Venezuelan migrants) ; also qualified for COVID-19 GHRP; FAO assistance provided (Venezuelan migrants/Venezuelan crisis)"/>
    <x v="3"/>
    <s v="Current year"/>
    <s v="N/A"/>
    <m/>
    <s v="N/A"/>
    <x v="1"/>
    <s v="N/A"/>
    <x v="7"/>
    <s v="N/A"/>
    <s v="N/A"/>
    <s v="N/A"/>
    <s v="N/A"/>
    <s v="N/A"/>
    <s v="N/A"/>
    <s v="N/A"/>
    <s v="N/A"/>
    <s v="N/A"/>
    <s v="N/A"/>
    <s v="N/A"/>
    <s v="N/A"/>
    <s v="N/A"/>
    <s v="N/A"/>
    <s v="N/A"/>
    <s v="N/A"/>
    <s v="N/A"/>
    <s v="N/A"/>
  </r>
  <r>
    <x v="27"/>
    <n v="2023"/>
    <x v="6"/>
    <x v="2"/>
    <m/>
    <s v="Venezuelan migrants with intention to settle only "/>
    <m/>
    <x v="0"/>
    <s v="External Assistance - WFP"/>
    <s v=" - WFP assistance provided"/>
    <x v="0"/>
    <s v="Current year"/>
    <m/>
    <s v="CARI"/>
    <d v="2022-11-01T00:00:00"/>
    <x v="13"/>
    <n v="4559148"/>
    <x v="61"/>
    <n v="1"/>
    <s v="Jun-Aug2022"/>
    <s v="merged with Phase 2 "/>
    <m/>
    <n v="1679148"/>
    <n v="0.36830302503888884"/>
    <s v="N/A"/>
    <s v="N/A"/>
    <s v="N/A"/>
    <s v="N/A"/>
    <s v="N/A"/>
    <s v="N/A"/>
    <n v="2880000"/>
    <n v="0.62"/>
    <s v="Phase 3 Crisis"/>
    <m/>
    <s v="N/A"/>
    <s v="Economic shocks"/>
  </r>
  <r>
    <x v="27"/>
    <n v="2023"/>
    <x v="7"/>
    <x v="2"/>
    <m/>
    <s v="Venezuelan migrants"/>
    <m/>
    <x v="0"/>
    <s v="Displacement"/>
    <s v=" - WFP assistance provided"/>
    <x v="3"/>
    <s v="Projection"/>
    <s v="N/A"/>
    <m/>
    <s v="N/A"/>
    <x v="1"/>
    <s v="N/A"/>
    <x v="7"/>
    <s v="N/A"/>
    <s v="N/A"/>
    <s v="N/A"/>
    <s v="N/A"/>
    <s v="N/A"/>
    <s v="N/A"/>
    <s v="N/A"/>
    <s v="N/A"/>
    <s v="N/A"/>
    <s v="N/A"/>
    <s v="N/A"/>
    <s v="N/A"/>
    <s v="N/A"/>
    <s v="N/A"/>
    <s v="N/A"/>
    <s v="N/A"/>
    <s v="N/A"/>
    <s v="N/A"/>
  </r>
  <r>
    <x v="28"/>
    <n v="2017"/>
    <x v="0"/>
    <x v="3"/>
    <m/>
    <m/>
    <m/>
    <x v="1"/>
    <s v="N/A"/>
    <s v="N/A - N/A"/>
    <x v="2"/>
    <s v="Current year"/>
    <s v="N/A"/>
    <s v="N/A"/>
    <s v="N/A"/>
    <x v="1"/>
    <s v="N/A"/>
    <x v="7"/>
    <s v="N/A"/>
    <s v="N/A"/>
    <s v="N/A"/>
    <s v="N/A"/>
    <s v="N/A"/>
    <s v="N/A"/>
    <s v="N/A"/>
    <s v="N/A"/>
    <s v="N/A"/>
    <s v="N/A"/>
    <s v="N/A"/>
    <s v="N/A"/>
    <s v="N/A"/>
    <s v="N/A"/>
    <s v="N/A"/>
    <s v="N/A"/>
    <s v="N/A"/>
    <s v="N/A"/>
  </r>
  <r>
    <x v="28"/>
    <n v="2018"/>
    <x v="1"/>
    <x v="3"/>
    <m/>
    <m/>
    <m/>
    <x v="1"/>
    <s v="N/A"/>
    <s v="N/A - N/A"/>
    <x v="2"/>
    <s v="Current year"/>
    <s v="N/A"/>
    <s v="N/A"/>
    <s v="N/A"/>
    <x v="1"/>
    <s v="N/A"/>
    <x v="7"/>
    <s v="N/A"/>
    <s v="N/A"/>
    <s v="N/A"/>
    <s v="N/A"/>
    <s v="N/A"/>
    <s v="N/A"/>
    <s v="N/A"/>
    <s v="N/A"/>
    <s v="N/A"/>
    <s v="N/A"/>
    <s v="N/A"/>
    <s v="N/A"/>
    <s v="N/A"/>
    <s v="N/A"/>
    <s v="N/A"/>
    <s v="N/A"/>
    <s v="N/A"/>
    <s v="N/A"/>
  </r>
  <r>
    <x v="28"/>
    <n v="2019"/>
    <x v="2"/>
    <x v="3"/>
    <m/>
    <m/>
    <m/>
    <x v="1"/>
    <s v="N/A"/>
    <s v="N/A - N/A"/>
    <x v="2"/>
    <s v="Current year"/>
    <s v="N/A"/>
    <s v="N/A"/>
    <s v="N/A"/>
    <x v="1"/>
    <s v="N/A"/>
    <x v="7"/>
    <s v="N/A"/>
    <s v="N/A"/>
    <s v="N/A"/>
    <s v="N/A"/>
    <s v="N/A"/>
    <s v="N/A"/>
    <s v="N/A"/>
    <s v="N/A"/>
    <s v="N/A"/>
    <s v="N/A"/>
    <s v="N/A"/>
    <s v="N/A"/>
    <s v="N/A"/>
    <s v="N/A"/>
    <s v="N/A"/>
    <s v="N/A"/>
    <s v="N/A"/>
    <s v="N/A"/>
  </r>
  <r>
    <x v="28"/>
    <n v="2020"/>
    <x v="3"/>
    <x v="3"/>
    <m/>
    <m/>
    <m/>
    <x v="0"/>
    <s v="Climate shock"/>
    <s v="Climate shock - "/>
    <x v="3"/>
    <s v="Current year"/>
    <s v="N/A"/>
    <s v="Insufficient evidence"/>
    <s v="N/A"/>
    <x v="1"/>
    <s v="N/A"/>
    <x v="7"/>
    <s v="N/A"/>
    <s v="N/A"/>
    <s v="N/A"/>
    <s v="N/A"/>
    <s v="N/A"/>
    <s v="N/A"/>
    <s v="N/A"/>
    <s v="N/A"/>
    <s v="N/A"/>
    <s v="N/A"/>
    <s v="N/A"/>
    <s v="N/A"/>
    <s v="N/A"/>
    <s v="N/A"/>
    <s v="N/A"/>
    <s v="N/A"/>
    <s v="N/A"/>
    <s v="N/A"/>
  </r>
  <r>
    <x v="28"/>
    <n v="2021"/>
    <x v="4"/>
    <x v="3"/>
    <m/>
    <m/>
    <m/>
    <x v="1"/>
    <s v="N/A"/>
    <s v="N/A - N/A"/>
    <x v="2"/>
    <s v="Current year"/>
    <s v="N/A"/>
    <s v="N/A"/>
    <s v="N/A"/>
    <x v="1"/>
    <s v="N/A"/>
    <x v="7"/>
    <s v="N/A"/>
    <s v="N/A"/>
    <s v="N/A"/>
    <s v="N/A"/>
    <s v="N/A"/>
    <s v="N/A"/>
    <s v="N/A"/>
    <s v="N/A"/>
    <s v="N/A"/>
    <s v="N/A"/>
    <s v="N/A"/>
    <s v="N/A"/>
    <s v="N/A"/>
    <s v="N/A"/>
    <s v="N/A"/>
    <s v="N/A"/>
    <s v="N/A"/>
    <s v="N/A"/>
  </r>
  <r>
    <x v="28"/>
    <n v="2022"/>
    <x v="5"/>
    <x v="3"/>
    <m/>
    <m/>
    <m/>
    <x v="1"/>
    <s v="N/A"/>
    <s v="N/A - N/A"/>
    <x v="2"/>
    <s v="Current year"/>
    <s v="N/A"/>
    <s v="N/A"/>
    <s v="N/A"/>
    <x v="1"/>
    <s v="N/A"/>
    <x v="7"/>
    <s v="N/A"/>
    <s v="N/A"/>
    <s v="N/A"/>
    <s v="N/A"/>
    <s v="N/A"/>
    <s v="N/A"/>
    <s v="N/A"/>
    <s v="N/A"/>
    <s v="N/A"/>
    <s v="N/A"/>
    <s v="N/A"/>
    <s v="N/A"/>
    <s v="N/A"/>
    <s v="N/A"/>
    <s v="N/A"/>
    <s v="N/A"/>
    <s v="N/A"/>
    <s v="N/A"/>
  </r>
  <r>
    <x v="28"/>
    <n v="2023"/>
    <x v="6"/>
    <x v="3"/>
    <m/>
    <m/>
    <m/>
    <x v="1"/>
    <s v="N/A"/>
    <s v="N/A - N/A"/>
    <x v="2"/>
    <s v="Current year"/>
    <s v="N/A"/>
    <s v="N/A"/>
    <s v="N/A"/>
    <x v="1"/>
    <s v="N/A"/>
    <x v="7"/>
    <s v="N/A"/>
    <s v="N/A"/>
    <s v="N/A"/>
    <s v="N/A"/>
    <s v="N/A"/>
    <s v="N/A"/>
    <s v="N/A"/>
    <s v="N/A"/>
    <s v="N/A"/>
    <s v="N/A"/>
    <s v="N/A"/>
    <s v="N/A"/>
    <s v="N/A"/>
    <s v="N/A"/>
    <s v="N/A"/>
    <s v="N/A"/>
    <s v="N/A"/>
    <s v="N/A"/>
  </r>
  <r>
    <x v="29"/>
    <n v="2017"/>
    <x v="0"/>
    <x v="3"/>
    <m/>
    <m/>
    <m/>
    <x v="0"/>
    <s v="GIEWS"/>
    <s v="GIEWS - 1"/>
    <x v="3"/>
    <s v="Current year"/>
    <s v="N/A"/>
    <s v="Insufficient evidence"/>
    <s v="N/A"/>
    <x v="1"/>
    <s v="N/A"/>
    <x v="7"/>
    <s v="N/A"/>
    <s v="N/A"/>
    <s v="N/A"/>
    <s v="N/A"/>
    <s v="N/A"/>
    <s v="N/A"/>
    <s v="N/A"/>
    <s v="N/A"/>
    <s v="N/A"/>
    <s v="N/A"/>
    <s v="N/A"/>
    <s v="N/A"/>
    <s v="N/A"/>
    <s v="N/A"/>
    <s v="N/A"/>
    <s v="N/A"/>
    <s v="N/A"/>
    <s v="N/A"/>
  </r>
  <r>
    <x v="29"/>
    <n v="2018"/>
    <x v="1"/>
    <x v="3"/>
    <m/>
    <m/>
    <m/>
    <x v="0"/>
    <s v="GIEWS"/>
    <s v="GIEWS - 1"/>
    <x v="3"/>
    <s v="Current year"/>
    <s v="N/A"/>
    <s v="Insufficient evidence"/>
    <s v="N/A"/>
    <x v="1"/>
    <s v="N/A"/>
    <x v="7"/>
    <s v="N/A"/>
    <s v="N/A"/>
    <s v="N/A"/>
    <s v="N/A"/>
    <s v="N/A"/>
    <s v="N/A"/>
    <s v="N/A"/>
    <s v="N/A"/>
    <s v="N/A"/>
    <s v="N/A"/>
    <s v="N/A"/>
    <s v="N/A"/>
    <s v="N/A"/>
    <s v="N/A"/>
    <s v="N/A"/>
    <s v="N/A"/>
    <s v="N/A"/>
    <s v="N/A"/>
  </r>
  <r>
    <x v="29"/>
    <n v="2019"/>
    <x v="2"/>
    <x v="3"/>
    <m/>
    <m/>
    <m/>
    <x v="0"/>
    <s v="GIEWS"/>
    <s v="GIEWS - 1"/>
    <x v="3"/>
    <s v="Current year"/>
    <s v="N/A"/>
    <s v="Insufficient evidence"/>
    <s v="N/A"/>
    <x v="1"/>
    <s v="N/A"/>
    <x v="7"/>
    <s v="N/A"/>
    <s v="N/A"/>
    <s v="N/A"/>
    <s v="N/A"/>
    <s v="N/A"/>
    <s v="N/A"/>
    <s v="N/A"/>
    <s v="N/A"/>
    <s v="N/A"/>
    <s v="N/A"/>
    <s v="N/A"/>
    <s v="N/A"/>
    <s v="N/A"/>
    <s v="N/A"/>
    <s v="N/A"/>
    <s v="N/A"/>
    <s v="N/A"/>
    <s v="N/A"/>
  </r>
  <r>
    <x v="29"/>
    <n v="2020"/>
    <x v="3"/>
    <x v="3"/>
    <m/>
    <m/>
    <m/>
    <x v="0"/>
    <s v="GIEWS"/>
    <s v="GIEWS - 1"/>
    <x v="3"/>
    <s v="Current year"/>
    <s v="N/A"/>
    <s v="Insufficient evidence"/>
    <s v="N/A"/>
    <x v="1"/>
    <s v="N/A"/>
    <x v="7"/>
    <s v="N/A"/>
    <s v="N/A"/>
    <s v="N/A"/>
    <s v="N/A"/>
    <s v="N/A"/>
    <s v="N/A"/>
    <s v="N/A"/>
    <s v="N/A"/>
    <s v="N/A"/>
    <s v="N/A"/>
    <s v="N/A"/>
    <s v="N/A"/>
    <s v="N/A"/>
    <s v="N/A"/>
    <s v="N/A"/>
    <s v="N/A"/>
    <s v="N/A"/>
    <s v="N/A"/>
  </r>
  <r>
    <x v="29"/>
    <n v="2021"/>
    <x v="4"/>
    <x v="3"/>
    <m/>
    <m/>
    <m/>
    <x v="0"/>
    <s v="GIEWS"/>
    <s v="GIEWS - 1"/>
    <x v="0"/>
    <s v="Current year"/>
    <m/>
    <m/>
    <d v="2020-02-01T00:00:00"/>
    <x v="13"/>
    <n v="5518099"/>
    <x v="62"/>
    <n v="4.5998812272124878E-2"/>
    <d v="2020-02-01T00:00:00"/>
    <s v="merged with Phase 2 "/>
    <s v="merged with Phase 2"/>
    <n v="126561"/>
    <n v="0.49861322323166263"/>
    <s v="N/A"/>
    <s v="N/A"/>
    <s v="N/A"/>
    <s v="N/A"/>
    <s v="N/A"/>
    <s v="N/A"/>
    <n v="127265"/>
    <n v="0.50138677676833732"/>
    <s v="N/A"/>
    <m/>
    <s v="N"/>
    <s v="Weather extremes"/>
  </r>
  <r>
    <x v="29"/>
    <n v="2022"/>
    <x v="5"/>
    <x v="3"/>
    <m/>
    <m/>
    <m/>
    <x v="0"/>
    <s v="GIEWS"/>
    <s v="GIEWS -  1, 2, 3 "/>
    <x v="3"/>
    <s v="Current year"/>
    <s v="N/A"/>
    <s v="Insufficient evidence"/>
    <s v="N/A"/>
    <x v="1"/>
    <s v="N/A"/>
    <x v="7"/>
    <s v="N/A"/>
    <s v="N/A"/>
    <s v="N/A"/>
    <s v="N/A"/>
    <s v="N/A"/>
    <s v="N/A"/>
    <s v="N/A"/>
    <s v="N/A"/>
    <s v="N/A"/>
    <s v="N/A"/>
    <s v="N/A"/>
    <s v="N/A"/>
    <s v="N/A"/>
    <s v="N/A"/>
    <s v="N/A"/>
    <s v="N/A"/>
    <s v="N/A"/>
    <s v="N/A"/>
  </r>
  <r>
    <x v="29"/>
    <n v="2023"/>
    <x v="6"/>
    <x v="3"/>
    <m/>
    <s v="Refugees and asylum seekers"/>
    <m/>
    <x v="0"/>
    <s v="GIEWS"/>
    <s v="GIEWS -  1, 2, 3 "/>
    <x v="0"/>
    <s v="Current year"/>
    <m/>
    <s v="CARI "/>
    <m/>
    <x v="2"/>
    <n v="59930"/>
    <x v="63"/>
    <n v="1"/>
    <s v="Aug-Sep 2022"/>
    <s v="merged with Phase 2 "/>
    <m/>
    <n v="21215.22"/>
    <s v="N/A"/>
    <s v="merged Phases"/>
    <s v="N/A"/>
    <s v="merged Phases"/>
    <s v="N/A"/>
    <s v="merged Phases"/>
    <s v="N/A"/>
    <n v="38714.78"/>
    <n v="0.64600000000000002"/>
    <s v="N/A"/>
    <m/>
    <s v="N/A"/>
    <s v="Conflict/insecurity"/>
  </r>
  <r>
    <x v="29"/>
    <n v="2023"/>
    <x v="7"/>
    <x v="3"/>
    <m/>
    <m/>
    <m/>
    <x v="0"/>
    <s v="GIEWS"/>
    <s v="GIEWS -  1, 2, 3 "/>
    <x v="3"/>
    <s v="Projection"/>
    <s v="N/A"/>
    <s v="Insufficient evidence"/>
    <s v="N/A"/>
    <x v="1"/>
    <s v="N/A"/>
    <x v="7"/>
    <s v="N/A"/>
    <s v="N/A"/>
    <s v="N/A"/>
    <s v="N/A"/>
    <s v="N/A"/>
    <s v="N/A"/>
    <s v="N/A"/>
    <s v="N/A"/>
    <s v="N/A"/>
    <s v="N/A"/>
    <s v="N/A"/>
    <s v="N/A"/>
    <s v="N/A"/>
    <s v="N/A"/>
    <s v="N/A"/>
    <s v="N/A"/>
    <s v="N/A"/>
    <s v="N/A"/>
  </r>
  <r>
    <x v="30"/>
    <n v="2017"/>
    <x v="0"/>
    <x v="2"/>
    <m/>
    <m/>
    <m/>
    <x v="1"/>
    <s v="N/A"/>
    <s v="N/A - N/A"/>
    <x v="2"/>
    <s v="Current year"/>
    <s v="N/A"/>
    <s v="N/A"/>
    <s v="N/A"/>
    <x v="1"/>
    <s v="N/A"/>
    <x v="7"/>
    <s v="N/A"/>
    <s v="N/A"/>
    <s v="N/A"/>
    <s v="N/A"/>
    <s v="N/A"/>
    <s v="N/A"/>
    <s v="N/A"/>
    <s v="N/A"/>
    <s v="N/A"/>
    <s v="N/A"/>
    <s v="N/A"/>
    <s v="N/A"/>
    <s v="N/A"/>
    <s v="N/A"/>
    <s v="N/A"/>
    <s v="N/A"/>
    <s v="N/A"/>
    <s v="N/A"/>
  </r>
  <r>
    <x v="30"/>
    <n v="2018"/>
    <x v="1"/>
    <x v="2"/>
    <m/>
    <m/>
    <m/>
    <x v="1"/>
    <s v="N/A"/>
    <s v="N/A - N/A"/>
    <x v="2"/>
    <s v="Current year"/>
    <s v="N/A"/>
    <s v="N/A"/>
    <s v="N/A"/>
    <x v="1"/>
    <s v="N/A"/>
    <x v="7"/>
    <s v="N/A"/>
    <s v="N/A"/>
    <s v="N/A"/>
    <s v="N/A"/>
    <s v="N/A"/>
    <s v="N/A"/>
    <s v="N/A"/>
    <s v="N/A"/>
    <s v="N/A"/>
    <s v="N/A"/>
    <s v="N/A"/>
    <s v="N/A"/>
    <s v="N/A"/>
    <s v="N/A"/>
    <s v="N/A"/>
    <s v="N/A"/>
    <s v="N/A"/>
    <s v="N/A"/>
  </r>
  <r>
    <x v="30"/>
    <n v="2019"/>
    <x v="2"/>
    <x v="2"/>
    <m/>
    <m/>
    <m/>
    <x v="1"/>
    <s v="N/A"/>
    <s v="N/A - N/A"/>
    <x v="2"/>
    <s v="Current year"/>
    <s v="N/A"/>
    <s v="N/A"/>
    <s v="N/A"/>
    <x v="1"/>
    <s v="N/A"/>
    <x v="7"/>
    <s v="N/A"/>
    <s v="N/A"/>
    <s v="N/A"/>
    <s v="N/A"/>
    <s v="N/A"/>
    <s v="N/A"/>
    <s v="N/A"/>
    <s v="N/A"/>
    <s v="N/A"/>
    <s v="N/A"/>
    <s v="N/A"/>
    <s v="N/A"/>
    <s v="N/A"/>
    <s v="N/A"/>
    <s v="N/A"/>
    <s v="N/A"/>
    <s v="N/A"/>
    <s v="N/A"/>
  </r>
  <r>
    <x v="30"/>
    <n v="2020"/>
    <x v="3"/>
    <x v="2"/>
    <m/>
    <m/>
    <m/>
    <x v="1"/>
    <s v="N/A"/>
    <s v="N/A - N/A"/>
    <x v="2"/>
    <s v="Current year"/>
    <s v="N/A"/>
    <s v="N/A"/>
    <s v="N/A"/>
    <x v="1"/>
    <s v="N/A"/>
    <x v="7"/>
    <s v="N/A"/>
    <s v="N/A"/>
    <s v="N/A"/>
    <s v="N/A"/>
    <s v="N/A"/>
    <s v="N/A"/>
    <s v="N/A"/>
    <s v="N/A"/>
    <s v="N/A"/>
    <s v="N/A"/>
    <s v="N/A"/>
    <s v="N/A"/>
    <s v="N/A"/>
    <s v="N/A"/>
    <s v="N/A"/>
    <s v="N/A"/>
    <s v="N/A"/>
    <s v="N/A"/>
  </r>
  <r>
    <x v="30"/>
    <n v="2021"/>
    <x v="4"/>
    <x v="2"/>
    <m/>
    <m/>
    <m/>
    <x v="1"/>
    <s v="N/A"/>
    <s v="N/A - N/A"/>
    <x v="2"/>
    <s v="Current year"/>
    <s v="N/A"/>
    <s v="N/A"/>
    <s v="N/A"/>
    <x v="1"/>
    <s v="N/A"/>
    <x v="7"/>
    <s v="N/A"/>
    <s v="N/A"/>
    <s v="N/A"/>
    <s v="N/A"/>
    <s v="N/A"/>
    <s v="N/A"/>
    <s v="N/A"/>
    <s v="N/A"/>
    <s v="N/A"/>
    <s v="N/A"/>
    <s v="N/A"/>
    <s v="N/A"/>
    <s v="N/A"/>
    <s v="N/A"/>
    <s v="N/A"/>
    <s v="N/A"/>
    <s v="N/A"/>
    <s v="N/A"/>
  </r>
  <r>
    <x v="30"/>
    <n v="2022"/>
    <x v="5"/>
    <x v="2"/>
    <m/>
    <m/>
    <m/>
    <x v="1"/>
    <s v="N/A"/>
    <s v="N/A - N/A"/>
    <x v="2"/>
    <s v="Current year"/>
    <s v="N/A"/>
    <s v="N/A"/>
    <s v="N/A"/>
    <x v="1"/>
    <s v="N/A"/>
    <x v="7"/>
    <s v="N/A"/>
    <s v="N/A"/>
    <s v="N/A"/>
    <s v="N/A"/>
    <s v="N/A"/>
    <s v="N/A"/>
    <s v="N/A"/>
    <s v="N/A"/>
    <s v="N/A"/>
    <s v="N/A"/>
    <s v="N/A"/>
    <s v="N/A"/>
    <s v="N/A"/>
    <s v="N/A"/>
    <s v="N/A"/>
    <s v="N/A"/>
    <s v="N/A"/>
    <s v="N/A"/>
  </r>
  <r>
    <x v="30"/>
    <n v="2023"/>
    <x v="6"/>
    <x v="2"/>
    <m/>
    <m/>
    <m/>
    <x v="1"/>
    <s v="N/A"/>
    <s v="N/A - N/A"/>
    <x v="2"/>
    <s v="Current year"/>
    <s v="N/A"/>
    <s v="N/A"/>
    <s v="N/A"/>
    <x v="1"/>
    <s v="N/A"/>
    <x v="7"/>
    <s v="N/A"/>
    <s v="N/A"/>
    <s v="N/A"/>
    <s v="N/A"/>
    <s v="N/A"/>
    <s v="N/A"/>
    <s v="N/A"/>
    <s v="N/A"/>
    <s v="N/A"/>
    <s v="N/A"/>
    <s v="N/A"/>
    <s v="N/A"/>
    <s v="N/A"/>
    <s v="N/A"/>
    <s v="N/A"/>
    <s v="N/A"/>
    <s v="N/A"/>
    <s v="N/A"/>
  </r>
  <r>
    <x v="31"/>
    <n v="2017"/>
    <x v="0"/>
    <x v="4"/>
    <m/>
    <m/>
    <m/>
    <x v="0"/>
    <s v="GIEWS"/>
    <s v="GIEWS - 2"/>
    <x v="0"/>
    <s v="Current year"/>
    <m/>
    <m/>
    <m/>
    <x v="9"/>
    <n v="24213621"/>
    <x v="64"/>
    <n v="0.80120193505960968"/>
    <s v="Mar-May 2016"/>
    <m/>
    <m/>
    <n v="900000"/>
    <m/>
    <s v="N/A"/>
    <s v="N/A"/>
    <s v="N/A"/>
    <s v="N/A"/>
    <s v="N/A"/>
    <s v="N/A"/>
    <n v="800000"/>
    <n v="4.1237113402061855E-2"/>
    <s v="N/A"/>
    <m/>
    <s v="N"/>
    <s v="Economic shocks"/>
  </r>
  <r>
    <x v="31"/>
    <n v="2018"/>
    <x v="1"/>
    <x v="4"/>
    <m/>
    <m/>
    <m/>
    <x v="0"/>
    <s v="GIEWS "/>
    <s v="GIEWS  - 2, 3"/>
    <x v="3"/>
    <s v="Current year"/>
    <s v="N/A"/>
    <s v="Insufficient evidence"/>
    <s v="N/A"/>
    <x v="1"/>
    <s v="N/A"/>
    <x v="7"/>
    <s v="N/A"/>
    <s v="N/A"/>
    <s v="N/A"/>
    <s v="N/A"/>
    <s v="N/A"/>
    <s v="N/A"/>
    <s v="N/A"/>
    <s v="N/A"/>
    <s v="N/A"/>
    <s v="N/A"/>
    <s v="N/A"/>
    <s v="N/A"/>
    <s v="N/A"/>
    <s v="N/A"/>
    <s v="N/A"/>
    <s v="N/A"/>
    <s v="N/A"/>
    <s v="N/A"/>
  </r>
  <r>
    <x v="31"/>
    <n v="2019"/>
    <x v="2"/>
    <x v="4"/>
    <m/>
    <m/>
    <m/>
    <x v="0"/>
    <s v="GIEWS "/>
    <s v="GIEWS  - 3"/>
    <x v="0"/>
    <s v="Current year"/>
    <m/>
    <m/>
    <m/>
    <x v="9"/>
    <n v="24774286"/>
    <x v="65"/>
    <n v="0.8"/>
    <s v="Oct-Dec 2018"/>
    <n v="16720262"/>
    <n v="0.84647635186154291"/>
    <n v="2988318"/>
    <n v="0.15128593791426129"/>
    <n v="44201"/>
    <n v="2.2377102241957726E-3"/>
    <n v="0"/>
    <n v="0"/>
    <n v="0"/>
    <n v="0"/>
    <n v="44201"/>
    <n v="2.2377102241957726E-3"/>
    <m/>
    <m/>
    <s v="N"/>
    <s v="Weather extremes"/>
  </r>
  <r>
    <x v="31"/>
    <n v="2020"/>
    <x v="3"/>
    <x v="4"/>
    <m/>
    <m/>
    <m/>
    <x v="0"/>
    <s v="GIEWS "/>
    <s v="GIEWS  - 3"/>
    <x v="0"/>
    <s v="Current year"/>
    <m/>
    <m/>
    <m/>
    <x v="9"/>
    <n v="25652962.337662339"/>
    <x v="65"/>
    <n v="0.76999999999999991"/>
    <s v="Jun-Aug 2019"/>
    <n v="17088729"/>
    <n v="0.86513028216128152"/>
    <n v="2605024"/>
    <n v="0.13"/>
    <n v="59028"/>
    <n v="0"/>
    <n v="0"/>
    <n v="0"/>
    <n v="0"/>
    <n v="0"/>
    <n v="59028"/>
    <n v="0"/>
    <m/>
    <m/>
    <s v="N"/>
    <s v="Weather extremes"/>
  </r>
  <r>
    <x v="31"/>
    <n v="2021"/>
    <x v="4"/>
    <x v="4"/>
    <m/>
    <m/>
    <m/>
    <x v="0"/>
    <s v="GIEWS "/>
    <s v="GIEWS  - 3"/>
    <x v="0"/>
    <s v="Current year"/>
    <m/>
    <m/>
    <d v="2020-03-01T00:00:00"/>
    <x v="9"/>
    <n v="26453539"/>
    <x v="66"/>
    <n v="0.23"/>
    <s v="Mar-May 2020"/>
    <n v="5042597.0999999996"/>
    <n v="0.81579119706660552"/>
    <n v="909085.78"/>
    <n v="0.1470718683240485"/>
    <n v="229552.12"/>
    <n v="3.7136934609345869E-2"/>
    <n v="0"/>
    <n v="0"/>
    <n v="0"/>
    <n v="0"/>
    <n v="229552.12"/>
    <n v="3.7136934609345869E-2"/>
    <s v="Phase 2 Stressed"/>
    <m/>
    <s v="N"/>
    <s v="Economic shocks"/>
  </r>
  <r>
    <x v="31"/>
    <n v="2022"/>
    <x v="5"/>
    <x v="4"/>
    <m/>
    <m/>
    <m/>
    <x v="0"/>
    <s v="GIEWS"/>
    <s v="GIEWS -  1, 2, 3 "/>
    <x v="0"/>
    <s v="Current year"/>
    <m/>
    <m/>
    <m/>
    <x v="9"/>
    <n v="27725186"/>
    <x v="67"/>
    <n v="0.57924772804048996"/>
    <s v="Oct–Dec 2021"/>
    <n v="12303872"/>
    <n v="0.76613093191793569"/>
    <n v="2811318"/>
    <n v="0.18"/>
    <n v="944561"/>
    <n v="0.06"/>
    <n v="0"/>
    <n v="0"/>
    <n v="0"/>
    <n v="0"/>
    <n v="944561"/>
    <n v="0.06"/>
    <m/>
    <m/>
    <s v="N"/>
    <s v="Economic shocks"/>
  </r>
  <r>
    <x v="31"/>
    <n v="2023"/>
    <x v="6"/>
    <x v="4"/>
    <m/>
    <m/>
    <m/>
    <x v="1"/>
    <m/>
    <s v=" - During the second half of 2022, in Côte d’Ivoire, WFP is targeting some 143,000 people and will continue providing support focusing on development and humanitarian interventions to improve food security, reduce malnutrition, enhance education achievements, and minimize gender inequalities. Activities are concentrated in northern and western rural areas. In addition, WFP will target refugee populations from Burkina Faso in the North of the country that are in need of food assistance. WFP will continue to improve its preparedness to respond with crisis response activities given the risk of spill over of insecurity from Central Sahel countries."/>
    <x v="2"/>
    <s v="Current year"/>
    <m/>
    <m/>
    <m/>
    <x v="14"/>
    <m/>
    <x v="68"/>
    <m/>
    <m/>
    <m/>
    <m/>
    <m/>
    <m/>
    <m/>
    <m/>
    <m/>
    <m/>
    <m/>
    <m/>
    <m/>
    <m/>
    <m/>
    <m/>
    <s v="N/A"/>
    <m/>
  </r>
  <r>
    <x v="31"/>
    <n v="2023"/>
    <x v="7"/>
    <x v="4"/>
    <m/>
    <m/>
    <m/>
    <x v="1"/>
    <m/>
    <s v=" - During the second half of 2022, in Côte d’Ivoire, WFP is targeting some 143,000 people and will continue providing support focusing on development and humanitarian interventions to improve food security, reduce malnutrition, enhance education achievements, and minimize gender inequalities. Activities are concentrated in northern and western rural areas. In addition, WFP will target refugee populations from Burkina Faso in the North of the country that are in need of food assistance. WFP will continue to improve its preparedness to respond with crisis response activities given the risk of spill over of insecurity from Central Sahel countries."/>
    <x v="2"/>
    <s v="Projection"/>
    <m/>
    <m/>
    <m/>
    <x v="14"/>
    <m/>
    <x v="68"/>
    <m/>
    <m/>
    <m/>
    <m/>
    <m/>
    <m/>
    <m/>
    <m/>
    <m/>
    <m/>
    <m/>
    <m/>
    <m/>
    <m/>
    <m/>
    <m/>
    <s v="N/A"/>
    <m/>
  </r>
  <r>
    <x v="32"/>
    <n v="2017"/>
    <x v="0"/>
    <x v="2"/>
    <m/>
    <m/>
    <m/>
    <x v="0"/>
    <s v="Other"/>
    <s v="Other  - Selected based on other reports and publicly available information on food insecurity"/>
    <x v="3"/>
    <s v="Current year"/>
    <s v="N/A"/>
    <s v="Insufficient evidence"/>
    <s v="N/A"/>
    <x v="1"/>
    <s v="N/A"/>
    <x v="7"/>
    <s v="N/A"/>
    <s v="N/A"/>
    <s v="N/A"/>
    <s v="N/A"/>
    <s v="N/A"/>
    <s v="N/A"/>
    <s v="N/A"/>
    <s v="N/A"/>
    <s v="N/A"/>
    <s v="N/A"/>
    <s v="N/A"/>
    <s v="N/A"/>
    <s v="N/A"/>
    <s v="N/A"/>
    <s v="N/A"/>
    <s v="N/A"/>
    <s v="N/A"/>
    <s v="N/A"/>
  </r>
  <r>
    <x v="32"/>
    <n v="2018"/>
    <x v="1"/>
    <x v="2"/>
    <m/>
    <m/>
    <m/>
    <x v="0"/>
    <s v="Other"/>
    <s v="Other  - Selected based on other reports and publicly available information on food insecurity"/>
    <x v="3"/>
    <s v="Current year"/>
    <s v="N/A"/>
    <s v="Insufficient evidence"/>
    <s v="N/A"/>
    <x v="1"/>
    <s v="N/A"/>
    <x v="7"/>
    <s v="N/A"/>
    <s v="N/A"/>
    <s v="N/A"/>
    <s v="N/A"/>
    <s v="N/A"/>
    <s v="N/A"/>
    <s v="N/A"/>
    <s v="N/A"/>
    <s v="N/A"/>
    <s v="N/A"/>
    <s v="N/A"/>
    <s v="N/A"/>
    <s v="N/A"/>
    <s v="N/A"/>
    <s v="N/A"/>
    <s v="N/A"/>
    <s v="N/A"/>
    <s v="N/A"/>
  </r>
  <r>
    <x v="32"/>
    <n v="2019"/>
    <x v="2"/>
    <x v="2"/>
    <m/>
    <m/>
    <m/>
    <x v="1"/>
    <s v="N/A"/>
    <s v="N/A - N/A"/>
    <x v="2"/>
    <s v="Current year"/>
    <s v="N/A"/>
    <s v="N/A"/>
    <s v="N/A"/>
    <x v="1"/>
    <s v="N/A"/>
    <x v="7"/>
    <s v="N/A"/>
    <s v="N/A"/>
    <s v="N/A"/>
    <s v="N/A"/>
    <s v="N/A"/>
    <s v="N/A"/>
    <s v="N/A"/>
    <s v="N/A"/>
    <s v="N/A"/>
    <s v="N/A"/>
    <s v="N/A"/>
    <s v="N/A"/>
    <s v="N/A"/>
    <s v="N/A"/>
    <s v="N/A"/>
    <s v="N/A"/>
    <s v="N/A"/>
    <s v="N/A"/>
  </r>
  <r>
    <x v="32"/>
    <n v="2020"/>
    <x v="3"/>
    <x v="2"/>
    <m/>
    <m/>
    <m/>
    <x v="1"/>
    <s v="N/A"/>
    <s v="N/A - N/A"/>
    <x v="2"/>
    <s v="Current year"/>
    <s v="N/A"/>
    <s v="N/A"/>
    <s v="N/A"/>
    <x v="1"/>
    <s v="N/A"/>
    <x v="7"/>
    <s v="N/A"/>
    <s v="N/A"/>
    <s v="N/A"/>
    <s v="N/A"/>
    <s v="N/A"/>
    <s v="N/A"/>
    <s v="N/A"/>
    <s v="N/A"/>
    <s v="N/A"/>
    <s v="N/A"/>
    <s v="N/A"/>
    <s v="N/A"/>
    <s v="N/A"/>
    <s v="N/A"/>
    <s v="N/A"/>
    <s v="N/A"/>
    <s v="N/A"/>
    <s v="N/A"/>
  </r>
  <r>
    <x v="32"/>
    <n v="2021"/>
    <x v="4"/>
    <x v="2"/>
    <m/>
    <m/>
    <m/>
    <x v="0"/>
    <s v="Climate shock"/>
    <s v="Climate shock - "/>
    <x v="3"/>
    <s v="Current year"/>
    <s v="N/A"/>
    <s v="Insufficient evidence"/>
    <s v="N/A"/>
    <x v="1"/>
    <s v="N/A"/>
    <x v="7"/>
    <s v="N/A"/>
    <s v="N/A"/>
    <s v="N/A"/>
    <s v="N/A"/>
    <s v="N/A"/>
    <s v="N/A"/>
    <s v="N/A"/>
    <s v="N/A"/>
    <s v="N/A"/>
    <s v="N/A"/>
    <s v="N/A"/>
    <s v="N/A"/>
    <s v="N/A"/>
    <s v="N/A"/>
    <s v="N/A"/>
    <s v="N/A"/>
    <s v="N/A"/>
    <s v="N/A"/>
  </r>
  <r>
    <x v="32"/>
    <n v="2022"/>
    <x v="5"/>
    <x v="2"/>
    <m/>
    <m/>
    <m/>
    <x v="0"/>
    <s v="Climate shock"/>
    <s v="Climate shock - FAO provision of emergency assistance  (weather extremes/hurricanes)"/>
    <x v="3"/>
    <s v="Current year"/>
    <s v="N/A"/>
    <s v="Insufficient evidence"/>
    <s v="N/A"/>
    <x v="1"/>
    <s v="N/A"/>
    <x v="7"/>
    <s v="N/A"/>
    <s v="N/A"/>
    <s v="N/A"/>
    <s v="N/A"/>
    <s v="N/A"/>
    <s v="N/A"/>
    <s v="N/A"/>
    <s v="N/A"/>
    <s v="N/A"/>
    <s v="N/A"/>
    <s v="N/A"/>
    <s v="N/A"/>
    <s v="N/A"/>
    <s v="N/A"/>
    <s v="N/A"/>
    <s v="N/A"/>
    <s v="N/A"/>
    <s v="N/A"/>
  </r>
  <r>
    <x v="32"/>
    <n v="2023"/>
    <x v="6"/>
    <x v="2"/>
    <m/>
    <m/>
    <m/>
    <x v="0"/>
    <s v="External Assistance - WFP"/>
    <s v="Climate shock; Economic shock - WFP plans to maintain food assistance through social protection programmes to reach 380,000 vulnerable people, including the elderly, pregnant and lactating women, and children. As Cuba is facing a serious economic crisis affecting the country’s capacity to import food, WFP is placing multiple efforts to mobilize resources and address urgent food needs. Moreover, WFP continues mobilizing resources in preparation for the hurricane season and to support national and provincial multi-hazard situation rooms. WFP will also continue contributing to the socio-economic recovery strategy by supporting local food systems, school feeding and livelihoods."/>
    <x v="3"/>
    <s v="Current year"/>
    <s v="N/A"/>
    <s v="Insufficient evidence"/>
    <s v="N/A"/>
    <x v="1"/>
    <s v="N/A"/>
    <x v="7"/>
    <s v="N/A"/>
    <s v="N/A"/>
    <s v="N/A"/>
    <s v="N/A"/>
    <s v="N/A"/>
    <s v="N/A"/>
    <s v="N/A"/>
    <s v="N/A"/>
    <s v="N/A"/>
    <s v="N/A"/>
    <s v="N/A"/>
    <s v="N/A"/>
    <s v="N/A"/>
    <s v="N/A"/>
    <s v="N/A"/>
    <s v="N/A"/>
    <s v="N/A"/>
    <s v="N/A"/>
  </r>
  <r>
    <x v="33"/>
    <n v="2017"/>
    <x v="0"/>
    <x v="0"/>
    <m/>
    <m/>
    <m/>
    <x v="0"/>
    <s v="GIEWS"/>
    <s v="GIEWS - 1"/>
    <x v="0"/>
    <s v="Current year"/>
    <m/>
    <m/>
    <m/>
    <x v="6"/>
    <n v="25300000"/>
    <x v="69"/>
    <n v="1"/>
    <s v="Jun 2016-Jan 2017"/>
    <n v="15438365"/>
    <n v="0.61021205533596834"/>
    <n v="5600000"/>
    <n v="0.22134387351778656"/>
    <s v="N/A"/>
    <s v="N/A"/>
    <s v="N/A"/>
    <s v="N/A"/>
    <s v="N/A"/>
    <s v="N/A"/>
    <n v="4261635"/>
    <n v="0.16844407114624507"/>
    <s v="N/A"/>
    <m/>
    <s v="N"/>
    <s v="Weather extremes"/>
  </r>
  <r>
    <x v="33"/>
    <n v="2018"/>
    <x v="1"/>
    <x v="0"/>
    <m/>
    <m/>
    <m/>
    <x v="0"/>
    <s v="GIEWS"/>
    <s v="GIEWS - 1"/>
    <x v="3"/>
    <s v="Current year"/>
    <s v="N/A"/>
    <s v="Insufficient evidence"/>
    <s v="N/A"/>
    <x v="1"/>
    <s v="N/A"/>
    <x v="7"/>
    <s v="N/A"/>
    <s v="N/A"/>
    <s v="N/A"/>
    <s v="N/A"/>
    <s v="N/A"/>
    <s v="N/A"/>
    <s v="N/A"/>
    <s v="N/A"/>
    <s v="N/A"/>
    <s v="N/A"/>
    <s v="N/A"/>
    <s v="N/A"/>
    <s v="N/A"/>
    <s v="N/A"/>
    <s v="N/A"/>
    <s v="N/A"/>
    <s v="N/A"/>
    <s v="N/A"/>
  </r>
  <r>
    <x v="33"/>
    <n v="2019"/>
    <x v="2"/>
    <x v="0"/>
    <m/>
    <m/>
    <m/>
    <x v="0"/>
    <s v="GIEWS"/>
    <s v="GIEWS - 1"/>
    <x v="3"/>
    <s v="Current year"/>
    <s v="N/A"/>
    <s v="Insufficient evidence"/>
    <s v="N/A"/>
    <x v="1"/>
    <s v="N/A"/>
    <x v="7"/>
    <s v="N/A"/>
    <s v="N/A"/>
    <s v="N/A"/>
    <s v="N/A"/>
    <s v="N/A"/>
    <s v="N/A"/>
    <s v="N/A"/>
    <s v="N/A"/>
    <s v="N/A"/>
    <s v="N/A"/>
    <s v="N/A"/>
    <s v="N/A"/>
    <s v="N/A"/>
    <s v="N/A"/>
    <s v="N/A"/>
    <s v="N/A"/>
    <s v="N/A"/>
    <s v="N/A"/>
  </r>
  <r>
    <x v="33"/>
    <n v="2020"/>
    <x v="3"/>
    <x v="0"/>
    <m/>
    <m/>
    <m/>
    <x v="0"/>
    <s v="GIEWS"/>
    <s v="GIEWS - 1"/>
    <x v="3"/>
    <s v="Current year"/>
    <s v="N/A"/>
    <s v="Insufficient evidence"/>
    <s v="N/A"/>
    <x v="1"/>
    <s v="N/A"/>
    <x v="7"/>
    <s v="N/A"/>
    <s v="N/A"/>
    <s v="N/A"/>
    <s v="N/A"/>
    <s v="N/A"/>
    <s v="N/A"/>
    <s v="N/A"/>
    <s v="N/A"/>
    <s v="N/A"/>
    <s v="N/A"/>
    <s v="N/A"/>
    <s v="N/A"/>
    <s v="N/A"/>
    <s v="N/A"/>
    <s v="N/A"/>
    <s v="N/A"/>
    <s v="N/A"/>
    <s v="N/A"/>
  </r>
  <r>
    <x v="33"/>
    <n v="2021"/>
    <x v="4"/>
    <x v="0"/>
    <m/>
    <m/>
    <m/>
    <x v="0"/>
    <s v="GIEWS"/>
    <s v="GIEWS - 1"/>
    <x v="3"/>
    <s v="Current year"/>
    <s v="N/A"/>
    <s v="Insufficient evidence"/>
    <s v="N/A"/>
    <x v="1"/>
    <s v="N/A"/>
    <x v="7"/>
    <s v="N/A"/>
    <s v="N/A"/>
    <s v="N/A"/>
    <s v="N/A"/>
    <s v="N/A"/>
    <s v="N/A"/>
    <s v="N/A"/>
    <s v="N/A"/>
    <s v="N/A"/>
    <s v="N/A"/>
    <s v="N/A"/>
    <s v="N/A"/>
    <s v="N/A"/>
    <s v="N/A"/>
    <s v="N/A"/>
    <s v="N/A"/>
    <s v="N/A"/>
    <s v="N/A"/>
  </r>
  <r>
    <x v="33"/>
    <n v="2022"/>
    <x v="5"/>
    <x v="0"/>
    <m/>
    <m/>
    <m/>
    <x v="0"/>
    <s v="GIEWS"/>
    <s v="GIEWS -  1, 2, 3 "/>
    <x v="3"/>
    <s v="Current year"/>
    <s v="N/A"/>
    <s v="Insufficient evidence"/>
    <s v="N/A"/>
    <x v="1"/>
    <s v="N/A"/>
    <x v="7"/>
    <s v="N/A"/>
    <s v="N/A"/>
    <s v="N/A"/>
    <s v="N/A"/>
    <s v="N/A"/>
    <s v="N/A"/>
    <s v="N/A"/>
    <s v="N/A"/>
    <s v="N/A"/>
    <s v="N/A"/>
    <s v="N/A"/>
    <s v="N/A"/>
    <s v="N/A"/>
    <s v="N/A"/>
    <s v="N/A"/>
    <s v="N/A"/>
    <s v="N/A"/>
    <s v="N/A"/>
  </r>
  <r>
    <x v="33"/>
    <n v="2023"/>
    <x v="6"/>
    <x v="0"/>
    <m/>
    <m/>
    <m/>
    <x v="0"/>
    <s v="GIEWS"/>
    <s v="GIEWS -  1, 2, 3 "/>
    <x v="3"/>
    <s v="Current year"/>
    <s v="N/A"/>
    <s v="Insufficient evidence"/>
    <s v="N/A"/>
    <x v="1"/>
    <s v="N/A"/>
    <x v="7"/>
    <s v="N/A"/>
    <s v="N/A"/>
    <s v="N/A"/>
    <s v="N/A"/>
    <s v="N/A"/>
    <s v="N/A"/>
    <s v="N/A"/>
    <s v="N/A"/>
    <s v="N/A"/>
    <s v="N/A"/>
    <s v="N/A"/>
    <s v="N/A"/>
    <s v="N/A"/>
    <s v="N/A"/>
    <s v="N/A"/>
    <s v="N/A"/>
    <s v="N/A"/>
    <s v="N/A"/>
  </r>
  <r>
    <x v="33"/>
    <n v="2023"/>
    <x v="7"/>
    <x v="0"/>
    <m/>
    <m/>
    <m/>
    <x v="0"/>
    <s v="GIEWS"/>
    <s v="GIEWS -  1, 2, 3 "/>
    <x v="3"/>
    <s v="Projection"/>
    <s v="N/A"/>
    <s v="Insufficient evidence"/>
    <s v="N/A"/>
    <x v="1"/>
    <s v="N/A"/>
    <x v="7"/>
    <s v="N/A"/>
    <s v="N/A"/>
    <s v="N/A"/>
    <s v="N/A"/>
    <s v="N/A"/>
    <s v="N/A"/>
    <s v="N/A"/>
    <s v="N/A"/>
    <s v="N/A"/>
    <s v="N/A"/>
    <s v="N/A"/>
    <s v="N/A"/>
    <s v="N/A"/>
    <s v="N/A"/>
    <s v="N/A"/>
    <s v="N/A"/>
    <s v="N/A"/>
    <s v="N/A"/>
  </r>
  <r>
    <x v="34"/>
    <n v="2017"/>
    <x v="0"/>
    <x v="3"/>
    <m/>
    <m/>
    <m/>
    <x v="0"/>
    <s v="GIEWS"/>
    <s v="GIEWS - 1"/>
    <x v="0"/>
    <s v="Current year"/>
    <m/>
    <m/>
    <d v="2016-05-01T00:00:00"/>
    <x v="0"/>
    <n v="76197000"/>
    <x v="70"/>
    <n v="0.94"/>
    <s v="Jun 2016 - Jan 2017"/>
    <s v="merged with Phase 2 "/>
    <s v="merged with Phase 2"/>
    <n v="65755268"/>
    <n v="0.91771454991515"/>
    <n v="5722892"/>
    <n v="7.9871642466623552E-2"/>
    <n v="172952"/>
    <n v="0"/>
    <n v="0"/>
    <n v="0"/>
    <n v="5895844"/>
    <n v="8.228545008485004E-2"/>
    <s v="Phase 4 Emergency"/>
    <m/>
    <s v="Y"/>
    <s v="Conflict/insecurity"/>
  </r>
  <r>
    <x v="34"/>
    <n v="2018"/>
    <x v="1"/>
    <x v="3"/>
    <m/>
    <m/>
    <m/>
    <x v="0"/>
    <s v="GIEWS"/>
    <s v="GIEWS - 1"/>
    <x v="0"/>
    <s v="Current year"/>
    <m/>
    <m/>
    <d v="2017-06-01T00:00:00"/>
    <x v="0"/>
    <n v="78368000"/>
    <x v="71"/>
    <n v="0.91516523325847288"/>
    <s v="Jun-Dec 2017"/>
    <s v="merged with Phase 2 "/>
    <s v="merged with Phase 2"/>
    <n v="64014318"/>
    <n v="0.89256293137660747"/>
    <n v="6201183"/>
    <n v="8.6464188784808813E-2"/>
    <n v="1504168"/>
    <n v="2.0972879838583751E-2"/>
    <n v="0"/>
    <n v="0"/>
    <n v="7705351"/>
    <n v="0.10743706862339256"/>
    <s v="Phase 3 Crisis"/>
    <s v="Y"/>
    <s v="Y"/>
    <s v="Conflict/insecurity"/>
  </r>
  <r>
    <x v="34"/>
    <n v="2019"/>
    <x v="2"/>
    <x v="3"/>
    <m/>
    <m/>
    <m/>
    <x v="0"/>
    <s v="GIEWS"/>
    <s v="GIEWS - 1"/>
    <x v="0"/>
    <s v="Current year"/>
    <m/>
    <m/>
    <d v="2018-06-01T00:00:00"/>
    <x v="0"/>
    <n v="84930565"/>
    <x v="72"/>
    <n v="0.66196316956092305"/>
    <s v="Aug 2018-Jun 2019"/>
    <n v="15756643"/>
    <n v="0.2795750747951305"/>
    <n v="27361886"/>
    <n v="0.48668525548129732"/>
    <n v="9767461"/>
    <n v="0.17373361076749635"/>
    <n v="3373595"/>
    <n v="6.0006058956075879E-2"/>
    <n v="0"/>
    <n v="0"/>
    <n v="13141056"/>
    <n v="0.23373966972357221"/>
    <s v="Phase 4 Emergency"/>
    <s v="Y"/>
    <s v="Y"/>
    <s v="Conflict/insecurity"/>
  </r>
  <r>
    <x v="34"/>
    <n v="2020"/>
    <x v="3"/>
    <x v="3"/>
    <m/>
    <m/>
    <m/>
    <x v="0"/>
    <s v="GIEWS"/>
    <s v="GIEWS - 1"/>
    <x v="0"/>
    <s v="Current year"/>
    <m/>
    <m/>
    <d v="2019-06-01T00:00:00"/>
    <x v="0"/>
    <n v="86791000"/>
    <x v="73"/>
    <n v="0.68985202382735533"/>
    <s v="Jul-Dec 2019"/>
    <n v="17264472"/>
    <n v="0.28835179935271937"/>
    <n v="27030799"/>
    <n v="0.45"/>
    <n v="11660505"/>
    <n v="0.19"/>
    <n v="3917171"/>
    <n v="7.0000000000000007E-2"/>
    <n v="0"/>
    <n v="0"/>
    <n v="15577676"/>
    <n v="0.26"/>
    <s v="Phase 4 Emergency"/>
    <s v="Y"/>
    <s v="Y"/>
    <s v="Conflict/insecurity"/>
  </r>
  <r>
    <x v="34"/>
    <n v="2021"/>
    <x v="4"/>
    <x v="3"/>
    <m/>
    <m/>
    <m/>
    <x v="0"/>
    <s v="GIEWS"/>
    <s v="GIEWS - 1"/>
    <x v="0"/>
    <s v="Current year"/>
    <m/>
    <m/>
    <d v="2020-07-01T00:00:00"/>
    <x v="0"/>
    <n v="103199000"/>
    <x v="74"/>
    <n v="0.65"/>
    <s v="Jul-Dec 2020"/>
    <n v="15806389"/>
    <n v="0.23710093029899212"/>
    <n v="29024132"/>
    <n v="0.44"/>
    <n v="16131386"/>
    <n v="0.24"/>
    <n v="5703327"/>
    <n v="0.09"/>
    <n v="0"/>
    <n v="0"/>
    <n v="21834713"/>
    <n v="0.33"/>
    <s v="Phase 4 Emergency"/>
    <s v="Y"/>
    <s v="Y"/>
    <s v="Conflict/insecurity"/>
  </r>
  <r>
    <x v="34"/>
    <n v="2022"/>
    <x v="5"/>
    <x v="3"/>
    <m/>
    <m/>
    <m/>
    <x v="0"/>
    <s v="GIEWS"/>
    <s v="GIEWS - "/>
    <x v="0"/>
    <s v="Current year"/>
    <m/>
    <m/>
    <d v="2021-02-01T00:00:00"/>
    <x v="0"/>
    <n v="105000000"/>
    <x v="75"/>
    <n v="0.91459627619047623"/>
    <s v="Feb-July 2021"/>
    <n v="27991119"/>
    <n v="0.29147514882158415"/>
    <n v="40779169"/>
    <n v="0.42"/>
    <n v="20533697"/>
    <n v="0.21"/>
    <n v="6728624"/>
    <n v="7.0000000000000007E-2"/>
    <n v="0"/>
    <n v="0"/>
    <n v="27262321"/>
    <n v="0.28000000000000003"/>
    <s v="Phase 4 Emergency"/>
    <m/>
    <s v="Y"/>
    <s v="Conflict/insecurity"/>
  </r>
  <r>
    <x v="34"/>
    <n v="2023"/>
    <x v="6"/>
    <x v="3"/>
    <m/>
    <m/>
    <m/>
    <x v="0"/>
    <s v="GIEWS"/>
    <s v="GIEWS -  1, 2, 3 "/>
    <x v="0"/>
    <s v="Current year"/>
    <s v="https://www.ipcinfo.org/fileadmin/user_upload/ipcinfo/docs/IPC_DRC_Acute_FoodInsec_Malnutrition_July2022Jun2023_Report_French.pdf"/>
    <m/>
    <d v="2022-07-01T00:00:00"/>
    <x v="0"/>
    <n v="109569000"/>
    <x v="76"/>
    <n v="0.94"/>
    <s v="Jul-Dec 2022"/>
    <n v="31653558"/>
    <n v="0.3"/>
    <n v="44888830"/>
    <n v="0.44"/>
    <n v="22597681"/>
    <n v="0.22"/>
    <n v="3831695"/>
    <n v="0.04"/>
    <n v="0"/>
    <n v="0"/>
    <n v="26429376"/>
    <n v="0.26"/>
    <s v="Phase 3 Crisis"/>
    <m/>
    <s v="Y"/>
    <s v="Conflict/insecurity"/>
  </r>
  <r>
    <x v="34"/>
    <n v="2023"/>
    <x v="7"/>
    <x v="3"/>
    <m/>
    <m/>
    <m/>
    <x v="0"/>
    <s v="GIEWS"/>
    <s v="GIEWS -  1, 2, 3 "/>
    <x v="0"/>
    <s v="Projection"/>
    <s v="https://www.ipcinfo.org/fileadmin/user_upload/ipcinfo/docs/IPC_DRC_Acute_FoodInsec_Malnutrition_July2022Jun2023_Report_French.pdf"/>
    <m/>
    <d v="2022-07-01T00:00:00"/>
    <x v="0"/>
    <n v="109569000"/>
    <x v="76"/>
    <n v="0.94"/>
    <s v="Jan-Jun 2023"/>
    <n v="31259083"/>
    <n v="0.30356946201290674"/>
    <n v="47192223"/>
    <n v="0.46"/>
    <n v="21707327"/>
    <n v="0.21"/>
    <n v="2813131"/>
    <n v="0.03"/>
    <n v="0"/>
    <n v="0"/>
    <n v="24520458"/>
    <n v="0.24"/>
    <s v="Phase 3 Crisis"/>
    <m/>
    <s v="Y"/>
    <s v="Conflict/insecurity"/>
  </r>
  <r>
    <x v="35"/>
    <n v="2017"/>
    <x v="0"/>
    <x v="5"/>
    <m/>
    <m/>
    <m/>
    <x v="0"/>
    <s v="GIEWS"/>
    <s v="GIEWS - 1"/>
    <x v="0"/>
    <s v="Current year"/>
    <m/>
    <m/>
    <d v="2016-10-01T00:00:00"/>
    <x v="0"/>
    <n v="900000"/>
    <x v="77"/>
    <n v="1"/>
    <s v="Nov 2016-May 2017"/>
    <s v="merged with Phase 2 "/>
    <s v="merged with Phase 2"/>
    <n v="703090"/>
    <n v="0.78121111111111108"/>
    <s v="N/A"/>
    <s v="N/A"/>
    <s v="N/A"/>
    <s v="N/A"/>
    <s v="N/A"/>
    <s v="N/A"/>
    <n v="196910"/>
    <n v="0.21878888888888889"/>
    <s v="Phase 4 Emergency"/>
    <m/>
    <s v="Y"/>
    <s v="Economic shocks"/>
  </r>
  <r>
    <x v="35"/>
    <n v="2018"/>
    <x v="1"/>
    <x v="5"/>
    <m/>
    <m/>
    <s v="Rural areas"/>
    <x v="0"/>
    <s v="GIEWS"/>
    <s v="GIEWS - 1"/>
    <x v="0"/>
    <s v="Current year"/>
    <m/>
    <m/>
    <d v="2016-10-01T00:00:00"/>
    <x v="0"/>
    <n v="927000"/>
    <x v="78"/>
    <n v="0.31"/>
    <s v="Nov 2016-May 2017"/>
    <n v="106980"/>
    <n v="0.37733187075201841"/>
    <n v="45706"/>
    <n v="0.16121079159274398"/>
    <n v="86415"/>
    <n v="0.30479653777374904"/>
    <n v="44413"/>
    <n v="0.15665021850541591"/>
    <n v="0"/>
    <n v="0"/>
    <n v="130828"/>
    <n v="0.46144675627916493"/>
    <s v="Phase 4 Emergency"/>
    <m/>
    <s v="Y"/>
    <s v="Weather extremes"/>
  </r>
  <r>
    <x v="35"/>
    <n v="2019"/>
    <x v="2"/>
    <x v="5"/>
    <m/>
    <m/>
    <s v="Rural areas"/>
    <x v="0"/>
    <s v="GIEWS"/>
    <s v="GIEWS - 1"/>
    <x v="0"/>
    <s v="Current year"/>
    <m/>
    <m/>
    <d v="2017-10-01T00:00:00"/>
    <x v="2"/>
    <n v="927000"/>
    <x v="79"/>
    <n v="0.31"/>
    <d v="2018-04-01T00:00:00"/>
    <n v="17970"/>
    <n v="6.2532623447123917E-2"/>
    <n v="112300"/>
    <n v="0.39078539861502593"/>
    <s v="N/A"/>
    <s v="N/A"/>
    <s v="N/A"/>
    <s v="N/A"/>
    <s v="N/A"/>
    <s v="N/A"/>
    <n v="157100"/>
    <n v="0.54668197793785012"/>
    <s v="N/A"/>
    <m/>
    <s v="Y"/>
    <s v="Weather extremes"/>
  </r>
  <r>
    <x v="35"/>
    <n v="2021"/>
    <x v="4"/>
    <x v="5"/>
    <m/>
    <m/>
    <m/>
    <x v="0"/>
    <s v="GIEWS"/>
    <s v="GIEWS - 1"/>
    <x v="0"/>
    <s v="Current year"/>
    <m/>
    <m/>
    <d v="2020-10-01T00:00:00"/>
    <x v="0"/>
    <n v="1117143"/>
    <x v="80"/>
    <n v="1"/>
    <s v="Oct-Dec 2020"/>
    <n v="668756"/>
    <n v="0.59863061398585504"/>
    <n v="293408"/>
    <n v="0.26"/>
    <n v="129106"/>
    <n v="0.12"/>
    <n v="25873"/>
    <n v="0.02"/>
    <n v="0"/>
    <n v="0"/>
    <n v="154979"/>
    <n v="0.14000000000000001"/>
    <s v="Phase 3 Crisis"/>
    <m/>
    <s v="N"/>
    <s v="Economic shocks"/>
  </r>
  <r>
    <x v="35"/>
    <n v="2020"/>
    <x v="3"/>
    <x v="5"/>
    <m/>
    <m/>
    <m/>
    <x v="0"/>
    <s v="GIEWS"/>
    <s v="GIEWS - 1"/>
    <x v="3"/>
    <s v="Current year"/>
    <s v="N/A"/>
    <s v="Insufficient evidence"/>
    <s v="N/A"/>
    <x v="1"/>
    <s v="N/A"/>
    <x v="7"/>
    <s v="N/A"/>
    <s v="N/A"/>
    <s v="N/A"/>
    <s v="N/A"/>
    <s v="N/A"/>
    <s v="N/A"/>
    <s v="N/A"/>
    <s v="N/A"/>
    <s v="N/A"/>
    <s v="N/A"/>
    <s v="N/A"/>
    <s v="N/A"/>
    <s v="N/A"/>
    <s v="N/A"/>
    <s v="N/A"/>
    <s v="N/A"/>
    <s v="N/A"/>
    <s v="N/A"/>
  </r>
  <r>
    <x v="35"/>
    <n v="2022"/>
    <x v="5"/>
    <x v="5"/>
    <m/>
    <m/>
    <m/>
    <x v="0"/>
    <s v="GIEWS"/>
    <s v="GIEWS - "/>
    <x v="0"/>
    <s v="Current year"/>
    <m/>
    <m/>
    <d v="2020-10-01T00:00:00"/>
    <x v="0"/>
    <n v="1117143"/>
    <x v="80"/>
    <n v="1"/>
    <s v="Jan-Aug 2021"/>
    <n v="534001"/>
    <n v="0.4780059491040986"/>
    <n v="388945"/>
    <n v="0.35"/>
    <n v="167210"/>
    <n v="0.15"/>
    <n v="26987"/>
    <n v="0.02"/>
    <n v="0"/>
    <n v="0"/>
    <n v="194197"/>
    <n v="0.17"/>
    <s v="Phase 3 Crisis"/>
    <m/>
    <s v="N"/>
    <s v="Economic shocks"/>
  </r>
  <r>
    <x v="35"/>
    <n v="2023"/>
    <x v="6"/>
    <x v="5"/>
    <m/>
    <m/>
    <m/>
    <x v="0"/>
    <s v="GIEWS"/>
    <s v="GIEWS -  1, 2, 3 "/>
    <x v="0"/>
    <s v="Current year"/>
    <s v="https://www.ipcinfo.org/fileadmin/user_upload/ipcinfo/docs/IPC_Djibouti_Acute_Food_Insecurity_2022MarDec_French.pdf"/>
    <m/>
    <d v="2022-03-01T00:00:00"/>
    <x v="0"/>
    <n v="1181675"/>
    <x v="81"/>
    <n v="1"/>
    <s v="Jul 2022 - Dec 2022"/>
    <n v="574740"/>
    <n v="0.48637738802970359"/>
    <n v="414767"/>
    <n v="0.35099921721285465"/>
    <n v="179778"/>
    <n v="0.15"/>
    <n v="12390"/>
    <n v="0.01"/>
    <n v="0"/>
    <n v="0"/>
    <n v="192168"/>
    <n v="0.16"/>
    <s v="Phase 3 Crisis"/>
    <m/>
    <s v="N  "/>
    <s v="Economic shocks"/>
  </r>
  <r>
    <x v="35"/>
    <n v="2023"/>
    <x v="7"/>
    <x v="5"/>
    <m/>
    <m/>
    <m/>
    <x v="0"/>
    <s v="GIEWS"/>
    <s v="GIEWS -  1, 2, 3 "/>
    <x v="3"/>
    <s v="Projection"/>
    <s v="N/A"/>
    <s v="Insufficient evidence"/>
    <s v="N/A"/>
    <x v="1"/>
    <s v="N/A"/>
    <x v="7"/>
    <s v="N/A"/>
    <s v="N/A"/>
    <s v="N/A"/>
    <s v="N/A"/>
    <s v="N/A"/>
    <s v="N/A"/>
    <s v="N/A"/>
    <s v="N/A"/>
    <s v="N/A"/>
    <s v="N/A"/>
    <s v="N/A"/>
    <s v="N/A"/>
    <s v="N/A"/>
    <s v="N/A"/>
    <s v="N/A"/>
    <s v="N/A"/>
    <s v="N/A"/>
    <s v="N/A"/>
  </r>
  <r>
    <x v="36"/>
    <n v="2017"/>
    <x v="0"/>
    <x v="2"/>
    <m/>
    <m/>
    <m/>
    <x v="1"/>
    <s v="N/A"/>
    <s v="N/A - N/A"/>
    <x v="2"/>
    <s v="Current year"/>
    <s v="N/A"/>
    <s v="N/A"/>
    <s v="N/A"/>
    <x v="1"/>
    <s v="N/A"/>
    <x v="7"/>
    <s v="N/A"/>
    <s v="N/A"/>
    <s v="N/A"/>
    <s v="N/A"/>
    <s v="N/A"/>
    <s v="N/A"/>
    <s v="N/A"/>
    <s v="N/A"/>
    <s v="N/A"/>
    <s v="N/A"/>
    <s v="N/A"/>
    <s v="N/A"/>
    <s v="N/A"/>
    <s v="N/A"/>
    <s v="N/A"/>
    <s v="N/A"/>
    <s v="N/A"/>
    <s v="N/A"/>
  </r>
  <r>
    <x v="36"/>
    <n v="2018"/>
    <x v="1"/>
    <x v="2"/>
    <m/>
    <m/>
    <m/>
    <x v="1"/>
    <s v="N/A"/>
    <s v="N/A - N/A"/>
    <x v="2"/>
    <s v="Current year"/>
    <s v="N/A"/>
    <s v="N/A"/>
    <s v="N/A"/>
    <x v="1"/>
    <s v="N/A"/>
    <x v="7"/>
    <s v="N/A"/>
    <s v="N/A"/>
    <s v="N/A"/>
    <s v="N/A"/>
    <s v="N/A"/>
    <s v="N/A"/>
    <s v="N/A"/>
    <s v="N/A"/>
    <s v="N/A"/>
    <s v="N/A"/>
    <s v="N/A"/>
    <s v="N/A"/>
    <s v="N/A"/>
    <s v="N/A"/>
    <s v="N/A"/>
    <s v="N/A"/>
    <s v="N/A"/>
    <s v="N/A"/>
  </r>
  <r>
    <x v="36"/>
    <n v="2019"/>
    <x v="2"/>
    <x v="2"/>
    <m/>
    <m/>
    <m/>
    <x v="1"/>
    <s v="N/A"/>
    <s v="N/A - N/A"/>
    <x v="2"/>
    <s v="Current year"/>
    <s v="N/A"/>
    <s v="N/A"/>
    <s v="N/A"/>
    <x v="1"/>
    <s v="N/A"/>
    <x v="7"/>
    <s v="N/A"/>
    <s v="N/A"/>
    <s v="N/A"/>
    <s v="N/A"/>
    <s v="N/A"/>
    <s v="N/A"/>
    <s v="N/A"/>
    <s v="N/A"/>
    <s v="N/A"/>
    <s v="N/A"/>
    <s v="N/A"/>
    <s v="N/A"/>
    <s v="N/A"/>
    <s v="N/A"/>
    <s v="N/A"/>
    <s v="N/A"/>
    <s v="N/A"/>
    <s v="N/A"/>
  </r>
  <r>
    <x v="36"/>
    <n v="2020"/>
    <x v="3"/>
    <x v="2"/>
    <m/>
    <m/>
    <m/>
    <x v="1"/>
    <s v="N/A"/>
    <s v="N/A - N/A"/>
    <x v="2"/>
    <s v="Current year"/>
    <s v="N/A"/>
    <s v="N/A"/>
    <s v="N/A"/>
    <x v="1"/>
    <s v="N/A"/>
    <x v="7"/>
    <s v="N/A"/>
    <s v="N/A"/>
    <s v="N/A"/>
    <s v="N/A"/>
    <s v="N/A"/>
    <s v="N/A"/>
    <s v="N/A"/>
    <s v="N/A"/>
    <s v="N/A"/>
    <s v="N/A"/>
    <s v="N/A"/>
    <s v="N/A"/>
    <s v="N/A"/>
    <s v="N/A"/>
    <s v="N/A"/>
    <s v="N/A"/>
    <s v="N/A"/>
    <s v="N/A"/>
  </r>
  <r>
    <x v="36"/>
    <n v="2021"/>
    <x v="4"/>
    <x v="2"/>
    <m/>
    <m/>
    <m/>
    <x v="1"/>
    <s v="N/A"/>
    <s v="N/A - N/A"/>
    <x v="2"/>
    <s v="Current year"/>
    <s v="N/A"/>
    <s v="N/A"/>
    <s v="N/A"/>
    <x v="1"/>
    <s v="N/A"/>
    <x v="7"/>
    <s v="N/A"/>
    <s v="N/A"/>
    <s v="N/A"/>
    <s v="N/A"/>
    <s v="N/A"/>
    <s v="N/A"/>
    <s v="N/A"/>
    <s v="N/A"/>
    <s v="N/A"/>
    <s v="N/A"/>
    <s v="N/A"/>
    <s v="N/A"/>
    <s v="N/A"/>
    <s v="N/A"/>
    <s v="N/A"/>
    <s v="N/A"/>
    <s v="N/A"/>
    <s v="N/A"/>
  </r>
  <r>
    <x v="36"/>
    <n v="2022"/>
    <x v="5"/>
    <x v="2"/>
    <m/>
    <m/>
    <m/>
    <x v="1"/>
    <s v="N/A"/>
    <s v="N/A - N/A"/>
    <x v="2"/>
    <s v="Current year"/>
    <s v="N/A"/>
    <s v="N/A"/>
    <s v="N/A"/>
    <x v="1"/>
    <s v="N/A"/>
    <x v="7"/>
    <s v="N/A"/>
    <s v="N/A"/>
    <s v="N/A"/>
    <s v="N/A"/>
    <s v="N/A"/>
    <s v="N/A"/>
    <s v="N/A"/>
    <s v="N/A"/>
    <s v="N/A"/>
    <s v="N/A"/>
    <s v="N/A"/>
    <s v="N/A"/>
    <s v="N/A"/>
    <s v="N/A"/>
    <s v="N/A"/>
    <s v="N/A"/>
    <s v="N/A"/>
    <s v="N/A"/>
  </r>
  <r>
    <x v="36"/>
    <n v="2023"/>
    <x v="6"/>
    <x v="2"/>
    <m/>
    <m/>
    <m/>
    <x v="1"/>
    <s v="N/A"/>
    <s v="N/A - N/A"/>
    <x v="2"/>
    <s v="Current year"/>
    <s v="N/A"/>
    <s v="N/A"/>
    <s v="N/A"/>
    <x v="1"/>
    <s v="N/A"/>
    <x v="7"/>
    <s v="N/A"/>
    <s v="N/A"/>
    <s v="N/A"/>
    <s v="N/A"/>
    <s v="N/A"/>
    <s v="N/A"/>
    <s v="N/A"/>
    <s v="N/A"/>
    <s v="N/A"/>
    <s v="N/A"/>
    <s v="N/A"/>
    <s v="N/A"/>
    <s v="N/A"/>
    <s v="N/A"/>
    <s v="N/A"/>
    <s v="N/A"/>
    <s v="N/A"/>
    <s v="N/A"/>
  </r>
  <r>
    <x v="37"/>
    <n v="2017"/>
    <x v="0"/>
    <x v="2"/>
    <m/>
    <m/>
    <m/>
    <x v="0"/>
    <s v="Other "/>
    <s v="Other  - Selected based on other reports and publicly available information on food insecurity"/>
    <x v="3"/>
    <s v="Current year"/>
    <s v="N/A"/>
    <s v="Insufficient evidence"/>
    <s v="N/A"/>
    <x v="1"/>
    <s v="N/A"/>
    <x v="7"/>
    <s v="N/A"/>
    <s v="N/A"/>
    <s v="N/A"/>
    <s v="N/A"/>
    <s v="N/A"/>
    <s v="N/A"/>
    <s v="N/A"/>
    <s v="N/A"/>
    <s v="N/A"/>
    <s v="N/A"/>
    <s v="N/A"/>
    <s v="N/A"/>
    <s v="N/A"/>
    <s v="N/A"/>
    <s v="N/A"/>
    <s v="N/A"/>
    <s v="N/A"/>
    <s v="N/A"/>
  </r>
  <r>
    <x v="37"/>
    <n v="2018"/>
    <x v="1"/>
    <x v="2"/>
    <m/>
    <m/>
    <m/>
    <x v="0"/>
    <s v="Other "/>
    <s v="Other  - Selected based on other reports and publicly available information on food insecurity"/>
    <x v="3"/>
    <s v="Current year"/>
    <s v="N/A"/>
    <s v="Insufficient evidence"/>
    <s v="N/A"/>
    <x v="1"/>
    <s v="N/A"/>
    <x v="7"/>
    <s v="N/A"/>
    <s v="N/A"/>
    <s v="N/A"/>
    <s v="N/A"/>
    <s v="N/A"/>
    <s v="N/A"/>
    <s v="N/A"/>
    <s v="N/A"/>
    <s v="N/A"/>
    <s v="N/A"/>
    <s v="N/A"/>
    <s v="N/A"/>
    <s v="N/A"/>
    <s v="N/A"/>
    <s v="N/A"/>
    <s v="N/A"/>
    <s v="N/A"/>
    <s v="N/A"/>
  </r>
  <r>
    <x v="37"/>
    <n v="2019"/>
    <x v="2"/>
    <x v="2"/>
    <m/>
    <m/>
    <m/>
    <x v="1"/>
    <s v="N/A"/>
    <s v="N/A - N/A"/>
    <x v="2"/>
    <s v="Current year"/>
    <s v="N/A"/>
    <s v="N/A"/>
    <s v="N/A"/>
    <x v="1"/>
    <s v="N/A"/>
    <x v="7"/>
    <s v="N/A"/>
    <s v="N/A"/>
    <s v="N/A"/>
    <s v="N/A"/>
    <s v="N/A"/>
    <s v="N/A"/>
    <s v="N/A"/>
    <s v="N/A"/>
    <s v="N/A"/>
    <s v="N/A"/>
    <s v="N/A"/>
    <s v="N/A"/>
    <s v="N/A"/>
    <s v="N/A"/>
    <s v="N/A"/>
    <s v="N/A"/>
    <s v="N/A"/>
    <s v="N/A"/>
  </r>
  <r>
    <x v="37"/>
    <n v="2020"/>
    <x v="3"/>
    <x v="2"/>
    <m/>
    <m/>
    <m/>
    <x v="1"/>
    <s v="N/A"/>
    <s v="N/A - N/A"/>
    <x v="2"/>
    <s v="Current year"/>
    <s v="N/A"/>
    <s v="N/A"/>
    <s v="N/A"/>
    <x v="1"/>
    <s v="N/A"/>
    <x v="7"/>
    <s v="N/A"/>
    <s v="N/A"/>
    <s v="N/A"/>
    <s v="N/A"/>
    <s v="N/A"/>
    <s v="N/A"/>
    <s v="N/A"/>
    <s v="N/A"/>
    <s v="N/A"/>
    <s v="N/A"/>
    <s v="N/A"/>
    <s v="N/A"/>
    <s v="N/A"/>
    <s v="N/A"/>
    <s v="N/A"/>
    <s v="N/A"/>
    <s v="N/A"/>
    <s v="N/A"/>
  </r>
  <r>
    <x v="37"/>
    <n v="2021"/>
    <x v="4"/>
    <x v="2"/>
    <m/>
    <m/>
    <m/>
    <x v="1"/>
    <s v="N/A"/>
    <s v="N/A - N/A"/>
    <x v="2"/>
    <s v="Current year"/>
    <s v="N/A"/>
    <s v="N/A"/>
    <s v="N/A"/>
    <x v="1"/>
    <s v="N/A"/>
    <x v="7"/>
    <s v="N/A"/>
    <s v="N/A"/>
    <s v="N/A"/>
    <s v="N/A"/>
    <s v="N/A"/>
    <s v="N/A"/>
    <s v="N/A"/>
    <s v="N/A"/>
    <s v="N/A"/>
    <s v="N/A"/>
    <s v="N/A"/>
    <s v="N/A"/>
    <s v="N/A"/>
    <s v="N/A"/>
    <s v="N/A"/>
    <s v="N/A"/>
    <s v="N/A"/>
    <s v="N/A"/>
  </r>
  <r>
    <x v="37"/>
    <n v="2022"/>
    <x v="5"/>
    <x v="2"/>
    <m/>
    <m/>
    <m/>
    <x v="1"/>
    <s v="N/A"/>
    <s v="N/A - N/A"/>
    <x v="2"/>
    <s v="Current year"/>
    <s v="N/A"/>
    <s v="N/A"/>
    <s v="N/A"/>
    <x v="1"/>
    <s v="N/A"/>
    <x v="7"/>
    <s v="N/A"/>
    <s v="N/A"/>
    <s v="N/A"/>
    <s v="N/A"/>
    <s v="N/A"/>
    <s v="N/A"/>
    <s v="N/A"/>
    <s v="N/A"/>
    <s v="N/A"/>
    <s v="N/A"/>
    <s v="N/A"/>
    <s v="N/A"/>
    <s v="N/A"/>
    <s v="N/A"/>
    <s v="N/A"/>
    <s v="N/A"/>
    <s v="N/A"/>
    <s v="N/A"/>
  </r>
  <r>
    <x v="37"/>
    <n v="2023"/>
    <x v="6"/>
    <x v="2"/>
    <m/>
    <m/>
    <m/>
    <x v="0"/>
    <s v="External Assistance - WFP"/>
    <s v="Climate shock; Economic shock - WFP support provided for hurricane, but economic shock is present. At least 40,000 people reached through general food distribution in 2022. WFP aims to provide emergency food assistance through cash-based or in-kind transfers to 60,000 shock affected beneficiaries. WFP continues strengthening the government and partners’ capacities and operational readiness for emergency operations in Hispaniola. Food security continues to deteriorate due to the impact of the COVID-19 and the Ukrainian crises, which is significantly affecting WFP operations. Situation being compounded by Hurricane Fiona and migrants/refugees from violence in Haiti."/>
    <x v="0"/>
    <s v="Current year"/>
    <s v="https://www.ipcinfo.org/fileadmin/user_upload/ipcinfo/docs/IPC_DominicanRepublic_AcuteFoodInsecurity_Oct2022June2023_Summary_English.pdf"/>
    <m/>
    <d v="2022-11-01T00:00:00"/>
    <x v="0"/>
    <n v="10621938"/>
    <x v="82"/>
    <n v="0.99944558139955253"/>
    <s v="Oct 2022-Feb 2023"/>
    <n v="5662791"/>
    <n v="0.53341794108147011"/>
    <n v="3402556"/>
    <n v="0.32"/>
    <n v="1408336"/>
    <n v="0.14000000000000001"/>
    <n v="142366"/>
    <n v="0.01"/>
    <n v="0"/>
    <n v="0"/>
    <n v="1550702"/>
    <n v="0.15"/>
    <s v="Phase 3 Crisis"/>
    <m/>
    <s v="Y"/>
    <s v="Economic shocks"/>
  </r>
  <r>
    <x v="37"/>
    <n v="2023"/>
    <x v="7"/>
    <x v="2"/>
    <m/>
    <m/>
    <m/>
    <x v="0"/>
    <s v="Climate shock; Economic shock"/>
    <s v="Climate shock; Economic shock - WFP support provided for hurricane, but economic shock is present. At least 40,000 people reached through general food distribution in 2022. WFP aims to provide emergency food assistance through cash-based or in-kind transfers to 60,000 shock affected beneficiaries. WFP continues strengthening the government and partners’ capacities and operational readiness for emergency operations in Hispaniola. Food security continues to deteriorate due to the impact of the COVID-19 and the Ukrainian crises, which is significantly affecting WFP operations. Situation being compounded by Hurricane Fiona and migrants/refugees from violence in Haiti."/>
    <x v="0"/>
    <s v="Projection"/>
    <s v="https://www.ipcinfo.org/fileadmin/user_upload/ipcinfo/docs/IPC_DominicanRepublic_AcuteFoodInsecurity_Oct2022June2023_Summary_English.pdf"/>
    <m/>
    <d v="2022-11-01T00:00:00"/>
    <x v="0"/>
    <n v="10621938"/>
    <x v="83"/>
    <n v="0.99944558139955253"/>
    <s v="Oct 2022-Feb 2023"/>
    <n v="5662791"/>
    <n v="0.53341794108147011"/>
    <n v="3405087"/>
    <n v="0.32"/>
    <n v="1410397"/>
    <n v="0.14000000000000001"/>
    <n v="142483"/>
    <n v="0.01"/>
    <n v="0"/>
    <n v="0"/>
    <n v="1552880"/>
    <n v="0.15"/>
    <s v="Phase 3 Crisis"/>
    <m/>
    <s v="Y"/>
    <s v="Economic shocks"/>
  </r>
  <r>
    <x v="38"/>
    <n v="2017"/>
    <x v="0"/>
    <x v="2"/>
    <m/>
    <m/>
    <m/>
    <x v="1"/>
    <s v="N/A"/>
    <s v="N/A - N/A"/>
    <x v="2"/>
    <s v="Current year"/>
    <s v="N/A"/>
    <s v="N/A"/>
    <s v="N/A"/>
    <x v="1"/>
    <s v="N/A"/>
    <x v="7"/>
    <s v="N/A"/>
    <s v="N/A"/>
    <s v="N/A"/>
    <s v="N/A"/>
    <s v="N/A"/>
    <s v="N/A"/>
    <s v="N/A"/>
    <s v="N/A"/>
    <s v="N/A"/>
    <s v="N/A"/>
    <s v="N/A"/>
    <s v="N/A"/>
    <s v="N/A"/>
    <s v="N/A"/>
    <s v="N/A"/>
    <s v="N/A"/>
    <s v="N/A"/>
    <s v="N/A"/>
  </r>
  <r>
    <x v="38"/>
    <n v="2018"/>
    <x v="1"/>
    <x v="2"/>
    <m/>
    <m/>
    <m/>
    <x v="1"/>
    <s v="N/A"/>
    <s v="N/A - N/A"/>
    <x v="2"/>
    <s v="Current year"/>
    <s v="N/A"/>
    <s v="N/A"/>
    <s v="N/A"/>
    <x v="1"/>
    <s v="N/A"/>
    <x v="7"/>
    <s v="N/A"/>
    <s v="N/A"/>
    <s v="N/A"/>
    <s v="N/A"/>
    <s v="N/A"/>
    <s v="N/A"/>
    <s v="N/A"/>
    <s v="N/A"/>
    <s v="N/A"/>
    <s v="N/A"/>
    <s v="N/A"/>
    <s v="N/A"/>
    <s v="N/A"/>
    <s v="N/A"/>
    <s v="N/A"/>
    <s v="N/A"/>
    <s v="N/A"/>
    <s v="N/A"/>
  </r>
  <r>
    <x v="38"/>
    <n v="2019"/>
    <x v="2"/>
    <x v="2"/>
    <m/>
    <m/>
    <m/>
    <x v="1"/>
    <s v="N/A"/>
    <s v="N/A - N/A"/>
    <x v="2"/>
    <s v="Current year"/>
    <s v="N/A"/>
    <s v="N/A"/>
    <s v="N/A"/>
    <x v="1"/>
    <s v="N/A"/>
    <x v="7"/>
    <s v="N/A"/>
    <s v="N/A"/>
    <s v="N/A"/>
    <s v="N/A"/>
    <s v="N/A"/>
    <s v="N/A"/>
    <s v="N/A"/>
    <s v="N/A"/>
    <s v="N/A"/>
    <s v="N/A"/>
    <s v="N/A"/>
    <s v="N/A"/>
    <s v="N/A"/>
    <s v="N/A"/>
    <s v="N/A"/>
    <s v="N/A"/>
    <s v="N/A"/>
    <s v="N/A"/>
  </r>
  <r>
    <x v="38"/>
    <n v="2020"/>
    <x v="3"/>
    <x v="2"/>
    <m/>
    <m/>
    <m/>
    <x v="1"/>
    <s v="N/A"/>
    <s v="N/A - N/A"/>
    <x v="2"/>
    <s v="Current year"/>
    <s v="N/A"/>
    <s v="N/A"/>
    <s v="N/A"/>
    <x v="1"/>
    <s v="N/A"/>
    <x v="7"/>
    <s v="N/A"/>
    <s v="N/A"/>
    <s v="N/A"/>
    <s v="N/A"/>
    <s v="N/A"/>
    <s v="N/A"/>
    <s v="N/A"/>
    <s v="N/A"/>
    <s v="N/A"/>
    <s v="N/A"/>
    <s v="N/A"/>
    <s v="N/A"/>
    <s v="N/A"/>
    <s v="N/A"/>
    <s v="N/A"/>
    <s v="N/A"/>
    <s v="N/A"/>
    <s v="N/A"/>
  </r>
  <r>
    <x v="38"/>
    <n v="2021"/>
    <x v="4"/>
    <x v="2"/>
    <m/>
    <m/>
    <m/>
    <x v="1"/>
    <s v="N/A"/>
    <s v="N/A - N/A"/>
    <x v="2"/>
    <s v="Current year"/>
    <s v="N/A"/>
    <s v="N/A"/>
    <s v="N/A"/>
    <x v="1"/>
    <s v="N/A"/>
    <x v="7"/>
    <s v="N/A"/>
    <s v="N/A"/>
    <s v="N/A"/>
    <s v="N/A"/>
    <s v="N/A"/>
    <s v="N/A"/>
    <s v="N/A"/>
    <s v="N/A"/>
    <s v="N/A"/>
    <s v="N/A"/>
    <s v="N/A"/>
    <s v="N/A"/>
    <s v="N/A"/>
    <s v="N/A"/>
    <s v="N/A"/>
    <s v="N/A"/>
    <s v="N/A"/>
    <s v="N/A"/>
  </r>
  <r>
    <x v="38"/>
    <n v="2022"/>
    <x v="5"/>
    <x v="2"/>
    <m/>
    <m/>
    <m/>
    <x v="1"/>
    <s v="N/A"/>
    <s v="N/A - N/A"/>
    <x v="2"/>
    <s v="Current year"/>
    <s v="N/A"/>
    <s v="N/A"/>
    <s v="N/A"/>
    <x v="1"/>
    <s v="N/A"/>
    <x v="7"/>
    <s v="N/A"/>
    <s v="N/A"/>
    <s v="N/A"/>
    <s v="N/A"/>
    <s v="N/A"/>
    <s v="N/A"/>
    <s v="N/A"/>
    <s v="N/A"/>
    <s v="N/A"/>
    <s v="N/A"/>
    <s v="N/A"/>
    <s v="N/A"/>
    <s v="N/A"/>
    <s v="N/A"/>
    <s v="N/A"/>
    <s v="N/A"/>
    <s v="N/A"/>
    <s v="N/A"/>
  </r>
  <r>
    <x v="38"/>
    <n v="2023"/>
    <x v="6"/>
    <x v="2"/>
    <m/>
    <s v="Residents"/>
    <m/>
    <x v="0"/>
    <s v="External Assistance - WFP"/>
    <s v="Displacement; Economic shock - Between January-August 2022, WFP provided immediate food assistance to meet the essential needs to vulnerable populations in support of national institutions and Government Social Protection programmes (Modalities: Food, CBT, commodity vouchers). General food distribution was provided to 654,000 people; both migrants as well as residents"/>
    <x v="3"/>
    <s v="Current year"/>
    <s v="N/A"/>
    <s v="Insufficient evidence"/>
    <s v="N/A"/>
    <x v="1"/>
    <s v="N/A"/>
    <x v="7"/>
    <s v="N/A"/>
    <s v="N/A"/>
    <s v="N/A"/>
    <s v="N/A"/>
    <s v="N/A"/>
    <s v="N/A"/>
    <s v="N/A"/>
    <s v="N/A"/>
    <s v="N/A"/>
    <s v="N/A"/>
    <s v="N/A"/>
    <s v="N/A"/>
    <s v="N/A"/>
    <s v="N/A"/>
    <s v="N/A"/>
    <s v="N/A"/>
    <s v="N/A"/>
    <s v="N/A"/>
  </r>
  <r>
    <x v="38"/>
    <n v="2023"/>
    <x v="7"/>
    <x v="2"/>
    <m/>
    <s v="Residents"/>
    <m/>
    <x v="0"/>
    <s v="Displacement; Economic shock"/>
    <s v="Displacement; Economic shock - Between January-August 2022, WFP provided immediate food assistance to meet the essential needs to vulnerable populations in support of national institutions and Government Social Protection programmes (Modalities: Food, CBT, commodity vouchers). General food distribution was provided to 654,000 people; both migrants as well as residents"/>
    <x v="3"/>
    <s v="Projection"/>
    <s v="N/A"/>
    <s v="Insufficient evidence"/>
    <s v="N/A"/>
    <x v="1"/>
    <s v="N/A"/>
    <x v="7"/>
    <s v="N/A"/>
    <s v="N/A"/>
    <s v="N/A"/>
    <s v="N/A"/>
    <s v="N/A"/>
    <s v="N/A"/>
    <s v="N/A"/>
    <s v="N/A"/>
    <s v="N/A"/>
    <s v="N/A"/>
    <s v="N/A"/>
    <s v="N/A"/>
    <s v="N/A"/>
    <s v="N/A"/>
    <s v="N/A"/>
    <s v="N/A"/>
    <s v="N/A"/>
    <s v="N/A"/>
  </r>
  <r>
    <x v="39"/>
    <n v="2017"/>
    <x v="0"/>
    <x v="2"/>
    <m/>
    <m/>
    <m/>
    <x v="1"/>
    <s v="N/A"/>
    <s v="N/A - N/A"/>
    <x v="2"/>
    <s v="Current year"/>
    <s v="N/A"/>
    <s v="N/A"/>
    <s v="N/A"/>
    <x v="1"/>
    <s v="N/A"/>
    <x v="7"/>
    <s v="N/A"/>
    <s v="N/A"/>
    <s v="N/A"/>
    <s v="N/A"/>
    <s v="N/A"/>
    <s v="N/A"/>
    <s v="N/A"/>
    <s v="N/A"/>
    <s v="N/A"/>
    <s v="N/A"/>
    <s v="N/A"/>
    <s v="N/A"/>
    <s v="N/A"/>
    <s v="N/A"/>
    <s v="N/A"/>
    <s v="N/A"/>
    <s v="N/A"/>
    <s v="N/A"/>
  </r>
  <r>
    <x v="39"/>
    <n v="2018"/>
    <x v="1"/>
    <x v="2"/>
    <m/>
    <m/>
    <m/>
    <x v="1"/>
    <s v="N/A"/>
    <s v="N/A - N/A"/>
    <x v="2"/>
    <s v="Current year"/>
    <s v="N/A"/>
    <s v="N/A"/>
    <s v="N/A"/>
    <x v="1"/>
    <s v="N/A"/>
    <x v="7"/>
    <s v="N/A"/>
    <s v="N/A"/>
    <s v="N/A"/>
    <s v="N/A"/>
    <s v="N/A"/>
    <s v="N/A"/>
    <s v="N/A"/>
    <s v="N/A"/>
    <s v="N/A"/>
    <s v="N/A"/>
    <s v="N/A"/>
    <s v="N/A"/>
    <s v="N/A"/>
    <s v="N/A"/>
    <s v="N/A"/>
    <s v="N/A"/>
    <s v="N/A"/>
    <s v="N/A"/>
  </r>
  <r>
    <x v="39"/>
    <n v="2019"/>
    <x v="2"/>
    <x v="2"/>
    <m/>
    <s v="Venezuelan migrants"/>
    <m/>
    <x v="0"/>
    <s v="Displacement"/>
    <s v="Displacement - "/>
    <x v="0"/>
    <s v="Current year"/>
    <m/>
    <m/>
    <m/>
    <x v="2"/>
    <n v="500000"/>
    <x v="84"/>
    <n v="0.2"/>
    <s v="Jan-Feb 2018"/>
    <m/>
    <m/>
    <n v="100000"/>
    <n v="1"/>
    <s v="N/A"/>
    <s v="N/A"/>
    <s v="N/A"/>
    <s v="N/A"/>
    <s v="N/A"/>
    <s v="N/A"/>
    <n v="20000"/>
    <n v="0.2"/>
    <s v="N/A"/>
    <m/>
    <s v="N/A"/>
    <s v="Economic shocks"/>
  </r>
  <r>
    <x v="39"/>
    <n v="2020"/>
    <x v="3"/>
    <x v="2"/>
    <m/>
    <s v="Venezuelan migrants"/>
    <m/>
    <x v="0"/>
    <s v="Displacement"/>
    <s v="Displacement - "/>
    <x v="0"/>
    <s v="Current year"/>
    <m/>
    <m/>
    <m/>
    <x v="13"/>
    <n v="385000"/>
    <x v="85"/>
    <n v="1"/>
    <s v="Jan-Mar 2019"/>
    <s v="merged with Phase 2"/>
    <n v="0"/>
    <n v="92400"/>
    <n v="0.24"/>
    <s v="N/A"/>
    <s v="N/A"/>
    <s v="N/A"/>
    <s v="N/A"/>
    <s v="N/A"/>
    <s v="N/A"/>
    <n v="292600"/>
    <n v="0.76"/>
    <s v="N/A"/>
    <m/>
    <s v="N/A"/>
    <s v="Economic shocks"/>
  </r>
  <r>
    <x v="39"/>
    <n v="2021"/>
    <x v="4"/>
    <x v="2"/>
    <m/>
    <s v="Venezuelan migrants"/>
    <m/>
    <x v="0"/>
    <s v="Displacement"/>
    <s v="Displacement - Refugee populations"/>
    <x v="3"/>
    <s v="Current year"/>
    <s v="N/A"/>
    <s v="Insufficient evidence"/>
    <s v="N/A"/>
    <x v="1"/>
    <s v="N/A"/>
    <x v="7"/>
    <s v="N/A"/>
    <s v="N/A"/>
    <s v="N/A"/>
    <s v="N/A"/>
    <s v="N/A"/>
    <s v="N/A"/>
    <s v="N/A"/>
    <s v="N/A"/>
    <s v="N/A"/>
    <s v="N/A"/>
    <s v="N/A"/>
    <s v="N/A"/>
    <s v="N/A"/>
    <s v="N/A"/>
    <s v="N/A"/>
    <s v="N/A"/>
    <s v="N/A"/>
    <s v="N/A"/>
  </r>
  <r>
    <x v="39"/>
    <n v="2022"/>
    <x v="5"/>
    <x v="2"/>
    <m/>
    <s v="Venezuelan migrants"/>
    <m/>
    <x v="0"/>
    <s v="Displacement"/>
    <s v="Displacement - WFP assistance provided (Venezuelan migrants - largest migratory crisis in the world); R4V (Venezuelan migrants) ; also qualified for COVID-19 GHRP"/>
    <x v="3"/>
    <s v="Current year"/>
    <s v="N/A"/>
    <s v="Insufficient evidence"/>
    <s v="N/A"/>
    <x v="1"/>
    <s v="N/A"/>
    <x v="7"/>
    <s v="N/A"/>
    <s v="N/A"/>
    <s v="N/A"/>
    <s v="N/A"/>
    <s v="N/A"/>
    <s v="N/A"/>
    <s v="N/A"/>
    <s v="N/A"/>
    <s v="N/A"/>
    <s v="N/A"/>
    <s v="N/A"/>
    <s v="N/A"/>
    <s v="N/A"/>
    <s v="N/A"/>
    <s v="N/A"/>
    <s v="N/A"/>
    <s v="N/A"/>
    <s v="N/A"/>
  </r>
  <r>
    <x v="39"/>
    <n v="2023"/>
    <x v="6"/>
    <x v="2"/>
    <m/>
    <s v="Venezuelan migrants"/>
    <m/>
    <x v="0"/>
    <s v="External Assistance - WFP"/>
    <s v="Displacement; Economic shock - Between January-August 2022, WFP provided immediate food assistance to meet the essential needs to vulnerable populations in support of national institutions and Government Social Protection programmes (Modalities: Food, CBT, commodity vouchers). General food distribution was provided to 654,000 people; both migrants as well as residents"/>
    <x v="0"/>
    <s v="Current year"/>
    <m/>
    <s v="CARI"/>
    <m/>
    <x v="2"/>
    <n v="505000"/>
    <x v="86"/>
    <n v="1"/>
    <s v="Jul-Aug 2022"/>
    <s v="merged with Phase 2 "/>
    <m/>
    <n v="202014"/>
    <m/>
    <s v="merged Phases"/>
    <n v="7.4999999999999997E-2"/>
    <s v="merged Phases"/>
    <n v="0.52829999999999999"/>
    <s v="merged Phases"/>
    <s v="N/A"/>
    <n v="302986"/>
    <n v="0.60329999999999995"/>
    <s v="N/A"/>
    <m/>
    <s v="N/A"/>
    <s v="Economic shocks"/>
  </r>
  <r>
    <x v="39"/>
    <n v="2023"/>
    <x v="7"/>
    <x v="2"/>
    <m/>
    <s v="Venezuelan migrants"/>
    <m/>
    <x v="0"/>
    <s v="Displacement; Economic shock"/>
    <s v="Displacement; Economic shock - Between January-August 2022, WFP provided immediate food assistance to meet the essential needs to vulnerable populations in support of national institutions and Government Social Protection programmes (Modalities: Food, CBT, commodity vouchers). General food distribution was provided to 654,000 people; both migrants as well as residents"/>
    <x v="3"/>
    <s v="Projection"/>
    <s v="N/A"/>
    <s v="Insufficient evidence"/>
    <s v="N/A"/>
    <x v="1"/>
    <s v="N/A"/>
    <x v="7"/>
    <s v="N/A"/>
    <s v="N/A"/>
    <s v="N/A"/>
    <s v="N/A"/>
    <s v="N/A"/>
    <s v="N/A"/>
    <s v="N/A"/>
    <s v="N/A"/>
    <s v="N/A"/>
    <s v="N/A"/>
    <s v="N/A"/>
    <s v="N/A"/>
    <s v="N/A"/>
    <s v="N/A"/>
    <s v="N/A"/>
    <s v="N/A"/>
    <s v="N/A"/>
    <s v="N/A"/>
  </r>
  <r>
    <x v="40"/>
    <n v="2017"/>
    <x v="0"/>
    <x v="1"/>
    <m/>
    <s v="Syrian refugees"/>
    <m/>
    <x v="0"/>
    <s v="Displacement"/>
    <s v="Part of Syria IASC L3"/>
    <x v="3"/>
    <s v="Current year"/>
    <s v="N/A"/>
    <s v="Insufficient evidence"/>
    <s v="N/A"/>
    <x v="1"/>
    <s v="N/A"/>
    <x v="7"/>
    <s v="N/A"/>
    <s v="N/A"/>
    <s v="N/A"/>
    <s v="N/A"/>
    <s v="N/A"/>
    <s v="N/A"/>
    <s v="N/A"/>
    <s v="N/A"/>
    <s v="N/A"/>
    <s v="N/A"/>
    <s v="N/A"/>
    <s v="N/A"/>
    <s v="N/A"/>
    <s v="N/A"/>
    <s v="N/A"/>
    <s v="N/A"/>
    <s v="N/A"/>
    <s v="N/A"/>
  </r>
  <r>
    <x v="40"/>
    <n v="2018"/>
    <x v="1"/>
    <x v="1"/>
    <m/>
    <m/>
    <m/>
    <x v="1"/>
    <s v="N/A"/>
    <s v="N/A - N/A"/>
    <x v="2"/>
    <s v="Current year"/>
    <s v="N/A"/>
    <s v="N/A"/>
    <s v="N/A"/>
    <x v="1"/>
    <s v="N/A"/>
    <x v="7"/>
    <s v="N/A"/>
    <s v="N/A"/>
    <s v="N/A"/>
    <s v="N/A"/>
    <s v="N/A"/>
    <s v="N/A"/>
    <s v="N/A"/>
    <s v="N/A"/>
    <s v="N/A"/>
    <s v="N/A"/>
    <s v="N/A"/>
    <s v="N/A"/>
    <s v="N/A"/>
    <s v="N/A"/>
    <s v="N/A"/>
    <s v="N/A"/>
    <s v="N/A"/>
    <s v="N/A"/>
  </r>
  <r>
    <x v="40"/>
    <n v="2019"/>
    <x v="2"/>
    <x v="1"/>
    <m/>
    <s v="Syrian refugees"/>
    <m/>
    <x v="0"/>
    <s v="Displacement"/>
    <s v="Displacement - "/>
    <x v="3"/>
    <s v="Current year"/>
    <s v="N/A"/>
    <s v="Insufficient evidence"/>
    <s v="N/A"/>
    <x v="1"/>
    <s v="N/A"/>
    <x v="7"/>
    <s v="N/A"/>
    <s v="N/A"/>
    <s v="N/A"/>
    <s v="N/A"/>
    <s v="N/A"/>
    <s v="N/A"/>
    <s v="N/A"/>
    <s v="N/A"/>
    <s v="N/A"/>
    <s v="N/A"/>
    <s v="N/A"/>
    <s v="N/A"/>
    <s v="N/A"/>
    <s v="N/A"/>
    <s v="N/A"/>
    <s v="N/A"/>
    <s v="N/A"/>
    <s v="Conflict/insecurity"/>
  </r>
  <r>
    <x v="40"/>
    <n v="2020"/>
    <x v="3"/>
    <x v="1"/>
    <m/>
    <s v="Syrian refugees"/>
    <m/>
    <x v="0"/>
    <s v="Displacement"/>
    <s v="Displacement - "/>
    <x v="3"/>
    <s v="Current year"/>
    <s v="N/A"/>
    <s v="Insufficient evidence"/>
    <s v="N/A"/>
    <x v="1"/>
    <s v="N/A"/>
    <x v="7"/>
    <s v="N/A"/>
    <s v="N/A"/>
    <s v="N/A"/>
    <s v="N/A"/>
    <s v="N/A"/>
    <s v="N/A"/>
    <s v="N/A"/>
    <s v="N/A"/>
    <s v="N/A"/>
    <s v="N/A"/>
    <s v="N/A"/>
    <s v="N/A"/>
    <s v="N/A"/>
    <s v="N/A"/>
    <s v="N/A"/>
    <s v="N/A"/>
    <s v="N/A"/>
    <s v="N/A"/>
  </r>
  <r>
    <x v="40"/>
    <n v="2021"/>
    <x v="4"/>
    <x v="1"/>
    <m/>
    <s v="Syrian refugees"/>
    <m/>
    <x v="0"/>
    <s v="Refugee populations"/>
    <s v="Refugee populations - "/>
    <x v="0"/>
    <s v="Current year"/>
    <m/>
    <m/>
    <d v="2020-07-01T00:00:00"/>
    <x v="2"/>
    <n v="258816"/>
    <x v="87"/>
    <n v="0.50228733926805147"/>
    <d v="2020-06-01T00:00:00"/>
    <s v="merged with Phase 2 "/>
    <s v="merged with Phase 2"/>
    <n v="79950"/>
    <n v="0.61499999999999999"/>
    <s v="N/A"/>
    <s v="N/A"/>
    <s v="N/A"/>
    <s v="N/A"/>
    <s v="N/A"/>
    <s v="N/A"/>
    <n v="50050"/>
    <n v="0.38500000000000001"/>
    <s v="N/A"/>
    <m/>
    <s v="N/A"/>
    <s v="Conflict/insecurity"/>
  </r>
  <r>
    <x v="40"/>
    <n v="2022"/>
    <x v="5"/>
    <x v="1"/>
    <m/>
    <s v="Syrian refugees"/>
    <m/>
    <x v="0"/>
    <s v="Displacement"/>
    <s v="Displacement - WFP assistance provided for refugees; 3RP; IFRC provided assistance to 20,000 people in Egypt due to Palestine Complex Emergency"/>
    <x v="0"/>
    <s v="Current year"/>
    <m/>
    <m/>
    <m/>
    <x v="2"/>
    <m/>
    <x v="88"/>
    <m/>
    <m/>
    <s v="merged with Phase 2 "/>
    <s v="merged with Phase 2"/>
    <n v="95824"/>
    <n v="0.72599989393055486"/>
    <s v="N/A"/>
    <s v="N/A"/>
    <s v="N/A"/>
    <s v="N/A"/>
    <s v="N/A"/>
    <s v="N/A"/>
    <n v="36165"/>
    <n v="0.27400000000000002"/>
    <s v="N/A"/>
    <m/>
    <s v="N/A"/>
    <s v="Conflict/insecurity"/>
  </r>
  <r>
    <x v="40"/>
    <n v="2023"/>
    <x v="6"/>
    <x v="1"/>
    <m/>
    <s v="Refugees"/>
    <m/>
    <x v="0"/>
    <s v="External Assistance - WFP"/>
    <s v="Displacement - WFP assistance provided: General distribution provided to food-insecure refugees (over 5,000 per month)"/>
    <x v="3"/>
    <s v="Current year"/>
    <s v="N/A"/>
    <s v="Insufficient evidence"/>
    <s v="N/A"/>
    <x v="1"/>
    <s v="N/A"/>
    <x v="7"/>
    <s v="N/A"/>
    <s v="N/A"/>
    <s v="N/A"/>
    <s v="N/A"/>
    <s v="N/A"/>
    <s v="N/A"/>
    <s v="N/A"/>
    <s v="N/A"/>
    <s v="N/A"/>
    <s v="N/A"/>
    <s v="N/A"/>
    <s v="N/A"/>
    <s v="N/A"/>
    <s v="N/A"/>
    <s v="N/A"/>
    <s v="N/A"/>
    <s v="N/A"/>
    <s v="N/A"/>
  </r>
  <r>
    <x v="40"/>
    <n v="2023"/>
    <x v="7"/>
    <x v="1"/>
    <m/>
    <s v="Refugees"/>
    <m/>
    <x v="0"/>
    <s v="Displacement"/>
    <s v="Displacement - WFP assistance provided: General distribution provided to food-insecure refugees (over 5,000 per month)"/>
    <x v="3"/>
    <s v="Projection"/>
    <m/>
    <s v="Data gap"/>
    <s v="N/A"/>
    <x v="1"/>
    <s v="N/A"/>
    <x v="7"/>
    <s v="N/A"/>
    <s v="N/A"/>
    <s v="N/A"/>
    <s v="N/A"/>
    <s v="N/A"/>
    <s v="N/A"/>
    <s v="N/A"/>
    <s v="N/A"/>
    <s v="N/A"/>
    <s v="N/A"/>
    <s v="N/A"/>
    <s v="N/A"/>
    <s v="N/A"/>
    <s v="N/A"/>
    <s v="N/A"/>
    <s v="N/A"/>
    <s v="N/A"/>
    <s v="N/A"/>
  </r>
  <r>
    <x v="41"/>
    <n v="2017"/>
    <x v="0"/>
    <x v="2"/>
    <m/>
    <m/>
    <m/>
    <x v="0"/>
    <s v="GIEWS"/>
    <s v="GIEWS - 2"/>
    <x v="3"/>
    <s v="Current year"/>
    <s v="N/A"/>
    <s v="Data gap"/>
    <s v="N/A"/>
    <x v="1"/>
    <s v="N/A"/>
    <x v="7"/>
    <s v="N/A"/>
    <s v="N/A"/>
    <s v="N/A"/>
    <s v="N/A"/>
    <s v="N/A"/>
    <s v="N/A"/>
    <s v="N/A"/>
    <s v="N/A"/>
    <s v="N/A"/>
    <s v="N/A"/>
    <s v="N/A"/>
    <s v="N/A"/>
    <s v="N/A"/>
    <s v="N/A"/>
    <s v="N/A"/>
    <s v="N/A"/>
    <s v="N/A"/>
    <s v="N/A"/>
  </r>
  <r>
    <x v="41"/>
    <n v="2018"/>
    <x v="1"/>
    <x v="2"/>
    <m/>
    <m/>
    <m/>
    <x v="0"/>
    <s v="GIEWS "/>
    <s v="GIEWS  - 2, 3"/>
    <x v="0"/>
    <s v="Current year"/>
    <m/>
    <m/>
    <d v="2017-11-01T00:00:00"/>
    <x v="0"/>
    <n v="6520675"/>
    <x v="89"/>
    <n v="0.34983341448546357"/>
    <s v="Nov 2016-Mar 2017"/>
    <n v="2004029"/>
    <n v="0.87851697608662294"/>
    <n v="273738"/>
    <n v="0.12"/>
    <n v="0"/>
    <n v="0"/>
    <n v="0"/>
    <n v="0"/>
    <n v="0"/>
    <n v="0"/>
    <n v="0"/>
    <n v="0"/>
    <s v="Phase 1 Minimal"/>
    <m/>
    <s v="N"/>
    <s v="Weather extremes"/>
  </r>
  <r>
    <x v="41"/>
    <n v="2019"/>
    <x v="2"/>
    <x v="2"/>
    <m/>
    <m/>
    <s v="Dry corridor"/>
    <x v="0"/>
    <s v="Weather shock"/>
    <s v="Dry corridor"/>
    <x v="0"/>
    <s v="Current year"/>
    <m/>
    <m/>
    <d v="2018-11-01T00:00:00"/>
    <x v="0"/>
    <n v="6402812"/>
    <x v="90"/>
    <n v="0.21099526270644836"/>
    <s v="Dec 2018 - Mar 2019"/>
    <n v="770266"/>
    <n v="0.57016069277989112"/>
    <n v="366692"/>
    <n v="0.27"/>
    <n v="179033"/>
    <n v="0.13"/>
    <n v="34972"/>
    <n v="0.03"/>
    <n v="0"/>
    <n v="0"/>
    <n v="214005"/>
    <n v="0.16"/>
    <s v="Phase 2 Stressed"/>
    <m/>
    <s v="Y"/>
    <s v="Weather extremes"/>
  </r>
  <r>
    <x v="41"/>
    <n v="2020"/>
    <x v="3"/>
    <x v="2"/>
    <m/>
    <m/>
    <m/>
    <x v="0"/>
    <s v="Climate shock"/>
    <s v="Climate shock - "/>
    <x v="0"/>
    <s v="Current year"/>
    <m/>
    <m/>
    <d v="2018-11-01T00:00:00"/>
    <x v="0"/>
    <n v="6402812"/>
    <x v="91"/>
    <n v="0.22"/>
    <s v="Apr-Jul 2019"/>
    <n v="608306"/>
    <n v="0.43971617876458535"/>
    <n v="472842"/>
    <n v="0.34"/>
    <n v="239228"/>
    <n v="0.17"/>
    <n v="63030"/>
    <n v="0.05"/>
    <n v="0"/>
    <n v="0"/>
    <n v="302258"/>
    <n v="0.22"/>
    <s v="Phase 3 Crisis"/>
    <m/>
    <s v="Y"/>
    <s v="Weather extremes"/>
  </r>
  <r>
    <x v="41"/>
    <n v="2021"/>
    <x v="4"/>
    <x v="2"/>
    <m/>
    <m/>
    <m/>
    <x v="0"/>
    <s v="Climate shock"/>
    <s v="Climate shock - "/>
    <x v="0"/>
    <s v="Current year"/>
    <m/>
    <m/>
    <d v="2020-11-01T00:00:00"/>
    <x v="0"/>
    <n v="6825935"/>
    <x v="92"/>
    <n v="0.99318891844120993"/>
    <s v="Nov 2020-Feb 2021"/>
    <n v="3852078"/>
    <n v="0.5681997768843251"/>
    <n v="2243247"/>
    <n v="0.33"/>
    <n v="589234"/>
    <n v="0.09"/>
    <n v="94884"/>
    <n v="0.01"/>
    <n v="0"/>
    <n v="0"/>
    <n v="684118"/>
    <n v="0.1"/>
    <s v="Phase 3 Crisis"/>
    <m/>
    <s v="N"/>
    <s v="Weather extremes"/>
  </r>
  <r>
    <x v="41"/>
    <n v="2022"/>
    <x v="5"/>
    <x v="2"/>
    <m/>
    <m/>
    <m/>
    <x v="0"/>
    <s v="Climate shock"/>
    <s v=" - WFP assistance provided (one of WFP hotspots) + Received assistance from the Govt. of Belgium for food security anticipatory action; FAO assistance provided (weather extremes)"/>
    <x v="0"/>
    <s v="Current year"/>
    <m/>
    <m/>
    <d v="2020-11-01T00:00:00"/>
    <x v="0"/>
    <n v="6825935"/>
    <x v="92"/>
    <n v="0.99318891844120993"/>
    <s v="Mar-May 2021"/>
    <n v="3355640"/>
    <n v="0.49497281708836555"/>
    <n v="2438739"/>
    <n v="0.36"/>
    <n v="863856"/>
    <n v="0.13"/>
    <n v="121208"/>
    <n v="0.02"/>
    <n v="0"/>
    <n v="0"/>
    <n v="985064"/>
    <n v="0.15"/>
    <s v="Phase 3 Crisis"/>
    <m/>
    <s v="Y"/>
    <s v="Weather extremes"/>
  </r>
  <r>
    <x v="41"/>
    <n v="2023"/>
    <x v="6"/>
    <x v="2"/>
    <m/>
    <m/>
    <m/>
    <x v="0"/>
    <s v="External Assistance - WFP"/>
    <s v="Climate shock - Need more information from country on type of support provided by WFP, particularly in the wake of Hurricane Julia, flooding and landslides in Sept 2022"/>
    <x v="0"/>
    <s v="Current year"/>
    <s v="https://www.ipcinfo.org/fileadmin/user_upload/ipcinfo/docs/IPC_ElSalvador_Acute_Food_Insec_2021July2022May_Report_Spanish.pdf"/>
    <m/>
    <d v="2021-08-01T00:00:00"/>
    <x v="0"/>
    <n v="6325827"/>
    <x v="93"/>
    <n v="1"/>
    <s v="Mar-May 2022"/>
    <n v="2132030"/>
    <n v="0.34"/>
    <n v="3286974"/>
    <n v="0.52"/>
    <n v="845944"/>
    <n v="0.13"/>
    <n v="60879"/>
    <n v="0.01"/>
    <n v="0"/>
    <n v="0"/>
    <n v="906823"/>
    <n v="0.14000000000000001"/>
    <s v="Phase 3 Crisis"/>
    <m/>
    <s v="N"/>
    <s v="Economic shocks"/>
  </r>
  <r>
    <x v="41"/>
    <n v="2023"/>
    <x v="7"/>
    <x v="2"/>
    <m/>
    <m/>
    <m/>
    <x v="0"/>
    <s v="Climate shock"/>
    <s v="Climate shock - Need more information from country on type of support provided by WFP, particularly in the wake of Hurricane Julia, flooding and landslides in Sept 2022"/>
    <x v="3"/>
    <s v="Projection"/>
    <s v="N/A"/>
    <s v="Data gap"/>
    <s v="N/A"/>
    <x v="1"/>
    <s v="N/A"/>
    <x v="7"/>
    <s v="N/A"/>
    <s v="N/A"/>
    <s v="N/A"/>
    <s v="N/A"/>
    <s v="N/A"/>
    <s v="N/A"/>
    <s v="N/A"/>
    <s v="N/A"/>
    <s v="N/A"/>
    <s v="N/A"/>
    <s v="N/A"/>
    <s v="N/A"/>
    <s v="N/A"/>
    <s v="N/A"/>
    <s v="N/A"/>
    <s v="N/A"/>
    <s v="N/A"/>
    <s v="N/A"/>
  </r>
  <r>
    <x v="42"/>
    <n v="2017"/>
    <x v="0"/>
    <x v="3"/>
    <m/>
    <m/>
    <m/>
    <x v="1"/>
    <s v="N/A"/>
    <s v="N/A - N/A"/>
    <x v="2"/>
    <s v="Current year"/>
    <s v="N/A"/>
    <s v="N/A"/>
    <s v="N/A"/>
    <x v="1"/>
    <s v="N/A"/>
    <x v="7"/>
    <s v="N/A"/>
    <s v="N/A"/>
    <s v="N/A"/>
    <s v="N/A"/>
    <s v="N/A"/>
    <s v="N/A"/>
    <s v="N/A"/>
    <s v="N/A"/>
    <s v="N/A"/>
    <s v="N/A"/>
    <s v="N/A"/>
    <s v="N/A"/>
    <s v="N/A"/>
    <s v="N/A"/>
    <s v="N/A"/>
    <s v="N/A"/>
    <s v="N/A"/>
    <s v="N/A"/>
  </r>
  <r>
    <x v="42"/>
    <n v="2018"/>
    <x v="1"/>
    <x v="3"/>
    <m/>
    <m/>
    <m/>
    <x v="1"/>
    <s v="N/A"/>
    <s v="N/A - N/A"/>
    <x v="2"/>
    <s v="Current year"/>
    <s v="N/A"/>
    <s v="N/A"/>
    <s v="N/A"/>
    <x v="1"/>
    <s v="N/A"/>
    <x v="7"/>
    <s v="N/A"/>
    <s v="N/A"/>
    <s v="N/A"/>
    <s v="N/A"/>
    <s v="N/A"/>
    <s v="N/A"/>
    <s v="N/A"/>
    <s v="N/A"/>
    <s v="N/A"/>
    <s v="N/A"/>
    <s v="N/A"/>
    <s v="N/A"/>
    <s v="N/A"/>
    <s v="N/A"/>
    <s v="N/A"/>
    <s v="N/A"/>
    <s v="N/A"/>
    <s v="N/A"/>
  </r>
  <r>
    <x v="42"/>
    <n v="2019"/>
    <x v="2"/>
    <x v="3"/>
    <m/>
    <m/>
    <m/>
    <x v="1"/>
    <s v="N/A"/>
    <s v="N/A - N/A"/>
    <x v="2"/>
    <s v="Current year"/>
    <s v="N/A"/>
    <s v="N/A"/>
    <s v="N/A"/>
    <x v="1"/>
    <s v="N/A"/>
    <x v="7"/>
    <s v="N/A"/>
    <s v="N/A"/>
    <s v="N/A"/>
    <s v="N/A"/>
    <s v="N/A"/>
    <s v="N/A"/>
    <s v="N/A"/>
    <s v="N/A"/>
    <s v="N/A"/>
    <s v="N/A"/>
    <s v="N/A"/>
    <s v="N/A"/>
    <s v="N/A"/>
    <s v="N/A"/>
    <s v="N/A"/>
    <s v="N/A"/>
    <s v="N/A"/>
    <s v="N/A"/>
  </r>
  <r>
    <x v="42"/>
    <n v="2020"/>
    <x v="3"/>
    <x v="3"/>
    <m/>
    <m/>
    <m/>
    <x v="1"/>
    <s v="N/A"/>
    <s v="N/A - N/A"/>
    <x v="2"/>
    <s v="Current year"/>
    <s v="N/A"/>
    <s v="N/A"/>
    <s v="N/A"/>
    <x v="1"/>
    <s v="N/A"/>
    <x v="7"/>
    <s v="N/A"/>
    <s v="N/A"/>
    <s v="N/A"/>
    <s v="N/A"/>
    <s v="N/A"/>
    <s v="N/A"/>
    <s v="N/A"/>
    <s v="N/A"/>
    <s v="N/A"/>
    <s v="N/A"/>
    <s v="N/A"/>
    <s v="N/A"/>
    <s v="N/A"/>
    <s v="N/A"/>
    <s v="N/A"/>
    <s v="N/A"/>
    <s v="N/A"/>
    <s v="N/A"/>
  </r>
  <r>
    <x v="42"/>
    <n v="2021"/>
    <x v="4"/>
    <x v="3"/>
    <m/>
    <m/>
    <m/>
    <x v="1"/>
    <s v="N/A"/>
    <s v="N/A - N/A"/>
    <x v="2"/>
    <s v="Current year"/>
    <s v="N/A"/>
    <s v="N/A"/>
    <s v="N/A"/>
    <x v="1"/>
    <s v="N/A"/>
    <x v="7"/>
    <s v="N/A"/>
    <s v="N/A"/>
    <s v="N/A"/>
    <s v="N/A"/>
    <s v="N/A"/>
    <s v="N/A"/>
    <s v="N/A"/>
    <s v="N/A"/>
    <s v="N/A"/>
    <s v="N/A"/>
    <s v="N/A"/>
    <s v="N/A"/>
    <s v="N/A"/>
    <s v="N/A"/>
    <s v="N/A"/>
    <s v="N/A"/>
    <s v="N/A"/>
    <s v="N/A"/>
  </r>
  <r>
    <x v="42"/>
    <n v="2022"/>
    <x v="5"/>
    <x v="3"/>
    <m/>
    <m/>
    <m/>
    <x v="1"/>
    <s v="N/A"/>
    <s v="N/A - N/A"/>
    <x v="2"/>
    <s v="Current year"/>
    <s v="N/A"/>
    <s v="N/A"/>
    <s v="N/A"/>
    <x v="1"/>
    <s v="N/A"/>
    <x v="7"/>
    <s v="N/A"/>
    <s v="N/A"/>
    <s v="N/A"/>
    <s v="N/A"/>
    <s v="N/A"/>
    <s v="N/A"/>
    <s v="N/A"/>
    <s v="N/A"/>
    <s v="N/A"/>
    <s v="N/A"/>
    <s v="N/A"/>
    <s v="N/A"/>
    <s v="N/A"/>
    <s v="N/A"/>
    <s v="N/A"/>
    <s v="N/A"/>
    <s v="N/A"/>
    <s v="N/A"/>
  </r>
  <r>
    <x v="42"/>
    <n v="2023"/>
    <x v="6"/>
    <x v="3"/>
    <m/>
    <m/>
    <m/>
    <x v="1"/>
    <s v="N/A"/>
    <s v="N/A - N/A"/>
    <x v="2"/>
    <s v="Current year"/>
    <s v="N/A"/>
    <s v="N/A"/>
    <s v="N/A"/>
    <x v="1"/>
    <s v="N/A"/>
    <x v="7"/>
    <s v="N/A"/>
    <s v="N/A"/>
    <s v="N/A"/>
    <s v="N/A"/>
    <s v="N/A"/>
    <s v="N/A"/>
    <s v="N/A"/>
    <s v="N/A"/>
    <s v="N/A"/>
    <s v="N/A"/>
    <s v="N/A"/>
    <s v="N/A"/>
    <s v="N/A"/>
    <s v="N/A"/>
    <s v="N/A"/>
    <s v="N/A"/>
    <s v="N/A"/>
    <s v="N/A"/>
  </r>
  <r>
    <x v="43"/>
    <n v="2017"/>
    <x v="0"/>
    <x v="5"/>
    <m/>
    <m/>
    <m/>
    <x v="0"/>
    <s v="GIEWS"/>
    <s v="GIEWS - 1"/>
    <x v="3"/>
    <s v="Current year"/>
    <s v="N/A"/>
    <s v="Data gap"/>
    <s v="N/A"/>
    <x v="1"/>
    <s v="N/A"/>
    <x v="7"/>
    <s v="N/A"/>
    <s v="N/A"/>
    <s v="N/A"/>
    <s v="N/A"/>
    <s v="N/A"/>
    <s v="N/A"/>
    <s v="N/A"/>
    <s v="N/A"/>
    <s v="N/A"/>
    <s v="N/A"/>
    <s v="N/A"/>
    <s v="N/A"/>
    <s v="N/A"/>
    <s v="N/A"/>
    <s v="N/A"/>
    <s v="N/A"/>
    <s v="N/A"/>
    <s v="N/A"/>
  </r>
  <r>
    <x v="43"/>
    <n v="2018"/>
    <x v="1"/>
    <x v="5"/>
    <m/>
    <m/>
    <m/>
    <x v="0"/>
    <s v="GIEWS"/>
    <s v="GIEWS - 1"/>
    <x v="3"/>
    <s v="Current year"/>
    <s v="N/A"/>
    <s v="Data gap"/>
    <s v="N/A"/>
    <x v="1"/>
    <s v="N/A"/>
    <x v="7"/>
    <s v="N/A"/>
    <s v="N/A"/>
    <s v="N/A"/>
    <s v="N/A"/>
    <s v="N/A"/>
    <s v="N/A"/>
    <s v="N/A"/>
    <s v="N/A"/>
    <s v="N/A"/>
    <s v="N/A"/>
    <s v="N/A"/>
    <s v="N/A"/>
    <s v="N/A"/>
    <s v="N/A"/>
    <s v="N/A"/>
    <s v="N/A"/>
    <s v="N/A"/>
    <s v="N/A"/>
  </r>
  <r>
    <x v="43"/>
    <n v="2019"/>
    <x v="2"/>
    <x v="5"/>
    <m/>
    <m/>
    <m/>
    <x v="0"/>
    <s v="GIEWS"/>
    <s v="GIEWS - 1"/>
    <x v="3"/>
    <s v="Current year"/>
    <s v="N/A"/>
    <s v="Data gap"/>
    <s v="N/A"/>
    <x v="1"/>
    <s v="N/A"/>
    <x v="7"/>
    <s v="N/A"/>
    <s v="N/A"/>
    <s v="N/A"/>
    <s v="N/A"/>
    <s v="N/A"/>
    <s v="N/A"/>
    <s v="N/A"/>
    <s v="N/A"/>
    <s v="N/A"/>
    <s v="N/A"/>
    <s v="N/A"/>
    <s v="N/A"/>
    <s v="N/A"/>
    <s v="N/A"/>
    <s v="N/A"/>
    <s v="N/A"/>
    <s v="N/A"/>
    <s v="N/A"/>
  </r>
  <r>
    <x v="43"/>
    <n v="2020"/>
    <x v="3"/>
    <x v="5"/>
    <m/>
    <m/>
    <m/>
    <x v="0"/>
    <s v="GIEWS"/>
    <s v="GIEWS - 1"/>
    <x v="3"/>
    <s v="Current year"/>
    <s v="N/A"/>
    <s v="Data gap"/>
    <s v="N/A"/>
    <x v="1"/>
    <s v="N/A"/>
    <x v="7"/>
    <s v="N/A"/>
    <s v="N/A"/>
    <s v="N/A"/>
    <s v="N/A"/>
    <s v="N/A"/>
    <s v="N/A"/>
    <s v="N/A"/>
    <s v="N/A"/>
    <s v="N/A"/>
    <s v="N/A"/>
    <s v="N/A"/>
    <s v="N/A"/>
    <s v="N/A"/>
    <s v="N/A"/>
    <s v="N/A"/>
    <s v="N/A"/>
    <s v="N/A"/>
    <s v="N/A"/>
  </r>
  <r>
    <x v="43"/>
    <n v="2021"/>
    <x v="4"/>
    <x v="5"/>
    <m/>
    <m/>
    <m/>
    <x v="0"/>
    <s v="GIEWS"/>
    <s v="GIEWS - 1"/>
    <x v="3"/>
    <s v="Current year"/>
    <s v="N/A"/>
    <s v="Data gap"/>
    <s v="N/A"/>
    <x v="1"/>
    <s v="N/A"/>
    <x v="7"/>
    <s v="N/A"/>
    <s v="N/A"/>
    <s v="N/A"/>
    <s v="N/A"/>
    <s v="N/A"/>
    <s v="N/A"/>
    <s v="N/A"/>
    <s v="N/A"/>
    <s v="N/A"/>
    <s v="N/A"/>
    <s v="N/A"/>
    <s v="N/A"/>
    <s v="N/A"/>
    <s v="N/A"/>
    <s v="N/A"/>
    <s v="N/A"/>
    <s v="N/A"/>
    <s v="N/A"/>
  </r>
  <r>
    <x v="43"/>
    <n v="2022"/>
    <x v="5"/>
    <x v="5"/>
    <m/>
    <m/>
    <m/>
    <x v="0"/>
    <s v="GIEWS"/>
    <s v="GIEWS -  1, 2, 3 "/>
    <x v="3"/>
    <s v="Current year"/>
    <s v="N/A"/>
    <s v="Data gap"/>
    <s v="N/A"/>
    <x v="1"/>
    <s v="N/A"/>
    <x v="7"/>
    <s v="N/A"/>
    <s v="N/A"/>
    <s v="N/A"/>
    <s v="N/A"/>
    <s v="N/A"/>
    <s v="N/A"/>
    <s v="N/A"/>
    <s v="N/A"/>
    <s v="N/A"/>
    <s v="N/A"/>
    <s v="N/A"/>
    <s v="N/A"/>
    <s v="N/A"/>
    <s v="N/A"/>
    <s v="N/A"/>
    <s v="N/A"/>
    <s v="N/A"/>
    <s v="N/A"/>
  </r>
  <r>
    <x v="43"/>
    <n v="2023"/>
    <x v="6"/>
    <x v="5"/>
    <m/>
    <m/>
    <m/>
    <x v="0"/>
    <s v="GIEWS"/>
    <s v="GIEWS -  1, 2, 3 "/>
    <x v="3"/>
    <s v="Current year"/>
    <s v="N/A"/>
    <s v="Insufficient evidence"/>
    <s v="N/A"/>
    <x v="1"/>
    <s v="N/A"/>
    <x v="7"/>
    <s v="N/A"/>
    <s v="N/A"/>
    <s v="N/A"/>
    <s v="N/A"/>
    <s v="N/A"/>
    <s v="N/A"/>
    <s v="N/A"/>
    <s v="N/A"/>
    <s v="N/A"/>
    <s v="N/A"/>
    <s v="N/A"/>
    <s v="N/A"/>
    <s v="N/A"/>
    <s v="N/A"/>
    <s v="N/A"/>
    <s v="N/A"/>
    <s v="N/A"/>
    <s v="N/A"/>
  </r>
  <r>
    <x v="43"/>
    <n v="2023"/>
    <x v="7"/>
    <x v="5"/>
    <m/>
    <m/>
    <m/>
    <x v="0"/>
    <s v="GIEWS"/>
    <s v="GIEWS -  1, 2, 3 "/>
    <x v="3"/>
    <s v="Projection"/>
    <s v="N/A"/>
    <s v="Data gap"/>
    <s v="N/A"/>
    <x v="1"/>
    <s v="N/A"/>
    <x v="7"/>
    <s v="N/A"/>
    <s v="N/A"/>
    <s v="N/A"/>
    <s v="N/A"/>
    <s v="N/A"/>
    <s v="N/A"/>
    <s v="N/A"/>
    <s v="N/A"/>
    <s v="N/A"/>
    <s v="N/A"/>
    <s v="N/A"/>
    <s v="N/A"/>
    <s v="N/A"/>
    <s v="N/A"/>
    <s v="N/A"/>
    <s v="N/A"/>
    <s v="N/A"/>
    <s v="N/A"/>
  </r>
  <r>
    <x v="44"/>
    <n v="2017"/>
    <x v="0"/>
    <x v="3"/>
    <m/>
    <m/>
    <m/>
    <x v="0"/>
    <s v="GIEWS"/>
    <s v="GIEWS - 1"/>
    <x v="0"/>
    <s v="Current year"/>
    <m/>
    <m/>
    <d v="2016-06-01T00:00:00"/>
    <x v="0"/>
    <n v="1112996.2962962962"/>
    <x v="94"/>
    <n v="0.81"/>
    <s v="Oct 2016-Feb 2017"/>
    <n v="263275"/>
    <n v="0.29203229631502997"/>
    <n v="288182"/>
    <n v="0.31649466307467083"/>
    <n v="277239"/>
    <n v="0.30447655959136471"/>
    <n v="72831"/>
    <n v="7.9986337822595968E-2"/>
    <n v="0"/>
    <n v="0"/>
    <n v="350070"/>
    <n v="0.38446289741396067"/>
    <s v="Phase 3 Crisis"/>
    <m/>
    <s v="Y"/>
    <s v="Weather extremes"/>
  </r>
  <r>
    <x v="44"/>
    <n v="2018"/>
    <x v="1"/>
    <x v="3"/>
    <m/>
    <m/>
    <m/>
    <x v="0"/>
    <s v="GIEWS"/>
    <s v="GIEWS - 1"/>
    <x v="0"/>
    <s v="Current year"/>
    <m/>
    <m/>
    <d v="2016-06-01T00:00:00"/>
    <x v="0"/>
    <n v="1112996.2962962962"/>
    <x v="94"/>
    <n v="0.81"/>
    <s v="Oct 2016-Feb 2017"/>
    <n v="263275"/>
    <n v="0.29203229631502997"/>
    <n v="288182"/>
    <n v="0.31965986598293783"/>
    <n v="277239"/>
    <n v="0.30752157173329253"/>
    <n v="72831"/>
    <n v="8.0786265968739709E-2"/>
    <n v="0"/>
    <n v="0"/>
    <n v="350070"/>
    <n v="0.3883078377020322"/>
    <s v="Phase 3 Crisis"/>
    <m/>
    <s v="Y"/>
    <s v="Weather extremes"/>
  </r>
  <r>
    <x v="44"/>
    <n v="2019"/>
    <x v="2"/>
    <x v="3"/>
    <m/>
    <m/>
    <m/>
    <x v="0"/>
    <s v="GIEWS"/>
    <s v="GIEWS - 1"/>
    <x v="0"/>
    <s v="Current year"/>
    <m/>
    <m/>
    <d v="2018-11-01T00:00:00"/>
    <x v="0"/>
    <n v="1120092"/>
    <x v="95"/>
    <n v="0.85"/>
    <s v="Dec 2018-Mar 2019"/>
    <n v="401783"/>
    <n v="0.42300784145273229"/>
    <n v="301402"/>
    <n v="0.31732405161377264"/>
    <n v="168108"/>
    <n v="0.15377072513030099"/>
    <n v="78531"/>
    <n v="7.1833397668211313E-2"/>
    <n v="0"/>
    <n v="0"/>
    <n v="246639"/>
    <n v="0.2256041227985123"/>
    <s v="Phase 3 Crisis"/>
    <m/>
    <s v="Y"/>
    <s v="Weather extremes"/>
  </r>
  <r>
    <x v="44"/>
    <n v="2020"/>
    <x v="3"/>
    <x v="3"/>
    <m/>
    <m/>
    <m/>
    <x v="0"/>
    <s v="GIEWS"/>
    <s v="GIEWS - 1"/>
    <x v="0"/>
    <s v="Current year"/>
    <m/>
    <m/>
    <d v="2019-06-01T00:00:00"/>
    <x v="0"/>
    <n v="1133522"/>
    <x v="96"/>
    <n v="0.832656975338811"/>
    <s v="Oct 2019-Mar 2020"/>
    <n v="340964"/>
    <n v="0.36125382084792362"/>
    <n v="370498"/>
    <n v="0.39"/>
    <n v="185181"/>
    <n v="0.2"/>
    <n v="47192"/>
    <n v="0.05"/>
    <n v="0"/>
    <n v="0"/>
    <n v="232373"/>
    <n v="0.25"/>
    <s v="Phase 3 Crisis"/>
    <m/>
    <s v="Y"/>
    <s v="Weather extremes"/>
  </r>
  <r>
    <x v="44"/>
    <n v="2021"/>
    <x v="4"/>
    <x v="3"/>
    <m/>
    <m/>
    <m/>
    <x v="0"/>
    <s v="GIEWS"/>
    <s v="GIEWS - 1"/>
    <x v="0"/>
    <s v="Current year"/>
    <m/>
    <m/>
    <d v="2020-06-01T00:00:00"/>
    <x v="0"/>
    <n v="1146903"/>
    <x v="97"/>
    <n v="0.98452528243452153"/>
    <s v="Oct 2020-Mar 2021"/>
    <n v="378609"/>
    <n v="0.33530294777953423"/>
    <n v="384285"/>
    <n v="0.34"/>
    <n v="306623"/>
    <n v="0.27"/>
    <n v="59638"/>
    <n v="0.05"/>
    <n v="0"/>
    <n v="0"/>
    <n v="366261"/>
    <n v="0.32"/>
    <s v="Phase 3 Crisis"/>
    <m/>
    <s v="Y"/>
    <s v="Economic shocks"/>
  </r>
  <r>
    <x v="44"/>
    <n v="2022"/>
    <x v="5"/>
    <x v="3"/>
    <m/>
    <m/>
    <m/>
    <x v="0"/>
    <s v="GIEWS"/>
    <s v="GIEWS - "/>
    <x v="0"/>
    <s v="Current year"/>
    <m/>
    <m/>
    <d v="2021-01-01T00:00:00"/>
    <x v="0"/>
    <n v="1160000"/>
    <x v="97"/>
    <n v="0.97340948275862071"/>
    <s v="Jan-Mar 2021"/>
    <n v="348947"/>
    <n v="0.30903374647413329"/>
    <n v="432786"/>
    <n v="0.38"/>
    <n v="287785"/>
    <n v="0.25"/>
    <n v="59637"/>
    <n v="0.05"/>
    <n v="0"/>
    <n v="0"/>
    <n v="347422"/>
    <n v="0.3"/>
    <s v="Phase 3 Crisis"/>
    <m/>
    <s v="Y"/>
    <s v="Economic shocks"/>
  </r>
  <r>
    <x v="44"/>
    <n v="2023"/>
    <x v="6"/>
    <x v="3"/>
    <m/>
    <m/>
    <m/>
    <x v="0"/>
    <s v="GIEWS"/>
    <s v="GIEWS -  1, 2, 3 "/>
    <x v="0"/>
    <s v="Current year"/>
    <s v="https://www.ipcinfo.org/fileadmin/user_upload/ipcinfo/docs/IPC_Eswatini_Acute_Food_Insecurity_2021Dec2022March_ProjUpdate.pdf"/>
    <m/>
    <d v="2021-11-01T00:00:00"/>
    <x v="0"/>
    <n v="1174517"/>
    <x v="98"/>
    <n v="0.99720395703084752"/>
    <s v="Dec 2021 - Mar 2022"/>
    <n v="459813"/>
    <n v="0.4"/>
    <n v="375616"/>
    <n v="0.32"/>
    <n v="286260"/>
    <n v="0.24"/>
    <n v="49544"/>
    <n v="0.04"/>
    <n v="0"/>
    <n v="0"/>
    <n v="335804"/>
    <n v="0.28999999999999998"/>
    <s v="Phase 3 Crisis"/>
    <m/>
    <s v="Y"/>
    <s v="Economic shocks"/>
  </r>
  <r>
    <x v="44"/>
    <n v="2023"/>
    <x v="7"/>
    <x v="3"/>
    <m/>
    <m/>
    <m/>
    <x v="0"/>
    <s v="GIEWS"/>
    <s v="GIEWS -  1, 2, 3 "/>
    <x v="0"/>
    <s v="Projection"/>
    <s v="https://www.ipcinfo.org/fileadmin/user_upload/ipcinfo/docs/IPC_Eswatini_Acute_Food_Insecurity_2022July2023March.pdf"/>
    <m/>
    <d v="2022-06-01T00:00:00"/>
    <x v="0"/>
    <n v="1184851"/>
    <x v="99"/>
    <n v="0.991278228232917"/>
    <s v="Oct 2022-Mar 2023"/>
    <n v="477240"/>
    <n v="0.40632872917122526"/>
    <n v="438476"/>
    <n v="0.37"/>
    <n v="221770"/>
    <n v="0.19"/>
    <n v="37031"/>
    <n v="0.03"/>
    <n v="0"/>
    <n v="0"/>
    <n v="258801"/>
    <n v="0.22"/>
    <s v="Phase 3 Crisis"/>
    <m/>
    <s v="Y"/>
    <s v="Economic shocks"/>
  </r>
  <r>
    <x v="45"/>
    <n v="2017"/>
    <x v="0"/>
    <x v="5"/>
    <m/>
    <m/>
    <m/>
    <x v="0"/>
    <s v="GIEWS"/>
    <s v="GIEWS - 1"/>
    <x v="0"/>
    <s v="Current year"/>
    <m/>
    <m/>
    <m/>
    <x v="6"/>
    <n v="102900000"/>
    <x v="100"/>
    <n v="1"/>
    <s v="Aug-Dec 2016"/>
    <n v="85200000"/>
    <n v="0.82798833819241979"/>
    <n v="8000000"/>
    <n v="7.7745383867832848E-2"/>
    <s v="N/A"/>
    <s v="N/A"/>
    <s v="N/A"/>
    <s v="N/A"/>
    <s v="N/A"/>
    <s v="N/A"/>
    <n v="9700000"/>
    <n v="9.4266277939747331E-2"/>
    <s v="N/A"/>
    <m/>
    <s v="Y"/>
    <s v="Weather extremes"/>
  </r>
  <r>
    <x v="45"/>
    <n v="2018"/>
    <x v="1"/>
    <x v="5"/>
    <m/>
    <m/>
    <m/>
    <x v="0"/>
    <s v="GIEWS"/>
    <s v="GIEWS - 1"/>
    <x v="0"/>
    <s v="Current year"/>
    <m/>
    <m/>
    <m/>
    <x v="6"/>
    <n v="94725274.725274727"/>
    <x v="101"/>
    <n v="0.91"/>
    <s v="Aug-Dec 2017"/>
    <s v="merged with Phase 2 "/>
    <s v="merged with Phase 2"/>
    <n v="77700000"/>
    <n v="0.90139211136890951"/>
    <s v="N/A"/>
    <s v="N/A"/>
    <s v="N/A"/>
    <s v="N/A"/>
    <s v="N/A"/>
    <s v="N/A"/>
    <n v="8500000"/>
    <n v="9.860788863109049E-2"/>
    <s v="N/A"/>
    <m/>
    <s v="Y"/>
    <s v="Weather extremes"/>
  </r>
  <r>
    <x v="45"/>
    <n v="2019"/>
    <x v="2"/>
    <x v="5"/>
    <m/>
    <m/>
    <m/>
    <x v="0"/>
    <s v="GIEWS"/>
    <s v="GIEWS - 1"/>
    <x v="0"/>
    <s v="Current year"/>
    <m/>
    <m/>
    <m/>
    <x v="6"/>
    <n v="96527523"/>
    <x v="102"/>
    <n v="1"/>
    <d v="2019-02-01T00:00:00"/>
    <s v="merged with Phase 2 "/>
    <s v="merged with Phase 2"/>
    <n v="88427523"/>
    <n v="0.91608610945087654"/>
    <s v="N/A"/>
    <s v="N/A"/>
    <s v="N/A"/>
    <s v="N/A"/>
    <s v="N/A"/>
    <s v="N/A"/>
    <n v="8100000"/>
    <n v="8.3913890549123488E-2"/>
    <s v="N/A"/>
    <m/>
    <s v="Y"/>
    <s v="Weather extremes"/>
  </r>
  <r>
    <x v="45"/>
    <n v="2020"/>
    <x v="3"/>
    <x v="5"/>
    <m/>
    <m/>
    <m/>
    <x v="0"/>
    <s v="GIEWS"/>
    <s v="GIEWS - 1"/>
    <x v="0"/>
    <s v="Current year"/>
    <m/>
    <m/>
    <d v="2019-09-01T00:00:00"/>
    <x v="0"/>
    <n v="112079000"/>
    <x v="103"/>
    <n v="0.25631096815638971"/>
    <s v="Jul-Sep 2019"/>
    <n v="10726519"/>
    <n v="0.37339402821943912"/>
    <n v="10033578"/>
    <n v="0.34927249994839366"/>
    <n v="6110416"/>
    <n v="0.21"/>
    <n v="1856564"/>
    <n v="0.06"/>
    <n v="0"/>
    <n v="0"/>
    <n v="7966980"/>
    <n v="0.27"/>
    <s v="Phase 3 Crisis"/>
    <m/>
    <s v="Y"/>
    <s v="Weather extremes"/>
  </r>
  <r>
    <x v="45"/>
    <n v="2021"/>
    <x v="4"/>
    <x v="5"/>
    <m/>
    <m/>
    <s v="Belg and Meher areas"/>
    <x v="0"/>
    <s v="GIEWS"/>
    <s v="GIEWS - 1"/>
    <x v="0"/>
    <s v="Current year"/>
    <m/>
    <m/>
    <d v="2020-10-01T00:00:00"/>
    <x v="0"/>
    <n v="114964000"/>
    <x v="104"/>
    <n v="0.46090428307992065"/>
    <s v="Oct-Dec 2020"/>
    <n v="28605694"/>
    <n v="0.53985841917135013"/>
    <n v="15772169"/>
    <n v="0.3"/>
    <n v="7191494"/>
    <n v="0.14000000000000001"/>
    <n v="1418043"/>
    <n v="0.03"/>
    <n v="0"/>
    <n v="0"/>
    <n v="8609537"/>
    <n v="0.16"/>
    <s v="Phase 3 Crisis"/>
    <m/>
    <s v="Y"/>
    <s v="Economic shocks"/>
  </r>
  <r>
    <x v="45"/>
    <n v="2022"/>
    <x v="5"/>
    <x v="5"/>
    <m/>
    <m/>
    <s v="Belg and Meher-dependent area"/>
    <x v="0"/>
    <s v="GIEWS"/>
    <s v="GIEWS - "/>
    <x v="0"/>
    <s v="Current year"/>
    <m/>
    <m/>
    <d v="2021-05-01T00:00:00"/>
    <x v="0"/>
    <n v="114964000"/>
    <x v="105"/>
    <n v="0.49012627431195854"/>
    <s v="May-Jun 2021"/>
    <n v="22380042"/>
    <n v="0.39718336120030218"/>
    <n v="17210486"/>
    <n v="0.30543815232208876"/>
    <n v="12072237"/>
    <n v="0.21424855542570709"/>
    <n v="4331216"/>
    <n v="7.6867010748439532E-2"/>
    <n v="401313"/>
    <n v="6.2629203034624261E-3"/>
    <n v="16756349"/>
    <n v="0.29737848647760906"/>
    <s v="Phase 4 Emergency"/>
    <s v="Y"/>
    <s v="Y"/>
    <s v="Economic shocks"/>
  </r>
  <r>
    <x v="45"/>
    <n v="2023"/>
    <x v="6"/>
    <x v="5"/>
    <m/>
    <m/>
    <m/>
    <x v="0"/>
    <s v="GIEWS"/>
    <s v="GIEWS -  1, 2, 3 "/>
    <x v="0"/>
    <s v="Current year"/>
    <m/>
    <m/>
    <m/>
    <x v="15"/>
    <n v="114964000"/>
    <x v="106"/>
    <n v="1"/>
    <s v="Jun-Jul 2022"/>
    <s v="merged with Phase 2 "/>
    <m/>
    <n v="91354000"/>
    <n v="0.79"/>
    <s v="merged Phases"/>
    <m/>
    <s v="merged Phases"/>
    <m/>
    <s v="merged Phases"/>
    <m/>
    <n v="23610000"/>
    <n v="0.21"/>
    <s v="N/A"/>
    <s v="Y"/>
    <s v="Y"/>
    <s v="Weather extremes"/>
  </r>
  <r>
    <x v="45"/>
    <n v="2023"/>
    <x v="7"/>
    <x v="5"/>
    <m/>
    <m/>
    <m/>
    <x v="0"/>
    <s v="GIEWS"/>
    <s v="GIEWS -  1, 2, 3 "/>
    <x v="3"/>
    <s v="Projection"/>
    <s v="N/A"/>
    <s v="FEWS NET projection information will be presented in a qualitative way"/>
    <s v="N/A"/>
    <x v="1"/>
    <s v="N/A"/>
    <x v="7"/>
    <s v="N/A"/>
    <s v="N/A"/>
    <s v="N/A"/>
    <s v="N/A"/>
    <s v="N/A"/>
    <s v="N/A"/>
    <s v="N/A"/>
    <s v="N/A"/>
    <s v="N/A"/>
    <s v="N/A"/>
    <s v="N/A"/>
    <s v="N/A"/>
    <s v="N/A"/>
    <s v="N/A"/>
    <s v="N/A"/>
    <s v="N/A"/>
    <s v="N/A"/>
    <m/>
  </r>
  <r>
    <x v="46"/>
    <n v="2017"/>
    <x v="0"/>
    <x v="0"/>
    <m/>
    <m/>
    <m/>
    <x v="1"/>
    <s v="N/A"/>
    <s v="N/A - N/A"/>
    <x v="2"/>
    <s v="Current year"/>
    <s v="N/A"/>
    <s v="N/A"/>
    <s v="N/A"/>
    <x v="1"/>
    <s v="N/A"/>
    <x v="7"/>
    <s v="N/A"/>
    <s v="N/A"/>
    <s v="N/A"/>
    <s v="N/A"/>
    <s v="N/A"/>
    <s v="N/A"/>
    <s v="N/A"/>
    <s v="N/A"/>
    <s v="N/A"/>
    <s v="N/A"/>
    <s v="N/A"/>
    <s v="N/A"/>
    <s v="N/A"/>
    <s v="N/A"/>
    <s v="N/A"/>
    <s v="N/A"/>
    <s v="N/A"/>
    <s v="N/A"/>
  </r>
  <r>
    <x v="46"/>
    <n v="2018"/>
    <x v="1"/>
    <x v="0"/>
    <m/>
    <m/>
    <m/>
    <x v="1"/>
    <s v="N/A"/>
    <s v="N/A - N/A"/>
    <x v="2"/>
    <s v="Current year"/>
    <s v="N/A"/>
    <s v="N/A"/>
    <s v="N/A"/>
    <x v="1"/>
    <s v="N/A"/>
    <x v="7"/>
    <s v="N/A"/>
    <s v="N/A"/>
    <s v="N/A"/>
    <s v="N/A"/>
    <s v="N/A"/>
    <s v="N/A"/>
    <s v="N/A"/>
    <s v="N/A"/>
    <s v="N/A"/>
    <s v="N/A"/>
    <s v="N/A"/>
    <s v="N/A"/>
    <s v="N/A"/>
    <s v="N/A"/>
    <s v="N/A"/>
    <s v="N/A"/>
    <s v="N/A"/>
    <s v="N/A"/>
  </r>
  <r>
    <x v="46"/>
    <n v="2019"/>
    <x v="2"/>
    <x v="0"/>
    <m/>
    <m/>
    <m/>
    <x v="1"/>
    <s v="N/A"/>
    <s v="N/A - N/A"/>
    <x v="2"/>
    <s v="Current year"/>
    <s v="N/A"/>
    <s v="N/A"/>
    <s v="N/A"/>
    <x v="1"/>
    <s v="N/A"/>
    <x v="7"/>
    <s v="N/A"/>
    <s v="N/A"/>
    <s v="N/A"/>
    <s v="N/A"/>
    <s v="N/A"/>
    <s v="N/A"/>
    <s v="N/A"/>
    <s v="N/A"/>
    <s v="N/A"/>
    <s v="N/A"/>
    <s v="N/A"/>
    <s v="N/A"/>
    <s v="N/A"/>
    <s v="N/A"/>
    <s v="N/A"/>
    <s v="N/A"/>
    <s v="N/A"/>
    <s v="N/A"/>
  </r>
  <r>
    <x v="46"/>
    <n v="2020"/>
    <x v="3"/>
    <x v="0"/>
    <m/>
    <m/>
    <m/>
    <x v="1"/>
    <s v="N/A"/>
    <s v="N/A - N/A"/>
    <x v="2"/>
    <s v="Current year"/>
    <s v="N/A"/>
    <s v="N/A"/>
    <s v="N/A"/>
    <x v="1"/>
    <s v="N/A"/>
    <x v="7"/>
    <s v="N/A"/>
    <s v="N/A"/>
    <s v="N/A"/>
    <s v="N/A"/>
    <s v="N/A"/>
    <s v="N/A"/>
    <s v="N/A"/>
    <s v="N/A"/>
    <s v="N/A"/>
    <s v="N/A"/>
    <s v="N/A"/>
    <s v="N/A"/>
    <s v="N/A"/>
    <s v="N/A"/>
    <s v="N/A"/>
    <s v="N/A"/>
    <s v="N/A"/>
    <s v="N/A"/>
  </r>
  <r>
    <x v="46"/>
    <n v="2021"/>
    <x v="4"/>
    <x v="0"/>
    <m/>
    <m/>
    <m/>
    <x v="1"/>
    <s v="N/A"/>
    <s v="N/A - N/A"/>
    <x v="2"/>
    <s v="Current year"/>
    <s v="N/A"/>
    <s v="N/A"/>
    <s v="N/A"/>
    <x v="1"/>
    <s v="N/A"/>
    <x v="7"/>
    <s v="N/A"/>
    <s v="N/A"/>
    <s v="N/A"/>
    <s v="N/A"/>
    <s v="N/A"/>
    <s v="N/A"/>
    <s v="N/A"/>
    <s v="N/A"/>
    <s v="N/A"/>
    <s v="N/A"/>
    <s v="N/A"/>
    <s v="N/A"/>
    <s v="N/A"/>
    <s v="N/A"/>
    <s v="N/A"/>
    <s v="N/A"/>
    <s v="N/A"/>
    <s v="N/A"/>
  </r>
  <r>
    <x v="46"/>
    <n v="2022"/>
    <x v="5"/>
    <x v="0"/>
    <m/>
    <m/>
    <m/>
    <x v="0"/>
    <s v="Climate shock"/>
    <s v="Climate shock - IFRC assistance for Tropical Cyclone Yasa/Ana; FAO provision of emergency assistance (weather extremes/TC Yasa)"/>
    <x v="3"/>
    <s v="Current year"/>
    <s v="N/A"/>
    <s v="N/A"/>
    <s v="N/A"/>
    <x v="1"/>
    <s v="N/A"/>
    <x v="7"/>
    <s v="N/A"/>
    <s v="N/A"/>
    <s v="N/A"/>
    <s v="N/A"/>
    <s v="N/A"/>
    <s v="N/A"/>
    <s v="N/A"/>
    <s v="N/A"/>
    <s v="N/A"/>
    <s v="N/A"/>
    <s v="N/A"/>
    <s v="N/A"/>
    <s v="N/A"/>
    <s v="N/A"/>
    <s v="N/A"/>
    <s v="N/A"/>
    <s v="N/A"/>
    <s v="N/A"/>
  </r>
  <r>
    <x v="46"/>
    <n v="2023"/>
    <x v="6"/>
    <x v="0"/>
    <m/>
    <m/>
    <m/>
    <x v="1"/>
    <s v="N/A"/>
    <s v="N/A - N/A"/>
    <x v="2"/>
    <s v="Current year"/>
    <s v="N/A"/>
    <s v="N/A"/>
    <s v="N/A"/>
    <x v="1"/>
    <s v="N/A"/>
    <x v="7"/>
    <s v="N/A"/>
    <s v="N/A"/>
    <s v="N/A"/>
    <s v="N/A"/>
    <s v="N/A"/>
    <s v="N/A"/>
    <s v="N/A"/>
    <s v="N/A"/>
    <s v="N/A"/>
    <s v="N/A"/>
    <s v="N/A"/>
    <s v="N/A"/>
    <s v="N/A"/>
    <s v="N/A"/>
    <s v="N/A"/>
    <s v="N/A"/>
    <s v="N/A"/>
    <s v="N/A"/>
  </r>
  <r>
    <x v="47"/>
    <n v="2017"/>
    <x v="0"/>
    <x v="3"/>
    <m/>
    <m/>
    <m/>
    <x v="1"/>
    <s v="N/A"/>
    <s v="N/A - N/A"/>
    <x v="2"/>
    <s v="Current year"/>
    <s v="N/A"/>
    <s v="N/A"/>
    <s v="N/A"/>
    <x v="1"/>
    <s v="N/A"/>
    <x v="7"/>
    <s v="N/A"/>
    <s v="N/A"/>
    <s v="N/A"/>
    <s v="N/A"/>
    <s v="N/A"/>
    <s v="N/A"/>
    <s v="N/A"/>
    <s v="N/A"/>
    <s v="N/A"/>
    <s v="N/A"/>
    <s v="N/A"/>
    <s v="N/A"/>
    <s v="N/A"/>
    <s v="N/A"/>
    <s v="N/A"/>
    <s v="N/A"/>
    <s v="N/A"/>
    <s v="N/A"/>
  </r>
  <r>
    <x v="47"/>
    <n v="2018"/>
    <x v="1"/>
    <x v="3"/>
    <m/>
    <m/>
    <m/>
    <x v="1"/>
    <s v="N/A"/>
    <s v="N/A - N/A"/>
    <x v="2"/>
    <s v="Current year"/>
    <s v="N/A"/>
    <s v="N/A"/>
    <s v="N/A"/>
    <x v="1"/>
    <s v="N/A"/>
    <x v="7"/>
    <s v="N/A"/>
    <s v="N/A"/>
    <s v="N/A"/>
    <s v="N/A"/>
    <s v="N/A"/>
    <s v="N/A"/>
    <s v="N/A"/>
    <s v="N/A"/>
    <s v="N/A"/>
    <s v="N/A"/>
    <s v="N/A"/>
    <s v="N/A"/>
    <s v="N/A"/>
    <s v="N/A"/>
    <s v="N/A"/>
    <s v="N/A"/>
    <s v="N/A"/>
    <s v="N/A"/>
  </r>
  <r>
    <x v="47"/>
    <n v="2019"/>
    <x v="2"/>
    <x v="3"/>
    <m/>
    <m/>
    <m/>
    <x v="1"/>
    <s v="N/A"/>
    <s v="N/A - N/A"/>
    <x v="2"/>
    <s v="Current year"/>
    <s v="N/A"/>
    <s v="N/A"/>
    <s v="N/A"/>
    <x v="1"/>
    <s v="N/A"/>
    <x v="7"/>
    <s v="N/A"/>
    <s v="N/A"/>
    <s v="N/A"/>
    <s v="N/A"/>
    <s v="N/A"/>
    <s v="N/A"/>
    <s v="N/A"/>
    <s v="N/A"/>
    <s v="N/A"/>
    <s v="N/A"/>
    <s v="N/A"/>
    <s v="N/A"/>
    <s v="N/A"/>
    <s v="N/A"/>
    <s v="N/A"/>
    <s v="N/A"/>
    <s v="N/A"/>
    <s v="N/A"/>
  </r>
  <r>
    <x v="47"/>
    <n v="2020"/>
    <x v="3"/>
    <x v="3"/>
    <m/>
    <m/>
    <m/>
    <x v="1"/>
    <s v="N/A"/>
    <s v="N/A - N/A"/>
    <x v="2"/>
    <s v="Current year"/>
    <s v="N/A"/>
    <s v="N/A"/>
    <s v="N/A"/>
    <x v="1"/>
    <s v="N/A"/>
    <x v="7"/>
    <s v="N/A"/>
    <s v="N/A"/>
    <s v="N/A"/>
    <s v="N/A"/>
    <s v="N/A"/>
    <s v="N/A"/>
    <s v="N/A"/>
    <s v="N/A"/>
    <s v="N/A"/>
    <s v="N/A"/>
    <s v="N/A"/>
    <s v="N/A"/>
    <s v="N/A"/>
    <s v="N/A"/>
    <s v="N/A"/>
    <s v="N/A"/>
    <s v="N/A"/>
    <s v="N/A"/>
  </r>
  <r>
    <x v="47"/>
    <n v="2021"/>
    <x v="4"/>
    <x v="3"/>
    <m/>
    <m/>
    <m/>
    <x v="1"/>
    <s v="N/A"/>
    <s v="N/A - N/A"/>
    <x v="2"/>
    <s v="Current year"/>
    <s v="N/A"/>
    <s v="N/A"/>
    <s v="N/A"/>
    <x v="1"/>
    <s v="N/A"/>
    <x v="7"/>
    <s v="N/A"/>
    <s v="N/A"/>
    <s v="N/A"/>
    <s v="N/A"/>
    <s v="N/A"/>
    <s v="N/A"/>
    <s v="N/A"/>
    <s v="N/A"/>
    <s v="N/A"/>
    <s v="N/A"/>
    <s v="N/A"/>
    <s v="N/A"/>
    <s v="N/A"/>
    <s v="N/A"/>
    <s v="N/A"/>
    <s v="N/A"/>
    <s v="N/A"/>
    <s v="N/A"/>
  </r>
  <r>
    <x v="47"/>
    <n v="2022"/>
    <x v="5"/>
    <x v="3"/>
    <m/>
    <m/>
    <m/>
    <x v="1"/>
    <s v="N/A"/>
    <s v="N/A - N/A"/>
    <x v="2"/>
    <s v="Current year"/>
    <s v="N/A"/>
    <s v="N/A"/>
    <s v="N/A"/>
    <x v="1"/>
    <s v="N/A"/>
    <x v="7"/>
    <s v="N/A"/>
    <s v="N/A"/>
    <s v="N/A"/>
    <s v="N/A"/>
    <s v="N/A"/>
    <s v="N/A"/>
    <s v="N/A"/>
    <s v="N/A"/>
    <s v="N/A"/>
    <s v="N/A"/>
    <s v="N/A"/>
    <s v="N/A"/>
    <s v="N/A"/>
    <s v="N/A"/>
    <s v="N/A"/>
    <s v="N/A"/>
    <s v="N/A"/>
    <s v="N/A"/>
  </r>
  <r>
    <x v="47"/>
    <n v="2023"/>
    <x v="6"/>
    <x v="3"/>
    <m/>
    <m/>
    <m/>
    <x v="1"/>
    <s v="N/A"/>
    <s v="N/A - N/A"/>
    <x v="2"/>
    <s v="Current year"/>
    <s v="N/A"/>
    <s v="N/A"/>
    <s v="N/A"/>
    <x v="1"/>
    <s v="N/A"/>
    <x v="7"/>
    <s v="N/A"/>
    <s v="N/A"/>
    <s v="N/A"/>
    <s v="N/A"/>
    <s v="N/A"/>
    <s v="N/A"/>
    <s v="N/A"/>
    <s v="N/A"/>
    <s v="N/A"/>
    <s v="N/A"/>
    <s v="N/A"/>
    <s v="N/A"/>
    <s v="N/A"/>
    <s v="N/A"/>
    <s v="N/A"/>
    <s v="N/A"/>
    <s v="N/A"/>
    <s v="N/A"/>
  </r>
  <r>
    <x v="48"/>
    <n v="2017"/>
    <x v="0"/>
    <x v="4"/>
    <m/>
    <m/>
    <m/>
    <x v="0"/>
    <s v="GIEWS "/>
    <s v="GIEWS - 2"/>
    <x v="0"/>
    <s v="Current year"/>
    <m/>
    <m/>
    <m/>
    <x v="9"/>
    <n v="2039000"/>
    <x v="107"/>
    <n v="0.94168612064737611"/>
    <s v="Mar-May 2016"/>
    <n v="1464810.19"/>
    <n v="0.76288303513674816"/>
    <n v="391000.66000000003"/>
    <n v="0.2036357831735672"/>
    <n v="64287.149999999994"/>
    <n v="3.3481181689684586E-2"/>
    <n v="0"/>
    <n v="0"/>
    <n v="0"/>
    <n v="0"/>
    <n v="64287.149999999994"/>
    <n v="3.3481181689684586E-2"/>
    <m/>
    <m/>
    <s v="N"/>
    <s v="Economic shocks"/>
  </r>
  <r>
    <x v="48"/>
    <n v="2018"/>
    <x v="1"/>
    <x v="4"/>
    <m/>
    <m/>
    <m/>
    <x v="0"/>
    <s v="GIEWS "/>
    <s v="GIEWS  - 2, 3"/>
    <x v="0"/>
    <s v="Current year"/>
    <m/>
    <m/>
    <d v="2017-03-01T00:00:00"/>
    <x v="9"/>
    <n v="1978000"/>
    <x v="108"/>
    <n v="0.85"/>
    <s v="Jun-Aug 2017"/>
    <n v="1185125"/>
    <n v="0.70244948231673632"/>
    <n v="390362"/>
    <n v="0.23137608675551172"/>
    <n v="111645"/>
    <n v="6.6174430927751951E-2"/>
    <n v="0"/>
    <n v="0"/>
    <n v="0"/>
    <n v="0"/>
    <n v="111645"/>
    <n v="6.6174430927751951E-2"/>
    <m/>
    <m/>
    <s v="N"/>
    <s v="Economic shocks"/>
  </r>
  <r>
    <x v="48"/>
    <n v="2019"/>
    <x v="2"/>
    <x v="4"/>
    <m/>
    <m/>
    <m/>
    <x v="0"/>
    <s v="GIEWS "/>
    <s v="GIEWS  - 2, 3"/>
    <x v="0"/>
    <s v="Current year"/>
    <m/>
    <m/>
    <m/>
    <x v="9"/>
    <n v="2163765"/>
    <x v="109"/>
    <n v="0.83"/>
    <s v="Oct-Dec 2018"/>
    <n v="1315621"/>
    <n v="0.73461320909060956"/>
    <n v="373196"/>
    <n v="0.20838426201754087"/>
    <n v="98888"/>
    <n v="5.5216837539498229E-2"/>
    <n v="3198"/>
    <n v="1.7856913523512999E-3"/>
    <n v="0"/>
    <n v="0"/>
    <n v="102086"/>
    <n v="5.7002528891849528E-2"/>
    <m/>
    <m/>
    <s v="N"/>
    <s v="Weather extremes"/>
  </r>
  <r>
    <x v="48"/>
    <n v="2020"/>
    <x v="3"/>
    <x v="4"/>
    <m/>
    <m/>
    <m/>
    <x v="0"/>
    <s v="GIEWS "/>
    <s v="GIEWS  - 3"/>
    <x v="0"/>
    <s v="Current year"/>
    <m/>
    <m/>
    <m/>
    <x v="9"/>
    <n v="2203910.1123595508"/>
    <x v="110"/>
    <n v="0.8899999999999999"/>
    <s v="Oct-Dec 2019"/>
    <n v="1331038.530111318"/>
    <n v="0.67858888701965758"/>
    <n v="442877"/>
    <n v="0.23"/>
    <n v="187564.46988868201"/>
    <n v="0.1"/>
    <n v="0"/>
    <n v="0"/>
    <n v="0"/>
    <n v="0"/>
    <n v="187564.46988868201"/>
    <n v="0.1"/>
    <m/>
    <m/>
    <s v="N"/>
    <s v="Weather extremes"/>
  </r>
  <r>
    <x v="48"/>
    <n v="2021"/>
    <x v="4"/>
    <x v="4"/>
    <m/>
    <m/>
    <m/>
    <x v="0"/>
    <s v="GIEWS "/>
    <s v="GIEWS  - 3"/>
    <x v="0"/>
    <s v="Current year"/>
    <m/>
    <m/>
    <d v="2020-03-01T00:00:00"/>
    <x v="9"/>
    <n v="2455842.8835520805"/>
    <x v="111"/>
    <n v="1"/>
    <s v="Jun - Aug 2020"/>
    <n v="1763268.2128397122"/>
    <n v="0.71798901495251899"/>
    <n v="555988.41122571193"/>
    <n v="0.22639412926186131"/>
    <n v="136586.25948665637"/>
    <n v="5.5616855785619652E-2"/>
    <n v="0"/>
    <n v="0"/>
    <n v="0"/>
    <n v="0"/>
    <n v="136586.25948665637"/>
    <n v="5.5616855785619652E-2"/>
    <s v="Phase 2 Stressed"/>
    <m/>
    <s v="N"/>
    <s v="Weather extremes"/>
  </r>
  <r>
    <x v="48"/>
    <n v="2022"/>
    <x v="5"/>
    <x v="4"/>
    <m/>
    <m/>
    <m/>
    <x v="0"/>
    <s v="GIEWS "/>
    <s v="GIEWS  - 3"/>
    <x v="0"/>
    <s v="Current year"/>
    <m/>
    <m/>
    <m/>
    <x v="9"/>
    <n v="2542054"/>
    <x v="112"/>
    <n v="0.96608451276015384"/>
    <s v="Jun-Aug 2021"/>
    <n v="1855577"/>
    <n v="0.75557762540622575"/>
    <n v="486542"/>
    <n v="0.19811640746807913"/>
    <n v="113720"/>
    <n v="4.6305967125695131E-2"/>
    <n v="0"/>
    <n v="0"/>
    <n v="0"/>
    <n v="0"/>
    <n v="113720"/>
    <n v="4.6305967125695131E-2"/>
    <m/>
    <m/>
    <s v="N"/>
    <s v="Weather extremes"/>
  </r>
  <r>
    <x v="48"/>
    <n v="2023"/>
    <x v="6"/>
    <x v="4"/>
    <m/>
    <m/>
    <m/>
    <x v="0"/>
    <s v="GIEWS "/>
    <s v="GIEWS  - 3"/>
    <x v="0"/>
    <s v="Current year"/>
    <m/>
    <m/>
    <m/>
    <x v="9"/>
    <n v="2444250"/>
    <x v="113"/>
    <n v="1"/>
    <s v="Oct-Dec 2022"/>
    <n v="1651833.7999999998"/>
    <n v="0.67580394804132138"/>
    <n v="584749.87"/>
    <n v="0.23923488595683748"/>
    <n v="201062.28000000003"/>
    <n v="8.2259294262043578E-2"/>
    <n v="6604.0499999999993"/>
    <n v="2.7018717397974835E-3"/>
    <n v="0"/>
    <n v="0"/>
    <n v="207666.33000000002"/>
    <n v="8.496116600184106E-2"/>
    <s v="Phase 3 Crisis"/>
    <m/>
    <s v="N  "/>
    <s v="Economic shocks"/>
  </r>
  <r>
    <x v="48"/>
    <n v="2023"/>
    <x v="7"/>
    <x v="4"/>
    <m/>
    <m/>
    <m/>
    <x v="0"/>
    <s v="GIEWS "/>
    <s v="GIEWS  - 3"/>
    <x v="0"/>
    <s v="Projection"/>
    <m/>
    <m/>
    <m/>
    <x v="9"/>
    <n v="2444250"/>
    <x v="113"/>
    <n v="1"/>
    <s v="Jun-Aug 2023"/>
    <n v="1352045.7699999998"/>
    <n v="0.55315363403907125"/>
    <n v="772576.68"/>
    <n v="0.31607923903037743"/>
    <n v="300100.69999999995"/>
    <n v="0.12277823463230028"/>
    <n v="19526.850000000002"/>
    <n v="7.9888922982509977E-3"/>
    <n v="0"/>
    <n v="0"/>
    <n v="319627.55"/>
    <n v="0.13076712693055129"/>
    <s v="Phase 3 Crisis"/>
    <m/>
    <s v="N  "/>
    <s v="Economic shocks"/>
  </r>
  <r>
    <x v="49"/>
    <n v="2017"/>
    <x v="0"/>
    <x v="1"/>
    <m/>
    <m/>
    <m/>
    <x v="1"/>
    <s v="N/A"/>
    <s v="N/A - N/A"/>
    <x v="2"/>
    <s v="Current year"/>
    <s v="N/A"/>
    <s v="N/A"/>
    <s v="N/A"/>
    <x v="1"/>
    <s v="N/A"/>
    <x v="7"/>
    <s v="N/A"/>
    <s v="N/A"/>
    <s v="N/A"/>
    <s v="N/A"/>
    <s v="N/A"/>
    <s v="N/A"/>
    <s v="N/A"/>
    <s v="N/A"/>
    <s v="N/A"/>
    <s v="N/A"/>
    <s v="N/A"/>
    <s v="N/A"/>
    <s v="N/A"/>
    <s v="N/A"/>
    <s v="N/A"/>
    <s v="N/A"/>
    <s v="N/A"/>
    <s v="N/A"/>
  </r>
  <r>
    <x v="49"/>
    <n v="2018"/>
    <x v="1"/>
    <x v="1"/>
    <m/>
    <m/>
    <m/>
    <x v="1"/>
    <s v="N/A"/>
    <s v="N/A - N/A"/>
    <x v="2"/>
    <s v="Current year"/>
    <s v="N/A"/>
    <s v="N/A"/>
    <s v="N/A"/>
    <x v="1"/>
    <s v="N/A"/>
    <x v="7"/>
    <s v="N/A"/>
    <s v="N/A"/>
    <s v="N/A"/>
    <s v="N/A"/>
    <s v="N/A"/>
    <s v="N/A"/>
    <s v="N/A"/>
    <s v="N/A"/>
    <s v="N/A"/>
    <s v="N/A"/>
    <s v="N/A"/>
    <s v="N/A"/>
    <s v="N/A"/>
    <s v="N/A"/>
    <s v="N/A"/>
    <s v="N/A"/>
    <s v="N/A"/>
    <s v="N/A"/>
  </r>
  <r>
    <x v="49"/>
    <n v="2019"/>
    <x v="2"/>
    <x v="1"/>
    <m/>
    <m/>
    <m/>
    <x v="1"/>
    <s v="N/A"/>
    <s v="N/A - N/A"/>
    <x v="2"/>
    <s v="Current year"/>
    <s v="N/A"/>
    <s v="N/A"/>
    <s v="N/A"/>
    <x v="1"/>
    <s v="N/A"/>
    <x v="7"/>
    <s v="N/A"/>
    <s v="N/A"/>
    <s v="N/A"/>
    <s v="N/A"/>
    <s v="N/A"/>
    <s v="N/A"/>
    <s v="N/A"/>
    <s v="N/A"/>
    <s v="N/A"/>
    <s v="N/A"/>
    <s v="N/A"/>
    <s v="N/A"/>
    <s v="N/A"/>
    <s v="N/A"/>
    <s v="N/A"/>
    <s v="N/A"/>
    <s v="N/A"/>
    <s v="N/A"/>
  </r>
  <r>
    <x v="49"/>
    <n v="2020"/>
    <x v="3"/>
    <x v="1"/>
    <m/>
    <m/>
    <m/>
    <x v="1"/>
    <s v="N/A"/>
    <s v="N/A - N/A"/>
    <x v="2"/>
    <s v="Current year"/>
    <s v="N/A"/>
    <s v="N/A"/>
    <s v="N/A"/>
    <x v="1"/>
    <s v="N/A"/>
    <x v="7"/>
    <s v="N/A"/>
    <s v="N/A"/>
    <s v="N/A"/>
    <s v="N/A"/>
    <s v="N/A"/>
    <s v="N/A"/>
    <s v="N/A"/>
    <s v="N/A"/>
    <s v="N/A"/>
    <s v="N/A"/>
    <s v="N/A"/>
    <s v="N/A"/>
    <s v="N/A"/>
    <s v="N/A"/>
    <s v="N/A"/>
    <s v="N/A"/>
    <s v="N/A"/>
    <s v="N/A"/>
  </r>
  <r>
    <x v="49"/>
    <n v="2021"/>
    <x v="4"/>
    <x v="1"/>
    <m/>
    <m/>
    <m/>
    <x v="1"/>
    <s v="N/A"/>
    <s v="N/A - N/A"/>
    <x v="2"/>
    <s v="Current year"/>
    <s v="N/A"/>
    <s v="N/A"/>
    <s v="N/A"/>
    <x v="1"/>
    <s v="N/A"/>
    <x v="7"/>
    <s v="N/A"/>
    <s v="N/A"/>
    <s v="N/A"/>
    <s v="N/A"/>
    <s v="N/A"/>
    <s v="N/A"/>
    <s v="N/A"/>
    <s v="N/A"/>
    <s v="N/A"/>
    <s v="N/A"/>
    <s v="N/A"/>
    <s v="N/A"/>
    <s v="N/A"/>
    <s v="N/A"/>
    <s v="N/A"/>
    <s v="N/A"/>
    <s v="N/A"/>
    <s v="N/A"/>
  </r>
  <r>
    <x v="49"/>
    <n v="2022"/>
    <x v="5"/>
    <x v="1"/>
    <m/>
    <m/>
    <m/>
    <x v="1"/>
    <s v="N/A"/>
    <s v="N/A - N/A"/>
    <x v="2"/>
    <s v="Current year"/>
    <s v="N/A"/>
    <s v="N/A"/>
    <s v="N/A"/>
    <x v="1"/>
    <s v="N/A"/>
    <x v="7"/>
    <s v="N/A"/>
    <s v="N/A"/>
    <s v="N/A"/>
    <s v="N/A"/>
    <s v="N/A"/>
    <s v="N/A"/>
    <s v="N/A"/>
    <s v="N/A"/>
    <s v="N/A"/>
    <s v="N/A"/>
    <s v="N/A"/>
    <s v="N/A"/>
    <s v="N/A"/>
    <s v="N/A"/>
    <s v="N/A"/>
    <s v="N/A"/>
    <s v="N/A"/>
    <s v="N/A"/>
  </r>
  <r>
    <x v="49"/>
    <n v="2023"/>
    <x v="6"/>
    <x v="1"/>
    <m/>
    <m/>
    <m/>
    <x v="1"/>
    <s v="N/A"/>
    <s v="N/A - N/A"/>
    <x v="2"/>
    <s v="Current year"/>
    <s v="N/A"/>
    <s v="N/A"/>
    <s v="N/A"/>
    <x v="1"/>
    <s v="N/A"/>
    <x v="7"/>
    <s v="N/A"/>
    <s v="N/A"/>
    <s v="N/A"/>
    <s v="N/A"/>
    <s v="N/A"/>
    <s v="N/A"/>
    <s v="N/A"/>
    <s v="N/A"/>
    <s v="N/A"/>
    <s v="N/A"/>
    <s v="N/A"/>
    <s v="N/A"/>
    <s v="N/A"/>
    <s v="N/A"/>
    <s v="N/A"/>
    <s v="N/A"/>
    <s v="N/A"/>
    <s v="N/A"/>
  </r>
  <r>
    <x v="50"/>
    <n v="2017"/>
    <x v="0"/>
    <x v="4"/>
    <m/>
    <m/>
    <m/>
    <x v="1"/>
    <s v="N/A"/>
    <s v="N/A - N/A"/>
    <x v="2"/>
    <s v="Current year"/>
    <s v="N/A"/>
    <s v="N/A"/>
    <s v="N/A"/>
    <x v="1"/>
    <s v="N/A"/>
    <x v="7"/>
    <s v="N/A"/>
    <s v="N/A"/>
    <s v="N/A"/>
    <s v="N/A"/>
    <s v="N/A"/>
    <s v="N/A"/>
    <s v="N/A"/>
    <s v="N/A"/>
    <s v="N/A"/>
    <s v="N/A"/>
    <s v="N/A"/>
    <s v="N/A"/>
    <s v="N/A"/>
    <s v="N/A"/>
    <s v="N/A"/>
    <s v="N/A"/>
    <s v="N/A"/>
    <s v="N/A"/>
  </r>
  <r>
    <x v="50"/>
    <n v="2018"/>
    <x v="1"/>
    <x v="4"/>
    <m/>
    <m/>
    <m/>
    <x v="1"/>
    <s v="N/A"/>
    <s v="N/A - N/A"/>
    <x v="2"/>
    <s v="Current year"/>
    <s v="N/A"/>
    <s v="N/A"/>
    <s v="N/A"/>
    <x v="1"/>
    <s v="N/A"/>
    <x v="7"/>
    <s v="N/A"/>
    <s v="N/A"/>
    <s v="N/A"/>
    <s v="N/A"/>
    <s v="N/A"/>
    <s v="N/A"/>
    <s v="N/A"/>
    <s v="N/A"/>
    <s v="N/A"/>
    <s v="N/A"/>
    <s v="N/A"/>
    <s v="N/A"/>
    <s v="N/A"/>
    <s v="N/A"/>
    <s v="N/A"/>
    <s v="N/A"/>
    <s v="N/A"/>
    <s v="N/A"/>
  </r>
  <r>
    <x v="50"/>
    <n v="2019"/>
    <x v="2"/>
    <x v="4"/>
    <m/>
    <m/>
    <m/>
    <x v="1"/>
    <s v="N/A"/>
    <s v="N/A - N/A"/>
    <x v="2"/>
    <s v="Current year"/>
    <s v="N/A"/>
    <s v="N/A"/>
    <s v="N/A"/>
    <x v="1"/>
    <s v="N/A"/>
    <x v="7"/>
    <s v="N/A"/>
    <s v="N/A"/>
    <s v="N/A"/>
    <s v="N/A"/>
    <s v="N/A"/>
    <s v="N/A"/>
    <s v="N/A"/>
    <s v="N/A"/>
    <s v="N/A"/>
    <s v="N/A"/>
    <s v="N/A"/>
    <s v="N/A"/>
    <s v="N/A"/>
    <s v="N/A"/>
    <s v="N/A"/>
    <s v="N/A"/>
    <s v="N/A"/>
    <s v="N/A"/>
  </r>
  <r>
    <x v="50"/>
    <n v="2020"/>
    <x v="3"/>
    <x v="4"/>
    <m/>
    <m/>
    <m/>
    <x v="1"/>
    <s v="N/A"/>
    <s v="N/A - N/A"/>
    <x v="2"/>
    <s v="Current year"/>
    <s v="N/A"/>
    <s v="N/A"/>
    <s v="N/A"/>
    <x v="1"/>
    <s v="N/A"/>
    <x v="7"/>
    <s v="N/A"/>
    <s v="N/A"/>
    <s v="N/A"/>
    <s v="N/A"/>
    <s v="N/A"/>
    <s v="N/A"/>
    <s v="N/A"/>
    <s v="N/A"/>
    <s v="N/A"/>
    <s v="N/A"/>
    <s v="N/A"/>
    <s v="N/A"/>
    <s v="N/A"/>
    <s v="N/A"/>
    <s v="N/A"/>
    <s v="N/A"/>
    <s v="N/A"/>
    <s v="N/A"/>
  </r>
  <r>
    <x v="50"/>
    <n v="2021"/>
    <x v="4"/>
    <x v="4"/>
    <m/>
    <s v="Refugees"/>
    <m/>
    <x v="0"/>
    <s v="Displacement"/>
    <s v="Displacement - Refugee populations"/>
    <x v="3"/>
    <s v="Current year"/>
    <s v="N/A"/>
    <s v="N/A"/>
    <s v="N/A"/>
    <x v="1"/>
    <s v="N/A"/>
    <x v="7"/>
    <s v="N/A"/>
    <s v="N/A"/>
    <s v="N/A"/>
    <s v="N/A"/>
    <s v="N/A"/>
    <s v="N/A"/>
    <s v="N/A"/>
    <s v="N/A"/>
    <s v="N/A"/>
    <s v="N/A"/>
    <s v="N/A"/>
    <s v="N/A"/>
    <s v="N/A"/>
    <s v="N/A"/>
    <s v="N/A"/>
    <s v="N/A"/>
    <s v="N/A"/>
    <s v="N/A"/>
  </r>
  <r>
    <x v="50"/>
    <n v="2022"/>
    <x v="5"/>
    <x v="4"/>
    <m/>
    <m/>
    <m/>
    <x v="1"/>
    <s v="N/A"/>
    <s v="N/A - N/A"/>
    <x v="2"/>
    <s v="Current year"/>
    <s v="N/A"/>
    <s v="N/A"/>
    <s v="N/A"/>
    <x v="1"/>
    <s v="N/A"/>
    <x v="7"/>
    <s v="N/A"/>
    <s v="N/A"/>
    <s v="N/A"/>
    <s v="N/A"/>
    <s v="N/A"/>
    <s v="N/A"/>
    <s v="N/A"/>
    <s v="N/A"/>
    <s v="N/A"/>
    <s v="N/A"/>
    <s v="N/A"/>
    <s v="N/A"/>
    <s v="N/A"/>
    <s v="N/A"/>
    <s v="N/A"/>
    <s v="N/A"/>
    <s v="N/A"/>
    <s v="N/A"/>
  </r>
  <r>
    <x v="50"/>
    <n v="2023"/>
    <x v="6"/>
    <x v="4"/>
    <m/>
    <m/>
    <m/>
    <x v="0"/>
    <s v="External Assistance - WFP"/>
    <s v="Economic shock - General food distribution provided to at least 22,000 people. During the second half of 2022, WFP aims to target 115,000 people and will continue focusing on providing direct food assistance"/>
    <x v="0"/>
    <s v="Current year"/>
    <m/>
    <m/>
    <m/>
    <x v="9"/>
    <n v="30800000"/>
    <x v="114"/>
    <n v="0.44400772727272725"/>
    <s v="Oct-Dec 2022"/>
    <n v="10253489.640000001"/>
    <n v="0.74977413081760169"/>
    <n v="2598845.7099999995"/>
    <n v="0.19003747521651587"/>
    <n v="794119.24999999988"/>
    <n v="5.8069017606602429E-2"/>
    <n v="28983.4"/>
    <n v="2.1193763592800468E-3"/>
    <n v="0"/>
    <n v="0"/>
    <n v="823102.65000000014"/>
    <n v="6.0188393965882492E-2"/>
    <s v="Phase 3 Crisis"/>
    <m/>
    <s v="N  "/>
    <s v="Economic shocks"/>
  </r>
  <r>
    <x v="50"/>
    <n v="2023"/>
    <x v="7"/>
    <x v="4"/>
    <m/>
    <m/>
    <m/>
    <x v="0"/>
    <s v="Economic shock"/>
    <s v="Economic shock - General food distribution provided to at least 22,000 people. During the second half of 2022, WFP aims to target 115,000 people and will continue focusing on providing direct food assistance"/>
    <x v="0"/>
    <s v="Projection"/>
    <m/>
    <m/>
    <m/>
    <x v="9"/>
    <n v="30800000"/>
    <x v="114"/>
    <n v="0.44400772727272725"/>
    <s v="Jun-Aug 2023"/>
    <n v="10274454.149999999"/>
    <n v="0.75130713546432648"/>
    <n v="2681947.5900000008"/>
    <n v="0.19611420051043343"/>
    <n v="691688.71"/>
    <n v="5.0578907235000442E-2"/>
    <n v="27347.550000000003"/>
    <n v="1.9997567902395523E-3"/>
    <n v="0"/>
    <n v="0"/>
    <n v="719036.26"/>
    <n v="5.2578664025239995E-2"/>
    <s v="Phase 3 Crisis"/>
    <m/>
    <s v="N  "/>
    <s v="Economic shocks"/>
  </r>
  <r>
    <x v="51"/>
    <n v="2017"/>
    <x v="0"/>
    <x v="2"/>
    <m/>
    <m/>
    <m/>
    <x v="1"/>
    <s v="N/A"/>
    <s v="N/A - N/A"/>
    <x v="2"/>
    <s v="Current year"/>
    <s v="N/A"/>
    <s v="N/A"/>
    <s v="N/A"/>
    <x v="1"/>
    <s v="N/A"/>
    <x v="7"/>
    <s v="N/A"/>
    <s v="N/A"/>
    <s v="N/A"/>
    <s v="N/A"/>
    <s v="N/A"/>
    <s v="N/A"/>
    <s v="N/A"/>
    <s v="N/A"/>
    <s v="N/A"/>
    <s v="N/A"/>
    <s v="N/A"/>
    <s v="N/A"/>
    <s v="N/A"/>
    <s v="N/A"/>
    <s v="N/A"/>
    <s v="N/A"/>
    <s v="N/A"/>
    <s v="N/A"/>
  </r>
  <r>
    <x v="51"/>
    <n v="2018"/>
    <x v="1"/>
    <x v="2"/>
    <m/>
    <m/>
    <m/>
    <x v="1"/>
    <s v="N/A"/>
    <s v="N/A - N/A"/>
    <x v="2"/>
    <s v="Current year"/>
    <s v="N/A"/>
    <s v="N/A"/>
    <s v="N/A"/>
    <x v="1"/>
    <s v="N/A"/>
    <x v="7"/>
    <s v="N/A"/>
    <s v="N/A"/>
    <s v="N/A"/>
    <s v="N/A"/>
    <s v="N/A"/>
    <s v="N/A"/>
    <s v="N/A"/>
    <s v="N/A"/>
    <s v="N/A"/>
    <s v="N/A"/>
    <s v="N/A"/>
    <s v="N/A"/>
    <s v="N/A"/>
    <s v="N/A"/>
    <s v="N/A"/>
    <s v="N/A"/>
    <s v="N/A"/>
    <s v="N/A"/>
  </r>
  <r>
    <x v="51"/>
    <n v="2019"/>
    <x v="2"/>
    <x v="2"/>
    <m/>
    <m/>
    <m/>
    <x v="1"/>
    <s v="N/A"/>
    <s v="N/A - N/A"/>
    <x v="2"/>
    <s v="Current year"/>
    <s v="N/A"/>
    <s v="N/A"/>
    <s v="N/A"/>
    <x v="1"/>
    <s v="N/A"/>
    <x v="7"/>
    <s v="N/A"/>
    <s v="N/A"/>
    <s v="N/A"/>
    <s v="N/A"/>
    <s v="N/A"/>
    <s v="N/A"/>
    <s v="N/A"/>
    <s v="N/A"/>
    <s v="N/A"/>
    <s v="N/A"/>
    <s v="N/A"/>
    <s v="N/A"/>
    <s v="N/A"/>
    <s v="N/A"/>
    <s v="N/A"/>
    <s v="N/A"/>
    <s v="N/A"/>
    <s v="N/A"/>
  </r>
  <r>
    <x v="51"/>
    <n v="2020"/>
    <x v="3"/>
    <x v="2"/>
    <m/>
    <m/>
    <m/>
    <x v="1"/>
    <s v="N/A"/>
    <s v="N/A - N/A"/>
    <x v="2"/>
    <s v="Current year"/>
    <s v="N/A"/>
    <s v="N/A"/>
    <s v="N/A"/>
    <x v="1"/>
    <s v="N/A"/>
    <x v="7"/>
    <s v="N/A"/>
    <s v="N/A"/>
    <s v="N/A"/>
    <s v="N/A"/>
    <s v="N/A"/>
    <s v="N/A"/>
    <s v="N/A"/>
    <s v="N/A"/>
    <s v="N/A"/>
    <s v="N/A"/>
    <s v="N/A"/>
    <s v="N/A"/>
    <s v="N/A"/>
    <s v="N/A"/>
    <s v="N/A"/>
    <s v="N/A"/>
    <s v="N/A"/>
    <s v="N/A"/>
  </r>
  <r>
    <x v="51"/>
    <n v="2021"/>
    <x v="4"/>
    <x v="2"/>
    <m/>
    <m/>
    <m/>
    <x v="1"/>
    <s v="N/A"/>
    <s v="N/A - N/A"/>
    <x v="2"/>
    <s v="Current year"/>
    <s v="N/A"/>
    <s v="N/A"/>
    <s v="N/A"/>
    <x v="1"/>
    <s v="N/A"/>
    <x v="7"/>
    <s v="N/A"/>
    <s v="N/A"/>
    <s v="N/A"/>
    <s v="N/A"/>
    <s v="N/A"/>
    <s v="N/A"/>
    <s v="N/A"/>
    <s v="N/A"/>
    <s v="N/A"/>
    <s v="N/A"/>
    <s v="N/A"/>
    <s v="N/A"/>
    <s v="N/A"/>
    <s v="N/A"/>
    <s v="N/A"/>
    <s v="N/A"/>
    <s v="N/A"/>
    <s v="N/A"/>
  </r>
  <r>
    <x v="51"/>
    <n v="2022"/>
    <x v="5"/>
    <x v="2"/>
    <m/>
    <m/>
    <m/>
    <x v="1"/>
    <s v="N/A"/>
    <s v="N/A - N/A"/>
    <x v="2"/>
    <s v="Current year"/>
    <s v="N/A"/>
    <s v="N/A"/>
    <s v="N/A"/>
    <x v="1"/>
    <s v="N/A"/>
    <x v="7"/>
    <s v="N/A"/>
    <s v="N/A"/>
    <s v="N/A"/>
    <s v="N/A"/>
    <s v="N/A"/>
    <s v="N/A"/>
    <s v="N/A"/>
    <s v="N/A"/>
    <s v="N/A"/>
    <s v="N/A"/>
    <s v="N/A"/>
    <s v="N/A"/>
    <s v="N/A"/>
    <s v="N/A"/>
    <s v="N/A"/>
    <s v="N/A"/>
    <s v="N/A"/>
    <s v="N/A"/>
  </r>
  <r>
    <x v="51"/>
    <n v="2023"/>
    <x v="6"/>
    <x v="2"/>
    <m/>
    <m/>
    <m/>
    <x v="1"/>
    <s v="N/A"/>
    <s v="N/A - N/A"/>
    <x v="2"/>
    <s v="Current year"/>
    <s v="N/A"/>
    <s v="N/A"/>
    <s v="N/A"/>
    <x v="1"/>
    <s v="N/A"/>
    <x v="7"/>
    <s v="N/A"/>
    <s v="N/A"/>
    <s v="N/A"/>
    <s v="N/A"/>
    <s v="N/A"/>
    <s v="N/A"/>
    <s v="N/A"/>
    <s v="N/A"/>
    <s v="N/A"/>
    <s v="N/A"/>
    <s v="N/A"/>
    <s v="N/A"/>
    <s v="N/A"/>
    <s v="N/A"/>
    <s v="N/A"/>
    <s v="N/A"/>
    <s v="N/A"/>
    <s v="N/A"/>
  </r>
  <r>
    <x v="52"/>
    <n v="2017"/>
    <x v="0"/>
    <x v="2"/>
    <m/>
    <m/>
    <m/>
    <x v="0"/>
    <s v="GIEWS"/>
    <s v="GIEWS - 2"/>
    <x v="0"/>
    <s v="Current year"/>
    <m/>
    <m/>
    <m/>
    <x v="6"/>
    <n v="16632653.0612245"/>
    <x v="115"/>
    <n v="0.98"/>
    <m/>
    <n v="14500000"/>
    <n v="0.88957055214723924"/>
    <n v="300000"/>
    <n v="1.8404907975460124E-2"/>
    <s v="N/A"/>
    <s v="N/A"/>
    <s v="N/A"/>
    <s v="N/A"/>
    <s v="N/A"/>
    <s v="N/A"/>
    <n v="1500000"/>
    <n v="9.202453987730061E-2"/>
    <s v="N/A"/>
    <m/>
    <s v="N"/>
    <s v="Weather extremes"/>
  </r>
  <r>
    <x v="52"/>
    <n v="2018"/>
    <x v="1"/>
    <x v="2"/>
    <m/>
    <m/>
    <m/>
    <x v="0"/>
    <s v="Other "/>
    <s v="Other  - Selected based on other reports and publicly available information on food insecurity"/>
    <x v="0"/>
    <s v="Current year"/>
    <m/>
    <m/>
    <d v="2017-07-01T00:00:00"/>
    <x v="0"/>
    <n v="16736000"/>
    <x v="116"/>
    <n v="0.2790391969407266"/>
    <d v="2017-07-01T00:00:00"/>
    <n v="2900000"/>
    <n v="0.62098501070663814"/>
    <n v="1300000"/>
    <n v="0.28260869565217389"/>
    <n v="470000"/>
    <n v="0.10217391304347827"/>
    <n v="0"/>
    <n v="0"/>
    <n v="0"/>
    <n v="0"/>
    <n v="470000"/>
    <n v="0.10217391304347827"/>
    <s v="Phase 2 Stressed"/>
    <m/>
    <s v="N"/>
    <s v="Weather extremes"/>
  </r>
  <r>
    <x v="52"/>
    <n v="2019"/>
    <x v="2"/>
    <x v="2"/>
    <m/>
    <s v="Residents"/>
    <m/>
    <x v="0"/>
    <s v="Weather shock"/>
    <s v="Dry corridor"/>
    <x v="0"/>
    <s v="Current year"/>
    <s v="[DC only] http://www.ipcinfo.org/ipc-country-analysis/details-map/es/c/1152072/?iso3=GTM"/>
    <m/>
    <d v="2019-03-01T00:00:00"/>
    <x v="0"/>
    <n v="17581000"/>
    <x v="117"/>
    <n v="0.33741669984642514"/>
    <s v="Nov 2018-Feb 2019"/>
    <n v="3727197"/>
    <n v="0.62830743732050065"/>
    <n v="1367407"/>
    <n v="0.23050887515312815"/>
    <n v="653897"/>
    <n v="0.1102298452004451"/>
    <n v="183622"/>
    <n v="3.0953842325926149E-2"/>
    <n v="0"/>
    <n v="0"/>
    <n v="837519"/>
    <n v="0.14118368752637125"/>
    <s v="Phase 3 Crisis"/>
    <m/>
    <s v="Y"/>
    <s v="Weather extremes"/>
  </r>
  <r>
    <x v="52"/>
    <n v="2020"/>
    <x v="3"/>
    <x v="2"/>
    <m/>
    <m/>
    <m/>
    <x v="0"/>
    <s v="Climate shock"/>
    <s v="Climate shock - "/>
    <x v="0"/>
    <s v="Current year"/>
    <m/>
    <m/>
    <d v="2019-03-01T00:00:00"/>
    <x v="0"/>
    <n v="17581000"/>
    <x v="118"/>
    <n v="0.94572731926511577"/>
    <s v="Mar-Jun 2019"/>
    <n v="8749243"/>
    <n v="0.52621226942089749"/>
    <n v="4816715"/>
    <n v="0.28999999999999998"/>
    <n v="2492477"/>
    <n v="0.15"/>
    <n v="568397"/>
    <n v="0.03"/>
    <n v="0"/>
    <n v="0"/>
    <n v="3060874"/>
    <n v="0.18"/>
    <s v="Phase 3 Crisis"/>
    <m/>
    <s v="Y"/>
    <s v="Weather extremes"/>
  </r>
  <r>
    <x v="52"/>
    <n v="2021"/>
    <x v="4"/>
    <x v="2"/>
    <m/>
    <m/>
    <m/>
    <x v="0"/>
    <s v="Climate shock"/>
    <s v="Climate shock - "/>
    <x v="0"/>
    <s v="Current year"/>
    <m/>
    <m/>
    <d v="2020-12-01T00:00:00"/>
    <x v="0"/>
    <n v="16858333"/>
    <x v="119"/>
    <n v="1"/>
    <s v="Nov 2020-Mar 2021"/>
    <n v="6461787"/>
    <n v="0.3832992858783843"/>
    <n v="6668946"/>
    <n v="0.4"/>
    <n v="3299978"/>
    <n v="0.2"/>
    <n v="427622"/>
    <n v="0.02"/>
    <n v="0"/>
    <n v="0"/>
    <n v="3727600"/>
    <n v="0.23"/>
    <s v="Phase 3 Crisis"/>
    <m/>
    <s v="Y"/>
    <s v="Weather extremes"/>
  </r>
  <r>
    <x v="52"/>
    <n v="2022"/>
    <x v="5"/>
    <x v="2"/>
    <m/>
    <m/>
    <m/>
    <x v="0"/>
    <s v="Climate shock"/>
    <s v=" - WFP assistance provided; FAO provision of emergency assistance (weather extremes/hurricanes/COVID-19 socio-economic shocks/displacement) + received IFRC assistance for hurricanes Eta &amp;Iota recovery + GRC began to provide humanitarian assistance to returning migrants + Received assistance from the Govt. of Belgium for food security anticipatory action."/>
    <x v="0"/>
    <s v="Current year"/>
    <m/>
    <m/>
    <d v="2020-12-01T00:00:00"/>
    <x v="0"/>
    <n v="16858333"/>
    <x v="119"/>
    <n v="1"/>
    <s v="Nov 2020-Mar 2021"/>
    <n v="6461787"/>
    <n v="0.3832992858783843"/>
    <n v="6668946"/>
    <n v="0.4"/>
    <n v="3299978"/>
    <n v="0.2"/>
    <n v="427622"/>
    <n v="0.03"/>
    <n v="0"/>
    <n v="0"/>
    <n v="3727600"/>
    <n v="0.23"/>
    <s v="Phase 3 Crisis"/>
    <m/>
    <s v="Y"/>
    <s v="Weather extremes"/>
  </r>
  <r>
    <x v="52"/>
    <n v="2023"/>
    <x v="6"/>
    <x v="2"/>
    <m/>
    <s v="Country and migrants"/>
    <m/>
    <x v="0"/>
    <s v="External Assistance - WFP"/>
    <s v="Economic shock - Between January-May 2022, WFP provided direct food, nutrition and gender responsive assistance to crisis-affected populations (modality: cash). Minimum of 5,000 people supported. FAO also provided support to 1000 families affected by Hurricanes Eta and Iota (limited scale of assistance, to be included?)"/>
    <x v="0"/>
    <s v="Current year"/>
    <s v="https://www.ipcinfo.org/fileadmin/user_upload/ipcinfo/docs/IPC_Guatemala_AcuteFoodInsec_2022Mar2023Feb_Snapshot_English.pdf"/>
    <m/>
    <d v="2022-04-01T00:00:00"/>
    <x v="0"/>
    <n v="17357886"/>
    <x v="120"/>
    <n v="1"/>
    <s v="Jun-Sep 2022"/>
    <n v="5623269"/>
    <n v="0.323960475371252"/>
    <n v="7133631"/>
    <n v="0.41"/>
    <n v="4048533"/>
    <n v="0.23"/>
    <n v="552453"/>
    <n v="0.03"/>
    <n v="0"/>
    <n v="0"/>
    <n v="4600986"/>
    <n v="0.26"/>
    <s v="Phase 3 Crisis"/>
    <m/>
    <s v="Y"/>
    <s v="Economic shocks"/>
  </r>
  <r>
    <x v="52"/>
    <n v="2023"/>
    <x v="7"/>
    <x v="2"/>
    <m/>
    <m/>
    <m/>
    <x v="0"/>
    <s v="Economic shock"/>
    <s v="Economic shock - Between January-May 2022, WFP provided direct food, nutrition and gender responsive assistance to crisis-affected populations (modality: cash). Minimum of 5,000 people supported. FAO also provided support to 1000 families affected by Hurricanes Eta and Iota (limited scale of assistance, to be included?)"/>
    <x v="0"/>
    <s v="Projection"/>
    <s v="https://www.ipcinfo.org/fileadmin/user_upload/ipcinfo/docs/IPC_Guatemala_AcuteFoodInsec_2022Mar2023Feb_Snapshot_English.pdf"/>
    <m/>
    <d v="2022-04-01T00:00:00"/>
    <x v="0"/>
    <n v="17602431"/>
    <x v="121"/>
    <n v="1"/>
    <s v="Oct 2022-Feb 2023"/>
    <n v="6740347"/>
    <n v="0.38292137034935686"/>
    <n v="7622722"/>
    <n v="0.43"/>
    <n v="3111434"/>
    <n v="0.18"/>
    <n v="127928"/>
    <n v="0.01"/>
    <n v="0"/>
    <n v="0"/>
    <n v="3239362"/>
    <n v="0.19"/>
    <s v="Phase 3 Crisis"/>
    <m/>
    <s v="Y"/>
    <s v="Economic shocks"/>
  </r>
  <r>
    <x v="53"/>
    <n v="2017"/>
    <x v="0"/>
    <x v="4"/>
    <m/>
    <m/>
    <m/>
    <x v="0"/>
    <s v="GIEWS"/>
    <s v="GIEWS - 1"/>
    <x v="0"/>
    <s v="Current year"/>
    <m/>
    <m/>
    <m/>
    <x v="9"/>
    <n v="11930984"/>
    <x v="122"/>
    <n v="0.74274510803132421"/>
    <s v="Mar-May 2016"/>
    <n v="7337781.6900000004"/>
    <n v="0.82803505542967026"/>
    <n v="1433190.9599999997"/>
    <n v="0.16172903557790394"/>
    <n v="90707.35"/>
    <n v="1.0235908992425815E-2"/>
    <n v="0"/>
    <n v="0"/>
    <n v="0"/>
    <n v="0"/>
    <n v="90707.35"/>
    <n v="1.0235908992425815E-2"/>
    <m/>
    <m/>
    <s v="N"/>
    <s v="Economic shocks"/>
  </r>
  <r>
    <x v="53"/>
    <n v="2018"/>
    <x v="1"/>
    <x v="4"/>
    <m/>
    <m/>
    <m/>
    <x v="0"/>
    <s v="GIEWS"/>
    <s v="GIEWS - 1"/>
    <x v="0"/>
    <s v="Current year"/>
    <m/>
    <m/>
    <d v="2017-03-01T00:00:00"/>
    <x v="9"/>
    <n v="12092000"/>
    <x v="123"/>
    <n v="0.77"/>
    <s v="Jun-Aug 2017"/>
    <n v="7062988"/>
    <n v="0.75414765900978953"/>
    <n v="2016951.0000000002"/>
    <n v="0.21535911925483298"/>
    <n v="285585"/>
    <n v="3.0493221735377541E-2"/>
    <n v="0"/>
    <n v="0"/>
    <n v="0"/>
    <n v="0"/>
    <n v="285585"/>
    <n v="3.0493221735377541E-2"/>
    <m/>
    <m/>
    <s v="N"/>
    <s v="Economic shocks"/>
  </r>
  <r>
    <x v="53"/>
    <n v="2019"/>
    <x v="2"/>
    <x v="4"/>
    <m/>
    <m/>
    <m/>
    <x v="0"/>
    <s v="GIEWS"/>
    <s v="GIEWS - 1"/>
    <x v="0"/>
    <s v="Current year"/>
    <m/>
    <m/>
    <m/>
    <x v="9"/>
    <n v="10008594"/>
    <x v="124"/>
    <n v="1"/>
    <s v="Oct-Dec 2018"/>
    <n v="8970030"/>
    <n v="0.89700927906495342"/>
    <n v="938943"/>
    <n v="9.389495726470086E-2"/>
    <n v="90957"/>
    <n v="9.0957636703456919E-3"/>
    <n v="0"/>
    <n v="0"/>
    <n v="0"/>
    <n v="0"/>
    <n v="90957"/>
    <n v="9.0957636703456919E-3"/>
    <m/>
    <m/>
    <s v="N"/>
    <s v="Weather extremes"/>
  </r>
  <r>
    <x v="53"/>
    <n v="2020"/>
    <x v="3"/>
    <x v="4"/>
    <m/>
    <m/>
    <m/>
    <x v="0"/>
    <s v="GIEWS"/>
    <s v="GIEWS - 1"/>
    <x v="0"/>
    <s v="Current year"/>
    <m/>
    <m/>
    <m/>
    <x v="9"/>
    <n v="13427190.666666666"/>
    <x v="125"/>
    <n v="0.75"/>
    <s v="Jun-Aug 2019"/>
    <n v="8357608"/>
    <n v="0.82991875292255224"/>
    <n v="1426232"/>
    <n v="0.14162625033600973"/>
    <n v="286553"/>
    <n v="0.03"/>
    <n v="0"/>
    <n v="0"/>
    <n v="0"/>
    <n v="0"/>
    <n v="286553"/>
    <n v="0.03"/>
    <m/>
    <m/>
    <s v="N"/>
    <s v="Weather extremes"/>
  </r>
  <r>
    <x v="53"/>
    <n v="2021"/>
    <x v="4"/>
    <x v="4"/>
    <m/>
    <m/>
    <m/>
    <x v="0"/>
    <s v="GIEWS"/>
    <s v="GIEWS - 1"/>
    <x v="0"/>
    <s v="Current year"/>
    <s v="https://agrhymet.cilss.int/core/uploads/2020/11/Fiche-Com-CH-Région-mars-2020-Vffinale.pdf"/>
    <m/>
    <d v="2020-11-01T00:00:00"/>
    <x v="9"/>
    <n v="12559623"/>
    <x v="126"/>
    <n v="0.82"/>
    <s v="Oct - Dec 2020"/>
    <n v="7563291"/>
    <n v="0.75"/>
    <n v="2065830"/>
    <n v="0.19"/>
    <n v="630706"/>
    <n v="0.06"/>
    <n v="0"/>
    <n v="0"/>
    <n v="0"/>
    <n v="0"/>
    <n v="630706"/>
    <n v="0.06"/>
    <s v="Phase 2 Stressed"/>
    <m/>
    <s v="N"/>
    <s v="Economic shocks"/>
  </r>
  <r>
    <x v="53"/>
    <n v="2022"/>
    <x v="5"/>
    <x v="4"/>
    <m/>
    <m/>
    <m/>
    <x v="0"/>
    <s v="GIEWS"/>
    <s v="GIEWS -  1, 2, 3 "/>
    <x v="0"/>
    <s v="Current year"/>
    <m/>
    <m/>
    <m/>
    <x v="9"/>
    <n v="13334324"/>
    <x v="127"/>
    <n v="0.83360603807137135"/>
    <s v="Jun-Aug 2021"/>
    <n v="8262248"/>
    <n v="0.74330383148039247"/>
    <n v="2169692"/>
    <n v="0.19519389598718842"/>
    <n v="683633"/>
    <n v="6.1502272532419154E-2"/>
    <n v="0"/>
    <n v="0"/>
    <n v="0"/>
    <n v="0"/>
    <n v="683633"/>
    <n v="6.1502272532419154E-2"/>
    <m/>
    <m/>
    <s v="N"/>
    <s v="Economic shocks"/>
  </r>
  <r>
    <x v="53"/>
    <n v="2023"/>
    <x v="6"/>
    <x v="4"/>
    <m/>
    <m/>
    <m/>
    <x v="0"/>
    <s v="GIEWS"/>
    <s v="GIEWS -  1, 2, 3 "/>
    <x v="0"/>
    <s v="Current year"/>
    <m/>
    <m/>
    <m/>
    <x v="9"/>
    <n v="13261638"/>
    <x v="128"/>
    <n v="0.84197223600885507"/>
    <s v="Jun-Aug 2022"/>
    <n v="6115433"/>
    <n v="0.54768679835116296"/>
    <n v="3831210"/>
    <n v="0.34311603752521846"/>
    <n v="1198458"/>
    <n v="0.1073316680892977"/>
    <n v="20830"/>
    <n v="1.8654960343208282E-3"/>
    <n v="0"/>
    <n v="0"/>
    <n v="1219288"/>
    <n v="0.10919716412361853"/>
    <s v="Phase 3 Crisis"/>
    <m/>
    <s v="Y"/>
    <s v="Economic shocks"/>
  </r>
  <r>
    <x v="53"/>
    <n v="2023"/>
    <x v="7"/>
    <x v="4"/>
    <m/>
    <m/>
    <m/>
    <x v="0"/>
    <s v="GIEWS"/>
    <s v="GIEWS -  1, 2, 3 "/>
    <x v="0"/>
    <s v="Projection"/>
    <m/>
    <m/>
    <m/>
    <x v="9"/>
    <n v="13500000"/>
    <x v="129"/>
    <n v="0.84960622222222226"/>
    <s v="Jun-Aug 2023"/>
    <n v="7161812.2800000003"/>
    <n v="0.62441234475160778"/>
    <n v="3384843.5600000005"/>
    <n v="0.29511218966451042"/>
    <n v="920520.64"/>
    <n v="8.0256844042085204E-2"/>
    <n v="2507.52"/>
    <n v="2.1862154179661794E-4"/>
    <n v="0"/>
    <n v="0"/>
    <n v="923028.16"/>
    <n v="8.0475465583881828E-2"/>
    <s v="Phase 3 Crisis"/>
    <m/>
    <s v="Y"/>
    <s v="Economic shocks"/>
  </r>
  <r>
    <x v="54"/>
    <n v="2017"/>
    <x v="0"/>
    <x v="4"/>
    <m/>
    <m/>
    <m/>
    <x v="0"/>
    <s v="GIEWS "/>
    <s v="GIEWS - 2"/>
    <x v="0"/>
    <s v="Current year"/>
    <m/>
    <m/>
    <d v="2016-11-01T00:00:00"/>
    <x v="9"/>
    <n v="1888429"/>
    <x v="130"/>
    <n v="0.61"/>
    <s v="Oct-Dec 2016"/>
    <n v="821057"/>
    <n v="0.71839227795038796"/>
    <n v="255649"/>
    <n v="0.22368272539633513"/>
    <n v="66203"/>
    <n v="5.7924996653276856E-2"/>
    <n v="0"/>
    <n v="0"/>
    <n v="0"/>
    <n v="0"/>
    <n v="66203"/>
    <n v="5.7924996653276856E-2"/>
    <s v="N/A"/>
    <m/>
    <s v="N"/>
    <s v="Economic shocks"/>
  </r>
  <r>
    <x v="54"/>
    <n v="2018"/>
    <x v="1"/>
    <x v="4"/>
    <m/>
    <m/>
    <m/>
    <x v="0"/>
    <s v="GIEWS "/>
    <s v="GIEWS  - 2, 3"/>
    <x v="0"/>
    <s v="Current year"/>
    <m/>
    <m/>
    <d v="2016-03-01T00:00:00"/>
    <x v="9"/>
    <n v="1771000"/>
    <x v="131"/>
    <n v="0.68"/>
    <s v="Jun-Aug 2017"/>
    <n v="881906"/>
    <n v="0.7341514194690737"/>
    <n v="286809"/>
    <n v="0.23875700410985473"/>
    <n v="32543.999999999996"/>
    <n v="2.7091576421071555E-2"/>
    <n v="0"/>
    <n v="0"/>
    <n v="0"/>
    <n v="0"/>
    <n v="32543.999999999996"/>
    <n v="2.7091576421071555E-2"/>
    <m/>
    <m/>
    <s v="N"/>
    <s v="Economic shocks"/>
  </r>
  <r>
    <x v="54"/>
    <n v="2019"/>
    <x v="2"/>
    <x v="4"/>
    <m/>
    <m/>
    <m/>
    <x v="0"/>
    <s v="GIEWS "/>
    <s v=" - "/>
    <x v="0"/>
    <s v="Current year"/>
    <m/>
    <m/>
    <d v="2018-11-01T00:00:00"/>
    <x v="9"/>
    <n v="1897376"/>
    <x v="132"/>
    <n v="0.65"/>
    <s v="Oct-Dec 2018"/>
    <n v="1077181"/>
    <n v="0.87862422572525301"/>
    <n v="134906"/>
    <n v="0.11003877695177595"/>
    <n v="13899"/>
    <n v="1.1336997322971061E-2"/>
    <n v="0"/>
    <n v="0"/>
    <n v="0"/>
    <n v="0"/>
    <n v="13899"/>
    <n v="1.1336997322971061E-2"/>
    <m/>
    <m/>
    <s v="N"/>
    <s v="Weather extremes"/>
  </r>
  <r>
    <x v="54"/>
    <n v="2020"/>
    <x v="3"/>
    <x v="4"/>
    <m/>
    <m/>
    <m/>
    <x v="0"/>
    <s v="GIEWS "/>
    <s v="GIEWS  - 3"/>
    <x v="0"/>
    <s v="Current year"/>
    <m/>
    <m/>
    <m/>
    <x v="9"/>
    <n v="2025884.1269841271"/>
    <x v="133"/>
    <n v="0.63"/>
    <s v="Oct-Dec 2019"/>
    <n v="818320.41"/>
    <n v="0.64116267481099765"/>
    <n v="326816.67"/>
    <n v="0.25606430897895255"/>
    <n v="128664.80000000002"/>
    <n v="0.1"/>
    <n v="2505.12"/>
    <n v="0"/>
    <n v="0"/>
    <n v="0"/>
    <n v="131169.92000000001"/>
    <n v="0.1"/>
    <m/>
    <m/>
    <s v="N"/>
    <s v="Weather extremes"/>
  </r>
  <r>
    <x v="54"/>
    <n v="2021"/>
    <x v="4"/>
    <x v="4"/>
    <m/>
    <m/>
    <m/>
    <x v="0"/>
    <s v="Shocks"/>
    <s v="Shocks - "/>
    <x v="0"/>
    <s v="Current year"/>
    <m/>
    <m/>
    <d v="2020-11-01T00:00:00"/>
    <x v="9"/>
    <n v="2064265"/>
    <x v="134"/>
    <n v="0.62"/>
    <s v="Oct-Dec 2020"/>
    <n v="658079"/>
    <n v="0.51556982821363961"/>
    <n v="465200"/>
    <n v="0.36445941001761972"/>
    <n v="147625"/>
    <n v="0.11565632073054839"/>
    <n v="5507"/>
    <n v="4.3144410381922441E-3"/>
    <n v="0"/>
    <n v="0"/>
    <n v="153132"/>
    <n v="0.11997076176874064"/>
    <s v="Phase 3 Crisis"/>
    <m/>
    <s v="N"/>
    <s v="Weather extremes"/>
  </r>
  <r>
    <x v="54"/>
    <n v="2022"/>
    <x v="5"/>
    <x v="4"/>
    <m/>
    <m/>
    <m/>
    <x v="0"/>
    <s v="Economic shock"/>
    <s v="Economic shock - WFP assistance provided; FAO provision of emergency assistance (COVID-19 socio-economic shocks)"/>
    <x v="0"/>
    <s v="Current year"/>
    <m/>
    <m/>
    <m/>
    <x v="9"/>
    <n v="2064265"/>
    <x v="135"/>
    <n v="0.63917423392829897"/>
    <s v="Jun-Aug 2021"/>
    <n v="933276"/>
    <n v="0.70733539231104459"/>
    <n v="285567"/>
    <n v="0.21643291585349678"/>
    <n v="100582"/>
    <n v="7.6231691835458623E-2"/>
    <n v="0"/>
    <n v="0"/>
    <n v="0"/>
    <n v="0"/>
    <n v="100582"/>
    <n v="7.6231691835458623E-2"/>
    <m/>
    <m/>
    <s v="N"/>
    <s v="Weather extremes"/>
  </r>
  <r>
    <x v="54"/>
    <n v="2023"/>
    <x v="6"/>
    <x v="4"/>
    <m/>
    <m/>
    <m/>
    <x v="1"/>
    <s v="N/A"/>
    <s v="N/A - N/A"/>
    <x v="2"/>
    <s v="Current year"/>
    <s v="N/A"/>
    <s v="N/A"/>
    <s v="N/A"/>
    <x v="1"/>
    <s v="N/A"/>
    <x v="7"/>
    <s v="N/A"/>
    <s v="N/A"/>
    <s v="N/A"/>
    <s v="N/A"/>
    <s v="N/A"/>
    <s v="N/A"/>
    <s v="N/A"/>
    <s v="N/A"/>
    <s v="N/A"/>
    <s v="N/A"/>
    <s v="N/A"/>
    <s v="N/A"/>
    <s v="N/A"/>
    <s v="N/A"/>
    <s v="N/A"/>
    <s v="N/A"/>
    <s v="N/A"/>
    <s v="N/A"/>
  </r>
  <r>
    <x v="55"/>
    <n v="2017"/>
    <x v="0"/>
    <x v="2"/>
    <m/>
    <m/>
    <m/>
    <x v="1"/>
    <s v="N/A"/>
    <s v="N/A - N/A"/>
    <x v="2"/>
    <s v="Current year"/>
    <s v="N/A"/>
    <s v="N/A"/>
    <s v="N/A"/>
    <x v="1"/>
    <s v="N/A"/>
    <x v="7"/>
    <s v="N/A"/>
    <s v="N/A"/>
    <s v="N/A"/>
    <s v="N/A"/>
    <s v="N/A"/>
    <s v="N/A"/>
    <s v="N/A"/>
    <s v="N/A"/>
    <s v="N/A"/>
    <s v="N/A"/>
    <s v="N/A"/>
    <s v="N/A"/>
    <s v="N/A"/>
    <s v="N/A"/>
    <s v="N/A"/>
    <s v="N/A"/>
    <s v="N/A"/>
    <s v="N/A"/>
  </r>
  <r>
    <x v="55"/>
    <n v="2018"/>
    <x v="1"/>
    <x v="2"/>
    <m/>
    <m/>
    <m/>
    <x v="1"/>
    <s v="N/A"/>
    <s v="N/A - N/A"/>
    <x v="2"/>
    <s v="Current year"/>
    <s v="N/A"/>
    <s v="N/A"/>
    <s v="N/A"/>
    <x v="1"/>
    <s v="N/A"/>
    <x v="7"/>
    <s v="N/A"/>
    <s v="N/A"/>
    <s v="N/A"/>
    <s v="N/A"/>
    <s v="N/A"/>
    <s v="N/A"/>
    <s v="N/A"/>
    <s v="N/A"/>
    <s v="N/A"/>
    <s v="N/A"/>
    <s v="N/A"/>
    <s v="N/A"/>
    <s v="N/A"/>
    <s v="N/A"/>
    <s v="N/A"/>
    <s v="N/A"/>
    <s v="N/A"/>
    <s v="N/A"/>
  </r>
  <r>
    <x v="55"/>
    <n v="2019"/>
    <x v="2"/>
    <x v="2"/>
    <m/>
    <m/>
    <m/>
    <x v="1"/>
    <s v="N/A"/>
    <s v="N/A - N/A"/>
    <x v="2"/>
    <s v="Current year"/>
    <s v="N/A"/>
    <s v="N/A"/>
    <s v="N/A"/>
    <x v="1"/>
    <s v="N/A"/>
    <x v="7"/>
    <s v="N/A"/>
    <s v="N/A"/>
    <s v="N/A"/>
    <s v="N/A"/>
    <s v="N/A"/>
    <s v="N/A"/>
    <s v="N/A"/>
    <s v="N/A"/>
    <s v="N/A"/>
    <s v="N/A"/>
    <s v="N/A"/>
    <s v="N/A"/>
    <s v="N/A"/>
    <s v="N/A"/>
    <s v="N/A"/>
    <s v="N/A"/>
    <s v="N/A"/>
    <s v="N/A"/>
  </r>
  <r>
    <x v="55"/>
    <n v="2020"/>
    <x v="3"/>
    <x v="2"/>
    <m/>
    <m/>
    <m/>
    <x v="1"/>
    <s v="N/A"/>
    <s v="N/A - N/A"/>
    <x v="2"/>
    <s v="Current year"/>
    <s v="N/A"/>
    <s v="N/A"/>
    <s v="N/A"/>
    <x v="1"/>
    <s v="N/A"/>
    <x v="7"/>
    <s v="N/A"/>
    <s v="N/A"/>
    <s v="N/A"/>
    <s v="N/A"/>
    <s v="N/A"/>
    <s v="N/A"/>
    <s v="N/A"/>
    <s v="N/A"/>
    <s v="N/A"/>
    <s v="N/A"/>
    <s v="N/A"/>
    <s v="N/A"/>
    <s v="N/A"/>
    <s v="N/A"/>
    <s v="N/A"/>
    <s v="N/A"/>
    <s v="N/A"/>
    <s v="N/A"/>
  </r>
  <r>
    <x v="55"/>
    <n v="2021"/>
    <x v="4"/>
    <x v="2"/>
    <m/>
    <m/>
    <m/>
    <x v="1"/>
    <s v="N/A"/>
    <s v="N/A - N/A"/>
    <x v="2"/>
    <s v="Current year"/>
    <s v="N/A"/>
    <s v="N/A"/>
    <s v="N/A"/>
    <x v="1"/>
    <s v="N/A"/>
    <x v="7"/>
    <s v="N/A"/>
    <s v="N/A"/>
    <s v="N/A"/>
    <s v="N/A"/>
    <s v="N/A"/>
    <s v="N/A"/>
    <s v="N/A"/>
    <s v="N/A"/>
    <s v="N/A"/>
    <s v="N/A"/>
    <s v="N/A"/>
    <s v="N/A"/>
    <s v="N/A"/>
    <s v="N/A"/>
    <s v="N/A"/>
    <s v="N/A"/>
    <s v="N/A"/>
    <s v="N/A"/>
  </r>
  <r>
    <x v="55"/>
    <n v="2022"/>
    <x v="5"/>
    <x v="2"/>
    <m/>
    <m/>
    <m/>
    <x v="1"/>
    <s v="N/A"/>
    <s v="N/A - N/A"/>
    <x v="2"/>
    <s v="Current year"/>
    <s v="N/A"/>
    <s v="N/A"/>
    <s v="N/A"/>
    <x v="1"/>
    <s v="N/A"/>
    <x v="7"/>
    <s v="N/A"/>
    <s v="N/A"/>
    <s v="N/A"/>
    <s v="N/A"/>
    <s v="N/A"/>
    <s v="N/A"/>
    <s v="N/A"/>
    <s v="N/A"/>
    <s v="N/A"/>
    <s v="N/A"/>
    <s v="N/A"/>
    <s v="N/A"/>
    <s v="N/A"/>
    <s v="N/A"/>
    <s v="N/A"/>
    <s v="N/A"/>
    <s v="N/A"/>
    <s v="N/A"/>
  </r>
  <r>
    <x v="55"/>
    <n v="2023"/>
    <x v="6"/>
    <x v="2"/>
    <m/>
    <m/>
    <m/>
    <x v="1"/>
    <s v="N/A"/>
    <s v="N/A - N/A"/>
    <x v="2"/>
    <s v="Current year"/>
    <s v="N/A"/>
    <s v="N/A"/>
    <s v="N/A"/>
    <x v="1"/>
    <s v="N/A"/>
    <x v="7"/>
    <s v="N/A"/>
    <s v="N/A"/>
    <s v="N/A"/>
    <s v="N/A"/>
    <s v="N/A"/>
    <s v="N/A"/>
    <s v="N/A"/>
    <s v="N/A"/>
    <s v="N/A"/>
    <s v="N/A"/>
    <s v="N/A"/>
    <s v="N/A"/>
    <s v="N/A"/>
    <s v="N/A"/>
    <s v="N/A"/>
    <s v="N/A"/>
    <s v="N/A"/>
    <s v="N/A"/>
  </r>
  <r>
    <x v="56"/>
    <n v="2017"/>
    <x v="0"/>
    <x v="2"/>
    <m/>
    <m/>
    <m/>
    <x v="0"/>
    <s v="GIEWS"/>
    <s v="GIEWS - 1"/>
    <x v="0"/>
    <s v="Current year"/>
    <m/>
    <m/>
    <m/>
    <x v="2"/>
    <n v="10713849"/>
    <x v="136"/>
    <n v="0.95"/>
    <d v="2015-12-01T00:00:00"/>
    <n v="8200000"/>
    <m/>
    <n v="600000"/>
    <n v="5.8252427184466021E-2"/>
    <s v="N/A"/>
    <s v="N/A"/>
    <s v="N/A"/>
    <s v="N/A"/>
    <s v="N/A"/>
    <s v="N/A"/>
    <n v="1500000"/>
    <n v="0.14563106796116504"/>
    <s v="N/A"/>
    <m/>
    <s v="Y"/>
    <s v="Weather extremes"/>
  </r>
  <r>
    <x v="56"/>
    <n v="2018"/>
    <x v="1"/>
    <x v="2"/>
    <m/>
    <m/>
    <m/>
    <x v="0"/>
    <s v="GIEWS"/>
    <s v="GIEWS - 1"/>
    <x v="0"/>
    <s v="Current year"/>
    <m/>
    <m/>
    <d v="2017-01-01T00:00:00"/>
    <x v="0"/>
    <n v="10906004"/>
    <x v="137"/>
    <n v="0.69274804960643699"/>
    <s v="Feb-May 2017"/>
    <n v="1732455"/>
    <n v="0.22930894614018349"/>
    <n v="3475555"/>
    <n v="0.46002687186809782"/>
    <n v="1689421"/>
    <n v="0.22361293603417975"/>
    <n v="657682"/>
    <n v="8.705124595753895E-2"/>
    <n v="0"/>
    <n v="0"/>
    <n v="2347103"/>
    <n v="0.31066418199171875"/>
    <s v="Phase 3 Crisis"/>
    <m/>
    <s v="Y"/>
    <s v="Weather extremes"/>
  </r>
  <r>
    <x v="56"/>
    <n v="2019"/>
    <x v="2"/>
    <x v="2"/>
    <m/>
    <m/>
    <m/>
    <x v="0"/>
    <s v="GIEWS"/>
    <s v="GIEWS - 1"/>
    <x v="0"/>
    <s v="Current year"/>
    <m/>
    <m/>
    <d v="2018-12-01T00:00:00"/>
    <x v="0"/>
    <n v="11112945"/>
    <x v="138"/>
    <n v="0.62791042338462033"/>
    <s v="Oct 2018-Feb 2019"/>
    <n v="2302434"/>
    <n v="0.32995926874630799"/>
    <n v="2416519"/>
    <n v="0.34630866385379971"/>
    <n v="1872616"/>
    <n v="0.26836252678801492"/>
    <n v="386365"/>
    <n v="5.5369540611877384E-2"/>
    <n v="0"/>
    <n v="0"/>
    <n v="2258981"/>
    <n v="0.3237320673998923"/>
    <s v="Phase 3 Crisis"/>
    <m/>
    <s v="Y"/>
    <s v="Weather extremes"/>
  </r>
  <r>
    <x v="56"/>
    <n v="2020"/>
    <x v="3"/>
    <x v="2"/>
    <m/>
    <m/>
    <m/>
    <x v="0"/>
    <s v="GIEWS"/>
    <s v="GIEWS - 1"/>
    <x v="0"/>
    <s v="Current year"/>
    <m/>
    <m/>
    <d v="2019-10-01T00:00:00"/>
    <x v="0"/>
    <n v="11263000"/>
    <x v="139"/>
    <n v="0.92782402557045196"/>
    <s v="Oct 2019-Feb 2020"/>
    <n v="3537081"/>
    <n v="0.33847399474951489"/>
    <n v="3239874"/>
    <n v="0.31"/>
    <n v="2627469"/>
    <n v="0.25"/>
    <n v="1045658"/>
    <n v="0.1"/>
    <n v="0"/>
    <n v="0"/>
    <n v="3673127"/>
    <n v="0.35"/>
    <s v="Phase 4 Emergency"/>
    <m/>
    <s v="Y"/>
    <s v="Economic shocks"/>
  </r>
  <r>
    <x v="56"/>
    <n v="2021"/>
    <x v="4"/>
    <x v="2"/>
    <m/>
    <m/>
    <m/>
    <x v="0"/>
    <s v="GIEWS"/>
    <s v="GIEWS - 1"/>
    <x v="0"/>
    <s v="Current year"/>
    <m/>
    <m/>
    <d v="2019-10-01T00:00:00"/>
    <x v="0"/>
    <n v="11263000"/>
    <x v="139"/>
    <n v="0.92782402557045196"/>
    <s v="Mar-Jun 2020"/>
    <n v="3549697"/>
    <n v="0.33968125800352572"/>
    <n v="2799105"/>
    <n v="0.27"/>
    <n v="2897997"/>
    <n v="0.28000000000000003"/>
    <n v="1203283"/>
    <n v="0.12"/>
    <n v="0"/>
    <n v="0"/>
    <n v="4101280"/>
    <n v="0.4"/>
    <s v="Phase 4 Emergency"/>
    <m/>
    <s v="Y"/>
    <s v="Economic shocks"/>
  </r>
  <r>
    <x v="56"/>
    <n v="2022"/>
    <x v="5"/>
    <x v="2"/>
    <m/>
    <m/>
    <m/>
    <x v="0"/>
    <s v="GIEWS"/>
    <s v="GIEWS -  1, 2, 3 "/>
    <x v="0"/>
    <s v="Current year"/>
    <m/>
    <m/>
    <m/>
    <x v="0"/>
    <n v="10911819"/>
    <x v="140"/>
    <n v="0.87392789414853744"/>
    <s v="Mar-Jun 2021"/>
    <n v="2371987"/>
    <n v="0.24873651747881717"/>
    <n v="2808421"/>
    <n v="0.28999999999999998"/>
    <n v="3198820"/>
    <n v="0.34"/>
    <n v="1156915"/>
    <n v="0.12"/>
    <n v="0"/>
    <n v="0"/>
    <n v="4355735"/>
    <n v="0.46"/>
    <s v="Phase 4 Emergency"/>
    <m/>
    <s v="Y"/>
    <s v="Economic shocks"/>
  </r>
  <r>
    <x v="56"/>
    <n v="2023"/>
    <x v="6"/>
    <x v="2"/>
    <m/>
    <m/>
    <m/>
    <x v="0"/>
    <s v="GIEWS"/>
    <s v="GIEWS -  1, 2, 3 "/>
    <x v="0"/>
    <s v="Current year"/>
    <s v="Haiti: Acute Food Insecurity Situation September 2022 - February 2023 and Projection for March - June 2023 | IPC - Integrated Food Security Phase Classification (ipcinfo.org)"/>
    <m/>
    <d v="2022-09-01T00:00:00"/>
    <x v="0"/>
    <n v="10911819"/>
    <x v="141"/>
    <n v="0.90789235048711858"/>
    <s v="Sep 2022 - Feb 2023"/>
    <n v="2397489"/>
    <n v="0.24200543124253476"/>
    <n v="2784874"/>
    <n v="0.28000000000000003"/>
    <n v="2891240"/>
    <n v="0.28999999999999998"/>
    <n v="1813948"/>
    <n v="0.18"/>
    <n v="19206"/>
    <n v="0"/>
    <n v="4724394"/>
    <n v="0.48"/>
    <s v="Phase 4 Emergency"/>
    <n v="0.43296117723360333"/>
    <s v="Y"/>
    <s v="Conflict/insecurity"/>
  </r>
  <r>
    <x v="56"/>
    <n v="2023"/>
    <x v="7"/>
    <x v="2"/>
    <m/>
    <m/>
    <m/>
    <x v="0"/>
    <s v="GIEWS"/>
    <s v="GIEWS -  1, 2, 3 "/>
    <x v="0"/>
    <s v="Projection"/>
    <s v="https://www.ipcinfo.org/fileadmin/user_upload/ipcinfo/docs/IPC_Haiti_AcuteFoodInsec_ProjectionUpdate_Mar_June2023_Report_French.pdf"/>
    <m/>
    <d v="2023-03-01T00:00:00"/>
    <x v="0"/>
    <n v="10911819"/>
    <x v="141"/>
    <n v="0.90789235048711858"/>
    <s v="Mar-Jun 23"/>
    <n v="2346733"/>
    <n v="0.24200543124253476"/>
    <n v="2669791"/>
    <n v="0.27"/>
    <n v="3082278"/>
    <n v="0.31"/>
    <n v="1807955"/>
    <n v="0.18"/>
    <n v="0"/>
    <n v="0"/>
    <n v="4890233"/>
    <n v="0.49"/>
    <s v="Phase 4 Emergency"/>
    <m/>
    <s v="Y"/>
    <s v="Conflict/insecurity"/>
  </r>
  <r>
    <x v="57"/>
    <n v="2017"/>
    <x v="0"/>
    <x v="2"/>
    <m/>
    <m/>
    <m/>
    <x v="0"/>
    <s v="GIEWS"/>
    <s v="GIEWS - 2"/>
    <x v="0"/>
    <s v="Current year"/>
    <m/>
    <m/>
    <m/>
    <x v="16"/>
    <n v="8721000"/>
    <x v="16"/>
    <n v="0.52"/>
    <m/>
    <n v="3700000"/>
    <n v="0.82222222222222219"/>
    <n v="700000"/>
    <n v="0.15555555555555556"/>
    <s v="N/A"/>
    <s v="N/A"/>
    <s v="N/A"/>
    <s v="N/A"/>
    <s v="N/A"/>
    <s v="N/A"/>
    <n v="100000"/>
    <n v="2.2222222222222223E-2"/>
    <s v="N/A"/>
    <m/>
    <s v="N"/>
    <s v="Weather extremes"/>
  </r>
  <r>
    <x v="57"/>
    <n v="2018"/>
    <x v="1"/>
    <x v="2"/>
    <m/>
    <m/>
    <m/>
    <x v="0"/>
    <s v="GIEWS "/>
    <s v="GIEWS  - 2, 3"/>
    <x v="0"/>
    <s v="Current year"/>
    <m/>
    <m/>
    <d v="2016-10-01T00:00:00"/>
    <x v="0"/>
    <n v="9230000"/>
    <x v="142"/>
    <n v="0.48"/>
    <s v="Nov 2016-Mar 2017"/>
    <n v="3409933"/>
    <n v="0.7651335049569733"/>
    <n v="592087"/>
    <n v="0.13285469290729743"/>
    <n v="445665"/>
    <n v="9.999997756162643E-2"/>
    <n v="0"/>
    <n v="0"/>
    <n v="0"/>
    <n v="0"/>
    <n v="445665"/>
    <n v="9.999997756162643E-2"/>
    <s v="Phase 2 Stressed"/>
    <m/>
    <s v="N"/>
    <s v="Weather extremes"/>
  </r>
  <r>
    <x v="57"/>
    <n v="2019"/>
    <x v="2"/>
    <x v="2"/>
    <m/>
    <m/>
    <s v="Dry corridor"/>
    <x v="0"/>
    <s v="Climate shock"/>
    <s v="Dry corridor"/>
    <x v="0"/>
    <s v="Current year"/>
    <m/>
    <m/>
    <d v="2018-12-01T00:00:00"/>
    <x v="0"/>
    <n v="9377082"/>
    <x v="143"/>
    <n v="0.3"/>
    <s v="Dec 2018-Feb 2019"/>
    <n v="1484000"/>
    <n v="0.53189964157706093"/>
    <n v="787000"/>
    <n v="0.28207885304659497"/>
    <n v="400000"/>
    <n v="0.14336917562724014"/>
    <n v="119000"/>
    <n v="4.2652329749103941E-2"/>
    <n v="0"/>
    <n v="0"/>
    <n v="519000"/>
    <n v="0.1860215053763441"/>
    <s v="Phase 3 Crisis"/>
    <m/>
    <s v="Y"/>
    <s v="Weather extremes"/>
  </r>
  <r>
    <x v="57"/>
    <n v="2020"/>
    <x v="3"/>
    <x v="2"/>
    <m/>
    <m/>
    <m/>
    <x v="0"/>
    <s v="Climate shock"/>
    <s v="Climate shock - "/>
    <x v="0"/>
    <s v="Current year"/>
    <m/>
    <m/>
    <d v="2019-11-01T00:00:00"/>
    <x v="0"/>
    <n v="9746000"/>
    <x v="144"/>
    <n v="0.53"/>
    <s v="Nov 2019- Feb 2020"/>
    <n v="2362046"/>
    <n v="0.46120982627255408"/>
    <n v="1795448"/>
    <n v="0.35"/>
    <n v="787093"/>
    <n v="0.15"/>
    <n v="176826"/>
    <n v="0.03"/>
    <n v="0"/>
    <n v="0"/>
    <n v="963919"/>
    <n v="0.18"/>
    <s v="Phase 3 Crisis"/>
    <m/>
    <s v="Y"/>
    <s v="Weather extremes"/>
  </r>
  <r>
    <x v="57"/>
    <n v="2021"/>
    <x v="4"/>
    <x v="2"/>
    <m/>
    <m/>
    <m/>
    <x v="0"/>
    <s v="Climate shock"/>
    <s v="Climate shock - "/>
    <x v="0"/>
    <s v="Current year"/>
    <m/>
    <m/>
    <d v="2021-01-01T00:00:00"/>
    <x v="17"/>
    <n v="9304380"/>
    <x v="145"/>
    <n v="1"/>
    <s v="Dec 2020-Mar 2021"/>
    <n v="2929158"/>
    <n v="0.31481495811649995"/>
    <n v="3465700"/>
    <n v="0.37"/>
    <n v="2295570"/>
    <n v="0.24671928704545601"/>
    <n v="613952"/>
    <n v="7.0000000000000007E-2"/>
    <n v="0"/>
    <n v="0"/>
    <n v="2909522"/>
    <n v="0.31"/>
    <s v="Phase 3 Crisis"/>
    <m/>
    <s v="Y"/>
    <s v="Weather extremes"/>
  </r>
  <r>
    <x v="57"/>
    <n v="2022"/>
    <x v="5"/>
    <x v="2"/>
    <m/>
    <m/>
    <m/>
    <x v="0"/>
    <s v="Climate shock"/>
    <s v=" - WFP assistance provided (one of WFP's hotspots); FAO provision of emergency assistance (weather extremes/Hurricanes) + received IFRC assistance for hurricanes Eta &amp;Iota recovery+ IFRC Population Movement Emergency Plan of Action i.e.assistance of Honduran migrants expected to leave for Guatemala heading towards Mexico and the United States + Received assistance from the Govt. of Belgium for food security anticipatory action."/>
    <x v="0"/>
    <s v="Current year"/>
    <m/>
    <m/>
    <d v="2021-01-01T00:00:00"/>
    <x v="0"/>
    <n v="9304380"/>
    <x v="145"/>
    <n v="1"/>
    <s v="Jul-Sep 2021"/>
    <n v="2506918"/>
    <n v="0.26943418046124512"/>
    <n v="3503397"/>
    <n v="0.38"/>
    <n v="2678544"/>
    <n v="0.28999999999999998"/>
    <n v="615521"/>
    <n v="7.0000000000000007E-2"/>
    <n v="0"/>
    <n v="0"/>
    <n v="3294065"/>
    <n v="0.35"/>
    <s v="Phase 3 Crisis"/>
    <m/>
    <s v="Y"/>
    <s v="Weather extremes"/>
  </r>
  <r>
    <x v="57"/>
    <n v="2023"/>
    <x v="6"/>
    <x v="2"/>
    <m/>
    <m/>
    <m/>
    <x v="0"/>
    <s v="External Assistance - FAO"/>
    <s v="Climate shock - FAO provided Emergency response and livelihoods early recovery for smallholder farmers affected by Tropical Storms ETA and IOTA and provided basic emergency livelihoods assistance to the most vulnerable and food insecure female-headed families affected by drought and the COVID-19 Pandemic. Assistance was provided to 20 000 people directly targeted; 60 000 indirectly targeted"/>
    <x v="0"/>
    <s v="Current year"/>
    <m/>
    <m/>
    <d v="2022-01-01T00:00:00"/>
    <x v="0"/>
    <n v="9597739"/>
    <x v="146"/>
    <n v="1"/>
    <s v="Jun-Aug 2022"/>
    <n v="3233689"/>
    <n v="0.34"/>
    <n v="3719811"/>
    <n v="0.39"/>
    <n v="2291044"/>
    <n v="0.24"/>
    <n v="353195"/>
    <n v="0.04"/>
    <n v="0"/>
    <n v="0"/>
    <n v="2644239"/>
    <n v="0.28000000000000003"/>
    <s v="Phase 3 Crisis"/>
    <m/>
    <s v="Y "/>
    <s v="Economic shocks"/>
  </r>
  <r>
    <x v="57"/>
    <n v="2023"/>
    <x v="7"/>
    <x v="2"/>
    <m/>
    <m/>
    <m/>
    <x v="0"/>
    <s v="Climate shock"/>
    <s v="Climate shock - FAO provided Emergency response and livelihoods early recovery for smallholder farmers affected by Tropical Storms ETA and IOTA and provided basic emergency livelihoods assistance to the most vulnerable and food insecure female-headed families affected by drought and the COVID-19 Pandemic. Assistance was provided to 20 000 people directly targeted; 60 000 indirectly targeted"/>
    <x v="0"/>
    <s v="Projection"/>
    <m/>
    <m/>
    <d v="2023-02-01T00:00:00"/>
    <x v="0"/>
    <n v="9745149"/>
    <x v="147"/>
    <n v="1"/>
    <s v="Jun-Aug 2023"/>
    <n v="3930365"/>
    <n v="0.40331502371077138"/>
    <n v="3396592"/>
    <n v="0.34854182321891641"/>
    <n v="2066258"/>
    <n v="0.21202939021250469"/>
    <n v="351934"/>
    <n v="3.6113762857807513E-2"/>
    <n v="0"/>
    <n v="0"/>
    <n v="2418192"/>
    <n v="0.24814315307031221"/>
    <s v="Phase 3 Crisis"/>
    <m/>
    <s v="Y"/>
    <s v="Economic shocks"/>
  </r>
  <r>
    <x v="58"/>
    <n v="2017"/>
    <x v="0"/>
    <x v="0"/>
    <m/>
    <m/>
    <m/>
    <x v="1"/>
    <s v="N/A"/>
    <s v="N/A - N/A"/>
    <x v="2"/>
    <s v="Current year"/>
    <s v="N/A"/>
    <s v="N/A"/>
    <s v="N/A"/>
    <x v="1"/>
    <s v="N/A"/>
    <x v="7"/>
    <s v="N/A"/>
    <s v="N/A"/>
    <s v="N/A"/>
    <s v="N/A"/>
    <s v="N/A"/>
    <s v="N/A"/>
    <s v="N/A"/>
    <s v="N/A"/>
    <s v="N/A"/>
    <s v="N/A"/>
    <s v="N/A"/>
    <s v="N/A"/>
    <s v="N/A"/>
    <s v="N/A"/>
    <s v="N/A"/>
    <s v="N/A"/>
    <s v="N/A"/>
    <s v="N/A"/>
  </r>
  <r>
    <x v="58"/>
    <n v="2018"/>
    <x v="1"/>
    <x v="0"/>
    <m/>
    <m/>
    <m/>
    <x v="1"/>
    <s v="N/A"/>
    <s v="N/A - N/A"/>
    <x v="2"/>
    <s v="Current year"/>
    <s v="N/A"/>
    <s v="N/A"/>
    <s v="N/A"/>
    <x v="1"/>
    <s v="N/A"/>
    <x v="7"/>
    <s v="N/A"/>
    <s v="N/A"/>
    <s v="N/A"/>
    <s v="N/A"/>
    <s v="N/A"/>
    <s v="N/A"/>
    <s v="N/A"/>
    <s v="N/A"/>
    <s v="N/A"/>
    <s v="N/A"/>
    <s v="N/A"/>
    <s v="N/A"/>
    <s v="N/A"/>
    <s v="N/A"/>
    <s v="N/A"/>
    <s v="N/A"/>
    <s v="N/A"/>
    <s v="N/A"/>
  </r>
  <r>
    <x v="58"/>
    <n v="2019"/>
    <x v="2"/>
    <x v="0"/>
    <m/>
    <m/>
    <m/>
    <x v="1"/>
    <s v="N/A"/>
    <s v="N/A - N/A"/>
    <x v="2"/>
    <s v="Current year"/>
    <s v="N/A"/>
    <s v="N/A"/>
    <s v="N/A"/>
    <x v="1"/>
    <s v="N/A"/>
    <x v="7"/>
    <s v="N/A"/>
    <s v="N/A"/>
    <s v="N/A"/>
    <s v="N/A"/>
    <s v="N/A"/>
    <s v="N/A"/>
    <s v="N/A"/>
    <s v="N/A"/>
    <s v="N/A"/>
    <s v="N/A"/>
    <s v="N/A"/>
    <s v="N/A"/>
    <s v="N/A"/>
    <s v="N/A"/>
    <s v="N/A"/>
    <s v="N/A"/>
    <s v="N/A"/>
    <s v="N/A"/>
  </r>
  <r>
    <x v="58"/>
    <n v="2020"/>
    <x v="3"/>
    <x v="0"/>
    <m/>
    <m/>
    <m/>
    <x v="1"/>
    <s v="N/A"/>
    <s v="N/A - N/A"/>
    <x v="2"/>
    <s v="Current year"/>
    <s v="N/A"/>
    <s v="N/A"/>
    <s v="N/A"/>
    <x v="1"/>
    <s v="N/A"/>
    <x v="7"/>
    <s v="N/A"/>
    <s v="N/A"/>
    <s v="N/A"/>
    <s v="N/A"/>
    <s v="N/A"/>
    <s v="N/A"/>
    <s v="N/A"/>
    <s v="N/A"/>
    <s v="N/A"/>
    <s v="N/A"/>
    <s v="N/A"/>
    <s v="N/A"/>
    <s v="N/A"/>
    <s v="N/A"/>
    <s v="N/A"/>
    <s v="N/A"/>
    <s v="N/A"/>
    <s v="N/A"/>
  </r>
  <r>
    <x v="58"/>
    <n v="2021"/>
    <x v="4"/>
    <x v="0"/>
    <m/>
    <m/>
    <m/>
    <x v="1"/>
    <s v="N/A"/>
    <s v="N/A - N/A"/>
    <x v="2"/>
    <s v="Current year"/>
    <s v="N/A"/>
    <s v="N/A"/>
    <s v="N/A"/>
    <x v="1"/>
    <s v="N/A"/>
    <x v="7"/>
    <s v="N/A"/>
    <s v="N/A"/>
    <s v="N/A"/>
    <s v="N/A"/>
    <s v="N/A"/>
    <s v="N/A"/>
    <s v="N/A"/>
    <s v="N/A"/>
    <s v="N/A"/>
    <s v="N/A"/>
    <s v="N/A"/>
    <s v="N/A"/>
    <s v="N/A"/>
    <s v="N/A"/>
    <s v="N/A"/>
    <s v="N/A"/>
    <s v="N/A"/>
    <s v="N/A"/>
  </r>
  <r>
    <x v="58"/>
    <n v="2022"/>
    <x v="5"/>
    <x v="0"/>
    <m/>
    <m/>
    <m/>
    <x v="1"/>
    <s v="N/A"/>
    <s v="N/A - N/A"/>
    <x v="2"/>
    <s v="Current year"/>
    <s v="N/A"/>
    <s v="N/A"/>
    <s v="N/A"/>
    <x v="1"/>
    <s v="N/A"/>
    <x v="7"/>
    <s v="N/A"/>
    <s v="N/A"/>
    <s v="N/A"/>
    <s v="N/A"/>
    <s v="N/A"/>
    <s v="N/A"/>
    <s v="N/A"/>
    <s v="N/A"/>
    <s v="N/A"/>
    <s v="N/A"/>
    <s v="N/A"/>
    <s v="N/A"/>
    <s v="N/A"/>
    <s v="N/A"/>
    <s v="N/A"/>
    <s v="N/A"/>
    <s v="N/A"/>
    <s v="N/A"/>
  </r>
  <r>
    <x v="58"/>
    <n v="2023"/>
    <x v="6"/>
    <x v="0"/>
    <m/>
    <m/>
    <m/>
    <x v="1"/>
    <s v="N/A"/>
    <s v="N/A - N/A"/>
    <x v="2"/>
    <s v="Current year"/>
    <s v="N/A"/>
    <s v="N/A"/>
    <s v="N/A"/>
    <x v="1"/>
    <s v="N/A"/>
    <x v="7"/>
    <s v="N/A"/>
    <s v="N/A"/>
    <s v="N/A"/>
    <s v="N/A"/>
    <s v="N/A"/>
    <s v="N/A"/>
    <s v="N/A"/>
    <s v="N/A"/>
    <s v="N/A"/>
    <s v="N/A"/>
    <s v="N/A"/>
    <s v="N/A"/>
    <s v="N/A"/>
    <s v="N/A"/>
    <s v="N/A"/>
    <s v="N/A"/>
    <s v="N/A"/>
    <s v="N/A"/>
  </r>
  <r>
    <x v="59"/>
    <n v="2017"/>
    <x v="0"/>
    <x v="0"/>
    <m/>
    <m/>
    <m/>
    <x v="1"/>
    <s v="N/A"/>
    <s v="N/A - N/A"/>
    <x v="2"/>
    <s v="Current year"/>
    <s v="N/A"/>
    <s v="N/A"/>
    <s v="N/A"/>
    <x v="1"/>
    <s v="N/A"/>
    <x v="7"/>
    <s v="N/A"/>
    <s v="N/A"/>
    <s v="N/A"/>
    <s v="N/A"/>
    <s v="N/A"/>
    <s v="N/A"/>
    <s v="N/A"/>
    <s v="N/A"/>
    <s v="N/A"/>
    <s v="N/A"/>
    <s v="N/A"/>
    <s v="N/A"/>
    <s v="N/A"/>
    <s v="N/A"/>
    <s v="N/A"/>
    <s v="N/A"/>
    <s v="N/A"/>
    <s v="N/A"/>
  </r>
  <r>
    <x v="59"/>
    <n v="2018"/>
    <x v="1"/>
    <x v="0"/>
    <m/>
    <m/>
    <m/>
    <x v="1"/>
    <s v="N/A"/>
    <s v="N/A - N/A"/>
    <x v="2"/>
    <s v="Current year"/>
    <s v="N/A"/>
    <s v="N/A"/>
    <s v="N/A"/>
    <x v="1"/>
    <s v="N/A"/>
    <x v="7"/>
    <s v="N/A"/>
    <s v="N/A"/>
    <s v="N/A"/>
    <s v="N/A"/>
    <s v="N/A"/>
    <s v="N/A"/>
    <s v="N/A"/>
    <s v="N/A"/>
    <s v="N/A"/>
    <s v="N/A"/>
    <s v="N/A"/>
    <s v="N/A"/>
    <s v="N/A"/>
    <s v="N/A"/>
    <s v="N/A"/>
    <s v="N/A"/>
    <s v="N/A"/>
    <s v="N/A"/>
  </r>
  <r>
    <x v="59"/>
    <n v="2019"/>
    <x v="2"/>
    <x v="0"/>
    <m/>
    <m/>
    <m/>
    <x v="1"/>
    <s v="N/A"/>
    <s v="N/A - N/A"/>
    <x v="2"/>
    <s v="Current year"/>
    <s v="N/A"/>
    <s v="N/A"/>
    <s v="N/A"/>
    <x v="1"/>
    <s v="N/A"/>
    <x v="7"/>
    <s v="N/A"/>
    <s v="N/A"/>
    <s v="N/A"/>
    <s v="N/A"/>
    <s v="N/A"/>
    <s v="N/A"/>
    <s v="N/A"/>
    <s v="N/A"/>
    <s v="N/A"/>
    <s v="N/A"/>
    <s v="N/A"/>
    <s v="N/A"/>
    <s v="N/A"/>
    <s v="N/A"/>
    <s v="N/A"/>
    <s v="N/A"/>
    <s v="N/A"/>
    <s v="N/A"/>
  </r>
  <r>
    <x v="59"/>
    <n v="2020"/>
    <x v="3"/>
    <x v="0"/>
    <m/>
    <m/>
    <m/>
    <x v="1"/>
    <s v="N/A"/>
    <s v="N/A - N/A"/>
    <x v="2"/>
    <s v="Current year"/>
    <s v="N/A"/>
    <s v="N/A"/>
    <s v="N/A"/>
    <x v="1"/>
    <s v="N/A"/>
    <x v="7"/>
    <s v="N/A"/>
    <s v="N/A"/>
    <s v="N/A"/>
    <s v="N/A"/>
    <s v="N/A"/>
    <s v="N/A"/>
    <s v="N/A"/>
    <s v="N/A"/>
    <s v="N/A"/>
    <s v="N/A"/>
    <s v="N/A"/>
    <s v="N/A"/>
    <s v="N/A"/>
    <s v="N/A"/>
    <s v="N/A"/>
    <s v="N/A"/>
    <s v="N/A"/>
    <s v="N/A"/>
  </r>
  <r>
    <x v="59"/>
    <n v="2021"/>
    <x v="4"/>
    <x v="0"/>
    <m/>
    <m/>
    <m/>
    <x v="1"/>
    <s v="N/A"/>
    <s v="N/A - N/A"/>
    <x v="2"/>
    <s v="Current year"/>
    <s v="N/A"/>
    <s v="N/A"/>
    <s v="N/A"/>
    <x v="1"/>
    <s v="N/A"/>
    <x v="7"/>
    <s v="N/A"/>
    <s v="N/A"/>
    <s v="N/A"/>
    <s v="N/A"/>
    <s v="N/A"/>
    <s v="N/A"/>
    <s v="N/A"/>
    <s v="N/A"/>
    <s v="N/A"/>
    <s v="N/A"/>
    <s v="N/A"/>
    <s v="N/A"/>
    <s v="N/A"/>
    <s v="N/A"/>
    <s v="N/A"/>
    <s v="N/A"/>
    <s v="N/A"/>
    <s v="N/A"/>
  </r>
  <r>
    <x v="59"/>
    <n v="2022"/>
    <x v="5"/>
    <x v="0"/>
    <m/>
    <m/>
    <m/>
    <x v="1"/>
    <s v="N/A"/>
    <s v="N/A - N/A"/>
    <x v="2"/>
    <s v="Current year"/>
    <s v="N/A"/>
    <s v="N/A"/>
    <s v="N/A"/>
    <x v="1"/>
    <s v="N/A"/>
    <x v="7"/>
    <s v="N/A"/>
    <s v="N/A"/>
    <s v="N/A"/>
    <s v="N/A"/>
    <s v="N/A"/>
    <s v="N/A"/>
    <s v="N/A"/>
    <s v="N/A"/>
    <s v="N/A"/>
    <s v="N/A"/>
    <s v="N/A"/>
    <s v="N/A"/>
    <s v="N/A"/>
    <s v="N/A"/>
    <s v="N/A"/>
    <s v="N/A"/>
    <s v="N/A"/>
    <s v="N/A"/>
  </r>
  <r>
    <x v="59"/>
    <n v="2023"/>
    <x v="6"/>
    <x v="0"/>
    <m/>
    <m/>
    <m/>
    <x v="1"/>
    <s v="N/A"/>
    <s v="N/A - N/A"/>
    <x v="2"/>
    <s v="Current year"/>
    <s v="N/A"/>
    <s v="N/A"/>
    <s v="N/A"/>
    <x v="1"/>
    <s v="N/A"/>
    <x v="7"/>
    <s v="N/A"/>
    <s v="N/A"/>
    <s v="N/A"/>
    <s v="N/A"/>
    <s v="N/A"/>
    <s v="N/A"/>
    <s v="N/A"/>
    <s v="N/A"/>
    <s v="N/A"/>
    <s v="N/A"/>
    <s v="N/A"/>
    <s v="N/A"/>
    <s v="N/A"/>
    <s v="N/A"/>
    <s v="N/A"/>
    <s v="N/A"/>
    <s v="N/A"/>
    <s v="N/A"/>
  </r>
  <r>
    <x v="60"/>
    <n v="2017"/>
    <x v="0"/>
    <x v="1"/>
    <m/>
    <m/>
    <m/>
    <x v="1"/>
    <s v="N/A"/>
    <s v="N/A - N/A"/>
    <x v="2"/>
    <s v="Current year"/>
    <s v="N/A"/>
    <s v="N/A"/>
    <s v="N/A"/>
    <x v="1"/>
    <s v="N/A"/>
    <x v="7"/>
    <s v="N/A"/>
    <s v="N/A"/>
    <s v="N/A"/>
    <s v="N/A"/>
    <s v="N/A"/>
    <s v="N/A"/>
    <s v="N/A"/>
    <s v="N/A"/>
    <s v="N/A"/>
    <s v="N/A"/>
    <s v="N/A"/>
    <s v="N/A"/>
    <s v="N/A"/>
    <s v="N/A"/>
    <s v="N/A"/>
    <s v="N/A"/>
    <s v="N/A"/>
    <s v="N/A"/>
  </r>
  <r>
    <x v="60"/>
    <n v="2018"/>
    <x v="1"/>
    <x v="1"/>
    <m/>
    <m/>
    <m/>
    <x v="1"/>
    <s v="N/A"/>
    <s v="N/A - N/A"/>
    <x v="2"/>
    <s v="Current year"/>
    <s v="N/A"/>
    <s v="N/A"/>
    <s v="N/A"/>
    <x v="1"/>
    <s v="N/A"/>
    <x v="7"/>
    <s v="N/A"/>
    <s v="N/A"/>
    <s v="N/A"/>
    <s v="N/A"/>
    <s v="N/A"/>
    <s v="N/A"/>
    <s v="N/A"/>
    <s v="N/A"/>
    <s v="N/A"/>
    <s v="N/A"/>
    <s v="N/A"/>
    <s v="N/A"/>
    <s v="N/A"/>
    <s v="N/A"/>
    <s v="N/A"/>
    <s v="N/A"/>
    <s v="N/A"/>
    <s v="N/A"/>
  </r>
  <r>
    <x v="60"/>
    <n v="2019"/>
    <x v="2"/>
    <x v="1"/>
    <m/>
    <m/>
    <m/>
    <x v="1"/>
    <s v="N/A"/>
    <s v="N/A - N/A"/>
    <x v="2"/>
    <s v="Current year"/>
    <s v="N/A"/>
    <s v="N/A"/>
    <s v="N/A"/>
    <x v="1"/>
    <s v="N/A"/>
    <x v="7"/>
    <s v="N/A"/>
    <s v="N/A"/>
    <s v="N/A"/>
    <s v="N/A"/>
    <s v="N/A"/>
    <s v="N/A"/>
    <s v="N/A"/>
    <s v="N/A"/>
    <s v="N/A"/>
    <s v="N/A"/>
    <s v="N/A"/>
    <s v="N/A"/>
    <s v="N/A"/>
    <s v="N/A"/>
    <s v="N/A"/>
    <s v="N/A"/>
    <s v="N/A"/>
    <s v="N/A"/>
  </r>
  <r>
    <x v="60"/>
    <n v="2020"/>
    <x v="3"/>
    <x v="1"/>
    <m/>
    <s v="Refugees"/>
    <m/>
    <x v="0"/>
    <s v="Displacement"/>
    <s v="Displacement - "/>
    <x v="3"/>
    <s v="Current year"/>
    <s v="N/A"/>
    <s v="Insufficient evidence"/>
    <s v="N/A"/>
    <x v="1"/>
    <s v="N/A"/>
    <x v="7"/>
    <s v="N/A"/>
    <s v="N/A"/>
    <s v="N/A"/>
    <s v="N/A"/>
    <s v="N/A"/>
    <s v="N/A"/>
    <s v="N/A"/>
    <s v="N/A"/>
    <s v="N/A"/>
    <s v="N/A"/>
    <s v="N/A"/>
    <s v="N/A"/>
    <s v="N/A"/>
    <s v="N/A"/>
    <s v="N/A"/>
    <s v="N/A"/>
    <s v="N/A"/>
    <s v="N/A"/>
  </r>
  <r>
    <x v="60"/>
    <n v="2021"/>
    <x v="4"/>
    <x v="1"/>
    <m/>
    <s v="Refugees"/>
    <m/>
    <x v="0"/>
    <s v="Displacement"/>
    <s v="Displacement - Refugee populations"/>
    <x v="3"/>
    <s v="Current year"/>
    <s v="N/A"/>
    <s v="Insufficient evidence"/>
    <s v="N/A"/>
    <x v="1"/>
    <s v="N/A"/>
    <x v="7"/>
    <s v="N/A"/>
    <s v="N/A"/>
    <s v="N/A"/>
    <s v="N/A"/>
    <s v="N/A"/>
    <s v="N/A"/>
    <s v="N/A"/>
    <s v="N/A"/>
    <s v="N/A"/>
    <s v="N/A"/>
    <s v="N/A"/>
    <s v="N/A"/>
    <s v="N/A"/>
    <s v="N/A"/>
    <s v="N/A"/>
    <s v="N/A"/>
    <s v="N/A"/>
    <s v="N/A"/>
  </r>
  <r>
    <x v="60"/>
    <n v="2022"/>
    <x v="5"/>
    <x v="1"/>
    <m/>
    <s v="Afghan refugees"/>
    <m/>
    <x v="0"/>
    <s v="Displacement"/>
    <s v=" - WFP assistance provided to support Afghan refugees; also qualified for COVID-19 GHRP +  Received IFRC assistance: post a major earthquake (17 500 people to be assisted),  to assist Afghan refugees in the country (2000 people to be assisted), as well as interventions to mitigate the effects of drought (83 200 people to be assisted)."/>
    <x v="3"/>
    <s v="Current year"/>
    <s v="N/A"/>
    <s v="Insufficient evidence"/>
    <s v="N/A"/>
    <x v="1"/>
    <s v="N/A"/>
    <x v="7"/>
    <s v="N/A"/>
    <s v="N/A"/>
    <s v="N/A"/>
    <s v="N/A"/>
    <s v="N/A"/>
    <s v="N/A"/>
    <s v="N/A"/>
    <s v="N/A"/>
    <s v="N/A"/>
    <s v="N/A"/>
    <s v="N/A"/>
    <s v="N/A"/>
    <s v="N/A"/>
    <s v="N/A"/>
    <s v="N/A"/>
    <s v="N/A"/>
    <s v="N/A"/>
    <s v="N/A"/>
  </r>
  <r>
    <x v="60"/>
    <n v="2023"/>
    <x v="6"/>
    <x v="1"/>
    <m/>
    <s v="Refugees"/>
    <m/>
    <x v="0"/>
    <s v="Displacement"/>
    <s v="Displacement - Between January-August 2022, WFP provided unconditional food assistance to at least 5,000 food insecure refugees (modalities: cash and food). In Q1 2022, WFP also provided support to the Government for emergency preparedness and response, including the provision of emergency food assistance through cash-based or in-kind transfers to crisis-affected populations. Regarding the latter, 5,000 Family Food Rations were dispatched to four provinces of S&amp;B, Kerman, Fars and Hormozgan in late January-early February 2022 following the flood emergency in these provinces and distributed by IRCS in March among 5,000 HHs including 20,000 individuals"/>
    <x v="3"/>
    <s v="Current year"/>
    <s v="N/A"/>
    <s v="Insufficient evidence"/>
    <s v="N/A"/>
    <x v="1"/>
    <s v="N/A"/>
    <x v="7"/>
    <s v="N/A"/>
    <s v="N/A"/>
    <s v="N/A"/>
    <s v="N/A"/>
    <s v="N/A"/>
    <s v="N/A"/>
    <s v="N/A"/>
    <s v="N/A"/>
    <s v="N/A"/>
    <s v="N/A"/>
    <s v="N/A"/>
    <s v="N/A"/>
    <s v="N/A"/>
    <s v="N/A"/>
    <s v="N/A"/>
    <s v="N/A"/>
    <s v="N/A"/>
    <s v="N/A"/>
  </r>
  <r>
    <x v="60"/>
    <n v="2023"/>
    <x v="7"/>
    <x v="1"/>
    <m/>
    <m/>
    <m/>
    <x v="0"/>
    <s v="Displacement"/>
    <s v="Displacement - Between January-August 2022, WFP provided unconditional food assistance to at least 5,000 food insecure refugees (modalities: cash and food). In Q1 2022, WFP also provided support to the Government for emergency preparedness and response, including the provision of emergency food assistance through cash-based or in-kind transfers to crisis-affected populations. Regarding the latter, 5,000 Family Food Rations were dispatched to four provinces of S&amp;B, Kerman, Fars and Hormozgan in late January-early February 2022 following the flood emergency in these provinces and distributed by IRCS in March among 5,000 HHs including 20,000 individuals"/>
    <x v="3"/>
    <s v="Projection"/>
    <s v="N/A"/>
    <s v="Insufficient evidence"/>
    <m/>
    <x v="1"/>
    <s v="N/A"/>
    <x v="7"/>
    <s v="N/A"/>
    <s v="N/A"/>
    <s v="N/A"/>
    <s v="N/A"/>
    <s v="N/A"/>
    <s v="N/A"/>
    <s v="N/A"/>
    <s v="N/A"/>
    <s v="N/A"/>
    <s v="N/A"/>
    <s v="N/A"/>
    <s v="N/A"/>
    <s v="N/A"/>
    <s v="N/A"/>
    <s v="N/A"/>
    <s v="N/A"/>
    <s v="N/A"/>
    <s v="N/A"/>
  </r>
  <r>
    <x v="61"/>
    <n v="2017"/>
    <x v="0"/>
    <x v="1"/>
    <m/>
    <m/>
    <m/>
    <x v="0"/>
    <s v="GIEWS"/>
    <s v="GIEWS - 1"/>
    <x v="0"/>
    <s v="Current year"/>
    <m/>
    <m/>
    <m/>
    <x v="6"/>
    <n v="36000000"/>
    <x v="148"/>
    <n v="1"/>
    <m/>
    <n v="33600000"/>
    <n v="0.93333333333333335"/>
    <n v="900000"/>
    <n v="2.5000000000000001E-2"/>
    <s v="N/A"/>
    <s v="N/A"/>
    <s v="N/A"/>
    <s v="N/A"/>
    <s v="N/A"/>
    <s v="N/A"/>
    <n v="1500000"/>
    <n v="4.1666666666666664E-2"/>
    <s v="N/A"/>
    <s v="Y"/>
    <s v="Y"/>
    <s v="Conflict/insecurity"/>
  </r>
  <r>
    <x v="61"/>
    <n v="2018"/>
    <x v="1"/>
    <x v="1"/>
    <m/>
    <m/>
    <m/>
    <x v="0"/>
    <s v="GIEWS"/>
    <s v="GIEWS - 1"/>
    <x v="0"/>
    <s v="Current year"/>
    <m/>
    <m/>
    <m/>
    <x v="6"/>
    <n v="37000000"/>
    <x v="149"/>
    <n v="1"/>
    <s v="TBC"/>
    <s v="merged with Phase 2 "/>
    <s v="merged with Phase 2"/>
    <n v="35020759"/>
    <n v="0.94650699999999999"/>
    <s v="N/A"/>
    <s v="N/A"/>
    <s v="N/A"/>
    <s v="N/A"/>
    <s v="N/A"/>
    <s v="N/A"/>
    <n v="1979241"/>
    <n v="5.3492999999999999E-2"/>
    <s v="N/A"/>
    <s v="Y"/>
    <s v="Y"/>
    <s v="Conflict/insecurity"/>
  </r>
  <r>
    <x v="61"/>
    <n v="2019"/>
    <x v="2"/>
    <x v="1"/>
    <m/>
    <m/>
    <m/>
    <x v="0"/>
    <s v="GIEWS"/>
    <s v="GIEWS - 1"/>
    <x v="0"/>
    <s v="Current year"/>
    <m/>
    <m/>
    <m/>
    <x v="6"/>
    <n v="37000000"/>
    <x v="149"/>
    <n v="1"/>
    <d v="2018-11-01T00:00:00"/>
    <s v="merged with Phase 2 "/>
    <s v="merged with Phase 2"/>
    <n v="34505000"/>
    <n v="0.93256756756756753"/>
    <s v="N/A"/>
    <s v="N/A"/>
    <s v="N/A"/>
    <s v="N/A"/>
    <s v="N/A"/>
    <s v="N/A"/>
    <n v="2495000"/>
    <n v="6.7432432432432438E-2"/>
    <s v="N/A"/>
    <m/>
    <s v="Y"/>
    <s v="Conflict/insecurity"/>
  </r>
  <r>
    <x v="61"/>
    <n v="2020"/>
    <x v="3"/>
    <x v="1"/>
    <m/>
    <m/>
    <m/>
    <x v="0"/>
    <s v="GIEWS"/>
    <s v="GIEWS - 1"/>
    <x v="0"/>
    <s v="Current year"/>
    <m/>
    <m/>
    <m/>
    <x v="6"/>
    <n v="39309789"/>
    <x v="150"/>
    <n v="1"/>
    <d v="2020-01-01T00:00:00"/>
    <s v="merged with Phase 2 "/>
    <s v="merged with Phase 2"/>
    <n v="37539789"/>
    <n v="0.95497304755311707"/>
    <s v="N/A"/>
    <s v="N/A"/>
    <s v="N/A"/>
    <s v="N/A"/>
    <s v="N/A"/>
    <s v="N/A"/>
    <n v="1770000"/>
    <n v="0.05"/>
    <s v="N/A"/>
    <m/>
    <s v="Y"/>
    <s v="Conflict/insecurity"/>
  </r>
  <r>
    <x v="61"/>
    <n v="2021"/>
    <x v="4"/>
    <x v="1"/>
    <m/>
    <m/>
    <m/>
    <x v="0"/>
    <s v="GIEWS"/>
    <s v="GIEWS - 1"/>
    <x v="0"/>
    <s v="Current year"/>
    <m/>
    <m/>
    <m/>
    <x v="16"/>
    <n v="39100000"/>
    <x v="151"/>
    <n v="0.15"/>
    <s v="Jan-Dec 2020"/>
    <s v="merged with Phase 2 "/>
    <s v="merged with Phase 2"/>
    <n v="5134000"/>
    <n v="0.87536231884057969"/>
    <s v="N/A"/>
    <s v="N/A"/>
    <s v="N/A"/>
    <s v="N/A"/>
    <s v="N/A"/>
    <s v="N/A"/>
    <n v="731000"/>
    <n v="0.12"/>
    <s v="N/A"/>
    <m/>
    <s v="N  "/>
    <s v="Conflict/insecurity"/>
  </r>
  <r>
    <x v="61"/>
    <n v="2022"/>
    <x v="5"/>
    <x v="1"/>
    <m/>
    <m/>
    <m/>
    <x v="0"/>
    <s v="GIEWS"/>
    <s v="GIEWS -  1, 2, 3 "/>
    <x v="0"/>
    <s v="Current year"/>
    <m/>
    <m/>
    <m/>
    <x v="2"/>
    <n v="41190658"/>
    <x v="152"/>
    <n v="0.14640776071117872"/>
    <s v="Jul-Aug 2021"/>
    <s v="merged with Phase 2 "/>
    <s v="merged with Phase 2"/>
    <n v="5455994"/>
    <n v="0.90471346950037745"/>
    <s v="N/A"/>
    <s v="N/A"/>
    <s v="N/A"/>
    <s v="N/A"/>
    <s v="N/A"/>
    <s v="N/A"/>
    <n v="574638"/>
    <n v="0.1"/>
    <s v="N/A"/>
    <m/>
    <s v="N  "/>
    <s v="Conflict/insecurity"/>
  </r>
  <r>
    <x v="61"/>
    <n v="2023"/>
    <x v="6"/>
    <x v="1"/>
    <m/>
    <s v="IDPs and returnees"/>
    <m/>
    <x v="0"/>
    <s v="GIEWS"/>
    <s v="GIEWS -  1, 2, 3 "/>
    <x v="1"/>
    <s v="Current year"/>
    <m/>
    <s v="rCARI (national); HNO (displaced)"/>
    <m/>
    <x v="18"/>
    <n v="41190658"/>
    <x v="153"/>
    <n v="0.14936605285596555"/>
    <s v="Jun-Aug 2022"/>
    <n v="2241766"/>
    <n v="0.36399999999999999"/>
    <n v="3670978"/>
    <n v="0.59699999999999998"/>
    <s v="merged with Phase 3"/>
    <m/>
    <s v="merged with Phase 3"/>
    <s v="merged with Phase 2"/>
    <s v="N/A"/>
    <s v="N/A"/>
    <n v="196313"/>
    <n v="3.2000000000000001E-2"/>
    <s v="N/A"/>
    <m/>
    <s v="N "/>
    <s v="Weather extremes"/>
  </r>
  <r>
    <x v="61"/>
    <n v="2023"/>
    <x v="7"/>
    <x v="1"/>
    <m/>
    <m/>
    <m/>
    <x v="0"/>
    <s v="GIEWS"/>
    <s v="GIEWS -  1, 2, 3 "/>
    <x v="3"/>
    <s v="Projection"/>
    <s v="N/A"/>
    <s v="Data gap"/>
    <s v="N/A"/>
    <x v="1"/>
    <s v="N/A"/>
    <x v="7"/>
    <s v="N/A"/>
    <s v="N/A"/>
    <s v="N/A"/>
    <s v="N/A"/>
    <s v="N/A"/>
    <s v="N/A"/>
    <s v="N/A"/>
    <s v="N/A"/>
    <s v="N/A"/>
    <s v="N/A"/>
    <s v="N/A"/>
    <s v="N/A"/>
    <s v="N/A"/>
    <s v="N/A"/>
    <s v="N/A"/>
    <s v="N/A"/>
    <s v="N/A"/>
    <s v="N/A"/>
  </r>
  <r>
    <x v="62"/>
    <n v="2017"/>
    <x v="0"/>
    <x v="2"/>
    <m/>
    <m/>
    <m/>
    <x v="1"/>
    <s v="N/A"/>
    <s v="N/A - N/A"/>
    <x v="2"/>
    <s v="Current year"/>
    <s v="N/A"/>
    <s v="N/A"/>
    <s v="N/A"/>
    <x v="1"/>
    <s v="N/A"/>
    <x v="7"/>
    <s v="N/A"/>
    <s v="N/A"/>
    <s v="N/A"/>
    <s v="N/A"/>
    <s v="N/A"/>
    <s v="N/A"/>
    <s v="N/A"/>
    <s v="N/A"/>
    <s v="N/A"/>
    <s v="N/A"/>
    <s v="N/A"/>
    <s v="N/A"/>
    <s v="N/A"/>
    <s v="N/A"/>
    <s v="N/A"/>
    <s v="N/A"/>
    <s v="N/A"/>
    <s v="N/A"/>
  </r>
  <r>
    <x v="62"/>
    <n v="2018"/>
    <x v="1"/>
    <x v="2"/>
    <m/>
    <m/>
    <m/>
    <x v="1"/>
    <s v="N/A"/>
    <s v="N/A - N/A"/>
    <x v="2"/>
    <s v="Current year"/>
    <s v="N/A"/>
    <s v="N/A"/>
    <s v="N/A"/>
    <x v="1"/>
    <s v="N/A"/>
    <x v="7"/>
    <s v="N/A"/>
    <s v="N/A"/>
    <s v="N/A"/>
    <s v="N/A"/>
    <s v="N/A"/>
    <s v="N/A"/>
    <s v="N/A"/>
    <s v="N/A"/>
    <s v="N/A"/>
    <s v="N/A"/>
    <s v="N/A"/>
    <s v="N/A"/>
    <s v="N/A"/>
    <s v="N/A"/>
    <s v="N/A"/>
    <s v="N/A"/>
    <s v="N/A"/>
    <s v="N/A"/>
  </r>
  <r>
    <x v="62"/>
    <n v="2019"/>
    <x v="2"/>
    <x v="2"/>
    <m/>
    <m/>
    <m/>
    <x v="1"/>
    <s v="N/A"/>
    <s v="N/A - N/A"/>
    <x v="2"/>
    <s v="Current year"/>
    <s v="N/A"/>
    <s v="N/A"/>
    <s v="N/A"/>
    <x v="1"/>
    <s v="N/A"/>
    <x v="7"/>
    <s v="N/A"/>
    <s v="N/A"/>
    <s v="N/A"/>
    <s v="N/A"/>
    <s v="N/A"/>
    <s v="N/A"/>
    <s v="N/A"/>
    <s v="N/A"/>
    <s v="N/A"/>
    <s v="N/A"/>
    <s v="N/A"/>
    <s v="N/A"/>
    <s v="N/A"/>
    <s v="N/A"/>
    <s v="N/A"/>
    <s v="N/A"/>
    <s v="N/A"/>
    <s v="N/A"/>
  </r>
  <r>
    <x v="62"/>
    <n v="2020"/>
    <x v="3"/>
    <x v="2"/>
    <m/>
    <m/>
    <m/>
    <x v="1"/>
    <s v="N/A"/>
    <s v="N/A - N/A"/>
    <x v="2"/>
    <s v="Current year"/>
    <s v="N/A"/>
    <s v="N/A"/>
    <s v="N/A"/>
    <x v="1"/>
    <s v="N/A"/>
    <x v="7"/>
    <s v="N/A"/>
    <s v="N/A"/>
    <s v="N/A"/>
    <s v="N/A"/>
    <s v="N/A"/>
    <s v="N/A"/>
    <s v="N/A"/>
    <s v="N/A"/>
    <s v="N/A"/>
    <s v="N/A"/>
    <s v="N/A"/>
    <s v="N/A"/>
    <s v="N/A"/>
    <s v="N/A"/>
    <s v="N/A"/>
    <s v="N/A"/>
    <s v="N/A"/>
    <s v="N/A"/>
  </r>
  <r>
    <x v="62"/>
    <n v="2021"/>
    <x v="4"/>
    <x v="2"/>
    <m/>
    <m/>
    <m/>
    <x v="1"/>
    <s v="N/A"/>
    <s v="N/A - N/A"/>
    <x v="2"/>
    <s v="Current year"/>
    <s v="N/A"/>
    <s v="N/A"/>
    <s v="N/A"/>
    <x v="1"/>
    <s v="N/A"/>
    <x v="7"/>
    <s v="N/A"/>
    <s v="N/A"/>
    <s v="N/A"/>
    <s v="N/A"/>
    <s v="N/A"/>
    <s v="N/A"/>
    <s v="N/A"/>
    <s v="N/A"/>
    <s v="N/A"/>
    <s v="N/A"/>
    <s v="N/A"/>
    <s v="N/A"/>
    <s v="N/A"/>
    <s v="N/A"/>
    <s v="N/A"/>
    <s v="N/A"/>
    <s v="N/A"/>
    <s v="N/A"/>
  </r>
  <r>
    <x v="62"/>
    <n v="2022"/>
    <x v="5"/>
    <x v="2"/>
    <m/>
    <m/>
    <m/>
    <x v="1"/>
    <s v="N/A"/>
    <s v="N/A - N/A"/>
    <x v="2"/>
    <s v="Current year"/>
    <s v="N/A"/>
    <s v="N/A"/>
    <s v="N/A"/>
    <x v="1"/>
    <s v="N/A"/>
    <x v="7"/>
    <s v="N/A"/>
    <s v="N/A"/>
    <s v="N/A"/>
    <s v="N/A"/>
    <s v="N/A"/>
    <s v="N/A"/>
    <s v="N/A"/>
    <s v="N/A"/>
    <s v="N/A"/>
    <s v="N/A"/>
    <s v="N/A"/>
    <s v="N/A"/>
    <s v="N/A"/>
    <s v="N/A"/>
    <s v="N/A"/>
    <s v="N/A"/>
    <s v="N/A"/>
    <s v="N/A"/>
  </r>
  <r>
    <x v="62"/>
    <n v="2023"/>
    <x v="6"/>
    <x v="2"/>
    <m/>
    <m/>
    <m/>
    <x v="1"/>
    <s v="N/A"/>
    <s v="N/A - N/A"/>
    <x v="2"/>
    <s v="Current year"/>
    <s v="N/A"/>
    <s v="N/A"/>
    <s v="N/A"/>
    <x v="1"/>
    <s v="N/A"/>
    <x v="7"/>
    <s v="N/A"/>
    <s v="N/A"/>
    <s v="N/A"/>
    <s v="N/A"/>
    <s v="N/A"/>
    <s v="N/A"/>
    <s v="N/A"/>
    <s v="N/A"/>
    <s v="N/A"/>
    <s v="N/A"/>
    <s v="N/A"/>
    <s v="N/A"/>
    <s v="N/A"/>
    <s v="N/A"/>
    <s v="N/A"/>
    <s v="N/A"/>
    <s v="N/A"/>
    <s v="N/A"/>
  </r>
  <r>
    <x v="63"/>
    <n v="2017"/>
    <x v="0"/>
    <x v="1"/>
    <m/>
    <s v="Syrian refugees"/>
    <m/>
    <x v="0"/>
    <s v="Displacement"/>
    <s v="Part of Syria IASC L3"/>
    <x v="3"/>
    <s v="Current year"/>
    <s v="N/A"/>
    <s v="Insufficient evidence"/>
    <s v="N/A"/>
    <x v="1"/>
    <s v="N/A"/>
    <x v="7"/>
    <s v="N/A"/>
    <s v="N/A"/>
    <s v="N/A"/>
    <s v="N/A"/>
    <s v="N/A"/>
    <s v="N/A"/>
    <s v="N/A"/>
    <s v="N/A"/>
    <s v="N/A"/>
    <s v="N/A"/>
    <s v="N/A"/>
    <s v="N/A"/>
    <s v="N/A"/>
    <s v="N/A"/>
    <s v="N/A"/>
    <s v="N/A"/>
    <s v="N/A"/>
    <s v="N/A"/>
  </r>
  <r>
    <x v="63"/>
    <n v="2018"/>
    <x v="1"/>
    <x v="1"/>
    <m/>
    <s v="Syrian refugees"/>
    <m/>
    <x v="0"/>
    <s v="Displacement"/>
    <s v="Part of Syria IASC L3"/>
    <x v="3"/>
    <s v="Current year"/>
    <s v="N/A"/>
    <s v="Insufficient evidence"/>
    <s v="N/A"/>
    <x v="1"/>
    <s v="N/A"/>
    <x v="7"/>
    <s v="N/A"/>
    <s v="N/A"/>
    <s v="N/A"/>
    <s v="N/A"/>
    <s v="N/A"/>
    <s v="N/A"/>
    <s v="N/A"/>
    <s v="N/A"/>
    <s v="N/A"/>
    <s v="N/A"/>
    <s v="N/A"/>
    <s v="N/A"/>
    <s v="N/A"/>
    <s v="N/A"/>
    <s v="N/A"/>
    <s v="N/A"/>
    <s v="N/A"/>
    <s v="N/A"/>
  </r>
  <r>
    <x v="63"/>
    <n v="2019"/>
    <x v="2"/>
    <x v="1"/>
    <m/>
    <s v="Syrian refugees"/>
    <m/>
    <x v="0"/>
    <s v="Displacement"/>
    <s v="Part of Syria IASC L3"/>
    <x v="0"/>
    <s v="Current year"/>
    <m/>
    <m/>
    <m/>
    <x v="2"/>
    <n v="661747"/>
    <x v="154"/>
    <n v="1"/>
    <d v="2018-04-01T00:00:00"/>
    <n v="132349"/>
    <n v="0.19999939553938287"/>
    <n v="436753"/>
    <n v="0.65999996977696918"/>
    <s v="N/A"/>
    <s v="N/A"/>
    <s v="N/A"/>
    <s v="N/A"/>
    <s v="N/A"/>
    <s v="N/A"/>
    <n v="92645"/>
    <n v="0.14000000000000001"/>
    <s v="N/A"/>
    <m/>
    <s v="N/A"/>
    <s v="Conflict/insecurity"/>
  </r>
  <r>
    <x v="63"/>
    <n v="2020"/>
    <x v="3"/>
    <x v="1"/>
    <m/>
    <s v="Syrian refugees"/>
    <m/>
    <x v="0"/>
    <s v="Displacement"/>
    <s v="Part of Syria IASC L3"/>
    <x v="3"/>
    <s v="Current year"/>
    <s v="N/A"/>
    <s v="Insufficient evidence"/>
    <s v="N/A"/>
    <x v="1"/>
    <s v="N/A"/>
    <x v="7"/>
    <s v="N/A"/>
    <s v="N/A"/>
    <s v="N/A"/>
    <s v="N/A"/>
    <s v="N/A"/>
    <s v="N/A"/>
    <s v="N/A"/>
    <s v="N/A"/>
    <s v="N/A"/>
    <s v="N/A"/>
    <s v="N/A"/>
    <s v="N/A"/>
    <s v="N/A"/>
    <s v="N/A"/>
    <s v="N/A"/>
    <s v="N/A"/>
    <s v="N/A"/>
    <s v="N/A"/>
  </r>
  <r>
    <x v="63"/>
    <n v="2021"/>
    <x v="4"/>
    <x v="1"/>
    <m/>
    <s v="Syrian refugees"/>
    <m/>
    <x v="0"/>
    <s v="Displacement"/>
    <s v="Part of Syria IASC L3"/>
    <x v="0"/>
    <s v="Current year"/>
    <m/>
    <m/>
    <m/>
    <x v="2"/>
    <n v="700000"/>
    <x v="155"/>
    <n v="0.83"/>
    <s v="Oct-Dec 2020"/>
    <n v="62063.799999999988"/>
    <n v="9.9999999999999978E-2"/>
    <n v="403414.7"/>
    <n v="0.65"/>
    <s v="N/A"/>
    <s v="N/A"/>
    <s v="N/A"/>
    <s v="N/A"/>
    <s v="N/A"/>
    <s v="N/A"/>
    <n v="155159.5"/>
    <n v="0.25"/>
    <s v="N/A"/>
    <m/>
    <s v="N/A"/>
    <s v="Conflict/insecurity"/>
  </r>
  <r>
    <x v="63"/>
    <n v="2022"/>
    <x v="5"/>
    <x v="1"/>
    <m/>
    <s v="Syrian refugees"/>
    <m/>
    <x v="0"/>
    <s v="Displacement"/>
    <s v="Part of Syria IASC L3"/>
    <x v="0"/>
    <s v="Current year"/>
    <m/>
    <m/>
    <m/>
    <x v="2"/>
    <n v="700000"/>
    <x v="156"/>
    <n v="1"/>
    <d v="2021-09-21T00:00:00"/>
    <s v="merged with Phase 2 "/>
    <s v="merged with Phase 2"/>
    <n v="551983"/>
    <n v="0.78854714285714289"/>
    <s v="N/A"/>
    <s v="N/A"/>
    <s v="N/A"/>
    <s v="N/A"/>
    <s v="N/A"/>
    <s v="N/A"/>
    <n v="148017"/>
    <n v="0.22"/>
    <s v="N/A"/>
    <m/>
    <s v="N/A"/>
    <s v="Conflict/insecurity"/>
  </r>
  <r>
    <x v="63"/>
    <n v="2023"/>
    <x v="6"/>
    <x v="1"/>
    <m/>
    <s v="Syrian refugees"/>
    <m/>
    <x v="0"/>
    <s v="External Assistance - WFP"/>
    <s v="Displacement -  Between January-August 2022, WFP provided nutrition-sensitive food assistance to refugees and other crisis-affected populations (modalities: food, cash and value voucher). Minimum of 5,000 people supported"/>
    <x v="0"/>
    <s v="Current year"/>
    <m/>
    <s v="CARI"/>
    <m/>
    <x v="19"/>
    <n v="661670"/>
    <x v="157"/>
    <n v="1"/>
    <s v="Jul-Sep 2022"/>
    <s v="merged with Phase 2 "/>
    <m/>
    <n v="117502"/>
    <n v="0.17758399202019134"/>
    <s v="merged Phases"/>
    <s v="N/A"/>
    <s v="merged Phases"/>
    <s v="N/A"/>
    <s v="merged Phases"/>
    <s v="N/A"/>
    <n v="544168"/>
    <n v="0.82199999999999995"/>
    <s v="N/A"/>
    <m/>
    <s v="N/A"/>
    <s v="Conflict/insecurity"/>
  </r>
  <r>
    <x v="63"/>
    <n v="2023"/>
    <x v="7"/>
    <x v="1"/>
    <m/>
    <s v="Syrian refugees"/>
    <m/>
    <x v="0"/>
    <s v="Displacement"/>
    <s v="Displacement -  Between January-August 2022, WFP provided nutrition-sensitive food assistance to refugees and other crisis-affected populations (modalities: food, cash and value voucher). Minimum of 5,000 people supported"/>
    <x v="3"/>
    <s v="Projection"/>
    <m/>
    <m/>
    <m/>
    <x v="1"/>
    <s v="N/A"/>
    <x v="7"/>
    <s v="N/A"/>
    <s v="N/A"/>
    <s v="N/A"/>
    <s v="N/A"/>
    <s v="N/A"/>
    <s v="N/A"/>
    <s v="N/A"/>
    <s v="N/A"/>
    <s v="N/A"/>
    <s v="N/A"/>
    <s v="N/A"/>
    <s v="N/A"/>
    <s v="N/A"/>
    <s v="N/A"/>
    <s v="N/A"/>
    <s v="N/A"/>
    <s v="N/A"/>
    <s v="N/A"/>
  </r>
  <r>
    <x v="64"/>
    <n v="2017"/>
    <x v="0"/>
    <x v="0"/>
    <m/>
    <m/>
    <m/>
    <x v="1"/>
    <s v="N/A"/>
    <s v="N/A - N/A"/>
    <x v="2"/>
    <s v="Current year"/>
    <s v="N/A"/>
    <s v="N/A"/>
    <s v="N/A"/>
    <x v="1"/>
    <s v="N/A"/>
    <x v="7"/>
    <s v="N/A"/>
    <s v="N/A"/>
    <s v="N/A"/>
    <s v="N/A"/>
    <s v="N/A"/>
    <s v="N/A"/>
    <s v="N/A"/>
    <s v="N/A"/>
    <s v="N/A"/>
    <s v="N/A"/>
    <s v="N/A"/>
    <s v="N/A"/>
    <s v="N/A"/>
    <s v="N/A"/>
    <s v="N/A"/>
    <s v="N/A"/>
    <s v="N/A"/>
    <s v="N/A"/>
  </r>
  <r>
    <x v="64"/>
    <n v="2018"/>
    <x v="1"/>
    <x v="0"/>
    <m/>
    <m/>
    <m/>
    <x v="1"/>
    <s v="N/A"/>
    <s v="N/A - N/A"/>
    <x v="2"/>
    <s v="Current year"/>
    <s v="N/A"/>
    <s v="N/A"/>
    <s v="N/A"/>
    <x v="1"/>
    <s v="N/A"/>
    <x v="7"/>
    <s v="N/A"/>
    <s v="N/A"/>
    <s v="N/A"/>
    <s v="N/A"/>
    <s v="N/A"/>
    <s v="N/A"/>
    <s v="N/A"/>
    <s v="N/A"/>
    <s v="N/A"/>
    <s v="N/A"/>
    <s v="N/A"/>
    <s v="N/A"/>
    <s v="N/A"/>
    <s v="N/A"/>
    <s v="N/A"/>
    <s v="N/A"/>
    <s v="N/A"/>
    <s v="N/A"/>
  </r>
  <r>
    <x v="64"/>
    <n v="2019"/>
    <x v="2"/>
    <x v="0"/>
    <m/>
    <m/>
    <m/>
    <x v="1"/>
    <s v="N/A"/>
    <s v="N/A - N/A"/>
    <x v="2"/>
    <s v="Current year"/>
    <s v="N/A"/>
    <s v="N/A"/>
    <s v="N/A"/>
    <x v="1"/>
    <s v="N/A"/>
    <x v="7"/>
    <s v="N/A"/>
    <s v="N/A"/>
    <s v="N/A"/>
    <s v="N/A"/>
    <s v="N/A"/>
    <s v="N/A"/>
    <s v="N/A"/>
    <s v="N/A"/>
    <s v="N/A"/>
    <s v="N/A"/>
    <s v="N/A"/>
    <s v="N/A"/>
    <s v="N/A"/>
    <s v="N/A"/>
    <s v="N/A"/>
    <s v="N/A"/>
    <s v="N/A"/>
    <s v="N/A"/>
  </r>
  <r>
    <x v="64"/>
    <n v="2020"/>
    <x v="3"/>
    <x v="0"/>
    <m/>
    <m/>
    <m/>
    <x v="1"/>
    <s v="N/A"/>
    <s v="N/A - N/A"/>
    <x v="2"/>
    <s v="Current year"/>
    <s v="N/A"/>
    <s v="N/A"/>
    <s v="N/A"/>
    <x v="1"/>
    <s v="N/A"/>
    <x v="7"/>
    <s v="N/A"/>
    <s v="N/A"/>
    <s v="N/A"/>
    <s v="N/A"/>
    <s v="N/A"/>
    <s v="N/A"/>
    <s v="N/A"/>
    <s v="N/A"/>
    <s v="N/A"/>
    <s v="N/A"/>
    <s v="N/A"/>
    <s v="N/A"/>
    <s v="N/A"/>
    <s v="N/A"/>
    <s v="N/A"/>
    <s v="N/A"/>
    <s v="N/A"/>
    <s v="N/A"/>
  </r>
  <r>
    <x v="64"/>
    <n v="2021"/>
    <x v="4"/>
    <x v="0"/>
    <m/>
    <m/>
    <m/>
    <x v="1"/>
    <s v="N/A"/>
    <s v="N/A - N/A"/>
    <x v="2"/>
    <s v="Current year"/>
    <s v="N/A"/>
    <s v="N/A"/>
    <s v="N/A"/>
    <x v="1"/>
    <s v="N/A"/>
    <x v="7"/>
    <s v="N/A"/>
    <s v="N/A"/>
    <s v="N/A"/>
    <s v="N/A"/>
    <s v="N/A"/>
    <s v="N/A"/>
    <s v="N/A"/>
    <s v="N/A"/>
    <s v="N/A"/>
    <s v="N/A"/>
    <s v="N/A"/>
    <s v="N/A"/>
    <s v="N/A"/>
    <s v="N/A"/>
    <s v="N/A"/>
    <s v="N/A"/>
    <s v="N/A"/>
    <s v="N/A"/>
  </r>
  <r>
    <x v="64"/>
    <n v="2022"/>
    <x v="5"/>
    <x v="0"/>
    <m/>
    <m/>
    <m/>
    <x v="1"/>
    <s v="N/A"/>
    <s v="N/A - N/A"/>
    <x v="2"/>
    <s v="Current year"/>
    <s v="N/A"/>
    <s v="N/A"/>
    <s v="N/A"/>
    <x v="1"/>
    <s v="N/A"/>
    <x v="7"/>
    <s v="N/A"/>
    <s v="N/A"/>
    <s v="N/A"/>
    <s v="N/A"/>
    <s v="N/A"/>
    <s v="N/A"/>
    <s v="N/A"/>
    <s v="N/A"/>
    <s v="N/A"/>
    <s v="N/A"/>
    <s v="N/A"/>
    <s v="N/A"/>
    <s v="N/A"/>
    <s v="N/A"/>
    <s v="N/A"/>
    <s v="N/A"/>
    <s v="N/A"/>
    <s v="N/A"/>
  </r>
  <r>
    <x v="64"/>
    <n v="2023"/>
    <x v="6"/>
    <x v="0"/>
    <m/>
    <m/>
    <m/>
    <x v="1"/>
    <s v="N/A"/>
    <s v="N/A - N/A"/>
    <x v="2"/>
    <s v="Current year"/>
    <s v="N/A"/>
    <s v="N/A"/>
    <s v="N/A"/>
    <x v="1"/>
    <s v="N/A"/>
    <x v="7"/>
    <s v="N/A"/>
    <s v="N/A"/>
    <s v="N/A"/>
    <s v="N/A"/>
    <s v="N/A"/>
    <s v="N/A"/>
    <s v="N/A"/>
    <s v="N/A"/>
    <s v="N/A"/>
    <s v="N/A"/>
    <s v="N/A"/>
    <s v="N/A"/>
    <s v="N/A"/>
    <s v="N/A"/>
    <s v="N/A"/>
    <s v="N/A"/>
    <s v="N/A"/>
    <s v="N/A"/>
  </r>
  <r>
    <x v="65"/>
    <n v="2017"/>
    <x v="0"/>
    <x v="5"/>
    <m/>
    <m/>
    <m/>
    <x v="0"/>
    <s v="GIEWS"/>
    <s v="GIEWS - 1"/>
    <x v="0"/>
    <s v="Current year"/>
    <s v="https://www.ipcinfo.org/fileadmin/user_upload/ipcinfo/docs/2016%20LRA%20National%20Report_Final.pdf"/>
    <m/>
    <d v="2016-08-01T00:00:00"/>
    <x v="0"/>
    <n v="47236000"/>
    <x v="158"/>
    <n v="0.24"/>
    <s v="Sept 2016 - Feb 2017"/>
    <s v="merged with Phase 2 "/>
    <s v="merged with Phase 2"/>
    <n v="9868792"/>
    <n v="0.8872106637975179"/>
    <s v="N/A"/>
    <s v="N/A"/>
    <s v="N/A"/>
    <s v="N/A"/>
    <s v="N/A"/>
    <s v="N/A"/>
    <n v="1254600"/>
    <n v="0.11"/>
    <s v="N/A"/>
    <m/>
    <s v="N"/>
    <s v="Weather extremes"/>
  </r>
  <r>
    <x v="65"/>
    <n v="2018"/>
    <x v="1"/>
    <x v="5"/>
    <m/>
    <m/>
    <m/>
    <x v="0"/>
    <s v="GIEWS"/>
    <s v="GIEWS - 1"/>
    <x v="0"/>
    <s v="Current year"/>
    <s v="https://www.ipcinfo.org/ipc-country-analysis/details-map/en/c/1036291/?iso3=KEN"/>
    <m/>
    <d v="2017-07-01T00:00:00"/>
    <x v="0"/>
    <n v="47236000"/>
    <x v="159"/>
    <n v="0.28999999999999998"/>
    <s v="Aug-Oct 2017"/>
    <s v="merged with Phase 2 "/>
    <s v="merged with Phase 2"/>
    <n v="10226390"/>
    <n v="0.75048417078918184"/>
    <n v="2900000"/>
    <n v="0.21282232491510958"/>
    <n v="500000"/>
    <n v="3.669350429570855E-2"/>
    <n v="0"/>
    <n v="0"/>
    <n v="3400000"/>
    <n v="0.24951582921081814"/>
    <s v="Phase 3 Crisis"/>
    <m/>
    <s v="Y"/>
    <s v="Weather extremes"/>
  </r>
  <r>
    <x v="65"/>
    <n v="2019"/>
    <x v="2"/>
    <x v="5"/>
    <m/>
    <m/>
    <m/>
    <x v="0"/>
    <s v="GIEWS"/>
    <s v="GIEWS - 1"/>
    <x v="0"/>
    <s v="Current year"/>
    <m/>
    <m/>
    <s v="N/A"/>
    <x v="11"/>
    <n v="46300000"/>
    <x v="160"/>
    <n v="1"/>
    <s v="Jan-Mar 2018"/>
    <s v="merged with Phase 2 "/>
    <s v="merged with Phase 2"/>
    <n v="43750000"/>
    <n v="0.94492440604751615"/>
    <s v="N/A"/>
    <s v="N/A"/>
    <s v="N/A"/>
    <s v="N/A"/>
    <s v="N/A"/>
    <s v="N/A"/>
    <n v="2550000"/>
    <n v="0.06"/>
    <s v="N/A"/>
    <m/>
    <s v="Y"/>
    <s v="Weather extremes"/>
  </r>
  <r>
    <x v="65"/>
    <n v="2020"/>
    <x v="3"/>
    <x v="5"/>
    <m/>
    <m/>
    <s v="Arid and Semi-Arid Lands"/>
    <x v="0"/>
    <s v="GIEWS"/>
    <s v="GIEWS - 1"/>
    <x v="0"/>
    <s v="Current year"/>
    <m/>
    <m/>
    <d v="2019-07-01T00:00:00"/>
    <x v="0"/>
    <n v="52574000"/>
    <x v="161"/>
    <n v="0.2640362917031232"/>
    <s v="Aug-Oct 2019"/>
    <n v="4768703"/>
    <n v="0.34353075948006562"/>
    <n v="6016127"/>
    <n v="0.43"/>
    <n v="2739331"/>
    <n v="0.2"/>
    <n v="357283"/>
    <n v="0.03"/>
    <n v="0"/>
    <n v="0"/>
    <n v="3096614"/>
    <n v="0.22307578375851964"/>
    <s v="Phase 3 Crisis"/>
    <m/>
    <s v="Y"/>
    <s v="Weather extremes"/>
  </r>
  <r>
    <x v="65"/>
    <n v="2021"/>
    <x v="4"/>
    <x v="5"/>
    <m/>
    <m/>
    <m/>
    <x v="0"/>
    <s v="GIEWS"/>
    <s v="GIEWS - 1"/>
    <x v="0"/>
    <s v="Current year"/>
    <s v="https://www.ipcinfo.org/fileadmin/user_upload/ipcinfo/docs/IPC_Kenya_Acute_Food_Insecurity_Acute_Malnutrition_2020AugDec_ASAL.pdf"/>
    <m/>
    <d v="2020-08-01T00:00:00"/>
    <x v="0"/>
    <n v="53771000"/>
    <x v="162"/>
    <n v="0.33307589592903236"/>
    <s v="Oct-Dec 2020"/>
    <n v="9694180"/>
    <n v="0.54127723421514362"/>
    <n v="6332383"/>
    <n v="0.35"/>
    <n v="1483730"/>
    <n v="0.08"/>
    <n v="399531"/>
    <n v="0.02"/>
    <n v="0"/>
    <n v="0"/>
    <n v="1883261"/>
    <n v="0.1"/>
    <s v="Phase 3 Crisis"/>
    <m/>
    <s v="Y"/>
    <s v="Economic shocks"/>
  </r>
  <r>
    <x v="65"/>
    <n v="2022"/>
    <x v="5"/>
    <x v="5"/>
    <m/>
    <m/>
    <s v="Arid and Semi-Arid Lands (rural)"/>
    <x v="0"/>
    <s v="GIEWS"/>
    <s v="GIEWS -  1, 2, 3 "/>
    <x v="0"/>
    <s v="Current year"/>
    <m/>
    <m/>
    <d v="2021-07-01T00:00:00"/>
    <x v="0"/>
    <n v="54986000"/>
    <x v="163"/>
    <n v="0.27556430727821629"/>
    <s v="Nov 2021–Jan 2022"/>
    <n v="7544468"/>
    <n v="0.49791307243664429"/>
    <n v="5241474"/>
    <n v="0.35"/>
    <n v="1998688"/>
    <n v="0.13"/>
    <n v="367549"/>
    <n v="0.02"/>
    <n v="0"/>
    <n v="0"/>
    <n v="2366237"/>
    <n v="0.16"/>
    <s v="Phase 3 Crisis"/>
    <m/>
    <s v="Y"/>
    <s v="Economic shocks"/>
  </r>
  <r>
    <x v="65"/>
    <n v="2023"/>
    <x v="6"/>
    <x v="5"/>
    <m/>
    <m/>
    <s v="ASAL areas (rural)"/>
    <x v="0"/>
    <s v="GIEWS"/>
    <s v="GIEWS -  1, 2, 3 "/>
    <x v="0"/>
    <s v="Current year"/>
    <s v="https://www.ipcinfo.org/fileadmin/user_upload/ipcinfo/docs/IPC_Kenya_Acute_Food_Insecurity_Malnutrition_2022JulDec_Report.pdf"/>
    <m/>
    <d v="2022-07-01T00:00:00"/>
    <x v="0"/>
    <n v="54986000"/>
    <x v="164"/>
    <n v="0.27"/>
    <s v="Oct-Dec 2022"/>
    <n v="5370417.6999999993"/>
    <n v="0.36202047393490161"/>
    <n v="5109606.2500000009"/>
    <n v="0.34"/>
    <n v="3142733.2000000007"/>
    <n v="0.21"/>
    <n v="1211811.8500000001"/>
    <n v="0.08"/>
    <n v="0"/>
    <n v="0"/>
    <n v="4354545"/>
    <n v="0.28999999999999998"/>
    <s v="Phase 4 Emergency"/>
    <m/>
    <s v="Y"/>
    <s v="Weather extremes"/>
  </r>
  <r>
    <x v="65"/>
    <n v="2023"/>
    <x v="7"/>
    <x v="5"/>
    <m/>
    <m/>
    <s v="ASAL areas (rural)"/>
    <x v="0"/>
    <s v="GIEWS"/>
    <s v="GIEWS -  1, 2, 3 "/>
    <x v="0"/>
    <s v="Projection"/>
    <s v="https://www.ipcinfo.org/fileadmin/user_upload/ipcinfo/docs/IPC_Kenya_Acute_Food_Insecurity_Malnutrition_2023FebJun_Report.pdf"/>
    <m/>
    <d v="2023-01-01T00:00:00"/>
    <x v="0"/>
    <n v="51525602"/>
    <x v="165"/>
    <n v="0.32"/>
    <s v="Mar-Jun 2023"/>
    <n v="5275006"/>
    <n v="0.32"/>
    <n v="5905188"/>
    <n v="0.36"/>
    <n v="4213529"/>
    <n v="0.25"/>
    <n v="1224686"/>
    <n v="7.0000000000000007E-2"/>
    <n v="0"/>
    <n v="0"/>
    <n v="5438215"/>
    <n v="0.32"/>
    <s v="Phase 4 Emergency"/>
    <m/>
    <s v="Y"/>
    <s v="Weather extremes"/>
  </r>
  <r>
    <x v="66"/>
    <n v="2017"/>
    <x v="0"/>
    <x v="0"/>
    <m/>
    <m/>
    <m/>
    <x v="1"/>
    <s v="N/A"/>
    <s v="N/A - N/A"/>
    <x v="2"/>
    <s v="Current year"/>
    <s v="N/A"/>
    <s v="N/A"/>
    <s v="N/A"/>
    <x v="1"/>
    <s v="N/A"/>
    <x v="7"/>
    <s v="N/A"/>
    <s v="N/A"/>
    <s v="N/A"/>
    <s v="N/A"/>
    <s v="N/A"/>
    <s v="N/A"/>
    <s v="N/A"/>
    <s v="N/A"/>
    <s v="N/A"/>
    <s v="N/A"/>
    <s v="N/A"/>
    <s v="N/A"/>
    <s v="N/A"/>
    <s v="N/A"/>
    <s v="N/A"/>
    <s v="N/A"/>
    <s v="N/A"/>
    <s v="N/A"/>
  </r>
  <r>
    <x v="66"/>
    <n v="2018"/>
    <x v="1"/>
    <x v="0"/>
    <m/>
    <m/>
    <m/>
    <x v="1"/>
    <s v="N/A"/>
    <s v="N/A - N/A"/>
    <x v="2"/>
    <s v="Current year"/>
    <s v="N/A"/>
    <s v="N/A"/>
    <s v="N/A"/>
    <x v="1"/>
    <s v="N/A"/>
    <x v="7"/>
    <s v="N/A"/>
    <s v="N/A"/>
    <s v="N/A"/>
    <s v="N/A"/>
    <s v="N/A"/>
    <s v="N/A"/>
    <s v="N/A"/>
    <s v="N/A"/>
    <s v="N/A"/>
    <s v="N/A"/>
    <s v="N/A"/>
    <s v="N/A"/>
    <s v="N/A"/>
    <s v="N/A"/>
    <s v="N/A"/>
    <s v="N/A"/>
    <s v="N/A"/>
    <s v="N/A"/>
  </r>
  <r>
    <x v="66"/>
    <n v="2019"/>
    <x v="2"/>
    <x v="0"/>
    <m/>
    <m/>
    <m/>
    <x v="1"/>
    <s v="N/A"/>
    <s v="N/A - N/A"/>
    <x v="2"/>
    <s v="Current year"/>
    <s v="N/A"/>
    <s v="N/A"/>
    <s v="N/A"/>
    <x v="1"/>
    <s v="N/A"/>
    <x v="7"/>
    <s v="N/A"/>
    <s v="N/A"/>
    <s v="N/A"/>
    <s v="N/A"/>
    <s v="N/A"/>
    <s v="N/A"/>
    <s v="N/A"/>
    <s v="N/A"/>
    <s v="N/A"/>
    <s v="N/A"/>
    <s v="N/A"/>
    <s v="N/A"/>
    <s v="N/A"/>
    <s v="N/A"/>
    <s v="N/A"/>
    <s v="N/A"/>
    <s v="N/A"/>
    <s v="N/A"/>
  </r>
  <r>
    <x v="66"/>
    <n v="2020"/>
    <x v="3"/>
    <x v="0"/>
    <m/>
    <m/>
    <m/>
    <x v="1"/>
    <s v="N/A"/>
    <s v="N/A - N/A"/>
    <x v="2"/>
    <s v="Current year"/>
    <s v="N/A"/>
    <s v="N/A"/>
    <s v="N/A"/>
    <x v="1"/>
    <s v="N/A"/>
    <x v="7"/>
    <s v="N/A"/>
    <s v="N/A"/>
    <s v="N/A"/>
    <s v="N/A"/>
    <s v="N/A"/>
    <s v="N/A"/>
    <s v="N/A"/>
    <s v="N/A"/>
    <s v="N/A"/>
    <s v="N/A"/>
    <s v="N/A"/>
    <s v="N/A"/>
    <s v="N/A"/>
    <s v="N/A"/>
    <s v="N/A"/>
    <s v="N/A"/>
    <s v="N/A"/>
    <s v="N/A"/>
  </r>
  <r>
    <x v="66"/>
    <n v="2021"/>
    <x v="4"/>
    <x v="0"/>
    <m/>
    <m/>
    <m/>
    <x v="1"/>
    <s v="N/A"/>
    <s v="N/A - N/A"/>
    <x v="2"/>
    <s v="Current year"/>
    <s v="N/A"/>
    <s v="N/A"/>
    <s v="N/A"/>
    <x v="1"/>
    <s v="N/A"/>
    <x v="7"/>
    <s v="N/A"/>
    <s v="N/A"/>
    <s v="N/A"/>
    <s v="N/A"/>
    <s v="N/A"/>
    <s v="N/A"/>
    <s v="N/A"/>
    <s v="N/A"/>
    <s v="N/A"/>
    <s v="N/A"/>
    <s v="N/A"/>
    <s v="N/A"/>
    <s v="N/A"/>
    <s v="N/A"/>
    <s v="N/A"/>
    <s v="N/A"/>
    <s v="N/A"/>
    <s v="N/A"/>
  </r>
  <r>
    <x v="66"/>
    <n v="2022"/>
    <x v="5"/>
    <x v="0"/>
    <m/>
    <m/>
    <m/>
    <x v="1"/>
    <s v="N/A"/>
    <s v="N/A - N/A"/>
    <x v="2"/>
    <s v="Current year"/>
    <s v="N/A"/>
    <s v="N/A"/>
    <s v="N/A"/>
    <x v="1"/>
    <s v="N/A"/>
    <x v="7"/>
    <s v="N/A"/>
    <s v="N/A"/>
    <s v="N/A"/>
    <s v="N/A"/>
    <s v="N/A"/>
    <s v="N/A"/>
    <s v="N/A"/>
    <s v="N/A"/>
    <s v="N/A"/>
    <s v="N/A"/>
    <s v="N/A"/>
    <s v="N/A"/>
    <s v="N/A"/>
    <s v="N/A"/>
    <s v="N/A"/>
    <s v="N/A"/>
    <s v="N/A"/>
    <s v="N/A"/>
  </r>
  <r>
    <x v="66"/>
    <n v="2023"/>
    <x v="6"/>
    <x v="0"/>
    <m/>
    <m/>
    <m/>
    <x v="1"/>
    <s v="N/A"/>
    <s v="N/A - N/A"/>
    <x v="2"/>
    <s v="Current year"/>
    <s v="N/A"/>
    <s v="N/A"/>
    <s v="N/A"/>
    <x v="1"/>
    <s v="N/A"/>
    <x v="7"/>
    <s v="N/A"/>
    <s v="N/A"/>
    <s v="N/A"/>
    <s v="N/A"/>
    <s v="N/A"/>
    <s v="N/A"/>
    <s v="N/A"/>
    <s v="N/A"/>
    <s v="N/A"/>
    <s v="N/A"/>
    <s v="N/A"/>
    <s v="N/A"/>
    <s v="N/A"/>
    <s v="N/A"/>
    <s v="N/A"/>
    <s v="N/A"/>
    <s v="N/A"/>
    <s v="N/A"/>
  </r>
  <r>
    <x v="67"/>
    <n v="2017"/>
    <x v="0"/>
    <x v="1"/>
    <m/>
    <m/>
    <m/>
    <x v="1"/>
    <s v="N/A"/>
    <s v="N/A - N/A"/>
    <x v="2"/>
    <s v="Current year"/>
    <s v="N/A"/>
    <s v="N/A"/>
    <s v="N/A"/>
    <x v="1"/>
    <s v="N/A"/>
    <x v="7"/>
    <s v="N/A"/>
    <s v="N/A"/>
    <s v="N/A"/>
    <s v="N/A"/>
    <s v="N/A"/>
    <s v="N/A"/>
    <s v="N/A"/>
    <s v="N/A"/>
    <s v="N/A"/>
    <s v="N/A"/>
    <s v="N/A"/>
    <s v="N/A"/>
    <s v="N/A"/>
    <s v="N/A"/>
    <s v="N/A"/>
    <s v="N/A"/>
    <s v="N/A"/>
    <s v="N/A"/>
  </r>
  <r>
    <x v="67"/>
    <n v="2018"/>
    <x v="1"/>
    <x v="1"/>
    <m/>
    <m/>
    <m/>
    <x v="1"/>
    <s v="N/A"/>
    <s v="N/A - N/A"/>
    <x v="2"/>
    <s v="Current year"/>
    <s v="N/A"/>
    <s v="N/A"/>
    <s v="N/A"/>
    <x v="1"/>
    <s v="N/A"/>
    <x v="7"/>
    <s v="N/A"/>
    <s v="N/A"/>
    <s v="N/A"/>
    <s v="N/A"/>
    <s v="N/A"/>
    <s v="N/A"/>
    <s v="N/A"/>
    <s v="N/A"/>
    <s v="N/A"/>
    <s v="N/A"/>
    <s v="N/A"/>
    <s v="N/A"/>
    <s v="N/A"/>
    <s v="N/A"/>
    <s v="N/A"/>
    <s v="N/A"/>
    <s v="N/A"/>
    <s v="N/A"/>
  </r>
  <r>
    <x v="67"/>
    <n v="2019"/>
    <x v="2"/>
    <x v="1"/>
    <m/>
    <m/>
    <m/>
    <x v="1"/>
    <s v="N/A"/>
    <s v="N/A - N/A"/>
    <x v="2"/>
    <s v="Current year"/>
    <s v="N/A"/>
    <s v="N/A"/>
    <s v="N/A"/>
    <x v="1"/>
    <s v="N/A"/>
    <x v="7"/>
    <s v="N/A"/>
    <s v="N/A"/>
    <s v="N/A"/>
    <s v="N/A"/>
    <s v="N/A"/>
    <s v="N/A"/>
    <s v="N/A"/>
    <s v="N/A"/>
    <s v="N/A"/>
    <s v="N/A"/>
    <s v="N/A"/>
    <s v="N/A"/>
    <s v="N/A"/>
    <s v="N/A"/>
    <s v="N/A"/>
    <s v="N/A"/>
    <s v="N/A"/>
    <s v="N/A"/>
  </r>
  <r>
    <x v="67"/>
    <n v="2020"/>
    <x v="3"/>
    <x v="1"/>
    <m/>
    <m/>
    <m/>
    <x v="1"/>
    <s v="N/A"/>
    <s v="N/A - N/A"/>
    <x v="2"/>
    <s v="Current year"/>
    <s v="N/A"/>
    <s v="N/A"/>
    <s v="N/A"/>
    <x v="1"/>
    <s v="N/A"/>
    <x v="7"/>
    <s v="N/A"/>
    <s v="N/A"/>
    <s v="N/A"/>
    <s v="N/A"/>
    <s v="N/A"/>
    <s v="N/A"/>
    <s v="N/A"/>
    <s v="N/A"/>
    <s v="N/A"/>
    <s v="N/A"/>
    <s v="N/A"/>
    <s v="N/A"/>
    <s v="N/A"/>
    <s v="N/A"/>
    <s v="N/A"/>
    <s v="N/A"/>
    <s v="N/A"/>
    <s v="N/A"/>
  </r>
  <r>
    <x v="67"/>
    <n v="2021"/>
    <x v="4"/>
    <x v="1"/>
    <m/>
    <m/>
    <m/>
    <x v="1"/>
    <s v="N/A"/>
    <s v="N/A - N/A"/>
    <x v="2"/>
    <s v="Current year"/>
    <s v="N/A"/>
    <s v="N/A"/>
    <s v="N/A"/>
    <x v="1"/>
    <s v="N/A"/>
    <x v="7"/>
    <s v="N/A"/>
    <s v="N/A"/>
    <s v="N/A"/>
    <s v="N/A"/>
    <s v="N/A"/>
    <s v="N/A"/>
    <s v="N/A"/>
    <s v="N/A"/>
    <s v="N/A"/>
    <s v="N/A"/>
    <s v="N/A"/>
    <s v="N/A"/>
    <s v="N/A"/>
    <s v="N/A"/>
    <s v="N/A"/>
    <s v="N/A"/>
    <s v="N/A"/>
    <s v="N/A"/>
  </r>
  <r>
    <x v="67"/>
    <n v="2022"/>
    <x v="5"/>
    <x v="1"/>
    <m/>
    <m/>
    <m/>
    <x v="1"/>
    <s v="N/A"/>
    <s v="N/A - N/A"/>
    <x v="2"/>
    <s v="Current year"/>
    <s v="N/A"/>
    <s v="N/A"/>
    <s v="N/A"/>
    <x v="1"/>
    <s v="N/A"/>
    <x v="7"/>
    <s v="N/A"/>
    <s v="N/A"/>
    <s v="N/A"/>
    <s v="N/A"/>
    <s v="N/A"/>
    <s v="N/A"/>
    <s v="N/A"/>
    <s v="N/A"/>
    <s v="N/A"/>
    <s v="N/A"/>
    <s v="N/A"/>
    <s v="N/A"/>
    <s v="N/A"/>
    <s v="N/A"/>
    <s v="N/A"/>
    <s v="N/A"/>
    <s v="N/A"/>
    <s v="N/A"/>
  </r>
  <r>
    <x v="67"/>
    <n v="2023"/>
    <x v="6"/>
    <x v="1"/>
    <m/>
    <m/>
    <m/>
    <x v="1"/>
    <s v="N/A"/>
    <s v="N/A - N/A"/>
    <x v="2"/>
    <s v="Current year"/>
    <s v="N/A"/>
    <s v="N/A"/>
    <s v="N/A"/>
    <x v="1"/>
    <s v="N/A"/>
    <x v="7"/>
    <s v="N/A"/>
    <s v="N/A"/>
    <s v="N/A"/>
    <s v="N/A"/>
    <s v="N/A"/>
    <s v="N/A"/>
    <s v="N/A"/>
    <s v="N/A"/>
    <s v="N/A"/>
    <s v="N/A"/>
    <s v="N/A"/>
    <s v="N/A"/>
    <s v="N/A"/>
    <s v="N/A"/>
    <s v="N/A"/>
    <s v="N/A"/>
    <s v="N/A"/>
    <s v="N/A"/>
  </r>
  <r>
    <x v="68"/>
    <n v="2017"/>
    <x v="0"/>
    <x v="0"/>
    <m/>
    <m/>
    <m/>
    <x v="0"/>
    <s v="GIEWS"/>
    <s v="GIEWS - 2"/>
    <x v="3"/>
    <s v="Current year"/>
    <s v="N/A"/>
    <s v="Insufficient evidence"/>
    <s v="N/A"/>
    <x v="1"/>
    <s v="N/A"/>
    <x v="7"/>
    <s v="N/A"/>
    <s v="N/A"/>
    <s v="N/A"/>
    <s v="N/A"/>
    <s v="N/A"/>
    <s v="N/A"/>
    <s v="N/A"/>
    <s v="N/A"/>
    <s v="N/A"/>
    <s v="N/A"/>
    <s v="N/A"/>
    <s v="N/A"/>
    <s v="N/A"/>
    <s v="N/A"/>
    <s v="N/A"/>
    <s v="N/A"/>
    <s v="N/A"/>
    <s v="N/A"/>
  </r>
  <r>
    <x v="68"/>
    <n v="2018"/>
    <x v="1"/>
    <x v="0"/>
    <m/>
    <m/>
    <m/>
    <x v="0"/>
    <s v="GIEWS"/>
    <s v="GIEWS  - 2, 3"/>
    <x v="3"/>
    <s v="Current year"/>
    <s v="N/A"/>
    <s v="Insufficient evidence"/>
    <s v="N/A"/>
    <x v="1"/>
    <s v="N/A"/>
    <x v="7"/>
    <s v="N/A"/>
    <s v="N/A"/>
    <s v="N/A"/>
    <s v="N/A"/>
    <s v="N/A"/>
    <s v="N/A"/>
    <s v="N/A"/>
    <s v="N/A"/>
    <s v="N/A"/>
    <s v="N/A"/>
    <s v="N/A"/>
    <s v="N/A"/>
    <s v="N/A"/>
    <s v="N/A"/>
    <s v="N/A"/>
    <s v="N/A"/>
    <s v="N/A"/>
    <s v="N/A"/>
  </r>
  <r>
    <x v="68"/>
    <n v="2019"/>
    <x v="2"/>
    <x v="0"/>
    <m/>
    <m/>
    <m/>
    <x v="0"/>
    <s v="GIEWS"/>
    <s v="GIEWS  - 3"/>
    <x v="3"/>
    <s v="Current year"/>
    <s v="N/A"/>
    <s v="Insufficient evidence"/>
    <s v="N/A"/>
    <x v="1"/>
    <s v="N/A"/>
    <x v="7"/>
    <s v="N/A"/>
    <s v="N/A"/>
    <s v="N/A"/>
    <s v="N/A"/>
    <s v="N/A"/>
    <s v="N/A"/>
    <s v="N/A"/>
    <s v="N/A"/>
    <s v="N/A"/>
    <s v="N/A"/>
    <s v="N/A"/>
    <s v="N/A"/>
    <s v="N/A"/>
    <s v="N/A"/>
    <s v="N/A"/>
    <s v="N/A"/>
    <s v="N/A"/>
    <s v="N/A"/>
  </r>
  <r>
    <x v="68"/>
    <n v="2020"/>
    <x v="3"/>
    <x v="0"/>
    <m/>
    <m/>
    <m/>
    <x v="0"/>
    <s v="GIEWS "/>
    <s v="GIEWS  - 3"/>
    <x v="3"/>
    <s v="Current year"/>
    <s v="N/A"/>
    <s v="Insufficient evidence"/>
    <s v="N/A"/>
    <x v="1"/>
    <s v="N/A"/>
    <x v="7"/>
    <s v="N/A"/>
    <s v="N/A"/>
    <s v="N/A"/>
    <s v="N/A"/>
    <s v="N/A"/>
    <s v="N/A"/>
    <s v="N/A"/>
    <s v="N/A"/>
    <s v="N/A"/>
    <s v="N/A"/>
    <s v="N/A"/>
    <s v="N/A"/>
    <s v="N/A"/>
    <s v="N/A"/>
    <s v="N/A"/>
    <s v="N/A"/>
    <s v="N/A"/>
    <s v="N/A"/>
  </r>
  <r>
    <x v="68"/>
    <n v="2021"/>
    <x v="4"/>
    <x v="0"/>
    <m/>
    <m/>
    <m/>
    <x v="0"/>
    <s v="GIEWS "/>
    <s v="GIEWS  - 3"/>
    <x v="3"/>
    <s v="Current year"/>
    <s v="N/A"/>
    <s v="Insufficient evidence"/>
    <s v="N/A"/>
    <x v="1"/>
    <s v="N/A"/>
    <x v="7"/>
    <s v="N/A"/>
    <s v="N/A"/>
    <s v="N/A"/>
    <s v="N/A"/>
    <s v="N/A"/>
    <s v="N/A"/>
    <s v="N/A"/>
    <s v="N/A"/>
    <s v="N/A"/>
    <s v="N/A"/>
    <s v="N/A"/>
    <s v="N/A"/>
    <s v="N/A"/>
    <s v="N/A"/>
    <s v="N/A"/>
    <s v="N/A"/>
    <s v="N/A"/>
    <s v="N/A"/>
  </r>
  <r>
    <x v="68"/>
    <n v="2022"/>
    <x v="5"/>
    <x v="0"/>
    <m/>
    <m/>
    <m/>
    <x v="0"/>
    <s v="GIEWS "/>
    <s v="GIEWS  - 3"/>
    <x v="3"/>
    <s v="Current year"/>
    <s v="N/A"/>
    <s v="Insufficient evidence"/>
    <s v="N/A"/>
    <x v="1"/>
    <s v="N/A"/>
    <x v="7"/>
    <s v="N/A"/>
    <s v="N/A"/>
    <s v="N/A"/>
    <s v="N/A"/>
    <s v="N/A"/>
    <s v="N/A"/>
    <s v="N/A"/>
    <s v="N/A"/>
    <s v="N/A"/>
    <s v="N/A"/>
    <s v="N/A"/>
    <s v="N/A"/>
    <s v="N/A"/>
    <s v="N/A"/>
    <s v="N/A"/>
    <s v="N/A"/>
    <s v="N/A"/>
    <s v="N/A"/>
  </r>
  <r>
    <x v="68"/>
    <n v="2023"/>
    <x v="6"/>
    <x v="0"/>
    <m/>
    <m/>
    <m/>
    <x v="1"/>
    <s v="N/A"/>
    <s v="N/A - N/A"/>
    <x v="2"/>
    <s v="Current year"/>
    <s v="N/A"/>
    <s v="N/A"/>
    <s v="N/A"/>
    <x v="1"/>
    <s v="N/A"/>
    <x v="7"/>
    <s v="N/A"/>
    <s v="N/A"/>
    <s v="N/A"/>
    <s v="N/A"/>
    <s v="N/A"/>
    <s v="N/A"/>
    <s v="N/A"/>
    <s v="N/A"/>
    <s v="N/A"/>
    <s v="N/A"/>
    <s v="N/A"/>
    <s v="N/A"/>
    <s v="N/A"/>
    <s v="N/A"/>
    <s v="N/A"/>
    <s v="N/A"/>
    <s v="N/A"/>
    <s v="N/A"/>
  </r>
  <r>
    <x v="69"/>
    <n v="2017"/>
    <x v="0"/>
    <x v="0"/>
    <m/>
    <m/>
    <m/>
    <x v="1"/>
    <s v="N/A"/>
    <s v="N/A - N/A"/>
    <x v="2"/>
    <s v="Current year"/>
    <s v="N/A"/>
    <s v="N/A"/>
    <s v="N/A"/>
    <x v="1"/>
    <s v="N/A"/>
    <x v="7"/>
    <s v="N/A"/>
    <s v="N/A"/>
    <s v="N/A"/>
    <s v="N/A"/>
    <s v="N/A"/>
    <s v="N/A"/>
    <s v="N/A"/>
    <s v="N/A"/>
    <s v="N/A"/>
    <s v="N/A"/>
    <s v="N/A"/>
    <s v="N/A"/>
    <s v="N/A"/>
    <s v="N/A"/>
    <s v="N/A"/>
    <s v="N/A"/>
    <s v="N/A"/>
    <s v="N/A"/>
  </r>
  <r>
    <x v="69"/>
    <n v="2018"/>
    <x v="1"/>
    <x v="0"/>
    <m/>
    <m/>
    <m/>
    <x v="1"/>
    <s v="N/A"/>
    <s v="N/A - N/A"/>
    <x v="2"/>
    <s v="Current year"/>
    <s v="N/A"/>
    <s v="N/A"/>
    <s v="N/A"/>
    <x v="1"/>
    <s v="N/A"/>
    <x v="7"/>
    <s v="N/A"/>
    <s v="N/A"/>
    <s v="N/A"/>
    <s v="N/A"/>
    <s v="N/A"/>
    <s v="N/A"/>
    <s v="N/A"/>
    <s v="N/A"/>
    <s v="N/A"/>
    <s v="N/A"/>
    <s v="N/A"/>
    <s v="N/A"/>
    <s v="N/A"/>
    <s v="N/A"/>
    <s v="N/A"/>
    <s v="N/A"/>
    <s v="N/A"/>
    <s v="N/A"/>
  </r>
  <r>
    <x v="69"/>
    <n v="2019"/>
    <x v="2"/>
    <x v="0"/>
    <m/>
    <m/>
    <m/>
    <x v="1"/>
    <s v="N/A"/>
    <s v="N/A - N/A"/>
    <x v="2"/>
    <s v="Current year"/>
    <s v="N/A"/>
    <s v="N/A"/>
    <s v="N/A"/>
    <x v="1"/>
    <s v="N/A"/>
    <x v="7"/>
    <s v="N/A"/>
    <s v="N/A"/>
    <s v="N/A"/>
    <s v="N/A"/>
    <s v="N/A"/>
    <s v="N/A"/>
    <s v="N/A"/>
    <s v="N/A"/>
    <s v="N/A"/>
    <s v="N/A"/>
    <s v="N/A"/>
    <s v="N/A"/>
    <s v="N/A"/>
    <s v="N/A"/>
    <s v="N/A"/>
    <s v="N/A"/>
    <s v="N/A"/>
    <s v="N/A"/>
  </r>
  <r>
    <x v="69"/>
    <n v="2020"/>
    <x v="3"/>
    <x v="0"/>
    <m/>
    <m/>
    <m/>
    <x v="0"/>
    <s v="Climate shock"/>
    <s v="Climate shock - "/>
    <x v="3"/>
    <s v="Current year"/>
    <s v="N/A"/>
    <s v="Insufficient evidence"/>
    <s v="N/A"/>
    <x v="1"/>
    <s v="N/A"/>
    <x v="7"/>
    <s v="N/A"/>
    <s v="N/A"/>
    <s v="N/A"/>
    <s v="N/A"/>
    <s v="N/A"/>
    <s v="N/A"/>
    <s v="N/A"/>
    <s v="N/A"/>
    <s v="N/A"/>
    <s v="N/A"/>
    <s v="N/A"/>
    <s v="N/A"/>
    <s v="N/A"/>
    <s v="N/A"/>
    <s v="N/A"/>
    <s v="N/A"/>
    <s v="N/A"/>
    <s v="N/A"/>
  </r>
  <r>
    <x v="69"/>
    <n v="2021"/>
    <x v="4"/>
    <x v="0"/>
    <m/>
    <m/>
    <m/>
    <x v="0"/>
    <s v="Climate shock"/>
    <s v="Climate shock - "/>
    <x v="3"/>
    <s v="Current year"/>
    <s v="N/A"/>
    <s v="Insufficient evidence"/>
    <s v="N/A"/>
    <x v="1"/>
    <s v="N/A"/>
    <x v="7"/>
    <s v="N/A"/>
    <s v="N/A"/>
    <s v="N/A"/>
    <s v="N/A"/>
    <s v="N/A"/>
    <s v="N/A"/>
    <s v="N/A"/>
    <s v="N/A"/>
    <s v="N/A"/>
    <s v="N/A"/>
    <s v="N/A"/>
    <s v="N/A"/>
    <s v="N/A"/>
    <s v="N/A"/>
    <s v="N/A"/>
    <s v="N/A"/>
    <s v="N/A"/>
    <s v="N/A"/>
  </r>
  <r>
    <x v="69"/>
    <n v="2022"/>
    <x v="5"/>
    <x v="0"/>
    <m/>
    <m/>
    <m/>
    <x v="0"/>
    <s v="Climate shock"/>
    <s v="Climate shock - WFP assistance provided (COVID-19 support); FAO assistance provided (weather extremes)+ IFRC assistance for 13 000 people affected by floods"/>
    <x v="3"/>
    <s v="Current year"/>
    <s v="N/A"/>
    <s v="Insufficient evidence"/>
    <s v="N/A"/>
    <x v="1"/>
    <s v="N/A"/>
    <x v="7"/>
    <s v="N/A"/>
    <s v="N/A"/>
    <s v="N/A"/>
    <s v="N/A"/>
    <s v="N/A"/>
    <s v="N/A"/>
    <s v="N/A"/>
    <s v="N/A"/>
    <s v="N/A"/>
    <s v="N/A"/>
    <s v="N/A"/>
    <s v="N/A"/>
    <s v="N/A"/>
    <s v="N/A"/>
    <s v="N/A"/>
    <s v="N/A"/>
    <s v="N/A"/>
    <s v="N/A"/>
  </r>
  <r>
    <x v="69"/>
    <n v="2023"/>
    <x v="6"/>
    <x v="0"/>
    <m/>
    <m/>
    <m/>
    <x v="0"/>
    <s v="External Assistance - WFP"/>
    <s v="Economic shock - WFP provided general food distribution, food assistance for assets, nutrition and school feeding support. FAO also provided enhanced capacities to prevent COVID-19 spread and mitigate its socio-economic impacts among vulnerable households. The project targets 7 000 of the most vulnerable households (approximately 37 100 people)"/>
    <x v="3"/>
    <s v="Current year"/>
    <s v="N/A"/>
    <s v="Insufficient evidence"/>
    <s v="N/A"/>
    <x v="1"/>
    <s v="N/A"/>
    <x v="7"/>
    <s v="N/A"/>
    <s v="N/A"/>
    <s v="N/A"/>
    <s v="N/A"/>
    <s v="N/A"/>
    <s v="N/A"/>
    <s v="N/A"/>
    <s v="N/A"/>
    <s v="N/A"/>
    <s v="N/A"/>
    <s v="N/A"/>
    <s v="N/A"/>
    <s v="N/A"/>
    <s v="N/A"/>
    <s v="N/A"/>
    <s v="N/A"/>
    <s v="N/A"/>
    <s v="N/A"/>
  </r>
  <r>
    <x v="69"/>
    <n v="2023"/>
    <x v="7"/>
    <x v="0"/>
    <m/>
    <m/>
    <m/>
    <x v="0"/>
    <s v="Economic shock"/>
    <s v="Economic shock - WFP provided general food distribution, food assistance for assets, nutrition and school feeding support. FAO also provided enhanced capacities to prevent COVID-19 spread and mitigate its socio-economic impacts among vulnerable households. The project targets 7 000 of the most vulnerable households (approximately 37 100 people)"/>
    <x v="3"/>
    <s v="Projection"/>
    <s v="N/A"/>
    <s v="Data gap"/>
    <s v="N/A"/>
    <x v="1"/>
    <s v="N/A"/>
    <x v="7"/>
    <s v="N/A"/>
    <s v="N/A"/>
    <s v="N/A"/>
    <s v="N/A"/>
    <s v="N/A"/>
    <s v="N/A"/>
    <s v="N/A"/>
    <s v="N/A"/>
    <s v="N/A"/>
    <s v="N/A"/>
    <s v="N/A"/>
    <s v="N/A"/>
    <s v="N/A"/>
    <s v="N/A"/>
    <s v="N/A"/>
    <s v="N/A"/>
    <s v="N/A"/>
    <s v="N/A"/>
  </r>
  <r>
    <x v="70"/>
    <n v="2017"/>
    <x v="0"/>
    <x v="1"/>
    <m/>
    <m/>
    <m/>
    <x v="1"/>
    <s v="N/A"/>
    <s v="N/A - N/A"/>
    <x v="2"/>
    <s v="Current year"/>
    <s v="N/A"/>
    <s v="N/A"/>
    <s v="N/A"/>
    <x v="1"/>
    <s v="N/A"/>
    <x v="7"/>
    <s v="N/A"/>
    <s v="N/A"/>
    <s v="N/A"/>
    <s v="N/A"/>
    <s v="N/A"/>
    <s v="N/A"/>
    <s v="N/A"/>
    <s v="N/A"/>
    <s v="N/A"/>
    <s v="N/A"/>
    <s v="N/A"/>
    <s v="N/A"/>
    <s v="N/A"/>
    <s v="N/A"/>
    <s v="N/A"/>
    <s v="N/A"/>
    <s v="N/A"/>
    <s v="N/A"/>
  </r>
  <r>
    <x v="70"/>
    <n v="2018"/>
    <x v="1"/>
    <x v="1"/>
    <m/>
    <m/>
    <m/>
    <x v="1"/>
    <s v="N/A"/>
    <s v="N/A - N/A"/>
    <x v="2"/>
    <s v="Current year"/>
    <s v="N/A"/>
    <s v="N/A"/>
    <s v="N/A"/>
    <x v="1"/>
    <s v="N/A"/>
    <x v="7"/>
    <s v="N/A"/>
    <s v="N/A"/>
    <s v="N/A"/>
    <s v="N/A"/>
    <s v="N/A"/>
    <s v="N/A"/>
    <s v="N/A"/>
    <s v="N/A"/>
    <s v="N/A"/>
    <s v="N/A"/>
    <s v="N/A"/>
    <s v="N/A"/>
    <s v="N/A"/>
    <s v="N/A"/>
    <s v="N/A"/>
    <s v="N/A"/>
    <s v="N/A"/>
    <s v="N/A"/>
  </r>
  <r>
    <x v="70"/>
    <n v="2019"/>
    <x v="2"/>
    <x v="1"/>
    <m/>
    <m/>
    <m/>
    <x v="1"/>
    <s v="N/A"/>
    <s v="N/A - N/A"/>
    <x v="2"/>
    <s v="Current year"/>
    <s v="N/A"/>
    <s v="N/A"/>
    <s v="N/A"/>
    <x v="1"/>
    <s v="N/A"/>
    <x v="7"/>
    <s v="N/A"/>
    <s v="N/A"/>
    <s v="N/A"/>
    <s v="N/A"/>
    <s v="N/A"/>
    <s v="N/A"/>
    <s v="N/A"/>
    <s v="N/A"/>
    <s v="N/A"/>
    <s v="N/A"/>
    <s v="N/A"/>
    <s v="N/A"/>
    <s v="N/A"/>
    <s v="N/A"/>
    <s v="N/A"/>
    <s v="N/A"/>
    <s v="N/A"/>
    <s v="N/A"/>
  </r>
  <r>
    <x v="70"/>
    <n v="2020"/>
    <x v="3"/>
    <x v="1"/>
    <m/>
    <m/>
    <m/>
    <x v="1"/>
    <s v="N/A"/>
    <s v="N/A - N/A"/>
    <x v="2"/>
    <s v="Current year"/>
    <s v="N/A"/>
    <s v="N/A"/>
    <s v="N/A"/>
    <x v="1"/>
    <s v="N/A"/>
    <x v="7"/>
    <s v="N/A"/>
    <s v="N/A"/>
    <s v="N/A"/>
    <s v="N/A"/>
    <s v="N/A"/>
    <s v="N/A"/>
    <s v="N/A"/>
    <s v="N/A"/>
    <s v="N/A"/>
    <s v="N/A"/>
    <s v="N/A"/>
    <s v="N/A"/>
    <s v="N/A"/>
    <s v="N/A"/>
    <s v="N/A"/>
    <s v="N/A"/>
    <s v="N/A"/>
    <s v="N/A"/>
  </r>
  <r>
    <x v="70"/>
    <n v="2021"/>
    <x v="4"/>
    <x v="1"/>
    <m/>
    <m/>
    <m/>
    <x v="0"/>
    <s v="GIEWS "/>
    <s v="GIEWS - 1"/>
    <x v="4"/>
    <s v="Current year"/>
    <s v="N/A"/>
    <s v="N/A"/>
    <s v="N/A"/>
    <x v="1"/>
    <s v="N/A"/>
    <x v="7"/>
    <s v="N/A"/>
    <s v="N/A"/>
    <s v="N/A"/>
    <s v="N/A"/>
    <s v="N/A"/>
    <s v="N/A"/>
    <s v="N/A"/>
    <s v="N/A"/>
    <s v="N/A"/>
    <s v="N/A"/>
    <s v="N/A"/>
    <s v="N/A"/>
    <s v="N/A"/>
    <s v="N/A"/>
    <s v="N/A"/>
    <s v="N/A"/>
    <s v="N/A"/>
    <s v="N/A"/>
  </r>
  <r>
    <x v="70"/>
    <n v="2022"/>
    <x v="5"/>
    <x v="1"/>
    <m/>
    <m/>
    <m/>
    <x v="0"/>
    <s v="GIEWS "/>
    <s v="GIEWS - 1"/>
    <x v="4"/>
    <s v="Current year"/>
    <s v="N/A"/>
    <s v="N/A"/>
    <s v="N/A"/>
    <x v="1"/>
    <s v="N/A"/>
    <x v="7"/>
    <s v="N/A"/>
    <s v="N/A"/>
    <s v="N/A"/>
    <s v="N/A"/>
    <s v="N/A"/>
    <s v="N/A"/>
    <s v="N/A"/>
    <s v="N/A"/>
    <s v="N/A"/>
    <s v="N/A"/>
    <s v="N/A"/>
    <s v="N/A"/>
    <s v="N/A"/>
    <s v="N/A"/>
    <s v="N/A"/>
    <s v="N/A"/>
    <s v="N/A"/>
    <s v="N/A"/>
  </r>
  <r>
    <x v="70"/>
    <n v="2023"/>
    <x v="6"/>
    <x v="1"/>
    <m/>
    <s v="Residents"/>
    <m/>
    <x v="0"/>
    <s v="GIEWS "/>
    <s v="GIEWS  - 1, 2"/>
    <x v="0"/>
    <s v="Current year"/>
    <s v="https://www.ipcinfo.org/fileadmin/user_upload/ipcinfo/docs/IPC_Lebanon_Acute_Food_Insecurity_Report_Dec2022.pdf"/>
    <m/>
    <d v="2022-09-01T00:00:00"/>
    <x v="0"/>
    <n v="4300000"/>
    <x v="166"/>
    <n v="0.89860465116279065"/>
    <s v="Sep-Dec 2022"/>
    <n v="783000"/>
    <n v="0.2"/>
    <n v="1792000"/>
    <n v="0.46"/>
    <n v="1094000"/>
    <n v="0.28000000000000003"/>
    <n v="195000"/>
    <n v="0.05"/>
    <n v="0"/>
    <n v="0"/>
    <n v="1289000"/>
    <n v="0.33"/>
    <s v="Phase 3 Crisis"/>
    <m/>
    <s v="Y "/>
    <s v="Economic shocks"/>
  </r>
  <r>
    <x v="70"/>
    <n v="2023"/>
    <x v="7"/>
    <x v="1"/>
    <m/>
    <s v="Residents"/>
    <m/>
    <x v="0"/>
    <s v="GIEWS"/>
    <s v="GIEWS - 1, 2"/>
    <x v="0"/>
    <s v="Projection"/>
    <s v="https://www.ipcinfo.org/fileadmin/user_upload/ipcinfo/docs/IPC_Lebanon_Acute_Food_Insecurity_Report_Dec2022.pdf"/>
    <m/>
    <d v="2022-09-01T00:00:00"/>
    <x v="0"/>
    <n v="4300000"/>
    <x v="166"/>
    <n v="0.89860465116279065"/>
    <s v="Jan-Apr 2023"/>
    <n v="783000"/>
    <n v="0.2"/>
    <n v="1620000"/>
    <n v="0.42"/>
    <n v="1228000"/>
    <n v="0.32"/>
    <n v="233000"/>
    <n v="0.06"/>
    <n v="0"/>
    <n v="0"/>
    <n v="1461000"/>
    <n v="0.38"/>
    <s v="Phase 3 Crisis"/>
    <m/>
    <s v="Y"/>
    <s v="Economic shocks"/>
  </r>
  <r>
    <x v="71"/>
    <n v="2017"/>
    <x v="0"/>
    <x v="1"/>
    <m/>
    <s v="Syrian refugees"/>
    <m/>
    <x v="0"/>
    <s v="Displacement"/>
    <s v="Part of Syria IASC L3"/>
    <x v="3"/>
    <s v="Current year"/>
    <s v="https://reliefweb.int/attachments/5a6ad016-ef47-3ce8-81be-078fd171b3c7/VASyR2016.pdf"/>
    <s v="Data not reported separately for refugees"/>
    <s v="N/A"/>
    <x v="1"/>
    <s v="N/A"/>
    <x v="7"/>
    <s v="N/A"/>
    <s v="N/A"/>
    <s v="N/A"/>
    <s v="N/A"/>
    <s v="N/A"/>
    <s v="N/A"/>
    <s v="N/A"/>
    <s v="N/A"/>
    <s v="N/A"/>
    <s v="N/A"/>
    <s v="N/A"/>
    <s v="N/A"/>
    <s v="N/A"/>
    <s v="N/A"/>
    <s v="N/A"/>
    <s v="N/A"/>
    <s v="N/A"/>
    <s v="N/A"/>
  </r>
  <r>
    <x v="71"/>
    <n v="2018"/>
    <x v="1"/>
    <x v="1"/>
    <m/>
    <s v="Syrian refugees"/>
    <m/>
    <x v="0"/>
    <s v="Displacement"/>
    <s v="Displacement - "/>
    <x v="3"/>
    <s v="Current year"/>
    <s v="https://reliefweb.int/attachments/c59df766-3eae-353c-a5fb-32521f25c074/VASyR%202017.compressed.pdf"/>
    <s v="Data not reported separately for refugees"/>
    <s v="N/A"/>
    <x v="1"/>
    <s v="N/A"/>
    <x v="7"/>
    <s v="N/A"/>
    <s v="N/A"/>
    <s v="N/A"/>
    <s v="N/A"/>
    <s v="N/A"/>
    <s v="N/A"/>
    <s v="N/A"/>
    <s v="N/A"/>
    <s v="N/A"/>
    <s v="N/A"/>
    <s v="N/A"/>
    <s v="N/A"/>
    <s v="N/A"/>
    <s v="N/A"/>
    <s v="N/A"/>
    <s v="N/A"/>
    <s v="N/A"/>
    <s v="N/A"/>
  </r>
  <r>
    <x v="71"/>
    <n v="2019"/>
    <x v="2"/>
    <x v="1"/>
    <m/>
    <s v="Syrian refugees"/>
    <m/>
    <x v="0"/>
    <s v="Displacement"/>
    <s v="Part of Syria IASC L3"/>
    <x v="0"/>
    <s v="Current year"/>
    <s v="https://reliefweb.int/attachments/7e3380ea-2b5d-3bb1-a445-4f33f1549b0b/VASyR-2018.pdf"/>
    <m/>
    <m/>
    <x v="20"/>
    <n v="1500000"/>
    <x v="167"/>
    <n v="1"/>
    <s v="April-May 2018"/>
    <n v="142499.99999999994"/>
    <n v="9.4999999999999959E-2"/>
    <n v="855000"/>
    <n v="0.56999999999999995"/>
    <s v="N/A"/>
    <s v="N/A"/>
    <s v="N/A"/>
    <s v="N/A"/>
    <s v="N/A"/>
    <s v="N/A"/>
    <n v="502500.00000000006"/>
    <n v="0.33500000000000002"/>
    <s v="N/A"/>
    <m/>
    <s v="N/A"/>
    <s v="Conflict/insecurity"/>
  </r>
  <r>
    <x v="71"/>
    <n v="2020"/>
    <x v="3"/>
    <x v="1"/>
    <m/>
    <s v="Syrian refugees"/>
    <m/>
    <x v="0"/>
    <s v="Displacement"/>
    <s v="Displacement - "/>
    <x v="0"/>
    <s v="Current year"/>
    <m/>
    <m/>
    <m/>
    <x v="20"/>
    <n v="916000"/>
    <x v="168"/>
    <n v="1"/>
    <s v="Apr-May 2019"/>
    <n v="73280"/>
    <n v="0.08"/>
    <n v="577080"/>
    <n v="0.63"/>
    <s v="N/A"/>
    <s v="N/A"/>
    <s v="N/A"/>
    <s v="N/A"/>
    <s v="N/A"/>
    <s v="N/A"/>
    <n v="265640"/>
    <n v="0.28999999999999998"/>
    <s v="N/A"/>
    <m/>
    <s v="N/A"/>
    <s v="Conflict/insecurity"/>
  </r>
  <r>
    <x v="71"/>
    <n v="2021"/>
    <x v="4"/>
    <x v="1"/>
    <m/>
    <s v="Syrian refugees"/>
    <m/>
    <x v="0"/>
    <s v="GIEWS"/>
    <s v="GIEWS - 1"/>
    <x v="0"/>
    <s v="Current year"/>
    <s v="https://reliefweb.int/attachments/ea1c5323-3baa-3681-8f3d-396051d348eb/VASyR%202020%20-%20online.pdf"/>
    <m/>
    <d v="2020-08-01T00:00:00"/>
    <x v="20"/>
    <n v="879529"/>
    <x v="169"/>
    <n v="1"/>
    <d v="2020-08-01T00:00:00"/>
    <s v="merged with Phase 2 "/>
    <s v="merged with Phase 2"/>
    <n v="448559.79"/>
    <n v="0.51"/>
    <s v="N/A"/>
    <s v="N/A"/>
    <s v="N/A"/>
    <s v="N/A"/>
    <s v="N/A"/>
    <s v="N/A"/>
    <n v="430969.21"/>
    <n v="0.49"/>
    <s v="N/A"/>
    <m/>
    <s v="N/A"/>
    <s v="Conflict/insecurity"/>
  </r>
  <r>
    <x v="71"/>
    <n v="2022"/>
    <x v="5"/>
    <x v="1"/>
    <m/>
    <s v="Syrian refugees"/>
    <m/>
    <x v="0"/>
    <s v="GIEWS "/>
    <s v="GIEWS  - 1, 2; Syrian refugees (3RP)"/>
    <x v="0"/>
    <s v="Current year"/>
    <s v="https://reliefweb.int/attachments/bef919b5-a816-3b63-87b1-1c04cf8f01ce/VASyR%202021.pdf"/>
    <m/>
    <m/>
    <x v="20"/>
    <n v="1500000"/>
    <x v="167"/>
    <n v="1"/>
    <s v="Jun-Jul 2021"/>
    <s v="merged with Phase 2 "/>
    <s v="merged with Phase 2"/>
    <n v="765000"/>
    <n v="0.51"/>
    <s v="N/A"/>
    <s v="N/A"/>
    <s v="N/A"/>
    <s v="N/A"/>
    <s v="N/A"/>
    <s v="N/A"/>
    <n v="735000"/>
    <n v="0.49"/>
    <s v="N/A"/>
    <m/>
    <s v="N/A"/>
    <s v="Conflict/insecurity"/>
  </r>
  <r>
    <x v="71"/>
    <n v="2023"/>
    <x v="6"/>
    <x v="1"/>
    <m/>
    <s v="Syrian refugees"/>
    <m/>
    <x v="0"/>
    <s v="GIEWS "/>
    <s v="GIEWS  - 1, 2"/>
    <x v="0"/>
    <s v="Current year"/>
    <s v="https://www.ipcinfo.org/fileadmin/user_upload/ipcinfo/docs/IPC_Lebanon_Acute_Food_Insecurity_Report_Dec2022.pdf"/>
    <m/>
    <d v="2022-09-01T00:00:00"/>
    <x v="0"/>
    <n v="1500000"/>
    <x v="167"/>
    <n v="1"/>
    <s v="Sep-Dec 2022"/>
    <n v="179000"/>
    <n v="0.12"/>
    <n v="627000"/>
    <n v="0.42"/>
    <n v="584000"/>
    <n v="0.39"/>
    <n v="111000"/>
    <n v="7.0000000000000007E-2"/>
    <n v="0"/>
    <n v="0"/>
    <n v="695000"/>
    <n v="0.46"/>
    <s v="Phase 3 Crisis"/>
    <m/>
    <s v="N/A"/>
    <s v="Economic shocks"/>
  </r>
  <r>
    <x v="71"/>
    <n v="2023"/>
    <x v="7"/>
    <x v="1"/>
    <m/>
    <s v="Syrian refugees"/>
    <m/>
    <x v="0"/>
    <s v="GIEWS"/>
    <s v="GIEWS - 1, 2"/>
    <x v="0"/>
    <s v="Projection"/>
    <s v="https://www.ipcinfo.org/fileadmin/user_upload/ipcinfo/docs/IPC_Lebanon_Acute_Food_Insecurity_Report_Dec2022.pdf"/>
    <m/>
    <d v="2022-09-01T00:00:00"/>
    <x v="0"/>
    <n v="1500000"/>
    <x v="167"/>
    <n v="1"/>
    <s v="Jan-Apr 2023"/>
    <n v="178000"/>
    <n v="0.12"/>
    <n v="523000"/>
    <n v="0.35"/>
    <n v="678000"/>
    <n v="0.45"/>
    <n v="121000"/>
    <n v="0.08"/>
    <n v="0"/>
    <n v="0"/>
    <n v="799000"/>
    <n v="0.53"/>
    <s v="Phase 4 Emergency"/>
    <m/>
    <s v="N/A"/>
    <m/>
  </r>
  <r>
    <x v="72"/>
    <n v="2017"/>
    <x v="0"/>
    <x v="3"/>
    <m/>
    <m/>
    <m/>
    <x v="0"/>
    <s v="GIEWS"/>
    <s v="GIEWS - 1"/>
    <x v="0"/>
    <s v="Current year"/>
    <s v="Lesotho: Acute Food Insecurity Situation for May-June 2016 and Projections for July - September 2016 and November 2016 - March 2017 | IPC - Integrated Food Security Phase Classification (ipcinfo.org)"/>
    <m/>
    <d v="2016-05-01T00:00:00"/>
    <x v="0"/>
    <n v="1942008"/>
    <x v="170"/>
    <n v="0.73"/>
    <s v="Nov 2016 - Mar 2017"/>
    <n v="647939"/>
    <n v="0.45883774239075553"/>
    <n v="418150"/>
    <n v="0.29611275441159496"/>
    <n v="230618"/>
    <n v="0.16331204399591823"/>
    <n v="114951"/>
    <n v="8.1402504441868348E-2"/>
    <n v="0"/>
    <n v="0"/>
    <n v="345569"/>
    <n v="0.24471454843778659"/>
    <s v="Phase 3 Crisis"/>
    <m/>
    <s v="Y"/>
    <s v="Weather extremes"/>
  </r>
  <r>
    <x v="72"/>
    <n v="2018"/>
    <x v="1"/>
    <x v="3"/>
    <m/>
    <m/>
    <m/>
    <x v="0"/>
    <s v="GIEWS"/>
    <s v="GIEWS - 1"/>
    <x v="0"/>
    <s v="Current year"/>
    <s v="https://www.ipcinfo.org/fileadmin/user_upload/ipcinfo/docs/IPC_Lesotho_AcuteFI_Situation_2016May2017Mar.pdf"/>
    <m/>
    <d v="2016-05-01T00:00:00"/>
    <x v="0"/>
    <n v="1942008"/>
    <x v="170"/>
    <n v="0.73"/>
    <s v="Nov 2016-March 2017"/>
    <n v="647939"/>
    <n v="0.45883774239075553"/>
    <n v="418150"/>
    <n v="0.29611275441159496"/>
    <n v="230618"/>
    <n v="0.16331204399591823"/>
    <n v="114951"/>
    <n v="8.1402504441868348E-2"/>
    <n v="0"/>
    <n v="0"/>
    <n v="345569"/>
    <n v="0.24471454843778659"/>
    <s v="Phase 3 Crisis"/>
    <m/>
    <s v="Y"/>
    <s v="Weather extremes"/>
  </r>
  <r>
    <x v="72"/>
    <n v="2019"/>
    <x v="2"/>
    <x v="3"/>
    <m/>
    <m/>
    <m/>
    <x v="0"/>
    <s v="GIEWS"/>
    <s v="GIEWS - 1"/>
    <x v="0"/>
    <s v="Current year"/>
    <s v="https://www.ipcinfo.org/fileadmin/user_upload/ipcinfo/docs/IPC_Lesotho_AFI_Update%20Projected_2018Dec2019Feb.pdf"/>
    <m/>
    <d v="2018-11-01T00:00:00"/>
    <x v="0"/>
    <n v="2272021"/>
    <x v="171"/>
    <n v="0.64"/>
    <s v="Dec 2018-Feb 2019"/>
    <n v="702787"/>
    <n v="0.48326256399324741"/>
    <n v="477801"/>
    <n v="0.33"/>
    <n v="230683"/>
    <n v="0.16"/>
    <n v="42984"/>
    <n v="0.03"/>
    <n v="0"/>
    <n v="0"/>
    <n v="273667"/>
    <n v="0.19"/>
    <s v="Phase 3 Crisis"/>
    <m/>
    <s v="N"/>
    <s v="Weather extremes"/>
  </r>
  <r>
    <x v="72"/>
    <n v="2020"/>
    <x v="3"/>
    <x v="3"/>
    <m/>
    <m/>
    <m/>
    <x v="0"/>
    <s v="GIEWS"/>
    <s v="GIEWS - 1"/>
    <x v="0"/>
    <s v="Current year"/>
    <m/>
    <m/>
    <d v="2019-06-01T00:00:00"/>
    <x v="0"/>
    <n v="2293000"/>
    <x v="172"/>
    <n v="0.63465111208024427"/>
    <s v="Oct 2019-Mar 2020"/>
    <n v="467696"/>
    <n v="0.32138422475786033"/>
    <n v="553832"/>
    <n v="0.38"/>
    <n v="362503"/>
    <n v="0.25"/>
    <n v="71224"/>
    <n v="0.05"/>
    <n v="0"/>
    <n v="0"/>
    <n v="433727"/>
    <n v="0.3"/>
    <s v="Phase 3 Crisis"/>
    <m/>
    <s v="Y"/>
    <s v="Weather extremes"/>
  </r>
  <r>
    <x v="72"/>
    <n v="2021"/>
    <x v="4"/>
    <x v="3"/>
    <m/>
    <m/>
    <m/>
    <x v="0"/>
    <s v="GIEWS"/>
    <s v="GIEWS - 1"/>
    <x v="0"/>
    <s v="Current year"/>
    <m/>
    <m/>
    <d v="2020-07-01T00:00:00"/>
    <x v="0"/>
    <n v="2008801"/>
    <x v="173"/>
    <n v="0.72936542743656541"/>
    <s v="Oct 2020-Mar 2021"/>
    <n v="404452"/>
    <n v="0.27604818619254001"/>
    <n v="478529"/>
    <n v="0.33"/>
    <n v="481725"/>
    <n v="0.33"/>
    <n v="100444"/>
    <n v="7.0000000000000007E-2"/>
    <n v="0"/>
    <n v="0"/>
    <n v="582169"/>
    <n v="0.4"/>
    <s v="Phase 3 Crisis"/>
    <m/>
    <s v="Y"/>
    <s v="Economic shocks"/>
  </r>
  <r>
    <x v="72"/>
    <n v="2022"/>
    <x v="5"/>
    <x v="3"/>
    <m/>
    <m/>
    <m/>
    <x v="0"/>
    <s v="GIEWS"/>
    <s v="GIEWS -  1, 2, 3 "/>
    <x v="0"/>
    <s v="Current year"/>
    <m/>
    <m/>
    <d v="2020-07-01T00:00:00"/>
    <x v="0"/>
    <n v="2008801"/>
    <x v="173"/>
    <n v="0.72936542743656541"/>
    <s v="Oct 2020-Mar 2021"/>
    <n v="404452"/>
    <n v="0.27604818619254001"/>
    <n v="478529"/>
    <n v="0.33"/>
    <n v="481725"/>
    <n v="0.33"/>
    <n v="100444"/>
    <n v="7.0000000000000007E-2"/>
    <n v="0"/>
    <n v="0"/>
    <n v="582169"/>
    <n v="0.4"/>
    <s v="Phase 3 Crisis"/>
    <m/>
    <s v="Y"/>
    <s v="Economic shocks"/>
  </r>
  <r>
    <x v="72"/>
    <n v="2023"/>
    <x v="6"/>
    <x v="3"/>
    <m/>
    <m/>
    <m/>
    <x v="0"/>
    <s v="GIEWS"/>
    <s v="GIEWS -  1, 2, 3 "/>
    <x v="0"/>
    <s v="Current year"/>
    <s v="https://www.ipcinfo.org/fileadmin/user_upload/ipcinfo/docs/IPC_Lesotho_Acute_Food_Insecurity_2021Nov2022Mar_Report.pdf"/>
    <m/>
    <d v="2021-11-01T00:00:00"/>
    <x v="0"/>
    <n v="2100000"/>
    <x v="174"/>
    <n v="0.70243476190476195"/>
    <s v="Jan-Mar 2022"/>
    <n v="609762"/>
    <n v="0.41336629803954"/>
    <n v="527840"/>
    <n v="0.36"/>
    <n v="311868"/>
    <n v="0.21"/>
    <n v="25643"/>
    <n v="0.02"/>
    <n v="0"/>
    <n v="0"/>
    <n v="337511"/>
    <n v="0.23"/>
    <s v="Phase 3 Crisis"/>
    <m/>
    <s v="N"/>
    <s v="Economic shocks"/>
  </r>
  <r>
    <x v="72"/>
    <n v="2023"/>
    <x v="7"/>
    <x v="3"/>
    <m/>
    <m/>
    <m/>
    <x v="0"/>
    <s v="GIEWS"/>
    <s v="GIEWS -  1, 2, 3 "/>
    <x v="0"/>
    <s v="Projection"/>
    <s v="https://www.ipcinfo.org/fileadmin/user_upload/ipcinfo/docs/IPC_Lesotho_Acute_Food_Insecurity_2022July2023Mar_Report.pdf"/>
    <m/>
    <d v="2022-06-01T00:00:00"/>
    <x v="0"/>
    <n v="2104715"/>
    <x v="175"/>
    <n v="0.71"/>
    <s v="Oct 2022-Mar 2023"/>
    <n v="654668"/>
    <n v="0.44081082991896414"/>
    <n v="511048"/>
    <n v="0.34"/>
    <n v="319429"/>
    <n v="0.22"/>
    <n v="0"/>
    <n v="0"/>
    <n v="0"/>
    <n v="0"/>
    <n v="319429"/>
    <n v="0.22"/>
    <s v="Phase 3 Crisis"/>
    <m/>
    <s v="N"/>
    <s v="Economic shocks"/>
  </r>
  <r>
    <x v="73"/>
    <n v="2017"/>
    <x v="0"/>
    <x v="4"/>
    <m/>
    <m/>
    <m/>
    <x v="0"/>
    <s v="GIEWS"/>
    <s v="GIEWS - 1"/>
    <x v="0"/>
    <s v="Current year"/>
    <m/>
    <m/>
    <d v="2016-11-01T00:00:00"/>
    <x v="9"/>
    <n v="4615222"/>
    <x v="176"/>
    <n v="0.91"/>
    <s v="Oct-Dec 2016"/>
    <n v="3373391"/>
    <n v="0.8036797260801366"/>
    <n v="769845"/>
    <n v="0.18340856981125603"/>
    <s v="N/A"/>
    <s v="N/A"/>
    <s v="N/A"/>
    <s v="N/A"/>
    <s v="N/A"/>
    <s v="N/A"/>
    <n v="52960"/>
    <n v="1.2617238349543244E-2"/>
    <s v="N/A"/>
    <m/>
    <s v="N"/>
    <s v="Economic shocks"/>
  </r>
  <r>
    <x v="73"/>
    <n v="2018"/>
    <x v="1"/>
    <x v="4"/>
    <m/>
    <m/>
    <m/>
    <x v="0"/>
    <s v="GIEWS"/>
    <s v="GIEWS - 1"/>
    <x v="0"/>
    <s v="Current year"/>
    <m/>
    <m/>
    <d v="2017-03-01T00:00:00"/>
    <x v="9"/>
    <n v="4713125"/>
    <x v="176"/>
    <n v="0.89"/>
    <s v="Jun-Aug 2017"/>
    <n v="3641375"/>
    <n v="0.86752447687061995"/>
    <n v="387989"/>
    <n v="9.2434850642011596E-2"/>
    <n v="15434"/>
    <n v="3.6770101338151518E-3"/>
    <n v="0"/>
    <n v="0"/>
    <n v="0"/>
    <n v="0"/>
    <n v="15434"/>
    <n v="3.6770101338151518E-3"/>
    <m/>
    <m/>
    <s v="N"/>
    <s v="Economic shocks"/>
  </r>
  <r>
    <x v="73"/>
    <n v="2019"/>
    <x v="2"/>
    <x v="4"/>
    <m/>
    <m/>
    <m/>
    <x v="0"/>
    <s v="GIEWS"/>
    <s v="GIEWS - 1"/>
    <x v="0"/>
    <s v="Current year"/>
    <m/>
    <m/>
    <m/>
    <x v="9"/>
    <n v="4853516"/>
    <x v="177"/>
    <n v="0.87"/>
    <s v="Jun-Aug 2018"/>
    <n v="3573780"/>
    <n v="0.84218201253358982"/>
    <n v="626208"/>
    <n v="0.14756955204423164"/>
    <n v="43489"/>
    <n v="1.0248435422178558E-2"/>
    <n v="0"/>
    <n v="0"/>
    <n v="0"/>
    <n v="0"/>
    <n v="43489"/>
    <n v="1.0248435422178558E-2"/>
    <m/>
    <m/>
    <s v="N"/>
    <s v="Weather extremes"/>
  </r>
  <r>
    <x v="73"/>
    <n v="2020"/>
    <x v="3"/>
    <x v="4"/>
    <m/>
    <m/>
    <m/>
    <x v="0"/>
    <s v="GIEWS"/>
    <s v="GIEWS - 1"/>
    <x v="0"/>
    <s v="Current year"/>
    <m/>
    <m/>
    <m/>
    <x v="9"/>
    <n v="4999498.8505747123"/>
    <x v="178"/>
    <n v="0.87000000000000011"/>
    <s v="Jun-Aug 2019"/>
    <n v="3501852"/>
    <n v="0.80510414377165163"/>
    <n v="806301"/>
    <n v="0.18537513185229601"/>
    <n v="41411"/>
    <n v="0.01"/>
    <n v="0"/>
    <n v="0"/>
    <n v="0"/>
    <n v="0"/>
    <n v="41411"/>
    <n v="0.01"/>
    <m/>
    <m/>
    <s v="N"/>
    <s v="Economic shocks"/>
  </r>
  <r>
    <x v="73"/>
    <n v="2021"/>
    <x v="4"/>
    <x v="4"/>
    <m/>
    <m/>
    <m/>
    <x v="0"/>
    <s v="GIEWS"/>
    <s v="GIEWS - 1"/>
    <x v="0"/>
    <s v="Current year"/>
    <m/>
    <m/>
    <d v="2020-11-01T00:00:00"/>
    <x v="9"/>
    <n v="5170000"/>
    <x v="179"/>
    <n v="0.88"/>
    <s v="Oct-Dec 2020"/>
    <n v="3003824"/>
    <n v="0.65753678941259963"/>
    <n v="1113739"/>
    <n v="0.24379736173078026"/>
    <n v="405076"/>
    <n v="8.8671098076351415E-2"/>
    <n v="45659"/>
    <n v="9.9947507802687127E-3"/>
    <n v="0"/>
    <n v="0"/>
    <n v="450735"/>
    <n v="9.8666067756525519E-2"/>
    <s v="Phase 3 Crisis"/>
    <m/>
    <s v="N"/>
    <s v="Economic shocks"/>
  </r>
  <r>
    <x v="73"/>
    <n v="2022"/>
    <x v="5"/>
    <x v="4"/>
    <m/>
    <m/>
    <m/>
    <x v="0"/>
    <s v="GIEWS"/>
    <s v="GIEWS -  1, 2, 3 "/>
    <x v="0"/>
    <s v="Current year"/>
    <m/>
    <m/>
    <m/>
    <x v="9"/>
    <n v="5170000"/>
    <x v="180"/>
    <n v="0.91183326885880078"/>
    <s v="Jun-Aug 2021"/>
    <n v="2264675"/>
    <n v="0.48039658239464017"/>
    <n v="1510122"/>
    <n v="0.32033622828836755"/>
    <n v="776050"/>
    <n v="0.16462042799402143"/>
    <n v="163331"/>
    <n v="3.4646761322970836E-2"/>
    <n v="0"/>
    <n v="0"/>
    <n v="939381"/>
    <n v="0.19926718931699228"/>
    <m/>
    <m/>
    <s v="N"/>
    <s v="Economic shocks"/>
  </r>
  <r>
    <x v="73"/>
    <n v="2023"/>
    <x v="6"/>
    <x v="4"/>
    <m/>
    <m/>
    <m/>
    <x v="0"/>
    <s v="GIEWS"/>
    <s v="GIEWS -  1, 2, 3 "/>
    <x v="0"/>
    <s v="Current year"/>
    <m/>
    <m/>
    <m/>
    <x v="9"/>
    <n v="4799779"/>
    <x v="181"/>
    <n v="1"/>
    <s v="Oct-Dec 2022"/>
    <n v="3406982.2300000004"/>
    <n v="0.70982064590890548"/>
    <n v="1019566.4400000001"/>
    <n v="0.21241945514574734"/>
    <n v="365747.56999999995"/>
    <n v="7.6200918833971301E-2"/>
    <n v="7482.76"/>
    <n v="1.5589801113759614E-3"/>
    <n v="0"/>
    <n v="0"/>
    <n v="373230.32999999996"/>
    <n v="7.7759898945347267E-2"/>
    <s v="Phase 3 Crisis"/>
    <m/>
    <s v="N  "/>
    <s v="Economic shocks"/>
  </r>
  <r>
    <x v="73"/>
    <n v="2023"/>
    <x v="7"/>
    <x v="4"/>
    <m/>
    <m/>
    <m/>
    <x v="0"/>
    <s v="GIEWS"/>
    <s v="GIEWS -  1, 2, 3 "/>
    <x v="0"/>
    <s v="Projection"/>
    <m/>
    <m/>
    <m/>
    <x v="9"/>
    <n v="4799779"/>
    <x v="181"/>
    <n v="1"/>
    <s v="Jun-Aug 2023"/>
    <n v="2883503.44"/>
    <n v="0.60075754321188535"/>
    <n v="1385008.0300000003"/>
    <n v="0.28855662521128583"/>
    <n v="509913.38"/>
    <n v="0.10623684548809435"/>
    <n v="21354.15"/>
    <n v="4.4489860887345026E-3"/>
    <n v="0"/>
    <n v="0"/>
    <n v="531267.53"/>
    <n v="0.11068583157682886"/>
    <s v="Phase 3 Crisis"/>
    <m/>
    <s v="N  "/>
    <s v="Economic shocks"/>
  </r>
  <r>
    <x v="74"/>
    <n v="2017"/>
    <x v="0"/>
    <x v="1"/>
    <m/>
    <m/>
    <m/>
    <x v="0"/>
    <s v="GIEWS"/>
    <s v="GIEWS - 1"/>
    <x v="0"/>
    <s v="Current year"/>
    <m/>
    <m/>
    <m/>
    <x v="6"/>
    <n v="6400000"/>
    <x v="182"/>
    <n v="1"/>
    <d v="2016-11-01T00:00:00"/>
    <n v="5036500"/>
    <n v="0.78695312500000003"/>
    <n v="1000000"/>
    <n v="0.15625"/>
    <s v="N/A"/>
    <s v="N/A"/>
    <s v="N/A"/>
    <s v="N/A"/>
    <s v="N/A"/>
    <s v="N/A"/>
    <n v="363500"/>
    <n v="5.6796874999999997E-2"/>
    <s v="N/A"/>
    <m/>
    <s v="N"/>
    <s v="Conflict/insecurity"/>
  </r>
  <r>
    <x v="74"/>
    <n v="2018"/>
    <x v="1"/>
    <x v="1"/>
    <m/>
    <m/>
    <m/>
    <x v="0"/>
    <s v="GIEWS"/>
    <s v="GIEWS - 1"/>
    <x v="0"/>
    <s v="Current year"/>
    <m/>
    <m/>
    <m/>
    <x v="6"/>
    <n v="6500000"/>
    <x v="183"/>
    <n v="1"/>
    <d v="2018-01-01T00:00:00"/>
    <s v="merged with Phase 2 "/>
    <s v="merged with Phase 2"/>
    <n v="5870000"/>
    <n v="0.90307692307692311"/>
    <s v="N/A"/>
    <s v="N/A"/>
    <s v="N/A"/>
    <s v="N/A"/>
    <s v="N/A"/>
    <s v="N/A"/>
    <n v="630000"/>
    <n v="9.6923076923076917E-2"/>
    <s v="N/A"/>
    <m/>
    <s v="N"/>
    <s v="Conflict/insecurity"/>
  </r>
  <r>
    <x v="74"/>
    <n v="2019"/>
    <x v="2"/>
    <x v="1"/>
    <m/>
    <m/>
    <m/>
    <x v="0"/>
    <s v="GIEWS"/>
    <s v="GIEWS - 1"/>
    <x v="0"/>
    <s v="Current year"/>
    <m/>
    <m/>
    <m/>
    <x v="6"/>
    <n v="6600000"/>
    <x v="184"/>
    <n v="1"/>
    <d v="2018-10-01T00:00:00"/>
    <s v="merged with Phase 2 "/>
    <s v="merged with Phase 2"/>
    <n v="6302000"/>
    <n v="0.95484848484848484"/>
    <s v="N/A"/>
    <s v="N/A"/>
    <s v="N/A"/>
    <s v="N/A"/>
    <s v="N/A"/>
    <s v="N/A"/>
    <n v="298000"/>
    <n v="4.5151515151515151E-2"/>
    <s v="N/A"/>
    <m/>
    <s v="N"/>
    <s v="Conflict/insecurity"/>
  </r>
  <r>
    <x v="74"/>
    <n v="2020"/>
    <x v="3"/>
    <x v="1"/>
    <m/>
    <m/>
    <m/>
    <x v="0"/>
    <s v="GIEWS"/>
    <s v="GIEWS - 1"/>
    <x v="0"/>
    <s v="Current year"/>
    <m/>
    <m/>
    <m/>
    <x v="6"/>
    <n v="6700000"/>
    <x v="185"/>
    <n v="1"/>
    <d v="2020-01-01T00:00:00"/>
    <s v="merged with Phase 2 "/>
    <s v="merged with Phase 2"/>
    <n v="6364000"/>
    <n v="0.94985074626865673"/>
    <s v="N/A"/>
    <s v="N/A"/>
    <s v="N/A"/>
    <s v="N/A"/>
    <s v="N/A"/>
    <s v="N/A"/>
    <n v="336000"/>
    <n v="0.05"/>
    <s v="N/A"/>
    <m/>
    <s v="N"/>
    <s v="Conflict/insecurity"/>
  </r>
  <r>
    <x v="74"/>
    <n v="2021"/>
    <x v="4"/>
    <x v="1"/>
    <s v="West Africa and the Sahel"/>
    <m/>
    <m/>
    <x v="0"/>
    <s v="GIEWS"/>
    <s v="GIEWS - 1"/>
    <x v="0"/>
    <s v="Current year"/>
    <m/>
    <m/>
    <m/>
    <x v="16"/>
    <n v="7400000"/>
    <x v="186"/>
    <n v="1"/>
    <s v="Jan-Dec 2020"/>
    <s v="merged with Phase 2 "/>
    <s v="merged with Phase 2"/>
    <n v="6701245"/>
    <n v="0.90557364864864864"/>
    <s v="N/A"/>
    <s v="N/A"/>
    <s v="N/A"/>
    <s v="N/A"/>
    <s v="N/A"/>
    <s v="N/A"/>
    <n v="698755"/>
    <n v="9.4426351351351356E-2"/>
    <s v="N/A"/>
    <m/>
    <s v="N"/>
    <s v="Conflict/insecurity"/>
  </r>
  <r>
    <x v="74"/>
    <n v="2022"/>
    <x v="5"/>
    <x v="1"/>
    <s v="West Africa and the Sahel"/>
    <m/>
    <m/>
    <x v="0"/>
    <s v="GIEWS"/>
    <s v="GIEWS -  1, 2, 3 "/>
    <x v="0"/>
    <s v="Current year"/>
    <m/>
    <m/>
    <m/>
    <x v="16"/>
    <n v="8200000"/>
    <x v="187"/>
    <n v="1"/>
    <s v="Jun-Aug 2021"/>
    <s v="merged with Phase 2 "/>
    <s v="merged with Phase 2"/>
    <n v="7689000"/>
    <n v="0.93768292682926824"/>
    <s v="N/A"/>
    <s v="N/A"/>
    <s v="N/A"/>
    <s v="N/A"/>
    <s v="N/A"/>
    <s v="N/A"/>
    <n v="511000"/>
    <n v="6.2317073170731707E-2"/>
    <s v="N/A"/>
    <m/>
    <s v="N"/>
    <s v="Conflict/insecurity"/>
  </r>
  <r>
    <x v="74"/>
    <n v="2023"/>
    <x v="6"/>
    <x v="1"/>
    <m/>
    <s v="IDPs, refugees and migrants"/>
    <m/>
    <x v="0"/>
    <s v="GIEWS"/>
    <s v="GIEWS -  1, 2, 3 "/>
    <x v="0"/>
    <s v="Current year"/>
    <s v="Iraq Humanitarian Transition Overview 2023 (February 2023) - Iraq | ReliefWeb"/>
    <m/>
    <m/>
    <x v="21"/>
    <n v="8200000"/>
    <x v="188"/>
    <n v="0.18942402439024389"/>
    <m/>
    <m/>
    <s v=""/>
    <s v="N/A"/>
    <m/>
    <s v="merged with Phase 3"/>
    <m/>
    <s v="merged with Phase 3"/>
    <m/>
    <s v="N/A"/>
    <s v="N/A"/>
    <n v="300000"/>
    <n v="0.19314005164564982"/>
    <s v="N/A"/>
    <m/>
    <s v="N"/>
    <s v="Conflict/insecurity"/>
  </r>
  <r>
    <x v="74"/>
    <n v="2023"/>
    <x v="7"/>
    <x v="1"/>
    <m/>
    <m/>
    <m/>
    <x v="0"/>
    <s v="GIEWS"/>
    <s v="GIEWS -  1, 2, 3 "/>
    <x v="3"/>
    <s v="Projection"/>
    <s v="N/A"/>
    <s v="Data gap"/>
    <s v="N/A"/>
    <x v="1"/>
    <s v="N/A"/>
    <x v="7"/>
    <s v="N/A"/>
    <s v="N/A"/>
    <s v="N/A"/>
    <s v="N/A"/>
    <s v="N/A"/>
    <s v="N/A"/>
    <s v="N/A"/>
    <s v="N/A"/>
    <s v="N/A"/>
    <s v="N/A"/>
    <s v="N/A"/>
    <s v="N/A"/>
    <s v="N/A"/>
    <s v="N/A"/>
    <s v="N/A"/>
    <s v="N/A"/>
    <s v="N/A"/>
    <s v="N/A"/>
  </r>
  <r>
    <x v="75"/>
    <n v="2017"/>
    <x v="0"/>
    <x v="3"/>
    <m/>
    <m/>
    <s v="Southern "/>
    <x v="0"/>
    <s v="GIEWS"/>
    <s v="GIEWS - 1"/>
    <x v="0"/>
    <s v="Current year"/>
    <m/>
    <m/>
    <d v="2016-09-01T00:00:00"/>
    <x v="0"/>
    <n v="23662120"/>
    <x v="189"/>
    <n v="7.0000000000000007E-2"/>
    <s v="Oct-Dec  2016"/>
    <n v="254388"/>
    <n v="0.15591846991655148"/>
    <n v="528498"/>
    <n v="0.3239248687593661"/>
    <n v="515316"/>
    <n v="0.31584541033192465"/>
    <n v="333343"/>
    <n v="0.20431125099215774"/>
    <n v="0"/>
    <n v="0"/>
    <n v="848659"/>
    <n v="0.52015666132408234"/>
    <s v="Phase 4 Emergency"/>
    <m/>
    <s v="Y"/>
    <s v="Weather extremes"/>
  </r>
  <r>
    <x v="75"/>
    <n v="2018"/>
    <x v="1"/>
    <x v="3"/>
    <m/>
    <m/>
    <s v="Southern and south-eastern"/>
    <x v="0"/>
    <s v="GIEWS"/>
    <s v="GIEWS - 1"/>
    <x v="0"/>
    <s v="Current year"/>
    <m/>
    <m/>
    <d v="2017-10-01T00:00:00"/>
    <x v="0"/>
    <n v="24301024"/>
    <x v="190"/>
    <n v="0.12343076571588095"/>
    <s v="Nov 2017-Mar 2018"/>
    <n v="809309"/>
    <n v="0.26981517549293316"/>
    <n v="667717"/>
    <n v="0.22260988019979369"/>
    <n v="1130323"/>
    <n v="0.3768378933246741"/>
    <n v="392145"/>
    <n v="0.13073705098259905"/>
    <n v="0"/>
    <n v="0"/>
    <n v="1522468"/>
    <n v="0.50757494430727312"/>
    <s v="Phase 4 Emergency"/>
    <m/>
    <s v="Y"/>
    <s v="Weather extremes"/>
  </r>
  <r>
    <x v="75"/>
    <n v="2019"/>
    <x v="2"/>
    <x v="3"/>
    <m/>
    <m/>
    <s v="Southern and south-eastern districts"/>
    <x v="0"/>
    <s v="GIEWS"/>
    <s v="GIEWS - 1"/>
    <x v="0"/>
    <s v="Current year"/>
    <m/>
    <m/>
    <d v="2017-10-01T00:00:00"/>
    <x v="0"/>
    <n v="24301024"/>
    <x v="190"/>
    <n v="0.12"/>
    <s v="Nov 2017-Mar 2018"/>
    <n v="809309"/>
    <n v="0.26981517549293316"/>
    <n v="667717"/>
    <n v="0.22260988019979369"/>
    <n v="1130323"/>
    <n v="0.3768378933246741"/>
    <n v="392145"/>
    <n v="0.13073705098259905"/>
    <n v="0"/>
    <n v="0"/>
    <n v="1522468"/>
    <n v="0.50757494430727312"/>
    <s v="Phase 4 Emergency"/>
    <m/>
    <s v="Y"/>
    <s v="Weather extremes"/>
  </r>
  <r>
    <x v="75"/>
    <n v="2020"/>
    <x v="3"/>
    <x v="3"/>
    <m/>
    <m/>
    <s v="Southern, south-eastern and eastern areas"/>
    <x v="0"/>
    <s v="GIEWS"/>
    <s v="GIEWS - 1"/>
    <x v="0"/>
    <s v="Current year"/>
    <m/>
    <m/>
    <d v="2018-10-01T00:00:00"/>
    <x v="0"/>
    <n v="26262000"/>
    <x v="191"/>
    <n v="0.18"/>
    <s v="Nov 2018-Mar 2019"/>
    <n v="1957163"/>
    <n v="0.42537081008242639"/>
    <n v="1336937"/>
    <n v="0.28999999999999998"/>
    <n v="940615"/>
    <n v="0.2"/>
    <n v="366360"/>
    <n v="0.08"/>
    <n v="0"/>
    <n v="0"/>
    <n v="1306975"/>
    <n v="0.28000000000000003"/>
    <s v="Phase 4 Emergency"/>
    <m/>
    <s v="Y"/>
    <s v="Weather extremes"/>
  </r>
  <r>
    <x v="75"/>
    <n v="2021"/>
    <x v="4"/>
    <x v="3"/>
    <m/>
    <m/>
    <s v="Southern and south-eastern areas"/>
    <x v="0"/>
    <s v="GIEWS"/>
    <s v="GIEWS - 1"/>
    <x v="0"/>
    <s v="Current year"/>
    <m/>
    <m/>
    <d v="2020-11-01T00:00:00"/>
    <x v="0"/>
    <n v="25680342"/>
    <x v="192"/>
    <n v="0.15220311318283844"/>
    <s v="Oct-Dec 2020"/>
    <n v="1191738"/>
    <n v="0.30489931505377332"/>
    <n v="1654178"/>
    <n v="0.42321193011972486"/>
    <n v="858496"/>
    <n v="0.22"/>
    <n v="204216"/>
    <n v="0.05"/>
    <n v="0"/>
    <n v="0"/>
    <n v="1062712"/>
    <n v="0.27"/>
    <s v="Phase 4 Emergency"/>
    <m/>
    <s v="Y"/>
    <s v="Weather extremes"/>
  </r>
  <r>
    <x v="75"/>
    <n v="2022"/>
    <x v="5"/>
    <x v="3"/>
    <m/>
    <m/>
    <s v="Grand Sud and Est"/>
    <x v="0"/>
    <s v="GIEWS"/>
    <s v="GIEWS -  1, 2, 3 "/>
    <x v="0"/>
    <s v="Current year"/>
    <m/>
    <m/>
    <d v="2021-11-01T00:00:00"/>
    <x v="0"/>
    <n v="27891778"/>
    <x v="193"/>
    <n v="0.1582685406430526"/>
    <s v="Nov - Dec 2021"/>
    <n v="951648"/>
    <n v="0.215578547527847"/>
    <n v="1820100"/>
    <n v="0.41"/>
    <n v="1237868"/>
    <n v="0.28000000000000003"/>
    <n v="404775"/>
    <n v="0.09"/>
    <n v="13918"/>
    <n v="0"/>
    <n v="1642643"/>
    <n v="0.37"/>
    <s v="Phase 4 Emergency"/>
    <m/>
    <s v="Y"/>
    <s v="Weather extremes"/>
  </r>
  <r>
    <x v="75"/>
    <n v="2023"/>
    <x v="6"/>
    <x v="3"/>
    <m/>
    <m/>
    <m/>
    <x v="0"/>
    <s v="GIEWS"/>
    <s v="GIEWS -  1, 2, 3 "/>
    <x v="0"/>
    <s v="Current year"/>
    <s v="https://www.ipcinfo.org/fileadmin/user_upload/ipcinfo/docs/IPC_Madagascar_AcuteFoodSecur_22Aug23Mar_Report_French.pdf"/>
    <m/>
    <d v="2022-11-01T00:00:00"/>
    <x v="0"/>
    <n v="29042000"/>
    <x v="194"/>
    <n v="0.21451959231457887"/>
    <s v="Nov 2022-Mar 2023"/>
    <n v="1534551"/>
    <n v="0.24"/>
    <n v="2470452"/>
    <n v="0.4"/>
    <n v="1972981"/>
    <n v="0.32"/>
    <n v="252094"/>
    <n v="0.04"/>
    <n v="0"/>
    <n v="0"/>
    <n v="2225075"/>
    <n v="0.36"/>
    <s v="Phase 3 Crisis"/>
    <m/>
    <s v="Y"/>
    <s v="Weather extremes"/>
  </r>
  <r>
    <x v="75"/>
    <n v="2023"/>
    <x v="7"/>
    <x v="3"/>
    <m/>
    <m/>
    <m/>
    <x v="0"/>
    <s v="GIEWS"/>
    <s v="GIEWS -  1, 2, 3 "/>
    <x v="0"/>
    <s v="Projection"/>
    <s v="https://www.ipcinfo.org/fileadmin/user_upload/ipcinfo/docs/IPC_Madagascar_AcuteFoodSecur_22Aug23Mar_Report_French.pdf"/>
    <m/>
    <d v="2022-11-01T00:00:00"/>
    <x v="0"/>
    <n v="29042000"/>
    <x v="194"/>
    <n v="0.21451959231457887"/>
    <s v="Nov 2022-Mar 2023"/>
    <n v="1534551"/>
    <n v="0.24631328853346621"/>
    <n v="2470452"/>
    <n v="0.4"/>
    <n v="1972981"/>
    <n v="0.32"/>
    <n v="252094"/>
    <n v="0.04"/>
    <n v="0"/>
    <n v="0"/>
    <n v="2225075"/>
    <n v="0.36"/>
    <s v="Phase 3 Crisis"/>
    <m/>
    <s v="Y"/>
    <s v="Weather extremes"/>
  </r>
  <r>
    <x v="76"/>
    <n v="2017"/>
    <x v="0"/>
    <x v="3"/>
    <m/>
    <m/>
    <m/>
    <x v="0"/>
    <s v="GIEWS"/>
    <s v="GIEWS - 1"/>
    <x v="0"/>
    <s v="Current year"/>
    <s v="https://www.humanitarianresponse.info/sites/www.humanitarianresponse.info/files/documents/files/malawi_food_insecurity_sitrep_no.3.pdf"/>
    <m/>
    <m/>
    <x v="3"/>
    <n v="16800000"/>
    <x v="195"/>
    <n v="0.86309523809523814"/>
    <m/>
    <s v="merged with Phase 2 "/>
    <s v="merged with Phase 2"/>
    <n v="7800000"/>
    <n v="0.53793103448275859"/>
    <s v="N/A"/>
    <s v="N/A"/>
    <s v="N/A"/>
    <s v="N/A"/>
    <s v="N/A"/>
    <s v="N/A"/>
    <n v="6700000"/>
    <n v="0.46206896551724136"/>
    <s v="N/A"/>
    <m/>
    <s v="Y"/>
    <s v="Weather extremes"/>
  </r>
  <r>
    <x v="76"/>
    <n v="2018"/>
    <x v="1"/>
    <x v="3"/>
    <m/>
    <m/>
    <m/>
    <x v="0"/>
    <s v="GIEWS"/>
    <s v="GIEWS - 1"/>
    <x v="0"/>
    <s v="Current year"/>
    <m/>
    <m/>
    <s v="N/A"/>
    <x v="11"/>
    <n v="18771580"/>
    <x v="196"/>
    <n v="1"/>
    <s v="Jan-Mar 2017"/>
    <n v="11471580"/>
    <n v="0.61111424824122418"/>
    <n v="2200000"/>
    <n v="0.11719844573552146"/>
    <s v="N/A"/>
    <s v="N/A"/>
    <s v="N/A"/>
    <s v="N/A"/>
    <s v="N/A"/>
    <s v="N/A"/>
    <n v="5100000"/>
    <n v="0.2716873060232543"/>
    <s v="N/A"/>
    <m/>
    <s v="Y"/>
    <s v="Weather extremes"/>
  </r>
  <r>
    <x v="76"/>
    <n v="2019"/>
    <x v="2"/>
    <x v="3"/>
    <m/>
    <m/>
    <m/>
    <x v="0"/>
    <s v="GIEWS"/>
    <s v="GIEWS - 1"/>
    <x v="0"/>
    <s v="Current year"/>
    <m/>
    <m/>
    <d v="2018-08-01T00:00:00"/>
    <x v="0"/>
    <n v="18771580"/>
    <x v="197"/>
    <n v="0.82"/>
    <s v="Oct 2018-Mar 2019"/>
    <n v="6992696"/>
    <n v="0.45617035223061864"/>
    <n v="5030032"/>
    <n v="0.32813545293135626"/>
    <n v="2857245"/>
    <n v="0.186393124777507"/>
    <n v="449160"/>
    <n v="2.9301070060518099E-2"/>
    <n v="0"/>
    <n v="0"/>
    <n v="3306405"/>
    <n v="0.2156941948380251"/>
    <s v="Phase 3 Crisis"/>
    <m/>
    <s v="Y"/>
    <s v="Weather extremes"/>
  </r>
  <r>
    <x v="76"/>
    <n v="2020"/>
    <x v="3"/>
    <x v="3"/>
    <m/>
    <m/>
    <m/>
    <x v="0"/>
    <s v="GIEWS"/>
    <s v="GIEWS - 1"/>
    <x v="0"/>
    <s v="Current year"/>
    <m/>
    <m/>
    <d v="2018-08-01T00:00:00"/>
    <x v="0"/>
    <n v="18771580"/>
    <x v="197"/>
    <n v="0.82"/>
    <s v="Oct 2018-Mar 2019"/>
    <n v="6992718"/>
    <n v="0.45617178740637193"/>
    <n v="5030024"/>
    <n v="0.33"/>
    <n v="2857238"/>
    <n v="0.19"/>
    <n v="449153"/>
    <n v="0.03"/>
    <n v="0"/>
    <n v="0"/>
    <n v="3306391"/>
    <n v="0.22"/>
    <s v="Phase 3 Crisis"/>
    <m/>
    <s v="Y"/>
    <s v="Weather extremes"/>
  </r>
  <r>
    <x v="76"/>
    <n v="2021"/>
    <x v="4"/>
    <x v="3"/>
    <m/>
    <m/>
    <m/>
    <x v="0"/>
    <s v="GIEWS"/>
    <s v="GIEWS - 1"/>
    <x v="0"/>
    <s v="Current year"/>
    <m/>
    <m/>
    <d v="2020-12-01T00:00:00"/>
    <x v="0"/>
    <n v="19718415"/>
    <x v="198"/>
    <n v="0.89651992819909709"/>
    <s v="Nov - Dec 2020"/>
    <n v="8945219"/>
    <n v="0.50600991562823572"/>
    <n v="6183030"/>
    <n v="0.35"/>
    <n v="2549703"/>
    <n v="0.14000000000000001"/>
    <n v="0"/>
    <n v="0"/>
    <n v="0"/>
    <n v="0"/>
    <n v="2549703"/>
    <n v="0.14000000000000001"/>
    <s v="Phase 3 Crisis"/>
    <m/>
    <s v="Y"/>
    <s v="Economic shocks"/>
  </r>
  <r>
    <x v="76"/>
    <n v="2022"/>
    <x v="5"/>
    <x v="3"/>
    <m/>
    <m/>
    <m/>
    <x v="0"/>
    <s v="GIEWS"/>
    <s v="GIEWS -  1, 2, 3 "/>
    <x v="0"/>
    <s v="Current year"/>
    <m/>
    <m/>
    <d v="2020-12-01T00:00:00"/>
    <x v="0"/>
    <n v="19718415"/>
    <x v="198"/>
    <n v="0.89651992819909709"/>
    <s v="Jan-Mar 2021"/>
    <n v="8768783"/>
    <n v="0.49602934774344903"/>
    <n v="6266629"/>
    <n v="0.35"/>
    <n v="2509092"/>
    <n v="0.14000000000000001"/>
    <n v="133448"/>
    <n v="0.01"/>
    <n v="0"/>
    <n v="0"/>
    <n v="2642540"/>
    <n v="0.15"/>
    <s v="Phase 3 Crisis"/>
    <m/>
    <s v="Y"/>
    <s v="Economic shocks"/>
  </r>
  <r>
    <x v="76"/>
    <n v="2023"/>
    <x v="6"/>
    <x v="3"/>
    <m/>
    <m/>
    <m/>
    <x v="0"/>
    <s v="GIEWS"/>
    <s v="GIEWS -  1, 2, 3 "/>
    <x v="0"/>
    <s v="Current year"/>
    <s v="https://www.ipcinfo.org/fileadmin/user_upload/ipcinfo/docs/IPC_Malawi_AcuteFoodInsec_2022Jun2023March_Report.pdf"/>
    <m/>
    <d v="2022-06-01T00:00:00"/>
    <x v="0"/>
    <n v="19348953"/>
    <x v="199"/>
    <n v="0.99837262512343694"/>
    <s v="Oct 2022 - Mar 2023"/>
    <n v="8815301"/>
    <n v="0.45"/>
    <n v="6679662"/>
    <n v="0.35"/>
    <n v="3822502"/>
    <n v="0.2"/>
    <n v="0"/>
    <n v="0"/>
    <n v="0"/>
    <n v="0"/>
    <n v="3822502"/>
    <n v="0.2"/>
    <s v="Phase 3 Crisis"/>
    <m/>
    <s v="Y"/>
    <s v="Weather extremes"/>
  </r>
  <r>
    <x v="76"/>
    <n v="2023"/>
    <x v="7"/>
    <x v="3"/>
    <m/>
    <m/>
    <m/>
    <x v="0"/>
    <s v="GIEWS"/>
    <s v="GIEWS -  1, 2, 3 "/>
    <x v="0"/>
    <s v="Projection"/>
    <s v="https://www.ipcinfo.org/fileadmin/user_upload/ipcinfo/docs/IPC_Malawi_AcuteFoodInsec_2022Jun2023March_Report.pdf"/>
    <m/>
    <d v="2022-06-01T00:00:00"/>
    <x v="0"/>
    <n v="19348953"/>
    <x v="199"/>
    <n v="0.99837262512343694"/>
    <s v="Oct 2022 - Mar 2023"/>
    <n v="8815301"/>
    <n v="0.45"/>
    <n v="6679662"/>
    <n v="0.35"/>
    <n v="3822502"/>
    <n v="0.2"/>
    <n v="0"/>
    <n v="0"/>
    <n v="0"/>
    <n v="0"/>
    <n v="3822502"/>
    <n v="0.2"/>
    <s v="Phase 3 Crisis"/>
    <m/>
    <s v="Y "/>
    <s v="Economic shocks"/>
  </r>
  <r>
    <x v="77"/>
    <n v="2017"/>
    <x v="0"/>
    <x v="0"/>
    <m/>
    <m/>
    <m/>
    <x v="1"/>
    <s v="N/A"/>
    <s v="N/A - N/A"/>
    <x v="2"/>
    <s v="Current year"/>
    <s v="N/A"/>
    <s v="N/A"/>
    <s v="N/A"/>
    <x v="1"/>
    <s v="N/A"/>
    <x v="7"/>
    <s v="N/A"/>
    <s v="N/A"/>
    <s v="N/A"/>
    <s v="N/A"/>
    <s v="N/A"/>
    <s v="N/A"/>
    <s v="N/A"/>
    <s v="N/A"/>
    <s v="N/A"/>
    <s v="N/A"/>
    <s v="N/A"/>
    <s v="N/A"/>
    <s v="N/A"/>
    <s v="N/A"/>
    <s v="N/A"/>
    <s v="N/A"/>
    <s v="N/A"/>
    <s v="N/A"/>
  </r>
  <r>
    <x v="77"/>
    <n v="2018"/>
    <x v="1"/>
    <x v="0"/>
    <m/>
    <m/>
    <m/>
    <x v="1"/>
    <s v="N/A"/>
    <s v="N/A - N/A"/>
    <x v="2"/>
    <s v="Current year"/>
    <s v="N/A"/>
    <s v="N/A"/>
    <s v="N/A"/>
    <x v="1"/>
    <s v="N/A"/>
    <x v="7"/>
    <s v="N/A"/>
    <s v="N/A"/>
    <s v="N/A"/>
    <s v="N/A"/>
    <s v="N/A"/>
    <s v="N/A"/>
    <s v="N/A"/>
    <s v="N/A"/>
    <s v="N/A"/>
    <s v="N/A"/>
    <s v="N/A"/>
    <s v="N/A"/>
    <s v="N/A"/>
    <s v="N/A"/>
    <s v="N/A"/>
    <s v="N/A"/>
    <s v="N/A"/>
    <s v="N/A"/>
  </r>
  <r>
    <x v="77"/>
    <n v="2019"/>
    <x v="2"/>
    <x v="0"/>
    <m/>
    <m/>
    <m/>
    <x v="1"/>
    <s v="N/A"/>
    <s v="N/A - N/A"/>
    <x v="2"/>
    <s v="Current year"/>
    <s v="N/A"/>
    <s v="N/A"/>
    <s v="N/A"/>
    <x v="1"/>
    <s v="N/A"/>
    <x v="7"/>
    <s v="N/A"/>
    <s v="N/A"/>
    <s v="N/A"/>
    <s v="N/A"/>
    <s v="N/A"/>
    <s v="N/A"/>
    <s v="N/A"/>
    <s v="N/A"/>
    <s v="N/A"/>
    <s v="N/A"/>
    <s v="N/A"/>
    <s v="N/A"/>
    <s v="N/A"/>
    <s v="N/A"/>
    <s v="N/A"/>
    <s v="N/A"/>
    <s v="N/A"/>
    <s v="N/A"/>
  </r>
  <r>
    <x v="77"/>
    <n v="2020"/>
    <x v="3"/>
    <x v="0"/>
    <m/>
    <m/>
    <m/>
    <x v="1"/>
    <s v="N/A"/>
    <s v="N/A - N/A"/>
    <x v="2"/>
    <s v="Current year"/>
    <s v="N/A"/>
    <s v="N/A"/>
    <s v="N/A"/>
    <x v="1"/>
    <s v="N/A"/>
    <x v="7"/>
    <s v="N/A"/>
    <s v="N/A"/>
    <s v="N/A"/>
    <s v="N/A"/>
    <s v="N/A"/>
    <s v="N/A"/>
    <s v="N/A"/>
    <s v="N/A"/>
    <s v="N/A"/>
    <s v="N/A"/>
    <s v="N/A"/>
    <s v="N/A"/>
    <s v="N/A"/>
    <s v="N/A"/>
    <s v="N/A"/>
    <s v="N/A"/>
    <s v="N/A"/>
    <s v="N/A"/>
  </r>
  <r>
    <x v="77"/>
    <n v="2021"/>
    <x v="4"/>
    <x v="0"/>
    <m/>
    <m/>
    <m/>
    <x v="1"/>
    <s v="N/A"/>
    <s v="N/A - N/A"/>
    <x v="2"/>
    <s v="Current year"/>
    <s v="N/A"/>
    <s v="N/A"/>
    <s v="N/A"/>
    <x v="1"/>
    <s v="N/A"/>
    <x v="7"/>
    <s v="N/A"/>
    <s v="N/A"/>
    <s v="N/A"/>
    <s v="N/A"/>
    <s v="N/A"/>
    <s v="N/A"/>
    <s v="N/A"/>
    <s v="N/A"/>
    <s v="N/A"/>
    <s v="N/A"/>
    <s v="N/A"/>
    <s v="N/A"/>
    <s v="N/A"/>
    <s v="N/A"/>
    <s v="N/A"/>
    <s v="N/A"/>
    <s v="N/A"/>
    <s v="N/A"/>
  </r>
  <r>
    <x v="77"/>
    <n v="2022"/>
    <x v="5"/>
    <x v="0"/>
    <m/>
    <m/>
    <m/>
    <x v="1"/>
    <s v="N/A"/>
    <s v="N/A - N/A"/>
    <x v="2"/>
    <s v="Current year"/>
    <s v="N/A"/>
    <s v="N/A"/>
    <s v="N/A"/>
    <x v="1"/>
    <s v="N/A"/>
    <x v="7"/>
    <s v="N/A"/>
    <s v="N/A"/>
    <s v="N/A"/>
    <s v="N/A"/>
    <s v="N/A"/>
    <s v="N/A"/>
    <s v="N/A"/>
    <s v="N/A"/>
    <s v="N/A"/>
    <s v="N/A"/>
    <s v="N/A"/>
    <s v="N/A"/>
    <s v="N/A"/>
    <s v="N/A"/>
    <s v="N/A"/>
    <s v="N/A"/>
    <s v="N/A"/>
    <s v="N/A"/>
  </r>
  <r>
    <x v="77"/>
    <n v="2023"/>
    <x v="6"/>
    <x v="0"/>
    <m/>
    <m/>
    <m/>
    <x v="1"/>
    <s v="N/A"/>
    <s v="N/A - N/A"/>
    <x v="2"/>
    <s v="Current year"/>
    <s v="N/A"/>
    <s v="N/A"/>
    <s v="N/A"/>
    <x v="1"/>
    <s v="N/A"/>
    <x v="7"/>
    <s v="N/A"/>
    <s v="N/A"/>
    <s v="N/A"/>
    <s v="N/A"/>
    <s v="N/A"/>
    <s v="N/A"/>
    <s v="N/A"/>
    <s v="N/A"/>
    <s v="N/A"/>
    <s v="N/A"/>
    <s v="N/A"/>
    <s v="N/A"/>
    <s v="N/A"/>
    <s v="N/A"/>
    <s v="N/A"/>
    <s v="N/A"/>
    <s v="N/A"/>
    <s v="N/A"/>
  </r>
  <r>
    <x v="78"/>
    <n v="2017"/>
    <x v="0"/>
    <x v="0"/>
    <m/>
    <m/>
    <m/>
    <x v="1"/>
    <s v="N/A"/>
    <s v="N/A - N/A"/>
    <x v="2"/>
    <s v="Current year"/>
    <s v="N/A"/>
    <s v="N/A"/>
    <s v="N/A"/>
    <x v="1"/>
    <s v="N/A"/>
    <x v="7"/>
    <s v="N/A"/>
    <s v="N/A"/>
    <s v="N/A"/>
    <s v="N/A"/>
    <s v="N/A"/>
    <s v="N/A"/>
    <s v="N/A"/>
    <s v="N/A"/>
    <s v="N/A"/>
    <s v="N/A"/>
    <s v="N/A"/>
    <s v="N/A"/>
    <s v="N/A"/>
    <s v="N/A"/>
    <s v="N/A"/>
    <s v="N/A"/>
    <s v="N/A"/>
    <s v="N/A"/>
  </r>
  <r>
    <x v="78"/>
    <n v="2018"/>
    <x v="1"/>
    <x v="0"/>
    <m/>
    <m/>
    <m/>
    <x v="1"/>
    <s v="N/A"/>
    <s v="N/A - N/A"/>
    <x v="2"/>
    <s v="Current year"/>
    <s v="N/A"/>
    <s v="N/A"/>
    <s v="N/A"/>
    <x v="1"/>
    <s v="N/A"/>
    <x v="7"/>
    <s v="N/A"/>
    <s v="N/A"/>
    <s v="N/A"/>
    <s v="N/A"/>
    <s v="N/A"/>
    <s v="N/A"/>
    <s v="N/A"/>
    <s v="N/A"/>
    <s v="N/A"/>
    <s v="N/A"/>
    <s v="N/A"/>
    <s v="N/A"/>
    <s v="N/A"/>
    <s v="N/A"/>
    <s v="N/A"/>
    <s v="N/A"/>
    <s v="N/A"/>
    <s v="N/A"/>
  </r>
  <r>
    <x v="78"/>
    <n v="2019"/>
    <x v="2"/>
    <x v="0"/>
    <m/>
    <m/>
    <m/>
    <x v="1"/>
    <s v="N/A"/>
    <s v="N/A - N/A"/>
    <x v="2"/>
    <s v="Current year"/>
    <s v="N/A"/>
    <s v="N/A"/>
    <s v="N/A"/>
    <x v="1"/>
    <s v="N/A"/>
    <x v="7"/>
    <s v="N/A"/>
    <s v="N/A"/>
    <s v="N/A"/>
    <s v="N/A"/>
    <s v="N/A"/>
    <s v="N/A"/>
    <s v="N/A"/>
    <s v="N/A"/>
    <s v="N/A"/>
    <s v="N/A"/>
    <s v="N/A"/>
    <s v="N/A"/>
    <s v="N/A"/>
    <s v="N/A"/>
    <s v="N/A"/>
    <s v="N/A"/>
    <s v="N/A"/>
    <s v="N/A"/>
  </r>
  <r>
    <x v="78"/>
    <n v="2020"/>
    <x v="3"/>
    <x v="0"/>
    <m/>
    <m/>
    <m/>
    <x v="1"/>
    <s v="N/A"/>
    <s v="N/A - N/A"/>
    <x v="2"/>
    <s v="Current year"/>
    <s v="N/A"/>
    <s v="N/A"/>
    <s v="N/A"/>
    <x v="1"/>
    <s v="N/A"/>
    <x v="7"/>
    <s v="N/A"/>
    <s v="N/A"/>
    <s v="N/A"/>
    <s v="N/A"/>
    <s v="N/A"/>
    <s v="N/A"/>
    <s v="N/A"/>
    <s v="N/A"/>
    <s v="N/A"/>
    <s v="N/A"/>
    <s v="N/A"/>
    <s v="N/A"/>
    <s v="N/A"/>
    <s v="N/A"/>
    <s v="N/A"/>
    <s v="N/A"/>
    <s v="N/A"/>
    <s v="N/A"/>
  </r>
  <r>
    <x v="78"/>
    <n v="2021"/>
    <x v="4"/>
    <x v="0"/>
    <m/>
    <m/>
    <m/>
    <x v="1"/>
    <s v="N/A"/>
    <s v="N/A - N/A"/>
    <x v="2"/>
    <s v="Current year"/>
    <s v="N/A"/>
    <s v="N/A"/>
    <s v="N/A"/>
    <x v="1"/>
    <s v="N/A"/>
    <x v="7"/>
    <s v="N/A"/>
    <s v="N/A"/>
    <s v="N/A"/>
    <s v="N/A"/>
    <s v="N/A"/>
    <s v="N/A"/>
    <s v="N/A"/>
    <s v="N/A"/>
    <s v="N/A"/>
    <s v="N/A"/>
    <s v="N/A"/>
    <s v="N/A"/>
    <s v="N/A"/>
    <s v="N/A"/>
    <s v="N/A"/>
    <s v="N/A"/>
    <s v="N/A"/>
    <s v="N/A"/>
  </r>
  <r>
    <x v="78"/>
    <n v="2022"/>
    <x v="5"/>
    <x v="0"/>
    <m/>
    <m/>
    <m/>
    <x v="1"/>
    <s v="N/A"/>
    <s v="N/A - N/A"/>
    <x v="2"/>
    <s v="Current year"/>
    <s v="N/A"/>
    <s v="N/A"/>
    <s v="N/A"/>
    <x v="1"/>
    <s v="N/A"/>
    <x v="7"/>
    <s v="N/A"/>
    <s v="N/A"/>
    <s v="N/A"/>
    <s v="N/A"/>
    <s v="N/A"/>
    <s v="N/A"/>
    <s v="N/A"/>
    <s v="N/A"/>
    <s v="N/A"/>
    <s v="N/A"/>
    <s v="N/A"/>
    <s v="N/A"/>
    <s v="N/A"/>
    <s v="N/A"/>
    <s v="N/A"/>
    <s v="N/A"/>
    <s v="N/A"/>
    <s v="N/A"/>
  </r>
  <r>
    <x v="78"/>
    <n v="2023"/>
    <x v="6"/>
    <x v="0"/>
    <m/>
    <m/>
    <m/>
    <x v="1"/>
    <s v="N/A"/>
    <s v="N/A - N/A"/>
    <x v="2"/>
    <s v="Current year"/>
    <s v="N/A"/>
    <s v="N/A"/>
    <s v="N/A"/>
    <x v="1"/>
    <s v="N/A"/>
    <x v="7"/>
    <s v="N/A"/>
    <s v="N/A"/>
    <s v="N/A"/>
    <s v="N/A"/>
    <s v="N/A"/>
    <s v="N/A"/>
    <s v="N/A"/>
    <s v="N/A"/>
    <s v="N/A"/>
    <s v="N/A"/>
    <s v="N/A"/>
    <s v="N/A"/>
    <s v="N/A"/>
    <s v="N/A"/>
    <s v="N/A"/>
    <s v="N/A"/>
    <s v="N/A"/>
    <s v="N/A"/>
  </r>
  <r>
    <x v="79"/>
    <n v="2017"/>
    <x v="0"/>
    <x v="4"/>
    <m/>
    <m/>
    <m/>
    <x v="0"/>
    <s v="GIEWS"/>
    <s v="GIEWS - 1"/>
    <x v="0"/>
    <s v="Current year"/>
    <m/>
    <m/>
    <m/>
    <x v="9"/>
    <n v="18717617"/>
    <x v="200"/>
    <n v="0.98"/>
    <s v="Mar-May 2016"/>
    <n v="16247364.68"/>
    <n v="0.8857488986856189"/>
    <n v="1855055.89"/>
    <n v="0.10113109072946411"/>
    <n v="240661.43000000005"/>
    <n v="1.3120010584916976E-2"/>
    <n v="0"/>
    <n v="0"/>
    <n v="0"/>
    <n v="0"/>
    <n v="240661.43000000005"/>
    <n v="1.3120010584916976E-2"/>
    <m/>
    <m/>
    <s v="N"/>
    <s v="Conflict/insecurity"/>
  </r>
  <r>
    <x v="79"/>
    <n v="2018"/>
    <x v="1"/>
    <x v="4"/>
    <m/>
    <m/>
    <m/>
    <x v="0"/>
    <s v="GIEWS"/>
    <s v="GIEWS - 1"/>
    <x v="0"/>
    <s v="Current year"/>
    <m/>
    <m/>
    <d v="2017-03-01T00:00:00"/>
    <x v="9"/>
    <n v="18876001"/>
    <x v="201"/>
    <n v="1"/>
    <s v="Jun-Aug 2017"/>
    <n v="15042057"/>
    <n v="0.79688791073914433"/>
    <n v="3233166"/>
    <n v="0.17128447916484005"/>
    <n v="579021"/>
    <n v="3.0674982481723751E-2"/>
    <n v="21757"/>
    <n v="1.1526276142918195E-3"/>
    <n v="0"/>
    <n v="0"/>
    <n v="600778"/>
    <n v="3.182761009601557E-2"/>
    <m/>
    <m/>
    <s v="N"/>
    <s v="Conflict/insecurity"/>
  </r>
  <r>
    <x v="79"/>
    <n v="2019"/>
    <x v="2"/>
    <x v="4"/>
    <m/>
    <m/>
    <m/>
    <x v="0"/>
    <s v="GIEWS"/>
    <s v="GIEWS - 1"/>
    <x v="0"/>
    <s v="Current year"/>
    <m/>
    <m/>
    <m/>
    <x v="9"/>
    <n v="19419003"/>
    <x v="201"/>
    <n v="0.97"/>
    <s v="Jun-Aug 2018"/>
    <n v="14527231"/>
    <n v="0.76961380750085784"/>
    <n v="3416119"/>
    <n v="0.18097683932099812"/>
    <n v="884708"/>
    <n v="4.6869461386445148E-2"/>
    <n v="47943"/>
    <n v="2.5398917916988877E-3"/>
    <n v="0"/>
    <n v="0"/>
    <n v="932651"/>
    <n v="4.9409353178144037E-2"/>
    <m/>
    <m/>
    <s v="N"/>
    <s v="Conflict/insecurity"/>
  </r>
  <r>
    <x v="79"/>
    <n v="2020"/>
    <x v="3"/>
    <x v="4"/>
    <m/>
    <m/>
    <m/>
    <x v="0"/>
    <s v="GIEWS"/>
    <s v="GIEWS - 1"/>
    <x v="0"/>
    <s v="Current year"/>
    <m/>
    <m/>
    <m/>
    <x v="9"/>
    <n v="20537000"/>
    <x v="202"/>
    <n v="1"/>
    <s v="Oct-Dec 2019"/>
    <n v="16952609.739999998"/>
    <n v="0.82546670594536686"/>
    <n v="2936060.57"/>
    <n v="0.14296443346155718"/>
    <n v="609574.18000000005"/>
    <n v="0.03"/>
    <n v="38755.51"/>
    <n v="0"/>
    <n v="0"/>
    <n v="0"/>
    <n v="648329.69000000006"/>
    <n v="0.03"/>
    <s v="Phase 3 Crisis"/>
    <m/>
    <s v="Y"/>
    <s v="Conflict/insecurity"/>
  </r>
  <r>
    <x v="79"/>
    <n v="2021"/>
    <x v="4"/>
    <x v="4"/>
    <m/>
    <m/>
    <m/>
    <x v="0"/>
    <s v="GIEWS"/>
    <s v="GIEWS - 1"/>
    <x v="0"/>
    <s v="Current year"/>
    <m/>
    <m/>
    <d v="2020-03-01T00:00:00"/>
    <x v="9"/>
    <n v="20875431"/>
    <x v="202"/>
    <n v="0.98"/>
    <s v="Jun - Aug 2020"/>
    <n v="15541372.066374047"/>
    <n v="0.75674986932726529"/>
    <n v="3654887.0331156421"/>
    <n v="0.17796596548257507"/>
    <n v="1210866.4935497835"/>
    <n v="5.8960242175088093E-2"/>
    <n v="129874.40696053072"/>
    <n v="6.32392301507186E-3"/>
    <n v="0"/>
    <n v="0"/>
    <n v="1340740.9005103142"/>
    <n v="6.5284165190159948E-2"/>
    <s v="Phase 3 Crisis"/>
    <m/>
    <s v="Y"/>
    <s v="Conflict/insecurity"/>
  </r>
  <r>
    <x v="79"/>
    <n v="2022"/>
    <x v="5"/>
    <x v="4"/>
    <m/>
    <m/>
    <m/>
    <x v="0"/>
    <s v="GIEWS"/>
    <s v="GIEWS -  1, 2, 3 "/>
    <x v="0"/>
    <s v="Current year"/>
    <m/>
    <m/>
    <m/>
    <x v="9"/>
    <n v="21112000"/>
    <x v="203"/>
    <n v="1.0000000473664268"/>
    <s v="Jun-Aug 2021"/>
    <n v="15720652"/>
    <n v="0.7446310749985281"/>
    <n v="4084276"/>
    <n v="0.19345755051830474"/>
    <n v="1245569"/>
    <n v="5.8998149914828067E-2"/>
    <n v="61504"/>
    <n v="2.9132245683391165E-3"/>
    <n v="0"/>
    <n v="0"/>
    <n v="1307073"/>
    <n v="6.1911374483167178E-2"/>
    <s v="Phase 3 Crisis"/>
    <m/>
    <s v="Y"/>
    <s v="Conflict/insecurity"/>
  </r>
  <r>
    <x v="79"/>
    <n v="2023"/>
    <x v="6"/>
    <x v="4"/>
    <m/>
    <m/>
    <m/>
    <x v="0"/>
    <s v="GIEWS"/>
    <s v="GIEWS -  1, 2, 3 "/>
    <x v="0"/>
    <s v="Current year"/>
    <m/>
    <m/>
    <m/>
    <x v="9"/>
    <n v="21696914"/>
    <x v="204"/>
    <n v="1"/>
    <s v="Jun-Aug 2022"/>
    <n v="15444742"/>
    <n v="0.71184049492015311"/>
    <n v="4411105"/>
    <n v="0.20330564060861375"/>
    <n v="1684507"/>
    <n v="7.7638091758118227E-2"/>
    <n v="156560"/>
    <n v="7.2157727131148697E-3"/>
    <n v="0"/>
    <n v="0"/>
    <n v="1841067"/>
    <n v="8.4853864471233095E-2"/>
    <s v="Phase 3 Crisis"/>
    <m/>
    <s v="Y"/>
    <s v="Conflict/insecurity"/>
  </r>
  <r>
    <x v="79"/>
    <n v="2023"/>
    <x v="7"/>
    <x v="4"/>
    <m/>
    <m/>
    <m/>
    <x v="0"/>
    <s v="GIEWS"/>
    <s v="GIEWS -  1, 2, 3 "/>
    <x v="0"/>
    <s v="Projection"/>
    <m/>
    <m/>
    <m/>
    <x v="9"/>
    <n v="22293389.757228162"/>
    <x v="205"/>
    <n v="1"/>
    <s v="Jun-Aug 2023"/>
    <n v="17011094.010531679"/>
    <n v="0.76305551536935701"/>
    <n v="4035889.4779485716"/>
    <n v="0.18103525403264523"/>
    <n v="1137919.1486997285"/>
    <n v="5.1042894826291825E-2"/>
    <n v="106815.92851542009"/>
    <n v="4.7913722264146608E-3"/>
    <n v="1671.1915327646832"/>
    <n v="7.4963545291394483E-5"/>
    <n v="1246406.2687479137"/>
    <n v="5.5909230597997898E-2"/>
    <s v="Phase 4 Emergency"/>
    <m/>
    <s v="Y"/>
    <s v="Conflict/insecurity"/>
  </r>
  <r>
    <x v="80"/>
    <n v="2017"/>
    <x v="0"/>
    <x v="0"/>
    <m/>
    <m/>
    <m/>
    <x v="1"/>
    <s v="N/A"/>
    <s v="N/A - N/A"/>
    <x v="2"/>
    <s v="Current year"/>
    <s v="N/A"/>
    <s v="N/A"/>
    <s v="N/A"/>
    <x v="1"/>
    <s v="N/A"/>
    <x v="7"/>
    <s v="N/A"/>
    <s v="N/A"/>
    <s v="N/A"/>
    <s v="N/A"/>
    <s v="N/A"/>
    <s v="N/A"/>
    <s v="N/A"/>
    <s v="N/A"/>
    <s v="N/A"/>
    <s v="N/A"/>
    <s v="N/A"/>
    <s v="N/A"/>
    <s v="N/A"/>
    <s v="N/A"/>
    <s v="N/A"/>
    <s v="N/A"/>
    <s v="N/A"/>
    <s v="N/A"/>
  </r>
  <r>
    <x v="80"/>
    <n v="2018"/>
    <x v="1"/>
    <x v="0"/>
    <m/>
    <m/>
    <m/>
    <x v="1"/>
    <s v="N/A"/>
    <s v="N/A - N/A"/>
    <x v="2"/>
    <s v="Current year"/>
    <s v="N/A"/>
    <s v="N/A"/>
    <s v="N/A"/>
    <x v="1"/>
    <s v="N/A"/>
    <x v="7"/>
    <s v="N/A"/>
    <s v="N/A"/>
    <s v="N/A"/>
    <s v="N/A"/>
    <s v="N/A"/>
    <s v="N/A"/>
    <s v="N/A"/>
    <s v="N/A"/>
    <s v="N/A"/>
    <s v="N/A"/>
    <s v="N/A"/>
    <s v="N/A"/>
    <s v="N/A"/>
    <s v="N/A"/>
    <s v="N/A"/>
    <s v="N/A"/>
    <s v="N/A"/>
    <s v="N/A"/>
  </r>
  <r>
    <x v="80"/>
    <n v="2019"/>
    <x v="2"/>
    <x v="0"/>
    <m/>
    <m/>
    <m/>
    <x v="1"/>
    <s v="N/A"/>
    <s v="N/A - N/A"/>
    <x v="2"/>
    <s v="Current year"/>
    <s v="N/A"/>
    <s v="N/A"/>
    <s v="N/A"/>
    <x v="1"/>
    <s v="N/A"/>
    <x v="7"/>
    <s v="N/A"/>
    <s v="N/A"/>
    <s v="N/A"/>
    <s v="N/A"/>
    <s v="N/A"/>
    <s v="N/A"/>
    <s v="N/A"/>
    <s v="N/A"/>
    <s v="N/A"/>
    <s v="N/A"/>
    <s v="N/A"/>
    <s v="N/A"/>
    <s v="N/A"/>
    <s v="N/A"/>
    <s v="N/A"/>
    <s v="N/A"/>
    <s v="N/A"/>
    <s v="N/A"/>
  </r>
  <r>
    <x v="80"/>
    <n v="2020"/>
    <x v="3"/>
    <x v="0"/>
    <m/>
    <m/>
    <m/>
    <x v="1"/>
    <s v="N/A"/>
    <s v="N/A - N/A"/>
    <x v="2"/>
    <s v="Current year"/>
    <s v="N/A"/>
    <s v="N/A"/>
    <s v="N/A"/>
    <x v="1"/>
    <s v="N/A"/>
    <x v="7"/>
    <s v="N/A"/>
    <s v="N/A"/>
    <s v="N/A"/>
    <s v="N/A"/>
    <s v="N/A"/>
    <s v="N/A"/>
    <s v="N/A"/>
    <s v="N/A"/>
    <s v="N/A"/>
    <s v="N/A"/>
    <s v="N/A"/>
    <s v="N/A"/>
    <s v="N/A"/>
    <s v="N/A"/>
    <s v="N/A"/>
    <s v="N/A"/>
    <s v="N/A"/>
    <s v="N/A"/>
  </r>
  <r>
    <x v="80"/>
    <n v="2021"/>
    <x v="4"/>
    <x v="0"/>
    <m/>
    <m/>
    <m/>
    <x v="1"/>
    <s v="N/A"/>
    <s v="N/A - N/A"/>
    <x v="2"/>
    <s v="Current year"/>
    <s v="N/A"/>
    <s v="N/A"/>
    <s v="N/A"/>
    <x v="1"/>
    <s v="N/A"/>
    <x v="7"/>
    <s v="N/A"/>
    <s v="N/A"/>
    <s v="N/A"/>
    <s v="N/A"/>
    <s v="N/A"/>
    <s v="N/A"/>
    <s v="N/A"/>
    <s v="N/A"/>
    <s v="N/A"/>
    <s v="N/A"/>
    <s v="N/A"/>
    <s v="N/A"/>
    <s v="N/A"/>
    <s v="N/A"/>
    <s v="N/A"/>
    <s v="N/A"/>
    <s v="N/A"/>
    <s v="N/A"/>
  </r>
  <r>
    <x v="80"/>
    <n v="2022"/>
    <x v="5"/>
    <x v="0"/>
    <m/>
    <m/>
    <m/>
    <x v="1"/>
    <s v="N/A"/>
    <s v="N/A - N/A"/>
    <x v="2"/>
    <s v="Current year"/>
    <s v="N/A"/>
    <s v="N/A"/>
    <s v="N/A"/>
    <x v="1"/>
    <s v="N/A"/>
    <x v="7"/>
    <s v="N/A"/>
    <s v="N/A"/>
    <s v="N/A"/>
    <s v="N/A"/>
    <s v="N/A"/>
    <s v="N/A"/>
    <s v="N/A"/>
    <s v="N/A"/>
    <s v="N/A"/>
    <s v="N/A"/>
    <s v="N/A"/>
    <s v="N/A"/>
    <s v="N/A"/>
    <s v="N/A"/>
    <s v="N/A"/>
    <s v="N/A"/>
    <s v="N/A"/>
    <s v="N/A"/>
  </r>
  <r>
    <x v="80"/>
    <n v="2023"/>
    <x v="6"/>
    <x v="0"/>
    <m/>
    <m/>
    <m/>
    <x v="1"/>
    <s v="N/A"/>
    <s v="N/A - N/A"/>
    <x v="2"/>
    <s v="Current year"/>
    <s v="N/A"/>
    <s v="N/A"/>
    <s v="N/A"/>
    <x v="1"/>
    <s v="N/A"/>
    <x v="7"/>
    <s v="N/A"/>
    <s v="N/A"/>
    <s v="N/A"/>
    <s v="N/A"/>
    <s v="N/A"/>
    <s v="N/A"/>
    <s v="N/A"/>
    <s v="N/A"/>
    <s v="N/A"/>
    <s v="N/A"/>
    <s v="N/A"/>
    <s v="N/A"/>
    <s v="N/A"/>
    <s v="N/A"/>
    <s v="N/A"/>
    <s v="N/A"/>
    <s v="N/A"/>
    <s v="N/A"/>
  </r>
  <r>
    <x v="81"/>
    <n v="2017"/>
    <x v="0"/>
    <x v="4"/>
    <m/>
    <m/>
    <m/>
    <x v="0"/>
    <s v="GIEWS"/>
    <s v="GIEWS - 1"/>
    <x v="0"/>
    <s v="Current year"/>
    <m/>
    <m/>
    <d v="2016-11-01T00:00:00"/>
    <x v="9"/>
    <n v="4166463"/>
    <x v="206"/>
    <n v="0.9"/>
    <s v="Oct-Dec 2016"/>
    <n v="3124618"/>
    <n v="0.83657352211595171"/>
    <n v="491550"/>
    <n v="0.13160575622239137"/>
    <n v="118851"/>
    <n v="3.1820721661656878E-2"/>
    <n v="0"/>
    <n v="0"/>
    <n v="0"/>
    <n v="0"/>
    <n v="118851"/>
    <n v="3.1820721661656878E-2"/>
    <m/>
    <m/>
    <s v="N"/>
    <s v="Conflict/insecurity"/>
  </r>
  <r>
    <x v="81"/>
    <n v="2018"/>
    <x v="1"/>
    <x v="4"/>
    <m/>
    <m/>
    <m/>
    <x v="0"/>
    <s v="GIEWS"/>
    <s v="GIEWS - 1"/>
    <x v="0"/>
    <s v="Current year"/>
    <m/>
    <m/>
    <d v="2017-03-01T00:00:00"/>
    <x v="9"/>
    <n v="4182000"/>
    <x v="207"/>
    <n v="0.93"/>
    <s v="Jun-Aug 2017"/>
    <n v="2714107"/>
    <n v="0.69703762981621431"/>
    <n v="906366"/>
    <n v="0.23277313988947484"/>
    <n v="251753"/>
    <n v="6.4655267614401865E-2"/>
    <n v="29404"/>
    <n v="7.5515425394488741E-3"/>
    <n v="0"/>
    <n v="0"/>
    <n v="281157"/>
    <n v="7.2206810153850734E-2"/>
    <m/>
    <m/>
    <s v="N"/>
    <s v="Conflict/insecurity"/>
  </r>
  <r>
    <x v="81"/>
    <n v="2019"/>
    <x v="2"/>
    <x v="4"/>
    <m/>
    <m/>
    <m/>
    <x v="0"/>
    <s v="GIEWS"/>
    <s v="GIEWS - 1"/>
    <x v="0"/>
    <s v="Current year"/>
    <m/>
    <m/>
    <d v="2018-03-01T00:00:00"/>
    <x v="9"/>
    <n v="4540068"/>
    <x v="208"/>
    <n v="0.88"/>
    <s v="June-Aug 2018"/>
    <n v="2472078"/>
    <n v="0.62046553023657514"/>
    <n v="973707"/>
    <n v="0.24439019725512903"/>
    <n v="515113"/>
    <n v="0.12928793536318553"/>
    <n v="23333"/>
    <n v="5.8563371451103114E-3"/>
    <n v="0"/>
    <n v="0"/>
    <n v="538446"/>
    <n v="0.13514427250829583"/>
    <m/>
    <m/>
    <s v="N"/>
    <s v="Weather extremes"/>
  </r>
  <r>
    <x v="81"/>
    <n v="2020"/>
    <x v="3"/>
    <x v="4"/>
    <m/>
    <m/>
    <m/>
    <x v="0"/>
    <s v="GIEWS"/>
    <s v="GIEWS - 1"/>
    <x v="0"/>
    <s v="Current year"/>
    <m/>
    <m/>
    <m/>
    <x v="9"/>
    <n v="4686602.2988505745"/>
    <x v="209"/>
    <n v="0.87"/>
    <s v="Jun-Aug 2019"/>
    <n v="2318998"/>
    <n v="0.56875210921619568"/>
    <n v="1151699"/>
    <n v="0.28246304457019078"/>
    <n v="565817"/>
    <n v="0.14000000000000001"/>
    <n v="40830"/>
    <n v="0.01"/>
    <n v="0"/>
    <n v="0"/>
    <n v="606647"/>
    <n v="0.15"/>
    <m/>
    <m/>
    <s v="N"/>
    <s v="Weather extremes"/>
  </r>
  <r>
    <x v="81"/>
    <n v="2021"/>
    <x v="4"/>
    <x v="4"/>
    <m/>
    <m/>
    <m/>
    <x v="0"/>
    <s v="GIEWS"/>
    <s v="GIEWS - 1"/>
    <x v="0"/>
    <s v="Current year"/>
    <m/>
    <m/>
    <d v="2020-03-01T00:00:00"/>
    <x v="9"/>
    <n v="4173077"/>
    <x v="210"/>
    <n v="1"/>
    <s v="Jun-Aug 2020"/>
    <n v="2764040.4557203036"/>
    <n v="0.66235545770759441"/>
    <n v="799826.25417030859"/>
    <n v="0.19166480851289439"/>
    <n v="542193.88063384371"/>
    <n v="0.1299275758537691"/>
    <n v="66986.409475543929"/>
    <n v="1.6052157925742008E-2"/>
    <n v="0"/>
    <n v="0"/>
    <n v="609180.2901093876"/>
    <n v="0.14597973377951109"/>
    <s v="Phase 3 Crisis"/>
    <m/>
    <s v="N"/>
    <s v="Weather extremes"/>
  </r>
  <r>
    <x v="81"/>
    <n v="2022"/>
    <x v="5"/>
    <x v="4"/>
    <m/>
    <m/>
    <m/>
    <x v="0"/>
    <s v="GIEWS"/>
    <s v="GIEWS -  1, 2, 3 "/>
    <x v="0"/>
    <s v="Current year"/>
    <m/>
    <m/>
    <m/>
    <x v="9"/>
    <n v="4271197"/>
    <x v="211"/>
    <n v="1"/>
    <s v="Jun-Aug 2021"/>
    <n v="2895721.5496392963"/>
    <n v="0.67796487720873011"/>
    <n v="891324.82946816273"/>
    <n v="0.20868267829092471"/>
    <n v="462342.39764939342"/>
    <n v="0.10824656358613134"/>
    <n v="21808.223243147553"/>
    <n v="5.1058809142138731E-3"/>
    <n v="0"/>
    <n v="0"/>
    <n v="484150.6208925409"/>
    <n v="0.11335244450034519"/>
    <m/>
    <m/>
    <s v="N"/>
    <s v="Weather extremes"/>
  </r>
  <r>
    <x v="81"/>
    <n v="2023"/>
    <x v="6"/>
    <x v="4"/>
    <m/>
    <m/>
    <m/>
    <x v="0"/>
    <s v="GIEWS"/>
    <s v="GIEWS -  1, 2, 3 "/>
    <x v="0"/>
    <s v="Current year"/>
    <m/>
    <m/>
    <m/>
    <x v="9"/>
    <n v="4359275"/>
    <x v="212"/>
    <n v="1"/>
    <s v="Jun-Aug 2022"/>
    <n v="2045402"/>
    <n v="0.46920692087560434"/>
    <n v="1434953"/>
    <n v="0.32917239678616284"/>
    <n v="795603"/>
    <n v="0.18250810054424188"/>
    <n v="83317"/>
    <n v="1.9112581793990974E-2"/>
    <n v="0"/>
    <n v="0"/>
    <n v="878920"/>
    <n v="0.20162068233823285"/>
    <s v="Phase 3 Crisis"/>
    <m/>
    <s v="Y"/>
    <s v="Economic shocks"/>
  </r>
  <r>
    <x v="81"/>
    <n v="2023"/>
    <x v="7"/>
    <x v="4"/>
    <m/>
    <m/>
    <m/>
    <x v="0"/>
    <s v="GIEWS"/>
    <s v="GIEWS -  1, 2, 3 "/>
    <x v="0"/>
    <s v="Projection"/>
    <m/>
    <m/>
    <m/>
    <x v="9"/>
    <n v="4372038"/>
    <x v="213"/>
    <n v="1"/>
    <s v="Jun-Aug 2023"/>
    <n v="2578174.6799999997"/>
    <n v="0.58969631096527519"/>
    <n v="1099251.2500000002"/>
    <n v="0.25142765227566644"/>
    <n v="588479.22000000009"/>
    <n v="0.13460066449559682"/>
    <n v="106132.84999999999"/>
    <n v="2.4275372263461568E-2"/>
    <n v="0"/>
    <n v="0"/>
    <n v="694612.07000000007"/>
    <n v="0.15887603675905837"/>
    <s v="Phase 3 Crisis"/>
    <m/>
    <s v="N "/>
    <s v="Economic shocks"/>
  </r>
  <r>
    <x v="82"/>
    <n v="2017"/>
    <x v="0"/>
    <x v="6"/>
    <m/>
    <m/>
    <m/>
    <x v="1"/>
    <s v="N/A"/>
    <s v="N/A - N/A"/>
    <x v="2"/>
    <s v="Current year"/>
    <s v="N/A"/>
    <s v="N/A"/>
    <s v="N/A"/>
    <x v="1"/>
    <s v="N/A"/>
    <x v="7"/>
    <s v="N/A"/>
    <s v="N/A"/>
    <s v="N/A"/>
    <s v="N/A"/>
    <s v="N/A"/>
    <s v="N/A"/>
    <s v="N/A"/>
    <s v="N/A"/>
    <s v="N/A"/>
    <s v="N/A"/>
    <s v="N/A"/>
    <s v="N/A"/>
    <s v="N/A"/>
    <s v="N/A"/>
    <s v="N/A"/>
    <s v="N/A"/>
    <s v="N/A"/>
    <s v="N/A"/>
  </r>
  <r>
    <x v="82"/>
    <n v="2018"/>
    <x v="1"/>
    <x v="6"/>
    <m/>
    <m/>
    <m/>
    <x v="1"/>
    <s v="N/A"/>
    <s v="N/A - N/A"/>
    <x v="2"/>
    <s v="Current year"/>
    <s v="N/A"/>
    <s v="N/A"/>
    <s v="N/A"/>
    <x v="1"/>
    <s v="N/A"/>
    <x v="7"/>
    <s v="N/A"/>
    <s v="N/A"/>
    <s v="N/A"/>
    <s v="N/A"/>
    <s v="N/A"/>
    <s v="N/A"/>
    <s v="N/A"/>
    <s v="N/A"/>
    <s v="N/A"/>
    <s v="N/A"/>
    <s v="N/A"/>
    <s v="N/A"/>
    <s v="N/A"/>
    <s v="N/A"/>
    <s v="N/A"/>
    <s v="N/A"/>
    <s v="N/A"/>
    <s v="N/A"/>
  </r>
  <r>
    <x v="82"/>
    <n v="2019"/>
    <x v="2"/>
    <x v="6"/>
    <m/>
    <m/>
    <m/>
    <x v="1"/>
    <s v="N/A"/>
    <s v="N/A - N/A"/>
    <x v="2"/>
    <s v="Current year"/>
    <s v="N/A"/>
    <s v="N/A"/>
    <s v="N/A"/>
    <x v="1"/>
    <s v="N/A"/>
    <x v="7"/>
    <s v="N/A"/>
    <s v="N/A"/>
    <s v="N/A"/>
    <s v="N/A"/>
    <s v="N/A"/>
    <s v="N/A"/>
    <s v="N/A"/>
    <s v="N/A"/>
    <s v="N/A"/>
    <s v="N/A"/>
    <s v="N/A"/>
    <s v="N/A"/>
    <s v="N/A"/>
    <s v="N/A"/>
    <s v="N/A"/>
    <s v="N/A"/>
    <s v="N/A"/>
    <s v="N/A"/>
  </r>
  <r>
    <x v="82"/>
    <n v="2020"/>
    <x v="3"/>
    <x v="6"/>
    <m/>
    <m/>
    <m/>
    <x v="1"/>
    <s v="N/A"/>
    <s v="N/A - N/A"/>
    <x v="2"/>
    <s v="Current year"/>
    <s v="N/A"/>
    <s v="N/A"/>
    <s v="N/A"/>
    <x v="1"/>
    <s v="N/A"/>
    <x v="7"/>
    <s v="N/A"/>
    <s v="N/A"/>
    <s v="N/A"/>
    <s v="N/A"/>
    <s v="N/A"/>
    <s v="N/A"/>
    <s v="N/A"/>
    <s v="N/A"/>
    <s v="N/A"/>
    <s v="N/A"/>
    <s v="N/A"/>
    <s v="N/A"/>
    <s v="N/A"/>
    <s v="N/A"/>
    <s v="N/A"/>
    <s v="N/A"/>
    <s v="N/A"/>
    <s v="N/A"/>
  </r>
  <r>
    <x v="82"/>
    <n v="2021"/>
    <x v="4"/>
    <x v="6"/>
    <m/>
    <m/>
    <m/>
    <x v="1"/>
    <s v="N/A"/>
    <s v="N/A - N/A"/>
    <x v="2"/>
    <s v="Current year"/>
    <s v="N/A"/>
    <s v="N/A"/>
    <s v="N/A"/>
    <x v="1"/>
    <s v="N/A"/>
    <x v="7"/>
    <s v="N/A"/>
    <s v="N/A"/>
    <s v="N/A"/>
    <s v="N/A"/>
    <s v="N/A"/>
    <s v="N/A"/>
    <s v="N/A"/>
    <s v="N/A"/>
    <s v="N/A"/>
    <s v="N/A"/>
    <s v="N/A"/>
    <s v="N/A"/>
    <s v="N/A"/>
    <s v="N/A"/>
    <s v="N/A"/>
    <s v="N/A"/>
    <s v="N/A"/>
    <s v="N/A"/>
  </r>
  <r>
    <x v="82"/>
    <n v="2022"/>
    <x v="5"/>
    <x v="6"/>
    <m/>
    <m/>
    <m/>
    <x v="1"/>
    <s v="N/A"/>
    <s v="N/A - N/A"/>
    <x v="2"/>
    <s v="Current year"/>
    <s v="N/A"/>
    <s v="N/A"/>
    <s v="N/A"/>
    <x v="1"/>
    <s v="N/A"/>
    <x v="7"/>
    <s v="N/A"/>
    <s v="N/A"/>
    <s v="N/A"/>
    <s v="N/A"/>
    <s v="N/A"/>
    <s v="N/A"/>
    <s v="N/A"/>
    <s v="N/A"/>
    <s v="N/A"/>
    <s v="N/A"/>
    <s v="N/A"/>
    <s v="N/A"/>
    <s v="N/A"/>
    <s v="N/A"/>
    <s v="N/A"/>
    <s v="N/A"/>
    <s v="N/A"/>
    <s v="N/A"/>
  </r>
  <r>
    <x v="82"/>
    <n v="2023"/>
    <x v="6"/>
    <x v="6"/>
    <m/>
    <m/>
    <m/>
    <x v="1"/>
    <s v="N/A"/>
    <s v="N/A - N/A"/>
    <x v="2"/>
    <s v="Current year"/>
    <s v="N/A"/>
    <s v="N/A"/>
    <s v="N/A"/>
    <x v="1"/>
    <s v="N/A"/>
    <x v="7"/>
    <s v="N/A"/>
    <s v="N/A"/>
    <s v="N/A"/>
    <s v="N/A"/>
    <s v="N/A"/>
    <s v="N/A"/>
    <s v="N/A"/>
    <s v="N/A"/>
    <s v="N/A"/>
    <s v="N/A"/>
    <s v="N/A"/>
    <s v="N/A"/>
    <s v="N/A"/>
    <s v="N/A"/>
    <s v="N/A"/>
    <s v="N/A"/>
    <s v="N/A"/>
    <s v="N/A"/>
  </r>
  <r>
    <x v="83"/>
    <n v="2017"/>
    <x v="0"/>
    <x v="6"/>
    <m/>
    <m/>
    <m/>
    <x v="1"/>
    <s v="N/A"/>
    <s v="N/A - N/A"/>
    <x v="2"/>
    <s v="Current year"/>
    <s v="N/A"/>
    <s v="N/A"/>
    <s v="N/A"/>
    <x v="1"/>
    <s v="N/A"/>
    <x v="7"/>
    <s v="N/A"/>
    <s v="N/A"/>
    <s v="N/A"/>
    <s v="N/A"/>
    <s v="N/A"/>
    <s v="N/A"/>
    <s v="N/A"/>
    <s v="N/A"/>
    <s v="N/A"/>
    <s v="N/A"/>
    <s v="N/A"/>
    <s v="N/A"/>
    <s v="N/A"/>
    <s v="N/A"/>
    <s v="N/A"/>
    <s v="N/A"/>
    <s v="N/A"/>
    <s v="N/A"/>
  </r>
  <r>
    <x v="83"/>
    <n v="2018"/>
    <x v="1"/>
    <x v="6"/>
    <m/>
    <m/>
    <m/>
    <x v="1"/>
    <s v="N/A"/>
    <s v="N/A - N/A"/>
    <x v="2"/>
    <s v="Current year"/>
    <s v="N/A"/>
    <s v="N/A"/>
    <s v="N/A"/>
    <x v="1"/>
    <s v="N/A"/>
    <x v="7"/>
    <s v="N/A"/>
    <s v="N/A"/>
    <s v="N/A"/>
    <s v="N/A"/>
    <s v="N/A"/>
    <s v="N/A"/>
    <s v="N/A"/>
    <s v="N/A"/>
    <s v="N/A"/>
    <s v="N/A"/>
    <s v="N/A"/>
    <s v="N/A"/>
    <s v="N/A"/>
    <s v="N/A"/>
    <s v="N/A"/>
    <s v="N/A"/>
    <s v="N/A"/>
    <s v="N/A"/>
  </r>
  <r>
    <x v="83"/>
    <n v="2019"/>
    <x v="2"/>
    <x v="6"/>
    <m/>
    <m/>
    <m/>
    <x v="1"/>
    <s v="N/A"/>
    <s v="N/A - N/A"/>
    <x v="2"/>
    <s v="Current year"/>
    <s v="N/A"/>
    <s v="N/A"/>
    <s v="N/A"/>
    <x v="1"/>
    <s v="N/A"/>
    <x v="7"/>
    <s v="N/A"/>
    <s v="N/A"/>
    <s v="N/A"/>
    <s v="N/A"/>
    <s v="N/A"/>
    <s v="N/A"/>
    <s v="N/A"/>
    <s v="N/A"/>
    <s v="N/A"/>
    <s v="N/A"/>
    <s v="N/A"/>
    <s v="N/A"/>
    <s v="N/A"/>
    <s v="N/A"/>
    <s v="N/A"/>
    <s v="N/A"/>
    <s v="N/A"/>
    <s v="N/A"/>
  </r>
  <r>
    <x v="83"/>
    <n v="2020"/>
    <x v="3"/>
    <x v="6"/>
    <m/>
    <m/>
    <m/>
    <x v="1"/>
    <s v="N/A"/>
    <s v="N/A - N/A"/>
    <x v="2"/>
    <s v="Current year"/>
    <s v="N/A"/>
    <s v="N/A"/>
    <s v="N/A"/>
    <x v="1"/>
    <s v="N/A"/>
    <x v="7"/>
    <s v="N/A"/>
    <s v="N/A"/>
    <s v="N/A"/>
    <s v="N/A"/>
    <s v="N/A"/>
    <s v="N/A"/>
    <s v="N/A"/>
    <s v="N/A"/>
    <s v="N/A"/>
    <s v="N/A"/>
    <s v="N/A"/>
    <s v="N/A"/>
    <s v="N/A"/>
    <s v="N/A"/>
    <s v="N/A"/>
    <s v="N/A"/>
    <s v="N/A"/>
    <s v="N/A"/>
  </r>
  <r>
    <x v="83"/>
    <n v="2021"/>
    <x v="4"/>
    <x v="6"/>
    <m/>
    <m/>
    <m/>
    <x v="1"/>
    <s v="N/A"/>
    <s v="N/A - N/A"/>
    <x v="2"/>
    <s v="Current year"/>
    <s v="N/A"/>
    <s v="N/A"/>
    <s v="N/A"/>
    <x v="1"/>
    <s v="N/A"/>
    <x v="7"/>
    <s v="N/A"/>
    <s v="N/A"/>
    <s v="N/A"/>
    <s v="N/A"/>
    <s v="N/A"/>
    <s v="N/A"/>
    <s v="N/A"/>
    <s v="N/A"/>
    <s v="N/A"/>
    <s v="N/A"/>
    <s v="N/A"/>
    <s v="N/A"/>
    <s v="N/A"/>
    <s v="N/A"/>
    <s v="N/A"/>
    <s v="N/A"/>
    <s v="N/A"/>
    <s v="N/A"/>
  </r>
  <r>
    <x v="83"/>
    <n v="2022"/>
    <x v="5"/>
    <x v="6"/>
    <m/>
    <m/>
    <m/>
    <x v="1"/>
    <s v="N/A"/>
    <s v="N/A - N/A"/>
    <x v="2"/>
    <s v="Current year"/>
    <s v="N/A"/>
    <s v="N/A"/>
    <s v="N/A"/>
    <x v="1"/>
    <s v="N/A"/>
    <x v="7"/>
    <s v="N/A"/>
    <s v="N/A"/>
    <s v="N/A"/>
    <s v="N/A"/>
    <s v="N/A"/>
    <s v="N/A"/>
    <s v="N/A"/>
    <s v="N/A"/>
    <s v="N/A"/>
    <s v="N/A"/>
    <s v="N/A"/>
    <s v="N/A"/>
    <s v="N/A"/>
    <s v="N/A"/>
    <s v="N/A"/>
    <s v="N/A"/>
    <s v="N/A"/>
    <s v="N/A"/>
  </r>
  <r>
    <x v="83"/>
    <n v="2023"/>
    <x v="6"/>
    <x v="6"/>
    <m/>
    <m/>
    <m/>
    <x v="1"/>
    <s v="N/A"/>
    <s v="N/A - N/A"/>
    <x v="2"/>
    <s v="Current year"/>
    <s v="N/A"/>
    <s v="N/A"/>
    <s v="N/A"/>
    <x v="1"/>
    <s v="N/A"/>
    <x v="7"/>
    <s v="N/A"/>
    <s v="N/A"/>
    <s v="N/A"/>
    <s v="N/A"/>
    <s v="N/A"/>
    <s v="N/A"/>
    <s v="N/A"/>
    <s v="N/A"/>
    <s v="N/A"/>
    <s v="N/A"/>
    <s v="N/A"/>
    <s v="N/A"/>
    <s v="N/A"/>
    <s v="N/A"/>
    <s v="N/A"/>
    <s v="N/A"/>
    <s v="N/A"/>
    <s v="N/A"/>
  </r>
  <r>
    <x v="84"/>
    <n v="2017"/>
    <x v="0"/>
    <x v="6"/>
    <m/>
    <m/>
    <m/>
    <x v="1"/>
    <s v="N/A"/>
    <s v="N/A - N/A"/>
    <x v="2"/>
    <s v="Current year"/>
    <s v="N/A"/>
    <s v="N/A"/>
    <s v="N/A"/>
    <x v="1"/>
    <s v="N/A"/>
    <x v="7"/>
    <s v="N/A"/>
    <s v="N/A"/>
    <s v="N/A"/>
    <s v="N/A"/>
    <s v="N/A"/>
    <s v="N/A"/>
    <s v="N/A"/>
    <s v="N/A"/>
    <s v="N/A"/>
    <s v="N/A"/>
    <s v="N/A"/>
    <s v="N/A"/>
    <s v="N/A"/>
    <s v="N/A"/>
    <s v="N/A"/>
    <s v="N/A"/>
    <s v="N/A"/>
    <s v="N/A"/>
  </r>
  <r>
    <x v="84"/>
    <n v="2018"/>
    <x v="1"/>
    <x v="6"/>
    <m/>
    <m/>
    <m/>
    <x v="1"/>
    <s v="N/A"/>
    <s v="N/A - N/A"/>
    <x v="2"/>
    <s v="Current year"/>
    <s v="N/A"/>
    <s v="N/A"/>
    <s v="N/A"/>
    <x v="1"/>
    <s v="N/A"/>
    <x v="7"/>
    <s v="N/A"/>
    <s v="N/A"/>
    <s v="N/A"/>
    <s v="N/A"/>
    <s v="N/A"/>
    <s v="N/A"/>
    <s v="N/A"/>
    <s v="N/A"/>
    <s v="N/A"/>
    <s v="N/A"/>
    <s v="N/A"/>
    <s v="N/A"/>
    <s v="N/A"/>
    <s v="N/A"/>
    <s v="N/A"/>
    <s v="N/A"/>
    <s v="N/A"/>
    <s v="N/A"/>
  </r>
  <r>
    <x v="84"/>
    <n v="2019"/>
    <x v="2"/>
    <x v="6"/>
    <m/>
    <m/>
    <m/>
    <x v="1"/>
    <s v="N/A"/>
    <s v="N/A - N/A"/>
    <x v="2"/>
    <s v="Current year"/>
    <s v="N/A"/>
    <s v="N/A"/>
    <s v="N/A"/>
    <x v="1"/>
    <s v="N/A"/>
    <x v="7"/>
    <s v="N/A"/>
    <s v="N/A"/>
    <s v="N/A"/>
    <s v="N/A"/>
    <s v="N/A"/>
    <s v="N/A"/>
    <s v="N/A"/>
    <s v="N/A"/>
    <s v="N/A"/>
    <s v="N/A"/>
    <s v="N/A"/>
    <s v="N/A"/>
    <s v="N/A"/>
    <s v="N/A"/>
    <s v="N/A"/>
    <s v="N/A"/>
    <s v="N/A"/>
    <s v="N/A"/>
  </r>
  <r>
    <x v="84"/>
    <n v="2020"/>
    <x v="3"/>
    <x v="6"/>
    <m/>
    <m/>
    <m/>
    <x v="1"/>
    <s v="N/A"/>
    <s v="N/A - N/A"/>
    <x v="2"/>
    <s v="Current year"/>
    <s v="N/A"/>
    <s v="N/A"/>
    <s v="N/A"/>
    <x v="1"/>
    <s v="N/A"/>
    <x v="7"/>
    <s v="N/A"/>
    <s v="N/A"/>
    <s v="N/A"/>
    <s v="N/A"/>
    <s v="N/A"/>
    <s v="N/A"/>
    <s v="N/A"/>
    <s v="N/A"/>
    <s v="N/A"/>
    <s v="N/A"/>
    <s v="N/A"/>
    <s v="N/A"/>
    <s v="N/A"/>
    <s v="N/A"/>
    <s v="N/A"/>
    <s v="N/A"/>
    <s v="N/A"/>
    <s v="N/A"/>
  </r>
  <r>
    <x v="84"/>
    <n v="2021"/>
    <x v="4"/>
    <x v="6"/>
    <m/>
    <m/>
    <m/>
    <x v="1"/>
    <s v="N/A"/>
    <s v="N/A - N/A"/>
    <x v="2"/>
    <s v="Current year"/>
    <s v="N/A"/>
    <s v="N/A"/>
    <s v="N/A"/>
    <x v="1"/>
    <s v="N/A"/>
    <x v="7"/>
    <s v="N/A"/>
    <s v="N/A"/>
    <s v="N/A"/>
    <s v="N/A"/>
    <s v="N/A"/>
    <s v="N/A"/>
    <s v="N/A"/>
    <s v="N/A"/>
    <s v="N/A"/>
    <s v="N/A"/>
    <s v="N/A"/>
    <s v="N/A"/>
    <s v="N/A"/>
    <s v="N/A"/>
    <s v="N/A"/>
    <s v="N/A"/>
    <s v="N/A"/>
    <s v="N/A"/>
  </r>
  <r>
    <x v="84"/>
    <n v="2022"/>
    <x v="5"/>
    <x v="6"/>
    <m/>
    <m/>
    <m/>
    <x v="1"/>
    <s v="N/A"/>
    <s v="N/A - N/A"/>
    <x v="2"/>
    <s v="Current year"/>
    <s v="N/A"/>
    <s v="N/A"/>
    <s v="N/A"/>
    <x v="1"/>
    <s v="N/A"/>
    <x v="7"/>
    <s v="N/A"/>
    <s v="N/A"/>
    <s v="N/A"/>
    <s v="N/A"/>
    <s v="N/A"/>
    <s v="N/A"/>
    <s v="N/A"/>
    <s v="N/A"/>
    <s v="N/A"/>
    <s v="N/A"/>
    <s v="N/A"/>
    <s v="N/A"/>
    <s v="N/A"/>
    <s v="N/A"/>
    <s v="N/A"/>
    <s v="N/A"/>
    <s v="N/A"/>
    <s v="N/A"/>
  </r>
  <r>
    <x v="84"/>
    <n v="2023"/>
    <x v="6"/>
    <x v="6"/>
    <m/>
    <m/>
    <m/>
    <x v="1"/>
    <s v="N/A"/>
    <s v="N/A - N/A"/>
    <x v="2"/>
    <s v="Current year"/>
    <s v="N/A"/>
    <s v="N/A"/>
    <s v="N/A"/>
    <x v="1"/>
    <s v="N/A"/>
    <x v="7"/>
    <s v="N/A"/>
    <s v="N/A"/>
    <s v="N/A"/>
    <s v="N/A"/>
    <s v="N/A"/>
    <s v="N/A"/>
    <s v="N/A"/>
    <s v="N/A"/>
    <s v="N/A"/>
    <s v="N/A"/>
    <s v="N/A"/>
    <s v="N/A"/>
    <s v="N/A"/>
    <s v="N/A"/>
    <s v="N/A"/>
    <s v="N/A"/>
    <s v="N/A"/>
    <s v="N/A"/>
  </r>
  <r>
    <x v="85"/>
    <n v="2017"/>
    <x v="0"/>
    <x v="6"/>
    <m/>
    <m/>
    <m/>
    <x v="1"/>
    <s v="N/A"/>
    <s v="N/A - N/A"/>
    <x v="2"/>
    <s v="Current year"/>
    <s v="N/A"/>
    <s v="N/A"/>
    <s v="N/A"/>
    <x v="1"/>
    <s v="N/A"/>
    <x v="7"/>
    <s v="N/A"/>
    <s v="N/A"/>
    <s v="N/A"/>
    <s v="N/A"/>
    <s v="N/A"/>
    <s v="N/A"/>
    <s v="N/A"/>
    <s v="N/A"/>
    <s v="N/A"/>
    <s v="N/A"/>
    <s v="N/A"/>
    <s v="N/A"/>
    <s v="N/A"/>
    <s v="N/A"/>
    <s v="N/A"/>
    <s v="N/A"/>
    <s v="N/A"/>
    <s v="N/A"/>
  </r>
  <r>
    <x v="85"/>
    <n v="2018"/>
    <x v="1"/>
    <x v="6"/>
    <m/>
    <m/>
    <m/>
    <x v="1"/>
    <s v="N/A"/>
    <s v="N/A - N/A"/>
    <x v="2"/>
    <s v="Current year"/>
    <s v="N/A"/>
    <s v="N/A"/>
    <s v="N/A"/>
    <x v="1"/>
    <s v="N/A"/>
    <x v="7"/>
    <s v="N/A"/>
    <s v="N/A"/>
    <s v="N/A"/>
    <s v="N/A"/>
    <s v="N/A"/>
    <s v="N/A"/>
    <s v="N/A"/>
    <s v="N/A"/>
    <s v="N/A"/>
    <s v="N/A"/>
    <s v="N/A"/>
    <s v="N/A"/>
    <s v="N/A"/>
    <s v="N/A"/>
    <s v="N/A"/>
    <s v="N/A"/>
    <s v="N/A"/>
    <s v="N/A"/>
  </r>
  <r>
    <x v="85"/>
    <n v="2019"/>
    <x v="2"/>
    <x v="6"/>
    <m/>
    <m/>
    <m/>
    <x v="1"/>
    <s v="N/A"/>
    <s v="N/A - N/A"/>
    <x v="2"/>
    <s v="Current year"/>
    <s v="N/A"/>
    <s v="N/A"/>
    <s v="N/A"/>
    <x v="1"/>
    <s v="N/A"/>
    <x v="7"/>
    <s v="N/A"/>
    <s v="N/A"/>
    <s v="N/A"/>
    <s v="N/A"/>
    <s v="N/A"/>
    <s v="N/A"/>
    <s v="N/A"/>
    <s v="N/A"/>
    <s v="N/A"/>
    <s v="N/A"/>
    <s v="N/A"/>
    <s v="N/A"/>
    <s v="N/A"/>
    <s v="N/A"/>
    <s v="N/A"/>
    <s v="N/A"/>
    <s v="N/A"/>
    <s v="N/A"/>
  </r>
  <r>
    <x v="85"/>
    <n v="2020"/>
    <x v="3"/>
    <x v="6"/>
    <m/>
    <m/>
    <m/>
    <x v="1"/>
    <s v="N/A"/>
    <s v="N/A - N/A"/>
    <x v="2"/>
    <s v="Current year"/>
    <s v="N/A"/>
    <s v="N/A"/>
    <s v="N/A"/>
    <x v="1"/>
    <s v="N/A"/>
    <x v="7"/>
    <s v="N/A"/>
    <s v="N/A"/>
    <s v="N/A"/>
    <s v="N/A"/>
    <s v="N/A"/>
    <s v="N/A"/>
    <s v="N/A"/>
    <s v="N/A"/>
    <s v="N/A"/>
    <s v="N/A"/>
    <s v="N/A"/>
    <s v="N/A"/>
    <s v="N/A"/>
    <s v="N/A"/>
    <s v="N/A"/>
    <s v="N/A"/>
    <s v="N/A"/>
    <s v="N/A"/>
  </r>
  <r>
    <x v="85"/>
    <n v="2021"/>
    <x v="4"/>
    <x v="6"/>
    <m/>
    <m/>
    <m/>
    <x v="1"/>
    <s v="N/A"/>
    <s v="N/A - N/A"/>
    <x v="2"/>
    <s v="Current year"/>
    <s v="N/A"/>
    <s v="N/A"/>
    <s v="N/A"/>
    <x v="1"/>
    <s v="N/A"/>
    <x v="7"/>
    <s v="N/A"/>
    <s v="N/A"/>
    <s v="N/A"/>
    <s v="N/A"/>
    <s v="N/A"/>
    <s v="N/A"/>
    <s v="N/A"/>
    <s v="N/A"/>
    <s v="N/A"/>
    <s v="N/A"/>
    <s v="N/A"/>
    <s v="N/A"/>
    <s v="N/A"/>
    <s v="N/A"/>
    <s v="N/A"/>
    <s v="N/A"/>
    <s v="N/A"/>
    <s v="N/A"/>
  </r>
  <r>
    <x v="85"/>
    <n v="2022"/>
    <x v="5"/>
    <x v="6"/>
    <m/>
    <m/>
    <m/>
    <x v="1"/>
    <s v="N/A"/>
    <s v="N/A - N/A"/>
    <x v="2"/>
    <s v="Current year"/>
    <s v="N/A"/>
    <s v="N/A"/>
    <s v="N/A"/>
    <x v="1"/>
    <s v="N/A"/>
    <x v="7"/>
    <s v="N/A"/>
    <s v="N/A"/>
    <s v="N/A"/>
    <s v="N/A"/>
    <s v="N/A"/>
    <s v="N/A"/>
    <s v="N/A"/>
    <s v="N/A"/>
    <s v="N/A"/>
    <s v="N/A"/>
    <s v="N/A"/>
    <s v="N/A"/>
    <s v="N/A"/>
    <s v="N/A"/>
    <s v="N/A"/>
    <s v="N/A"/>
    <s v="N/A"/>
    <s v="N/A"/>
  </r>
  <r>
    <x v="85"/>
    <n v="2023"/>
    <x v="6"/>
    <x v="6"/>
    <m/>
    <m/>
    <m/>
    <x v="1"/>
    <s v="N/A"/>
    <s v="N/A - N/A"/>
    <x v="2"/>
    <s v="Current year"/>
    <s v="N/A"/>
    <s v="N/A"/>
    <s v="N/A"/>
    <x v="1"/>
    <s v="N/A"/>
    <x v="7"/>
    <s v="N/A"/>
    <s v="N/A"/>
    <s v="N/A"/>
    <s v="N/A"/>
    <s v="N/A"/>
    <s v="N/A"/>
    <s v="N/A"/>
    <s v="N/A"/>
    <s v="N/A"/>
    <s v="N/A"/>
    <s v="N/A"/>
    <s v="N/A"/>
    <s v="N/A"/>
    <s v="N/A"/>
    <s v="N/A"/>
    <s v="N/A"/>
    <s v="N/A"/>
    <s v="N/A"/>
  </r>
  <r>
    <x v="86"/>
    <n v="2017"/>
    <x v="0"/>
    <x v="0"/>
    <m/>
    <m/>
    <m/>
    <x v="1"/>
    <s v="N/A"/>
    <s v="N/A - N/A"/>
    <x v="2"/>
    <s v="Current year"/>
    <s v="N/A"/>
    <s v="N/A"/>
    <s v="N/A"/>
    <x v="1"/>
    <s v="N/A"/>
    <x v="7"/>
    <s v="N/A"/>
    <s v="N/A"/>
    <s v="N/A"/>
    <s v="N/A"/>
    <s v="N/A"/>
    <s v="N/A"/>
    <s v="N/A"/>
    <s v="N/A"/>
    <s v="N/A"/>
    <s v="N/A"/>
    <s v="N/A"/>
    <s v="N/A"/>
    <s v="N/A"/>
    <s v="N/A"/>
    <s v="N/A"/>
    <s v="N/A"/>
    <s v="N/A"/>
    <s v="N/A"/>
  </r>
  <r>
    <x v="86"/>
    <n v="2018"/>
    <x v="1"/>
    <x v="0"/>
    <m/>
    <m/>
    <m/>
    <x v="1"/>
    <s v="N/A"/>
    <s v="N/A - N/A"/>
    <x v="2"/>
    <s v="Current year"/>
    <s v="N/A"/>
    <s v="N/A"/>
    <s v="N/A"/>
    <x v="1"/>
    <s v="N/A"/>
    <x v="7"/>
    <s v="N/A"/>
    <s v="N/A"/>
    <s v="N/A"/>
    <s v="N/A"/>
    <s v="N/A"/>
    <s v="N/A"/>
    <s v="N/A"/>
    <s v="N/A"/>
    <s v="N/A"/>
    <s v="N/A"/>
    <s v="N/A"/>
    <s v="N/A"/>
    <s v="N/A"/>
    <s v="N/A"/>
    <s v="N/A"/>
    <s v="N/A"/>
    <s v="N/A"/>
    <s v="N/A"/>
  </r>
  <r>
    <x v="86"/>
    <n v="2019"/>
    <x v="2"/>
    <x v="0"/>
    <m/>
    <m/>
    <m/>
    <x v="1"/>
    <s v="N/A"/>
    <s v="N/A - N/A"/>
    <x v="2"/>
    <s v="Current year"/>
    <s v="N/A"/>
    <s v="N/A"/>
    <s v="N/A"/>
    <x v="1"/>
    <s v="N/A"/>
    <x v="7"/>
    <s v="N/A"/>
    <s v="N/A"/>
    <s v="N/A"/>
    <s v="N/A"/>
    <s v="N/A"/>
    <s v="N/A"/>
    <s v="N/A"/>
    <s v="N/A"/>
    <s v="N/A"/>
    <s v="N/A"/>
    <s v="N/A"/>
    <s v="N/A"/>
    <s v="N/A"/>
    <s v="N/A"/>
    <s v="N/A"/>
    <s v="N/A"/>
    <s v="N/A"/>
    <s v="N/A"/>
  </r>
  <r>
    <x v="86"/>
    <n v="2020"/>
    <x v="3"/>
    <x v="0"/>
    <m/>
    <m/>
    <m/>
    <x v="1"/>
    <s v="N/A"/>
    <s v="N/A - N/A"/>
    <x v="2"/>
    <s v="Current year"/>
    <s v="N/A"/>
    <s v="N/A"/>
    <s v="N/A"/>
    <x v="1"/>
    <s v="N/A"/>
    <x v="7"/>
    <s v="N/A"/>
    <s v="N/A"/>
    <s v="N/A"/>
    <s v="N/A"/>
    <s v="N/A"/>
    <s v="N/A"/>
    <s v="N/A"/>
    <s v="N/A"/>
    <s v="N/A"/>
    <s v="N/A"/>
    <s v="N/A"/>
    <s v="N/A"/>
    <s v="N/A"/>
    <s v="N/A"/>
    <s v="N/A"/>
    <s v="N/A"/>
    <s v="N/A"/>
    <s v="N/A"/>
  </r>
  <r>
    <x v="86"/>
    <n v="2021"/>
    <x v="4"/>
    <x v="0"/>
    <m/>
    <m/>
    <m/>
    <x v="1"/>
    <s v="N/A"/>
    <s v="N/A - N/A"/>
    <x v="2"/>
    <s v="Current year"/>
    <s v="N/A"/>
    <s v="N/A"/>
    <s v="N/A"/>
    <x v="1"/>
    <s v="N/A"/>
    <x v="7"/>
    <s v="N/A"/>
    <s v="N/A"/>
    <s v="N/A"/>
    <s v="N/A"/>
    <s v="N/A"/>
    <s v="N/A"/>
    <s v="N/A"/>
    <s v="N/A"/>
    <s v="N/A"/>
    <s v="N/A"/>
    <s v="N/A"/>
    <s v="N/A"/>
    <s v="N/A"/>
    <s v="N/A"/>
    <s v="N/A"/>
    <s v="N/A"/>
    <s v="N/A"/>
    <s v="N/A"/>
  </r>
  <r>
    <x v="86"/>
    <n v="2022"/>
    <x v="5"/>
    <x v="0"/>
    <m/>
    <m/>
    <m/>
    <x v="0"/>
    <s v="Climate shock"/>
    <s v=" - FAO provision of emergency assistance (weather extremes); Received IFRC support for recovery from a severe sandstorm(4218 people assisted) and flashfloods (4000 people to be assisted) +*received support from Qatar Red Crescent Society (QRCS) to address socioeconomic impacts of Covid-19"/>
    <x v="3"/>
    <s v="Current year"/>
    <s v="N/A"/>
    <s v="N/A"/>
    <s v="N/A"/>
    <x v="1"/>
    <s v="N/A"/>
    <x v="7"/>
    <s v="N/A"/>
    <s v="N/A"/>
    <s v="N/A"/>
    <s v="N/A"/>
    <s v="N/A"/>
    <s v="N/A"/>
    <s v="N/A"/>
    <s v="N/A"/>
    <s v="N/A"/>
    <s v="N/A"/>
    <s v="N/A"/>
    <s v="N/A"/>
    <s v="N/A"/>
    <s v="N/A"/>
    <s v="N/A"/>
    <s v="N/A"/>
    <s v="N/A"/>
    <s v="N/A"/>
  </r>
  <r>
    <x v="86"/>
    <n v="2023"/>
    <x v="6"/>
    <x v="0"/>
    <m/>
    <m/>
    <m/>
    <x v="1"/>
    <s v="N/A"/>
    <s v="N/A - N/A"/>
    <x v="2"/>
    <s v="Current year"/>
    <s v="N/A"/>
    <s v="N/A"/>
    <s v="N/A"/>
    <x v="1"/>
    <s v="N/A"/>
    <x v="7"/>
    <s v="N/A"/>
    <s v="N/A"/>
    <s v="N/A"/>
    <s v="N/A"/>
    <s v="N/A"/>
    <s v="N/A"/>
    <s v="N/A"/>
    <s v="N/A"/>
    <s v="N/A"/>
    <s v="N/A"/>
    <s v="N/A"/>
    <s v="N/A"/>
    <s v="N/A"/>
    <s v="N/A"/>
    <s v="N/A"/>
    <s v="N/A"/>
    <s v="N/A"/>
    <s v="N/A"/>
  </r>
  <r>
    <x v="87"/>
    <n v="2017"/>
    <x v="0"/>
    <x v="6"/>
    <m/>
    <m/>
    <m/>
    <x v="1"/>
    <s v="N/A"/>
    <s v="N/A - N/A"/>
    <x v="2"/>
    <s v="Current year"/>
    <s v="N/A"/>
    <s v="N/A"/>
    <s v="N/A"/>
    <x v="1"/>
    <s v="N/A"/>
    <x v="7"/>
    <s v="N/A"/>
    <s v="N/A"/>
    <s v="N/A"/>
    <s v="N/A"/>
    <s v="N/A"/>
    <s v="N/A"/>
    <s v="N/A"/>
    <s v="N/A"/>
    <s v="N/A"/>
    <s v="N/A"/>
    <s v="N/A"/>
    <s v="N/A"/>
    <s v="N/A"/>
    <s v="N/A"/>
    <s v="N/A"/>
    <s v="N/A"/>
    <s v="N/A"/>
    <s v="N/A"/>
  </r>
  <r>
    <x v="87"/>
    <n v="2018"/>
    <x v="1"/>
    <x v="6"/>
    <m/>
    <m/>
    <m/>
    <x v="1"/>
    <s v="N/A"/>
    <s v="N/A - N/A"/>
    <x v="2"/>
    <s v="Current year"/>
    <s v="N/A"/>
    <s v="N/A"/>
    <s v="N/A"/>
    <x v="1"/>
    <s v="N/A"/>
    <x v="7"/>
    <s v="N/A"/>
    <s v="N/A"/>
    <s v="N/A"/>
    <s v="N/A"/>
    <s v="N/A"/>
    <s v="N/A"/>
    <s v="N/A"/>
    <s v="N/A"/>
    <s v="N/A"/>
    <s v="N/A"/>
    <s v="N/A"/>
    <s v="N/A"/>
    <s v="N/A"/>
    <s v="N/A"/>
    <s v="N/A"/>
    <s v="N/A"/>
    <s v="N/A"/>
    <s v="N/A"/>
  </r>
  <r>
    <x v="87"/>
    <n v="2019"/>
    <x v="2"/>
    <x v="6"/>
    <m/>
    <m/>
    <m/>
    <x v="1"/>
    <s v="N/A"/>
    <s v="N/A - N/A"/>
    <x v="2"/>
    <s v="Current year"/>
    <s v="N/A"/>
    <s v="N/A"/>
    <s v="N/A"/>
    <x v="1"/>
    <s v="N/A"/>
    <x v="7"/>
    <s v="N/A"/>
    <s v="N/A"/>
    <s v="N/A"/>
    <s v="N/A"/>
    <s v="N/A"/>
    <s v="N/A"/>
    <s v="N/A"/>
    <s v="N/A"/>
    <s v="N/A"/>
    <s v="N/A"/>
    <s v="N/A"/>
    <s v="N/A"/>
    <s v="N/A"/>
    <s v="N/A"/>
    <s v="N/A"/>
    <s v="N/A"/>
    <s v="N/A"/>
    <s v="N/A"/>
  </r>
  <r>
    <x v="87"/>
    <n v="2020"/>
    <x v="3"/>
    <x v="6"/>
    <m/>
    <m/>
    <m/>
    <x v="1"/>
    <s v="N/A"/>
    <s v="N/A - N/A"/>
    <x v="2"/>
    <s v="Current year"/>
    <s v="N/A"/>
    <s v="N/A"/>
    <s v="N/A"/>
    <x v="1"/>
    <s v="N/A"/>
    <x v="7"/>
    <s v="N/A"/>
    <s v="N/A"/>
    <s v="N/A"/>
    <s v="N/A"/>
    <s v="N/A"/>
    <s v="N/A"/>
    <s v="N/A"/>
    <s v="N/A"/>
    <s v="N/A"/>
    <s v="N/A"/>
    <s v="N/A"/>
    <s v="N/A"/>
    <s v="N/A"/>
    <s v="N/A"/>
    <s v="N/A"/>
    <s v="N/A"/>
    <s v="N/A"/>
    <s v="N/A"/>
  </r>
  <r>
    <x v="87"/>
    <n v="2021"/>
    <x v="4"/>
    <x v="6"/>
    <m/>
    <m/>
    <m/>
    <x v="1"/>
    <s v="N/A"/>
    <s v="N/A - N/A"/>
    <x v="2"/>
    <s v="Current year"/>
    <s v="N/A"/>
    <s v="N/A"/>
    <s v="N/A"/>
    <x v="1"/>
    <s v="N/A"/>
    <x v="7"/>
    <s v="N/A"/>
    <s v="N/A"/>
    <s v="N/A"/>
    <s v="N/A"/>
    <s v="N/A"/>
    <s v="N/A"/>
    <s v="N/A"/>
    <s v="N/A"/>
    <s v="N/A"/>
    <s v="N/A"/>
    <s v="N/A"/>
    <s v="N/A"/>
    <s v="N/A"/>
    <s v="N/A"/>
    <s v="N/A"/>
    <s v="N/A"/>
    <s v="N/A"/>
    <s v="N/A"/>
  </r>
  <r>
    <x v="87"/>
    <n v="2022"/>
    <x v="5"/>
    <x v="6"/>
    <m/>
    <m/>
    <m/>
    <x v="1"/>
    <s v="N/A"/>
    <s v="N/A - N/A"/>
    <x v="2"/>
    <s v="Current year"/>
    <s v="N/A"/>
    <s v="N/A"/>
    <s v="N/A"/>
    <x v="1"/>
    <s v="N/A"/>
    <x v="7"/>
    <s v="N/A"/>
    <s v="N/A"/>
    <s v="N/A"/>
    <s v="N/A"/>
    <s v="N/A"/>
    <s v="N/A"/>
    <s v="N/A"/>
    <s v="N/A"/>
    <s v="N/A"/>
    <s v="N/A"/>
    <s v="N/A"/>
    <s v="N/A"/>
    <s v="N/A"/>
    <s v="N/A"/>
    <s v="N/A"/>
    <s v="N/A"/>
    <s v="N/A"/>
    <s v="N/A"/>
  </r>
  <r>
    <x v="87"/>
    <n v="2023"/>
    <x v="6"/>
    <x v="6"/>
    <m/>
    <m/>
    <m/>
    <x v="1"/>
    <s v="N/A"/>
    <s v="N/A - N/A"/>
    <x v="2"/>
    <s v="Current year"/>
    <s v="N/A"/>
    <s v="N/A"/>
    <s v="N/A"/>
    <x v="1"/>
    <s v="N/A"/>
    <x v="7"/>
    <s v="N/A"/>
    <s v="N/A"/>
    <s v="N/A"/>
    <s v="N/A"/>
    <s v="N/A"/>
    <s v="N/A"/>
    <s v="N/A"/>
    <s v="N/A"/>
    <s v="N/A"/>
    <s v="N/A"/>
    <s v="N/A"/>
    <s v="N/A"/>
    <s v="N/A"/>
    <s v="N/A"/>
    <s v="N/A"/>
    <s v="N/A"/>
    <s v="N/A"/>
    <s v="N/A"/>
  </r>
  <r>
    <x v="88"/>
    <n v="2017"/>
    <x v="0"/>
    <x v="6"/>
    <m/>
    <m/>
    <m/>
    <x v="1"/>
    <s v="N/A"/>
    <s v="N/A - N/A"/>
    <x v="2"/>
    <s v="Current year"/>
    <s v="N/A"/>
    <s v="N/A"/>
    <s v="N/A"/>
    <x v="1"/>
    <s v="N/A"/>
    <x v="7"/>
    <s v="N/A"/>
    <s v="N/A"/>
    <s v="N/A"/>
    <s v="N/A"/>
    <s v="N/A"/>
    <s v="N/A"/>
    <s v="N/A"/>
    <s v="N/A"/>
    <s v="N/A"/>
    <s v="N/A"/>
    <s v="N/A"/>
    <s v="N/A"/>
    <s v="N/A"/>
    <s v="N/A"/>
    <s v="N/A"/>
    <s v="N/A"/>
    <s v="N/A"/>
    <s v="N/A"/>
  </r>
  <r>
    <x v="88"/>
    <n v="2018"/>
    <x v="1"/>
    <x v="6"/>
    <m/>
    <m/>
    <m/>
    <x v="1"/>
    <s v="N/A"/>
    <s v="N/A - N/A"/>
    <x v="2"/>
    <s v="Current year"/>
    <s v="N/A"/>
    <s v="N/A"/>
    <s v="N/A"/>
    <x v="1"/>
    <s v="N/A"/>
    <x v="7"/>
    <s v="N/A"/>
    <s v="N/A"/>
    <s v="N/A"/>
    <s v="N/A"/>
    <s v="N/A"/>
    <s v="N/A"/>
    <s v="N/A"/>
    <s v="N/A"/>
    <s v="N/A"/>
    <s v="N/A"/>
    <s v="N/A"/>
    <s v="N/A"/>
    <s v="N/A"/>
    <s v="N/A"/>
    <s v="N/A"/>
    <s v="N/A"/>
    <s v="N/A"/>
    <s v="N/A"/>
  </r>
  <r>
    <x v="88"/>
    <n v="2019"/>
    <x v="2"/>
    <x v="6"/>
    <m/>
    <m/>
    <m/>
    <x v="1"/>
    <s v="N/A"/>
    <s v="N/A - N/A"/>
    <x v="2"/>
    <s v="Current year"/>
    <s v="N/A"/>
    <s v="N/A"/>
    <s v="N/A"/>
    <x v="1"/>
    <s v="N/A"/>
    <x v="7"/>
    <s v="N/A"/>
    <s v="N/A"/>
    <s v="N/A"/>
    <s v="N/A"/>
    <s v="N/A"/>
    <s v="N/A"/>
    <s v="N/A"/>
    <s v="N/A"/>
    <s v="N/A"/>
    <s v="N/A"/>
    <s v="N/A"/>
    <s v="N/A"/>
    <s v="N/A"/>
    <s v="N/A"/>
    <s v="N/A"/>
    <s v="N/A"/>
    <s v="N/A"/>
    <s v="N/A"/>
  </r>
  <r>
    <x v="88"/>
    <n v="2020"/>
    <x v="3"/>
    <x v="6"/>
    <m/>
    <m/>
    <m/>
    <x v="1"/>
    <s v="N/A"/>
    <s v="N/A - N/A"/>
    <x v="2"/>
    <s v="Current year"/>
    <s v="N/A"/>
    <s v="N/A"/>
    <s v="N/A"/>
    <x v="1"/>
    <s v="N/A"/>
    <x v="7"/>
    <s v="N/A"/>
    <s v="N/A"/>
    <s v="N/A"/>
    <s v="N/A"/>
    <s v="N/A"/>
    <s v="N/A"/>
    <s v="N/A"/>
    <s v="N/A"/>
    <s v="N/A"/>
    <s v="N/A"/>
    <s v="N/A"/>
    <s v="N/A"/>
    <s v="N/A"/>
    <s v="N/A"/>
    <s v="N/A"/>
    <s v="N/A"/>
    <s v="N/A"/>
    <s v="N/A"/>
  </r>
  <r>
    <x v="88"/>
    <n v="2021"/>
    <x v="4"/>
    <x v="6"/>
    <m/>
    <m/>
    <m/>
    <x v="1"/>
    <s v="N/A"/>
    <s v="N/A - N/A"/>
    <x v="2"/>
    <s v="Current year"/>
    <s v="N/A"/>
    <s v="N/A"/>
    <s v="N/A"/>
    <x v="1"/>
    <s v="N/A"/>
    <x v="7"/>
    <s v="N/A"/>
    <s v="N/A"/>
    <s v="N/A"/>
    <s v="N/A"/>
    <s v="N/A"/>
    <s v="N/A"/>
    <s v="N/A"/>
    <s v="N/A"/>
    <s v="N/A"/>
    <s v="N/A"/>
    <s v="N/A"/>
    <s v="N/A"/>
    <s v="N/A"/>
    <s v="N/A"/>
    <s v="N/A"/>
    <s v="N/A"/>
    <s v="N/A"/>
    <s v="N/A"/>
  </r>
  <r>
    <x v="88"/>
    <n v="2022"/>
    <x v="5"/>
    <x v="6"/>
    <m/>
    <m/>
    <m/>
    <x v="1"/>
    <s v="N/A"/>
    <s v="N/A - N/A"/>
    <x v="2"/>
    <s v="Current year"/>
    <s v="N/A"/>
    <s v="N/A"/>
    <s v="N/A"/>
    <x v="1"/>
    <s v="N/A"/>
    <x v="7"/>
    <s v="N/A"/>
    <s v="N/A"/>
    <s v="N/A"/>
    <s v="N/A"/>
    <s v="N/A"/>
    <s v="N/A"/>
    <s v="N/A"/>
    <s v="N/A"/>
    <s v="N/A"/>
    <s v="N/A"/>
    <s v="N/A"/>
    <s v="N/A"/>
    <s v="N/A"/>
    <s v="N/A"/>
    <s v="N/A"/>
    <s v="N/A"/>
    <s v="N/A"/>
    <s v="N/A"/>
  </r>
  <r>
    <x v="88"/>
    <n v="2023"/>
    <x v="6"/>
    <x v="6"/>
    <m/>
    <m/>
    <m/>
    <x v="1"/>
    <s v="N/A"/>
    <s v="N/A - N/A"/>
    <x v="2"/>
    <s v="Current year"/>
    <s v="N/A"/>
    <s v="N/A"/>
    <s v="N/A"/>
    <x v="1"/>
    <s v="N/A"/>
    <x v="7"/>
    <s v="N/A"/>
    <s v="N/A"/>
    <s v="N/A"/>
    <s v="N/A"/>
    <s v="N/A"/>
    <s v="N/A"/>
    <s v="N/A"/>
    <s v="N/A"/>
    <s v="N/A"/>
    <s v="N/A"/>
    <s v="N/A"/>
    <s v="N/A"/>
    <s v="N/A"/>
    <s v="N/A"/>
    <s v="N/A"/>
    <s v="N/A"/>
    <s v="N/A"/>
    <s v="N/A"/>
  </r>
  <r>
    <x v="89"/>
    <n v="2017"/>
    <x v="0"/>
    <x v="3"/>
    <m/>
    <m/>
    <m/>
    <x v="0"/>
    <s v="GIEWS"/>
    <s v="GIEWS - 1"/>
    <x v="0"/>
    <s v="Current year"/>
    <m/>
    <m/>
    <d v="2016-08-01T00:00:00"/>
    <x v="0"/>
    <n v="26423623"/>
    <x v="214"/>
    <n v="0.47124442397622762"/>
    <s v="July-Sep 2016"/>
    <n v="6378607"/>
    <n v="0.51225623866395598"/>
    <n v="4162842"/>
    <n v="0.33431151740063936"/>
    <n v="1501172"/>
    <n v="0.1205568429451208"/>
    <n v="409364"/>
    <n v="3.2875400990283882E-2"/>
    <n v="0"/>
    <n v="0"/>
    <n v="1910536"/>
    <n v="0.15343224393540467"/>
    <s v="Phase 3 Crisis"/>
    <m/>
    <s v="Y"/>
    <s v="Weather extremes"/>
  </r>
  <r>
    <x v="89"/>
    <n v="2018"/>
    <x v="1"/>
    <x v="3"/>
    <m/>
    <m/>
    <m/>
    <x v="0"/>
    <s v="GIEWS"/>
    <s v="GIEWS - 1"/>
    <x v="0"/>
    <s v="Current year"/>
    <m/>
    <m/>
    <d v="2016-08-01T00:00:00"/>
    <x v="0"/>
    <n v="26423623"/>
    <x v="215"/>
    <n v="0.47"/>
    <s v="Oct 2016-Feb 2017"/>
    <n v="5734826"/>
    <n v="0.46055512751138655"/>
    <n v="3574333"/>
    <n v="0.28704923054041337"/>
    <n v="2193568"/>
    <n v="0.17616209976464797"/>
    <n v="956051"/>
    <n v="7.6778997342271352E-2"/>
    <n v="0"/>
    <n v="0"/>
    <n v="3149619"/>
    <n v="0.25294109710691931"/>
    <s v="Phase 3 Crisis"/>
    <m/>
    <s v="Y"/>
    <s v="Weather extremes"/>
  </r>
  <r>
    <x v="89"/>
    <n v="2019"/>
    <x v="2"/>
    <x v="3"/>
    <m/>
    <m/>
    <m/>
    <x v="0"/>
    <s v="GIEWS"/>
    <s v="GIEWS - 1"/>
    <x v="0"/>
    <s v="Current year"/>
    <m/>
    <m/>
    <d v="2018-10-01T00:00:00"/>
    <x v="0"/>
    <n v="30528673"/>
    <x v="216"/>
    <n v="0.94"/>
    <s v="Sep-Dec 2018"/>
    <n v="19166532"/>
    <n v="0.66585121900439348"/>
    <n v="7837963"/>
    <n v="0.27229324627226947"/>
    <n v="1333847"/>
    <n v="4.6338255189585328E-2"/>
    <n v="446665"/>
    <n v="1.551727953375172E-2"/>
    <n v="0"/>
    <n v="0"/>
    <n v="1780512"/>
    <n v="6.1855534723337047E-2"/>
    <s v="Phase 3 Crisis"/>
    <m/>
    <s v="Y"/>
    <s v="Weather extremes"/>
  </r>
  <r>
    <x v="89"/>
    <n v="2020"/>
    <x v="3"/>
    <x v="3"/>
    <m/>
    <m/>
    <s v="40 districts"/>
    <x v="0"/>
    <s v="GIEWS"/>
    <s v="GIEWS - 1"/>
    <x v="0"/>
    <s v="Current year"/>
    <m/>
    <m/>
    <d v="2019-06-01T00:00:00"/>
    <x v="0"/>
    <n v="27909798"/>
    <x v="217"/>
    <n v="0.17857388290664089"/>
    <s v="Oct 2019 - Feb 2020"/>
    <n v="1693964"/>
    <n v="0.33988307693418951"/>
    <n v="1600589"/>
    <n v="0.32"/>
    <n v="1424615"/>
    <n v="0.28999999999999998"/>
    <n v="264793"/>
    <n v="0.05"/>
    <n v="0"/>
    <n v="0"/>
    <n v="1689408"/>
    <n v="0.34"/>
    <s v="Phase 3 Crisis"/>
    <s v="Y"/>
    <s v="Y"/>
    <s v="Weather extremes"/>
  </r>
  <r>
    <x v="89"/>
    <n v="2021"/>
    <x v="4"/>
    <x v="3"/>
    <m/>
    <m/>
    <s v="Rural and urban areas (hotspots/most food-insecure areas)"/>
    <x v="0"/>
    <s v="GIEWS"/>
    <s v="GIEWS - 1"/>
    <x v="0"/>
    <s v="Current year"/>
    <m/>
    <m/>
    <d v="2020-10-01T00:00:00"/>
    <x v="0"/>
    <n v="30066648"/>
    <x v="218"/>
    <n v="0.60342839015509808"/>
    <s v="Oct 2020 - Dec 2020"/>
    <n v="6695577"/>
    <n v="0.36904324180214493"/>
    <n v="8772570"/>
    <n v="0.48"/>
    <n v="2368993"/>
    <n v="0.13"/>
    <n v="305929"/>
    <n v="0.02"/>
    <n v="0"/>
    <n v="0"/>
    <n v="2674922"/>
    <n v="0.15"/>
    <s v="Phase 3 Crisis"/>
    <m/>
    <s v="Y"/>
    <s v="Economic shocks"/>
  </r>
  <r>
    <x v="89"/>
    <n v="2022"/>
    <x v="5"/>
    <x v="3"/>
    <m/>
    <m/>
    <s v="Part of the country (Rural and urban areas)"/>
    <x v="0"/>
    <s v="GIEWS"/>
    <s v="GIEWS -  1, 2, 3 "/>
    <x v="0"/>
    <s v="Current year"/>
    <m/>
    <m/>
    <d v="2020-10-01T00:00:00"/>
    <x v="0"/>
    <n v="30066648"/>
    <x v="218"/>
    <n v="0.60342839015509808"/>
    <s v="Jan-Mar 2021"/>
    <n v="6822024"/>
    <n v="0.37601268010390082"/>
    <n v="8406989"/>
    <n v="0.46"/>
    <n v="2649367"/>
    <n v="0.15"/>
    <n v="264689"/>
    <n v="0.01"/>
    <n v="0"/>
    <n v="0"/>
    <n v="2914056"/>
    <n v="0.16"/>
    <s v="Phase 3 Crisis"/>
    <m/>
    <s v="Y"/>
    <s v="Economic shocks"/>
  </r>
  <r>
    <x v="89"/>
    <n v="2023"/>
    <x v="6"/>
    <x v="3"/>
    <m/>
    <m/>
    <m/>
    <x v="0"/>
    <s v="GIEWS"/>
    <s v="GIEWS -  1, 2, 3 "/>
    <x v="1"/>
    <s v="Current year"/>
    <s v="https://www.ipcinfo.org/fileadmin/user_upload/ipcinfo/docs/IPC_Mozambique_AcuteFoodInsecurity_Nov2022Mar2023_Summary_English.pdf"/>
    <m/>
    <d v="2022-11-01T00:00:00"/>
    <x v="0"/>
    <n v="31966572"/>
    <x v="219"/>
    <n v="1"/>
    <s v="Nov 22 - Mar 23"/>
    <n v="16026000"/>
    <n v="0.5"/>
    <n v="12974000"/>
    <n v="0.4"/>
    <n v="2748872"/>
    <n v="0.09"/>
    <n v="397551"/>
    <n v="0.01"/>
    <n v="0"/>
    <n v="0"/>
    <n v="3146423"/>
    <n v="0.1"/>
    <s v="Phase 3 Crisis"/>
    <m/>
    <s v="Y"/>
    <s v="Conflict/insecurity"/>
  </r>
  <r>
    <x v="89"/>
    <n v="2023"/>
    <x v="7"/>
    <x v="3"/>
    <m/>
    <m/>
    <m/>
    <x v="0"/>
    <s v="GIEWS"/>
    <s v="GIEWS -  1, 2, 3 "/>
    <x v="0"/>
    <s v="Projection"/>
    <s v="https://www.ipcinfo.org/fileadmin/user_upload/ipcinfo/docs/IPC_Mozambique_AcuteFoodInsecurity_Nov2022Mar2023_Summary_English.pdf"/>
    <s v="IPC received on Sat 18 2023"/>
    <d v="2022-11-01T00:00:00"/>
    <x v="0"/>
    <n v="31966572"/>
    <x v="219"/>
    <n v="1"/>
    <s v="Nov 22 - Mar 23"/>
    <n v="16026000"/>
    <n v="0.5"/>
    <n v="12974000"/>
    <n v="0.4"/>
    <n v="2748872"/>
    <n v="0.09"/>
    <n v="397551"/>
    <n v="0.01"/>
    <n v="0"/>
    <n v="0"/>
    <n v="3146423"/>
    <n v="0.1"/>
    <s v="Phase 3 Crisis"/>
    <m/>
    <s v="Y "/>
    <s v="Conflict/insecurity"/>
  </r>
  <r>
    <x v="90"/>
    <n v="2017"/>
    <x v="0"/>
    <x v="0"/>
    <m/>
    <m/>
    <m/>
    <x v="0"/>
    <s v="GIEWS"/>
    <s v="GIEWS - 1"/>
    <x v="0"/>
    <s v="Current year"/>
    <m/>
    <m/>
    <m/>
    <x v="22"/>
    <n v="51892349"/>
    <x v="220"/>
    <n v="0.67447322533038545"/>
    <m/>
    <n v="32500000"/>
    <n v="0.9285714285714286"/>
    <n v="1800000"/>
    <n v="5.1428571428571428E-2"/>
    <s v="N/A"/>
    <s v="N/A"/>
    <s v="N/A"/>
    <s v="N/A"/>
    <s v="N/A"/>
    <s v="N/A"/>
    <n v="700000"/>
    <n v="0.02"/>
    <s v="N/A"/>
    <m/>
    <s v="N"/>
    <s v="Weather extremes"/>
  </r>
  <r>
    <x v="90"/>
    <n v="2018"/>
    <x v="1"/>
    <x v="0"/>
    <m/>
    <m/>
    <m/>
    <x v="0"/>
    <s v="GIEWS"/>
    <s v="GIEWS - 1"/>
    <x v="0"/>
    <s v="Current year"/>
    <m/>
    <m/>
    <m/>
    <x v="6"/>
    <n v="53800000"/>
    <x v="221"/>
    <n v="0.154275092936803"/>
    <s v="TBC"/>
    <s v="merged with Phase 2 "/>
    <s v="merged with Phase 2"/>
    <n v="7521000.0000000009"/>
    <n v="0.90614457831325301"/>
    <s v="N/A"/>
    <s v="N/A"/>
    <s v="N/A"/>
    <s v="N/A"/>
    <s v="N/A"/>
    <s v="N/A"/>
    <n v="779000"/>
    <n v="9.3855421686746973E-2"/>
    <s v="N/A"/>
    <m/>
    <s v="N"/>
    <s v="Conflict/insecurity"/>
  </r>
  <r>
    <x v="90"/>
    <n v="2019"/>
    <x v="2"/>
    <x v="0"/>
    <m/>
    <m/>
    <s v="Selected areas"/>
    <x v="0"/>
    <s v="GIEWS"/>
    <s v="GIEWS - 1"/>
    <x v="0"/>
    <s v="Current year"/>
    <m/>
    <m/>
    <m/>
    <x v="6"/>
    <n v="52666014"/>
    <x v="186"/>
    <n v="0.14000000000000001"/>
    <d v="2018-12-01T00:00:00"/>
    <s v="merged with Phase 2 "/>
    <s v="merged with Phase 2"/>
    <n v="6576400"/>
    <n v="0.88870270270270268"/>
    <s v="N/A"/>
    <s v="N/A"/>
    <s v="N/A"/>
    <s v="N/A"/>
    <s v="N/A"/>
    <s v="N/A"/>
    <n v="823600"/>
    <n v="0.1112972972972973"/>
    <s v="N/A"/>
    <m/>
    <s v="N"/>
    <s v="Conflict/insecurity"/>
  </r>
  <r>
    <x v="90"/>
    <n v="2020"/>
    <x v="3"/>
    <x v="0"/>
    <m/>
    <m/>
    <m/>
    <x v="0"/>
    <s v="GIEWS"/>
    <s v="GIEWS - 1"/>
    <x v="0"/>
    <s v="Current year"/>
    <m/>
    <m/>
    <m/>
    <x v="6"/>
    <n v="54045422"/>
    <x v="222"/>
    <n v="1"/>
    <d v="2020-01-01T00:00:00"/>
    <n v="53311422"/>
    <n v="0.98641883118240803"/>
    <n v="22020"/>
    <n v="4.0743506452775965E-4"/>
    <s v="N/A"/>
    <s v="N/A"/>
    <s v="N/A"/>
    <s v="N/A"/>
    <s v="N/A"/>
    <s v="N/A"/>
    <n v="711980"/>
    <n v="0.01"/>
    <s v="N/A"/>
    <m/>
    <s v="N"/>
    <s v="Conflict/insecurity"/>
  </r>
  <r>
    <x v="90"/>
    <n v="2021"/>
    <x v="4"/>
    <x v="0"/>
    <m/>
    <m/>
    <m/>
    <x v="0"/>
    <s v="GIEWS"/>
    <s v="GIEWS - 1"/>
    <x v="3"/>
    <s v="Current year"/>
    <s v="N/A"/>
    <s v="Insufficient evidence"/>
    <s v="N/A"/>
    <x v="1"/>
    <s v="N/A"/>
    <x v="7"/>
    <s v="N/A"/>
    <s v="N/A"/>
    <s v="N/A"/>
    <s v="N/A"/>
    <s v="N/A"/>
    <s v="N/A"/>
    <s v="N/A"/>
    <s v="N/A"/>
    <s v="N/A"/>
    <s v="N/A"/>
    <s v="N/A"/>
    <s v="N/A"/>
    <s v="N/A"/>
    <s v="N/A"/>
    <s v="N/A"/>
    <s v="N/A"/>
    <s v="N/A"/>
    <s v="N/A"/>
  </r>
  <r>
    <x v="90"/>
    <n v="2022"/>
    <x v="5"/>
    <x v="0"/>
    <m/>
    <m/>
    <m/>
    <x v="0"/>
    <s v="GIEWS"/>
    <s v="GIEWS -  1, 2, 3 "/>
    <x v="3"/>
    <s v="Current year"/>
    <s v="N/A"/>
    <s v="Insufficient evidence"/>
    <s v="N/A"/>
    <x v="1"/>
    <s v="N/A"/>
    <x v="7"/>
    <s v="N/A"/>
    <s v="N/A"/>
    <s v="N/A"/>
    <s v="N/A"/>
    <s v="N/A"/>
    <s v="N/A"/>
    <s v="N/A"/>
    <s v="N/A"/>
    <s v="N/A"/>
    <s v="N/A"/>
    <s v="N/A"/>
    <s v="N/A"/>
    <s v="N/A"/>
    <s v="N/A"/>
    <s v="N/A"/>
    <s v="N/A"/>
    <s v="N/A"/>
    <s v="N/A"/>
  </r>
  <r>
    <x v="90"/>
    <n v="2023"/>
    <x v="6"/>
    <x v="0"/>
    <m/>
    <m/>
    <m/>
    <x v="0"/>
    <s v="GIEWS"/>
    <s v="GIEWS -  1, 2, 3 "/>
    <x v="1"/>
    <s v="Current year"/>
    <s v="N/A"/>
    <s v="rCARI"/>
    <s v="N/A"/>
    <x v="16"/>
    <n v="56000000"/>
    <x v="223"/>
    <n v="1"/>
    <s v="Jan-Dec 2022"/>
    <s v="merged with Phase 2 "/>
    <m/>
    <n v="40800000"/>
    <s v="N/A"/>
    <s v="merged Phases"/>
    <s v="N/A"/>
    <s v="merged Phases"/>
    <s v="N/A"/>
    <s v="merged Phases"/>
    <s v="N/A"/>
    <n v="15200000"/>
    <n v="0.27142857142857141"/>
    <s v="N/A"/>
    <s v="N/A"/>
    <s v="Y "/>
    <s v="Conflict/insecurity"/>
  </r>
  <r>
    <x v="90"/>
    <n v="2023"/>
    <x v="7"/>
    <x v="0"/>
    <m/>
    <m/>
    <m/>
    <x v="0"/>
    <s v="GIEWS"/>
    <s v="GIEWS -  1, 2, 3 "/>
    <x v="3"/>
    <s v="Projection"/>
    <s v="N/A"/>
    <s v="Data gap"/>
    <s v="N/A"/>
    <x v="1"/>
    <s v="N/A"/>
    <x v="7"/>
    <s v="N/A"/>
    <s v="N/A"/>
    <s v="N/A"/>
    <s v="N/A"/>
    <s v="N/A"/>
    <s v="N/A"/>
    <s v="N/A"/>
    <s v="N/A"/>
    <s v="N/A"/>
    <s v="N/A"/>
    <s v="N/A"/>
    <s v="N/A"/>
    <s v="N/A"/>
    <s v="N/A"/>
    <s v="N/A"/>
    <s v="N/A"/>
    <s v="N/A"/>
    <s v="N/A"/>
  </r>
  <r>
    <x v="91"/>
    <n v="2017"/>
    <x v="0"/>
    <x v="3"/>
    <m/>
    <m/>
    <m/>
    <x v="0"/>
    <s v="Other "/>
    <s v="Other  - Selected based on other reports and publicly available information on food insecurity"/>
    <x v="0"/>
    <s v="Current year"/>
    <m/>
    <m/>
    <m/>
    <x v="3"/>
    <n v="2323352"/>
    <x v="224"/>
    <n v="0.55953639396871413"/>
    <m/>
    <n v="571000"/>
    <n v="0.43923076923076926"/>
    <n v="133000"/>
    <n v="0.10230769230769231"/>
    <s v="N/A"/>
    <s v="N/A"/>
    <s v="N/A"/>
    <s v="N/A"/>
    <s v="N/A"/>
    <s v="N/A"/>
    <n v="596000"/>
    <n v="0.45846153846153848"/>
    <s v="N/A"/>
    <m/>
    <s v="N"/>
    <s v="Weather extremes"/>
  </r>
  <r>
    <x v="91"/>
    <n v="2018"/>
    <x v="1"/>
    <x v="3"/>
    <m/>
    <m/>
    <m/>
    <x v="0"/>
    <s v="Other "/>
    <s v="Other  - Selected based on other reports and publicly available information on food insecurity"/>
    <x v="0"/>
    <s v="Current year"/>
    <m/>
    <m/>
    <m/>
    <x v="3"/>
    <n v="2405680"/>
    <x v="224"/>
    <n v="0.5403877489940474"/>
    <s v="Jun 2016 – Mar 2017"/>
    <n v="571000"/>
    <n v="0.43923076923076926"/>
    <n v="133000"/>
    <n v="0.10230769230769231"/>
    <s v="N/A"/>
    <s v="N/A"/>
    <s v="N/A"/>
    <s v="N/A"/>
    <s v="N/A"/>
    <s v="N/A"/>
    <n v="596000"/>
    <n v="0.45846153846153848"/>
    <s v="N/A"/>
    <m/>
    <s v="N"/>
    <s v="Weather extremes"/>
  </r>
  <r>
    <x v="91"/>
    <n v="2019"/>
    <x v="2"/>
    <x v="3"/>
    <m/>
    <m/>
    <m/>
    <x v="1"/>
    <s v="N/A"/>
    <s v="N/A - N/A"/>
    <x v="2"/>
    <s v="Current year"/>
    <s v="N/A"/>
    <s v="N/A"/>
    <s v="N/A"/>
    <x v="1"/>
    <s v="N/A"/>
    <x v="7"/>
    <s v="N/A"/>
    <s v="N/A"/>
    <s v="N/A"/>
    <s v="N/A"/>
    <s v="N/A"/>
    <s v="N/A"/>
    <s v="N/A"/>
    <s v="N/A"/>
    <s v="N/A"/>
    <s v="N/A"/>
    <s v="N/A"/>
    <s v="N/A"/>
    <s v="N/A"/>
    <s v="N/A"/>
    <s v="N/A"/>
    <s v="N/A"/>
    <s v="N/A"/>
    <s v="N/A"/>
  </r>
  <r>
    <x v="91"/>
    <n v="2020"/>
    <x v="3"/>
    <x v="3"/>
    <m/>
    <m/>
    <m/>
    <x v="0"/>
    <s v="Climate shock"/>
    <s v="Climate shock - "/>
    <x v="0"/>
    <s v="Current year"/>
    <m/>
    <m/>
    <d v="2019-10-01T00:00:00"/>
    <x v="0"/>
    <n v="2495000"/>
    <x v="225"/>
    <n v="0.96739198396793591"/>
    <s v="Oct 2019-Mar 2020"/>
    <n v="1134928"/>
    <n v="0.47021369771751664"/>
    <n v="849441"/>
    <n v="0.35"/>
    <n v="429274"/>
    <n v="0.18"/>
    <n v="0"/>
    <n v="0"/>
    <n v="0"/>
    <n v="0"/>
    <n v="429274"/>
    <n v="0.18"/>
    <s v="Phase 3 Crisis"/>
    <m/>
    <s v="N"/>
    <s v="Weather extremes"/>
  </r>
  <r>
    <x v="91"/>
    <n v="2021"/>
    <x v="4"/>
    <x v="3"/>
    <m/>
    <m/>
    <s v="Excluding Erongo region"/>
    <x v="0"/>
    <s v="GIEWS"/>
    <s v="GIEWS - 1"/>
    <x v="0"/>
    <s v="Current year"/>
    <m/>
    <m/>
    <d v="2020-07-01T00:00:00"/>
    <x v="0"/>
    <n v="2541000"/>
    <x v="226"/>
    <n v="0.88791814246359702"/>
    <s v="Oct 2020-Mar 2021"/>
    <n v="1164920"/>
    <n v="0.51631947522382771"/>
    <n v="650670"/>
    <n v="0.28999999999999998"/>
    <n v="426310"/>
    <n v="0.19"/>
    <n v="14300"/>
    <n v="0.01"/>
    <n v="0"/>
    <n v="0"/>
    <n v="440610"/>
    <n v="0.2"/>
    <s v="Phase 3 Crisis"/>
    <m/>
    <s v="N"/>
    <s v="Economic shocks"/>
  </r>
  <r>
    <x v="91"/>
    <n v="2022"/>
    <x v="5"/>
    <x v="3"/>
    <m/>
    <m/>
    <m/>
    <x v="0"/>
    <s v="GIEWS"/>
    <s v="GIEWS -  1, 2, 3 "/>
    <x v="0"/>
    <s v="Current year"/>
    <m/>
    <m/>
    <d v="2021-10-01T00:00:00"/>
    <x v="0"/>
    <n v="2550226"/>
    <x v="227"/>
    <n v="1"/>
    <s v="Dec 2021 - Mar 2022"/>
    <n v="964174"/>
    <n v="0.37807394325051974"/>
    <n v="835739"/>
    <n v="0.33"/>
    <n v="631697"/>
    <n v="0.25"/>
    <n v="118616"/>
    <n v="0.05"/>
    <n v="0"/>
    <n v="0"/>
    <n v="750313"/>
    <n v="0.3"/>
    <s v="Phase 3 Crisis"/>
    <m/>
    <s v="Y"/>
    <s v="Economic shocks"/>
  </r>
  <r>
    <x v="91"/>
    <n v="2023"/>
    <x v="6"/>
    <x v="3"/>
    <m/>
    <m/>
    <m/>
    <x v="0"/>
    <s v="GIEWS"/>
    <s v="GIEWS -  1, 2, 3 "/>
    <x v="0"/>
    <s v="Current year"/>
    <s v="https://www.ipcinfo.org/fileadmin/user_upload/ipcinfo/docs/IPC_Namibia_AcuteFoodInsecurity_2021Oct2022March_Report.pdf"/>
    <m/>
    <d v="2021-10-01T00:00:00"/>
    <x v="0"/>
    <n v="2550226"/>
    <x v="227"/>
    <n v="1"/>
    <s v="Dec 2021 - Mar 2022"/>
    <n v="964174"/>
    <n v="0.37"/>
    <n v="835739"/>
    <n v="0.33"/>
    <n v="631697"/>
    <n v="0.25"/>
    <n v="118616"/>
    <n v="0.05"/>
    <n v="0"/>
    <n v="0"/>
    <n v="750313"/>
    <n v="0.3"/>
    <s v="Phase 3 Crisis"/>
    <m/>
    <s v="Y"/>
    <s v="Economic shocks"/>
  </r>
  <r>
    <x v="91"/>
    <n v="2023"/>
    <x v="7"/>
    <x v="3"/>
    <m/>
    <m/>
    <m/>
    <x v="0"/>
    <s v="GIEWS"/>
    <s v="GIEWS - 1, 2"/>
    <x v="0"/>
    <s v="Projection"/>
    <s v="https://www.ipcinfo.org/fileadmin/user_upload/ipcinfo/docs/IPC_Namibia_Acute_Food_Insecurity_Malnutrition_2022SeptAug2023_Report.pdf"/>
    <m/>
    <d v="2022-09-01T00:00:00"/>
    <x v="0"/>
    <n v="2596037"/>
    <x v="228"/>
    <n v="1"/>
    <s v="Jan-Mar 2023"/>
    <n v="1302000"/>
    <n v="0.5"/>
    <n v="905000"/>
    <n v="0.35"/>
    <n v="384000"/>
    <n v="0.15"/>
    <n v="6000"/>
    <n v="0"/>
    <n v="0"/>
    <n v="0"/>
    <n v="390000"/>
    <n v="0.15"/>
    <s v="Phase 3 Crisis"/>
    <m/>
    <s v="N"/>
    <s v="Economic shocks"/>
  </r>
  <r>
    <x v="92"/>
    <n v="2017"/>
    <x v="0"/>
    <x v="0"/>
    <m/>
    <m/>
    <m/>
    <x v="0"/>
    <s v="GIEWS"/>
    <s v="GIEWS - 1"/>
    <x v="0"/>
    <s v="Current year"/>
    <m/>
    <m/>
    <m/>
    <x v="23"/>
    <n v="28900000"/>
    <x v="229"/>
    <n v="1"/>
    <s v="Mar-Jul 2016"/>
    <s v="merged with Phase 2 "/>
    <s v="merged with Phase 2"/>
    <n v="28470000"/>
    <n v="0.98512110726643598"/>
    <s v="N/A"/>
    <s v="N/A"/>
    <s v="N/A"/>
    <s v="N/A"/>
    <s v="N/A"/>
    <s v="N/A"/>
    <n v="430000"/>
    <n v="1.4878892733564015E-2"/>
    <s v="N/A"/>
    <m/>
    <s v="N"/>
    <s v="Weather extremes"/>
  </r>
  <r>
    <x v="92"/>
    <n v="2018"/>
    <x v="1"/>
    <x v="0"/>
    <m/>
    <m/>
    <m/>
    <x v="0"/>
    <s v="GIEWS "/>
    <s v="GIEWS  - 2, 3"/>
    <x v="0"/>
    <s v="Current year"/>
    <m/>
    <m/>
    <m/>
    <x v="23"/>
    <n v="28183426"/>
    <x v="230"/>
    <n v="6.7415508675205071E-2"/>
    <s v="TBC"/>
    <s v="merged with Phase 2 "/>
    <s v="merged with Phase 2"/>
    <n v="1122000"/>
    <n v="0.59052631578947368"/>
    <s v="N/A"/>
    <s v="N/A"/>
    <s v="N/A"/>
    <s v="N/A"/>
    <s v="N/A"/>
    <s v="N/A"/>
    <n v="777999.99999999988"/>
    <n v="0.40947368421052627"/>
    <s v="N/A"/>
    <m/>
    <s v="N"/>
    <s v="Weather extremes"/>
  </r>
  <r>
    <x v="92"/>
    <n v="2019"/>
    <x v="2"/>
    <x v="0"/>
    <m/>
    <m/>
    <m/>
    <x v="0"/>
    <s v="GIEWS "/>
    <s v="GIEWS  - 3"/>
    <x v="3"/>
    <s v="Current year"/>
    <s v="N/A"/>
    <s v="Insufficient evidence"/>
    <s v="N/A"/>
    <x v="1"/>
    <s v="N/A"/>
    <x v="7"/>
    <s v="N/A"/>
    <s v="N/A"/>
    <s v="N/A"/>
    <s v="N/A"/>
    <s v="N/A"/>
    <s v="N/A"/>
    <s v="N/A"/>
    <s v="N/A"/>
    <s v="N/A"/>
    <s v="N/A"/>
    <s v="N/A"/>
    <s v="N/A"/>
    <s v="N/A"/>
    <s v="N/A"/>
    <s v="N/A"/>
    <s v="N/A"/>
    <s v="N/A"/>
    <s v="N/A"/>
  </r>
  <r>
    <x v="92"/>
    <n v="2020"/>
    <x v="3"/>
    <x v="0"/>
    <m/>
    <m/>
    <m/>
    <x v="0"/>
    <s v="GIEWS "/>
    <s v="GIEWS  - 3"/>
    <x v="3"/>
    <s v="Current year"/>
    <s v="N/A"/>
    <s v="Insufficient evidence"/>
    <s v="N/A"/>
    <x v="1"/>
    <s v="N/A"/>
    <x v="7"/>
    <s v="N/A"/>
    <s v="N/A"/>
    <s v="N/A"/>
    <s v="N/A"/>
    <s v="N/A"/>
    <s v="N/A"/>
    <s v="N/A"/>
    <s v="N/A"/>
    <s v="N/A"/>
    <s v="N/A"/>
    <s v="N/A"/>
    <s v="N/A"/>
    <s v="N/A"/>
    <s v="N/A"/>
    <s v="N/A"/>
    <s v="N/A"/>
    <s v="N/A"/>
    <s v="N/A"/>
  </r>
  <r>
    <x v="92"/>
    <n v="2021"/>
    <x v="4"/>
    <x v="0"/>
    <m/>
    <m/>
    <m/>
    <x v="0"/>
    <s v="Climate shock"/>
    <s v="Climate shock - "/>
    <x v="3"/>
    <s v="Current year"/>
    <s v="N/A"/>
    <s v="Insufficient evidence"/>
    <s v="N/A"/>
    <x v="1"/>
    <s v="N/A"/>
    <x v="7"/>
    <s v="N/A"/>
    <s v="N/A"/>
    <s v="N/A"/>
    <s v="N/A"/>
    <s v="N/A"/>
    <s v="N/A"/>
    <s v="N/A"/>
    <s v="N/A"/>
    <s v="N/A"/>
    <s v="N/A"/>
    <s v="N/A"/>
    <s v="N/A"/>
    <s v="N/A"/>
    <s v="N/A"/>
    <s v="N/A"/>
    <s v="N/A"/>
    <s v="N/A"/>
    <s v="N/A"/>
  </r>
  <r>
    <x v="92"/>
    <n v="2022"/>
    <x v="5"/>
    <x v="0"/>
    <m/>
    <m/>
    <m/>
    <x v="0"/>
    <s v="Climate shock"/>
    <s v=" - WFP assistance provided (crisis response); IFRC assistance for monsoon floods and landslides(7 500 people to be assisted)"/>
    <x v="3"/>
    <s v="Current year"/>
    <s v="N/A"/>
    <s v="Insufficient evidence"/>
    <s v="N/A"/>
    <x v="1"/>
    <s v="N/A"/>
    <x v="7"/>
    <s v="N/A"/>
    <s v="N/A"/>
    <s v="N/A"/>
    <s v="N/A"/>
    <s v="N/A"/>
    <s v="N/A"/>
    <s v="N/A"/>
    <s v="N/A"/>
    <s v="N/A"/>
    <s v="N/A"/>
    <s v="N/A"/>
    <s v="N/A"/>
    <s v="N/A"/>
    <s v="N/A"/>
    <s v="N/A"/>
    <s v="N/A"/>
    <s v="N/A"/>
    <s v="N/A"/>
  </r>
  <r>
    <x v="92"/>
    <n v="2023"/>
    <x v="6"/>
    <x v="0"/>
    <m/>
    <m/>
    <m/>
    <x v="0"/>
    <s v="External Assistance - WFP"/>
    <s v="Climate shock - Between January-June 2022, WFP provided general food distribution for targeted, shock affected people, including food and cash based transfers, and specialized nutritious foods and related services to treat and prevent malnutrition in children aged 6-59 months, pregnant and lactating women and girls. Well over 5,000 people received cash and food assistance. FAO also provided assistance to restore and strengthen agricultural production capacities and livelihoods of floods-affected households in the worst hit districts in Nepal (At least 3000 HHs supported with agriculture inputs)"/>
    <x v="3"/>
    <s v="Current year"/>
    <s v="N/A"/>
    <s v="Insufficient evidence"/>
    <s v="N/A"/>
    <x v="1"/>
    <s v="N/A"/>
    <x v="7"/>
    <s v="N/A"/>
    <s v="N/A"/>
    <s v="N/A"/>
    <s v="N/A"/>
    <s v="N/A"/>
    <s v="N/A"/>
    <s v="N/A"/>
    <s v="N/A"/>
    <s v="N/A"/>
    <s v="N/A"/>
    <s v="N/A"/>
    <s v="N/A"/>
    <s v="N/A"/>
    <s v="N/A"/>
    <s v="N/A"/>
    <s v="N/A"/>
    <s v="N/A"/>
    <s v="N/A"/>
  </r>
  <r>
    <x v="92"/>
    <n v="2023"/>
    <x v="7"/>
    <x v="0"/>
    <m/>
    <m/>
    <m/>
    <x v="0"/>
    <s v="Climate shock"/>
    <s v="Climate shock - Between January-June 2022, WFP provided general food distribution for targeted, shock affected people, including food and cash based transfers, and specialized nutritious foods and related services to treat and prevent malnutrition in children aged 6-59 months, pregnant and lactating women and girls. Well over 5,000 people received cash and food assistance. FAO also provided assistance to restore and strengthen agricultural production capacities and livelihoods of floods-affected households in the worst hit districts in Nepal (At least 3000 HHs supported with agriculture inputs)"/>
    <x v="3"/>
    <s v="Projection"/>
    <s v="N/A"/>
    <s v="Insufficient evidence"/>
    <s v="N/A"/>
    <x v="1"/>
    <s v="N/A"/>
    <x v="7"/>
    <s v="N/A"/>
    <s v="N/A"/>
    <s v="N/A"/>
    <s v="N/A"/>
    <s v="N/A"/>
    <s v="N/A"/>
    <s v="N/A"/>
    <s v="N/A"/>
    <s v="N/A"/>
    <s v="N/A"/>
    <s v="N/A"/>
    <s v="N/A"/>
    <s v="N/A"/>
    <s v="N/A"/>
    <s v="N/A"/>
    <s v="N/A"/>
    <s v="N/A"/>
    <s v="N/A"/>
  </r>
  <r>
    <x v="93"/>
    <n v="2017"/>
    <x v="0"/>
    <x v="2"/>
    <m/>
    <m/>
    <m/>
    <x v="0"/>
    <s v="Other "/>
    <s v="Other  - Selected based on other reports and publicly available information on food insecurity"/>
    <x v="0"/>
    <s v="Current year"/>
    <m/>
    <m/>
    <s v="N/A"/>
    <x v="11"/>
    <n v="5900000"/>
    <x v="231"/>
    <n v="1"/>
    <s v="FEWSNET estimates – INFORMATION MISSING"/>
    <s v="merged with Phase 2 "/>
    <s v="merged with Phase 2"/>
    <n v="5800000"/>
    <n v="0.98305084745762716"/>
    <s v="N/A"/>
    <s v="N/A"/>
    <s v="N/A"/>
    <s v="N/A"/>
    <s v="N/A"/>
    <s v="N/A"/>
    <n v="100000"/>
    <n v="1.6949152542372881E-2"/>
    <s v="N/A"/>
    <m/>
    <s v="N"/>
    <s v="Weather extremes"/>
  </r>
  <r>
    <x v="93"/>
    <n v="2018"/>
    <x v="1"/>
    <x v="2"/>
    <m/>
    <m/>
    <m/>
    <x v="0"/>
    <s v="Other "/>
    <s v="Other  - Selected based on other reports and publicly available information on food insecurity"/>
    <x v="0"/>
    <s v="Current year"/>
    <m/>
    <m/>
    <s v="N/A"/>
    <x v="11"/>
    <n v="6480532"/>
    <x v="232"/>
    <n v="0.95942447317596768"/>
    <s v="TBC"/>
    <s v="merged with Phase 2 "/>
    <s v="merged with Phase 2"/>
    <n v="6192581"/>
    <n v="0.99597914365731621"/>
    <s v="N/A"/>
    <s v="N/A"/>
    <s v="N/A"/>
    <s v="N/A"/>
    <s v="N/A"/>
    <s v="N/A"/>
    <n v="25000"/>
    <n v="4.0208563426837544E-3"/>
    <s v="N/A"/>
    <m/>
    <s v="N"/>
    <s v="Weather extremes"/>
  </r>
  <r>
    <x v="93"/>
    <n v="2019"/>
    <x v="2"/>
    <x v="2"/>
    <m/>
    <m/>
    <m/>
    <x v="0"/>
    <s v="Climate shock"/>
    <s v=" - "/>
    <x v="0"/>
    <s v="Current year"/>
    <m/>
    <m/>
    <s v="N/A"/>
    <x v="11"/>
    <n v="6010767"/>
    <x v="233"/>
    <n v="1"/>
    <s v="Jun-Jul 2018"/>
    <s v="merged with Phase 2 "/>
    <s v="merged with Phase 2"/>
    <n v="5995767"/>
    <n v="0.99750447821384525"/>
    <s v="N/A"/>
    <s v="N/A"/>
    <s v="N/A"/>
    <s v="N/A"/>
    <s v="N/A"/>
    <s v="N/A"/>
    <n v="15000"/>
    <n v="2.4955217861547451E-3"/>
    <s v="N/A"/>
    <m/>
    <s v="N"/>
    <s v="Weather extremes"/>
  </r>
  <r>
    <x v="93"/>
    <n v="2020"/>
    <x v="3"/>
    <x v="2"/>
    <m/>
    <m/>
    <m/>
    <x v="0"/>
    <s v="Climate shock"/>
    <s v="Climate shock - "/>
    <x v="0"/>
    <s v="Current year"/>
    <m/>
    <m/>
    <s v="N/A"/>
    <x v="11"/>
    <n v="6000000"/>
    <x v="234"/>
    <n v="1"/>
    <s v="Jul-Sep 2019"/>
    <s v="merged with Phase 2 "/>
    <s v="merged with Phase 2"/>
    <n v="5920000"/>
    <n v="0.98666666666666669"/>
    <s v="N/A"/>
    <s v="N/A"/>
    <s v="N/A"/>
    <s v="N/A"/>
    <s v="N/A"/>
    <s v="N/A"/>
    <n v="80000"/>
    <n v="0.01"/>
    <s v="N/A"/>
    <m/>
    <s v="N"/>
    <s v="Weather extremes"/>
  </r>
  <r>
    <x v="93"/>
    <n v="2021"/>
    <x v="4"/>
    <x v="2"/>
    <m/>
    <m/>
    <m/>
    <x v="0"/>
    <s v="Climate shock"/>
    <s v="Climate shock - "/>
    <x v="0"/>
    <s v="Current year"/>
    <m/>
    <m/>
    <s v="N/A"/>
    <x v="11"/>
    <n v="6200000"/>
    <x v="235"/>
    <n v="1"/>
    <s v="Sep-Oct 2020"/>
    <s v="merged with Phase 2 "/>
    <s v="merged with Phase 2"/>
    <n v="5800000"/>
    <e v="#DIV/0!"/>
    <s v="N/A"/>
    <s v="N/A"/>
    <s v="N/A"/>
    <s v="N/A"/>
    <s v="N/A"/>
    <s v="N/A"/>
    <n v="400000"/>
    <n v="0.06"/>
    <s v="N/A"/>
    <m/>
    <s v="N"/>
    <s v="Weather extremes"/>
  </r>
  <r>
    <x v="93"/>
    <n v="2022"/>
    <x v="5"/>
    <x v="2"/>
    <m/>
    <m/>
    <m/>
    <x v="0"/>
    <s v="Climate shock"/>
    <s v=" - WFP assistance provided (one of WFP hotspots); FAO assistance provided (weather extremes/hurricanes) + received IFRC assistance for hurricanes Eta &amp;Iota recovery"/>
    <x v="0"/>
    <s v="Current year"/>
    <m/>
    <m/>
    <s v="N/A"/>
    <x v="11"/>
    <n v="6200000"/>
    <x v="235"/>
    <n v="1"/>
    <s v="Jul-Aug 2021"/>
    <s v="merged with Phase 2 "/>
    <s v="merged with Phase 2"/>
    <n v="5800000"/>
    <n v="0.93548387096774188"/>
    <s v="N/A"/>
    <s v="N/A"/>
    <s v="N/A"/>
    <s v="N/A"/>
    <s v="N/A"/>
    <s v="N/A"/>
    <n v="400000"/>
    <n v="0.06"/>
    <s v="N/A"/>
    <m/>
    <s v="N"/>
    <s v="Weather extremes"/>
  </r>
  <r>
    <x v="93"/>
    <n v="2023"/>
    <x v="6"/>
    <x v="2"/>
    <m/>
    <m/>
    <m/>
    <x v="0"/>
    <s v="External Assistance - FAO"/>
    <s v="Climate shock - Three FAO projects targeted households affected by hurricanes Eta and Iota in terms of emergency support, livelihood recovery. FAO support to 5000+ households was brought in the context of Eta and Iota Tropical Storms, but also included support to livelihoods (e.g. job creation). Given the context of high inflation (20% as per FEWS NET) and seasonnally high AFI, it makes sense to include"/>
    <x v="0"/>
    <s v="Current year"/>
    <m/>
    <m/>
    <s v="N/A"/>
    <x v="11"/>
    <n v="6300000"/>
    <x v="236"/>
    <n v="1"/>
    <s v="Jun-Aug 2022"/>
    <s v="merged with Phase 2 "/>
    <m/>
    <n v="6100000"/>
    <s v="N/A"/>
    <s v="merged Phases"/>
    <s v="N/A"/>
    <s v="merged Phases"/>
    <s v="N/A"/>
    <s v="merged Phases"/>
    <s v="N/A"/>
    <n v="200000"/>
    <n v="3.1746031746031744E-2"/>
    <s v="N/A"/>
    <m/>
    <s v="N"/>
    <s v="Economic shocks"/>
  </r>
  <r>
    <x v="93"/>
    <n v="2023"/>
    <x v="7"/>
    <x v="2"/>
    <m/>
    <m/>
    <m/>
    <x v="0"/>
    <s v="Climate shock"/>
    <s v="Climate shock - Three FAO projects targeted households affected by hurricanes Eta and Iota in terms of emergency support, livelihood recovery. FAO support to 5000+ households was brought in the context of Eta and Iota Tropical Storms, but also included support to livelihoods (e.g. job creation). Given the context of high inflation (20% as per FEWS NET) and seasonnally high AFI, it makes sense to include"/>
    <x v="0"/>
    <s v="Projection"/>
    <m/>
    <m/>
    <d v="2023-03-01T00:00:00"/>
    <x v="11"/>
    <n v="6300000"/>
    <x v="236"/>
    <n v="1"/>
    <s v="Jun-Aug 2023"/>
    <s v="merged with Phase 2 "/>
    <s v="N/A"/>
    <n v="6050000"/>
    <s v="N/A"/>
    <s v="N/A"/>
    <s v="N/A"/>
    <s v="N/A"/>
    <s v="N/A"/>
    <s v="N/A"/>
    <s v="N/A"/>
    <n v="250000"/>
    <n v="3.968253968253968E-2"/>
    <s v="N/A"/>
    <m/>
    <s v="N"/>
    <s v="Economic shocks"/>
  </r>
  <r>
    <x v="94"/>
    <n v="2017"/>
    <x v="0"/>
    <x v="4"/>
    <m/>
    <m/>
    <m/>
    <x v="0"/>
    <s v="GIEWS"/>
    <s v="GIEWS - 1"/>
    <x v="0"/>
    <s v="Current year"/>
    <m/>
    <m/>
    <d v="2016-11-01T00:00:00"/>
    <x v="9"/>
    <n v="20715285"/>
    <x v="237"/>
    <n v="0.87"/>
    <s v="Oct-Dec 2016"/>
    <n v="15223535.110000001"/>
    <n v="0.84366168499080374"/>
    <n v="2494365"/>
    <n v="0.13823334486217675"/>
    <n v="321732.03999999998"/>
    <n v="1.782982684512156E-2"/>
    <n v="4964.8500000000004"/>
    <n v="2.7514330189806958E-4"/>
    <n v="0"/>
    <n v="0"/>
    <n v="326696.88999999996"/>
    <n v="1.8104970147019631E-2"/>
    <s v="Phase 3 Crisis"/>
    <m/>
    <s v="Y"/>
    <s v="Conflict/insecurity"/>
  </r>
  <r>
    <x v="94"/>
    <n v="2018"/>
    <x v="1"/>
    <x v="4"/>
    <m/>
    <m/>
    <m/>
    <x v="0"/>
    <s v="GIEWS"/>
    <s v="GIEWS - 1"/>
    <x v="0"/>
    <s v="Current year"/>
    <m/>
    <m/>
    <d v="2017-03-01T00:00:00"/>
    <x v="9"/>
    <n v="19897000"/>
    <x v="238"/>
    <n v="0.91"/>
    <s v="Jun-Aug 2017"/>
    <n v="12346079"/>
    <n v="0.68420189268783715"/>
    <n v="4385605"/>
    <n v="0.24304390418862881"/>
    <n v="1268840"/>
    <n v="7.0317282881312795E-2"/>
    <n v="43973"/>
    <n v="2.4369202422212157E-3"/>
    <n v="0"/>
    <n v="0"/>
    <n v="1312813"/>
    <n v="7.2754203123534006E-2"/>
    <s v="Phase 3 Crisis"/>
    <m/>
    <s v="Y"/>
    <s v="Conflict/insecurity"/>
  </r>
  <r>
    <x v="94"/>
    <n v="2019"/>
    <x v="2"/>
    <x v="4"/>
    <m/>
    <m/>
    <m/>
    <x v="0"/>
    <s v="GIEWS"/>
    <s v="GIEWS - 1"/>
    <x v="0"/>
    <s v="Current year"/>
    <m/>
    <m/>
    <m/>
    <x v="9"/>
    <n v="22127491"/>
    <x v="239"/>
    <n v="0.94"/>
    <s v="Jun-Aug 2018"/>
    <n v="15038027"/>
    <n v="0.72014417990412494"/>
    <n v="5041085"/>
    <n v="0.24140853206022211"/>
    <n v="779070"/>
    <n v="3.7308266984618838E-2"/>
    <n v="23785"/>
    <n v="1.139021051034129E-3"/>
    <n v="0"/>
    <n v="0"/>
    <n v="802855"/>
    <n v="3.8447288035652963E-2"/>
    <s v="Phase 3 Crisis"/>
    <m/>
    <s v="Y"/>
    <s v="Conflict/insecurity"/>
  </r>
  <r>
    <x v="94"/>
    <n v="2020"/>
    <x v="3"/>
    <x v="4"/>
    <m/>
    <m/>
    <m/>
    <x v="0"/>
    <s v="GIEWS"/>
    <s v="GIEWS - 1"/>
    <x v="0"/>
    <s v="Current year"/>
    <m/>
    <m/>
    <m/>
    <x v="9"/>
    <n v="21915357"/>
    <x v="240"/>
    <n v="1"/>
    <s v="Oct-Dec 2019"/>
    <n v="16010628"/>
    <n v="0.73056660678628238"/>
    <n v="4459824"/>
    <n v="0.20415788051220565"/>
    <n v="1358827"/>
    <n v="6.2003416143300794E-2"/>
    <n v="86078"/>
    <n v="0"/>
    <n v="0"/>
    <n v="0"/>
    <n v="1444905"/>
    <n v="6.6143583769558728E-2"/>
    <s v="Phase 3 Crisis"/>
    <m/>
    <s v="Y"/>
    <s v="Conflict/insecurity"/>
  </r>
  <r>
    <x v="94"/>
    <n v="2021"/>
    <x v="4"/>
    <x v="4"/>
    <m/>
    <m/>
    <m/>
    <x v="0"/>
    <s v="GIEWS"/>
    <s v="GIEWS - 1"/>
    <x v="0"/>
    <s v="Current year"/>
    <m/>
    <m/>
    <d v="2020-03-01T00:00:00"/>
    <x v="9"/>
    <n v="23049096"/>
    <x v="241"/>
    <n v="0.96"/>
    <s v="Jun-Aug 2020"/>
    <n v="15109101.926423948"/>
    <n v="0.68243204565082582"/>
    <n v="5018614.0960740093"/>
    <n v="0.22667549008496626"/>
    <n v="1950608.4960912236"/>
    <n v="8.8103035688930298E-2"/>
    <n v="61758.179336603273"/>
    <n v="2.789428575277596E-3"/>
    <n v="0"/>
    <n v="0"/>
    <n v="2012366.6754278268"/>
    <n v="9.0892464264207898E-2"/>
    <s v="Phase 3 Crisis"/>
    <m/>
    <s v="Y"/>
    <s v="Conflict/insecurity"/>
  </r>
  <r>
    <x v="94"/>
    <n v="2022"/>
    <x v="5"/>
    <x v="4"/>
    <m/>
    <m/>
    <m/>
    <x v="0"/>
    <s v="GIEWS"/>
    <s v="GIEWS -  1, 2, 3 "/>
    <x v="0"/>
    <s v="Current year"/>
    <m/>
    <m/>
    <m/>
    <x v="9"/>
    <n v="24933140"/>
    <x v="242"/>
    <n v="1"/>
    <s v="Oct–Dec 2021"/>
    <n v="16562593"/>
    <n v="0.6642802711571828"/>
    <n v="5792162"/>
    <n v="0.23"/>
    <n v="2429802"/>
    <n v="0.1"/>
    <n v="148583"/>
    <n v="6.0000000000000001E-3"/>
    <n v="0"/>
    <n v="0"/>
    <n v="2578385"/>
    <n v="0.1"/>
    <s v="Phase 3 Crisis"/>
    <m/>
    <s v="Y"/>
    <s v="Conflict/insecurity"/>
  </r>
  <r>
    <x v="94"/>
    <n v="2023"/>
    <x v="6"/>
    <x v="4"/>
    <m/>
    <m/>
    <m/>
    <x v="0"/>
    <s v="GIEWS"/>
    <s v="GIEWS -  1, 2, 3 "/>
    <x v="0"/>
    <s v="Current year"/>
    <m/>
    <m/>
    <m/>
    <x v="9"/>
    <n v="24933140"/>
    <x v="242"/>
    <n v="1"/>
    <s v="Jun-Aug 2022"/>
    <n v="13217392"/>
    <n v="0.53011341531792622"/>
    <n v="7313342"/>
    <n v="0.29331813000689044"/>
    <n v="3976601"/>
    <n v="0.15949058161146171"/>
    <n v="425805"/>
    <n v="1.7077873063721619E-2"/>
    <n v="0"/>
    <n v="0"/>
    <n v="4402406"/>
    <n v="0.17656845467518331"/>
    <s v="Phase 4 Emergency"/>
    <m/>
    <s v="Y"/>
    <s v="Conflict/insecurity"/>
  </r>
  <r>
    <x v="94"/>
    <n v="2023"/>
    <x v="7"/>
    <x v="4"/>
    <m/>
    <m/>
    <m/>
    <x v="0"/>
    <s v="GIEWS"/>
    <s v="GIEWS -  1, 2, 3 "/>
    <x v="0"/>
    <s v="Projection"/>
    <m/>
    <m/>
    <m/>
    <x v="9"/>
    <n v="25896687.74745046"/>
    <x v="243"/>
    <n v="1.0000000000000002"/>
    <s v="Jun-Aug 2023"/>
    <n v="16022591.855009038"/>
    <n v="0.61871201488253902"/>
    <n v="7001818.0364524489"/>
    <n v="0.27037504196426743"/>
    <n v="2729248.1544297333"/>
    <n v="0.10538985452679865"/>
    <n v="143029.7015592418"/>
    <n v="5.5230886263948221E-3"/>
    <n v="0"/>
    <n v="0"/>
    <n v="2872277.8559889747"/>
    <n v="0.11091294315319346"/>
    <s v="Phase 3 Crisis"/>
    <m/>
    <s v="Y"/>
    <s v="Conflict/insecurity"/>
  </r>
  <r>
    <x v="95"/>
    <n v="2017"/>
    <x v="0"/>
    <x v="4"/>
    <m/>
    <m/>
    <s v="North Nigeria "/>
    <x v="0"/>
    <s v="GIEWS"/>
    <s v="GIEWS - 1"/>
    <x v="0"/>
    <s v="Current year"/>
    <m/>
    <m/>
    <d v="2016-11-01T00:00:00"/>
    <x v="9"/>
    <n v="186987563"/>
    <x v="244"/>
    <n v="0.49"/>
    <s v="Oct-Dec 2016"/>
    <n v="65326123"/>
    <n v="0.71030393483456977"/>
    <n v="18562054"/>
    <n v="0.20182890686489638"/>
    <n v="6196715"/>
    <n v="6.7378115299271651E-2"/>
    <n v="1829349"/>
    <n v="1.9890875705048123E-2"/>
    <n v="55013"/>
    <n v="5.9816729621401516E-4"/>
    <n v="8081077"/>
    <n v="8.7867158300533779E-2"/>
    <s v="Phase 4 Emergency"/>
    <m/>
    <s v="Y"/>
    <s v="Conflict/insecurity"/>
  </r>
  <r>
    <x v="95"/>
    <n v="2018"/>
    <x v="1"/>
    <x v="4"/>
    <m/>
    <m/>
    <m/>
    <x v="0"/>
    <s v="GIEWS"/>
    <s v="GIEWS - 1"/>
    <x v="0"/>
    <s v="Current year"/>
    <m/>
    <m/>
    <d v="2017-03-01T00:00:00"/>
    <x v="9"/>
    <n v="181182000"/>
    <x v="245"/>
    <n v="0.52"/>
    <s v="Jun-Aug 2017"/>
    <n v="65187120"/>
    <n v="0.68954657691481391"/>
    <n v="20411361"/>
    <n v="0.21591050667252262"/>
    <n v="7394042"/>
    <n v="7.8213861122632275E-2"/>
    <n v="1482089"/>
    <n v="1.567747427149872E-2"/>
    <n v="50051"/>
    <n v="5.2943734469575198E-4"/>
    <n v="8926182"/>
    <n v="9.4420772738826736E-2"/>
    <s v="Phase 4 Emergency"/>
    <m/>
    <s v="Y"/>
    <s v="Conflict/insecurity"/>
  </r>
  <r>
    <x v="95"/>
    <n v="2019"/>
    <x v="2"/>
    <x v="4"/>
    <m/>
    <m/>
    <s v="17 states and Federal Capital Territory"/>
    <x v="0"/>
    <s v="GIEWS"/>
    <s v="GIEWS - 1"/>
    <x v="0"/>
    <s v="Current year"/>
    <m/>
    <m/>
    <m/>
    <x v="9"/>
    <n v="195875237"/>
    <x v="246"/>
    <n v="0.5"/>
    <s v="Jun-Aug 2018"/>
    <n v="70612352"/>
    <n v="0.71636471291775505"/>
    <n v="22668281"/>
    <n v="0.22997048180612933"/>
    <n v="5055073"/>
    <n v="5.1283887533207992E-2"/>
    <n v="234688"/>
    <n v="2.3809177429076726E-3"/>
    <n v="0"/>
    <n v="0"/>
    <n v="5289761"/>
    <n v="5.3664805276115668E-2"/>
    <s v="Phase 4 Emergency"/>
    <m/>
    <s v="Y"/>
    <s v="Conflict/insecurity"/>
  </r>
  <r>
    <x v="95"/>
    <n v="2020"/>
    <x v="3"/>
    <x v="4"/>
    <m/>
    <m/>
    <m/>
    <x v="0"/>
    <s v="GIEWS"/>
    <s v="GIEWS - 1"/>
    <x v="0"/>
    <s v="Current year"/>
    <m/>
    <m/>
    <d v="2019-03-01T00:00:00"/>
    <x v="9"/>
    <n v="200962000"/>
    <x v="247"/>
    <n v="0.51584680188294307"/>
    <s v="Jun-Aug 2019"/>
    <n v="79696691"/>
    <n v="0.77045961387096518"/>
    <n v="18797647"/>
    <n v="0.18163734795501715"/>
    <n v="4576694"/>
    <n v="4.4312979810719064E-2"/>
    <n v="421147"/>
    <n v="0"/>
    <n v="0"/>
    <n v="0"/>
    <n v="4997836"/>
    <n v="0.05"/>
    <s v="Phase 4 Emergency"/>
    <m/>
    <s v="Y"/>
    <s v="Conflict/insecurity"/>
  </r>
  <r>
    <x v="95"/>
    <n v="2021"/>
    <x v="4"/>
    <x v="4"/>
    <m/>
    <m/>
    <m/>
    <x v="0"/>
    <s v="GIEWS"/>
    <s v="GIEWS - 1"/>
    <x v="0"/>
    <s v="Current year"/>
    <m/>
    <m/>
    <d v="2020-11-01T00:00:00"/>
    <x v="9"/>
    <n v="212102550"/>
    <x v="248"/>
    <n v="0.49"/>
    <s v="Oct-Dec 2020"/>
    <n v="70161514"/>
    <n v="0.67953743753530971"/>
    <n v="23881292"/>
    <n v="0.23129820104384421"/>
    <n v="8543347"/>
    <n v="8.2745137574354158E-2"/>
    <n v="662778"/>
    <n v="6.4192238464919312E-3"/>
    <n v="0"/>
    <n v="0"/>
    <n v="9206125"/>
    <n v="8.9164361420846092E-2"/>
    <s v="Phase 4 Emergency"/>
    <m/>
    <s v="Y"/>
    <s v="Conflict/insecurity"/>
  </r>
  <r>
    <x v="95"/>
    <n v="2022"/>
    <x v="5"/>
    <x v="4"/>
    <m/>
    <m/>
    <m/>
    <x v="0"/>
    <s v="GIEWS"/>
    <s v="GIEWS -  1, 2, 3 "/>
    <x v="0"/>
    <s v="Current year"/>
    <m/>
    <m/>
    <d v="2021-11-01T00:00:00"/>
    <x v="9"/>
    <n v="219463862"/>
    <x v="249"/>
    <n v="0.72564713182710694"/>
    <s v="Oct–Dec 2021"/>
    <n v="111339484"/>
    <n v="0.69913445196452484"/>
    <n v="34977255"/>
    <n v="0.22"/>
    <n v="12707875"/>
    <n v="0.08"/>
    <n v="228708"/>
    <n v="1E-3"/>
    <n v="0"/>
    <n v="0"/>
    <n v="12936583"/>
    <n v="0.08"/>
    <s v="Phase 3 Crisis"/>
    <m/>
    <s v="Y"/>
    <s v="Conflict/insecurity"/>
  </r>
  <r>
    <x v="95"/>
    <n v="2023"/>
    <x v="6"/>
    <x v="4"/>
    <m/>
    <m/>
    <m/>
    <x v="0"/>
    <s v="GIEWS"/>
    <s v="GIEWS -  1, 2, 3 "/>
    <x v="0"/>
    <s v="Current year"/>
    <m/>
    <m/>
    <m/>
    <x v="9"/>
    <n v="219463862"/>
    <x v="250"/>
    <n v="0.72479368380020581"/>
    <s v="Jun-Aug 2022"/>
    <n v="98827485"/>
    <n v="0.62129852987269985"/>
    <n v="40785231"/>
    <n v="0.25640442090394655"/>
    <n v="18276846"/>
    <n v="0.11490100704788485"/>
    <n v="1176459"/>
    <n v="7.396042175468763E-3"/>
    <n v="2975"/>
    <n v="0"/>
    <n v="19453305"/>
    <n v="0.12229704922335362"/>
    <s v="Phase 4 Emergency"/>
    <m/>
    <s v="Y"/>
    <s v="Conflict/insecurity"/>
  </r>
  <r>
    <x v="95"/>
    <n v="2023"/>
    <x v="7"/>
    <x v="4"/>
    <m/>
    <m/>
    <m/>
    <x v="0"/>
    <s v="GIEWS"/>
    <s v="GIEWS -  1, 2, 3 "/>
    <x v="0"/>
    <s v="Projection"/>
    <m/>
    <m/>
    <m/>
    <x v="9"/>
    <n v="224379852.5088"/>
    <x v="251"/>
    <n v="0.86287983885695763"/>
    <s v="Jun-Aug 2023"/>
    <n v="109564800.06269281"/>
    <n v="0.56589632098612042"/>
    <n v="58737150.658554353"/>
    <n v="0.30337423555616411"/>
    <n v="23439691.390525531"/>
    <n v="0.1210647499503358"/>
    <n v="1867241.6611657853"/>
    <n v="9.6442031185299277E-3"/>
    <n v="3967.2026027950401"/>
    <n v="2.0490388849737093E-5"/>
    <n v="25310900.254294112"/>
    <n v="0.13072944345771548"/>
    <s v="Phase 4 Emergency"/>
    <m/>
    <s v="Y"/>
    <s v="Conflict/insecurity"/>
  </r>
  <r>
    <x v="96"/>
    <n v="2017"/>
    <x v="0"/>
    <x v="6"/>
    <m/>
    <m/>
    <m/>
    <x v="1"/>
    <s v="N/A"/>
    <s v="N/A - N/A"/>
    <x v="2"/>
    <s v="Current year"/>
    <s v="N/A"/>
    <s v="N/A"/>
    <s v="N/A"/>
    <x v="1"/>
    <s v="N/A"/>
    <x v="7"/>
    <s v="N/A"/>
    <s v="N/A"/>
    <s v="N/A"/>
    <s v="N/A"/>
    <s v="N/A"/>
    <s v="N/A"/>
    <s v="N/A"/>
    <s v="N/A"/>
    <s v="N/A"/>
    <s v="N/A"/>
    <s v="N/A"/>
    <s v="N/A"/>
    <s v="N/A"/>
    <s v="N/A"/>
    <s v="N/A"/>
    <s v="N/A"/>
    <s v="N/A"/>
    <s v="N/A"/>
  </r>
  <r>
    <x v="96"/>
    <n v="2018"/>
    <x v="1"/>
    <x v="6"/>
    <m/>
    <m/>
    <m/>
    <x v="1"/>
    <s v="N/A"/>
    <s v="N/A - N/A"/>
    <x v="2"/>
    <s v="Current year"/>
    <s v="N/A"/>
    <s v="N/A"/>
    <s v="N/A"/>
    <x v="1"/>
    <s v="N/A"/>
    <x v="7"/>
    <s v="N/A"/>
    <s v="N/A"/>
    <s v="N/A"/>
    <s v="N/A"/>
    <s v="N/A"/>
    <s v="N/A"/>
    <s v="N/A"/>
    <s v="N/A"/>
    <s v="N/A"/>
    <s v="N/A"/>
    <s v="N/A"/>
    <s v="N/A"/>
    <s v="N/A"/>
    <s v="N/A"/>
    <s v="N/A"/>
    <s v="N/A"/>
    <s v="N/A"/>
    <s v="N/A"/>
  </r>
  <r>
    <x v="96"/>
    <n v="2019"/>
    <x v="2"/>
    <x v="6"/>
    <m/>
    <m/>
    <m/>
    <x v="1"/>
    <s v="N/A"/>
    <s v="N/A - N/A"/>
    <x v="2"/>
    <s v="Current year"/>
    <s v="N/A"/>
    <s v="N/A"/>
    <s v="N/A"/>
    <x v="1"/>
    <s v="N/A"/>
    <x v="7"/>
    <s v="N/A"/>
    <s v="N/A"/>
    <s v="N/A"/>
    <s v="N/A"/>
    <s v="N/A"/>
    <s v="N/A"/>
    <s v="N/A"/>
    <s v="N/A"/>
    <s v="N/A"/>
    <s v="N/A"/>
    <s v="N/A"/>
    <s v="N/A"/>
    <s v="N/A"/>
    <s v="N/A"/>
    <s v="N/A"/>
    <s v="N/A"/>
    <s v="N/A"/>
    <s v="N/A"/>
  </r>
  <r>
    <x v="96"/>
    <n v="2020"/>
    <x v="3"/>
    <x v="6"/>
    <m/>
    <m/>
    <m/>
    <x v="1"/>
    <s v="N/A"/>
    <s v="N/A - N/A"/>
    <x v="2"/>
    <s v="Current year"/>
    <s v="N/A"/>
    <s v="N/A"/>
    <s v="N/A"/>
    <x v="1"/>
    <s v="N/A"/>
    <x v="7"/>
    <s v="N/A"/>
    <s v="N/A"/>
    <s v="N/A"/>
    <s v="N/A"/>
    <s v="N/A"/>
    <s v="N/A"/>
    <s v="N/A"/>
    <s v="N/A"/>
    <s v="N/A"/>
    <s v="N/A"/>
    <s v="N/A"/>
    <s v="N/A"/>
    <s v="N/A"/>
    <s v="N/A"/>
    <s v="N/A"/>
    <s v="N/A"/>
    <s v="N/A"/>
    <s v="N/A"/>
  </r>
  <r>
    <x v="96"/>
    <n v="2021"/>
    <x v="4"/>
    <x v="6"/>
    <m/>
    <m/>
    <m/>
    <x v="1"/>
    <s v="N/A"/>
    <s v="N/A - N/A"/>
    <x v="2"/>
    <s v="Current year"/>
    <s v="N/A"/>
    <s v="N/A"/>
    <s v="N/A"/>
    <x v="1"/>
    <s v="N/A"/>
    <x v="7"/>
    <s v="N/A"/>
    <s v="N/A"/>
    <s v="N/A"/>
    <s v="N/A"/>
    <s v="N/A"/>
    <s v="N/A"/>
    <s v="N/A"/>
    <s v="N/A"/>
    <s v="N/A"/>
    <s v="N/A"/>
    <s v="N/A"/>
    <s v="N/A"/>
    <s v="N/A"/>
    <s v="N/A"/>
    <s v="N/A"/>
    <s v="N/A"/>
    <s v="N/A"/>
    <s v="N/A"/>
  </r>
  <r>
    <x v="96"/>
    <n v="2022"/>
    <x v="5"/>
    <x v="6"/>
    <m/>
    <m/>
    <m/>
    <x v="1"/>
    <s v="N/A"/>
    <s v="N/A - N/A"/>
    <x v="2"/>
    <s v="Current year"/>
    <s v="N/A"/>
    <s v="N/A"/>
    <s v="N/A"/>
    <x v="1"/>
    <s v="N/A"/>
    <x v="7"/>
    <s v="N/A"/>
    <s v="N/A"/>
    <s v="N/A"/>
    <s v="N/A"/>
    <s v="N/A"/>
    <s v="N/A"/>
    <s v="N/A"/>
    <s v="N/A"/>
    <s v="N/A"/>
    <s v="N/A"/>
    <s v="N/A"/>
    <s v="N/A"/>
    <s v="N/A"/>
    <s v="N/A"/>
    <s v="N/A"/>
    <s v="N/A"/>
    <s v="N/A"/>
    <s v="N/A"/>
  </r>
  <r>
    <x v="96"/>
    <n v="2023"/>
    <x v="6"/>
    <x v="6"/>
    <m/>
    <m/>
    <m/>
    <x v="1"/>
    <s v="N/A"/>
    <s v="N/A - N/A"/>
    <x v="2"/>
    <s v="Current year"/>
    <s v="N/A"/>
    <s v="N/A"/>
    <s v="N/A"/>
    <x v="1"/>
    <s v="N/A"/>
    <x v="7"/>
    <s v="N/A"/>
    <s v="N/A"/>
    <s v="N/A"/>
    <s v="N/A"/>
    <s v="N/A"/>
    <s v="N/A"/>
    <s v="N/A"/>
    <s v="N/A"/>
    <s v="N/A"/>
    <s v="N/A"/>
    <s v="N/A"/>
    <s v="N/A"/>
    <s v="N/A"/>
    <s v="N/A"/>
    <s v="N/A"/>
    <s v="N/A"/>
    <s v="N/A"/>
    <s v="N/A"/>
  </r>
  <r>
    <x v="97"/>
    <n v="2017"/>
    <x v="0"/>
    <x v="0"/>
    <m/>
    <m/>
    <m/>
    <x v="0"/>
    <s v="GIEWS"/>
    <s v="GIEWS - 1"/>
    <x v="3"/>
    <s v="Current year"/>
    <s v="N/A"/>
    <s v="Data gap"/>
    <s v="N/A"/>
    <x v="1"/>
    <s v="N/A"/>
    <x v="7"/>
    <s v="N/A"/>
    <s v="N/A"/>
    <s v="N/A"/>
    <s v="N/A"/>
    <s v="N/A"/>
    <s v="N/A"/>
    <s v="N/A"/>
    <s v="N/A"/>
    <s v="N/A"/>
    <s v="N/A"/>
    <s v="N/A"/>
    <s v="N/A"/>
    <s v="N/A"/>
    <s v="N/A"/>
    <s v="N/A"/>
    <s v="N/A"/>
    <s v="N/A"/>
    <s v="N/A"/>
  </r>
  <r>
    <x v="97"/>
    <n v="2018"/>
    <x v="1"/>
    <x v="0"/>
    <m/>
    <m/>
    <s v="Four districts in Sindh province"/>
    <x v="0"/>
    <s v="GIEWS"/>
    <s v="GIEWS - 1"/>
    <x v="0"/>
    <s v="Current year"/>
    <m/>
    <m/>
    <d v="2017-05-01T00:00:00"/>
    <x v="0"/>
    <n v="197525005"/>
    <x v="252"/>
    <n v="2.7546927539629729E-2"/>
    <s v="Feb-Aug  2017"/>
    <n v="1476518"/>
    <n v="0.27135854232342199"/>
    <n v="1237867"/>
    <n v="0.22749860462945079"/>
    <n v="1328465"/>
    <n v="0.24414895445073123"/>
    <n v="1398357"/>
    <n v="0.25699389859639599"/>
    <n v="0"/>
    <n v="0"/>
    <n v="2726822"/>
    <n v="0.50114285304712725"/>
    <s v="Phase 4 Emergency"/>
    <m/>
    <s v="Y"/>
    <s v="Weather extremes"/>
  </r>
  <r>
    <x v="97"/>
    <n v="2019"/>
    <x v="2"/>
    <x v="0"/>
    <m/>
    <m/>
    <s v="Sindh province drought affected areas"/>
    <x v="0"/>
    <s v="GIEWS"/>
    <s v="GIEWS - 1"/>
    <x v="0"/>
    <s v="Current year"/>
    <m/>
    <m/>
    <m/>
    <x v="2"/>
    <n v="219731479"/>
    <x v="253"/>
    <n v="0.01"/>
    <d v="2018-10-01T00:00:00"/>
    <n v="55152"/>
    <n v="2.4125635981632813E-2"/>
    <n v="247235"/>
    <n v="0.1081502323019834"/>
    <s v="N/A"/>
    <s v="N/A"/>
    <s v="N/A"/>
    <s v="N/A"/>
    <s v="N/A"/>
    <s v="N/A"/>
    <n v="1983646"/>
    <n v="0.86772413171638385"/>
    <s v="N/A"/>
    <m/>
    <s v="Y"/>
    <s v="Weather extremes"/>
  </r>
  <r>
    <x v="97"/>
    <n v="2020"/>
    <x v="3"/>
    <x v="0"/>
    <m/>
    <m/>
    <s v="Balochistan and Sindh drought-affected areas"/>
    <x v="0"/>
    <s v="GIEWS"/>
    <s v="GIEWS - 1"/>
    <x v="0"/>
    <s v="Current year"/>
    <m/>
    <m/>
    <d v="2019-04-01T00:00:00"/>
    <x v="0"/>
    <n v="216565000"/>
    <x v="254"/>
    <n v="2.7525606630803685E-2"/>
    <s v="Oct 2018-July 2019"/>
    <n v="1497676"/>
    <n v="0.25124226587685494"/>
    <n v="1395701"/>
    <n v="0.23"/>
    <n v="2055792"/>
    <n v="0.34"/>
    <n v="1011914"/>
    <n v="0.17"/>
    <n v="0"/>
    <n v="0"/>
    <n v="3067706"/>
    <n v="0.51"/>
    <s v="Phase 4 Emergency"/>
    <m/>
    <s v="Y"/>
    <s v="Weather extremes"/>
  </r>
  <r>
    <x v="97"/>
    <n v="2021"/>
    <x v="4"/>
    <x v="0"/>
    <m/>
    <m/>
    <m/>
    <x v="0"/>
    <s v="GIEWS"/>
    <s v="GIEWS - 1"/>
    <x v="0"/>
    <s v="Current year"/>
    <m/>
    <m/>
    <d v="2020-01-01T00:00:00"/>
    <x v="0"/>
    <n v="220892000"/>
    <x v="255"/>
    <n v="2.2728002824909912E-2"/>
    <s v="Jun-Aug 2020"/>
    <n v="2318819"/>
    <n v="0.46187620432815168"/>
    <n v="1465508"/>
    <n v="0.28999999999999998"/>
    <n v="864696"/>
    <n v="0.17"/>
    <n v="371411"/>
    <n v="7.0000000000000007E-2"/>
    <n v="0"/>
    <n v="0"/>
    <n v="1236107"/>
    <n v="0.25"/>
    <s v="Phase 3 Crisis"/>
    <m/>
    <s v="Y"/>
    <s v="Conflict/insecurity"/>
  </r>
  <r>
    <x v="97"/>
    <n v="2022"/>
    <x v="5"/>
    <x v="0"/>
    <m/>
    <m/>
    <s v="Balochistan, Khyber Pakhtunkhwa and Sindh"/>
    <x v="0"/>
    <s v="GIEWS"/>
    <s v="GIEWS -  1, 2, 3 "/>
    <x v="0"/>
    <s v="Current year"/>
    <m/>
    <m/>
    <d v="2021-10-01T00:00:00"/>
    <x v="0"/>
    <n v="215250000"/>
    <x v="256"/>
    <n v="8.6342499419279906E-2"/>
    <s v="Oct 2021-Apr 2022"/>
    <n v="7504844"/>
    <n v="0.40380704606019524"/>
    <n v="6421452"/>
    <n v="0.35"/>
    <n v="3567559"/>
    <n v="0.19"/>
    <n v="1091368"/>
    <n v="0.06"/>
    <n v="0"/>
    <n v="0"/>
    <n v="4658927"/>
    <n v="0.25"/>
    <s v="Phase 3 Crisis"/>
    <m/>
    <s v="Y"/>
    <s v="Conflict/insecurity"/>
  </r>
  <r>
    <x v="97"/>
    <n v="2023"/>
    <x v="6"/>
    <x v="0"/>
    <m/>
    <m/>
    <m/>
    <x v="0"/>
    <s v="GIEWS"/>
    <s v="GIEWS -  1, 2, 3 "/>
    <x v="0"/>
    <s v="Current year"/>
    <s v="https://www.ipcinfo.org/fileadmin/user_upload/ipcinfo/docs/IPC_Pakistan_Acute_Food_Insecurity_2022JulDec_Snapshot%20.pdf"/>
    <m/>
    <d v="2022-09-01T00:00:00"/>
    <x v="0"/>
    <n v="215250000"/>
    <x v="257"/>
    <n v="9.1920580720092918E-2"/>
    <s v="Sept-Dec 2022"/>
    <n v="4931134"/>
    <n v="0.24922458689658117"/>
    <n v="6235537"/>
    <n v="0.32"/>
    <n v="6027992"/>
    <n v="0.3"/>
    <n v="2591242"/>
    <n v="0.13"/>
    <n v="0"/>
    <n v="0"/>
    <n v="8619234"/>
    <n v="0.43"/>
    <s v="Phase 4 Emergency"/>
    <m/>
    <s v="Y  "/>
    <s v="Weather extremes"/>
  </r>
  <r>
    <x v="97"/>
    <n v="2023"/>
    <x v="7"/>
    <x v="0"/>
    <m/>
    <m/>
    <m/>
    <x v="0"/>
    <s v="GIEWS"/>
    <s v="GIEWS -  1, 2, 3 "/>
    <x v="3"/>
    <s v="Projection"/>
    <s v="N/A"/>
    <s v="Data gap"/>
    <s v="N/A"/>
    <x v="1"/>
    <s v="N/A"/>
    <x v="7"/>
    <s v="N/A"/>
    <s v="N/A"/>
    <s v="N/A"/>
    <s v="N/A"/>
    <s v="N/A"/>
    <s v="N/A"/>
    <s v="N/A"/>
    <s v="N/A"/>
    <s v="N/A"/>
    <s v="N/A"/>
    <s v="N/A"/>
    <s v="N/A"/>
    <s v="N/A"/>
    <s v="N/A"/>
    <s v="N/A"/>
    <s v="N/A"/>
    <s v="N/A"/>
    <s v="N/A"/>
  </r>
  <r>
    <x v="98"/>
    <n v="2017"/>
    <x v="0"/>
    <x v="6"/>
    <m/>
    <m/>
    <m/>
    <x v="1"/>
    <s v="N/A"/>
    <s v="N/A - N/A"/>
    <x v="2"/>
    <s v="Current year"/>
    <s v="N/A"/>
    <s v="N/A"/>
    <s v="N/A"/>
    <x v="1"/>
    <s v="N/A"/>
    <x v="7"/>
    <s v="N/A"/>
    <s v="N/A"/>
    <s v="N/A"/>
    <s v="N/A"/>
    <s v="N/A"/>
    <s v="N/A"/>
    <s v="N/A"/>
    <s v="N/A"/>
    <s v="N/A"/>
    <s v="N/A"/>
    <s v="N/A"/>
    <s v="N/A"/>
    <s v="N/A"/>
    <s v="N/A"/>
    <s v="N/A"/>
    <s v="N/A"/>
    <s v="N/A"/>
    <s v="N/A"/>
  </r>
  <r>
    <x v="98"/>
    <n v="2018"/>
    <x v="1"/>
    <x v="6"/>
    <m/>
    <m/>
    <m/>
    <x v="1"/>
    <s v="N/A"/>
    <s v="N/A - N/A"/>
    <x v="2"/>
    <s v="Current year"/>
    <s v="N/A"/>
    <s v="N/A"/>
    <s v="N/A"/>
    <x v="1"/>
    <s v="N/A"/>
    <x v="7"/>
    <s v="N/A"/>
    <s v="N/A"/>
    <s v="N/A"/>
    <s v="N/A"/>
    <s v="N/A"/>
    <s v="N/A"/>
    <s v="N/A"/>
    <s v="N/A"/>
    <s v="N/A"/>
    <s v="N/A"/>
    <s v="N/A"/>
    <s v="N/A"/>
    <s v="N/A"/>
    <s v="N/A"/>
    <s v="N/A"/>
    <s v="N/A"/>
    <s v="N/A"/>
    <s v="N/A"/>
  </r>
  <r>
    <x v="98"/>
    <n v="2019"/>
    <x v="2"/>
    <x v="6"/>
    <m/>
    <m/>
    <m/>
    <x v="1"/>
    <s v="N/A"/>
    <s v="N/A - N/A"/>
    <x v="2"/>
    <s v="Current year"/>
    <s v="N/A"/>
    <s v="N/A"/>
    <s v="N/A"/>
    <x v="1"/>
    <s v="N/A"/>
    <x v="7"/>
    <s v="N/A"/>
    <s v="N/A"/>
    <s v="N/A"/>
    <s v="N/A"/>
    <s v="N/A"/>
    <s v="N/A"/>
    <s v="N/A"/>
    <s v="N/A"/>
    <s v="N/A"/>
    <s v="N/A"/>
    <s v="N/A"/>
    <s v="N/A"/>
    <s v="N/A"/>
    <s v="N/A"/>
    <s v="N/A"/>
    <s v="N/A"/>
    <s v="N/A"/>
    <s v="N/A"/>
  </r>
  <r>
    <x v="98"/>
    <n v="2020"/>
    <x v="3"/>
    <x v="6"/>
    <m/>
    <m/>
    <m/>
    <x v="1"/>
    <s v="N/A"/>
    <s v="N/A - N/A"/>
    <x v="2"/>
    <s v="Current year"/>
    <s v="N/A"/>
    <s v="N/A"/>
    <s v="N/A"/>
    <x v="1"/>
    <s v="N/A"/>
    <x v="7"/>
    <s v="N/A"/>
    <s v="N/A"/>
    <s v="N/A"/>
    <s v="N/A"/>
    <s v="N/A"/>
    <s v="N/A"/>
    <s v="N/A"/>
    <s v="N/A"/>
    <s v="N/A"/>
    <s v="N/A"/>
    <s v="N/A"/>
    <s v="N/A"/>
    <s v="N/A"/>
    <s v="N/A"/>
    <s v="N/A"/>
    <s v="N/A"/>
    <s v="N/A"/>
    <s v="N/A"/>
  </r>
  <r>
    <x v="98"/>
    <n v="2021"/>
    <x v="4"/>
    <x v="6"/>
    <m/>
    <m/>
    <m/>
    <x v="1"/>
    <s v="N/A"/>
    <s v="N/A - N/A"/>
    <x v="2"/>
    <s v="Current year"/>
    <s v="N/A"/>
    <s v="N/A"/>
    <s v="N/A"/>
    <x v="1"/>
    <s v="N/A"/>
    <x v="7"/>
    <s v="N/A"/>
    <s v="N/A"/>
    <s v="N/A"/>
    <s v="N/A"/>
    <s v="N/A"/>
    <s v="N/A"/>
    <s v="N/A"/>
    <s v="N/A"/>
    <s v="N/A"/>
    <s v="N/A"/>
    <s v="N/A"/>
    <s v="N/A"/>
    <s v="N/A"/>
    <s v="N/A"/>
    <s v="N/A"/>
    <s v="N/A"/>
    <s v="N/A"/>
    <s v="N/A"/>
  </r>
  <r>
    <x v="98"/>
    <n v="2022"/>
    <x v="5"/>
    <x v="6"/>
    <m/>
    <m/>
    <m/>
    <x v="1"/>
    <s v="N/A"/>
    <s v="N/A - N/A"/>
    <x v="2"/>
    <s v="Current year"/>
    <s v="N/A"/>
    <s v="N/A"/>
    <s v="N/A"/>
    <x v="1"/>
    <s v="N/A"/>
    <x v="7"/>
    <s v="N/A"/>
    <s v="N/A"/>
    <s v="N/A"/>
    <s v="N/A"/>
    <s v="N/A"/>
    <s v="N/A"/>
    <s v="N/A"/>
    <s v="N/A"/>
    <s v="N/A"/>
    <s v="N/A"/>
    <s v="N/A"/>
    <s v="N/A"/>
    <s v="N/A"/>
    <s v="N/A"/>
    <s v="N/A"/>
    <s v="N/A"/>
    <s v="N/A"/>
    <s v="N/A"/>
  </r>
  <r>
    <x v="98"/>
    <n v="2023"/>
    <x v="6"/>
    <x v="6"/>
    <m/>
    <m/>
    <m/>
    <x v="1"/>
    <s v="N/A"/>
    <s v="N/A - N/A"/>
    <x v="2"/>
    <s v="Current year"/>
    <s v="N/A"/>
    <s v="N/A"/>
    <s v="N/A"/>
    <x v="1"/>
    <s v="N/A"/>
    <x v="7"/>
    <s v="N/A"/>
    <s v="N/A"/>
    <s v="N/A"/>
    <s v="N/A"/>
    <s v="N/A"/>
    <s v="N/A"/>
    <s v="N/A"/>
    <s v="N/A"/>
    <s v="N/A"/>
    <s v="N/A"/>
    <s v="N/A"/>
    <s v="N/A"/>
    <s v="N/A"/>
    <s v="N/A"/>
    <s v="N/A"/>
    <s v="N/A"/>
    <s v="N/A"/>
    <s v="N/A"/>
  </r>
  <r>
    <x v="99"/>
    <n v="2017"/>
    <x v="0"/>
    <x v="1"/>
    <m/>
    <m/>
    <m/>
    <x v="1"/>
    <s v="N/A"/>
    <s v="N/A - N/A"/>
    <x v="2"/>
    <s v="Current year"/>
    <s v="N/A"/>
    <s v="N/A"/>
    <s v="N/A"/>
    <x v="1"/>
    <s v="N/A"/>
    <x v="7"/>
    <s v="N/A"/>
    <s v="N/A"/>
    <s v="N/A"/>
    <s v="N/A"/>
    <s v="N/A"/>
    <s v="N/A"/>
    <s v="N/A"/>
    <s v="N/A"/>
    <s v="N/A"/>
    <s v="N/A"/>
    <s v="N/A"/>
    <s v="N/A"/>
    <s v="N/A"/>
    <s v="N/A"/>
    <s v="N/A"/>
    <s v="N/A"/>
    <s v="N/A"/>
    <s v="N/A"/>
  </r>
  <r>
    <x v="99"/>
    <n v="2018"/>
    <x v="1"/>
    <x v="1"/>
    <m/>
    <m/>
    <m/>
    <x v="0"/>
    <s v="Other "/>
    <s v="Other  - Selected based on other reports and publicly available information on food insecurity"/>
    <x v="0"/>
    <s v="Current year"/>
    <m/>
    <m/>
    <m/>
    <x v="6"/>
    <n v="4950000"/>
    <x v="258"/>
    <n v="1"/>
    <d v="2017-12-01T00:00:00"/>
    <s v="merged with Phase 2 "/>
    <s v="merged with Phase 2"/>
    <n v="3350000"/>
    <n v="0.6767676767676768"/>
    <s v="N/A"/>
    <s v="N/A"/>
    <s v="N/A"/>
    <s v="N/A"/>
    <s v="N/A"/>
    <s v="N/A"/>
    <n v="1600000"/>
    <n v="0.32323232323232326"/>
    <s v="N/A"/>
    <m/>
    <s v="Y"/>
    <s v="Conflict/insecurity"/>
  </r>
  <r>
    <x v="99"/>
    <n v="2019"/>
    <x v="2"/>
    <x v="1"/>
    <m/>
    <m/>
    <s v="Occupied territories of"/>
    <x v="0"/>
    <s v="Conflict/insecurity"/>
    <s v="Conflict and IDPs"/>
    <x v="0"/>
    <s v="Current year"/>
    <m/>
    <m/>
    <m/>
    <x v="6"/>
    <n v="4950000"/>
    <x v="258"/>
    <n v="1"/>
    <d v="2018-12-01T00:00:00"/>
    <n v="2409284.9484000001"/>
    <n v="0.48672423200000003"/>
    <n v="840715.05160000001"/>
    <n v="0.16984142456565657"/>
    <s v="N/A"/>
    <s v="N/A"/>
    <s v="N/A"/>
    <s v="N/A"/>
    <s v="N/A"/>
    <s v="N/A"/>
    <n v="1700000"/>
    <n v="0.34343434343434343"/>
    <s v="N/A"/>
    <m/>
    <s v="Y"/>
    <s v="Conflict/insecurity"/>
  </r>
  <r>
    <x v="99"/>
    <n v="2020"/>
    <x v="3"/>
    <x v="1"/>
    <m/>
    <m/>
    <m/>
    <x v="0"/>
    <s v="Displacement"/>
    <s v="Conflict/insecurity - "/>
    <x v="0"/>
    <s v="Current year"/>
    <m/>
    <m/>
    <m/>
    <x v="6"/>
    <n v="4981422"/>
    <x v="259"/>
    <n v="1"/>
    <d v="2020-01-01T00:00:00"/>
    <n v="2472345"/>
    <n v="0.49631310095791925"/>
    <n v="841000"/>
    <n v="0.16882729469617311"/>
    <s v="N/A"/>
    <s v="N/A"/>
    <s v="N/A"/>
    <s v="N/A"/>
    <s v="N/A"/>
    <s v="N/A"/>
    <n v="1668077"/>
    <n v="0.33"/>
    <s v="N/A"/>
    <m/>
    <s v="Y"/>
    <s v="Conflict/insecurity"/>
  </r>
  <r>
    <x v="99"/>
    <n v="2021"/>
    <x v="4"/>
    <x v="1"/>
    <m/>
    <m/>
    <m/>
    <x v="0"/>
    <s v="Displacement"/>
    <s v="Displacement - Refugee populations"/>
    <x v="0"/>
    <s v="Current year"/>
    <m/>
    <m/>
    <m/>
    <x v="16"/>
    <n v="5172888.888888889"/>
    <x v="260"/>
    <n v="1"/>
    <s v="Jan-Dec 2020"/>
    <n v="2254128.8888888899"/>
    <n v="0.43575822665177422"/>
    <n v="931120"/>
    <n v="0.18"/>
    <n v="725273"/>
    <n v="0.14020656843371423"/>
    <n v="1262367"/>
    <n v="0.24403520491451156"/>
    <m/>
    <m/>
    <n v="1987640"/>
    <n v="0.38424177334822579"/>
    <s v="N/A"/>
    <m/>
    <s v="Y"/>
    <s v="Conflict/insecurity"/>
  </r>
  <r>
    <x v="99"/>
    <n v="2022"/>
    <x v="5"/>
    <x v="1"/>
    <m/>
    <m/>
    <m/>
    <x v="0"/>
    <s v="Displacement"/>
    <s v=" - WFP assistance provided; FAO provision of emergency assistance (conflict/COVID-19 socio-economic shock); also qualified for COVID-19 GHRP +IFRC assistance (54 000 people)"/>
    <x v="0"/>
    <s v="Current year"/>
    <m/>
    <m/>
    <m/>
    <x v="24"/>
    <n v="5101152"/>
    <x v="261"/>
    <n v="1"/>
    <s v="Dec 2020 - Jan 2021"/>
    <s v="merged with Phase 2 "/>
    <s v="merged with Phase 2"/>
    <n v="3321469"/>
    <n v="0.65112135454893327"/>
    <s v="N/A"/>
    <s v="N/A"/>
    <s v="N/A"/>
    <s v="N/A"/>
    <s v="N/A"/>
    <s v="N/A"/>
    <n v="1779683"/>
    <n v="0.35"/>
    <s v="N/A"/>
    <m/>
    <s v="Y"/>
    <s v="Conflict/insecurity"/>
  </r>
  <r>
    <x v="99"/>
    <n v="2023"/>
    <x v="6"/>
    <x v="1"/>
    <m/>
    <m/>
    <m/>
    <x v="0"/>
    <s v="External Assistance - WFP"/>
    <s v="Conflict/insecurity - WFP provided emergency food assistance. Five FAO projects also focused on rebuilding livelihoods, agri-food supply chains after escalation of conflict between Israel and oPT"/>
    <x v="1"/>
    <s v="Current year"/>
    <m/>
    <s v="HNO"/>
    <m/>
    <x v="16"/>
    <n v="5483450"/>
    <x v="262"/>
    <n v="1"/>
    <s v="May-July 2022"/>
    <s v="merged with Phase 2 "/>
    <m/>
    <n v="3941644"/>
    <n v="0.71882555690304462"/>
    <s v="merged Phases"/>
    <s v="N/A"/>
    <s v="merged Phases"/>
    <m/>
    <s v="merged Phases"/>
    <s v="N/A"/>
    <n v="1541806"/>
    <n v="0.28000000000000003"/>
    <s v="N/A"/>
    <m/>
    <s v="Y "/>
    <s v="Conflict/insecurity"/>
  </r>
  <r>
    <x v="99"/>
    <n v="2023"/>
    <x v="7"/>
    <x v="1"/>
    <m/>
    <m/>
    <m/>
    <x v="0"/>
    <s v="Displacement"/>
    <s v="Conflict/insecurity - WFP provided emergency food assistance. Five FAO projects also focused on rebuilding livelihoods, agri-food supply chains after escalation of conflict between Israel and oPT"/>
    <x v="3"/>
    <s v="Projection"/>
    <s v="N/A"/>
    <s v="Data gap"/>
    <s v="N/A"/>
    <x v="1"/>
    <s v="N/A"/>
    <x v="7"/>
    <s v="N/A"/>
    <s v="N/A"/>
    <s v="N/A"/>
    <s v="N/A"/>
    <s v="N/A"/>
    <s v="N/A"/>
    <s v="N/A"/>
    <s v="N/A"/>
    <s v="N/A"/>
    <s v="N/A"/>
    <s v="N/A"/>
    <s v="N/A"/>
    <s v="N/A"/>
    <s v="N/A"/>
    <s v="N/A"/>
    <s v="N/A"/>
    <s v="N/A"/>
    <s v="N/A"/>
  </r>
  <r>
    <x v="100"/>
    <n v="2017"/>
    <x v="0"/>
    <x v="0"/>
    <m/>
    <m/>
    <m/>
    <x v="0"/>
    <s v="GIEWS"/>
    <s v="GIEWS - 1"/>
    <x v="3"/>
    <s v="Current year"/>
    <s v="N/A"/>
    <s v="Data gap"/>
    <s v="N/A"/>
    <x v="1"/>
    <s v="N/A"/>
    <x v="7"/>
    <s v="N/A"/>
    <s v="N/A"/>
    <s v="N/A"/>
    <s v="N/A"/>
    <s v="N/A"/>
    <s v="N/A"/>
    <s v="N/A"/>
    <s v="N/A"/>
    <s v="N/A"/>
    <s v="N/A"/>
    <s v="N/A"/>
    <s v="N/A"/>
    <s v="N/A"/>
    <s v="N/A"/>
    <s v="N/A"/>
    <s v="N/A"/>
    <s v="N/A"/>
    <s v="N/A"/>
  </r>
  <r>
    <x v="100"/>
    <n v="2018"/>
    <x v="1"/>
    <x v="0"/>
    <m/>
    <m/>
    <m/>
    <x v="0"/>
    <s v="GIEWS "/>
    <s v="GIEWS  - 2, 3"/>
    <x v="3"/>
    <s v="Current year"/>
    <s v="N/A"/>
    <s v="Data gap"/>
    <s v="N/A"/>
    <x v="1"/>
    <s v="N/A"/>
    <x v="7"/>
    <s v="N/A"/>
    <s v="N/A"/>
    <s v="N/A"/>
    <s v="N/A"/>
    <s v="N/A"/>
    <s v="N/A"/>
    <s v="N/A"/>
    <s v="N/A"/>
    <s v="N/A"/>
    <s v="N/A"/>
    <s v="N/A"/>
    <s v="N/A"/>
    <s v="N/A"/>
    <s v="N/A"/>
    <s v="N/A"/>
    <s v="N/A"/>
    <s v="N/A"/>
    <s v="N/A"/>
  </r>
  <r>
    <x v="100"/>
    <n v="2019"/>
    <x v="2"/>
    <x v="0"/>
    <m/>
    <m/>
    <m/>
    <x v="0"/>
    <s v="GIEWS"/>
    <s v="GIEWS - 2"/>
    <x v="3"/>
    <s v="Current year"/>
    <s v="N/A"/>
    <s v="Data gap"/>
    <s v="N/A"/>
    <x v="1"/>
    <s v="N/A"/>
    <x v="7"/>
    <s v="N/A"/>
    <s v="N/A"/>
    <s v="N/A"/>
    <s v="N/A"/>
    <s v="N/A"/>
    <s v="N/A"/>
    <s v="N/A"/>
    <s v="N/A"/>
    <s v="N/A"/>
    <s v="N/A"/>
    <s v="N/A"/>
    <s v="N/A"/>
    <s v="N/A"/>
    <s v="N/A"/>
    <s v="N/A"/>
    <s v="N/A"/>
    <s v="N/A"/>
    <s v="N/A"/>
  </r>
  <r>
    <x v="100"/>
    <n v="2020"/>
    <x v="3"/>
    <x v="0"/>
    <m/>
    <m/>
    <m/>
    <x v="1"/>
    <s v="N/A"/>
    <s v="N/A - N/A"/>
    <x v="2"/>
    <s v="Current year"/>
    <s v="N/A"/>
    <s v="N/A"/>
    <s v="N/A"/>
    <x v="1"/>
    <s v="N/A"/>
    <x v="7"/>
    <s v="N/A"/>
    <s v="N/A"/>
    <s v="N/A"/>
    <s v="N/A"/>
    <s v="N/A"/>
    <s v="N/A"/>
    <s v="N/A"/>
    <s v="N/A"/>
    <s v="N/A"/>
    <s v="N/A"/>
    <s v="N/A"/>
    <s v="N/A"/>
    <s v="N/A"/>
    <s v="N/A"/>
    <s v="N/A"/>
    <s v="N/A"/>
    <s v="N/A"/>
    <s v="N/A"/>
  </r>
  <r>
    <x v="100"/>
    <n v="2021"/>
    <x v="4"/>
    <x v="0"/>
    <m/>
    <m/>
    <m/>
    <x v="0"/>
    <s v="Climate shock"/>
    <s v="Climate shock - Natural disaster"/>
    <x v="3"/>
    <s v="Current year"/>
    <s v="N/A"/>
    <s v="Data gap"/>
    <s v="N/A"/>
    <x v="1"/>
    <s v="N/A"/>
    <x v="7"/>
    <s v="N/A"/>
    <s v="N/A"/>
    <s v="N/A"/>
    <s v="N/A"/>
    <s v="N/A"/>
    <s v="N/A"/>
    <s v="N/A"/>
    <s v="N/A"/>
    <s v="N/A"/>
    <s v="N/A"/>
    <s v="N/A"/>
    <s v="N/A"/>
    <s v="N/A"/>
    <s v="N/A"/>
    <s v="N/A"/>
    <s v="N/A"/>
    <s v="N/A"/>
    <s v="N/A"/>
  </r>
  <r>
    <x v="100"/>
    <n v="2022"/>
    <x v="5"/>
    <x v="0"/>
    <m/>
    <m/>
    <m/>
    <x v="0"/>
    <s v="External assistance"/>
    <s v=" - FAO provision of emergency assistance (COVID-19 socio-economic shock)"/>
    <x v="3"/>
    <s v="Current year"/>
    <s v="N/A"/>
    <s v="Data gap"/>
    <s v="N/A"/>
    <x v="1"/>
    <s v="N/A"/>
    <x v="7"/>
    <s v="N/A"/>
    <s v="N/A"/>
    <s v="N/A"/>
    <s v="N/A"/>
    <s v="N/A"/>
    <s v="N/A"/>
    <s v="N/A"/>
    <s v="N/A"/>
    <s v="N/A"/>
    <s v="N/A"/>
    <s v="N/A"/>
    <s v="N/A"/>
    <s v="N/A"/>
    <s v="N/A"/>
    <s v="N/A"/>
    <s v="N/A"/>
    <s v="N/A"/>
    <s v="N/A"/>
  </r>
  <r>
    <x v="100"/>
    <n v="2023"/>
    <x v="6"/>
    <x v="0"/>
    <m/>
    <m/>
    <m/>
    <x v="0"/>
    <s v="External Assistance - FAO"/>
    <s v="Climate shock - FAO provided assistance for : 1. Preventing the spread and mitigating the impact of Covid-19 along the agriculture value chain; 2. Multiplication and distribution of drought resistant and early maturing seed and planting materials (16,000 farmers provided with seeds ; 60,000 fish fingerlings distributed); and 3. Income generating agricultural activities for smallholder farmers (20,000 farmers supported)."/>
    <x v="3"/>
    <s v="Current year"/>
    <s v="N/A"/>
    <s v="Insufficient evidence"/>
    <s v="N/A"/>
    <x v="1"/>
    <s v="N/A"/>
    <x v="7"/>
    <s v="N/A"/>
    <s v="N/A"/>
    <s v="N/A"/>
    <s v="N/A"/>
    <s v="N/A"/>
    <s v="N/A"/>
    <s v="N/A"/>
    <s v="N/A"/>
    <s v="N/A"/>
    <s v="N/A"/>
    <s v="N/A"/>
    <s v="N/A"/>
    <s v="N/A"/>
    <s v="N/A"/>
    <s v="N/A"/>
    <s v="N/A"/>
    <s v="N/A"/>
    <s v="N/A"/>
  </r>
  <r>
    <x v="100"/>
    <n v="2023"/>
    <x v="7"/>
    <x v="0"/>
    <m/>
    <m/>
    <m/>
    <x v="0"/>
    <s v="Climate shock"/>
    <s v="Climate shock - FAO provided assistance for : 1. Preventing the spread and mitigating the impact of Covid-19 along the agriculture value chain; 2. Multiplication and distribution of drought resistant and early maturing seed and planting materials (16,000 farmers provided with seeds ; 60,000 fish fingerlings distributed); and 3. Income generating agricultural activities for smallholder farmers (20,000 farmers supported)."/>
    <x v="3"/>
    <s v="Projection"/>
    <s v="N/A"/>
    <s v="N/A"/>
    <s v="N/A"/>
    <x v="1"/>
    <s v="N/A"/>
    <x v="7"/>
    <s v="N/A"/>
    <s v="N/A"/>
    <s v="N/A"/>
    <s v="N/A"/>
    <s v="N/A"/>
    <s v="N/A"/>
    <s v="N/A"/>
    <s v="N/A"/>
    <s v="N/A"/>
    <s v="N/A"/>
    <s v="N/A"/>
    <s v="N/A"/>
    <s v="N/A"/>
    <s v="N/A"/>
    <s v="N/A"/>
    <s v="N/A"/>
    <s v="N/A"/>
    <s v="N/A"/>
  </r>
  <r>
    <x v="101"/>
    <n v="2017"/>
    <x v="0"/>
    <x v="6"/>
    <m/>
    <m/>
    <m/>
    <x v="1"/>
    <s v="N/A"/>
    <s v="N/A - N/A"/>
    <x v="2"/>
    <s v="Current year"/>
    <s v="N/A"/>
    <s v="N/A"/>
    <s v="N/A"/>
    <x v="1"/>
    <s v="N/A"/>
    <x v="7"/>
    <s v="N/A"/>
    <s v="N/A"/>
    <s v="N/A"/>
    <s v="N/A"/>
    <s v="N/A"/>
    <s v="N/A"/>
    <s v="N/A"/>
    <s v="N/A"/>
    <s v="N/A"/>
    <s v="N/A"/>
    <s v="N/A"/>
    <s v="N/A"/>
    <s v="N/A"/>
    <s v="N/A"/>
    <s v="N/A"/>
    <s v="N/A"/>
    <s v="N/A"/>
    <s v="N/A"/>
  </r>
  <r>
    <x v="101"/>
    <n v="2018"/>
    <x v="1"/>
    <x v="6"/>
    <m/>
    <m/>
    <m/>
    <x v="1"/>
    <s v="N/A"/>
    <s v="N/A - N/A"/>
    <x v="2"/>
    <s v="Current year"/>
    <s v="N/A"/>
    <s v="N/A"/>
    <s v="N/A"/>
    <x v="1"/>
    <s v="N/A"/>
    <x v="7"/>
    <s v="N/A"/>
    <s v="N/A"/>
    <s v="N/A"/>
    <s v="N/A"/>
    <s v="N/A"/>
    <s v="N/A"/>
    <s v="N/A"/>
    <s v="N/A"/>
    <s v="N/A"/>
    <s v="N/A"/>
    <s v="N/A"/>
    <s v="N/A"/>
    <s v="N/A"/>
    <s v="N/A"/>
    <s v="N/A"/>
    <s v="N/A"/>
    <s v="N/A"/>
    <s v="N/A"/>
  </r>
  <r>
    <x v="101"/>
    <n v="2019"/>
    <x v="2"/>
    <x v="6"/>
    <m/>
    <m/>
    <m/>
    <x v="1"/>
    <s v="N/A"/>
    <s v="N/A - N/A"/>
    <x v="2"/>
    <s v="Current year"/>
    <s v="N/A"/>
    <s v="N/A"/>
    <s v="N/A"/>
    <x v="1"/>
    <s v="N/A"/>
    <x v="7"/>
    <s v="N/A"/>
    <s v="N/A"/>
    <s v="N/A"/>
    <s v="N/A"/>
    <s v="N/A"/>
    <s v="N/A"/>
    <s v="N/A"/>
    <s v="N/A"/>
    <s v="N/A"/>
    <s v="N/A"/>
    <s v="N/A"/>
    <s v="N/A"/>
    <s v="N/A"/>
    <s v="N/A"/>
    <s v="N/A"/>
    <s v="N/A"/>
    <s v="N/A"/>
    <s v="N/A"/>
  </r>
  <r>
    <x v="101"/>
    <n v="2020"/>
    <x v="3"/>
    <x v="6"/>
    <m/>
    <m/>
    <m/>
    <x v="1"/>
    <s v="N/A"/>
    <s v="N/A - N/A"/>
    <x v="2"/>
    <s v="Current year"/>
    <s v="N/A"/>
    <s v="N/A"/>
    <s v="N/A"/>
    <x v="1"/>
    <s v="N/A"/>
    <x v="7"/>
    <s v="N/A"/>
    <s v="N/A"/>
    <s v="N/A"/>
    <s v="N/A"/>
    <s v="N/A"/>
    <s v="N/A"/>
    <s v="N/A"/>
    <s v="N/A"/>
    <s v="N/A"/>
    <s v="N/A"/>
    <s v="N/A"/>
    <s v="N/A"/>
    <s v="N/A"/>
    <s v="N/A"/>
    <s v="N/A"/>
    <s v="N/A"/>
    <s v="N/A"/>
    <s v="N/A"/>
  </r>
  <r>
    <x v="101"/>
    <n v="2021"/>
    <x v="4"/>
    <x v="6"/>
    <m/>
    <m/>
    <m/>
    <x v="1"/>
    <s v="N/A"/>
    <s v="N/A - N/A"/>
    <x v="2"/>
    <s v="Current year"/>
    <s v="N/A"/>
    <s v="N/A"/>
    <s v="N/A"/>
    <x v="1"/>
    <s v="N/A"/>
    <x v="7"/>
    <s v="N/A"/>
    <s v="N/A"/>
    <s v="N/A"/>
    <s v="N/A"/>
    <s v="N/A"/>
    <s v="N/A"/>
    <s v="N/A"/>
    <s v="N/A"/>
    <s v="N/A"/>
    <s v="N/A"/>
    <s v="N/A"/>
    <s v="N/A"/>
    <s v="N/A"/>
    <s v="N/A"/>
    <s v="N/A"/>
    <s v="N/A"/>
    <s v="N/A"/>
    <s v="N/A"/>
  </r>
  <r>
    <x v="101"/>
    <n v="2022"/>
    <x v="5"/>
    <x v="6"/>
    <m/>
    <m/>
    <m/>
    <x v="1"/>
    <s v="N/A"/>
    <s v="N/A - N/A"/>
    <x v="2"/>
    <s v="Current year"/>
    <s v="N/A"/>
    <s v="N/A"/>
    <s v="N/A"/>
    <x v="1"/>
    <s v="N/A"/>
    <x v="7"/>
    <s v="N/A"/>
    <s v="N/A"/>
    <s v="N/A"/>
    <s v="N/A"/>
    <s v="N/A"/>
    <s v="N/A"/>
    <s v="N/A"/>
    <s v="N/A"/>
    <s v="N/A"/>
    <s v="N/A"/>
    <s v="N/A"/>
    <s v="N/A"/>
    <s v="N/A"/>
    <s v="N/A"/>
    <s v="N/A"/>
    <s v="N/A"/>
    <s v="N/A"/>
    <s v="N/A"/>
  </r>
  <r>
    <x v="101"/>
    <n v="2023"/>
    <x v="6"/>
    <x v="6"/>
    <m/>
    <m/>
    <m/>
    <x v="1"/>
    <s v="N/A"/>
    <s v="N/A - N/A"/>
    <x v="2"/>
    <s v="Current year"/>
    <s v="N/A"/>
    <s v="N/A"/>
    <s v="N/A"/>
    <x v="1"/>
    <s v="N/A"/>
    <x v="7"/>
    <s v="N/A"/>
    <s v="N/A"/>
    <s v="N/A"/>
    <s v="N/A"/>
    <s v="N/A"/>
    <s v="N/A"/>
    <s v="N/A"/>
    <s v="N/A"/>
    <s v="N/A"/>
    <s v="N/A"/>
    <s v="N/A"/>
    <s v="N/A"/>
    <s v="N/A"/>
    <s v="N/A"/>
    <s v="N/A"/>
    <s v="N/A"/>
    <s v="N/A"/>
    <s v="N/A"/>
  </r>
  <r>
    <x v="102"/>
    <n v="2017"/>
    <x v="0"/>
    <x v="2"/>
    <m/>
    <m/>
    <m/>
    <x v="1"/>
    <s v="N/A"/>
    <s v="N/A - N/A"/>
    <x v="2"/>
    <s v="Current year"/>
    <s v="N/A"/>
    <s v="N/A"/>
    <s v="N/A"/>
    <x v="1"/>
    <s v="N/A"/>
    <x v="7"/>
    <s v="N/A"/>
    <s v="N/A"/>
    <s v="N/A"/>
    <s v="N/A"/>
    <s v="N/A"/>
    <s v="N/A"/>
    <s v="N/A"/>
    <s v="N/A"/>
    <s v="N/A"/>
    <s v="N/A"/>
    <s v="N/A"/>
    <s v="N/A"/>
    <s v="N/A"/>
    <s v="N/A"/>
    <s v="N/A"/>
    <s v="N/A"/>
    <s v="N/A"/>
    <s v="N/A"/>
  </r>
  <r>
    <x v="102"/>
    <n v="2018"/>
    <x v="1"/>
    <x v="2"/>
    <m/>
    <m/>
    <m/>
    <x v="1"/>
    <s v="N/A"/>
    <s v="N/A - N/A"/>
    <x v="2"/>
    <s v="Current year"/>
    <s v="N/A"/>
    <s v="N/A"/>
    <s v="N/A"/>
    <x v="1"/>
    <s v="N/A"/>
    <x v="7"/>
    <s v="N/A"/>
    <s v="N/A"/>
    <s v="N/A"/>
    <s v="N/A"/>
    <s v="N/A"/>
    <s v="N/A"/>
    <s v="N/A"/>
    <s v="N/A"/>
    <s v="N/A"/>
    <s v="N/A"/>
    <s v="N/A"/>
    <s v="N/A"/>
    <s v="N/A"/>
    <s v="N/A"/>
    <s v="N/A"/>
    <s v="N/A"/>
    <s v="N/A"/>
    <s v="N/A"/>
  </r>
  <r>
    <x v="102"/>
    <n v="2019"/>
    <x v="2"/>
    <x v="2"/>
    <m/>
    <s v="Venezuelan migrants"/>
    <m/>
    <x v="0"/>
    <s v="Displacement"/>
    <s v="Displacement - "/>
    <x v="0"/>
    <s v="Current year"/>
    <m/>
    <m/>
    <m/>
    <x v="2"/>
    <n v="545454.54545454541"/>
    <x v="263"/>
    <n v="0.55000000000000004"/>
    <d v="2018-06-01T00:00:00"/>
    <n v="58000"/>
    <n v="0.19333333333333333"/>
    <n v="200000"/>
    <n v="0.66666666666666663"/>
    <s v="N/A"/>
    <s v="N/A"/>
    <s v="N/A"/>
    <s v="N/A"/>
    <s v="N/A"/>
    <s v="N/A"/>
    <n v="42000"/>
    <n v="0.14000000000000001"/>
    <s v="N/A"/>
    <m/>
    <s v="N/A"/>
    <s v="Economic shocks"/>
  </r>
  <r>
    <x v="102"/>
    <n v="2020"/>
    <x v="3"/>
    <x v="2"/>
    <m/>
    <s v="Venezuelan migrants"/>
    <m/>
    <x v="0"/>
    <s v="Displacement"/>
    <s v="Displacement - "/>
    <x v="3"/>
    <s v="Current year"/>
    <s v="N/A"/>
    <s v="rCARI"/>
    <s v="N/A"/>
    <x v="1"/>
    <s v="N/A"/>
    <x v="7"/>
    <s v="N/A"/>
    <s v="N/A"/>
    <s v="N/A"/>
    <s v="N/A"/>
    <s v="N/A"/>
    <s v="N/A"/>
    <s v="N/A"/>
    <s v="N/A"/>
    <s v="N/A"/>
    <s v="N/A"/>
    <s v="N/A"/>
    <s v="N/A"/>
    <s v="N/A"/>
    <s v="N/A"/>
    <s v="N/A"/>
    <s v="N/A"/>
    <s v="N/A"/>
    <s v="N/A"/>
  </r>
  <r>
    <x v="102"/>
    <n v="2021"/>
    <x v="4"/>
    <x v="2"/>
    <m/>
    <s v="Venezuelan migrants"/>
    <m/>
    <x v="0"/>
    <s v="Displacement"/>
    <s v="Displacement - Refugee populations"/>
    <x v="3"/>
    <s v="Current year"/>
    <s v="N/A"/>
    <s v="rCARI"/>
    <s v="N/A"/>
    <x v="1"/>
    <s v="N/A"/>
    <x v="7"/>
    <s v="N/A"/>
    <s v="N/A"/>
    <s v="N/A"/>
    <s v="N/A"/>
    <s v="N/A"/>
    <s v="N/A"/>
    <s v="N/A"/>
    <s v="N/A"/>
    <s v="N/A"/>
    <s v="N/A"/>
    <s v="N/A"/>
    <s v="N/A"/>
    <s v="N/A"/>
    <s v="N/A"/>
    <s v="N/A"/>
    <s v="N/A"/>
    <s v="N/A"/>
    <s v="N/A"/>
  </r>
  <r>
    <x v="102"/>
    <n v="2022"/>
    <x v="5"/>
    <x v="2"/>
    <m/>
    <s v="Venezuelan migrants"/>
    <m/>
    <x v="0"/>
    <s v="Displacement"/>
    <s v="Displacement - WFP assistance provided (Venezuelan migrants - largest migratory crisis in the world);  R4V (Venezuelan migrants)"/>
    <x v="3"/>
    <s v="Current year"/>
    <s v="N/A"/>
    <s v="rCARI"/>
    <s v="N/A"/>
    <x v="1"/>
    <s v="N/A"/>
    <x v="7"/>
    <s v="N/A"/>
    <s v="N/A"/>
    <s v="N/A"/>
    <s v="N/A"/>
    <s v="N/A"/>
    <s v="N/A"/>
    <s v="N/A"/>
    <s v="N/A"/>
    <s v="N/A"/>
    <s v="N/A"/>
    <s v="N/A"/>
    <s v="N/A"/>
    <s v="N/A"/>
    <s v="N/A"/>
    <s v="N/A"/>
    <s v="N/A"/>
    <s v="N/A"/>
    <s v="N/A"/>
  </r>
  <r>
    <x v="102"/>
    <n v="2023"/>
    <x v="6"/>
    <x v="2"/>
    <m/>
    <s v="Residents and migrants"/>
    <m/>
    <x v="0"/>
    <s v="External Assistance - WFP"/>
    <s v="Economic shock; Displacement - WFP provided general food distribution to over 60,000 people per month (migrants and residents)"/>
    <x v="3"/>
    <s v="Current year"/>
    <s v="N/A"/>
    <s v="Insufficient evidence"/>
    <s v="N/A"/>
    <x v="1"/>
    <s v="N/A"/>
    <x v="7"/>
    <s v="N/A"/>
    <s v="N/A"/>
    <s v="N/A"/>
    <s v="N/A"/>
    <s v="N/A"/>
    <s v="N/A"/>
    <s v="N/A"/>
    <s v="N/A"/>
    <s v="N/A"/>
    <s v="N/A"/>
    <s v="N/A"/>
    <s v="N/A"/>
    <s v="N/A"/>
    <s v="N/A"/>
    <s v="N/A"/>
    <s v="N/A"/>
    <s v="N/A"/>
    <s v="N/A"/>
  </r>
  <r>
    <x v="102"/>
    <n v="2023"/>
    <x v="7"/>
    <x v="2"/>
    <m/>
    <m/>
    <m/>
    <x v="0"/>
    <s v="Economic shock; Displacement"/>
    <s v="Economic shock; Displacement - WFP provided general food distribution to over 60,000 people per month (migrants and residents)"/>
    <x v="3"/>
    <s v="Projection"/>
    <s v="N/A"/>
    <s v="N/A"/>
    <s v="N/A"/>
    <x v="1"/>
    <s v="N/A"/>
    <x v="7"/>
    <s v="N/A"/>
    <s v="N/A"/>
    <s v="N/A"/>
    <s v="N/A"/>
    <s v="N/A"/>
    <s v="N/A"/>
    <s v="N/A"/>
    <s v="N/A"/>
    <s v="N/A"/>
    <s v="N/A"/>
    <s v="N/A"/>
    <s v="N/A"/>
    <s v="N/A"/>
    <s v="N/A"/>
    <s v="N/A"/>
    <s v="N/A"/>
    <s v="N/A"/>
    <s v="N/A"/>
  </r>
  <r>
    <x v="103"/>
    <n v="2017"/>
    <x v="0"/>
    <x v="0"/>
    <m/>
    <m/>
    <m/>
    <x v="0"/>
    <s v="GIEWS "/>
    <s v="GIEWS  - 2, 3"/>
    <x v="3"/>
    <s v="Current year"/>
    <s v="N/A"/>
    <s v="Insufficient evidence"/>
    <s v="N/A"/>
    <x v="1"/>
    <s v="N/A"/>
    <x v="7"/>
    <s v="N/A"/>
    <s v="N/A"/>
    <s v="N/A"/>
    <s v="N/A"/>
    <s v="N/A"/>
    <s v="N/A"/>
    <s v="N/A"/>
    <s v="N/A"/>
    <s v="N/A"/>
    <s v="N/A"/>
    <s v="N/A"/>
    <s v="N/A"/>
    <s v="N/A"/>
    <s v="N/A"/>
    <s v="N/A"/>
    <s v="N/A"/>
    <s v="N/A"/>
    <s v="N/A"/>
  </r>
  <r>
    <x v="103"/>
    <n v="2018"/>
    <x v="1"/>
    <x v="0"/>
    <m/>
    <m/>
    <m/>
    <x v="0"/>
    <s v="GIEWS "/>
    <s v="GIEWS  - 2, 3"/>
    <x v="3"/>
    <s v="Current year"/>
    <s v="N/A"/>
    <s v="Insufficient evidence"/>
    <s v="N/A"/>
    <x v="1"/>
    <s v="N/A"/>
    <x v="7"/>
    <s v="N/A"/>
    <s v="N/A"/>
    <s v="N/A"/>
    <s v="N/A"/>
    <s v="N/A"/>
    <s v="N/A"/>
    <s v="N/A"/>
    <s v="N/A"/>
    <s v="N/A"/>
    <s v="N/A"/>
    <s v="N/A"/>
    <s v="N/A"/>
    <s v="N/A"/>
    <s v="N/A"/>
    <s v="N/A"/>
    <s v="N/A"/>
    <s v="N/A"/>
    <s v="N/A"/>
  </r>
  <r>
    <x v="103"/>
    <n v="2019"/>
    <x v="2"/>
    <x v="0"/>
    <m/>
    <m/>
    <m/>
    <x v="0"/>
    <s v="GIEWS "/>
    <s v="GIEWS - 3"/>
    <x v="3"/>
    <s v="Current year"/>
    <s v="N/A"/>
    <s v="Insufficient evidence"/>
    <s v="N/A"/>
    <x v="1"/>
    <s v="N/A"/>
    <x v="7"/>
    <s v="N/A"/>
    <s v="N/A"/>
    <s v="N/A"/>
    <s v="N/A"/>
    <s v="N/A"/>
    <s v="N/A"/>
    <s v="N/A"/>
    <s v="N/A"/>
    <s v="N/A"/>
    <s v="N/A"/>
    <s v="N/A"/>
    <s v="N/A"/>
    <s v="N/A"/>
    <s v="N/A"/>
    <s v="N/A"/>
    <s v="N/A"/>
    <s v="N/A"/>
    <s v="N/A"/>
  </r>
  <r>
    <x v="103"/>
    <n v="2020"/>
    <x v="3"/>
    <x v="0"/>
    <m/>
    <m/>
    <m/>
    <x v="0"/>
    <s v="GIEWS "/>
    <s v="GIEWS  - 3"/>
    <x v="3"/>
    <s v="Current year"/>
    <s v="N/A"/>
    <s v="Insufficient evidence"/>
    <s v="N/A"/>
    <x v="1"/>
    <s v="N/A"/>
    <x v="7"/>
    <s v="N/A"/>
    <s v="N/A"/>
    <s v="N/A"/>
    <s v="N/A"/>
    <s v="N/A"/>
    <s v="N/A"/>
    <s v="N/A"/>
    <s v="N/A"/>
    <s v="N/A"/>
    <s v="N/A"/>
    <s v="N/A"/>
    <s v="N/A"/>
    <s v="N/A"/>
    <s v="N/A"/>
    <s v="N/A"/>
    <s v="N/A"/>
    <s v="N/A"/>
    <s v="N/A"/>
  </r>
  <r>
    <x v="103"/>
    <n v="2021"/>
    <x v="4"/>
    <x v="0"/>
    <m/>
    <m/>
    <m/>
    <x v="1"/>
    <s v="N/A"/>
    <s v="N/A - N/A"/>
    <x v="2"/>
    <s v="Current year"/>
    <s v="N/A"/>
    <s v="N/A"/>
    <s v="N/A"/>
    <x v="1"/>
    <s v="N/A"/>
    <x v="7"/>
    <s v="N/A"/>
    <s v="N/A"/>
    <s v="N/A"/>
    <s v="N/A"/>
    <s v="N/A"/>
    <s v="N/A"/>
    <s v="N/A"/>
    <s v="N/A"/>
    <s v="N/A"/>
    <s v="N/A"/>
    <s v="N/A"/>
    <s v="N/A"/>
    <s v="N/A"/>
    <s v="N/A"/>
    <s v="N/A"/>
    <s v="N/A"/>
    <s v="N/A"/>
    <s v="N/A"/>
  </r>
  <r>
    <x v="103"/>
    <n v="2022"/>
    <x v="5"/>
    <x v="0"/>
    <m/>
    <m/>
    <m/>
    <x v="2"/>
    <s v="Climate shock"/>
    <s v=" - WFP assistance provided in response to typhoon crisis and conflict; FAO provision of emergency assistance (weather extremes - AA; conflict; COVID-19 socio economic shock); also qualified for COVID-19 GHRP 12 + received IFRC assistance for 23,296 people for  typhoon Vamco"/>
    <x v="3"/>
    <s v="Current year"/>
    <s v="N/A"/>
    <s v="Insufficient evidence"/>
    <s v="N/A"/>
    <x v="1"/>
    <s v="N/A"/>
    <x v="7"/>
    <s v="N/A"/>
    <s v="N/A"/>
    <s v="N/A"/>
    <s v="N/A"/>
    <s v="N/A"/>
    <s v="N/A"/>
    <s v="N/A"/>
    <s v="N/A"/>
    <s v="N/A"/>
    <s v="N/A"/>
    <s v="N/A"/>
    <s v="N/A"/>
    <s v="N/A"/>
    <s v="N/A"/>
    <s v="N/A"/>
    <s v="N/A"/>
    <s v="N/A"/>
    <s v="N/A"/>
  </r>
  <r>
    <x v="103"/>
    <n v="2023"/>
    <x v="6"/>
    <x v="0"/>
    <m/>
    <m/>
    <m/>
    <x v="2"/>
    <s v="External Assistance - WFP"/>
    <s v="Climate shock - Between January-June 2022, WFP provided unconditional nutrition-sensitive food assistance, through the Government's safety nets or partners, and appropriate logistical support to crisis-affected communities following natural hazards or human-induced shocks and disruptions. WFP is assisting 380,000 of the most vulnerable people with emergency food, cash and value vouchers. FAO also developed five projects to restore and promote resilient livelihoods amongst farmers and fisherfolk that were affected by typhoon Rai and other disasters"/>
    <x v="3"/>
    <s v="Current year"/>
    <s v="N/A"/>
    <s v="Insufficient evidence"/>
    <s v="N/A"/>
    <x v="1"/>
    <s v="N/A"/>
    <x v="7"/>
    <s v="N/A"/>
    <s v="N/A"/>
    <s v="N/A"/>
    <s v="N/A"/>
    <s v="N/A"/>
    <s v="N/A"/>
    <s v="N/A"/>
    <s v="N/A"/>
    <s v="N/A"/>
    <s v="N/A"/>
    <s v="N/A"/>
    <s v="N/A"/>
    <s v="N/A"/>
    <s v="N/A"/>
    <s v="N/A"/>
    <s v="N/A"/>
    <s v="N/A"/>
    <s v="N/A"/>
  </r>
  <r>
    <x v="103"/>
    <n v="2023"/>
    <x v="7"/>
    <x v="0"/>
    <m/>
    <m/>
    <m/>
    <x v="2"/>
    <s v="Climate shock"/>
    <s v="Climate shock - Between January-June 2022, WFP provided unconditional nutrition-sensitive food assistance, through the Government's safety nets or partners, and appropriate logistical support to crisis-affected communities following natural hazards or human-induced shocks and disruptions. WFP is assisting 380,000 of the most vulnerable people with emergency food, cash and value vouchers. FAO also developed five projects to restore and promote resilient livelihoods amongst farmers and fisherfolk that were affected by typhoon Rai and other disasters"/>
    <x v="3"/>
    <s v="Projection"/>
    <s v="N/A"/>
    <s v="N/A"/>
    <s v="N/A"/>
    <x v="1"/>
    <s v="N/A"/>
    <x v="7"/>
    <s v="N/A"/>
    <s v="N/A"/>
    <s v="N/A"/>
    <s v="N/A"/>
    <s v="N/A"/>
    <s v="N/A"/>
    <s v="N/A"/>
    <s v="N/A"/>
    <s v="N/A"/>
    <s v="N/A"/>
    <s v="N/A"/>
    <s v="N/A"/>
    <s v="N/A"/>
    <s v="N/A"/>
    <s v="N/A"/>
    <s v="N/A"/>
    <s v="N/A"/>
    <s v="N/A"/>
  </r>
  <r>
    <x v="104"/>
    <n v="2017"/>
    <x v="0"/>
    <x v="6"/>
    <m/>
    <m/>
    <m/>
    <x v="1"/>
    <s v="N/A"/>
    <s v="N/A - N/A"/>
    <x v="2"/>
    <s v="Current year"/>
    <s v="N/A"/>
    <s v="N/A"/>
    <s v="N/A"/>
    <x v="1"/>
    <s v="N/A"/>
    <x v="7"/>
    <s v="N/A"/>
    <s v="N/A"/>
    <s v="N/A"/>
    <s v="N/A"/>
    <s v="N/A"/>
    <s v="N/A"/>
    <s v="N/A"/>
    <s v="N/A"/>
    <s v="N/A"/>
    <s v="N/A"/>
    <s v="N/A"/>
    <s v="N/A"/>
    <s v="N/A"/>
    <s v="N/A"/>
    <s v="N/A"/>
    <s v="N/A"/>
    <s v="N/A"/>
    <s v="N/A"/>
  </r>
  <r>
    <x v="104"/>
    <n v="2018"/>
    <x v="1"/>
    <x v="6"/>
    <m/>
    <m/>
    <m/>
    <x v="1"/>
    <s v="N/A"/>
    <s v="N/A - N/A"/>
    <x v="2"/>
    <s v="Current year"/>
    <s v="N/A"/>
    <s v="N/A"/>
    <s v="N/A"/>
    <x v="1"/>
    <s v="N/A"/>
    <x v="7"/>
    <s v="N/A"/>
    <s v="N/A"/>
    <s v="N/A"/>
    <s v="N/A"/>
    <s v="N/A"/>
    <s v="N/A"/>
    <s v="N/A"/>
    <s v="N/A"/>
    <s v="N/A"/>
    <s v="N/A"/>
    <s v="N/A"/>
    <s v="N/A"/>
    <s v="N/A"/>
    <s v="N/A"/>
    <s v="N/A"/>
    <s v="N/A"/>
    <s v="N/A"/>
    <s v="N/A"/>
  </r>
  <r>
    <x v="104"/>
    <n v="2019"/>
    <x v="2"/>
    <x v="6"/>
    <m/>
    <m/>
    <m/>
    <x v="1"/>
    <s v="N/A"/>
    <s v="N/A - N/A"/>
    <x v="2"/>
    <s v="Current year"/>
    <s v="N/A"/>
    <s v="N/A"/>
    <s v="N/A"/>
    <x v="1"/>
    <s v="N/A"/>
    <x v="7"/>
    <s v="N/A"/>
    <s v="N/A"/>
    <s v="N/A"/>
    <s v="N/A"/>
    <s v="N/A"/>
    <s v="N/A"/>
    <s v="N/A"/>
    <s v="N/A"/>
    <s v="N/A"/>
    <s v="N/A"/>
    <s v="N/A"/>
    <s v="N/A"/>
    <s v="N/A"/>
    <s v="N/A"/>
    <s v="N/A"/>
    <s v="N/A"/>
    <s v="N/A"/>
    <s v="N/A"/>
  </r>
  <r>
    <x v="104"/>
    <n v="2020"/>
    <x v="3"/>
    <x v="6"/>
    <m/>
    <m/>
    <m/>
    <x v="1"/>
    <s v="N/A"/>
    <s v="N/A - N/A"/>
    <x v="2"/>
    <s v="Current year"/>
    <s v="N/A"/>
    <s v="N/A"/>
    <s v="N/A"/>
    <x v="1"/>
    <s v="N/A"/>
    <x v="7"/>
    <s v="N/A"/>
    <s v="N/A"/>
    <s v="N/A"/>
    <s v="N/A"/>
    <s v="N/A"/>
    <s v="N/A"/>
    <s v="N/A"/>
    <s v="N/A"/>
    <s v="N/A"/>
    <s v="N/A"/>
    <s v="N/A"/>
    <s v="N/A"/>
    <s v="N/A"/>
    <s v="N/A"/>
    <s v="N/A"/>
    <s v="N/A"/>
    <s v="N/A"/>
    <s v="N/A"/>
  </r>
  <r>
    <x v="104"/>
    <n v="2021"/>
    <x v="4"/>
    <x v="6"/>
    <m/>
    <m/>
    <m/>
    <x v="1"/>
    <s v="N/A"/>
    <s v="N/A - N/A"/>
    <x v="2"/>
    <s v="Current year"/>
    <s v="N/A"/>
    <s v="N/A"/>
    <s v="N/A"/>
    <x v="1"/>
    <s v="N/A"/>
    <x v="7"/>
    <s v="N/A"/>
    <s v="N/A"/>
    <s v="N/A"/>
    <s v="N/A"/>
    <s v="N/A"/>
    <s v="N/A"/>
    <s v="N/A"/>
    <s v="N/A"/>
    <s v="N/A"/>
    <s v="N/A"/>
    <s v="N/A"/>
    <s v="N/A"/>
    <s v="N/A"/>
    <s v="N/A"/>
    <s v="N/A"/>
    <s v="N/A"/>
    <s v="N/A"/>
    <s v="N/A"/>
  </r>
  <r>
    <x v="104"/>
    <n v="2022"/>
    <x v="5"/>
    <x v="6"/>
    <m/>
    <m/>
    <m/>
    <x v="1"/>
    <s v="N/A"/>
    <s v="N/A - N/A"/>
    <x v="2"/>
    <s v="Current year"/>
    <s v="N/A"/>
    <s v="N/A"/>
    <s v="N/A"/>
    <x v="1"/>
    <s v="N/A"/>
    <x v="7"/>
    <s v="N/A"/>
    <s v="N/A"/>
    <s v="N/A"/>
    <s v="N/A"/>
    <s v="N/A"/>
    <s v="N/A"/>
    <s v="N/A"/>
    <s v="N/A"/>
    <s v="N/A"/>
    <s v="N/A"/>
    <s v="N/A"/>
    <s v="N/A"/>
    <s v="N/A"/>
    <s v="N/A"/>
    <s v="N/A"/>
    <s v="N/A"/>
    <s v="N/A"/>
    <s v="N/A"/>
  </r>
  <r>
    <x v="104"/>
    <n v="2023"/>
    <x v="6"/>
    <x v="6"/>
    <m/>
    <m/>
    <m/>
    <x v="1"/>
    <s v="N/A"/>
    <s v="N/A - N/A"/>
    <x v="2"/>
    <s v="Current year"/>
    <s v="N/A"/>
    <s v="N/A"/>
    <s v="N/A"/>
    <x v="1"/>
    <s v="N/A"/>
    <x v="7"/>
    <s v="N/A"/>
    <s v="N/A"/>
    <s v="N/A"/>
    <s v="N/A"/>
    <s v="N/A"/>
    <s v="N/A"/>
    <s v="N/A"/>
    <s v="N/A"/>
    <s v="N/A"/>
    <s v="N/A"/>
    <s v="N/A"/>
    <s v="N/A"/>
    <s v="N/A"/>
    <s v="N/A"/>
    <s v="N/A"/>
    <s v="N/A"/>
    <s v="N/A"/>
    <s v="N/A"/>
  </r>
  <r>
    <x v="105"/>
    <n v="2017"/>
    <x v="0"/>
    <x v="6"/>
    <m/>
    <m/>
    <m/>
    <x v="1"/>
    <s v="N/A"/>
    <s v="N/A - N/A"/>
    <x v="2"/>
    <s v="Current year"/>
    <s v="N/A"/>
    <s v="N/A"/>
    <s v="N/A"/>
    <x v="1"/>
    <s v="N/A"/>
    <x v="7"/>
    <s v="N/A"/>
    <s v="N/A"/>
    <s v="N/A"/>
    <s v="N/A"/>
    <s v="N/A"/>
    <s v="N/A"/>
    <s v="N/A"/>
    <s v="N/A"/>
    <s v="N/A"/>
    <s v="N/A"/>
    <s v="N/A"/>
    <s v="N/A"/>
    <s v="N/A"/>
    <s v="N/A"/>
    <s v="N/A"/>
    <s v="N/A"/>
    <s v="N/A"/>
    <s v="N/A"/>
  </r>
  <r>
    <x v="105"/>
    <n v="2018"/>
    <x v="1"/>
    <x v="6"/>
    <m/>
    <m/>
    <m/>
    <x v="1"/>
    <s v="N/A"/>
    <s v="N/A - N/A"/>
    <x v="2"/>
    <s v="Current year"/>
    <s v="N/A"/>
    <s v="N/A"/>
    <s v="N/A"/>
    <x v="1"/>
    <s v="N/A"/>
    <x v="7"/>
    <s v="N/A"/>
    <s v="N/A"/>
    <s v="N/A"/>
    <s v="N/A"/>
    <s v="N/A"/>
    <s v="N/A"/>
    <s v="N/A"/>
    <s v="N/A"/>
    <s v="N/A"/>
    <s v="N/A"/>
    <s v="N/A"/>
    <s v="N/A"/>
    <s v="N/A"/>
    <s v="N/A"/>
    <s v="N/A"/>
    <s v="N/A"/>
    <s v="N/A"/>
    <s v="N/A"/>
  </r>
  <r>
    <x v="105"/>
    <n v="2019"/>
    <x v="2"/>
    <x v="6"/>
    <m/>
    <m/>
    <m/>
    <x v="1"/>
    <s v="N/A"/>
    <s v="N/A - N/A"/>
    <x v="2"/>
    <s v="Current year"/>
    <s v="N/A"/>
    <s v="N/A"/>
    <s v="N/A"/>
    <x v="1"/>
    <s v="N/A"/>
    <x v="7"/>
    <s v="N/A"/>
    <s v="N/A"/>
    <s v="N/A"/>
    <s v="N/A"/>
    <s v="N/A"/>
    <s v="N/A"/>
    <s v="N/A"/>
    <s v="N/A"/>
    <s v="N/A"/>
    <s v="N/A"/>
    <s v="N/A"/>
    <s v="N/A"/>
    <s v="N/A"/>
    <s v="N/A"/>
    <s v="N/A"/>
    <s v="N/A"/>
    <s v="N/A"/>
    <s v="N/A"/>
  </r>
  <r>
    <x v="105"/>
    <n v="2020"/>
    <x v="3"/>
    <x v="6"/>
    <m/>
    <m/>
    <m/>
    <x v="1"/>
    <s v="N/A"/>
    <s v="N/A - N/A"/>
    <x v="2"/>
    <s v="Current year"/>
    <s v="N/A"/>
    <s v="N/A"/>
    <s v="N/A"/>
    <x v="1"/>
    <s v="N/A"/>
    <x v="7"/>
    <s v="N/A"/>
    <s v="N/A"/>
    <s v="N/A"/>
    <s v="N/A"/>
    <s v="N/A"/>
    <s v="N/A"/>
    <s v="N/A"/>
    <s v="N/A"/>
    <s v="N/A"/>
    <s v="N/A"/>
    <s v="N/A"/>
    <s v="N/A"/>
    <s v="N/A"/>
    <s v="N/A"/>
    <s v="N/A"/>
    <s v="N/A"/>
    <s v="N/A"/>
    <s v="N/A"/>
  </r>
  <r>
    <x v="105"/>
    <n v="2021"/>
    <x v="4"/>
    <x v="6"/>
    <m/>
    <m/>
    <m/>
    <x v="1"/>
    <s v="N/A"/>
    <s v="N/A - N/A"/>
    <x v="2"/>
    <s v="Current year"/>
    <s v="N/A"/>
    <s v="N/A"/>
    <s v="N/A"/>
    <x v="1"/>
    <s v="N/A"/>
    <x v="7"/>
    <s v="N/A"/>
    <s v="N/A"/>
    <s v="N/A"/>
    <s v="N/A"/>
    <s v="N/A"/>
    <s v="N/A"/>
    <s v="N/A"/>
    <s v="N/A"/>
    <s v="N/A"/>
    <s v="N/A"/>
    <s v="N/A"/>
    <s v="N/A"/>
    <s v="N/A"/>
    <s v="N/A"/>
    <s v="N/A"/>
    <s v="N/A"/>
    <s v="N/A"/>
    <s v="N/A"/>
  </r>
  <r>
    <x v="105"/>
    <n v="2022"/>
    <x v="5"/>
    <x v="6"/>
    <m/>
    <m/>
    <m/>
    <x v="1"/>
    <s v="N/A"/>
    <s v="N/A - N/A"/>
    <x v="2"/>
    <s v="Current year"/>
    <s v="N/A"/>
    <s v="N/A"/>
    <s v="N/A"/>
    <x v="1"/>
    <s v="N/A"/>
    <x v="7"/>
    <s v="N/A"/>
    <s v="N/A"/>
    <s v="N/A"/>
    <s v="N/A"/>
    <s v="N/A"/>
    <s v="N/A"/>
    <s v="N/A"/>
    <s v="N/A"/>
    <s v="N/A"/>
    <s v="N/A"/>
    <s v="N/A"/>
    <s v="N/A"/>
    <s v="N/A"/>
    <s v="N/A"/>
    <s v="N/A"/>
    <s v="N/A"/>
    <s v="N/A"/>
    <s v="N/A"/>
  </r>
  <r>
    <x v="105"/>
    <n v="2023"/>
    <x v="6"/>
    <x v="6"/>
    <m/>
    <m/>
    <m/>
    <x v="1"/>
    <s v="N/A"/>
    <s v="N/A - N/A"/>
    <x v="2"/>
    <s v="Current year"/>
    <s v="N/A"/>
    <s v="N/A"/>
    <s v="N/A"/>
    <x v="1"/>
    <s v="N/A"/>
    <x v="7"/>
    <s v="N/A"/>
    <s v="N/A"/>
    <s v="N/A"/>
    <s v="N/A"/>
    <s v="N/A"/>
    <s v="N/A"/>
    <s v="N/A"/>
    <s v="N/A"/>
    <s v="N/A"/>
    <s v="N/A"/>
    <s v="N/A"/>
    <s v="N/A"/>
    <s v="N/A"/>
    <s v="N/A"/>
    <s v="N/A"/>
    <s v="N/A"/>
    <s v="N/A"/>
    <s v="N/A"/>
  </r>
  <r>
    <x v="106"/>
    <n v="2017"/>
    <x v="0"/>
    <x v="5"/>
    <m/>
    <m/>
    <m/>
    <x v="1"/>
    <s v="N/A"/>
    <s v="N/A - N/A"/>
    <x v="2"/>
    <s v="Current year"/>
    <s v="N/A"/>
    <s v="N/A"/>
    <s v="N/A"/>
    <x v="1"/>
    <s v="N/A"/>
    <x v="7"/>
    <s v="N/A"/>
    <s v="N/A"/>
    <s v="N/A"/>
    <s v="N/A"/>
    <s v="N/A"/>
    <s v="N/A"/>
    <s v="N/A"/>
    <s v="N/A"/>
    <s v="N/A"/>
    <s v="N/A"/>
    <s v="N/A"/>
    <s v="N/A"/>
    <s v="N/A"/>
    <s v="N/A"/>
    <s v="N/A"/>
    <s v="N/A"/>
    <s v="N/A"/>
    <s v="N/A"/>
  </r>
  <r>
    <x v="106"/>
    <n v="2018"/>
    <x v="1"/>
    <x v="5"/>
    <m/>
    <m/>
    <m/>
    <x v="1"/>
    <s v="N/A"/>
    <s v="N/A - N/A"/>
    <x v="2"/>
    <s v="Current year"/>
    <s v="N/A"/>
    <s v="N/A"/>
    <s v="N/A"/>
    <x v="1"/>
    <s v="N/A"/>
    <x v="7"/>
    <s v="N/A"/>
    <s v="N/A"/>
    <s v="N/A"/>
    <s v="N/A"/>
    <s v="N/A"/>
    <s v="N/A"/>
    <s v="N/A"/>
    <s v="N/A"/>
    <s v="N/A"/>
    <s v="N/A"/>
    <s v="N/A"/>
    <s v="N/A"/>
    <s v="N/A"/>
    <s v="N/A"/>
    <s v="N/A"/>
    <s v="N/A"/>
    <s v="N/A"/>
    <s v="N/A"/>
  </r>
  <r>
    <x v="106"/>
    <n v="2019"/>
    <x v="2"/>
    <x v="5"/>
    <m/>
    <m/>
    <m/>
    <x v="1"/>
    <s v="N/A"/>
    <s v="N/A - N/A"/>
    <x v="2"/>
    <s v="Current year"/>
    <s v="N/A"/>
    <s v="N/A"/>
    <s v="N/A"/>
    <x v="1"/>
    <s v="N/A"/>
    <x v="7"/>
    <s v="N/A"/>
    <s v="N/A"/>
    <s v="N/A"/>
    <s v="N/A"/>
    <s v="N/A"/>
    <s v="N/A"/>
    <s v="N/A"/>
    <s v="N/A"/>
    <s v="N/A"/>
    <s v="N/A"/>
    <s v="N/A"/>
    <s v="N/A"/>
    <s v="N/A"/>
    <s v="N/A"/>
    <s v="N/A"/>
    <s v="N/A"/>
    <s v="N/A"/>
    <s v="N/A"/>
  </r>
  <r>
    <x v="106"/>
    <n v="2020"/>
    <x v="3"/>
    <x v="5"/>
    <m/>
    <m/>
    <m/>
    <x v="0"/>
    <s v="Displacement"/>
    <s v="Displacement - "/>
    <x v="0"/>
    <s v="Current year"/>
    <m/>
    <m/>
    <s v="N/A"/>
    <x v="11"/>
    <n v="12600000"/>
    <x v="264"/>
    <n v="1"/>
    <s v="Apr-May 2019"/>
    <s v="merged with Phase 2 "/>
    <s v="merged with Phase 2"/>
    <n v="12480000"/>
    <n v="0.99047619047619051"/>
    <s v="N/A"/>
    <s v="N/A"/>
    <s v="N/A"/>
    <s v="N/A"/>
    <s v="N/A"/>
    <s v="N/A"/>
    <n v="120000"/>
    <n v="0.01"/>
    <s v="N/A"/>
    <m/>
    <s v="N"/>
    <s v="Conflict/insecurity"/>
  </r>
  <r>
    <x v="106"/>
    <n v="2021"/>
    <x v="4"/>
    <x v="5"/>
    <m/>
    <s v="Refugees"/>
    <m/>
    <x v="0"/>
    <s v="Displacement"/>
    <s v="Displacement - Refugee populations"/>
    <x v="3"/>
    <s v="Current year"/>
    <s v="N/A"/>
    <s v="N/A"/>
    <s v="N/A"/>
    <x v="1"/>
    <s v="N/A"/>
    <x v="7"/>
    <s v="N/A"/>
    <s v="N/A"/>
    <s v="N/A"/>
    <s v="N/A"/>
    <s v="N/A"/>
    <s v="N/A"/>
    <s v="N/A"/>
    <s v="N/A"/>
    <s v="N/A"/>
    <s v="N/A"/>
    <s v="N/A"/>
    <s v="N/A"/>
    <s v="N/A"/>
    <s v="N/A"/>
    <s v="N/A"/>
    <s v="N/A"/>
    <s v="N/A"/>
    <s v="N/A"/>
  </r>
  <r>
    <x v="106"/>
    <n v="2022"/>
    <x v="5"/>
    <x v="5"/>
    <m/>
    <s v="Refugees"/>
    <m/>
    <x v="0"/>
    <s v="Displacement"/>
    <s v="Displacement - WFP assistance provided (refugees); FAO assistance provided (displaced populations from and bordering areas with DRC); WFP/UNHCR assistance provided + IFRC assistance for floods and windstorm (3500 people)"/>
    <x v="0"/>
    <s v="Current year"/>
    <m/>
    <m/>
    <m/>
    <x v="14"/>
    <m/>
    <x v="265"/>
    <m/>
    <m/>
    <s v="merged with Phase 2 "/>
    <s v="merged with Phase 2"/>
    <n v="76982"/>
    <n v="0.67591511330810494"/>
    <s v="N/A"/>
    <s v="N/A"/>
    <s v="N/A"/>
    <s v="N/A"/>
    <s v="N/A"/>
    <s v="N/A"/>
    <n v="36911"/>
    <n v="0.32"/>
    <s v="N/A"/>
    <m/>
    <s v="N"/>
    <s v="Conflict/insecurity"/>
  </r>
  <r>
    <x v="106"/>
    <n v="2023"/>
    <x v="6"/>
    <x v="5"/>
    <m/>
    <s v="Refugees"/>
    <m/>
    <x v="0"/>
    <s v="External Assistance - WFP"/>
    <s v="Displacement -  Between January-August 2022, WFP provided food and nutrition assistance and basic livelihood support to refugees and returnees, including through provision of WFP services to the Government of Rwanda and humanitarian agencies (modality: food). Minimum of 5,000 people reached"/>
    <x v="3"/>
    <s v="Current year"/>
    <s v="N/A"/>
    <s v="Insufficient evidence"/>
    <s v="N/A"/>
    <x v="1"/>
    <s v="N/A"/>
    <x v="7"/>
    <s v="N/A"/>
    <s v="N/A"/>
    <s v="N/A"/>
    <s v="N/A"/>
    <s v="N/A"/>
    <s v="N/A"/>
    <s v="N/A"/>
    <s v="N/A"/>
    <s v="N/A"/>
    <s v="N/A"/>
    <s v="N/A"/>
    <s v="N/A"/>
    <s v="N/A"/>
    <s v="N/A"/>
    <s v="N/A"/>
    <s v="N/A"/>
    <s v="N/A"/>
    <s v="N/A"/>
  </r>
  <r>
    <x v="106"/>
    <n v="2023"/>
    <x v="7"/>
    <x v="5"/>
    <m/>
    <m/>
    <m/>
    <x v="0"/>
    <s v="Displacement"/>
    <s v="Displacement -  Between January-August 2022, WFP provided food and nutrition assistance and basic livelihood support to refugees and returnees, including through provision of WFP services to the Government of Rwanda and humanitarian agencies (modality: food). Minimum of 5,000 people reached"/>
    <x v="3"/>
    <s v="Projection"/>
    <s v="N/A"/>
    <s v="Data gap"/>
    <s v="N/A"/>
    <x v="1"/>
    <s v="N/A"/>
    <x v="7"/>
    <s v="N/A"/>
    <s v="N/A"/>
    <s v="N/A"/>
    <s v="N/A"/>
    <s v="N/A"/>
    <s v="N/A"/>
    <s v="N/A"/>
    <s v="N/A"/>
    <s v="N/A"/>
    <s v="N/A"/>
    <s v="N/A"/>
    <s v="N/A"/>
    <s v="N/A"/>
    <s v="N/A"/>
    <s v="N/A"/>
    <s v="N/A"/>
    <s v="N/A"/>
    <s v="N/A"/>
  </r>
  <r>
    <x v="107"/>
    <n v="2017"/>
    <x v="0"/>
    <x v="6"/>
    <m/>
    <m/>
    <m/>
    <x v="1"/>
    <s v="N/A"/>
    <s v="N/A - N/A"/>
    <x v="2"/>
    <s v="Current year"/>
    <s v="N/A"/>
    <s v="N/A"/>
    <s v="N/A"/>
    <x v="1"/>
    <s v="N/A"/>
    <x v="7"/>
    <s v="N/A"/>
    <s v="N/A"/>
    <s v="N/A"/>
    <s v="N/A"/>
    <s v="N/A"/>
    <s v="N/A"/>
    <s v="N/A"/>
    <s v="N/A"/>
    <s v="N/A"/>
    <s v="N/A"/>
    <s v="N/A"/>
    <s v="N/A"/>
    <s v="N/A"/>
    <s v="N/A"/>
    <s v="N/A"/>
    <s v="N/A"/>
    <s v="N/A"/>
    <s v="N/A"/>
  </r>
  <r>
    <x v="107"/>
    <n v="2018"/>
    <x v="1"/>
    <x v="6"/>
    <m/>
    <m/>
    <m/>
    <x v="1"/>
    <s v="N/A"/>
    <s v="N/A - N/A"/>
    <x v="2"/>
    <s v="Current year"/>
    <s v="N/A"/>
    <s v="N/A"/>
    <s v="N/A"/>
    <x v="1"/>
    <s v="N/A"/>
    <x v="7"/>
    <s v="N/A"/>
    <s v="N/A"/>
    <s v="N/A"/>
    <s v="N/A"/>
    <s v="N/A"/>
    <s v="N/A"/>
    <s v="N/A"/>
    <s v="N/A"/>
    <s v="N/A"/>
    <s v="N/A"/>
    <s v="N/A"/>
    <s v="N/A"/>
    <s v="N/A"/>
    <s v="N/A"/>
    <s v="N/A"/>
    <s v="N/A"/>
    <s v="N/A"/>
    <s v="N/A"/>
  </r>
  <r>
    <x v="107"/>
    <n v="2019"/>
    <x v="2"/>
    <x v="6"/>
    <m/>
    <m/>
    <m/>
    <x v="1"/>
    <s v="N/A"/>
    <s v="N/A - N/A"/>
    <x v="2"/>
    <s v="Current year"/>
    <s v="N/A"/>
    <s v="N/A"/>
    <s v="N/A"/>
    <x v="1"/>
    <s v="N/A"/>
    <x v="7"/>
    <s v="N/A"/>
    <s v="N/A"/>
    <s v="N/A"/>
    <s v="N/A"/>
    <s v="N/A"/>
    <s v="N/A"/>
    <s v="N/A"/>
    <s v="N/A"/>
    <s v="N/A"/>
    <s v="N/A"/>
    <s v="N/A"/>
    <s v="N/A"/>
    <s v="N/A"/>
    <s v="N/A"/>
    <s v="N/A"/>
    <s v="N/A"/>
    <s v="N/A"/>
    <s v="N/A"/>
  </r>
  <r>
    <x v="107"/>
    <n v="2020"/>
    <x v="3"/>
    <x v="6"/>
    <m/>
    <m/>
    <m/>
    <x v="1"/>
    <s v="N/A"/>
    <s v="N/A - N/A"/>
    <x v="2"/>
    <s v="Current year"/>
    <s v="N/A"/>
    <s v="N/A"/>
    <s v="N/A"/>
    <x v="1"/>
    <s v="N/A"/>
    <x v="7"/>
    <s v="N/A"/>
    <s v="N/A"/>
    <s v="N/A"/>
    <s v="N/A"/>
    <s v="N/A"/>
    <s v="N/A"/>
    <s v="N/A"/>
    <s v="N/A"/>
    <s v="N/A"/>
    <s v="N/A"/>
    <s v="N/A"/>
    <s v="N/A"/>
    <s v="N/A"/>
    <s v="N/A"/>
    <s v="N/A"/>
    <s v="N/A"/>
    <s v="N/A"/>
    <s v="N/A"/>
  </r>
  <r>
    <x v="107"/>
    <n v="2021"/>
    <x v="4"/>
    <x v="6"/>
    <m/>
    <m/>
    <m/>
    <x v="1"/>
    <s v="N/A"/>
    <s v="N/A - N/A"/>
    <x v="2"/>
    <s v="Current year"/>
    <s v="N/A"/>
    <s v="N/A"/>
    <s v="N/A"/>
    <x v="1"/>
    <s v="N/A"/>
    <x v="7"/>
    <s v="N/A"/>
    <s v="N/A"/>
    <s v="N/A"/>
    <s v="N/A"/>
    <s v="N/A"/>
    <s v="N/A"/>
    <s v="N/A"/>
    <s v="N/A"/>
    <s v="N/A"/>
    <s v="N/A"/>
    <s v="N/A"/>
    <s v="N/A"/>
    <s v="N/A"/>
    <s v="N/A"/>
    <s v="N/A"/>
    <s v="N/A"/>
    <s v="N/A"/>
    <s v="N/A"/>
  </r>
  <r>
    <x v="107"/>
    <n v="2022"/>
    <x v="5"/>
    <x v="6"/>
    <m/>
    <m/>
    <m/>
    <x v="1"/>
    <s v="N/A"/>
    <s v="N/A - N/A"/>
    <x v="2"/>
    <s v="Current year"/>
    <s v="N/A"/>
    <s v="N/A"/>
    <s v="N/A"/>
    <x v="1"/>
    <s v="N/A"/>
    <x v="7"/>
    <s v="N/A"/>
    <s v="N/A"/>
    <s v="N/A"/>
    <s v="N/A"/>
    <s v="N/A"/>
    <s v="N/A"/>
    <s v="N/A"/>
    <s v="N/A"/>
    <s v="N/A"/>
    <s v="N/A"/>
    <s v="N/A"/>
    <s v="N/A"/>
    <s v="N/A"/>
    <s v="N/A"/>
    <s v="N/A"/>
    <s v="N/A"/>
    <s v="N/A"/>
    <s v="N/A"/>
  </r>
  <r>
    <x v="107"/>
    <n v="2023"/>
    <x v="6"/>
    <x v="6"/>
    <m/>
    <m/>
    <m/>
    <x v="1"/>
    <s v="N/A"/>
    <s v="N/A - N/A"/>
    <x v="2"/>
    <s v="Current year"/>
    <s v="N/A"/>
    <s v="N/A"/>
    <s v="N/A"/>
    <x v="1"/>
    <s v="N/A"/>
    <x v="7"/>
    <s v="N/A"/>
    <s v="N/A"/>
    <s v="N/A"/>
    <s v="N/A"/>
    <s v="N/A"/>
    <s v="N/A"/>
    <s v="N/A"/>
    <s v="N/A"/>
    <s v="N/A"/>
    <s v="N/A"/>
    <s v="N/A"/>
    <s v="N/A"/>
    <s v="N/A"/>
    <s v="N/A"/>
    <s v="N/A"/>
    <s v="N/A"/>
    <s v="N/A"/>
    <s v="N/A"/>
  </r>
  <r>
    <x v="108"/>
    <n v="2017"/>
    <x v="0"/>
    <x v="6"/>
    <m/>
    <m/>
    <m/>
    <x v="1"/>
    <s v="N/A"/>
    <s v="N/A - N/A"/>
    <x v="2"/>
    <s v="Current year"/>
    <s v="N/A"/>
    <s v="N/A"/>
    <s v="N/A"/>
    <x v="1"/>
    <s v="N/A"/>
    <x v="7"/>
    <s v="N/A"/>
    <s v="N/A"/>
    <s v="N/A"/>
    <s v="N/A"/>
    <s v="N/A"/>
    <s v="N/A"/>
    <s v="N/A"/>
    <s v="N/A"/>
    <s v="N/A"/>
    <s v="N/A"/>
    <s v="N/A"/>
    <s v="N/A"/>
    <s v="N/A"/>
    <s v="N/A"/>
    <s v="N/A"/>
    <s v="N/A"/>
    <s v="N/A"/>
    <s v="N/A"/>
  </r>
  <r>
    <x v="108"/>
    <n v="2018"/>
    <x v="1"/>
    <x v="6"/>
    <m/>
    <m/>
    <m/>
    <x v="1"/>
    <s v="N/A"/>
    <s v="N/A - N/A"/>
    <x v="2"/>
    <s v="Current year"/>
    <s v="N/A"/>
    <s v="N/A"/>
    <s v="N/A"/>
    <x v="1"/>
    <s v="N/A"/>
    <x v="7"/>
    <s v="N/A"/>
    <s v="N/A"/>
    <s v="N/A"/>
    <s v="N/A"/>
    <s v="N/A"/>
    <s v="N/A"/>
    <s v="N/A"/>
    <s v="N/A"/>
    <s v="N/A"/>
    <s v="N/A"/>
    <s v="N/A"/>
    <s v="N/A"/>
    <s v="N/A"/>
    <s v="N/A"/>
    <s v="N/A"/>
    <s v="N/A"/>
    <s v="N/A"/>
    <s v="N/A"/>
  </r>
  <r>
    <x v="108"/>
    <n v="2019"/>
    <x v="2"/>
    <x v="6"/>
    <m/>
    <m/>
    <m/>
    <x v="1"/>
    <s v="N/A"/>
    <s v="N/A - N/A"/>
    <x v="2"/>
    <s v="Current year"/>
    <s v="N/A"/>
    <s v="N/A"/>
    <s v="N/A"/>
    <x v="1"/>
    <s v="N/A"/>
    <x v="7"/>
    <s v="N/A"/>
    <s v="N/A"/>
    <s v="N/A"/>
    <s v="N/A"/>
    <s v="N/A"/>
    <s v="N/A"/>
    <s v="N/A"/>
    <s v="N/A"/>
    <s v="N/A"/>
    <s v="N/A"/>
    <s v="N/A"/>
    <s v="N/A"/>
    <s v="N/A"/>
    <s v="N/A"/>
    <s v="N/A"/>
    <s v="N/A"/>
    <s v="N/A"/>
    <s v="N/A"/>
  </r>
  <r>
    <x v="108"/>
    <n v="2020"/>
    <x v="3"/>
    <x v="6"/>
    <m/>
    <m/>
    <m/>
    <x v="1"/>
    <s v="N/A"/>
    <s v="N/A - N/A"/>
    <x v="2"/>
    <s v="Current year"/>
    <s v="N/A"/>
    <s v="N/A"/>
    <s v="N/A"/>
    <x v="1"/>
    <s v="N/A"/>
    <x v="7"/>
    <s v="N/A"/>
    <s v="N/A"/>
    <s v="N/A"/>
    <s v="N/A"/>
    <s v="N/A"/>
    <s v="N/A"/>
    <s v="N/A"/>
    <s v="N/A"/>
    <s v="N/A"/>
    <s v="N/A"/>
    <s v="N/A"/>
    <s v="N/A"/>
    <s v="N/A"/>
    <s v="N/A"/>
    <s v="N/A"/>
    <s v="N/A"/>
    <s v="N/A"/>
    <s v="N/A"/>
  </r>
  <r>
    <x v="108"/>
    <n v="2021"/>
    <x v="4"/>
    <x v="6"/>
    <m/>
    <m/>
    <m/>
    <x v="1"/>
    <s v="N/A"/>
    <s v="N/A - N/A"/>
    <x v="2"/>
    <s v="Current year"/>
    <s v="N/A"/>
    <s v="N/A"/>
    <s v="N/A"/>
    <x v="1"/>
    <s v="N/A"/>
    <x v="7"/>
    <s v="N/A"/>
    <s v="N/A"/>
    <s v="N/A"/>
    <s v="N/A"/>
    <s v="N/A"/>
    <s v="N/A"/>
    <s v="N/A"/>
    <s v="N/A"/>
    <s v="N/A"/>
    <s v="N/A"/>
    <s v="N/A"/>
    <s v="N/A"/>
    <s v="N/A"/>
    <s v="N/A"/>
    <s v="N/A"/>
    <s v="N/A"/>
    <s v="N/A"/>
    <s v="N/A"/>
  </r>
  <r>
    <x v="108"/>
    <n v="2022"/>
    <x v="5"/>
    <x v="6"/>
    <m/>
    <m/>
    <m/>
    <x v="1"/>
    <s v="N/A"/>
    <s v="N/A - N/A"/>
    <x v="2"/>
    <s v="Current year"/>
    <s v="N/A"/>
    <s v="N/A"/>
    <s v="N/A"/>
    <x v="1"/>
    <s v="N/A"/>
    <x v="7"/>
    <s v="N/A"/>
    <s v="N/A"/>
    <s v="N/A"/>
    <s v="N/A"/>
    <s v="N/A"/>
    <s v="N/A"/>
    <s v="N/A"/>
    <s v="N/A"/>
    <s v="N/A"/>
    <s v="N/A"/>
    <s v="N/A"/>
    <s v="N/A"/>
    <s v="N/A"/>
    <s v="N/A"/>
    <s v="N/A"/>
    <s v="N/A"/>
    <s v="N/A"/>
    <s v="N/A"/>
  </r>
  <r>
    <x v="108"/>
    <n v="2023"/>
    <x v="6"/>
    <x v="6"/>
    <m/>
    <m/>
    <m/>
    <x v="1"/>
    <s v="N/A"/>
    <s v="N/A - N/A"/>
    <x v="2"/>
    <s v="Current year"/>
    <s v="N/A"/>
    <s v="N/A"/>
    <s v="N/A"/>
    <x v="1"/>
    <s v="N/A"/>
    <x v="7"/>
    <s v="N/A"/>
    <s v="N/A"/>
    <s v="N/A"/>
    <s v="N/A"/>
    <s v="N/A"/>
    <s v="N/A"/>
    <s v="N/A"/>
    <s v="N/A"/>
    <s v="N/A"/>
    <s v="N/A"/>
    <s v="N/A"/>
    <s v="N/A"/>
    <s v="N/A"/>
    <s v="N/A"/>
    <s v="N/A"/>
    <s v="N/A"/>
    <s v="N/A"/>
    <s v="N/A"/>
  </r>
  <r>
    <x v="109"/>
    <n v="2017"/>
    <x v="0"/>
    <x v="6"/>
    <m/>
    <m/>
    <m/>
    <x v="1"/>
    <s v="N/A"/>
    <s v="N/A - N/A"/>
    <x v="2"/>
    <s v="Current year"/>
    <s v="N/A"/>
    <s v="N/A"/>
    <s v="N/A"/>
    <x v="1"/>
    <s v="N/A"/>
    <x v="7"/>
    <s v="N/A"/>
    <s v="N/A"/>
    <s v="N/A"/>
    <s v="N/A"/>
    <s v="N/A"/>
    <s v="N/A"/>
    <s v="N/A"/>
    <s v="N/A"/>
    <s v="N/A"/>
    <s v="N/A"/>
    <s v="N/A"/>
    <s v="N/A"/>
    <s v="N/A"/>
    <s v="N/A"/>
    <s v="N/A"/>
    <s v="N/A"/>
    <s v="N/A"/>
    <s v="N/A"/>
  </r>
  <r>
    <x v="109"/>
    <n v="2018"/>
    <x v="1"/>
    <x v="6"/>
    <m/>
    <m/>
    <m/>
    <x v="1"/>
    <s v="N/A"/>
    <s v="N/A - N/A"/>
    <x v="2"/>
    <s v="Current year"/>
    <s v="N/A"/>
    <s v="N/A"/>
    <s v="N/A"/>
    <x v="1"/>
    <s v="N/A"/>
    <x v="7"/>
    <s v="N/A"/>
    <s v="N/A"/>
    <s v="N/A"/>
    <s v="N/A"/>
    <s v="N/A"/>
    <s v="N/A"/>
    <s v="N/A"/>
    <s v="N/A"/>
    <s v="N/A"/>
    <s v="N/A"/>
    <s v="N/A"/>
    <s v="N/A"/>
    <s v="N/A"/>
    <s v="N/A"/>
    <s v="N/A"/>
    <s v="N/A"/>
    <s v="N/A"/>
    <s v="N/A"/>
  </r>
  <r>
    <x v="109"/>
    <n v="2019"/>
    <x v="2"/>
    <x v="6"/>
    <m/>
    <m/>
    <m/>
    <x v="1"/>
    <s v="N/A"/>
    <s v="N/A - N/A"/>
    <x v="2"/>
    <s v="Current year"/>
    <s v="N/A"/>
    <s v="N/A"/>
    <s v="N/A"/>
    <x v="1"/>
    <s v="N/A"/>
    <x v="7"/>
    <s v="N/A"/>
    <s v="N/A"/>
    <s v="N/A"/>
    <s v="N/A"/>
    <s v="N/A"/>
    <s v="N/A"/>
    <s v="N/A"/>
    <s v="N/A"/>
    <s v="N/A"/>
    <s v="N/A"/>
    <s v="N/A"/>
    <s v="N/A"/>
    <s v="N/A"/>
    <s v="N/A"/>
    <s v="N/A"/>
    <s v="N/A"/>
    <s v="N/A"/>
    <s v="N/A"/>
  </r>
  <r>
    <x v="109"/>
    <n v="2020"/>
    <x v="3"/>
    <x v="6"/>
    <m/>
    <m/>
    <m/>
    <x v="1"/>
    <s v="N/A"/>
    <s v="N/A - N/A"/>
    <x v="2"/>
    <s v="Current year"/>
    <s v="N/A"/>
    <s v="N/A"/>
    <s v="N/A"/>
    <x v="1"/>
    <s v="N/A"/>
    <x v="7"/>
    <s v="N/A"/>
    <s v="N/A"/>
    <s v="N/A"/>
    <s v="N/A"/>
    <s v="N/A"/>
    <s v="N/A"/>
    <s v="N/A"/>
    <s v="N/A"/>
    <s v="N/A"/>
    <s v="N/A"/>
    <s v="N/A"/>
    <s v="N/A"/>
    <s v="N/A"/>
    <s v="N/A"/>
    <s v="N/A"/>
    <s v="N/A"/>
    <s v="N/A"/>
    <s v="N/A"/>
  </r>
  <r>
    <x v="109"/>
    <n v="2021"/>
    <x v="4"/>
    <x v="6"/>
    <m/>
    <m/>
    <m/>
    <x v="1"/>
    <s v="N/A"/>
    <s v="N/A - N/A"/>
    <x v="2"/>
    <s v="Current year"/>
    <s v="N/A"/>
    <s v="N/A"/>
    <s v="N/A"/>
    <x v="1"/>
    <s v="N/A"/>
    <x v="7"/>
    <s v="N/A"/>
    <s v="N/A"/>
    <s v="N/A"/>
    <s v="N/A"/>
    <s v="N/A"/>
    <s v="N/A"/>
    <s v="N/A"/>
    <s v="N/A"/>
    <s v="N/A"/>
    <s v="N/A"/>
    <s v="N/A"/>
    <s v="N/A"/>
    <s v="N/A"/>
    <s v="N/A"/>
    <s v="N/A"/>
    <s v="N/A"/>
    <s v="N/A"/>
    <s v="N/A"/>
  </r>
  <r>
    <x v="109"/>
    <n v="2022"/>
    <x v="5"/>
    <x v="6"/>
    <m/>
    <m/>
    <m/>
    <x v="1"/>
    <s v="N/A"/>
    <s v="N/A - N/A"/>
    <x v="2"/>
    <s v="Current year"/>
    <s v="N/A"/>
    <s v="N/A"/>
    <s v="N/A"/>
    <x v="1"/>
    <s v="N/A"/>
    <x v="7"/>
    <s v="N/A"/>
    <s v="N/A"/>
    <s v="N/A"/>
    <s v="N/A"/>
    <s v="N/A"/>
    <s v="N/A"/>
    <s v="N/A"/>
    <s v="N/A"/>
    <s v="N/A"/>
    <s v="N/A"/>
    <s v="N/A"/>
    <s v="N/A"/>
    <s v="N/A"/>
    <s v="N/A"/>
    <s v="N/A"/>
    <s v="N/A"/>
    <s v="N/A"/>
    <s v="N/A"/>
  </r>
  <r>
    <x v="109"/>
    <n v="2023"/>
    <x v="6"/>
    <x v="6"/>
    <m/>
    <m/>
    <m/>
    <x v="1"/>
    <s v="N/A"/>
    <s v="N/A - N/A"/>
    <x v="2"/>
    <s v="Current year"/>
    <s v="N/A"/>
    <s v="N/A"/>
    <s v="N/A"/>
    <x v="1"/>
    <s v="N/A"/>
    <x v="7"/>
    <s v="N/A"/>
    <s v="N/A"/>
    <s v="N/A"/>
    <s v="N/A"/>
    <s v="N/A"/>
    <s v="N/A"/>
    <s v="N/A"/>
    <s v="N/A"/>
    <s v="N/A"/>
    <s v="N/A"/>
    <s v="N/A"/>
    <s v="N/A"/>
    <s v="N/A"/>
    <s v="N/A"/>
    <s v="N/A"/>
    <s v="N/A"/>
    <s v="N/A"/>
    <s v="N/A"/>
  </r>
  <r>
    <x v="110"/>
    <n v="2017"/>
    <x v="0"/>
    <x v="6"/>
    <m/>
    <m/>
    <m/>
    <x v="1"/>
    <s v="N/A"/>
    <s v="N/A - N/A"/>
    <x v="2"/>
    <s v="Current year"/>
    <s v="N/A"/>
    <s v="N/A"/>
    <s v="N/A"/>
    <x v="1"/>
    <s v="N/A"/>
    <x v="7"/>
    <s v="N/A"/>
    <s v="N/A"/>
    <s v="N/A"/>
    <s v="N/A"/>
    <s v="N/A"/>
    <s v="N/A"/>
    <s v="N/A"/>
    <s v="N/A"/>
    <s v="N/A"/>
    <s v="N/A"/>
    <s v="N/A"/>
    <s v="N/A"/>
    <s v="N/A"/>
    <s v="N/A"/>
    <s v="N/A"/>
    <s v="N/A"/>
    <s v="N/A"/>
    <s v="N/A"/>
  </r>
  <r>
    <x v="110"/>
    <n v="2018"/>
    <x v="1"/>
    <x v="6"/>
    <m/>
    <m/>
    <m/>
    <x v="1"/>
    <s v="N/A"/>
    <s v="N/A - N/A"/>
    <x v="2"/>
    <s v="Current year"/>
    <s v="N/A"/>
    <s v="N/A"/>
    <s v="N/A"/>
    <x v="1"/>
    <s v="N/A"/>
    <x v="7"/>
    <s v="N/A"/>
    <s v="N/A"/>
    <s v="N/A"/>
    <s v="N/A"/>
    <s v="N/A"/>
    <s v="N/A"/>
    <s v="N/A"/>
    <s v="N/A"/>
    <s v="N/A"/>
    <s v="N/A"/>
    <s v="N/A"/>
    <s v="N/A"/>
    <s v="N/A"/>
    <s v="N/A"/>
    <s v="N/A"/>
    <s v="N/A"/>
    <s v="N/A"/>
    <s v="N/A"/>
  </r>
  <r>
    <x v="110"/>
    <n v="2019"/>
    <x v="2"/>
    <x v="6"/>
    <m/>
    <m/>
    <m/>
    <x v="1"/>
    <s v="N/A"/>
    <s v="N/A - N/A"/>
    <x v="2"/>
    <s v="Current year"/>
    <s v="N/A"/>
    <s v="N/A"/>
    <s v="N/A"/>
    <x v="1"/>
    <s v="N/A"/>
    <x v="7"/>
    <s v="N/A"/>
    <s v="N/A"/>
    <s v="N/A"/>
    <s v="N/A"/>
    <s v="N/A"/>
    <s v="N/A"/>
    <s v="N/A"/>
    <s v="N/A"/>
    <s v="N/A"/>
    <s v="N/A"/>
    <s v="N/A"/>
    <s v="N/A"/>
    <s v="N/A"/>
    <s v="N/A"/>
    <s v="N/A"/>
    <s v="N/A"/>
    <s v="N/A"/>
    <s v="N/A"/>
  </r>
  <r>
    <x v="110"/>
    <n v="2020"/>
    <x v="3"/>
    <x v="6"/>
    <m/>
    <m/>
    <m/>
    <x v="1"/>
    <s v="N/A"/>
    <s v="N/A - N/A"/>
    <x v="2"/>
    <s v="Current year"/>
    <s v="N/A"/>
    <s v="N/A"/>
    <s v="N/A"/>
    <x v="1"/>
    <s v="N/A"/>
    <x v="7"/>
    <s v="N/A"/>
    <s v="N/A"/>
    <s v="N/A"/>
    <s v="N/A"/>
    <s v="N/A"/>
    <s v="N/A"/>
    <s v="N/A"/>
    <s v="N/A"/>
    <s v="N/A"/>
    <s v="N/A"/>
    <s v="N/A"/>
    <s v="N/A"/>
    <s v="N/A"/>
    <s v="N/A"/>
    <s v="N/A"/>
    <s v="N/A"/>
    <s v="N/A"/>
    <s v="N/A"/>
  </r>
  <r>
    <x v="110"/>
    <n v="2021"/>
    <x v="4"/>
    <x v="6"/>
    <m/>
    <m/>
    <m/>
    <x v="1"/>
    <s v="N/A"/>
    <s v="N/A - N/A"/>
    <x v="2"/>
    <s v="Current year"/>
    <s v="N/A"/>
    <s v="N/A"/>
    <s v="N/A"/>
    <x v="1"/>
    <s v="N/A"/>
    <x v="7"/>
    <s v="N/A"/>
    <s v="N/A"/>
    <s v="N/A"/>
    <s v="N/A"/>
    <s v="N/A"/>
    <s v="N/A"/>
    <s v="N/A"/>
    <s v="N/A"/>
    <s v="N/A"/>
    <s v="N/A"/>
    <s v="N/A"/>
    <s v="N/A"/>
    <s v="N/A"/>
    <s v="N/A"/>
    <s v="N/A"/>
    <s v="N/A"/>
    <s v="N/A"/>
    <s v="N/A"/>
  </r>
  <r>
    <x v="110"/>
    <n v="2022"/>
    <x v="5"/>
    <x v="6"/>
    <m/>
    <m/>
    <m/>
    <x v="1"/>
    <s v="N/A"/>
    <s v="N/A - N/A"/>
    <x v="2"/>
    <s v="Current year"/>
    <s v="N/A"/>
    <s v="N/A"/>
    <s v="N/A"/>
    <x v="1"/>
    <s v="N/A"/>
    <x v="7"/>
    <s v="N/A"/>
    <s v="N/A"/>
    <s v="N/A"/>
    <s v="N/A"/>
    <s v="N/A"/>
    <s v="N/A"/>
    <s v="N/A"/>
    <s v="N/A"/>
    <s v="N/A"/>
    <s v="N/A"/>
    <s v="N/A"/>
    <s v="N/A"/>
    <s v="N/A"/>
    <s v="N/A"/>
    <s v="N/A"/>
    <s v="N/A"/>
    <s v="N/A"/>
    <s v="N/A"/>
  </r>
  <r>
    <x v="110"/>
    <n v="2023"/>
    <x v="6"/>
    <x v="6"/>
    <m/>
    <m/>
    <m/>
    <x v="1"/>
    <s v="N/A"/>
    <s v="N/A - N/A"/>
    <x v="2"/>
    <s v="Current year"/>
    <s v="N/A"/>
    <s v="N/A"/>
    <s v="N/A"/>
    <x v="1"/>
    <s v="N/A"/>
    <x v="7"/>
    <s v="N/A"/>
    <s v="N/A"/>
    <s v="N/A"/>
    <s v="N/A"/>
    <s v="N/A"/>
    <s v="N/A"/>
    <s v="N/A"/>
    <s v="N/A"/>
    <s v="N/A"/>
    <s v="N/A"/>
    <s v="N/A"/>
    <s v="N/A"/>
    <s v="N/A"/>
    <s v="N/A"/>
    <s v="N/A"/>
    <s v="N/A"/>
    <s v="N/A"/>
    <s v="N/A"/>
  </r>
  <r>
    <x v="111"/>
    <n v="2017"/>
    <x v="0"/>
    <x v="4"/>
    <m/>
    <m/>
    <m/>
    <x v="0"/>
    <s v="GIEWS"/>
    <s v="GIEWS - 2"/>
    <x v="0"/>
    <s v="Current year"/>
    <m/>
    <m/>
    <d v="2016-11-01T00:00:00"/>
    <x v="9"/>
    <n v="15589485"/>
    <x v="266"/>
    <n v="0.76"/>
    <s v="Oct-Dec 2016"/>
    <n v="9416177"/>
    <n v="0.79080322210982434"/>
    <n v="2145879"/>
    <n v="0.18021836542131778"/>
    <n v="345049"/>
    <n v="2.8978412468857878E-2"/>
    <n v="0"/>
    <n v="0"/>
    <n v="0"/>
    <n v="0"/>
    <n v="345049"/>
    <n v="2.8978412468857878E-2"/>
    <m/>
    <m/>
    <s v="N"/>
    <s v="Economic shocks"/>
  </r>
  <r>
    <x v="111"/>
    <n v="2018"/>
    <x v="1"/>
    <x v="4"/>
    <m/>
    <m/>
    <m/>
    <x v="0"/>
    <s v="GIEWS "/>
    <s v="GIEWS  - 2, 3"/>
    <x v="0"/>
    <s v="Current year"/>
    <m/>
    <m/>
    <d v="2017-03-01T00:00:00"/>
    <x v="9"/>
    <n v="14977000"/>
    <x v="267"/>
    <n v="0.83"/>
    <s v="Jun-Aug 2017"/>
    <n v="7952190"/>
    <n v="0.64171748288135244"/>
    <n v="3610659"/>
    <n v="0.29136917063386325"/>
    <n v="809665"/>
    <n v="6.5337496435212208E-2"/>
    <n v="19528"/>
    <n v="1.5758500495721367E-3"/>
    <n v="0"/>
    <n v="0"/>
    <n v="829193"/>
    <n v="6.691334648478435E-2"/>
    <m/>
    <m/>
    <s v="N"/>
    <s v="Economic shocks"/>
  </r>
  <r>
    <x v="111"/>
    <n v="2019"/>
    <x v="2"/>
    <x v="4"/>
    <m/>
    <m/>
    <m/>
    <x v="0"/>
    <s v="GIEWS"/>
    <s v="GIEWS - 1"/>
    <x v="0"/>
    <s v="Current year"/>
    <m/>
    <m/>
    <m/>
    <x v="9"/>
    <n v="16198267"/>
    <x v="268"/>
    <n v="0.77"/>
    <s v="Jun-Aug 2018"/>
    <n v="8577253"/>
    <n v="0.6844729454427233"/>
    <n v="3202796"/>
    <n v="0.25558616631364056"/>
    <n v="721274"/>
    <n v="5.7558351053799486E-2"/>
    <n v="29856"/>
    <n v="2.3825371898366465E-3"/>
    <n v="0"/>
    <n v="0"/>
    <n v="751130"/>
    <n v="5.9940888243636137E-2"/>
    <m/>
    <m/>
    <s v="N"/>
    <s v="Weather extremes"/>
  </r>
  <r>
    <x v="111"/>
    <n v="2020"/>
    <x v="3"/>
    <x v="4"/>
    <m/>
    <m/>
    <m/>
    <x v="0"/>
    <s v="GIEWS"/>
    <s v="GIEWS - 1"/>
    <x v="0"/>
    <s v="Current year"/>
    <m/>
    <m/>
    <m/>
    <x v="9"/>
    <n v="16239276.543209877"/>
    <x v="269"/>
    <n v="0.80999999999999994"/>
    <s v="Oct-Dec 2019"/>
    <n v="10987773.25"/>
    <n v="0.83532983285304174"/>
    <n v="1806395"/>
    <n v="0.13732861054596029"/>
    <n v="348021"/>
    <n v="2.6457801516731192E-2"/>
    <n v="11624.75"/>
    <n v="0"/>
    <n v="0"/>
    <n v="0"/>
    <n v="359645.75"/>
    <n v="0.03"/>
    <m/>
    <m/>
    <s v="N"/>
    <s v="Weather extremes"/>
  </r>
  <r>
    <x v="111"/>
    <n v="2021"/>
    <x v="4"/>
    <x v="4"/>
    <m/>
    <m/>
    <m/>
    <x v="0"/>
    <s v="GIEWS"/>
    <s v="GIEWS - 1"/>
    <x v="0"/>
    <s v="Current year"/>
    <m/>
    <m/>
    <d v="2020-03-01T00:00:00"/>
    <x v="9"/>
    <n v="16705589"/>
    <x v="270"/>
    <n v="1"/>
    <s v="Jun-Aug 2020"/>
    <n v="12468577.27"/>
    <n v="0.74637156005863903"/>
    <n v="3470287.4600000004"/>
    <n v="0.20773211003023542"/>
    <n v="757851.25999999989"/>
    <n v="4.5365129875688311E-2"/>
    <n v="8874.0099999999984"/>
    <n v="5.3120003543723974E-4"/>
    <n v="0"/>
    <n v="0"/>
    <n v="766725.2699999999"/>
    <n v="4.589632991112555E-2"/>
    <s v="Phase 3 Crisis"/>
    <m/>
    <s v="N"/>
    <s v="Weather extremes"/>
  </r>
  <r>
    <x v="111"/>
    <n v="2022"/>
    <x v="5"/>
    <x v="4"/>
    <m/>
    <m/>
    <m/>
    <x v="0"/>
    <s v="GIEWS"/>
    <s v="GIEWS - "/>
    <x v="0"/>
    <s v="Current year"/>
    <m/>
    <m/>
    <m/>
    <x v="9"/>
    <n v="17082773"/>
    <x v="271"/>
    <n v="1.0077653083606508"/>
    <s v="Jun-Aug 2021"/>
    <n v="13597338"/>
    <n v="0.78983453560777406"/>
    <n v="3130040"/>
    <n v="0.18"/>
    <n v="481554"/>
    <n v="0.03"/>
    <n v="6494"/>
    <n v="4.0000000000000002E-4"/>
    <n v="0"/>
    <n v="0"/>
    <n v="488048"/>
    <n v="0.03"/>
    <m/>
    <m/>
    <s v="N"/>
    <s v="Weather extremes"/>
  </r>
  <r>
    <x v="111"/>
    <n v="2023"/>
    <x v="6"/>
    <x v="4"/>
    <m/>
    <m/>
    <m/>
    <x v="0"/>
    <s v="GIEWS"/>
    <s v="GIEWS -  1, 2, 3 "/>
    <x v="0"/>
    <s v="Current year"/>
    <m/>
    <m/>
    <m/>
    <x v="9"/>
    <n v="17257945"/>
    <x v="272"/>
    <n v="1"/>
    <s v="Jun-Aug 2022"/>
    <n v="12913551"/>
    <n v="0.72798453737296687"/>
    <n v="3943944"/>
    <n v="0.22233468147257779"/>
    <n v="872421"/>
    <n v="4.9181592118191279E-2"/>
    <n v="8855"/>
    <n v="4.9918903626412455E-4"/>
    <n v="0"/>
    <n v="0"/>
    <n v="881276"/>
    <n v="4.96807811544554E-2"/>
    <m/>
    <m/>
    <s v="N"/>
    <s v="Economic shocks"/>
  </r>
  <r>
    <x v="111"/>
    <n v="2023"/>
    <x v="7"/>
    <x v="4"/>
    <m/>
    <m/>
    <m/>
    <x v="0"/>
    <s v="GIEWS"/>
    <s v="GIEWS -  1, 2, 3 "/>
    <x v="0"/>
    <s v="Projection"/>
    <m/>
    <m/>
    <m/>
    <x v="9"/>
    <n v="18275717"/>
    <x v="273"/>
    <n v="1"/>
    <s v="Jun-Aug 2023"/>
    <n v="10951303.5"/>
    <n v="0.59922702348695811"/>
    <n v="5907178.620000001"/>
    <n v="0.32322554677334964"/>
    <n v="1330335.02"/>
    <n v="7.2792493996268387E-2"/>
    <n v="86899.86"/>
    <n v="4.7549357434239102E-3"/>
    <n v="0"/>
    <n v="0"/>
    <n v="1417234.88"/>
    <n v="7.7547429739692281E-2"/>
    <s v="Phase 3 Crisis"/>
    <m/>
    <s v="N"/>
    <s v="Economic shocks"/>
  </r>
  <r>
    <x v="112"/>
    <n v="2017"/>
    <x v="0"/>
    <x v="1"/>
    <m/>
    <m/>
    <m/>
    <x v="1"/>
    <s v="N/A"/>
    <s v="N/A - N/A"/>
    <x v="2"/>
    <s v="Current year"/>
    <s v="N/A"/>
    <s v="N/A"/>
    <s v="N/A"/>
    <x v="1"/>
    <s v="N/A"/>
    <x v="7"/>
    <s v="N/A"/>
    <s v="N/A"/>
    <s v="N/A"/>
    <s v="N/A"/>
    <s v="N/A"/>
    <s v="N/A"/>
    <s v="N/A"/>
    <s v="N/A"/>
    <s v="N/A"/>
    <s v="N/A"/>
    <s v="N/A"/>
    <s v="N/A"/>
    <s v="N/A"/>
    <s v="N/A"/>
    <s v="N/A"/>
    <s v="N/A"/>
    <s v="N/A"/>
    <s v="N/A"/>
  </r>
  <r>
    <x v="112"/>
    <n v="2018"/>
    <x v="1"/>
    <x v="1"/>
    <m/>
    <m/>
    <m/>
    <x v="1"/>
    <s v="N/A"/>
    <s v="N/A - N/A"/>
    <x v="2"/>
    <s v="Current year"/>
    <s v="N/A"/>
    <s v="N/A"/>
    <s v="N/A"/>
    <x v="1"/>
    <s v="N/A"/>
    <x v="7"/>
    <s v="N/A"/>
    <s v="N/A"/>
    <s v="N/A"/>
    <s v="N/A"/>
    <s v="N/A"/>
    <s v="N/A"/>
    <s v="N/A"/>
    <s v="N/A"/>
    <s v="N/A"/>
    <s v="N/A"/>
    <s v="N/A"/>
    <s v="N/A"/>
    <s v="N/A"/>
    <s v="N/A"/>
    <s v="N/A"/>
    <s v="N/A"/>
    <s v="N/A"/>
    <s v="N/A"/>
  </r>
  <r>
    <x v="112"/>
    <n v="2019"/>
    <x v="2"/>
    <x v="1"/>
    <m/>
    <m/>
    <m/>
    <x v="1"/>
    <s v="N/A"/>
    <s v="N/A - N/A"/>
    <x v="2"/>
    <s v="Current year"/>
    <s v="N/A"/>
    <s v="N/A"/>
    <s v="N/A"/>
    <x v="1"/>
    <s v="N/A"/>
    <x v="7"/>
    <s v="N/A"/>
    <s v="N/A"/>
    <s v="N/A"/>
    <s v="N/A"/>
    <s v="N/A"/>
    <s v="N/A"/>
    <s v="N/A"/>
    <s v="N/A"/>
    <s v="N/A"/>
    <s v="N/A"/>
    <s v="N/A"/>
    <s v="N/A"/>
    <s v="N/A"/>
    <s v="N/A"/>
    <s v="N/A"/>
    <s v="N/A"/>
    <s v="N/A"/>
    <s v="N/A"/>
  </r>
  <r>
    <x v="112"/>
    <n v="2020"/>
    <x v="3"/>
    <x v="1"/>
    <m/>
    <m/>
    <m/>
    <x v="1"/>
    <s v="N/A"/>
    <s v="N/A - N/A"/>
    <x v="2"/>
    <s v="Current year"/>
    <s v="N/A"/>
    <s v="N/A"/>
    <s v="N/A"/>
    <x v="1"/>
    <s v="N/A"/>
    <x v="7"/>
    <s v="N/A"/>
    <s v="N/A"/>
    <s v="N/A"/>
    <s v="N/A"/>
    <s v="N/A"/>
    <s v="N/A"/>
    <s v="N/A"/>
    <s v="N/A"/>
    <s v="N/A"/>
    <s v="N/A"/>
    <s v="N/A"/>
    <s v="N/A"/>
    <s v="N/A"/>
    <s v="N/A"/>
    <s v="N/A"/>
    <s v="N/A"/>
    <s v="N/A"/>
    <s v="N/A"/>
  </r>
  <r>
    <x v="112"/>
    <n v="2021"/>
    <x v="4"/>
    <x v="1"/>
    <m/>
    <m/>
    <m/>
    <x v="1"/>
    <s v="N/A"/>
    <s v="N/A - N/A"/>
    <x v="2"/>
    <s v="Current year"/>
    <s v="N/A"/>
    <s v="N/A"/>
    <s v="N/A"/>
    <x v="1"/>
    <s v="N/A"/>
    <x v="7"/>
    <s v="N/A"/>
    <s v="N/A"/>
    <s v="N/A"/>
    <s v="N/A"/>
    <s v="N/A"/>
    <s v="N/A"/>
    <s v="N/A"/>
    <s v="N/A"/>
    <s v="N/A"/>
    <s v="N/A"/>
    <s v="N/A"/>
    <s v="N/A"/>
    <s v="N/A"/>
    <s v="N/A"/>
    <s v="N/A"/>
    <s v="N/A"/>
    <s v="N/A"/>
    <s v="N/A"/>
  </r>
  <r>
    <x v="112"/>
    <n v="2022"/>
    <x v="5"/>
    <x v="1"/>
    <m/>
    <m/>
    <m/>
    <x v="1"/>
    <s v="N/A"/>
    <s v="N/A - N/A"/>
    <x v="2"/>
    <s v="Current year"/>
    <s v="N/A"/>
    <s v="N/A"/>
    <s v="N/A"/>
    <x v="1"/>
    <s v="N/A"/>
    <x v="7"/>
    <s v="N/A"/>
    <s v="N/A"/>
    <s v="N/A"/>
    <s v="N/A"/>
    <s v="N/A"/>
    <s v="N/A"/>
    <s v="N/A"/>
    <s v="N/A"/>
    <s v="N/A"/>
    <s v="N/A"/>
    <s v="N/A"/>
    <s v="N/A"/>
    <s v="N/A"/>
    <s v="N/A"/>
    <s v="N/A"/>
    <s v="N/A"/>
    <s v="N/A"/>
    <s v="N/A"/>
  </r>
  <r>
    <x v="112"/>
    <n v="2023"/>
    <x v="6"/>
    <x v="1"/>
    <m/>
    <m/>
    <m/>
    <x v="1"/>
    <s v="N/A"/>
    <s v="N/A - N/A"/>
    <x v="2"/>
    <s v="Current year"/>
    <s v="N/A"/>
    <s v="N/A"/>
    <s v="N/A"/>
    <x v="1"/>
    <s v="N/A"/>
    <x v="7"/>
    <s v="N/A"/>
    <s v="N/A"/>
    <s v="N/A"/>
    <s v="N/A"/>
    <s v="N/A"/>
    <s v="N/A"/>
    <s v="N/A"/>
    <s v="N/A"/>
    <s v="N/A"/>
    <s v="N/A"/>
    <s v="N/A"/>
    <s v="N/A"/>
    <s v="N/A"/>
    <s v="N/A"/>
    <s v="N/A"/>
    <s v="N/A"/>
    <s v="N/A"/>
    <s v="N/A"/>
  </r>
  <r>
    <x v="113"/>
    <n v="2017"/>
    <x v="0"/>
    <x v="4"/>
    <m/>
    <m/>
    <m/>
    <x v="0"/>
    <s v="GIEWS"/>
    <s v="GIEWS - 1"/>
    <x v="0"/>
    <s v="Current year"/>
    <m/>
    <m/>
    <d v="2016-11-01T00:00:00"/>
    <x v="9"/>
    <n v="6592102"/>
    <x v="274"/>
    <n v="0.97"/>
    <s v="Oct-Dec 2016"/>
    <n v="5415164"/>
    <n v="0.85013586847736722"/>
    <n v="795597"/>
    <n v="0.12490213529137584"/>
    <n v="159003"/>
    <n v="2.4962153222969206E-2"/>
    <s v="N/A"/>
    <s v="N/A"/>
    <s v="N/A"/>
    <s v="N/A"/>
    <n v="159003"/>
    <n v="2.4962153222969206E-2"/>
    <s v="N/A"/>
    <m/>
    <s v="N"/>
    <s v="Economic shocks"/>
  </r>
  <r>
    <x v="113"/>
    <n v="2018"/>
    <x v="1"/>
    <x v="4"/>
    <m/>
    <m/>
    <m/>
    <x v="0"/>
    <s v="GIEWS"/>
    <s v="GIEWS - 1"/>
    <x v="0"/>
    <s v="Current year"/>
    <m/>
    <m/>
    <d v="2017-03-01T00:00:00"/>
    <x v="9"/>
    <n v="7237000"/>
    <x v="275"/>
    <n v="0.89"/>
    <s v="Jun-Aug 2017"/>
    <n v="5201970"/>
    <n v="0.80919589077939147"/>
    <n v="1134307"/>
    <n v="0.17644787710853757"/>
    <n v="92290"/>
    <n v="1.435623211207101E-2"/>
    <n v="0"/>
    <n v="0"/>
    <n v="0"/>
    <n v="0"/>
    <n v="92290"/>
    <n v="1.435623211207101E-2"/>
    <m/>
    <m/>
    <s v="N"/>
    <s v="Weather extremes"/>
  </r>
  <r>
    <x v="113"/>
    <n v="2019"/>
    <x v="2"/>
    <x v="4"/>
    <m/>
    <m/>
    <m/>
    <x v="0"/>
    <s v="GIEWS"/>
    <s v="GIEWS - 1"/>
    <x v="0"/>
    <s v="Current year"/>
    <m/>
    <m/>
    <d v="2018-11-01T00:00:00"/>
    <x v="9"/>
    <n v="7684970"/>
    <x v="276"/>
    <n v="0.86"/>
    <s v="Oct-Dec 2018"/>
    <n v="5005757"/>
    <n v="0.75587347942160643"/>
    <n v="1509892"/>
    <n v="0.22799495053212693"/>
    <n v="106831"/>
    <n v="1.6131570046266655E-2"/>
    <n v="0"/>
    <n v="0"/>
    <n v="0"/>
    <n v="0"/>
    <n v="106831"/>
    <n v="1.6131570046266655E-2"/>
    <m/>
    <m/>
    <s v="N"/>
    <s v="Weather extremes"/>
  </r>
  <r>
    <x v="113"/>
    <n v="2020"/>
    <x v="3"/>
    <x v="4"/>
    <m/>
    <m/>
    <m/>
    <x v="0"/>
    <s v="GIEWS"/>
    <s v="GIEWS - 1"/>
    <x v="0"/>
    <s v="Current year"/>
    <m/>
    <m/>
    <m/>
    <x v="9"/>
    <n v="8065730"/>
    <x v="277"/>
    <n v="1"/>
    <s v="Oct-Dec 2019"/>
    <n v="5095626.3199999994"/>
    <n v="0.63176257077784648"/>
    <n v="2622169.4500000002"/>
    <n v="0.32510007773629918"/>
    <n v="340116.08"/>
    <n v="4.2168046785597831E-2"/>
    <n v="7818.15"/>
    <n v="0"/>
    <n v="0"/>
    <n v="0"/>
    <n v="347934.23000000004"/>
    <n v="0.04"/>
    <m/>
    <m/>
    <s v="N"/>
    <s v="Economic shocks"/>
  </r>
  <r>
    <x v="113"/>
    <n v="2021"/>
    <x v="4"/>
    <x v="4"/>
    <m/>
    <m/>
    <m/>
    <x v="0"/>
    <s v="GIEWS"/>
    <s v="GIEWS - 1"/>
    <x v="0"/>
    <s v="Current year"/>
    <m/>
    <m/>
    <d v="2020-03-01T00:00:00"/>
    <x v="9"/>
    <n v="8260417.1633791439"/>
    <x v="278"/>
    <n v="1"/>
    <s v="Jun-Aug 2020"/>
    <n v="2912022.4042575699"/>
    <n v="0.35252728120892257"/>
    <n v="4043409.8243918084"/>
    <n v="0.48949220655797288"/>
    <n v="1231461.7079239839"/>
    <n v="0.14907984470607796"/>
    <n v="73523.226805781524"/>
    <n v="8.9006675270265519E-3"/>
    <n v="0"/>
    <n v="0"/>
    <n v="1304984.9347297654"/>
    <n v="0.15798051223310453"/>
    <s v="Phase 3 Crisis"/>
    <m/>
    <s v="Y"/>
    <s v="Economic shocks"/>
  </r>
  <r>
    <x v="113"/>
    <n v="2022"/>
    <x v="5"/>
    <x v="4"/>
    <m/>
    <m/>
    <m/>
    <x v="0"/>
    <s v="GIEWS"/>
    <s v="GIEWS - "/>
    <x v="0"/>
    <s v="Current year"/>
    <m/>
    <m/>
    <m/>
    <x v="9"/>
    <n v="8450407"/>
    <x v="279"/>
    <n v="0.95857134455180681"/>
    <s v="Jun-Aug 2021"/>
    <n v="3512038"/>
    <n v="0.43356791671635608"/>
    <n v="2825745"/>
    <n v="0.34884371206167464"/>
    <n v="1672544"/>
    <n v="0.20647880737521662"/>
    <n v="89991"/>
    <n v="1.1109563846752683E-2"/>
    <n v="0"/>
    <n v="0"/>
    <n v="1762535"/>
    <n v="0.21758824777002581"/>
    <s v="Phase 3 Crisis"/>
    <m/>
    <s v="Y"/>
    <s v="Economic shocks"/>
  </r>
  <r>
    <x v="113"/>
    <n v="2023"/>
    <x v="6"/>
    <x v="4"/>
    <m/>
    <m/>
    <m/>
    <x v="0"/>
    <s v="GIEWS"/>
    <s v="GIEWS -  1, 2, 3 "/>
    <x v="0"/>
    <s v="Current year"/>
    <m/>
    <m/>
    <m/>
    <x v="9"/>
    <n v="8605845"/>
    <x v="280"/>
    <n v="1"/>
    <s v="Jun-Aug 2022"/>
    <n v="3426662"/>
    <n v="0.39817844732272079"/>
    <n v="3573464"/>
    <n v="0.41523685355708823"/>
    <n v="1579319"/>
    <n v="0.18351701663230049"/>
    <n v="26400"/>
    <n v="3.0676824878904975E-3"/>
    <n v="0"/>
    <n v="0"/>
    <n v="1605719"/>
    <n v="0.18658469912019099"/>
    <s v="Phase 3 Crisis"/>
    <m/>
    <s v="Y"/>
    <s v="Economic shocks"/>
  </r>
  <r>
    <x v="113"/>
    <n v="2023"/>
    <x v="7"/>
    <x v="4"/>
    <m/>
    <m/>
    <m/>
    <x v="0"/>
    <s v="GIEWS"/>
    <s v="GIEWS -  1, 2, 3 "/>
    <x v="0"/>
    <s v="Projection"/>
    <m/>
    <m/>
    <m/>
    <x v="9"/>
    <n v="7541421"/>
    <x v="281"/>
    <n v="1"/>
    <s v="Jun-Aug 2023"/>
    <n v="3897012.7000000007"/>
    <n v="0.51674779859127351"/>
    <n v="2532870.94"/>
    <n v="0.33586123092716874"/>
    <n v="1091691.5900000001"/>
    <n v="0.14475940144436972"/>
    <n v="19845.77"/>
    <n v="2.6315690371880845E-3"/>
    <n v="0"/>
    <n v="0"/>
    <n v="1111537.3600000001"/>
    <n v="0.1473909704815578"/>
    <s v="Phase 3 Crisis"/>
    <m/>
    <s v="Y"/>
    <s v="Economic shocks"/>
  </r>
  <r>
    <x v="114"/>
    <n v="2017"/>
    <x v="0"/>
    <x v="0"/>
    <m/>
    <m/>
    <m/>
    <x v="1"/>
    <s v="N/A"/>
    <s v="N/A - N/A"/>
    <x v="2"/>
    <s v="Current year"/>
    <s v="N/A"/>
    <s v="N/A"/>
    <s v="N/A"/>
    <x v="1"/>
    <s v="N/A"/>
    <x v="7"/>
    <s v="N/A"/>
    <s v="N/A"/>
    <s v="N/A"/>
    <s v="N/A"/>
    <s v="N/A"/>
    <s v="N/A"/>
    <s v="N/A"/>
    <s v="N/A"/>
    <s v="N/A"/>
    <s v="N/A"/>
    <s v="N/A"/>
    <s v="N/A"/>
    <s v="N/A"/>
    <s v="N/A"/>
    <s v="N/A"/>
    <s v="N/A"/>
    <s v="N/A"/>
    <s v="N/A"/>
  </r>
  <r>
    <x v="114"/>
    <n v="2018"/>
    <x v="1"/>
    <x v="0"/>
    <m/>
    <m/>
    <m/>
    <x v="1"/>
    <s v="N/A"/>
    <s v="N/A - N/A"/>
    <x v="2"/>
    <s v="Current year"/>
    <s v="N/A"/>
    <s v="N/A"/>
    <s v="N/A"/>
    <x v="1"/>
    <s v="N/A"/>
    <x v="7"/>
    <s v="N/A"/>
    <s v="N/A"/>
    <s v="N/A"/>
    <s v="N/A"/>
    <s v="N/A"/>
    <s v="N/A"/>
    <s v="N/A"/>
    <s v="N/A"/>
    <s v="N/A"/>
    <s v="N/A"/>
    <s v="N/A"/>
    <s v="N/A"/>
    <s v="N/A"/>
    <s v="N/A"/>
    <s v="N/A"/>
    <s v="N/A"/>
    <s v="N/A"/>
    <s v="N/A"/>
  </r>
  <r>
    <x v="114"/>
    <n v="2019"/>
    <x v="2"/>
    <x v="0"/>
    <m/>
    <m/>
    <m/>
    <x v="1"/>
    <s v="N/A"/>
    <s v="N/A - N/A"/>
    <x v="2"/>
    <s v="Current year"/>
    <s v="N/A"/>
    <s v="N/A"/>
    <s v="N/A"/>
    <x v="1"/>
    <s v="N/A"/>
    <x v="7"/>
    <s v="N/A"/>
    <s v="N/A"/>
    <s v="N/A"/>
    <s v="N/A"/>
    <s v="N/A"/>
    <s v="N/A"/>
    <s v="N/A"/>
    <s v="N/A"/>
    <s v="N/A"/>
    <s v="N/A"/>
    <s v="N/A"/>
    <s v="N/A"/>
    <s v="N/A"/>
    <s v="N/A"/>
    <s v="N/A"/>
    <s v="N/A"/>
    <s v="N/A"/>
    <s v="N/A"/>
  </r>
  <r>
    <x v="114"/>
    <n v="2020"/>
    <x v="3"/>
    <x v="0"/>
    <m/>
    <m/>
    <m/>
    <x v="1"/>
    <s v="N/A"/>
    <s v="N/A - N/A"/>
    <x v="2"/>
    <s v="Current year"/>
    <s v="N/A"/>
    <s v="N/A"/>
    <s v="N/A"/>
    <x v="1"/>
    <s v="N/A"/>
    <x v="7"/>
    <s v="N/A"/>
    <s v="N/A"/>
    <s v="N/A"/>
    <s v="N/A"/>
    <s v="N/A"/>
    <s v="N/A"/>
    <s v="N/A"/>
    <s v="N/A"/>
    <s v="N/A"/>
    <s v="N/A"/>
    <s v="N/A"/>
    <s v="N/A"/>
    <s v="N/A"/>
    <s v="N/A"/>
    <s v="N/A"/>
    <s v="N/A"/>
    <s v="N/A"/>
    <s v="N/A"/>
  </r>
  <r>
    <x v="114"/>
    <n v="2021"/>
    <x v="4"/>
    <x v="0"/>
    <m/>
    <m/>
    <m/>
    <x v="1"/>
    <s v="N/A"/>
    <s v="N/A - N/A"/>
    <x v="2"/>
    <s v="Current year"/>
    <s v="N/A"/>
    <s v="N/A"/>
    <s v="N/A"/>
    <x v="1"/>
    <s v="N/A"/>
    <x v="7"/>
    <s v="N/A"/>
    <s v="N/A"/>
    <s v="N/A"/>
    <s v="N/A"/>
    <s v="N/A"/>
    <s v="N/A"/>
    <s v="N/A"/>
    <s v="N/A"/>
    <s v="N/A"/>
    <s v="N/A"/>
    <s v="N/A"/>
    <s v="N/A"/>
    <s v="N/A"/>
    <s v="N/A"/>
    <s v="N/A"/>
    <s v="N/A"/>
    <s v="N/A"/>
    <s v="N/A"/>
  </r>
  <r>
    <x v="114"/>
    <n v="2022"/>
    <x v="5"/>
    <x v="0"/>
    <m/>
    <m/>
    <m/>
    <x v="1"/>
    <s v="N/A"/>
    <s v="N/A - N/A"/>
    <x v="2"/>
    <s v="Current year"/>
    <s v="N/A"/>
    <s v="N/A"/>
    <s v="N/A"/>
    <x v="1"/>
    <s v="N/A"/>
    <x v="7"/>
    <s v="N/A"/>
    <s v="N/A"/>
    <s v="N/A"/>
    <s v="N/A"/>
    <s v="N/A"/>
    <s v="N/A"/>
    <s v="N/A"/>
    <s v="N/A"/>
    <s v="N/A"/>
    <s v="N/A"/>
    <s v="N/A"/>
    <s v="N/A"/>
    <s v="N/A"/>
    <s v="N/A"/>
    <s v="N/A"/>
    <s v="N/A"/>
    <s v="N/A"/>
    <s v="N/A"/>
  </r>
  <r>
    <x v="114"/>
    <n v="2023"/>
    <x v="6"/>
    <x v="0"/>
    <m/>
    <m/>
    <m/>
    <x v="1"/>
    <s v="N/A"/>
    <s v="N/A - N/A"/>
    <x v="2"/>
    <s v="Current year"/>
    <s v="N/A"/>
    <s v="N/A"/>
    <s v="N/A"/>
    <x v="1"/>
    <s v="N/A"/>
    <x v="7"/>
    <s v="N/A"/>
    <s v="N/A"/>
    <s v="N/A"/>
    <s v="N/A"/>
    <s v="N/A"/>
    <s v="N/A"/>
    <s v="N/A"/>
    <s v="N/A"/>
    <s v="N/A"/>
    <s v="N/A"/>
    <s v="N/A"/>
    <s v="N/A"/>
    <s v="N/A"/>
    <s v="N/A"/>
    <s v="N/A"/>
    <s v="N/A"/>
    <s v="N/A"/>
    <s v="N/A"/>
  </r>
  <r>
    <x v="115"/>
    <n v="2017"/>
    <x v="0"/>
    <x v="5"/>
    <m/>
    <m/>
    <m/>
    <x v="0"/>
    <s v="GIEWS"/>
    <s v="GIEWS - 1"/>
    <x v="0"/>
    <s v="Current year"/>
    <m/>
    <m/>
    <d v="2017-01-01T00:00:00"/>
    <x v="0"/>
    <n v="12327530"/>
    <x v="282"/>
    <n v="1.0000000811192575"/>
    <s v="Feb-Jun 2017"/>
    <n v="6083530"/>
    <n v="0.49349139689783761"/>
    <n v="3332000"/>
    <n v="0.27028934425631085"/>
    <n v="2473000"/>
    <n v="0.20060790766682376"/>
    <n v="439000"/>
    <n v="3.561135117902775E-2"/>
    <n v="0"/>
    <n v="0"/>
    <n v="2912000"/>
    <n v="0.23621925884585152"/>
    <s v="Phase 4 Emergency"/>
    <m/>
    <s v="Y"/>
    <s v="Weather extremes"/>
  </r>
  <r>
    <x v="115"/>
    <n v="2018"/>
    <x v="1"/>
    <x v="5"/>
    <m/>
    <m/>
    <m/>
    <x v="0"/>
    <s v="GIEWS"/>
    <s v="GIEWS - 1"/>
    <x v="0"/>
    <s v="Current year"/>
    <m/>
    <m/>
    <d v="2017-08-01T00:00:00"/>
    <x v="0"/>
    <n v="12327529"/>
    <x v="283"/>
    <n v="1"/>
    <d v="2017-07-01T00:00:00"/>
    <n v="6149529"/>
    <n v="0.49884522680903853"/>
    <n v="2868000"/>
    <n v="0.23265003067524725"/>
    <n v="2444000"/>
    <n v="0.19825546547081738"/>
    <n v="866000"/>
    <n v="7.0249277044896835E-2"/>
    <n v="0"/>
    <n v="0"/>
    <n v="3310000"/>
    <n v="0.26850474251571421"/>
    <s v="Phase 4 Emergency"/>
    <m/>
    <s v="Y"/>
    <s v="Conflict/insecurity"/>
  </r>
  <r>
    <x v="115"/>
    <n v="2019"/>
    <x v="2"/>
    <x v="5"/>
    <m/>
    <m/>
    <m/>
    <x v="0"/>
    <s v="GIEWS"/>
    <s v="GIEWS - 1"/>
    <x v="0"/>
    <s v="Current year"/>
    <m/>
    <m/>
    <d v="2018-01-01T00:00:00"/>
    <x v="0"/>
    <n v="12327530"/>
    <x v="283"/>
    <n v="1.0000000811192575"/>
    <s v="Feb-Jun 2018"/>
    <n v="6888529"/>
    <n v="0.55879235814411798"/>
    <n v="2711000"/>
    <n v="0.21991430723870128"/>
    <n v="2232000"/>
    <n v="0.18105818286860245"/>
    <n v="496000"/>
    <n v="4.0235151748578321E-2"/>
    <n v="0"/>
    <n v="0"/>
    <n v="2728000"/>
    <n v="0.22129333461718079"/>
    <s v="Phase 4 Emergency"/>
    <m/>
    <s v="Y"/>
    <s v="Conflict/insecurity"/>
  </r>
  <r>
    <x v="115"/>
    <n v="2020"/>
    <x v="3"/>
    <x v="5"/>
    <m/>
    <m/>
    <m/>
    <x v="0"/>
    <s v="GIEWS"/>
    <s v="GIEWS - 1"/>
    <x v="0"/>
    <s v="Current year"/>
    <m/>
    <m/>
    <d v="2019-08-01T00:00:00"/>
    <x v="0"/>
    <n v="12327530"/>
    <x v="282"/>
    <n v="1"/>
    <s v="Oct-Dec 2019"/>
    <n v="5998330"/>
    <n v="0.48658003671457301"/>
    <n v="4235200"/>
    <n v="0.34"/>
    <n v="1655000"/>
    <n v="0.13"/>
    <n v="439000"/>
    <n v="0.04"/>
    <n v="0"/>
    <n v="0"/>
    <n v="2094000"/>
    <n v="0.17"/>
    <s v="Phase 4 Emergency"/>
    <m/>
    <s v="Y"/>
    <s v="Weather extremes"/>
  </r>
  <r>
    <x v="115"/>
    <n v="2021"/>
    <x v="4"/>
    <x v="5"/>
    <m/>
    <m/>
    <m/>
    <x v="0"/>
    <s v="GIEWS"/>
    <s v="GIEWS - 1"/>
    <x v="0"/>
    <s v="Current year"/>
    <m/>
    <m/>
    <d v="2020-07-01T00:00:00"/>
    <x v="0"/>
    <n v="12327530"/>
    <x v="282"/>
    <n v="1"/>
    <s v="Oct-Dec 2020"/>
    <n v="7212530"/>
    <n v="0.58507503125119142"/>
    <n v="3010000"/>
    <n v="0.24416894544162537"/>
    <n v="1705000"/>
    <n v="0.13830832291626952"/>
    <n v="400000"/>
    <n v="3.2447700390913672E-2"/>
    <n v="0"/>
    <n v="0"/>
    <n v="2105000"/>
    <n v="0.17035042705229678"/>
    <s v="Phase 3 Crisis"/>
    <m/>
    <s v="Y"/>
    <s v="Weather extremes"/>
  </r>
  <r>
    <x v="115"/>
    <n v="2022"/>
    <x v="5"/>
    <x v="5"/>
    <m/>
    <m/>
    <m/>
    <x v="0"/>
    <s v="GIEWS"/>
    <s v="GIEWS - "/>
    <x v="0"/>
    <s v="Current year"/>
    <m/>
    <m/>
    <d v="2021-08-01T00:00:00"/>
    <x v="0"/>
    <n v="15737176"/>
    <x v="284"/>
    <n v="1"/>
    <s v="Oct-Dec 2021"/>
    <n v="8558586"/>
    <n v="0.54384509647728407"/>
    <n v="3712900"/>
    <n v="0.23593178344068846"/>
    <n v="2824960"/>
    <n v="0.17950869965488089"/>
    <n v="640730"/>
    <n v="4.0714420427146521E-2"/>
    <n v="0"/>
    <n v="0"/>
    <n v="3465690"/>
    <n v="0.22022312008202743"/>
    <s v="Phase 3 Crisis"/>
    <m/>
    <s v="Y"/>
    <s v="Weather extremes"/>
  </r>
  <r>
    <x v="115"/>
    <n v="2023"/>
    <x v="6"/>
    <x v="5"/>
    <m/>
    <m/>
    <m/>
    <x v="0"/>
    <s v="GIEWS"/>
    <s v="GIEWS -  1, 2, 3 "/>
    <x v="0"/>
    <s v="Current year"/>
    <s v="https://www.ipcinfo.org/fileadmin/user_upload/ipcinfo/docs/IPC_Somalia_Acute_Food_Insecurity_Snapshot_Oct2022Jun2023.pdf"/>
    <m/>
    <d v="2022-11-01T00:00:00"/>
    <x v="0"/>
    <n v="16955258"/>
    <x v="285"/>
    <n v="0.99999988204249091"/>
    <s v="Oct 2022 - Dec 2022"/>
    <n v="8294196"/>
    <n v="0.48918140781831898"/>
    <n v="3066770"/>
    <n v="0.18"/>
    <n v="3856730"/>
    <n v="0.23"/>
    <n v="1523510"/>
    <n v="0.09"/>
    <n v="214050"/>
    <n v="0.01"/>
    <n v="5594290"/>
    <n v="0.33"/>
    <s v="Phase 4 Emergency"/>
    <s v="Y"/>
    <s v="Y"/>
    <s v="Weather extremes"/>
  </r>
  <r>
    <x v="115"/>
    <n v="2023"/>
    <x v="7"/>
    <x v="5"/>
    <m/>
    <m/>
    <m/>
    <x v="0"/>
    <s v="GIEWS"/>
    <s v="GIEWS -  1, 2, 3 "/>
    <x v="0"/>
    <s v="Projection"/>
    <s v="https://www.ipcinfo.org/fileadmin/user_upload/ipcinfo/docs/IPC_Somalia_Acute_Food_Insecurity_Malnutrition_2023JanJun_Snapshot.pdf"/>
    <m/>
    <d v="2023-02-01T00:00:00"/>
    <x v="0"/>
    <n v="16955266"/>
    <x v="286"/>
    <n v="0.99999988204249091"/>
    <s v="Apr 2023 - Jun 2023"/>
    <n v="7121211.7199999997"/>
    <n v="0.42"/>
    <n v="3374458"/>
    <n v="0.2"/>
    <n v="4425580"/>
    <n v="0.26101507342910457"/>
    <n v="1860140"/>
    <n v="0.10970868873422569"/>
    <n v="222710"/>
    <n v="1.3135152229401767E-2"/>
    <n v="6508430"/>
    <n v="0.38385891439273201"/>
    <s v="Phase 4 Emergency"/>
    <s v="Y"/>
    <s v="Y"/>
    <s v="Weather extremes"/>
  </r>
  <r>
    <x v="116"/>
    <n v="2017"/>
    <x v="0"/>
    <x v="3"/>
    <m/>
    <m/>
    <m/>
    <x v="0"/>
    <s v="Other "/>
    <s v="Other  - Selected based on other reports and publicly available information on food insecurity"/>
    <x v="0"/>
    <s v="Current year"/>
    <m/>
    <m/>
    <m/>
    <x v="3"/>
    <n v="55000000"/>
    <x v="287"/>
    <n v="1"/>
    <m/>
    <n v="40700000"/>
    <n v="0.74"/>
    <n v="10400000"/>
    <n v="0.18909090909090909"/>
    <s v="N/A"/>
    <s v="N/A"/>
    <s v="N/A"/>
    <s v="N/A"/>
    <s v="N/A"/>
    <s v="N/A"/>
    <n v="3900000"/>
    <n v="7.0909090909090908E-2"/>
    <s v="N/A"/>
    <m/>
    <s v="N"/>
    <s v="Weather extremes"/>
  </r>
  <r>
    <x v="116"/>
    <n v="2018"/>
    <x v="1"/>
    <x v="3"/>
    <m/>
    <m/>
    <m/>
    <x v="0"/>
    <s v="Other "/>
    <s v="Other  - Selected based on other reports and publicly available information on food insecurity"/>
    <x v="0"/>
    <s v="Current year"/>
    <m/>
    <m/>
    <m/>
    <x v="3"/>
    <n v="55900000"/>
    <x v="287"/>
    <n v="0.98389982110912344"/>
    <s v="June 2016 – March 2017"/>
    <n v="40700000"/>
    <n v="0.74"/>
    <n v="10400000"/>
    <n v="0.18909090909090909"/>
    <s v="N/A"/>
    <s v="N/A"/>
    <s v="N/A"/>
    <s v="N/A"/>
    <s v="N/A"/>
    <s v="N/A"/>
    <n v="3900000"/>
    <n v="7.0909090909090908E-2"/>
    <s v="N/A"/>
    <m/>
    <s v="N"/>
    <s v="Weather extremes"/>
  </r>
  <r>
    <x v="116"/>
    <n v="2019"/>
    <x v="2"/>
    <x v="3"/>
    <m/>
    <m/>
    <m/>
    <x v="1"/>
    <s v="N/A"/>
    <s v="N/A - N/A"/>
    <x v="2"/>
    <s v="Current year"/>
    <s v="N/A"/>
    <s v="N/A"/>
    <s v="N/A"/>
    <x v="1"/>
    <s v="N/A"/>
    <x v="7"/>
    <s v="N/A"/>
    <s v="N/A"/>
    <s v="N/A"/>
    <s v="N/A"/>
    <s v="N/A"/>
    <s v="N/A"/>
    <s v="N/A"/>
    <s v="N/A"/>
    <s v="N/A"/>
    <s v="N/A"/>
    <s v="N/A"/>
    <s v="N/A"/>
    <s v="N/A"/>
    <s v="N/A"/>
    <s v="N/A"/>
    <s v="N/A"/>
    <s v="N/A"/>
    <s v="N/A"/>
  </r>
  <r>
    <x v="116"/>
    <n v="2020"/>
    <x v="3"/>
    <x v="3"/>
    <m/>
    <m/>
    <m/>
    <x v="1"/>
    <s v="N/A"/>
    <s v="N/A - N/A"/>
    <x v="2"/>
    <s v="Current year"/>
    <s v="N/A"/>
    <s v="N/A"/>
    <s v="N/A"/>
    <x v="1"/>
    <s v="N/A"/>
    <x v="7"/>
    <s v="N/A"/>
    <s v="N/A"/>
    <s v="N/A"/>
    <s v="N/A"/>
    <s v="N/A"/>
    <s v="N/A"/>
    <s v="N/A"/>
    <s v="N/A"/>
    <s v="N/A"/>
    <s v="N/A"/>
    <s v="N/A"/>
    <s v="N/A"/>
    <s v="N/A"/>
    <s v="N/A"/>
    <s v="N/A"/>
    <s v="N/A"/>
    <s v="N/A"/>
    <s v="N/A"/>
  </r>
  <r>
    <x v="116"/>
    <n v="2021"/>
    <x v="4"/>
    <x v="3"/>
    <m/>
    <m/>
    <m/>
    <x v="1"/>
    <s v="N/A"/>
    <s v="N/A - N/A"/>
    <x v="2"/>
    <s v="Current year"/>
    <s v="N/A"/>
    <s v="N/A"/>
    <s v="N/A"/>
    <x v="1"/>
    <s v="N/A"/>
    <x v="7"/>
    <s v="N/A"/>
    <s v="N/A"/>
    <s v="N/A"/>
    <s v="N/A"/>
    <s v="N/A"/>
    <s v="N/A"/>
    <s v="N/A"/>
    <s v="N/A"/>
    <s v="N/A"/>
    <s v="N/A"/>
    <s v="N/A"/>
    <s v="N/A"/>
    <s v="N/A"/>
    <s v="N/A"/>
    <s v="N/A"/>
    <s v="N/A"/>
    <s v="N/A"/>
    <s v="N/A"/>
  </r>
  <r>
    <x v="116"/>
    <n v="2022"/>
    <x v="5"/>
    <x v="3"/>
    <m/>
    <m/>
    <m/>
    <x v="1"/>
    <s v="N/A"/>
    <s v="N/A - N/A"/>
    <x v="2"/>
    <s v="Current year"/>
    <s v="N/A"/>
    <s v="N/A"/>
    <s v="N/A"/>
    <x v="1"/>
    <s v="N/A"/>
    <x v="7"/>
    <s v="N/A"/>
    <s v="N/A"/>
    <s v="N/A"/>
    <s v="N/A"/>
    <s v="N/A"/>
    <s v="N/A"/>
    <s v="N/A"/>
    <s v="N/A"/>
    <s v="N/A"/>
    <s v="N/A"/>
    <s v="N/A"/>
    <s v="N/A"/>
    <s v="N/A"/>
    <s v="N/A"/>
    <s v="N/A"/>
    <s v="N/A"/>
    <s v="N/A"/>
    <s v="N/A"/>
  </r>
  <r>
    <x v="116"/>
    <n v="2023"/>
    <x v="6"/>
    <x v="3"/>
    <m/>
    <m/>
    <m/>
    <x v="1"/>
    <s v="N/A"/>
    <s v="N/A - N/A"/>
    <x v="2"/>
    <s v="Current year"/>
    <s v="N/A"/>
    <s v="N/A"/>
    <s v="N/A"/>
    <x v="1"/>
    <s v="N/A"/>
    <x v="7"/>
    <s v="N/A"/>
    <s v="N/A"/>
    <s v="N/A"/>
    <s v="N/A"/>
    <s v="N/A"/>
    <s v="N/A"/>
    <s v="N/A"/>
    <s v="N/A"/>
    <s v="N/A"/>
    <s v="N/A"/>
    <s v="N/A"/>
    <s v="N/A"/>
    <s v="N/A"/>
    <s v="N/A"/>
    <s v="N/A"/>
    <s v="N/A"/>
    <s v="N/A"/>
    <s v="N/A"/>
  </r>
  <r>
    <x v="117"/>
    <n v="2017"/>
    <x v="0"/>
    <x v="5"/>
    <m/>
    <m/>
    <m/>
    <x v="0"/>
    <s v="GIEWS"/>
    <s v="GIEWS - 1"/>
    <x v="0"/>
    <s v="Current year"/>
    <m/>
    <m/>
    <d v="2017-01-01T00:00:00"/>
    <x v="0"/>
    <n v="12311845"/>
    <x v="288"/>
    <n v="0.96"/>
    <s v="Feb-Apr 2017"/>
    <n v="2790855"/>
    <n v="0.25"/>
    <n v="4120000"/>
    <n v="0.35"/>
    <n v="3765000"/>
    <n v="0.32"/>
    <n v="1070000"/>
    <n v="0.09"/>
    <n v="100000"/>
    <n v="0.01"/>
    <n v="4935000"/>
    <n v="0.41"/>
    <s v="Phase 5 Famine"/>
    <s v="Y"/>
    <s v="Y"/>
    <s v="Conflict/insecurity"/>
  </r>
  <r>
    <x v="117"/>
    <n v="2018"/>
    <x v="1"/>
    <x v="5"/>
    <m/>
    <m/>
    <m/>
    <x v="0"/>
    <s v="GIEWS"/>
    <s v="GIEWS - 1"/>
    <x v="0"/>
    <s v="Current year"/>
    <m/>
    <m/>
    <d v="2017-05-01T00:00:00"/>
    <x v="0"/>
    <n v="12311845"/>
    <x v="289"/>
    <n v="0.94136987592030275"/>
    <s v="Jun-Jul 2017"/>
    <n v="1900000"/>
    <n v="0.18"/>
    <n v="3615000"/>
    <n v="0.3"/>
    <n v="4345000"/>
    <n v="0.36"/>
    <n v="1685000"/>
    <n v="0.14000000000000001"/>
    <n v="45000"/>
    <n v="0"/>
    <n v="6075000"/>
    <n v="0.49"/>
    <s v="Phase 4 Emergency"/>
    <m/>
    <s v="Y"/>
    <s v="Conflict/insecurity"/>
  </r>
  <r>
    <x v="117"/>
    <n v="2019"/>
    <x v="2"/>
    <x v="5"/>
    <m/>
    <m/>
    <m/>
    <x v="0"/>
    <s v="GIEWS"/>
    <s v="GIEWS - 1"/>
    <x v="0"/>
    <s v="Current year"/>
    <m/>
    <m/>
    <d v="2018-09-01T00:00:00"/>
    <x v="0"/>
    <n v="10971513"/>
    <x v="290"/>
    <n v="0.94343177645599108"/>
    <d v="2018-09-01T00:00:00"/>
    <n v="1063874"/>
    <n v="0.10278107916297696"/>
    <n v="3225000"/>
    <n v="0.31156789272094315"/>
    <n v="4320000"/>
    <n v="0.41735606094712391"/>
    <n v="1695000"/>
    <n v="0.16375428780217013"/>
    <n v="47000"/>
    <n v="4.5406793667858384E-3"/>
    <n v="6062000"/>
    <n v="0.58565102811607983"/>
    <s v="Phase 4 Emergency"/>
    <m/>
    <s v="Y"/>
    <s v="Conflict/insecurity"/>
  </r>
  <r>
    <x v="117"/>
    <n v="2020"/>
    <x v="3"/>
    <x v="5"/>
    <m/>
    <m/>
    <m/>
    <x v="0"/>
    <s v="GIEWS"/>
    <s v="GIEWS - 1"/>
    <x v="0"/>
    <s v="Current year"/>
    <m/>
    <m/>
    <d v="2019-05-01T00:00:00"/>
    <x v="0"/>
    <n v="11385139"/>
    <x v="291"/>
    <n v="1"/>
    <s v="May-Jul 2019"/>
    <n v="1189139"/>
    <n v="0.10444659481100758"/>
    <n v="3240000"/>
    <n v="0.28000000000000003"/>
    <n v="5120000"/>
    <n v="0.45"/>
    <n v="1815000"/>
    <n v="0.16"/>
    <n v="21000"/>
    <n v="0"/>
    <n v="6956000"/>
    <n v="0.61"/>
    <s v="Phase 4 Emergency"/>
    <m/>
    <s v="Y"/>
    <s v="Conflict/insecurity"/>
  </r>
  <r>
    <x v="117"/>
    <n v="2021"/>
    <x v="4"/>
    <x v="5"/>
    <m/>
    <m/>
    <m/>
    <x v="0"/>
    <s v="GIEWS"/>
    <s v="GIEWS - 1"/>
    <x v="0"/>
    <s v="Current year"/>
    <m/>
    <m/>
    <d v="2020-01-01T00:00:00"/>
    <x v="0"/>
    <n v="11703111"/>
    <x v="292"/>
    <n v="1"/>
    <s v="May-Jul 2020"/>
    <n v="1938111"/>
    <n v="0.16560647848251631"/>
    <n v="3285000"/>
    <n v="0.28000000000000003"/>
    <n v="4735000"/>
    <n v="0.4"/>
    <n v="1745000"/>
    <n v="0.15"/>
    <n v="0"/>
    <n v="0"/>
    <n v="6480000"/>
    <n v="0.55000000000000004"/>
    <s v="Phase 4 Emergency"/>
    <m/>
    <s v="Y"/>
    <s v="Conflict/insecurity"/>
  </r>
  <r>
    <x v="117"/>
    <n v="2022"/>
    <x v="5"/>
    <x v="5"/>
    <m/>
    <m/>
    <m/>
    <x v="0"/>
    <s v="GIEWS"/>
    <s v="GIEWS - "/>
    <x v="0"/>
    <s v="Current year"/>
    <m/>
    <m/>
    <d v="2020-10-01T00:00:00"/>
    <x v="0"/>
    <n v="12060000"/>
    <x v="293"/>
    <n v="0.99517305140961854"/>
    <s v="April-July 2021"/>
    <n v="1675000"/>
    <n v="0.1395448027864517"/>
    <n v="3138000"/>
    <n v="0.26"/>
    <n v="4668000"/>
    <n v="0.39"/>
    <n v="2413000"/>
    <n v="0.2"/>
    <n v="108000"/>
    <n v="0.01"/>
    <n v="7189000"/>
    <n v="0.6"/>
    <s v="Phase 4 Emergency"/>
    <m/>
    <s v="Y"/>
    <s v="Conflict/insecurity"/>
  </r>
  <r>
    <x v="117"/>
    <n v="2023"/>
    <x v="6"/>
    <x v="5"/>
    <m/>
    <m/>
    <m/>
    <x v="0"/>
    <s v="GIEWS"/>
    <s v="GIEWS -  1, 2, 3 "/>
    <x v="0"/>
    <s v="Current year"/>
    <s v="https://www.ipcinfo.org/fileadmin/user_upload/ipcinfo/docs/South_Sudan_IPC_Key_Messages_February-July-2022_Report.pdf"/>
    <m/>
    <d v="2022-03-01T00:00:00"/>
    <x v="0"/>
    <n v="12400000"/>
    <x v="294"/>
    <n v="1"/>
    <s v="April-July 2022"/>
    <n v="1700000"/>
    <n v="0.13766340342317057"/>
    <n v="2901000"/>
    <n v="0.24"/>
    <n v="4765000"/>
    <n v="0.39"/>
    <n v="2892000"/>
    <n v="0.23"/>
    <n v="87000"/>
    <n v="0.01"/>
    <n v="7744000"/>
    <n v="0.63"/>
    <s v="Phase 4 Emergency"/>
    <m/>
    <s v="Y"/>
    <s v="Economic shocks"/>
  </r>
  <r>
    <x v="117"/>
    <n v="2023"/>
    <x v="7"/>
    <x v="5"/>
    <m/>
    <m/>
    <m/>
    <x v="0"/>
    <s v="GIEWS"/>
    <s v="GIEWS -  1, 2, 3 "/>
    <x v="0"/>
    <s v="Projection"/>
    <s v="https://www.ipcinfo.org/fileadmin/user_upload/ipcinfo/docs/IPC_South_Sudan_Acute_Food_Insecurity_Malnutrition_22July_23July_report.pdf"/>
    <m/>
    <d v="2022-10-01T00:00:00"/>
    <x v="0"/>
    <n v="12400000"/>
    <x v="295"/>
    <n v="0.99791975806451616"/>
    <s v="Apr-Jul 2023"/>
    <n v="1530205"/>
    <n v="0.12366087356723118"/>
    <n v="3080000"/>
    <n v="0.25"/>
    <n v="4822000"/>
    <n v="0.39"/>
    <n v="2899000"/>
    <n v="0.23"/>
    <n v="43000"/>
    <n v="0"/>
    <n v="7764000"/>
    <n v="0.63"/>
    <s v="Phase 4 Emergency"/>
    <m/>
    <s v="Y"/>
    <s v="Economic shocks"/>
  </r>
  <r>
    <x v="118"/>
    <n v="2017"/>
    <x v="0"/>
    <x v="0"/>
    <m/>
    <m/>
    <m/>
    <x v="0"/>
    <s v="GIEWS "/>
    <s v="GIEWS  - 2, 3"/>
    <x v="3"/>
    <s v="Current year"/>
    <s v="N/A"/>
    <s v="Insufficient evidence"/>
    <s v="N/A"/>
    <x v="1"/>
    <s v="N/A"/>
    <x v="7"/>
    <s v="N/A"/>
    <s v="N/A"/>
    <s v="N/A"/>
    <s v="N/A"/>
    <s v="N/A"/>
    <s v="N/A"/>
    <s v="N/A"/>
    <s v="N/A"/>
    <s v="N/A"/>
    <s v="N/A"/>
    <s v="N/A"/>
    <s v="N/A"/>
    <s v="N/A"/>
    <s v="N/A"/>
    <s v="N/A"/>
    <s v="N/A"/>
    <s v="N/A"/>
    <s v="N/A"/>
  </r>
  <r>
    <x v="118"/>
    <n v="2018"/>
    <x v="1"/>
    <x v="0"/>
    <m/>
    <m/>
    <m/>
    <x v="0"/>
    <s v="GIEWS "/>
    <s v="GIEWS  - 2, 3"/>
    <x v="0"/>
    <s v="Current year"/>
    <m/>
    <m/>
    <m/>
    <x v="25"/>
    <n v="21506813"/>
    <x v="296"/>
    <n v="0.27"/>
    <s v="TBC"/>
    <s v="merged with Phase 2 "/>
    <s v="merged with Phase 2"/>
    <n v="4790000"/>
    <n v="0.8403508771929824"/>
    <s v="N/A"/>
    <s v="N/A"/>
    <s v="N/A"/>
    <s v="N/A"/>
    <s v="N/A"/>
    <s v="N/A"/>
    <n v="910000"/>
    <n v="0.15964912280701754"/>
    <s v="N/A"/>
    <m/>
    <s v="N"/>
    <s v="Weather extremes"/>
  </r>
  <r>
    <x v="118"/>
    <n v="2019"/>
    <x v="2"/>
    <x v="0"/>
    <m/>
    <m/>
    <m/>
    <x v="0"/>
    <s v="GIEWS"/>
    <s v="GIEWS - 3"/>
    <x v="3"/>
    <s v="Current year"/>
    <s v="N/A"/>
    <s v="Insufficient evidence"/>
    <s v="N/A"/>
    <x v="1"/>
    <s v="N/A"/>
    <x v="7"/>
    <s v="N/A"/>
    <s v="N/A"/>
    <s v="N/A"/>
    <s v="N/A"/>
    <s v="N/A"/>
    <s v="N/A"/>
    <s v="N/A"/>
    <s v="N/A"/>
    <s v="N/A"/>
    <s v="N/A"/>
    <s v="N/A"/>
    <s v="N/A"/>
    <s v="N/A"/>
    <s v="N/A"/>
    <s v="N/A"/>
    <s v="N/A"/>
    <s v="N/A"/>
    <s v="N/A"/>
  </r>
  <r>
    <x v="118"/>
    <n v="2020"/>
    <x v="3"/>
    <x v="0"/>
    <m/>
    <m/>
    <m/>
    <x v="1"/>
    <s v="N/A"/>
    <s v="N/A - N/A"/>
    <x v="2"/>
    <s v="Current year"/>
    <s v="N/A"/>
    <s v="N/A"/>
    <s v="N/A"/>
    <x v="1"/>
    <s v="N/A"/>
    <x v="7"/>
    <s v="N/A"/>
    <s v="N/A"/>
    <s v="N/A"/>
    <s v="N/A"/>
    <s v="N/A"/>
    <s v="N/A"/>
    <s v="N/A"/>
    <s v="N/A"/>
    <s v="N/A"/>
    <s v="N/A"/>
    <s v="N/A"/>
    <s v="N/A"/>
    <s v="N/A"/>
    <s v="N/A"/>
    <s v="N/A"/>
    <s v="N/A"/>
    <s v="N/A"/>
    <s v="N/A"/>
  </r>
  <r>
    <x v="118"/>
    <n v="2021"/>
    <x v="4"/>
    <x v="0"/>
    <m/>
    <m/>
    <m/>
    <x v="0"/>
    <s v="Climate shock"/>
    <s v="Climate shock - "/>
    <x v="3"/>
    <s v="Current year"/>
    <s v="N/A"/>
    <s v="Insufficient evidence"/>
    <s v="N/A"/>
    <x v="1"/>
    <s v="N/A"/>
    <x v="7"/>
    <s v="N/A"/>
    <s v="N/A"/>
    <s v="N/A"/>
    <s v="N/A"/>
    <s v="N/A"/>
    <s v="N/A"/>
    <s v="N/A"/>
    <s v="N/A"/>
    <s v="N/A"/>
    <s v="N/A"/>
    <s v="N/A"/>
    <s v="N/A"/>
    <s v="N/A"/>
    <s v="N/A"/>
    <s v="N/A"/>
    <s v="N/A"/>
    <s v="N/A"/>
    <s v="N/A"/>
  </r>
  <r>
    <x v="118"/>
    <n v="2022"/>
    <x v="5"/>
    <x v="0"/>
    <m/>
    <m/>
    <m/>
    <x v="0"/>
    <s v="Climate shock"/>
    <s v=" - FAO assistance provided (COVID-19 socio-economic shock); Received assistance from IFRC for 15,000 people (Cargo Ship Fire Emergency) + 17 500 people for post-flood recovery"/>
    <x v="3"/>
    <s v="Current year"/>
    <s v="N/A"/>
    <s v="Insufficient evidence"/>
    <s v="N/A"/>
    <x v="1"/>
    <s v="N/A"/>
    <x v="7"/>
    <s v="N/A"/>
    <s v="N/A"/>
    <s v="N/A"/>
    <s v="N/A"/>
    <s v="N/A"/>
    <s v="N/A"/>
    <s v="N/A"/>
    <s v="N/A"/>
    <s v="N/A"/>
    <s v="N/A"/>
    <s v="N/A"/>
    <s v="N/A"/>
    <s v="N/A"/>
    <s v="N/A"/>
    <s v="N/A"/>
    <s v="N/A"/>
    <s v="N/A"/>
    <s v="N/A"/>
  </r>
  <r>
    <x v="118"/>
    <n v="2023"/>
    <x v="6"/>
    <x v="0"/>
    <m/>
    <m/>
    <m/>
    <x v="0"/>
    <s v="GIEWS "/>
    <s v="GIEWS  - 1"/>
    <x v="0"/>
    <s v="Current year"/>
    <m/>
    <s v="CARI"/>
    <m/>
    <x v="26"/>
    <n v="22159516"/>
    <x v="297"/>
    <n v="1"/>
    <s v="31 May - 17 Jun 2022 "/>
    <s v="merged with Phase 2 "/>
    <m/>
    <n v="15888372.971999999"/>
    <n v="0.71699999999999997"/>
    <s v="merged Phases"/>
    <s v="N/A"/>
    <s v="merged Phases"/>
    <s v="N/A"/>
    <s v="merged Phases"/>
    <s v="N/A"/>
    <n v="6271143.0280000009"/>
    <n v="0.28299999999999997"/>
    <s v="N/A"/>
    <m/>
    <s v="Y"/>
    <s v="Economic shocks"/>
  </r>
  <r>
    <x v="118"/>
    <n v="2023"/>
    <x v="7"/>
    <x v="0"/>
    <m/>
    <m/>
    <m/>
    <x v="0"/>
    <s v="GIEWS "/>
    <s v="GIEWS  - 1"/>
    <x v="3"/>
    <s v="Projection"/>
    <s v="N/A"/>
    <s v="Insufficient evidence"/>
    <s v="N/A"/>
    <x v="1"/>
    <s v="N/A"/>
    <x v="7"/>
    <s v="N/A"/>
    <s v="N/A"/>
    <s v="N/A"/>
    <s v="N/A"/>
    <s v="N/A"/>
    <s v="N/A"/>
    <s v="N/A"/>
    <s v="N/A"/>
    <s v="N/A"/>
    <s v="N/A"/>
    <s v="N/A"/>
    <s v="N/A"/>
    <s v="N/A"/>
    <s v="N/A"/>
    <s v="N/A"/>
    <s v="N/A"/>
    <s v="N/A"/>
    <s v="N/A"/>
  </r>
  <r>
    <x v="119"/>
    <n v="2017"/>
    <x v="0"/>
    <x v="5"/>
    <m/>
    <m/>
    <m/>
    <x v="0"/>
    <s v="GIEWS"/>
    <s v="GIEWS - 1"/>
    <x v="0"/>
    <s v="Current year"/>
    <m/>
    <m/>
    <d v="2016-04-01T00:00:00"/>
    <x v="0"/>
    <n v="41823493"/>
    <x v="298"/>
    <n v="0.88770818353215997"/>
    <s v="Apr-Jul 2016"/>
    <n v="20639977.000000007"/>
    <n v="0.55592817389215643"/>
    <n v="12071725"/>
    <n v="0.32514629425111718"/>
    <n v="4275118"/>
    <n v="0.1151483135331734"/>
    <n v="140237"/>
    <n v="3.7772183235530894E-3"/>
    <n v="0"/>
    <n v="0"/>
    <n v="4415355"/>
    <n v="0.11892553185672648"/>
    <s v="Phase 3 Crisis"/>
    <m/>
    <s v="Y"/>
    <s v="Conflict/insecurity"/>
  </r>
  <r>
    <x v="119"/>
    <n v="2018"/>
    <x v="1"/>
    <x v="5"/>
    <m/>
    <m/>
    <m/>
    <x v="0"/>
    <s v="GIEWS"/>
    <s v="GIEWS - 1"/>
    <x v="0"/>
    <s v="Current year"/>
    <m/>
    <m/>
    <d v="2017-10-01T00:00:00"/>
    <x v="0"/>
    <n v="42778077"/>
    <x v="299"/>
    <n v="1"/>
    <s v="Oct-Dec 2017"/>
    <n v="26424182"/>
    <n v="0.61770382993139217"/>
    <n v="12508089"/>
    <n v="0.29239484046933667"/>
    <n v="3694087"/>
    <n v="8.6354676485340842E-2"/>
    <n v="151719"/>
    <n v="3.5466531139302965E-3"/>
    <n v="0"/>
    <n v="0"/>
    <n v="3845806"/>
    <n v="8.9901329599271135E-2"/>
    <s v="Phase 4 Emergency"/>
    <m/>
    <s v="Y"/>
    <s v="Conflict/insecurity"/>
  </r>
  <r>
    <x v="119"/>
    <n v="2019"/>
    <x v="2"/>
    <x v="5"/>
    <m/>
    <m/>
    <m/>
    <x v="0"/>
    <s v="GIEWS"/>
    <s v="GIEWS - 1"/>
    <x v="0"/>
    <s v="Current year"/>
    <s v="https://www.ipcinfo.org/fileadmin/user_upload/ipcinfo/docs/1_IPC_Sudan_AcuteFI_Situation_2018April.pdf"/>
    <m/>
    <m/>
    <x v="0"/>
    <n v="43874985"/>
    <x v="300"/>
    <n v="1"/>
    <s v="May-July 2018"/>
    <n v="23958607"/>
    <n v="0.54606530349810944"/>
    <n v="13740579"/>
    <n v="0.31317569681220403"/>
    <n v="5574843"/>
    <n v="0.12706199215794603"/>
    <n v="600956"/>
    <n v="1.3697007531740467E-2"/>
    <n v="0"/>
    <n v="0"/>
    <n v="6175799"/>
    <n v="0.1407589996896865"/>
    <s v="Phase 4 Emergency"/>
    <m/>
    <s v="Y"/>
    <s v="Economic shocks"/>
  </r>
  <r>
    <x v="119"/>
    <n v="2020"/>
    <x v="3"/>
    <x v="5"/>
    <m/>
    <m/>
    <s v="Excluding West Darfur"/>
    <x v="0"/>
    <s v="GIEWS"/>
    <s v="GIEWS - 1"/>
    <x v="0"/>
    <s v="Current year"/>
    <m/>
    <m/>
    <d v="2019-06-01T00:00:00"/>
    <x v="0"/>
    <n v="42813000"/>
    <x v="301"/>
    <n v="0.97947723822203536"/>
    <s v="Jun-Aug 2019"/>
    <n v="24246159"/>
    <n v="0.57819314705633151"/>
    <n v="11835390"/>
    <n v="0.28000000000000003"/>
    <n v="4809357"/>
    <n v="0.11"/>
    <n v="1043453"/>
    <n v="0.02"/>
    <n v="0"/>
    <n v="0"/>
    <n v="5852810"/>
    <n v="0.14000000000000001"/>
    <s v="Phase 4 Emergency"/>
    <m/>
    <s v="Y"/>
    <s v="Economic shocks"/>
  </r>
  <r>
    <x v="119"/>
    <n v="2021"/>
    <x v="4"/>
    <x v="5"/>
    <m/>
    <m/>
    <m/>
    <x v="0"/>
    <s v="GIEWS"/>
    <s v="GIEWS - 1"/>
    <x v="0"/>
    <s v="Current year"/>
    <m/>
    <m/>
    <d v="2020-06-01T00:00:00"/>
    <x v="0"/>
    <n v="45319635"/>
    <x v="302"/>
    <n v="0.99731846913594957"/>
    <s v="Jun-Sep 2020"/>
    <n v="19728053"/>
    <n v="0.43647961024210108"/>
    <n v="15891371"/>
    <n v="0.35"/>
    <n v="7410682"/>
    <n v="0.16"/>
    <n v="2168003"/>
    <n v="0.05"/>
    <n v="0"/>
    <n v="0"/>
    <n v="9578685"/>
    <n v="0.21"/>
    <s v="Phase 4 Emergency"/>
    <m/>
    <s v="Y"/>
    <s v="Economic shocks"/>
  </r>
  <r>
    <x v="119"/>
    <n v="2022"/>
    <x v="5"/>
    <x v="5"/>
    <m/>
    <m/>
    <s v="Entire country excluding Abyei and Al Tina"/>
    <x v="0"/>
    <s v="GIEWS"/>
    <s v="GIEWS -  1, 2, 3 "/>
    <x v="0"/>
    <s v="Current year"/>
    <m/>
    <m/>
    <d v="2021-03-01T00:00:00"/>
    <x v="0"/>
    <n v="46796616"/>
    <x v="303"/>
    <n v="0.9951323189693887"/>
    <s v="Jun-Sep 2021"/>
    <n v="20273468"/>
    <n v="0.43534420290827608"/>
    <n v="16525736"/>
    <n v="0.35"/>
    <n v="7072838"/>
    <n v="0.15"/>
    <n v="2696783"/>
    <n v="0.06"/>
    <n v="0"/>
    <n v="0"/>
    <n v="9769621"/>
    <n v="0.21"/>
    <s v="Phase 4 Emergency"/>
    <m/>
    <s v="Y"/>
    <s v="Economic shocks"/>
  </r>
  <r>
    <x v="119"/>
    <n v="2023"/>
    <x v="6"/>
    <x v="5"/>
    <m/>
    <m/>
    <m/>
    <x v="0"/>
    <s v="GIEWS"/>
    <s v="GIEWS -  1, 2, 3 "/>
    <x v="0"/>
    <s v="Current year"/>
    <s v="https://www.ipcinfo.org/fileadmin/user_upload/ipcinfo/docs/IPC_Sudan_AcuteFoodInsecurity_2022Apr2023Feb_report.pdf"/>
    <m/>
    <d v="2022-05-01T00:00:00"/>
    <x v="0"/>
    <n v="47881435"/>
    <x v="304"/>
    <n v="1"/>
    <s v="Jun-Sep 2022"/>
    <n v="18648037"/>
    <n v="0.38946278448003907"/>
    <n v="17580330"/>
    <n v="0.37"/>
    <n v="8549970"/>
    <n v="0.18"/>
    <n v="3103098"/>
    <n v="0.06"/>
    <n v="0"/>
    <n v="0"/>
    <n v="11653068"/>
    <n v="0.24"/>
    <s v="Phase 4 Emergency"/>
    <m/>
    <s v="Y"/>
    <s v="Economic shocks"/>
  </r>
  <r>
    <x v="119"/>
    <n v="2023"/>
    <x v="7"/>
    <x v="5"/>
    <m/>
    <m/>
    <m/>
    <x v="0"/>
    <s v="GIEWS"/>
    <s v="GIEWS -  1, 2, 3 "/>
    <x v="0"/>
    <s v="Projection"/>
    <s v="https://www.ipcinfo.org/fileadmin/user_upload/ipcinfo/docs/IPC_Sudan_AcuteFoodInsecurity_2022Apr2023Feb_report.pdf"/>
    <m/>
    <d v="2022-05-01T00:00:00"/>
    <x v="0"/>
    <n v="47881435"/>
    <x v="305"/>
    <n v="1"/>
    <s v="Oct 2022 - Feb 2023"/>
    <n v="22396097"/>
    <n v="0.47"/>
    <n v="17746553"/>
    <n v="0.37"/>
    <n v="6189076"/>
    <n v="0.13"/>
    <n v="1549705"/>
    <n v="0.03"/>
    <n v="0"/>
    <n v="0"/>
    <n v="7738781"/>
    <n v="0.16"/>
    <s v="Phase 3 Crisis "/>
    <m/>
    <s v="Y"/>
    <s v="Economic shocks"/>
  </r>
  <r>
    <x v="120"/>
    <n v="2017"/>
    <x v="0"/>
    <x v="2"/>
    <m/>
    <m/>
    <m/>
    <x v="1"/>
    <s v="N/A"/>
    <s v="N/A - N/A"/>
    <x v="2"/>
    <s v="Current year"/>
    <s v="N/A"/>
    <s v="N/A"/>
    <s v="N/A"/>
    <x v="1"/>
    <s v="N/A"/>
    <x v="7"/>
    <s v="N/A"/>
    <s v="N/A"/>
    <s v="N/A"/>
    <s v="N/A"/>
    <s v="N/A"/>
    <s v="N/A"/>
    <s v="N/A"/>
    <s v="N/A"/>
    <s v="N/A"/>
    <s v="N/A"/>
    <s v="N/A"/>
    <s v="N/A"/>
    <s v="N/A"/>
    <s v="N/A"/>
    <s v="N/A"/>
    <s v="N/A"/>
    <s v="N/A"/>
    <s v="N/A"/>
  </r>
  <r>
    <x v="120"/>
    <n v="2018"/>
    <x v="1"/>
    <x v="2"/>
    <m/>
    <m/>
    <m/>
    <x v="1"/>
    <s v="N/A"/>
    <s v="N/A - N/A"/>
    <x v="2"/>
    <s v="Current year"/>
    <s v="N/A"/>
    <s v="N/A"/>
    <s v="N/A"/>
    <x v="1"/>
    <s v="N/A"/>
    <x v="7"/>
    <s v="N/A"/>
    <s v="N/A"/>
    <s v="N/A"/>
    <s v="N/A"/>
    <s v="N/A"/>
    <s v="N/A"/>
    <s v="N/A"/>
    <s v="N/A"/>
    <s v="N/A"/>
    <s v="N/A"/>
    <s v="N/A"/>
    <s v="N/A"/>
    <s v="N/A"/>
    <s v="N/A"/>
    <s v="N/A"/>
    <s v="N/A"/>
    <s v="N/A"/>
    <s v="N/A"/>
  </r>
  <r>
    <x v="120"/>
    <n v="2019"/>
    <x v="2"/>
    <x v="2"/>
    <m/>
    <m/>
    <m/>
    <x v="1"/>
    <s v="N/A"/>
    <s v="N/A - N/A"/>
    <x v="2"/>
    <s v="Current year"/>
    <s v="N/A"/>
    <s v="N/A"/>
    <s v="N/A"/>
    <x v="1"/>
    <s v="N/A"/>
    <x v="7"/>
    <s v="N/A"/>
    <s v="N/A"/>
    <s v="N/A"/>
    <s v="N/A"/>
    <s v="N/A"/>
    <s v="N/A"/>
    <s v="N/A"/>
    <s v="N/A"/>
    <s v="N/A"/>
    <s v="N/A"/>
    <s v="N/A"/>
    <s v="N/A"/>
    <s v="N/A"/>
    <s v="N/A"/>
    <s v="N/A"/>
    <s v="N/A"/>
    <s v="N/A"/>
    <s v="N/A"/>
  </r>
  <r>
    <x v="120"/>
    <n v="2020"/>
    <x v="3"/>
    <x v="2"/>
    <m/>
    <m/>
    <m/>
    <x v="1"/>
    <s v="N/A"/>
    <s v="N/A - N/A"/>
    <x v="2"/>
    <s v="Current year"/>
    <s v="N/A"/>
    <s v="N/A"/>
    <s v="N/A"/>
    <x v="1"/>
    <s v="N/A"/>
    <x v="7"/>
    <s v="N/A"/>
    <s v="N/A"/>
    <s v="N/A"/>
    <s v="N/A"/>
    <s v="N/A"/>
    <s v="N/A"/>
    <s v="N/A"/>
    <s v="N/A"/>
    <s v="N/A"/>
    <s v="N/A"/>
    <s v="N/A"/>
    <s v="N/A"/>
    <s v="N/A"/>
    <s v="N/A"/>
    <s v="N/A"/>
    <s v="N/A"/>
    <s v="N/A"/>
    <s v="N/A"/>
  </r>
  <r>
    <x v="120"/>
    <n v="2021"/>
    <x v="4"/>
    <x v="2"/>
    <m/>
    <m/>
    <m/>
    <x v="1"/>
    <s v="N/A"/>
    <s v="N/A - N/A"/>
    <x v="2"/>
    <s v="Current year"/>
    <s v="N/A"/>
    <s v="N/A"/>
    <s v="N/A"/>
    <x v="1"/>
    <s v="N/A"/>
    <x v="7"/>
    <s v="N/A"/>
    <s v="N/A"/>
    <s v="N/A"/>
    <s v="N/A"/>
    <s v="N/A"/>
    <s v="N/A"/>
    <s v="N/A"/>
    <s v="N/A"/>
    <s v="N/A"/>
    <s v="N/A"/>
    <s v="N/A"/>
    <s v="N/A"/>
    <s v="N/A"/>
    <s v="N/A"/>
    <s v="N/A"/>
    <s v="N/A"/>
    <s v="N/A"/>
    <s v="N/A"/>
  </r>
  <r>
    <x v="120"/>
    <n v="2022"/>
    <x v="5"/>
    <x v="2"/>
    <m/>
    <m/>
    <m/>
    <x v="1"/>
    <s v="N/A"/>
    <s v="N/A - N/A"/>
    <x v="2"/>
    <s v="Current year"/>
    <s v="N/A"/>
    <s v="N/A"/>
    <s v="N/A"/>
    <x v="1"/>
    <s v="N/A"/>
    <x v="7"/>
    <s v="N/A"/>
    <s v="N/A"/>
    <s v="N/A"/>
    <s v="N/A"/>
    <s v="N/A"/>
    <s v="N/A"/>
    <s v="N/A"/>
    <s v="N/A"/>
    <s v="N/A"/>
    <s v="N/A"/>
    <s v="N/A"/>
    <s v="N/A"/>
    <s v="N/A"/>
    <s v="N/A"/>
    <s v="N/A"/>
    <s v="N/A"/>
    <s v="N/A"/>
    <s v="N/A"/>
  </r>
  <r>
    <x v="120"/>
    <n v="2023"/>
    <x v="6"/>
    <x v="2"/>
    <m/>
    <m/>
    <m/>
    <x v="1"/>
    <s v="N/A"/>
    <s v="N/A - N/A"/>
    <x v="2"/>
    <s v="Current year"/>
    <s v="N/A"/>
    <s v="N/A"/>
    <s v="N/A"/>
    <x v="1"/>
    <s v="N/A"/>
    <x v="7"/>
    <s v="N/A"/>
    <s v="N/A"/>
    <s v="N/A"/>
    <s v="N/A"/>
    <s v="N/A"/>
    <s v="N/A"/>
    <s v="N/A"/>
    <s v="N/A"/>
    <s v="N/A"/>
    <s v="N/A"/>
    <s v="N/A"/>
    <s v="N/A"/>
    <s v="N/A"/>
    <s v="N/A"/>
    <s v="N/A"/>
    <s v="N/A"/>
    <s v="N/A"/>
    <s v="N/A"/>
  </r>
  <r>
    <x v="121"/>
    <n v="2017"/>
    <x v="0"/>
    <x v="1"/>
    <m/>
    <m/>
    <m/>
    <x v="0"/>
    <s v="GIEWS"/>
    <s v="GIEWS - 1"/>
    <x v="0"/>
    <s v="Current year"/>
    <m/>
    <m/>
    <m/>
    <x v="16"/>
    <n v="18600000"/>
    <x v="306"/>
    <n v="1"/>
    <d v="2016-06-01T00:00:00"/>
    <n v="9470397"/>
    <n v="0.50916112903225808"/>
    <n v="2383925"/>
    <n v="0.12816801075268816"/>
    <s v="N/A"/>
    <s v="N/A"/>
    <s v="N/A"/>
    <s v="N/A"/>
    <s v="N/A"/>
    <s v="N/A"/>
    <n v="6745678"/>
    <n v="0.36267086021505374"/>
    <s v="N/A"/>
    <s v="Y"/>
    <s v="Y"/>
    <s v="Conflict/insecurity"/>
  </r>
  <r>
    <x v="121"/>
    <n v="2018"/>
    <x v="1"/>
    <x v="1"/>
    <m/>
    <m/>
    <m/>
    <x v="0"/>
    <s v="GIEWS"/>
    <s v="GIEWS - 1"/>
    <x v="0"/>
    <s v="Current year"/>
    <m/>
    <m/>
    <m/>
    <x v="6"/>
    <n v="19414810"/>
    <x v="307"/>
    <n v="1"/>
    <d v="2017-11-01T00:00:00"/>
    <n v="8914810"/>
    <n v="0.45917575294324281"/>
    <n v="4000000"/>
    <n v="0.20602828459305036"/>
    <s v="N/A"/>
    <s v="N/A"/>
    <s v="N/A"/>
    <s v="N/A"/>
    <s v="N/A"/>
    <s v="N/A"/>
    <n v="6500000"/>
    <n v="0.33479596246370685"/>
    <s v="N/A"/>
    <s v="Y"/>
    <s v="Y"/>
    <s v="Conflict/insecurity"/>
  </r>
  <r>
    <x v="121"/>
    <n v="2019"/>
    <x v="2"/>
    <x v="1"/>
    <m/>
    <m/>
    <m/>
    <x v="0"/>
    <s v="GIEWS"/>
    <s v="GIEWS - 1"/>
    <x v="0"/>
    <s v="Current year"/>
    <m/>
    <m/>
    <m/>
    <x v="6"/>
    <n v="19955156"/>
    <x v="308"/>
    <n v="1"/>
    <d v="2019-03-01T00:00:00"/>
    <n v="10955156"/>
    <n v="0.54898874255856478"/>
    <n v="2500000"/>
    <n v="0.12528090484484311"/>
    <s v="N/A"/>
    <s v="N/A"/>
    <s v="N/A"/>
    <s v="N/A"/>
    <s v="N/A"/>
    <s v="N/A"/>
    <n v="6500000"/>
    <n v="0.32573035259659205"/>
    <s v="N/A"/>
    <s v="Y"/>
    <s v="Y"/>
    <s v="Conflict/insecurity"/>
  </r>
  <r>
    <x v="121"/>
    <n v="2020"/>
    <x v="3"/>
    <x v="1"/>
    <m/>
    <m/>
    <m/>
    <x v="0"/>
    <s v="GIEWS"/>
    <s v="GIEWS - 1"/>
    <x v="0"/>
    <s v="Current year"/>
    <m/>
    <m/>
    <m/>
    <x v="6"/>
    <n v="18300000"/>
    <x v="309"/>
    <n v="1"/>
    <s v="Jan-May 2019"/>
    <n v="9100000"/>
    <n v="0.49726775956284153"/>
    <n v="2600000"/>
    <n v="0.14207650273224043"/>
    <s v="N/A"/>
    <s v="N/A"/>
    <s v="N/A"/>
    <s v="N/A"/>
    <s v="N/A"/>
    <s v="N/A"/>
    <n v="6600000"/>
    <n v="0.36"/>
    <s v="N/A"/>
    <m/>
    <s v="Y"/>
    <s v="Conflict/insecurity"/>
  </r>
  <r>
    <x v="121"/>
    <n v="2021"/>
    <x v="4"/>
    <x v="1"/>
    <m/>
    <m/>
    <m/>
    <x v="0"/>
    <s v="GIEWS"/>
    <s v="GIEWS - 1"/>
    <x v="0"/>
    <s v="Current year"/>
    <m/>
    <m/>
    <m/>
    <x v="16"/>
    <n v="20666666.666666668"/>
    <x v="310"/>
    <n v="1"/>
    <s v="Oct–Nov 2020"/>
    <s v="merged with Phase 2 "/>
    <s v="merged with Phase 2"/>
    <n v="8266666.6666666679"/>
    <n v="0.4"/>
    <s v="N/A"/>
    <s v="N/A"/>
    <s v="N/A"/>
    <s v="N/A"/>
    <s v="N/A"/>
    <s v="N/A"/>
    <n v="12400000"/>
    <n v="0.6"/>
    <s v="N/A"/>
    <m/>
    <s v="Y"/>
    <s v="Conflict/insecurity"/>
  </r>
  <r>
    <x v="121"/>
    <n v="2022"/>
    <x v="5"/>
    <x v="1"/>
    <m/>
    <m/>
    <m/>
    <x v="0"/>
    <s v="GIEWS"/>
    <s v="GIEWS -  1, 2, 3 "/>
    <x v="0"/>
    <s v="Current year"/>
    <m/>
    <m/>
    <m/>
    <x v="16"/>
    <n v="21653000"/>
    <x v="311"/>
    <n v="1"/>
    <s v="Oct–Nov 2021"/>
    <s v="merged with Phase 2 "/>
    <s v="merged with Phase 2"/>
    <n v="9653000"/>
    <n v="0.445804276543666"/>
    <s v="N/A"/>
    <s v="N/A"/>
    <s v="N/A"/>
    <s v="N/A"/>
    <s v="N/A"/>
    <s v="N/A"/>
    <n v="12000000"/>
    <n v="0.55000000000000004"/>
    <s v="N/A"/>
    <m/>
    <s v="Y"/>
    <s v="Conflict/insecurity"/>
  </r>
  <r>
    <x v="121"/>
    <n v="2023"/>
    <x v="6"/>
    <x v="1"/>
    <m/>
    <m/>
    <m/>
    <x v="0"/>
    <s v="GIEWS"/>
    <s v="GIEWS -  1, 2, 3 "/>
    <x v="0"/>
    <s v="Current year"/>
    <m/>
    <s v="HNO"/>
    <m/>
    <x v="16"/>
    <n v="22095247"/>
    <x v="312"/>
    <n v="1"/>
    <m/>
    <n v="2143028"/>
    <n v="9.6990452290485821E-2"/>
    <n v="7890363"/>
    <n v="0.35699999999999998"/>
    <s v="N/A"/>
    <s v="N/A"/>
    <s v="N/A"/>
    <s v="N/A"/>
    <s v="N/A"/>
    <s v="N/A"/>
    <n v="12061856"/>
    <n v="0.54590274550902285"/>
    <s v="N/A"/>
    <m/>
    <s v="Y "/>
    <s v="Economic shocks"/>
  </r>
  <r>
    <x v="121"/>
    <n v="2023"/>
    <x v="7"/>
    <x v="1"/>
    <m/>
    <m/>
    <m/>
    <x v="0"/>
    <s v="GIEWS"/>
    <s v="GIEWS -  1, 2, 3 "/>
    <x v="3"/>
    <s v="Projection"/>
    <s v="N/A"/>
    <s v="Insufficient evidence"/>
    <s v="N/A"/>
    <x v="1"/>
    <s v="N/A"/>
    <x v="7"/>
    <s v="N/A"/>
    <s v="N/A"/>
    <s v="N/A"/>
    <s v="N/A"/>
    <s v="N/A"/>
    <s v="N/A"/>
    <s v="N/A"/>
    <s v="N/A"/>
    <s v="N/A"/>
    <s v="N/A"/>
    <s v="N/A"/>
    <s v="N/A"/>
    <s v="N/A"/>
    <s v="N/A"/>
    <s v="N/A"/>
    <s v="N/A"/>
    <s v="N/A"/>
    <s v="N/A"/>
  </r>
  <r>
    <x v="122"/>
    <n v="2017"/>
    <x v="0"/>
    <x v="0"/>
    <m/>
    <m/>
    <m/>
    <x v="1"/>
    <s v="N/A"/>
    <s v="N/A - N/A"/>
    <x v="2"/>
    <s v="Current year"/>
    <s v="N/A"/>
    <s v="N/A"/>
    <s v="N/A"/>
    <x v="1"/>
    <s v="N/A"/>
    <x v="7"/>
    <s v="N/A"/>
    <s v="N/A"/>
    <s v="N/A"/>
    <s v="N/A"/>
    <s v="N/A"/>
    <s v="N/A"/>
    <s v="N/A"/>
    <s v="N/A"/>
    <s v="N/A"/>
    <s v="N/A"/>
    <s v="N/A"/>
    <s v="N/A"/>
    <s v="N/A"/>
    <s v="N/A"/>
    <s v="N/A"/>
    <s v="N/A"/>
    <s v="N/A"/>
    <s v="N/A"/>
  </r>
  <r>
    <x v="122"/>
    <n v="2018"/>
    <x v="1"/>
    <x v="0"/>
    <m/>
    <m/>
    <m/>
    <x v="1"/>
    <s v="N/A"/>
    <s v="N/A - N/A"/>
    <x v="2"/>
    <s v="Current year"/>
    <s v="N/A"/>
    <s v="N/A"/>
    <s v="N/A"/>
    <x v="1"/>
    <s v="N/A"/>
    <x v="7"/>
    <s v="N/A"/>
    <s v="N/A"/>
    <s v="N/A"/>
    <s v="N/A"/>
    <s v="N/A"/>
    <s v="N/A"/>
    <s v="N/A"/>
    <s v="N/A"/>
    <s v="N/A"/>
    <s v="N/A"/>
    <s v="N/A"/>
    <s v="N/A"/>
    <s v="N/A"/>
    <s v="N/A"/>
    <s v="N/A"/>
    <s v="N/A"/>
    <s v="N/A"/>
    <s v="N/A"/>
  </r>
  <r>
    <x v="122"/>
    <n v="2019"/>
    <x v="2"/>
    <x v="0"/>
    <m/>
    <m/>
    <m/>
    <x v="1"/>
    <s v="N/A"/>
    <s v="N/A - N/A"/>
    <x v="2"/>
    <s v="Current year"/>
    <s v="N/A"/>
    <s v="N/A"/>
    <s v="N/A"/>
    <x v="1"/>
    <s v="N/A"/>
    <x v="7"/>
    <s v="N/A"/>
    <s v="N/A"/>
    <s v="N/A"/>
    <s v="N/A"/>
    <s v="N/A"/>
    <s v="N/A"/>
    <s v="N/A"/>
    <s v="N/A"/>
    <s v="N/A"/>
    <s v="N/A"/>
    <s v="N/A"/>
    <s v="N/A"/>
    <s v="N/A"/>
    <s v="N/A"/>
    <s v="N/A"/>
    <s v="N/A"/>
    <s v="N/A"/>
    <s v="N/A"/>
  </r>
  <r>
    <x v="122"/>
    <n v="2020"/>
    <x v="3"/>
    <x v="0"/>
    <m/>
    <m/>
    <m/>
    <x v="0"/>
    <s v="Climate shock"/>
    <s v="Climate shock - "/>
    <x v="3"/>
    <s v="Current year"/>
    <s v="N/A"/>
    <s v="Insufficient evidence"/>
    <s v="N/A"/>
    <x v="1"/>
    <s v="N/A"/>
    <x v="7"/>
    <s v="N/A"/>
    <s v="N/A"/>
    <s v="N/A"/>
    <s v="N/A"/>
    <s v="N/A"/>
    <s v="N/A"/>
    <s v="N/A"/>
    <s v="N/A"/>
    <s v="N/A"/>
    <s v="N/A"/>
    <s v="N/A"/>
    <s v="N/A"/>
    <s v="N/A"/>
    <s v="N/A"/>
    <s v="N/A"/>
    <s v="N/A"/>
    <s v="N/A"/>
    <s v="N/A"/>
  </r>
  <r>
    <x v="122"/>
    <n v="2021"/>
    <x v="4"/>
    <x v="0"/>
    <m/>
    <m/>
    <m/>
    <x v="0"/>
    <s v="Climate shock"/>
    <s v="Climate shock - "/>
    <x v="3"/>
    <s v="Current year"/>
    <s v="N/A"/>
    <s v="Insufficient evidence"/>
    <s v="N/A"/>
    <x v="1"/>
    <s v="N/A"/>
    <x v="7"/>
    <s v="N/A"/>
    <s v="N/A"/>
    <s v="N/A"/>
    <s v="N/A"/>
    <s v="N/A"/>
    <s v="N/A"/>
    <s v="N/A"/>
    <s v="N/A"/>
    <s v="N/A"/>
    <s v="N/A"/>
    <s v="N/A"/>
    <s v="N/A"/>
    <s v="N/A"/>
    <s v="N/A"/>
    <s v="N/A"/>
    <s v="N/A"/>
    <s v="N/A"/>
    <s v="N/A"/>
  </r>
  <r>
    <x v="122"/>
    <n v="2022"/>
    <x v="5"/>
    <x v="0"/>
    <m/>
    <m/>
    <m/>
    <x v="0"/>
    <s v="Climate shock"/>
    <s v="Climate shock - WFP assistance provided; FAO assistance provided (extreme weather events since March 2021) + IFRC assistance for 1,785 people affected by floods"/>
    <x v="3"/>
    <s v="Current year"/>
    <s v="N/A"/>
    <s v="Insufficient evidence"/>
    <s v="N/A"/>
    <x v="1"/>
    <s v="N/A"/>
    <x v="7"/>
    <s v="N/A"/>
    <s v="N/A"/>
    <s v="N/A"/>
    <s v="N/A"/>
    <s v="N/A"/>
    <s v="N/A"/>
    <s v="N/A"/>
    <s v="N/A"/>
    <s v="N/A"/>
    <s v="N/A"/>
    <s v="N/A"/>
    <s v="N/A"/>
    <s v="N/A"/>
    <s v="N/A"/>
    <s v="N/A"/>
    <s v="N/A"/>
    <s v="N/A"/>
    <s v="N/A"/>
  </r>
  <r>
    <x v="122"/>
    <n v="2023"/>
    <x v="6"/>
    <x v="0"/>
    <m/>
    <m/>
    <m/>
    <x v="0"/>
    <s v="External Assistance - WFP"/>
    <s v="Economic shock - School feeding and nutrition programming provided by WFP; low number of URT beneficiaries (about 1,500) in Sep to respond to Kyrgyz border crisis. Large URT caseload to respond to global food crisis is starting in Q1 2023 (funding agreement signed end Nov 2022). FAO also provided support to combat locust outbreaks (CFSAM indicated that the government was able to cope with Locust infestation)"/>
    <x v="3"/>
    <s v="Current year"/>
    <s v="N/A"/>
    <s v="Insufficient evidence"/>
    <s v="N/A"/>
    <x v="1"/>
    <s v="N/A"/>
    <x v="7"/>
    <s v="N/A"/>
    <s v="N/A"/>
    <s v="N/A"/>
    <s v="N/A"/>
    <s v="N/A"/>
    <s v="N/A"/>
    <s v="N/A"/>
    <s v="N/A"/>
    <s v="N/A"/>
    <s v="N/A"/>
    <s v="N/A"/>
    <s v="N/A"/>
    <s v="N/A"/>
    <s v="N/A"/>
    <s v="N/A"/>
    <s v="N/A"/>
    <s v="N/A"/>
    <s v="N/A"/>
  </r>
  <r>
    <x v="122"/>
    <n v="2023"/>
    <x v="7"/>
    <x v="0"/>
    <m/>
    <m/>
    <m/>
    <x v="0"/>
    <s v="Economic shock"/>
    <s v="Economic shock - School feeding and nutrition programming provided by WFP; low number of URT beneficiaries (about 1,500) in Sep to respond to Kyrgyz border crisis. Large URT caseload to respond to global food crisis is starting in Q1 2023 (funding agreement signed end Nov 2022). FAO also provided support to combat locust outbreaks (CFSAM indicated that the government was able to cope with Locust infestation)"/>
    <x v="3"/>
    <s v="Projection"/>
    <m/>
    <s v="IPC available, but as no 2022 data, analysis will be presented in MYU"/>
    <m/>
    <x v="1"/>
    <s v="N/A"/>
    <x v="7"/>
    <s v="N/A"/>
    <s v="N/A"/>
    <s v="N/A"/>
    <s v="N/A"/>
    <s v="N/A"/>
    <s v="N/A"/>
    <s v="N/A"/>
    <s v="N/A"/>
    <s v="N/A"/>
    <s v="N/A"/>
    <s v="N/A"/>
    <s v="N/A"/>
    <s v="N/A"/>
    <s v="N/A"/>
    <s v="N/A"/>
    <s v="N/A"/>
    <s v="N/A"/>
    <s v="Economic shocks"/>
  </r>
  <r>
    <x v="123"/>
    <n v="2017"/>
    <x v="0"/>
    <x v="0"/>
    <m/>
    <m/>
    <m/>
    <x v="1"/>
    <s v="N/A"/>
    <s v="N/A - N/A"/>
    <x v="2"/>
    <s v="Current year"/>
    <s v="N/A"/>
    <s v="N/A"/>
    <s v="N/A"/>
    <x v="1"/>
    <s v="N/A"/>
    <x v="7"/>
    <s v="N/A"/>
    <s v="N/A"/>
    <s v="N/A"/>
    <s v="N/A"/>
    <s v="N/A"/>
    <s v="N/A"/>
    <s v="N/A"/>
    <s v="N/A"/>
    <s v="N/A"/>
    <s v="N/A"/>
    <s v="N/A"/>
    <s v="N/A"/>
    <s v="N/A"/>
    <s v="N/A"/>
    <s v="N/A"/>
    <s v="N/A"/>
    <s v="N/A"/>
    <s v="N/A"/>
  </r>
  <r>
    <x v="123"/>
    <n v="2018"/>
    <x v="1"/>
    <x v="0"/>
    <m/>
    <m/>
    <m/>
    <x v="1"/>
    <s v="N/A"/>
    <s v="N/A - N/A"/>
    <x v="2"/>
    <s v="Current year"/>
    <s v="N/A"/>
    <s v="N/A"/>
    <s v="N/A"/>
    <x v="1"/>
    <s v="N/A"/>
    <x v="7"/>
    <s v="N/A"/>
    <s v="N/A"/>
    <s v="N/A"/>
    <s v="N/A"/>
    <s v="N/A"/>
    <s v="N/A"/>
    <s v="N/A"/>
    <s v="N/A"/>
    <s v="N/A"/>
    <s v="N/A"/>
    <s v="N/A"/>
    <s v="N/A"/>
    <s v="N/A"/>
    <s v="N/A"/>
    <s v="N/A"/>
    <s v="N/A"/>
    <s v="N/A"/>
    <s v="N/A"/>
  </r>
  <r>
    <x v="123"/>
    <n v="2019"/>
    <x v="2"/>
    <x v="0"/>
    <m/>
    <m/>
    <m/>
    <x v="1"/>
    <s v="N/A"/>
    <s v="N/A - N/A"/>
    <x v="2"/>
    <s v="Current year"/>
    <s v="N/A"/>
    <s v="N/A"/>
    <s v="N/A"/>
    <x v="1"/>
    <s v="N/A"/>
    <x v="7"/>
    <s v="N/A"/>
    <s v="N/A"/>
    <s v="N/A"/>
    <s v="N/A"/>
    <s v="N/A"/>
    <s v="N/A"/>
    <s v="N/A"/>
    <s v="N/A"/>
    <s v="N/A"/>
    <s v="N/A"/>
    <s v="N/A"/>
    <s v="N/A"/>
    <s v="N/A"/>
    <s v="N/A"/>
    <s v="N/A"/>
    <s v="N/A"/>
    <s v="N/A"/>
    <s v="N/A"/>
  </r>
  <r>
    <x v="123"/>
    <n v="2020"/>
    <x v="3"/>
    <x v="0"/>
    <m/>
    <m/>
    <m/>
    <x v="1"/>
    <s v="N/A"/>
    <s v="N/A - N/A"/>
    <x v="2"/>
    <s v="Current year"/>
    <s v="N/A"/>
    <s v="N/A"/>
    <s v="N/A"/>
    <x v="1"/>
    <s v="N/A"/>
    <x v="7"/>
    <s v="N/A"/>
    <s v="N/A"/>
    <s v="N/A"/>
    <s v="N/A"/>
    <s v="N/A"/>
    <s v="N/A"/>
    <s v="N/A"/>
    <s v="N/A"/>
    <s v="N/A"/>
    <s v="N/A"/>
    <s v="N/A"/>
    <s v="N/A"/>
    <s v="N/A"/>
    <s v="N/A"/>
    <s v="N/A"/>
    <s v="N/A"/>
    <s v="N/A"/>
    <s v="N/A"/>
  </r>
  <r>
    <x v="123"/>
    <n v="2021"/>
    <x v="4"/>
    <x v="0"/>
    <m/>
    <m/>
    <m/>
    <x v="1"/>
    <s v="N/A"/>
    <s v="N/A - N/A"/>
    <x v="2"/>
    <s v="Current year"/>
    <s v="N/A"/>
    <s v="N/A"/>
    <s v="N/A"/>
    <x v="1"/>
    <s v="N/A"/>
    <x v="7"/>
    <s v="N/A"/>
    <s v="N/A"/>
    <s v="N/A"/>
    <s v="N/A"/>
    <s v="N/A"/>
    <s v="N/A"/>
    <s v="N/A"/>
    <s v="N/A"/>
    <s v="N/A"/>
    <s v="N/A"/>
    <s v="N/A"/>
    <s v="N/A"/>
    <s v="N/A"/>
    <s v="N/A"/>
    <s v="N/A"/>
    <s v="N/A"/>
    <s v="N/A"/>
    <s v="N/A"/>
  </r>
  <r>
    <x v="123"/>
    <n v="2022"/>
    <x v="5"/>
    <x v="0"/>
    <m/>
    <m/>
    <m/>
    <x v="1"/>
    <s v="N/A"/>
    <s v="N/A - N/A"/>
    <x v="2"/>
    <s v="Current year"/>
    <s v="N/A"/>
    <s v="N/A"/>
    <s v="N/A"/>
    <x v="1"/>
    <s v="N/A"/>
    <x v="7"/>
    <s v="N/A"/>
    <s v="N/A"/>
    <s v="N/A"/>
    <s v="N/A"/>
    <s v="N/A"/>
    <s v="N/A"/>
    <s v="N/A"/>
    <s v="N/A"/>
    <s v="N/A"/>
    <s v="N/A"/>
    <s v="N/A"/>
    <s v="N/A"/>
    <s v="N/A"/>
    <s v="N/A"/>
    <s v="N/A"/>
    <s v="N/A"/>
    <s v="N/A"/>
    <s v="N/A"/>
  </r>
  <r>
    <x v="123"/>
    <n v="2023"/>
    <x v="6"/>
    <x v="0"/>
    <m/>
    <m/>
    <m/>
    <x v="1"/>
    <s v="N/A"/>
    <s v="N/A - N/A"/>
    <x v="2"/>
    <s v="Current year"/>
    <s v="N/A"/>
    <s v="N/A"/>
    <s v="N/A"/>
    <x v="1"/>
    <s v="N/A"/>
    <x v="7"/>
    <s v="N/A"/>
    <s v="N/A"/>
    <s v="N/A"/>
    <s v="N/A"/>
    <s v="N/A"/>
    <s v="N/A"/>
    <s v="N/A"/>
    <s v="N/A"/>
    <s v="N/A"/>
    <s v="N/A"/>
    <s v="N/A"/>
    <s v="N/A"/>
    <s v="N/A"/>
    <s v="N/A"/>
    <s v="N/A"/>
    <s v="N/A"/>
    <s v="N/A"/>
    <s v="N/A"/>
  </r>
  <r>
    <x v="124"/>
    <n v="2017"/>
    <x v="0"/>
    <x v="0"/>
    <m/>
    <m/>
    <m/>
    <x v="0"/>
    <s v="Other "/>
    <s v="Other  - Selected based on other reports and publicly available information on food insecurity"/>
    <x v="3"/>
    <s v="Current year"/>
    <s v="N/A"/>
    <s v="Data gap"/>
    <s v="N/A"/>
    <x v="1"/>
    <s v="N/A"/>
    <x v="7"/>
    <s v="N/A"/>
    <s v="N/A"/>
    <s v="N/A"/>
    <s v="N/A"/>
    <s v="N/A"/>
    <s v="N/A"/>
    <s v="N/A"/>
    <s v="N/A"/>
    <s v="N/A"/>
    <s v="N/A"/>
    <s v="N/A"/>
    <s v="N/A"/>
    <s v="N/A"/>
    <s v="N/A"/>
    <s v="N/A"/>
    <s v="N/A"/>
    <s v="N/A"/>
    <s v="N/A"/>
  </r>
  <r>
    <x v="124"/>
    <n v="2018"/>
    <x v="1"/>
    <x v="0"/>
    <m/>
    <m/>
    <m/>
    <x v="1"/>
    <s v="N/A"/>
    <s v="N/A - N/A"/>
    <x v="2"/>
    <s v="Current year"/>
    <s v="N/A"/>
    <s v="N/A"/>
    <s v="N/A"/>
    <x v="1"/>
    <s v="N/A"/>
    <x v="7"/>
    <s v="N/A"/>
    <s v="N/A"/>
    <s v="N/A"/>
    <s v="N/A"/>
    <s v="N/A"/>
    <s v="N/A"/>
    <s v="N/A"/>
    <s v="N/A"/>
    <s v="N/A"/>
    <s v="N/A"/>
    <s v="N/A"/>
    <s v="N/A"/>
    <s v="N/A"/>
    <s v="N/A"/>
    <s v="N/A"/>
    <s v="N/A"/>
    <s v="N/A"/>
    <s v="N/A"/>
  </r>
  <r>
    <x v="124"/>
    <n v="2019"/>
    <x v="2"/>
    <x v="0"/>
    <m/>
    <m/>
    <m/>
    <x v="1"/>
    <s v="N/A"/>
    <s v="N/A - N/A"/>
    <x v="2"/>
    <s v="Current year"/>
    <s v="N/A"/>
    <s v="N/A"/>
    <s v="N/A"/>
    <x v="1"/>
    <s v="N/A"/>
    <x v="7"/>
    <s v="N/A"/>
    <s v="N/A"/>
    <s v="N/A"/>
    <s v="N/A"/>
    <s v="N/A"/>
    <s v="N/A"/>
    <s v="N/A"/>
    <s v="N/A"/>
    <s v="N/A"/>
    <s v="N/A"/>
    <s v="N/A"/>
    <s v="N/A"/>
    <s v="N/A"/>
    <s v="N/A"/>
    <s v="N/A"/>
    <s v="N/A"/>
    <s v="N/A"/>
    <s v="N/A"/>
  </r>
  <r>
    <x v="124"/>
    <n v="2020"/>
    <x v="3"/>
    <x v="0"/>
    <m/>
    <m/>
    <m/>
    <x v="1"/>
    <s v="N/A"/>
    <s v="N/A - N/A"/>
    <x v="2"/>
    <s v="Current year"/>
    <s v="N/A"/>
    <s v="N/A"/>
    <s v="N/A"/>
    <x v="1"/>
    <s v="N/A"/>
    <x v="7"/>
    <s v="N/A"/>
    <s v="N/A"/>
    <s v="N/A"/>
    <s v="N/A"/>
    <s v="N/A"/>
    <s v="N/A"/>
    <s v="N/A"/>
    <s v="N/A"/>
    <s v="N/A"/>
    <s v="N/A"/>
    <s v="N/A"/>
    <s v="N/A"/>
    <s v="N/A"/>
    <s v="N/A"/>
    <s v="N/A"/>
    <s v="N/A"/>
    <s v="N/A"/>
    <s v="N/A"/>
  </r>
  <r>
    <x v="124"/>
    <n v="2022"/>
    <x v="5"/>
    <x v="0"/>
    <m/>
    <m/>
    <m/>
    <x v="1"/>
    <s v="N/A"/>
    <s v="N/A - N/A"/>
    <x v="2"/>
    <s v="Current year"/>
    <s v="N/A"/>
    <s v="N/A"/>
    <s v="N/A"/>
    <x v="1"/>
    <s v="N/A"/>
    <x v="7"/>
    <s v="N/A"/>
    <s v="N/A"/>
    <s v="N/A"/>
    <s v="N/A"/>
    <s v="N/A"/>
    <s v="N/A"/>
    <s v="N/A"/>
    <s v="N/A"/>
    <s v="N/A"/>
    <s v="N/A"/>
    <s v="N/A"/>
    <s v="N/A"/>
    <s v="N/A"/>
    <s v="N/A"/>
    <s v="N/A"/>
    <s v="N/A"/>
    <s v="N/A"/>
    <s v="N/A"/>
  </r>
  <r>
    <x v="124"/>
    <n v="2021"/>
    <x v="4"/>
    <x v="0"/>
    <m/>
    <m/>
    <m/>
    <x v="0"/>
    <s v="Climate shock"/>
    <s v="Shocks and covid - "/>
    <x v="3"/>
    <s v="Current year"/>
    <s v="N/A"/>
    <s v="Insufficient evidence"/>
    <s v="N/A"/>
    <x v="1"/>
    <s v="N/A"/>
    <x v="7"/>
    <s v="N/A"/>
    <s v="N/A"/>
    <s v="N/A"/>
    <s v="N/A"/>
    <s v="N/A"/>
    <s v="N/A"/>
    <s v="N/A"/>
    <s v="N/A"/>
    <s v="N/A"/>
    <s v="N/A"/>
    <s v="N/A"/>
    <s v="N/A"/>
    <s v="N/A"/>
    <s v="N/A"/>
    <s v="N/A"/>
    <s v="N/A"/>
    <s v="N/A"/>
    <s v="N/A"/>
  </r>
  <r>
    <x v="124"/>
    <n v="2023"/>
    <x v="6"/>
    <x v="0"/>
    <m/>
    <m/>
    <m/>
    <x v="3"/>
    <s v="N/A"/>
    <s v="N/A - N/A"/>
    <x v="2"/>
    <s v="Current year"/>
    <s v="N/A"/>
    <s v="N/A"/>
    <s v="N/A"/>
    <x v="1"/>
    <s v="N/A"/>
    <x v="7"/>
    <s v="N/A"/>
    <s v="N/A"/>
    <s v="N/A"/>
    <s v="N/A"/>
    <s v="N/A"/>
    <s v="N/A"/>
    <s v="N/A"/>
    <s v="N/A"/>
    <s v="N/A"/>
    <s v="N/A"/>
    <s v="N/A"/>
    <s v="N/A"/>
    <s v="N/A"/>
    <s v="N/A"/>
    <s v="N/A"/>
    <s v="N/A"/>
    <s v="N/A"/>
    <s v="N/A"/>
  </r>
  <r>
    <x v="125"/>
    <n v="2017"/>
    <x v="0"/>
    <x v="4"/>
    <m/>
    <m/>
    <m/>
    <x v="1"/>
    <s v="N/A"/>
    <s v="N/A - N/A"/>
    <x v="2"/>
    <s v="Current year"/>
    <s v="N/A"/>
    <s v="N/A"/>
    <s v="N/A"/>
    <x v="1"/>
    <s v="N/A"/>
    <x v="7"/>
    <s v="N/A"/>
    <s v="N/A"/>
    <s v="N/A"/>
    <s v="N/A"/>
    <s v="N/A"/>
    <s v="N/A"/>
    <s v="N/A"/>
    <s v="N/A"/>
    <s v="N/A"/>
    <s v="N/A"/>
    <s v="N/A"/>
    <s v="N/A"/>
    <s v="N/A"/>
    <s v="N/A"/>
    <s v="N/A"/>
    <s v="N/A"/>
    <s v="N/A"/>
    <s v="N/A"/>
  </r>
  <r>
    <x v="125"/>
    <n v="2018"/>
    <x v="1"/>
    <x v="4"/>
    <m/>
    <m/>
    <m/>
    <x v="1"/>
    <s v="N/A"/>
    <s v="N/A - N/A"/>
    <x v="2"/>
    <s v="Current year"/>
    <s v="N/A"/>
    <s v="N/A"/>
    <s v="N/A"/>
    <x v="1"/>
    <s v="N/A"/>
    <x v="7"/>
    <s v="N/A"/>
    <s v="N/A"/>
    <s v="N/A"/>
    <s v="N/A"/>
    <s v="N/A"/>
    <s v="N/A"/>
    <s v="N/A"/>
    <s v="N/A"/>
    <s v="N/A"/>
    <s v="N/A"/>
    <s v="N/A"/>
    <s v="N/A"/>
    <s v="N/A"/>
    <s v="N/A"/>
    <s v="N/A"/>
    <s v="N/A"/>
    <s v="N/A"/>
    <s v="N/A"/>
  </r>
  <r>
    <x v="125"/>
    <n v="2019"/>
    <x v="2"/>
    <x v="4"/>
    <m/>
    <m/>
    <m/>
    <x v="1"/>
    <s v="N/A"/>
    <s v="N/A - N/A"/>
    <x v="2"/>
    <s v="Current year"/>
    <s v="N/A"/>
    <s v="N/A"/>
    <s v="N/A"/>
    <x v="1"/>
    <s v="N/A"/>
    <x v="7"/>
    <s v="N/A"/>
    <s v="N/A"/>
    <s v="N/A"/>
    <s v="N/A"/>
    <s v="N/A"/>
    <s v="N/A"/>
    <s v="N/A"/>
    <s v="N/A"/>
    <s v="N/A"/>
    <s v="N/A"/>
    <s v="N/A"/>
    <s v="N/A"/>
    <s v="N/A"/>
    <s v="N/A"/>
    <s v="N/A"/>
    <s v="N/A"/>
    <s v="N/A"/>
    <s v="N/A"/>
  </r>
  <r>
    <x v="125"/>
    <n v="2020"/>
    <x v="3"/>
    <x v="4"/>
    <m/>
    <m/>
    <m/>
    <x v="1"/>
    <s v="N/A"/>
    <s v="N/A - N/A"/>
    <x v="2"/>
    <s v="Current year"/>
    <s v="N/A"/>
    <s v="N/A"/>
    <s v="N/A"/>
    <x v="1"/>
    <s v="N/A"/>
    <x v="7"/>
    <s v="N/A"/>
    <s v="N/A"/>
    <s v="N/A"/>
    <s v="N/A"/>
    <s v="N/A"/>
    <s v="N/A"/>
    <s v="N/A"/>
    <s v="N/A"/>
    <s v="N/A"/>
    <s v="N/A"/>
    <s v="N/A"/>
    <s v="N/A"/>
    <s v="N/A"/>
    <s v="N/A"/>
    <s v="N/A"/>
    <s v="N/A"/>
    <s v="N/A"/>
    <s v="N/A"/>
  </r>
  <r>
    <x v="125"/>
    <n v="2021"/>
    <x v="4"/>
    <x v="4"/>
    <m/>
    <m/>
    <m/>
    <x v="0"/>
    <s v="Climate shock"/>
    <s v="Climate shock - "/>
    <x v="0"/>
    <s v="Current year"/>
    <m/>
    <m/>
    <d v="2020-03-01T00:00:00"/>
    <x v="9"/>
    <n v="7528000"/>
    <x v="313"/>
    <n v="0.77"/>
    <s v="Jun-Aug 2020"/>
    <n v="4195990"/>
    <n v="0.72739076544365566"/>
    <n v="1291060"/>
    <n v="0.2238101429301991"/>
    <n v="276693"/>
    <n v="4.7965779962035521E-2"/>
    <n v="4807"/>
    <n v="8.3331166410969832E-4"/>
    <n v="0"/>
    <n v="0"/>
    <n v="281500"/>
    <n v="4.8799091626145222E-2"/>
    <s v="Phase 3 Crisis"/>
    <m/>
    <s v="N"/>
    <s v="Economic shocks"/>
  </r>
  <r>
    <x v="125"/>
    <n v="2022"/>
    <x v="5"/>
    <x v="4"/>
    <m/>
    <m/>
    <m/>
    <x v="1"/>
    <s v="N/A"/>
    <s v="N/A - N/A"/>
    <x v="2"/>
    <s v="Current year"/>
    <s v="N/A"/>
    <s v="N/A"/>
    <s v="N/A"/>
    <x v="1"/>
    <s v="N/A"/>
    <x v="7"/>
    <s v="N/A"/>
    <s v="N/A"/>
    <s v="N/A"/>
    <s v="N/A"/>
    <s v="N/A"/>
    <s v="N/A"/>
    <s v="N/A"/>
    <s v="N/A"/>
    <s v="N/A"/>
    <s v="N/A"/>
    <s v="N/A"/>
    <s v="N/A"/>
    <s v="N/A"/>
    <s v="N/A"/>
    <s v="N/A"/>
    <s v="N/A"/>
    <s v="N/A"/>
    <m/>
  </r>
  <r>
    <x v="125"/>
    <n v="2023"/>
    <x v="6"/>
    <x v="4"/>
    <m/>
    <m/>
    <m/>
    <x v="0"/>
    <s v="External Assistance - WFP"/>
    <s v="Climate shock - Between January-March and June 2022, WFP provided food and nutrition assistance to crisis-affected populations and strengthened capacity of and coordination among national partners on emergencies (modality: cash). General food distribution provided to 120,000 people to date"/>
    <x v="0"/>
    <s v="Current year"/>
    <m/>
    <m/>
    <m/>
    <x v="9"/>
    <n v="8344000"/>
    <x v="314"/>
    <n v="0.72582537778647627"/>
    <s v="Oct-Dec 2022"/>
    <n v="4124806.2739455029"/>
    <n v="0.68107840768886174"/>
    <n v="1362819.1861624094"/>
    <n v="0.22502553080910762"/>
    <n v="533348.41019839863"/>
    <n v="8.8065247634975474E-2"/>
    <n v="35313.081944046455"/>
    <n v="5.8308138670551332E-3"/>
    <n v="0"/>
    <n v="0"/>
    <n v="568661.49214244494"/>
    <n v="9.3896061502030587E-2"/>
    <s v="Phase 3 Crisis"/>
    <m/>
    <s v="N"/>
    <s v="Economic shocks"/>
  </r>
  <r>
    <x v="125"/>
    <n v="2023"/>
    <x v="7"/>
    <x v="4"/>
    <m/>
    <m/>
    <m/>
    <x v="0"/>
    <s v="Climate shock"/>
    <s v="Climate shock - Between January-March and June 2022, WFP provided food and nutrition assistance to crisis-affected populations and strengthened capacity of and coordination among national partners on emergencies (modality: cash). General food distribution provided to 120,000 people to date"/>
    <x v="0"/>
    <s v="Projection"/>
    <m/>
    <m/>
    <m/>
    <x v="9"/>
    <n v="8344000"/>
    <x v="314"/>
    <n v="0.72582537778647627"/>
    <s v="Jun-Aug 2023"/>
    <n v="4224239.4260055367"/>
    <n v="0.69749657823527"/>
    <n v="1344728.8056966197"/>
    <n v="0.22203848930852815"/>
    <n v="447652.52217397856"/>
    <n v="7.3915342140062013E-2"/>
    <n v="39666.19837422327"/>
    <n v="6.5495903161398835E-3"/>
    <n v="0"/>
    <n v="0"/>
    <n v="487319"/>
    <n v="8.0464932456201899E-2"/>
    <s v="Phase 3 Crisis"/>
    <m/>
    <s v="N"/>
    <s v="Economic shocks"/>
  </r>
  <r>
    <x v="126"/>
    <n v="2017"/>
    <x v="0"/>
    <x v="7"/>
    <m/>
    <m/>
    <m/>
    <x v="1"/>
    <s v="N/A"/>
    <s v="N/A - N/A"/>
    <x v="2"/>
    <s v="Current year"/>
    <s v="N/A"/>
    <s v="N/A"/>
    <s v="N/A"/>
    <x v="1"/>
    <s v="N/A"/>
    <x v="7"/>
    <s v="N/A"/>
    <s v="N/A"/>
    <s v="N/A"/>
    <s v="N/A"/>
    <s v="N/A"/>
    <s v="N/A"/>
    <s v="N/A"/>
    <s v="N/A"/>
    <s v="N/A"/>
    <s v="N/A"/>
    <s v="N/A"/>
    <s v="N/A"/>
    <s v="N/A"/>
    <s v="N/A"/>
    <s v="N/A"/>
    <s v="N/A"/>
    <s v="N/A"/>
    <s v="N/A"/>
  </r>
  <r>
    <x v="126"/>
    <n v="2018"/>
    <x v="1"/>
    <x v="7"/>
    <m/>
    <m/>
    <m/>
    <x v="1"/>
    <s v="N/A"/>
    <s v="N/A - N/A"/>
    <x v="2"/>
    <s v="Current year"/>
    <s v="N/A"/>
    <s v="N/A"/>
    <s v="N/A"/>
    <x v="1"/>
    <s v="N/A"/>
    <x v="7"/>
    <s v="N/A"/>
    <s v="N/A"/>
    <s v="N/A"/>
    <s v="N/A"/>
    <s v="N/A"/>
    <s v="N/A"/>
    <s v="N/A"/>
    <s v="N/A"/>
    <s v="N/A"/>
    <s v="N/A"/>
    <s v="N/A"/>
    <s v="N/A"/>
    <s v="N/A"/>
    <s v="N/A"/>
    <s v="N/A"/>
    <s v="N/A"/>
    <s v="N/A"/>
    <s v="N/A"/>
  </r>
  <r>
    <x v="126"/>
    <n v="2019"/>
    <x v="2"/>
    <x v="7"/>
    <m/>
    <m/>
    <m/>
    <x v="1"/>
    <s v="N/A"/>
    <s v="N/A - N/A"/>
    <x v="2"/>
    <s v="Current year"/>
    <s v="N/A"/>
    <s v="N/A"/>
    <s v="N/A"/>
    <x v="1"/>
    <s v="N/A"/>
    <x v="7"/>
    <s v="N/A"/>
    <s v="N/A"/>
    <s v="N/A"/>
    <s v="N/A"/>
    <s v="N/A"/>
    <s v="N/A"/>
    <s v="N/A"/>
    <s v="N/A"/>
    <s v="N/A"/>
    <s v="N/A"/>
    <s v="N/A"/>
    <s v="N/A"/>
    <s v="N/A"/>
    <s v="N/A"/>
    <s v="N/A"/>
    <s v="N/A"/>
    <s v="N/A"/>
    <s v="N/A"/>
  </r>
  <r>
    <x v="126"/>
    <n v="2020"/>
    <x v="3"/>
    <x v="7"/>
    <m/>
    <m/>
    <m/>
    <x v="1"/>
    <s v="N/A"/>
    <s v="N/A - N/A"/>
    <x v="2"/>
    <s v="Current year"/>
    <s v="N/A"/>
    <s v="N/A"/>
    <s v="N/A"/>
    <x v="1"/>
    <s v="N/A"/>
    <x v="7"/>
    <s v="N/A"/>
    <s v="N/A"/>
    <s v="N/A"/>
    <s v="N/A"/>
    <s v="N/A"/>
    <s v="N/A"/>
    <s v="N/A"/>
    <s v="N/A"/>
    <s v="N/A"/>
    <s v="N/A"/>
    <s v="N/A"/>
    <s v="N/A"/>
    <s v="N/A"/>
    <s v="N/A"/>
    <s v="N/A"/>
    <s v="N/A"/>
    <s v="N/A"/>
    <s v="N/A"/>
  </r>
  <r>
    <x v="126"/>
    <n v="2021"/>
    <x v="4"/>
    <x v="7"/>
    <m/>
    <m/>
    <m/>
    <x v="1"/>
    <s v="N/A"/>
    <s v="N/A - N/A"/>
    <x v="2"/>
    <s v="Current year"/>
    <s v="N/A"/>
    <s v="N/A"/>
    <s v="N/A"/>
    <x v="1"/>
    <s v="N/A"/>
    <x v="7"/>
    <s v="N/A"/>
    <s v="N/A"/>
    <s v="N/A"/>
    <s v="N/A"/>
    <s v="N/A"/>
    <s v="N/A"/>
    <s v="N/A"/>
    <s v="N/A"/>
    <s v="N/A"/>
    <s v="N/A"/>
    <s v="N/A"/>
    <s v="N/A"/>
    <s v="N/A"/>
    <s v="N/A"/>
    <s v="N/A"/>
    <s v="N/A"/>
    <s v="N/A"/>
    <s v="N/A"/>
  </r>
  <r>
    <x v="126"/>
    <n v="2022"/>
    <x v="5"/>
    <x v="7"/>
    <m/>
    <m/>
    <m/>
    <x v="1"/>
    <s v="N/A"/>
    <s v="N/A - N/A"/>
    <x v="2"/>
    <s v="Current year"/>
    <s v="N/A"/>
    <s v="N/A"/>
    <s v="N/A"/>
    <x v="1"/>
    <s v="N/A"/>
    <x v="7"/>
    <s v="N/A"/>
    <s v="N/A"/>
    <s v="N/A"/>
    <s v="N/A"/>
    <s v="N/A"/>
    <s v="N/A"/>
    <s v="N/A"/>
    <s v="N/A"/>
    <s v="N/A"/>
    <s v="N/A"/>
    <s v="N/A"/>
    <s v="N/A"/>
    <s v="N/A"/>
    <s v="N/A"/>
    <s v="N/A"/>
    <s v="N/A"/>
    <s v="N/A"/>
    <s v="N/A"/>
  </r>
  <r>
    <x v="126"/>
    <n v="2023"/>
    <x v="6"/>
    <x v="7"/>
    <m/>
    <m/>
    <m/>
    <x v="0"/>
    <s v="External Assistance - FAO"/>
    <s v="Climate shock - Eruption in 2022 that triggered a tsunami. The eruption of the Hunga-Tonga-Hunga-Ha'apai volcano in January was the largest recorded since the eruption of Krakatoa in 1883. around 84,000 people (84 percent of the population) were affected, particularly by ashfall. However, requires further information to assess as scale is very small. The population covered by FAO emergency response was around 1 800 households for one project and around 900 households for another project. (immediate support for rehabilitation of lands, for restoring agriculture, livestock and fishing activities)"/>
    <x v="3"/>
    <s v="Current year"/>
    <s v="N/A"/>
    <s v="Insufficient evidence"/>
    <s v="N/A"/>
    <x v="1"/>
    <s v="N/A"/>
    <x v="7"/>
    <s v="N/A"/>
    <s v="N/A"/>
    <s v="N/A"/>
    <s v="N/A"/>
    <s v="N/A"/>
    <s v="N/A"/>
    <s v="N/A"/>
    <s v="N/A"/>
    <s v="N/A"/>
    <s v="N/A"/>
    <s v="N/A"/>
    <s v="N/A"/>
    <s v="N/A"/>
    <s v="N/A"/>
    <s v="N/A"/>
    <s v="N/A"/>
    <s v="N/A"/>
    <s v="N/A"/>
  </r>
  <r>
    <x v="126"/>
    <n v="2023"/>
    <x v="7"/>
    <x v="0"/>
    <m/>
    <m/>
    <m/>
    <x v="0"/>
    <s v="Climate shock"/>
    <s v="Climate shock - Eruption in 2022 that triggered a tsunami. The eruption of the Hunga-Tonga-Hunga-Ha'apai volcano in January was the largest recorded since the eruption of Krakatoa in 1883. around 84,000 people (84 percent of the population) were affected, particularly by ashfall. However, requires further information to assess as scale is very small. The population covered by FAO emergency response was around 1 800 households for one project and around 900 households for another project. (immediate support for rehabilitation of lands, for restoring agriculture, livestock and fishing activities)"/>
    <x v="3"/>
    <s v="Projection"/>
    <s v="N/A"/>
    <s v="rCARI"/>
    <s v="N/A"/>
    <x v="1"/>
    <s v="N/A"/>
    <x v="7"/>
    <s v="N/A"/>
    <s v="N/A"/>
    <s v="N/A"/>
    <s v="N/A"/>
    <s v="N/A"/>
    <s v="N/A"/>
    <s v="N/A"/>
    <s v="N/A"/>
    <s v="N/A"/>
    <s v="N/A"/>
    <s v="N/A"/>
    <s v="N/A"/>
    <s v="N/A"/>
    <s v="N/A"/>
    <s v="N/A"/>
    <s v="N/A"/>
    <s v="N/A"/>
    <s v="N/A"/>
  </r>
  <r>
    <x v="127"/>
    <n v="2017"/>
    <x v="0"/>
    <x v="1"/>
    <m/>
    <m/>
    <m/>
    <x v="1"/>
    <s v="N/A"/>
    <s v="N/A - N/A"/>
    <x v="2"/>
    <s v="Current year"/>
    <s v="N/A"/>
    <s v="N/A"/>
    <s v="N/A"/>
    <x v="1"/>
    <s v="N/A"/>
    <x v="7"/>
    <s v="N/A"/>
    <s v="N/A"/>
    <s v="N/A"/>
    <s v="N/A"/>
    <s v="N/A"/>
    <s v="N/A"/>
    <s v="N/A"/>
    <s v="N/A"/>
    <s v="N/A"/>
    <s v="N/A"/>
    <s v="N/A"/>
    <s v="N/A"/>
    <s v="N/A"/>
    <s v="N/A"/>
    <s v="N/A"/>
    <s v="N/A"/>
    <s v="N/A"/>
    <s v="N/A"/>
  </r>
  <r>
    <x v="127"/>
    <n v="2018"/>
    <x v="1"/>
    <x v="1"/>
    <m/>
    <m/>
    <m/>
    <x v="1"/>
    <s v="N/A"/>
    <s v="N/A - N/A"/>
    <x v="2"/>
    <s v="Current year"/>
    <s v="N/A"/>
    <s v="N/A"/>
    <s v="N/A"/>
    <x v="1"/>
    <s v="N/A"/>
    <x v="7"/>
    <s v="N/A"/>
    <s v="N/A"/>
    <s v="N/A"/>
    <s v="N/A"/>
    <s v="N/A"/>
    <s v="N/A"/>
    <s v="N/A"/>
    <s v="N/A"/>
    <s v="N/A"/>
    <s v="N/A"/>
    <s v="N/A"/>
    <s v="N/A"/>
    <s v="N/A"/>
    <s v="N/A"/>
    <s v="N/A"/>
    <s v="N/A"/>
    <s v="N/A"/>
    <s v="N/A"/>
  </r>
  <r>
    <x v="127"/>
    <n v="2019"/>
    <x v="2"/>
    <x v="1"/>
    <m/>
    <m/>
    <m/>
    <x v="1"/>
    <s v="N/A"/>
    <s v="N/A - N/A"/>
    <x v="2"/>
    <s v="Current year"/>
    <s v="N/A"/>
    <s v="N/A"/>
    <s v="N/A"/>
    <x v="1"/>
    <s v="N/A"/>
    <x v="7"/>
    <s v="N/A"/>
    <s v="N/A"/>
    <s v="N/A"/>
    <s v="N/A"/>
    <s v="N/A"/>
    <s v="N/A"/>
    <s v="N/A"/>
    <s v="N/A"/>
    <s v="N/A"/>
    <s v="N/A"/>
    <s v="N/A"/>
    <s v="N/A"/>
    <s v="N/A"/>
    <s v="N/A"/>
    <s v="N/A"/>
    <s v="N/A"/>
    <s v="N/A"/>
    <s v="N/A"/>
  </r>
  <r>
    <x v="127"/>
    <n v="2020"/>
    <x v="3"/>
    <x v="1"/>
    <m/>
    <m/>
    <m/>
    <x v="1"/>
    <s v="N/A"/>
    <s v="N/A - N/A"/>
    <x v="2"/>
    <s v="Current year"/>
    <s v="N/A"/>
    <s v="N/A"/>
    <s v="N/A"/>
    <x v="1"/>
    <s v="N/A"/>
    <x v="7"/>
    <s v="N/A"/>
    <s v="N/A"/>
    <s v="N/A"/>
    <s v="N/A"/>
    <s v="N/A"/>
    <s v="N/A"/>
    <s v="N/A"/>
    <s v="N/A"/>
    <s v="N/A"/>
    <s v="N/A"/>
    <s v="N/A"/>
    <s v="N/A"/>
    <s v="N/A"/>
    <s v="N/A"/>
    <s v="N/A"/>
    <s v="N/A"/>
    <s v="N/A"/>
    <s v="N/A"/>
  </r>
  <r>
    <x v="127"/>
    <n v="2021"/>
    <x v="4"/>
    <x v="1"/>
    <m/>
    <m/>
    <m/>
    <x v="1"/>
    <s v="N/A"/>
    <s v="N/A - N/A"/>
    <x v="2"/>
    <s v="Current year"/>
    <s v="N/A"/>
    <s v="N/A"/>
    <s v="N/A"/>
    <x v="1"/>
    <s v="N/A"/>
    <x v="7"/>
    <s v="N/A"/>
    <s v="N/A"/>
    <s v="N/A"/>
    <s v="N/A"/>
    <s v="N/A"/>
    <s v="N/A"/>
    <s v="N/A"/>
    <s v="N/A"/>
    <s v="N/A"/>
    <s v="N/A"/>
    <s v="N/A"/>
    <s v="N/A"/>
    <s v="N/A"/>
    <s v="N/A"/>
    <s v="N/A"/>
    <s v="N/A"/>
    <s v="N/A"/>
    <s v="N/A"/>
  </r>
  <r>
    <x v="127"/>
    <n v="2022"/>
    <x v="5"/>
    <x v="1"/>
    <m/>
    <m/>
    <m/>
    <x v="1"/>
    <s v="N/A"/>
    <s v="N/A - N/A"/>
    <x v="2"/>
    <s v="Current year"/>
    <s v="N/A"/>
    <s v="N/A"/>
    <s v="N/A"/>
    <x v="1"/>
    <s v="N/A"/>
    <x v="7"/>
    <s v="N/A"/>
    <s v="N/A"/>
    <s v="N/A"/>
    <s v="N/A"/>
    <s v="N/A"/>
    <s v="N/A"/>
    <s v="N/A"/>
    <s v="N/A"/>
    <s v="N/A"/>
    <s v="N/A"/>
    <s v="N/A"/>
    <s v="N/A"/>
    <s v="N/A"/>
    <s v="N/A"/>
    <s v="N/A"/>
    <s v="N/A"/>
    <s v="N/A"/>
    <s v="N/A"/>
  </r>
  <r>
    <x v="127"/>
    <n v="2023"/>
    <x v="6"/>
    <x v="1"/>
    <m/>
    <m/>
    <m/>
    <x v="1"/>
    <s v="N/A"/>
    <s v="N/A - N/A"/>
    <x v="2"/>
    <s v="Current year"/>
    <s v="N/A"/>
    <s v="N/A"/>
    <s v="N/A"/>
    <x v="1"/>
    <s v="N/A"/>
    <x v="7"/>
    <s v="N/A"/>
    <s v="N/A"/>
    <s v="N/A"/>
    <s v="N/A"/>
    <s v="N/A"/>
    <s v="N/A"/>
    <s v="N/A"/>
    <s v="N/A"/>
    <s v="N/A"/>
    <s v="N/A"/>
    <s v="N/A"/>
    <s v="N/A"/>
    <s v="N/A"/>
    <s v="N/A"/>
    <s v="N/A"/>
    <s v="N/A"/>
    <s v="N/A"/>
    <s v="N/A"/>
  </r>
  <r>
    <x v="128"/>
    <n v="2017"/>
    <x v="0"/>
    <x v="1"/>
    <m/>
    <s v="Syrian refugees"/>
    <m/>
    <x v="0"/>
    <s v="Displacement"/>
    <s v="Part of Syria IASC L3"/>
    <x v="3"/>
    <s v="Current year"/>
    <s v="N/A"/>
    <s v="N/A"/>
    <s v="N/A"/>
    <x v="1"/>
    <s v="N/A"/>
    <x v="7"/>
    <s v="N/A"/>
    <s v="N/A"/>
    <s v="N/A"/>
    <s v="N/A"/>
    <s v="N/A"/>
    <s v="N/A"/>
    <s v="N/A"/>
    <s v="N/A"/>
    <s v="N/A"/>
    <s v="N/A"/>
    <s v="N/A"/>
    <s v="N/A"/>
    <s v="N/A"/>
    <s v="N/A"/>
    <s v="N/A"/>
    <s v="Y"/>
    <s v="N/A"/>
    <s v="N/A"/>
  </r>
  <r>
    <x v="128"/>
    <n v="2018"/>
    <x v="1"/>
    <x v="1"/>
    <m/>
    <s v="Syrian refugees"/>
    <m/>
    <x v="0"/>
    <s v="Displacement"/>
    <s v="Part of Syria IASC L3"/>
    <x v="3"/>
    <s v="Current year"/>
    <s v="https://reliefweb.int/attachments/7a78f85e-e963-38c1-9cb3-affa2cc0ab19/CVME%20Round%201%20Final_EN.PDF"/>
    <s v="Insufficient evidence"/>
    <s v="N/A"/>
    <x v="1"/>
    <s v="N/A"/>
    <x v="7"/>
    <s v="N/A"/>
    <s v="N/A"/>
    <s v="N/A"/>
    <s v="N/A"/>
    <s v="N/A"/>
    <s v="N/A"/>
    <s v="N/A"/>
    <s v="N/A"/>
    <s v="N/A"/>
    <s v="N/A"/>
    <s v="N/A"/>
    <s v="N/A"/>
    <s v="N/A"/>
    <s v="N/A"/>
    <s v="N/A"/>
    <s v="N/A"/>
    <s v="N/A"/>
    <s v="N/A"/>
  </r>
  <r>
    <x v="128"/>
    <n v="2019"/>
    <x v="2"/>
    <x v="1"/>
    <m/>
    <s v="Syrian refugees"/>
    <m/>
    <x v="0"/>
    <s v="GIEWS"/>
    <s v="GIEWS - 1"/>
    <x v="0"/>
    <s v="Current year"/>
    <m/>
    <m/>
    <m/>
    <x v="2"/>
    <n v="3622366.0000000005"/>
    <x v="315"/>
    <n v="0.6"/>
    <s v="April-Aug 2018"/>
    <n v="612904.32720000017"/>
    <n v="0.28200000000000008"/>
    <n v="1321439.1168"/>
    <n v="0.60799999999999998"/>
    <s v="N/A"/>
    <s v="N/A"/>
    <s v="N/A"/>
    <s v="N/A"/>
    <s v="N/A"/>
    <s v="N/A"/>
    <n v="239076.15600000002"/>
    <n v="0.11"/>
    <s v="N/A"/>
    <m/>
    <s v="N/A"/>
    <s v="Conflict/insecurity"/>
  </r>
  <r>
    <x v="128"/>
    <n v="2020"/>
    <x v="3"/>
    <x v="1"/>
    <m/>
    <s v="Syrian refugees"/>
    <m/>
    <x v="0"/>
    <s v="Displacement"/>
    <s v="Displacement - "/>
    <x v="0"/>
    <s v="Current year"/>
    <m/>
    <m/>
    <m/>
    <x v="2"/>
    <n v="3586666.6666666665"/>
    <x v="316"/>
    <n v="0.75"/>
    <s v="Apr-Sep 2019"/>
    <n v="661739.99999999977"/>
    <n v="0.24599999999999991"/>
    <n v="1565580.0000000002"/>
    <n v="0.58199999999999996"/>
    <s v="N/A"/>
    <s v="N/A"/>
    <s v="N/A"/>
    <s v="N/A"/>
    <s v="N/A"/>
    <s v="N/A"/>
    <n v="462679.99999999994"/>
    <n v="0.17"/>
    <s v="N/A"/>
    <m/>
    <s v="N/A"/>
    <s v="Conflict/insecurity"/>
  </r>
  <r>
    <x v="128"/>
    <n v="2021"/>
    <x v="4"/>
    <x v="1"/>
    <m/>
    <s v="Syrian refugees"/>
    <m/>
    <x v="0"/>
    <s v="Displacement"/>
    <s v="Displacement - Refugee populations"/>
    <x v="0"/>
    <s v="Current year"/>
    <m/>
    <m/>
    <d v="2020-02-01T00:00:00"/>
    <x v="2"/>
    <n v="3924981"/>
    <x v="317"/>
    <n v="1"/>
    <s v="Nov 2019-Feb 2020"/>
    <n v="1507192.7040000001"/>
    <n v="0.38400000000000006"/>
    <n v="2260789.0559999999"/>
    <n v="0.57599999999999996"/>
    <n v="153074.25899999999"/>
    <n v="3.9E-2"/>
    <n v="3924.9810000000002"/>
    <n v="1E-3"/>
    <m/>
    <m/>
    <n v="156999.24"/>
    <n v="0.04"/>
    <s v="N/A"/>
    <m/>
    <s v="N/A"/>
    <s v="Conflict/insecurity"/>
  </r>
  <r>
    <x v="128"/>
    <n v="2022"/>
    <x v="5"/>
    <x v="1"/>
    <m/>
    <s v="Syrian refugees"/>
    <m/>
    <x v="0"/>
    <s v="Displacement"/>
    <s v="Displacement - 3RP; FAO assistance provided (Syrian refugees and under temporary protection/Syria conflict) + IFRC international appeal for population movement (2.76 million people assisted) + QRCS assited 247,000 persons post wildfires"/>
    <x v="3"/>
    <s v="Current year"/>
    <s v="N/A"/>
    <s v="Insufficient evidence"/>
    <s v="N/A"/>
    <x v="1"/>
    <s v="N/A"/>
    <x v="7"/>
    <s v="N/A"/>
    <s v="N/A"/>
    <s v="N/A"/>
    <s v="N/A"/>
    <s v="N/A"/>
    <s v="N/A"/>
    <s v="N/A"/>
    <s v="N/A"/>
    <s v="N/A"/>
    <s v="N/A"/>
    <s v="N/A"/>
    <s v="N/A"/>
    <s v="N/A"/>
    <s v="N/A"/>
    <s v="N/A"/>
    <s v="N/A"/>
    <s v="N/A"/>
    <s v="Conflict/insecurity"/>
  </r>
  <r>
    <x v="128"/>
    <n v="2023"/>
    <x v="6"/>
    <x v="1"/>
    <m/>
    <s v="Syrian refugees"/>
    <m/>
    <x v="0"/>
    <s v="External Assistance - WFP"/>
    <s v="Displacement - Throughout 2022, WFP will continue its assistance to refugees in camps while consolidating its role in bringing together key Government partners, donors, and the private sector to improve the employability of refugees and vulnerable Turks with the ultimate goal of self-reliance. In 2022, WFP plans to assist up to 67,000 refugees in camps with e-vouchers covering food and non-food needs and up to 11,155 vulnerable refugees and host communities through an expansion of livelihoods activities. FAO also provided assistance to Syrian refugees"/>
    <x v="3"/>
    <s v="Current year"/>
    <s v="N/A"/>
    <s v="Insufficient evidence"/>
    <s v="N/A"/>
    <x v="1"/>
    <s v="N/A"/>
    <x v="7"/>
    <s v="N/A"/>
    <s v="N/A"/>
    <s v="N/A"/>
    <s v="N/A"/>
    <s v="N/A"/>
    <s v="N/A"/>
    <s v="N/A"/>
    <s v="N/A"/>
    <s v="N/A"/>
    <s v="N/A"/>
    <s v="N/A"/>
    <s v="N/A"/>
    <s v="N/A"/>
    <s v="N/A"/>
    <s v="N/A"/>
    <s v="N/A"/>
    <s v="N/A"/>
    <s v="N/A"/>
  </r>
  <r>
    <x v="128"/>
    <n v="2023"/>
    <x v="7"/>
    <x v="1"/>
    <m/>
    <s v="Syrian refugees"/>
    <m/>
    <x v="0"/>
    <s v="Displacement"/>
    <s v="Displacement - Throughout 2022, WFP will continue its assistance to refugees in camps while consolidating its role in bringing together key Government partners, donors, and the private sector to improve the employability of refugees and vulnerable Turks with the ultimate goal of self-reliance. In 2022, WFP plans to assist up to 67,000 refugees in camps with e-vouchers covering food and non-food needs and up to 11,155 vulnerable refugees and host communities through an expansion of livelihoods activities. FAO also provided assistance to Syrian refugees"/>
    <x v="3"/>
    <s v="Projection"/>
    <s v="N/A"/>
    <s v="Insufficient evidence"/>
    <s v="N/A"/>
    <x v="1"/>
    <s v="N/A"/>
    <x v="7"/>
    <s v="N/A"/>
    <s v="N/A"/>
    <s v="N/A"/>
    <s v="N/A"/>
    <s v="N/A"/>
    <s v="N/A"/>
    <s v="N/A"/>
    <s v="N/A"/>
    <s v="N/A"/>
    <s v="N/A"/>
    <s v="N/A"/>
    <s v="N/A"/>
    <s v="N/A"/>
    <s v="N/A"/>
    <s v="N/A"/>
    <s v="N/A"/>
    <s v="N/A"/>
    <s v="N/A"/>
  </r>
  <r>
    <x v="129"/>
    <n v="2017"/>
    <x v="0"/>
    <x v="0"/>
    <m/>
    <m/>
    <m/>
    <x v="1"/>
    <s v="N/A"/>
    <s v="N/A - N/A"/>
    <x v="2"/>
    <s v="Current year"/>
    <s v="N/A"/>
    <s v="N/A"/>
    <s v="N/A"/>
    <x v="1"/>
    <s v="N/A"/>
    <x v="7"/>
    <s v="N/A"/>
    <s v="N/A"/>
    <s v="N/A"/>
    <s v="N/A"/>
    <s v="N/A"/>
    <s v="N/A"/>
    <s v="N/A"/>
    <s v="N/A"/>
    <s v="N/A"/>
    <s v="N/A"/>
    <s v="N/A"/>
    <s v="N/A"/>
    <s v="N/A"/>
    <s v="N/A"/>
    <s v="N/A"/>
    <s v="N/A"/>
    <s v="N/A"/>
    <s v="N/A"/>
  </r>
  <r>
    <x v="129"/>
    <n v="2018"/>
    <x v="1"/>
    <x v="0"/>
    <m/>
    <m/>
    <m/>
    <x v="1"/>
    <s v="N/A"/>
    <s v="N/A - N/A"/>
    <x v="2"/>
    <s v="Current year"/>
    <s v="N/A"/>
    <s v="N/A"/>
    <s v="N/A"/>
    <x v="1"/>
    <s v="N/A"/>
    <x v="7"/>
    <s v="N/A"/>
    <s v="N/A"/>
    <s v="N/A"/>
    <s v="N/A"/>
    <s v="N/A"/>
    <s v="N/A"/>
    <s v="N/A"/>
    <s v="N/A"/>
    <s v="N/A"/>
    <s v="N/A"/>
    <s v="N/A"/>
    <s v="N/A"/>
    <s v="N/A"/>
    <s v="N/A"/>
    <s v="N/A"/>
    <s v="N/A"/>
    <s v="N/A"/>
    <s v="N/A"/>
  </r>
  <r>
    <x v="129"/>
    <n v="2019"/>
    <x v="2"/>
    <x v="0"/>
    <m/>
    <m/>
    <m/>
    <x v="1"/>
    <s v="N/A"/>
    <s v="N/A - N/A"/>
    <x v="2"/>
    <s v="Current year"/>
    <s v="N/A"/>
    <s v="N/A"/>
    <s v="N/A"/>
    <x v="1"/>
    <s v="N/A"/>
    <x v="7"/>
    <s v="N/A"/>
    <s v="N/A"/>
    <s v="N/A"/>
    <s v="N/A"/>
    <s v="N/A"/>
    <s v="N/A"/>
    <s v="N/A"/>
    <s v="N/A"/>
    <s v="N/A"/>
    <s v="N/A"/>
    <s v="N/A"/>
    <s v="N/A"/>
    <s v="N/A"/>
    <s v="N/A"/>
    <s v="N/A"/>
    <s v="N/A"/>
    <s v="N/A"/>
    <s v="N/A"/>
  </r>
  <r>
    <x v="129"/>
    <n v="2020"/>
    <x v="3"/>
    <x v="0"/>
    <m/>
    <m/>
    <m/>
    <x v="1"/>
    <s v="N/A"/>
    <s v="N/A - N/A"/>
    <x v="2"/>
    <s v="Current year"/>
    <s v="N/A"/>
    <s v="N/A"/>
    <s v="N/A"/>
    <x v="1"/>
    <s v="N/A"/>
    <x v="7"/>
    <s v="N/A"/>
    <s v="N/A"/>
    <s v="N/A"/>
    <s v="N/A"/>
    <s v="N/A"/>
    <s v="N/A"/>
    <s v="N/A"/>
    <s v="N/A"/>
    <s v="N/A"/>
    <s v="N/A"/>
    <s v="N/A"/>
    <s v="N/A"/>
    <s v="N/A"/>
    <s v="N/A"/>
    <s v="N/A"/>
    <s v="N/A"/>
    <s v="N/A"/>
    <s v="N/A"/>
  </r>
  <r>
    <x v="129"/>
    <n v="2021"/>
    <x v="4"/>
    <x v="0"/>
    <m/>
    <m/>
    <m/>
    <x v="1"/>
    <s v="N/A"/>
    <s v="N/A - N/A"/>
    <x v="2"/>
    <s v="Current year"/>
    <s v="N/A"/>
    <s v="N/A"/>
    <s v="N/A"/>
    <x v="1"/>
    <s v="N/A"/>
    <x v="7"/>
    <s v="N/A"/>
    <s v="N/A"/>
    <s v="N/A"/>
    <s v="N/A"/>
    <s v="N/A"/>
    <s v="N/A"/>
    <s v="N/A"/>
    <s v="N/A"/>
    <s v="N/A"/>
    <s v="N/A"/>
    <s v="N/A"/>
    <s v="N/A"/>
    <s v="N/A"/>
    <s v="N/A"/>
    <s v="N/A"/>
    <s v="N/A"/>
    <s v="N/A"/>
    <s v="N/A"/>
  </r>
  <r>
    <x v="129"/>
    <n v="2022"/>
    <x v="5"/>
    <x v="0"/>
    <m/>
    <m/>
    <m/>
    <x v="1"/>
    <s v="N/A"/>
    <s v="N/A - N/A"/>
    <x v="2"/>
    <s v="Current year"/>
    <s v="N/A"/>
    <s v="N/A"/>
    <s v="N/A"/>
    <x v="1"/>
    <s v="N/A"/>
    <x v="7"/>
    <s v="N/A"/>
    <s v="N/A"/>
    <s v="N/A"/>
    <s v="N/A"/>
    <s v="N/A"/>
    <s v="N/A"/>
    <s v="N/A"/>
    <s v="N/A"/>
    <s v="N/A"/>
    <s v="N/A"/>
    <s v="N/A"/>
    <s v="N/A"/>
    <s v="N/A"/>
    <s v="N/A"/>
    <s v="N/A"/>
    <s v="N/A"/>
    <s v="N/A"/>
    <s v="N/A"/>
  </r>
  <r>
    <x v="129"/>
    <n v="2023"/>
    <x v="6"/>
    <x v="0"/>
    <m/>
    <m/>
    <m/>
    <x v="1"/>
    <s v="N/A"/>
    <s v="N/A - N/A"/>
    <x v="2"/>
    <s v="Current year"/>
    <s v="N/A"/>
    <s v="N/A"/>
    <s v="N/A"/>
    <x v="1"/>
    <s v="N/A"/>
    <x v="7"/>
    <s v="N/A"/>
    <s v="N/A"/>
    <s v="N/A"/>
    <s v="N/A"/>
    <s v="N/A"/>
    <s v="N/A"/>
    <s v="N/A"/>
    <s v="N/A"/>
    <s v="N/A"/>
    <s v="N/A"/>
    <s v="N/A"/>
    <s v="N/A"/>
    <s v="N/A"/>
    <s v="N/A"/>
    <s v="N/A"/>
    <s v="N/A"/>
    <s v="N/A"/>
    <s v="N/A"/>
  </r>
  <r>
    <x v="130"/>
    <n v="2017"/>
    <x v="0"/>
    <x v="0"/>
    <m/>
    <m/>
    <m/>
    <x v="1"/>
    <s v="N/A"/>
    <s v="N/A - N/A"/>
    <x v="2"/>
    <s v="Current year"/>
    <s v="N/A"/>
    <s v="N/A"/>
    <s v="N/A"/>
    <x v="1"/>
    <s v="N/A"/>
    <x v="7"/>
    <s v="N/A"/>
    <s v="N/A"/>
    <s v="N/A"/>
    <s v="N/A"/>
    <s v="N/A"/>
    <s v="N/A"/>
    <s v="N/A"/>
    <s v="N/A"/>
    <s v="N/A"/>
    <s v="N/A"/>
    <s v="N/A"/>
    <s v="N/A"/>
    <s v="N/A"/>
    <s v="N/A"/>
    <s v="N/A"/>
    <s v="N/A"/>
    <s v="N/A"/>
    <s v="N/A"/>
  </r>
  <r>
    <x v="130"/>
    <n v="2018"/>
    <x v="1"/>
    <x v="0"/>
    <m/>
    <m/>
    <m/>
    <x v="1"/>
    <s v="N/A"/>
    <s v="N/A - N/A"/>
    <x v="2"/>
    <s v="Current year"/>
    <s v="N/A"/>
    <s v="N/A"/>
    <s v="N/A"/>
    <x v="1"/>
    <s v="N/A"/>
    <x v="7"/>
    <s v="N/A"/>
    <s v="N/A"/>
    <s v="N/A"/>
    <s v="N/A"/>
    <s v="N/A"/>
    <s v="N/A"/>
    <s v="N/A"/>
    <s v="N/A"/>
    <s v="N/A"/>
    <s v="N/A"/>
    <s v="N/A"/>
    <s v="N/A"/>
    <s v="N/A"/>
    <s v="N/A"/>
    <s v="N/A"/>
    <s v="N/A"/>
    <s v="N/A"/>
    <s v="N/A"/>
  </r>
  <r>
    <x v="130"/>
    <n v="2019"/>
    <x v="2"/>
    <x v="0"/>
    <m/>
    <m/>
    <m/>
    <x v="1"/>
    <s v="N/A"/>
    <s v="N/A - N/A"/>
    <x v="2"/>
    <s v="Current year"/>
    <s v="N/A"/>
    <s v="N/A"/>
    <s v="N/A"/>
    <x v="1"/>
    <s v="N/A"/>
    <x v="7"/>
    <s v="N/A"/>
    <s v="N/A"/>
    <s v="N/A"/>
    <s v="N/A"/>
    <s v="N/A"/>
    <s v="N/A"/>
    <s v="N/A"/>
    <s v="N/A"/>
    <s v="N/A"/>
    <s v="N/A"/>
    <s v="N/A"/>
    <s v="N/A"/>
    <s v="N/A"/>
    <s v="N/A"/>
    <s v="N/A"/>
    <s v="N/A"/>
    <s v="N/A"/>
    <s v="N/A"/>
  </r>
  <r>
    <x v="130"/>
    <n v="2020"/>
    <x v="3"/>
    <x v="0"/>
    <m/>
    <m/>
    <m/>
    <x v="1"/>
    <s v="N/A"/>
    <s v="N/A - N/A"/>
    <x v="2"/>
    <s v="Current year"/>
    <s v="N/A"/>
    <s v="N/A"/>
    <s v="N/A"/>
    <x v="1"/>
    <s v="N/A"/>
    <x v="7"/>
    <s v="N/A"/>
    <s v="N/A"/>
    <s v="N/A"/>
    <s v="N/A"/>
    <s v="N/A"/>
    <s v="N/A"/>
    <s v="N/A"/>
    <s v="N/A"/>
    <s v="N/A"/>
    <s v="N/A"/>
    <s v="N/A"/>
    <s v="N/A"/>
    <s v="N/A"/>
    <s v="N/A"/>
    <s v="N/A"/>
    <s v="N/A"/>
    <s v="N/A"/>
    <s v="N/A"/>
  </r>
  <r>
    <x v="130"/>
    <n v="2021"/>
    <x v="4"/>
    <x v="0"/>
    <m/>
    <m/>
    <m/>
    <x v="1"/>
    <s v="N/A"/>
    <s v="N/A - N/A"/>
    <x v="2"/>
    <s v="Current year"/>
    <s v="N/A"/>
    <s v="N/A"/>
    <s v="N/A"/>
    <x v="1"/>
    <s v="N/A"/>
    <x v="7"/>
    <s v="N/A"/>
    <s v="N/A"/>
    <s v="N/A"/>
    <s v="N/A"/>
    <s v="N/A"/>
    <s v="N/A"/>
    <s v="N/A"/>
    <s v="N/A"/>
    <s v="N/A"/>
    <s v="N/A"/>
    <s v="N/A"/>
    <s v="N/A"/>
    <s v="N/A"/>
    <s v="N/A"/>
    <s v="N/A"/>
    <s v="N/A"/>
    <s v="N/A"/>
    <s v="N/A"/>
  </r>
  <r>
    <x v="130"/>
    <n v="2022"/>
    <x v="5"/>
    <x v="0"/>
    <m/>
    <m/>
    <m/>
    <x v="1"/>
    <s v="N/A"/>
    <s v="N/A - N/A"/>
    <x v="2"/>
    <s v="Current year"/>
    <s v="N/A"/>
    <s v="N/A"/>
    <s v="N/A"/>
    <x v="1"/>
    <s v="N/A"/>
    <x v="7"/>
    <s v="N/A"/>
    <s v="N/A"/>
    <s v="N/A"/>
    <s v="N/A"/>
    <s v="N/A"/>
    <s v="N/A"/>
    <s v="N/A"/>
    <s v="N/A"/>
    <s v="N/A"/>
    <s v="N/A"/>
    <s v="N/A"/>
    <s v="N/A"/>
    <s v="N/A"/>
    <s v="N/A"/>
    <s v="N/A"/>
    <s v="N/A"/>
    <s v="N/A"/>
    <s v="N/A"/>
  </r>
  <r>
    <x v="130"/>
    <n v="2023"/>
    <x v="6"/>
    <x v="0"/>
    <m/>
    <m/>
    <m/>
    <x v="1"/>
    <s v="N/A"/>
    <s v="N/A - N/A"/>
    <x v="2"/>
    <s v="Current year"/>
    <s v="N/A"/>
    <s v="N/A"/>
    <s v="N/A"/>
    <x v="1"/>
    <s v="N/A"/>
    <x v="7"/>
    <s v="N/A"/>
    <s v="N/A"/>
    <s v="N/A"/>
    <s v="N/A"/>
    <s v="N/A"/>
    <s v="N/A"/>
    <s v="N/A"/>
    <s v="N/A"/>
    <s v="N/A"/>
    <s v="N/A"/>
    <s v="N/A"/>
    <s v="N/A"/>
    <s v="N/A"/>
    <s v="N/A"/>
    <s v="N/A"/>
    <s v="N/A"/>
    <s v="N/A"/>
    <s v="N/A"/>
  </r>
  <r>
    <x v="131"/>
    <n v="2017"/>
    <x v="0"/>
    <x v="5"/>
    <m/>
    <m/>
    <m/>
    <x v="0"/>
    <s v="GIEWS"/>
    <s v="GIEWS - 1"/>
    <x v="0"/>
    <s v="Current year"/>
    <m/>
    <m/>
    <d v="2016-07-01T00:00:00"/>
    <x v="0"/>
    <n v="40145000"/>
    <x v="318"/>
    <n v="0.93"/>
    <s v="Sep-Nov 2016"/>
    <n v="30892130"/>
    <n v="0.82953159803385834"/>
    <n v="5958155"/>
    <n v="0.1599914877505508"/>
    <n v="390165"/>
    <n v="1.0476914215590842E-2"/>
    <n v="0"/>
    <n v="0"/>
    <n v="0"/>
    <n v="0"/>
    <n v="390165"/>
    <n v="1.0476914215590842E-2"/>
    <m/>
    <m/>
    <s v="N"/>
    <s v="Weather extremes"/>
  </r>
  <r>
    <x v="131"/>
    <n v="2018"/>
    <x v="1"/>
    <x v="5"/>
    <m/>
    <m/>
    <m/>
    <x v="0"/>
    <s v="GIEWS"/>
    <s v="GIEWS - 1"/>
    <x v="0"/>
    <s v="Current year"/>
    <m/>
    <m/>
    <d v="2017-01-01T00:00:00"/>
    <x v="0"/>
    <n v="40145000"/>
    <x v="319"/>
    <n v="0.87"/>
    <s v="Jan-Mar 2017"/>
    <n v="24171118"/>
    <n v="0.68989967376133488"/>
    <n v="9278398"/>
    <n v="0.26482696221282864"/>
    <n v="1586184"/>
    <n v="4.5273364025836503E-2"/>
    <n v="0"/>
    <n v="0"/>
    <n v="0"/>
    <n v="0"/>
    <n v="1586184"/>
    <n v="4.5273364025836503E-2"/>
    <s v="Phase 2 Stressed"/>
    <m/>
    <s v="Y"/>
    <s v="Conflict/insecurity"/>
  </r>
  <r>
    <x v="131"/>
    <n v="2019"/>
    <x v="2"/>
    <x v="5"/>
    <m/>
    <m/>
    <m/>
    <x v="0"/>
    <s v="Displacement"/>
    <s v="Displacement - "/>
    <x v="0"/>
    <s v="Current year"/>
    <m/>
    <m/>
    <s v="N/A"/>
    <x v="11"/>
    <n v="40000000"/>
    <x v="320"/>
    <n v="1"/>
    <s v="Sept-Dec 2018"/>
    <s v="merged with Phase 2 "/>
    <s v="merged with Phase 2"/>
    <n v="38900000"/>
    <n v="0.97250000000000003"/>
    <s v="N/A"/>
    <s v="N/A"/>
    <s v="N/A"/>
    <s v="N/A"/>
    <s v="N/A"/>
    <s v="N/A"/>
    <n v="1100000"/>
    <n v="2.75E-2"/>
    <s v="N/A"/>
    <m/>
    <s v="Y"/>
    <s v="Weather extremes"/>
  </r>
  <r>
    <x v="131"/>
    <n v="2020"/>
    <x v="3"/>
    <x v="5"/>
    <m/>
    <m/>
    <m/>
    <x v="0"/>
    <s v="GIEWS"/>
    <s v="GIEWS - 1"/>
    <x v="0"/>
    <s v="Current year"/>
    <m/>
    <m/>
    <s v="N/A"/>
    <x v="11"/>
    <n v="40000000"/>
    <x v="320"/>
    <n v="1"/>
    <s v="Apr-Jul 2019"/>
    <s v="merged with Phase 2 "/>
    <s v="merged with Phase 2"/>
    <n v="38500000"/>
    <n v="0.96250000000000002"/>
    <s v="N/A"/>
    <s v="N/A"/>
    <s v="N/A"/>
    <s v="N/A"/>
    <s v="N/A"/>
    <s v="N/A"/>
    <n v="1500000"/>
    <n v="0.04"/>
    <s v="N/A"/>
    <m/>
    <s v="Y"/>
    <s v="Conflict/insecurity"/>
  </r>
  <r>
    <x v="131"/>
    <n v="2021"/>
    <x v="4"/>
    <x v="5"/>
    <m/>
    <m/>
    <s v="Karamoja, urban areas, refugee settlements and host community districts"/>
    <x v="0"/>
    <s v="GIEWS"/>
    <s v="GIEWS - 1"/>
    <x v="0"/>
    <s v="Current year"/>
    <m/>
    <m/>
    <d v="2020-06-01T00:00:00"/>
    <x v="0"/>
    <n v="45741000"/>
    <x v="321"/>
    <n v="0.2510647559082661"/>
    <s v="Jun-Aug 2020"/>
    <n v="4565942"/>
    <n v="0.39759323292249626"/>
    <n v="4315163"/>
    <n v="0.38"/>
    <n v="1980053"/>
    <n v="0.17"/>
    <n v="622795"/>
    <n v="0.05"/>
    <n v="0"/>
    <n v="0"/>
    <n v="2602848"/>
    <n v="0.22665087535624712"/>
    <s v="Phase 3 Crisis"/>
    <m/>
    <s v="Y"/>
    <s v="Conflict/insecurity"/>
  </r>
  <r>
    <x v="131"/>
    <n v="2022"/>
    <x v="5"/>
    <x v="5"/>
    <m/>
    <m/>
    <m/>
    <x v="0"/>
    <s v="GIEWS"/>
    <s v="GIEWS -  1, 2, 3 "/>
    <x v="0"/>
    <s v="Current year"/>
    <m/>
    <m/>
    <s v="N/A"/>
    <x v="11"/>
    <n v="45700000"/>
    <x v="322"/>
    <n v="1"/>
    <s v="May-Jul 2021"/>
    <s v="merged with Phase 2 "/>
    <s v="merged with Phase 2"/>
    <n v="43500000"/>
    <n v="0.9518599562363238"/>
    <s v="N/A"/>
    <s v="N/A"/>
    <s v="N/A"/>
    <s v="N/A"/>
    <s v="N/A"/>
    <s v="N/A"/>
    <n v="2200000"/>
    <n v="4.8140043763676151E-2"/>
    <s v="N/A"/>
    <m/>
    <s v="Y"/>
    <s v="Conflict/insecurity"/>
  </r>
  <r>
    <x v="131"/>
    <n v="2023"/>
    <x v="6"/>
    <x v="5"/>
    <m/>
    <m/>
    <m/>
    <x v="0"/>
    <s v="GIEWS"/>
    <s v="GIEWS -  1, 2, 3 "/>
    <x v="1"/>
    <s v="Current year"/>
    <m/>
    <m/>
    <s v="N/A"/>
    <x v="11"/>
    <n v="44200000"/>
    <x v="323"/>
    <n v="1"/>
    <s v="Jun-Aug 2022"/>
    <s v="merged with Phase 2 "/>
    <m/>
    <n v="41900000"/>
    <n v="0.95"/>
    <s v="merged Phases"/>
    <s v="N/A"/>
    <s v="merged Phases"/>
    <s v="N/A"/>
    <s v="merged Phases"/>
    <s v="N/A"/>
    <n v="2300000"/>
    <n v="5.2036199095022627E-2"/>
    <m/>
    <m/>
    <s v="Y "/>
    <s v="Weather extremes"/>
  </r>
  <r>
    <x v="131"/>
    <n v="2023"/>
    <x v="7"/>
    <x v="5"/>
    <m/>
    <m/>
    <m/>
    <x v="0"/>
    <s v="GIEWS"/>
    <s v="GIEWS -  1, 2, 3 "/>
    <x v="0"/>
    <s v="Projection"/>
    <m/>
    <m/>
    <d v="2023-03-01T00:00:00"/>
    <x v="11"/>
    <n v="45600000"/>
    <x v="324"/>
    <n v="1"/>
    <s v="Mar-May 2023"/>
    <s v="Merged with Phase 2"/>
    <s v=""/>
    <n v="43100000"/>
    <n v="0.95"/>
    <s v="N/A"/>
    <s v="N/A"/>
    <s v="N/A"/>
    <s v="N/A"/>
    <s v="N/A"/>
    <s v="N/A"/>
    <n v="2500000"/>
    <n v="0.05"/>
    <m/>
    <m/>
    <s v="Y"/>
    <s v="Weather extremes"/>
  </r>
  <r>
    <x v="132"/>
    <n v="2017"/>
    <x v="0"/>
    <x v="8"/>
    <m/>
    <m/>
    <m/>
    <x v="1"/>
    <s v="N/A"/>
    <s v="N/A - N/A"/>
    <x v="2"/>
    <s v="Current year"/>
    <s v="N/A"/>
    <s v="N/A"/>
    <s v="N/A"/>
    <x v="1"/>
    <s v="N/A"/>
    <x v="7"/>
    <s v="N/A"/>
    <s v="N/A"/>
    <s v="N/A"/>
    <s v="N/A"/>
    <s v="N/A"/>
    <s v="N/A"/>
    <s v="N/A"/>
    <s v="N/A"/>
    <s v="N/A"/>
    <s v="N/A"/>
    <s v="N/A"/>
    <s v="N/A"/>
    <s v="N/A"/>
    <s v="N/A"/>
    <s v="N/A"/>
    <s v="N/A"/>
    <s v="N/A"/>
    <s v="N/A"/>
  </r>
  <r>
    <x v="132"/>
    <n v="2018"/>
    <x v="1"/>
    <x v="8"/>
    <m/>
    <m/>
    <s v="Donetsk and Luhansk oblasts"/>
    <x v="0"/>
    <s v="Other "/>
    <s v="Other  - Selected based on other reports and publicly available information on food insecurity"/>
    <x v="0"/>
    <s v="Current year"/>
    <m/>
    <m/>
    <m/>
    <x v="6"/>
    <n v="45000000"/>
    <x v="234"/>
    <n v="0.13333333333333333"/>
    <d v="2017-11-01T00:00:00"/>
    <s v="merged with Phase 2 "/>
    <s v="merged with Phase 2"/>
    <n v="4800000"/>
    <n v="0.8"/>
    <s v="N/A"/>
    <s v="N/A"/>
    <s v="N/A"/>
    <s v="N/A"/>
    <s v="N/A"/>
    <s v="N/A"/>
    <n v="1200000"/>
    <n v="0.2"/>
    <s v="N/A"/>
    <m/>
    <s v="Y"/>
    <s v="Conflict/insecurity"/>
  </r>
  <r>
    <x v="132"/>
    <n v="2019"/>
    <x v="2"/>
    <x v="8"/>
    <m/>
    <m/>
    <s v="Donetsk and Luhansk oblasts, and IDP"/>
    <x v="0"/>
    <s v="Conflict/insecurity"/>
    <s v="Displacement - "/>
    <x v="0"/>
    <s v="Current year"/>
    <m/>
    <m/>
    <m/>
    <x v="6"/>
    <n v="44446954"/>
    <x v="325"/>
    <n v="0.13971711087333455"/>
    <d v="2018-12-01T00:00:00"/>
    <s v="merged with Phase 2 "/>
    <s v="merged with Phase 2"/>
    <n v="5110000"/>
    <n v="0.82286634460547503"/>
    <s v="N/A"/>
    <s v="N/A"/>
    <s v="N/A"/>
    <s v="N/A"/>
    <s v="N/A"/>
    <s v="N/A"/>
    <n v="1100000"/>
    <n v="0.17713365539452497"/>
    <s v="N/A"/>
    <m/>
    <s v="Y"/>
    <s v="Conflict/insecurity"/>
  </r>
  <r>
    <x v="132"/>
    <n v="2020"/>
    <x v="3"/>
    <x v="8"/>
    <m/>
    <m/>
    <s v="Luhansk and Donetsk oblasts, and IDP"/>
    <x v="0"/>
    <s v="Conflict/insecurity"/>
    <s v="Conflict/insecurity - "/>
    <x v="0"/>
    <s v="Current year"/>
    <m/>
    <m/>
    <m/>
    <x v="6"/>
    <n v="44211094"/>
    <x v="326"/>
    <n v="0.13797441881895073"/>
    <d v="2020-01-01T00:00:00"/>
    <s v="merged with Phase 2 "/>
    <s v="merged with Phase 2"/>
    <n v="5570000"/>
    <n v="0.91311475409836063"/>
    <s v="N/A"/>
    <s v="N/A"/>
    <s v="N/A"/>
    <s v="N/A"/>
    <s v="N/A"/>
    <s v="N/A"/>
    <n v="530000"/>
    <n v="0.09"/>
    <s v="N/A"/>
    <m/>
    <s v="N"/>
    <s v="Conflict/insecurity"/>
  </r>
  <r>
    <x v="132"/>
    <n v="2021"/>
    <x v="4"/>
    <x v="8"/>
    <m/>
    <m/>
    <s v="Luhansk and Donetsk Oblasts and IDP population"/>
    <x v="0"/>
    <s v="Displacement "/>
    <s v="Displacement  - "/>
    <x v="0"/>
    <s v="Current year"/>
    <m/>
    <m/>
    <s v="Jan-Dec 2020"/>
    <x v="16"/>
    <n v="43531422"/>
    <x v="327"/>
    <n v="0.1525334963787767"/>
    <s v="Jan-Dec 2020"/>
    <s v="merged with Phase 2 "/>
    <s v="merged with Phase 2"/>
    <n v="6010000"/>
    <n v="0.90512048192771088"/>
    <s v="N/A"/>
    <s v="N/A"/>
    <s v="N/A"/>
    <s v="N/A"/>
    <s v="N/A"/>
    <s v="N/A"/>
    <n v="630000"/>
    <n v="9.4879518072289157E-2"/>
    <s v="N/A"/>
    <m/>
    <s v="N"/>
    <s v="Conflict/insecurity"/>
  </r>
  <r>
    <x v="132"/>
    <n v="2022"/>
    <x v="5"/>
    <x v="8"/>
    <m/>
    <m/>
    <s v="Donetsk and Luhansk oblasts and IDP population"/>
    <x v="0"/>
    <s v="Displacement"/>
    <s v="Shocks -  FAO assistance provided (FSLC/conflict); 734,000 IDPs; 1.62 million other conflict-affected persons; also qualified for COVID-19 GHRP"/>
    <x v="0"/>
    <s v="Current year"/>
    <m/>
    <m/>
    <m/>
    <x v="16"/>
    <n v="41260000"/>
    <x v="328"/>
    <n v="0.1494844886088221"/>
    <s v="Oct-Nov 2021"/>
    <s v="merged with Phase 2 "/>
    <s v="merged with Phase 2"/>
    <n v="5784397"/>
    <n v="0.93784860880745424"/>
    <s v="N/A"/>
    <s v="N/A"/>
    <s v="N/A"/>
    <s v="N/A"/>
    <s v="N/A"/>
    <s v="N/A"/>
    <n v="383333"/>
    <n v="0.06"/>
    <s v="N/A"/>
    <m/>
    <s v="N"/>
    <s v="Conflict/insecurity"/>
  </r>
  <r>
    <x v="132"/>
    <n v="2023"/>
    <x v="6"/>
    <x v="8"/>
    <m/>
    <m/>
    <m/>
    <x v="0"/>
    <s v="GIEWS "/>
    <s v="GIEWS  - 1"/>
    <x v="0"/>
    <s v="Current year"/>
    <m/>
    <s v="CARI"/>
    <m/>
    <x v="27"/>
    <n v="35600000"/>
    <x v="329"/>
    <n v="1"/>
    <m/>
    <s v="merged with Phase 2 "/>
    <m/>
    <n v="26700000"/>
    <n v="0.75"/>
    <s v="merged Phases"/>
    <s v="N/A"/>
    <s v="merged Phases"/>
    <s v="N/A"/>
    <s v="merged Phases"/>
    <s v="N/A"/>
    <n v="8900000"/>
    <n v="0.25"/>
    <s v="N/A"/>
    <s v="Y"/>
    <s v="Y"/>
    <s v="Conflict/insecurity"/>
  </r>
  <r>
    <x v="132"/>
    <n v="2023"/>
    <x v="7"/>
    <x v="8"/>
    <m/>
    <m/>
    <m/>
    <x v="0"/>
    <s v="GIEWS "/>
    <s v="GIEWS  - 1"/>
    <x v="3"/>
    <s v="Projection"/>
    <s v="N/A"/>
    <s v="Insufficient evidence"/>
    <s v="N/A"/>
    <x v="1"/>
    <s v="N/A"/>
    <x v="7"/>
    <s v="N/A"/>
    <s v="N/A"/>
    <s v="N/A"/>
    <s v="N/A"/>
    <s v="N/A"/>
    <s v="N/A"/>
    <s v="N/A"/>
    <s v="N/A"/>
    <s v="N/A"/>
    <s v="N/A"/>
    <s v="N/A"/>
    <s v="N/A"/>
    <s v="N/A"/>
    <s v="N/A"/>
    <s v="N/A"/>
    <s v="N/A"/>
    <s v="N/A"/>
    <s v="N/A"/>
  </r>
  <r>
    <x v="133"/>
    <n v="2017"/>
    <x v="0"/>
    <x v="3"/>
    <m/>
    <m/>
    <m/>
    <x v="0"/>
    <s v="Other"/>
    <s v="Other  - Selected based on other reports and publicly available information on food insecurity"/>
    <x v="0"/>
    <s v="Current year"/>
    <m/>
    <m/>
    <m/>
    <x v="3"/>
    <n v="54401802"/>
    <x v="330"/>
    <n v="0.66"/>
    <m/>
    <s v="merged with Phase 2 "/>
    <s v="merged with Phase 2"/>
    <n v="35441000"/>
    <n v="0.98997206703910612"/>
    <s v="N/A"/>
    <s v="N/A"/>
    <s v="N/A"/>
    <s v="N/A"/>
    <s v="N/A"/>
    <s v="N/A"/>
    <n v="359000"/>
    <n v="1.0027932960893854E-2"/>
    <s v="N/A"/>
    <m/>
    <s v="N"/>
    <s v="Weather extremes"/>
  </r>
  <r>
    <x v="133"/>
    <n v="2018"/>
    <x v="1"/>
    <x v="3"/>
    <m/>
    <m/>
    <m/>
    <x v="0"/>
    <s v="Other "/>
    <s v="Other  - Selected based on other reports and publicly available information on food insecurity"/>
    <x v="0"/>
    <s v="Current year"/>
    <m/>
    <m/>
    <d v="2017-02-01T00:00:00"/>
    <x v="0"/>
    <n v="58021360"/>
    <x v="331"/>
    <n v="1"/>
    <s v="Feb-Mar 2017 (mainland); Jul-Sept 2017 (Zanzibar)"/>
    <s v="merged with Phase 2 "/>
    <s v="merged with Phase 2"/>
    <n v="57771360"/>
    <n v="0.99569124198398662"/>
    <n v="232000"/>
    <n v="3.9985274388604471E-3"/>
    <n v="18000"/>
    <n v="2.1455467389477522E-2"/>
    <n v="0"/>
    <n v="0"/>
    <n v="250000"/>
    <n v="4.308758016013413E-3"/>
    <s v="Phase 3 Crisis"/>
    <m/>
    <s v="N"/>
    <s v="Weather extremes"/>
  </r>
  <r>
    <x v="133"/>
    <n v="2020"/>
    <x v="3"/>
    <x v="3"/>
    <m/>
    <m/>
    <m/>
    <x v="0"/>
    <s v="Displacement"/>
    <s v="Displacement - "/>
    <x v="0"/>
    <s v="Current year"/>
    <m/>
    <m/>
    <d v="2019-11-01T00:00:00"/>
    <x v="0"/>
    <n v="58005000"/>
    <x v="332"/>
    <n v="8.3432807516593391E-2"/>
    <s v="Nov 2019 - Apr 2020"/>
    <n v="2198685"/>
    <n v="0.45431881674215624"/>
    <n v="1655557"/>
    <n v="0.34"/>
    <n v="760566"/>
    <n v="0.157157321387245"/>
    <n v="224712"/>
    <n v="4.6432704069825109E-2"/>
    <n v="0"/>
    <n v="0"/>
    <n v="985278"/>
    <n v="0.20359002545707011"/>
    <s v="Phase 3 Crisis"/>
    <m/>
    <s v="Y"/>
    <s v="Weather extremes"/>
  </r>
  <r>
    <x v="133"/>
    <n v="2019"/>
    <x v="2"/>
    <x v="3"/>
    <m/>
    <m/>
    <m/>
    <x v="0"/>
    <s v="Displacement"/>
    <s v="Displacement - "/>
    <x v="3"/>
    <s v="Current year"/>
    <s v="N/A"/>
    <s v="Insufficient evidence"/>
    <s v="N/A"/>
    <x v="1"/>
    <s v="N/A"/>
    <x v="7"/>
    <s v="N/A"/>
    <s v="N/A"/>
    <s v="N/A"/>
    <s v="N/A"/>
    <s v="N/A"/>
    <s v="N/A"/>
    <s v="N/A"/>
    <s v="N/A"/>
    <s v="N/A"/>
    <s v="N/A"/>
    <s v="N/A"/>
    <s v="N/A"/>
    <s v="N/A"/>
    <s v="N/A"/>
    <s v="N/A"/>
    <s v="N/A"/>
    <s v="N/A"/>
    <s v="N/A"/>
  </r>
  <r>
    <x v="133"/>
    <n v="2021"/>
    <x v="4"/>
    <x v="3"/>
    <m/>
    <m/>
    <m/>
    <x v="0"/>
    <s v="GIEWS"/>
    <s v="GIEWS - 1"/>
    <x v="0"/>
    <s v="Current year"/>
    <m/>
    <m/>
    <d v="2019-11-01T00:00:00"/>
    <x v="0"/>
    <n v="58005000"/>
    <x v="332"/>
    <n v="8.3432807516593391E-2"/>
    <s v="Nov 2019-Apr 2020"/>
    <n v="2198685"/>
    <n v="0.45431881674215624"/>
    <n v="1655557"/>
    <n v="0.34"/>
    <n v="760566"/>
    <n v="0.157157321387245"/>
    <n v="224712"/>
    <n v="4.6432704069825109E-2"/>
    <n v="0"/>
    <n v="0"/>
    <n v="985278"/>
    <n v="0.20359002545707011"/>
    <s v="Phase 3 Crisis"/>
    <m/>
    <s v="Y"/>
    <s v="Weather extremes"/>
  </r>
  <r>
    <x v="133"/>
    <n v="2022"/>
    <x v="5"/>
    <x v="3"/>
    <m/>
    <m/>
    <s v="15 councils"/>
    <x v="0"/>
    <s v="GIEWS "/>
    <s v="GIEWS  - 1, 2"/>
    <x v="0"/>
    <s v="Current year"/>
    <m/>
    <m/>
    <d v="2021-12-01T00:00:00"/>
    <x v="0"/>
    <n v="57637628"/>
    <x v="333"/>
    <n v="5.9064783165608412E-2"/>
    <s v="Nov 2021-Apr 2022"/>
    <n v="2182031"/>
    <n v="0.64095302662414078"/>
    <n v="785080"/>
    <n v="0.23"/>
    <n v="415463"/>
    <n v="0.12"/>
    <n v="21780"/>
    <n v="0.01"/>
    <n v="0"/>
    <n v="0"/>
    <n v="437243"/>
    <n v="0.13"/>
    <s v="Phase 3 Crisis"/>
    <m/>
    <s v="N"/>
    <s v="Weather extremes"/>
  </r>
  <r>
    <x v="133"/>
    <n v="2023"/>
    <x v="6"/>
    <x v="3"/>
    <m/>
    <m/>
    <m/>
    <x v="0"/>
    <s v="GIEWS "/>
    <s v="GIEWS  - 1, 2"/>
    <x v="0"/>
    <s v="Current year"/>
    <s v="https://www.ipcinfo.org/ipc-country-analysis/details-map/en/c/1156131/?iso3=TZA"/>
    <m/>
    <d v="2022-10-01T00:00:00"/>
    <x v="0"/>
    <n v="61741120"/>
    <x v="334"/>
    <n v="0.17016600929817924"/>
    <s v="Oct 2022 - Feb 2023"/>
    <n v="6101343"/>
    <n v="0.58073516310307016"/>
    <n v="3294113"/>
    <n v="0.31"/>
    <n v="1092754"/>
    <n v="0.1"/>
    <n v="18030"/>
    <n v="0"/>
    <n v="0"/>
    <n v="0"/>
    <n v="1110784"/>
    <n v="0.1"/>
    <s v="Phase 3 Crisis"/>
    <m/>
    <s v="Y"/>
    <s v="Weather extremes"/>
  </r>
  <r>
    <x v="133"/>
    <n v="2023"/>
    <x v="7"/>
    <x v="3"/>
    <m/>
    <m/>
    <m/>
    <x v="0"/>
    <s v="GIEWS"/>
    <s v="GIEWS - 1, 2"/>
    <x v="0"/>
    <s v="Projection"/>
    <s v="https://www.ipcinfo.org/ipc-country-analysis/details-map/en/c/1156131/?iso3=TZA"/>
    <m/>
    <d v="2022-10-01T00:00:00"/>
    <x v="0"/>
    <n v="61741120"/>
    <x v="334"/>
    <n v="0.17016600929817924"/>
    <s v="Oct 2022 - Feb 2023"/>
    <n v="6101343"/>
    <n v="0.58073516310307016"/>
    <n v="3294113"/>
    <n v="0.31"/>
    <n v="1092754"/>
    <n v="0.1"/>
    <n v="18030"/>
    <n v="0"/>
    <n v="0"/>
    <n v="0"/>
    <n v="1110784"/>
    <n v="0.1"/>
    <s v="Phase 3 Crisis"/>
    <m/>
    <s v="Y "/>
    <s v="Weather extremes"/>
  </r>
  <r>
    <x v="134"/>
    <n v="2017"/>
    <x v="0"/>
    <x v="0"/>
    <m/>
    <m/>
    <m/>
    <x v="1"/>
    <s v="N/A"/>
    <s v="N/A - N/A"/>
    <x v="2"/>
    <s v="Current year"/>
    <s v="N/A"/>
    <s v="N/A"/>
    <s v="N/A"/>
    <x v="1"/>
    <s v="N/A"/>
    <x v="7"/>
    <s v="N/A"/>
    <s v="N/A"/>
    <s v="N/A"/>
    <s v="N/A"/>
    <s v="N/A"/>
    <s v="N/A"/>
    <s v="N/A"/>
    <s v="N/A"/>
    <s v="N/A"/>
    <s v="N/A"/>
    <s v="N/A"/>
    <s v="N/A"/>
    <s v="N/A"/>
    <s v="N/A"/>
    <s v="N/A"/>
    <s v="N/A"/>
    <s v="N/A"/>
    <s v="N/A"/>
  </r>
  <r>
    <x v="134"/>
    <n v="2018"/>
    <x v="1"/>
    <x v="0"/>
    <m/>
    <m/>
    <m/>
    <x v="1"/>
    <s v="N/A"/>
    <s v="N/A - N/A"/>
    <x v="2"/>
    <s v="Current year"/>
    <s v="N/A"/>
    <s v="N/A"/>
    <s v="N/A"/>
    <x v="1"/>
    <s v="N/A"/>
    <x v="7"/>
    <s v="N/A"/>
    <s v="N/A"/>
    <s v="N/A"/>
    <s v="N/A"/>
    <s v="N/A"/>
    <s v="N/A"/>
    <s v="N/A"/>
    <s v="N/A"/>
    <s v="N/A"/>
    <s v="N/A"/>
    <s v="N/A"/>
    <s v="N/A"/>
    <s v="N/A"/>
    <s v="N/A"/>
    <s v="N/A"/>
    <s v="N/A"/>
    <s v="N/A"/>
    <s v="N/A"/>
  </r>
  <r>
    <x v="134"/>
    <n v="2019"/>
    <x v="2"/>
    <x v="0"/>
    <m/>
    <m/>
    <m/>
    <x v="1"/>
    <s v="N/A"/>
    <s v="N/A - N/A"/>
    <x v="2"/>
    <s v="Current year"/>
    <s v="N/A"/>
    <s v="N/A"/>
    <s v="N/A"/>
    <x v="1"/>
    <s v="N/A"/>
    <x v="7"/>
    <s v="N/A"/>
    <s v="N/A"/>
    <s v="N/A"/>
    <s v="N/A"/>
    <s v="N/A"/>
    <s v="N/A"/>
    <s v="N/A"/>
    <s v="N/A"/>
    <s v="N/A"/>
    <s v="N/A"/>
    <s v="N/A"/>
    <s v="N/A"/>
    <s v="N/A"/>
    <s v="N/A"/>
    <s v="N/A"/>
    <s v="N/A"/>
    <s v="N/A"/>
    <s v="N/A"/>
  </r>
  <r>
    <x v="134"/>
    <n v="2020"/>
    <x v="3"/>
    <x v="0"/>
    <m/>
    <m/>
    <m/>
    <x v="1"/>
    <s v="N/A"/>
    <s v="N/A - N/A"/>
    <x v="2"/>
    <s v="Current year"/>
    <s v="N/A"/>
    <s v="N/A"/>
    <s v="N/A"/>
    <x v="1"/>
    <s v="N/A"/>
    <x v="7"/>
    <s v="N/A"/>
    <s v="N/A"/>
    <s v="N/A"/>
    <s v="N/A"/>
    <s v="N/A"/>
    <s v="N/A"/>
    <s v="N/A"/>
    <s v="N/A"/>
    <s v="N/A"/>
    <s v="N/A"/>
    <s v="N/A"/>
    <s v="N/A"/>
    <s v="N/A"/>
    <s v="N/A"/>
    <s v="N/A"/>
    <s v="N/A"/>
    <s v="N/A"/>
    <s v="N/A"/>
  </r>
  <r>
    <x v="134"/>
    <n v="2021"/>
    <x v="4"/>
    <x v="0"/>
    <m/>
    <m/>
    <m/>
    <x v="1"/>
    <s v="N/A"/>
    <s v="N/A - N/A"/>
    <x v="2"/>
    <s v="Current year"/>
    <s v="N/A"/>
    <s v="N/A"/>
    <s v="N/A"/>
    <x v="1"/>
    <s v="N/A"/>
    <x v="7"/>
    <s v="N/A"/>
    <s v="N/A"/>
    <s v="N/A"/>
    <s v="N/A"/>
    <s v="N/A"/>
    <s v="N/A"/>
    <s v="N/A"/>
    <s v="N/A"/>
    <s v="N/A"/>
    <s v="N/A"/>
    <s v="N/A"/>
    <s v="N/A"/>
    <s v="N/A"/>
    <s v="N/A"/>
    <s v="N/A"/>
    <s v="N/A"/>
    <s v="N/A"/>
    <s v="N/A"/>
  </r>
  <r>
    <x v="134"/>
    <n v="2022"/>
    <x v="5"/>
    <x v="0"/>
    <m/>
    <m/>
    <m/>
    <x v="1"/>
    <s v="N/A"/>
    <s v="N/A - N/A"/>
    <x v="2"/>
    <s v="Current year"/>
    <s v="N/A"/>
    <s v="N/A"/>
    <s v="N/A"/>
    <x v="1"/>
    <s v="N/A"/>
    <x v="7"/>
    <s v="N/A"/>
    <s v="N/A"/>
    <s v="N/A"/>
    <s v="N/A"/>
    <s v="N/A"/>
    <s v="N/A"/>
    <s v="N/A"/>
    <s v="N/A"/>
    <s v="N/A"/>
    <s v="N/A"/>
    <s v="N/A"/>
    <s v="N/A"/>
    <s v="N/A"/>
    <s v="N/A"/>
    <s v="N/A"/>
    <s v="N/A"/>
    <s v="N/A"/>
    <s v="N/A"/>
  </r>
  <r>
    <x v="134"/>
    <n v="2023"/>
    <x v="6"/>
    <x v="0"/>
    <m/>
    <m/>
    <m/>
    <x v="1"/>
    <s v="N/A"/>
    <s v="N/A - N/A"/>
    <x v="2"/>
    <s v="Current year"/>
    <s v="N/A"/>
    <s v="N/A"/>
    <s v="N/A"/>
    <x v="1"/>
    <s v="N/A"/>
    <x v="7"/>
    <s v="N/A"/>
    <s v="N/A"/>
    <s v="N/A"/>
    <s v="N/A"/>
    <s v="N/A"/>
    <s v="N/A"/>
    <s v="N/A"/>
    <s v="N/A"/>
    <s v="N/A"/>
    <s v="N/A"/>
    <s v="N/A"/>
    <s v="N/A"/>
    <s v="N/A"/>
    <s v="N/A"/>
    <s v="N/A"/>
    <s v="N/A"/>
    <s v="N/A"/>
    <s v="N/A"/>
  </r>
  <r>
    <x v="135"/>
    <n v="2017"/>
    <x v="0"/>
    <x v="0"/>
    <m/>
    <m/>
    <m/>
    <x v="0"/>
    <s v="Other"/>
    <s v="Other  - Selected based on other reports and publicly available information on food insecurity"/>
    <x v="3"/>
    <s v="Current year"/>
    <s v="N/A"/>
    <s v="Insufficient evidence"/>
    <s v="N/A"/>
    <x v="1"/>
    <s v="N/A"/>
    <x v="7"/>
    <s v="N/A"/>
    <s v="N/A"/>
    <s v="N/A"/>
    <s v="N/A"/>
    <s v="N/A"/>
    <s v="N/A"/>
    <s v="N/A"/>
    <s v="N/A"/>
    <s v="N/A"/>
    <s v="N/A"/>
    <s v="N/A"/>
    <s v="N/A"/>
    <s v="N/A"/>
    <s v="N/A"/>
    <s v="N/A"/>
    <s v="N/A"/>
    <s v="N/A"/>
    <s v="N/A"/>
  </r>
  <r>
    <x v="135"/>
    <n v="2018"/>
    <x v="1"/>
    <x v="0"/>
    <m/>
    <m/>
    <m/>
    <x v="1"/>
    <s v="N/A"/>
    <s v="N/A - N/A"/>
    <x v="2"/>
    <s v="Current year"/>
    <s v="N/A"/>
    <s v="N/A"/>
    <s v="N/A"/>
    <x v="1"/>
    <s v="N/A"/>
    <x v="7"/>
    <s v="N/A"/>
    <s v="N/A"/>
    <s v="N/A"/>
    <s v="N/A"/>
    <s v="N/A"/>
    <s v="N/A"/>
    <s v="N/A"/>
    <s v="N/A"/>
    <s v="N/A"/>
    <s v="N/A"/>
    <s v="N/A"/>
    <s v="N/A"/>
    <s v="N/A"/>
    <s v="N/A"/>
    <s v="N/A"/>
    <s v="N/A"/>
    <s v="N/A"/>
    <s v="N/A"/>
  </r>
  <r>
    <x v="135"/>
    <n v="2019"/>
    <x v="2"/>
    <x v="0"/>
    <m/>
    <m/>
    <m/>
    <x v="1"/>
    <s v="N/A"/>
    <s v="N/A - N/A"/>
    <x v="2"/>
    <s v="Current year"/>
    <s v="N/A"/>
    <s v="N/A"/>
    <s v="N/A"/>
    <x v="1"/>
    <s v="N/A"/>
    <x v="7"/>
    <s v="N/A"/>
    <s v="N/A"/>
    <s v="N/A"/>
    <s v="N/A"/>
    <s v="N/A"/>
    <s v="N/A"/>
    <s v="N/A"/>
    <s v="N/A"/>
    <s v="N/A"/>
    <s v="N/A"/>
    <s v="N/A"/>
    <s v="N/A"/>
    <s v="N/A"/>
    <s v="N/A"/>
    <s v="N/A"/>
    <s v="N/A"/>
    <s v="N/A"/>
    <s v="N/A"/>
  </r>
  <r>
    <x v="135"/>
    <n v="2020"/>
    <x v="3"/>
    <x v="0"/>
    <m/>
    <m/>
    <m/>
    <x v="1"/>
    <s v="N/A"/>
    <s v="N/A - N/A"/>
    <x v="2"/>
    <s v="Current year"/>
    <s v="N/A"/>
    <s v="N/A"/>
    <s v="N/A"/>
    <x v="1"/>
    <s v="N/A"/>
    <x v="7"/>
    <s v="N/A"/>
    <s v="N/A"/>
    <s v="N/A"/>
    <s v="N/A"/>
    <s v="N/A"/>
    <s v="N/A"/>
    <s v="N/A"/>
    <s v="N/A"/>
    <s v="N/A"/>
    <s v="N/A"/>
    <s v="N/A"/>
    <s v="N/A"/>
    <s v="N/A"/>
    <s v="N/A"/>
    <s v="N/A"/>
    <s v="N/A"/>
    <s v="N/A"/>
    <s v="N/A"/>
  </r>
  <r>
    <x v="135"/>
    <n v="2021"/>
    <x v="4"/>
    <x v="0"/>
    <m/>
    <m/>
    <m/>
    <x v="0"/>
    <s v="Climate shock"/>
    <s v="Climate shock - "/>
    <x v="3"/>
    <s v="Current year"/>
    <s v="N/A"/>
    <s v="Insufficient evidence"/>
    <s v="N/A"/>
    <x v="1"/>
    <s v="N/A"/>
    <x v="7"/>
    <s v="N/A"/>
    <s v="N/A"/>
    <s v="N/A"/>
    <s v="N/A"/>
    <s v="N/A"/>
    <s v="N/A"/>
    <s v="N/A"/>
    <s v="N/A"/>
    <s v="N/A"/>
    <s v="N/A"/>
    <s v="N/A"/>
    <s v="N/A"/>
    <s v="N/A"/>
    <s v="N/A"/>
    <s v="N/A"/>
    <s v="N/A"/>
    <s v="N/A"/>
    <s v="N/A"/>
  </r>
  <r>
    <x v="135"/>
    <n v="2022"/>
    <x v="5"/>
    <x v="0"/>
    <m/>
    <m/>
    <m/>
    <x v="1"/>
    <s v="N/A"/>
    <s v="N/A - N/A"/>
    <x v="2"/>
    <s v="Current year"/>
    <s v="N/A"/>
    <s v="N/A"/>
    <s v="N/A"/>
    <x v="1"/>
    <s v="N/A"/>
    <x v="7"/>
    <s v="N/A"/>
    <s v="N/A"/>
    <s v="N/A"/>
    <s v="N/A"/>
    <s v="N/A"/>
    <s v="N/A"/>
    <s v="N/A"/>
    <s v="N/A"/>
    <s v="N/A"/>
    <s v="N/A"/>
    <s v="N/A"/>
    <s v="N/A"/>
    <s v="N/A"/>
    <s v="N/A"/>
    <s v="N/A"/>
    <s v="N/A"/>
    <s v="N/A"/>
    <s v="N/A"/>
  </r>
  <r>
    <x v="135"/>
    <n v="2023"/>
    <x v="6"/>
    <x v="0"/>
    <m/>
    <m/>
    <m/>
    <x v="1"/>
    <s v="N/A"/>
    <s v="N/A - N/A"/>
    <x v="2"/>
    <s v="Current year"/>
    <s v="N/A"/>
    <s v="N/A"/>
    <s v="N/A"/>
    <x v="1"/>
    <s v="N/A"/>
    <x v="7"/>
    <s v="N/A"/>
    <s v="N/A"/>
    <s v="N/A"/>
    <s v="N/A"/>
    <s v="N/A"/>
    <s v="N/A"/>
    <s v="N/A"/>
    <s v="N/A"/>
    <s v="N/A"/>
    <s v="N/A"/>
    <s v="N/A"/>
    <s v="N/A"/>
    <s v="N/A"/>
    <s v="N/A"/>
    <s v="N/A"/>
    <s v="N/A"/>
    <s v="N/A"/>
    <s v="N/A"/>
  </r>
  <r>
    <x v="136"/>
    <n v="2017"/>
    <x v="0"/>
    <x v="2"/>
    <m/>
    <m/>
    <m/>
    <x v="0"/>
    <s v="Other "/>
    <s v="Other  - Selected based on other reports and publicly available information on food insecurity"/>
    <x v="3"/>
    <s v="Current year"/>
    <s v="N/A"/>
    <s v="Insufficient evidence"/>
    <s v="N/A"/>
    <x v="1"/>
    <s v="N/A"/>
    <x v="7"/>
    <s v="N/A"/>
    <s v="N/A"/>
    <s v="N/A"/>
    <s v="N/A"/>
    <s v="N/A"/>
    <s v="N/A"/>
    <s v="N/A"/>
    <s v="N/A"/>
    <s v="N/A"/>
    <s v="N/A"/>
    <s v="N/A"/>
    <s v="N/A"/>
    <s v="N/A"/>
    <s v="N/A"/>
    <s v="N/A"/>
    <s v="N/A"/>
    <s v="N/A"/>
    <s v="N/A"/>
  </r>
  <r>
    <x v="136"/>
    <n v="2018"/>
    <x v="1"/>
    <x v="2"/>
    <m/>
    <m/>
    <m/>
    <x v="0"/>
    <s v="Other "/>
    <s v="Other  - Selected based on other reports and publicly available information on food insecurity"/>
    <x v="3"/>
    <s v="Current year"/>
    <s v="N/A"/>
    <s v="Insufficient evidence"/>
    <s v="N/A"/>
    <x v="1"/>
    <s v="N/A"/>
    <x v="7"/>
    <s v="N/A"/>
    <s v="N/A"/>
    <s v="N/A"/>
    <s v="N/A"/>
    <s v="N/A"/>
    <s v="N/A"/>
    <s v="N/A"/>
    <s v="N/A"/>
    <s v="N/A"/>
    <s v="N/A"/>
    <s v="N/A"/>
    <s v="N/A"/>
    <s v="N/A"/>
    <s v="N/A"/>
    <s v="N/A"/>
    <s v="N/A"/>
    <s v="N/A"/>
    <s v="N/A"/>
  </r>
  <r>
    <x v="136"/>
    <n v="2020"/>
    <x v="3"/>
    <x v="2"/>
    <m/>
    <m/>
    <m/>
    <x v="0"/>
    <s v="GIEWS"/>
    <s v="GIEWS - 1"/>
    <x v="0"/>
    <s v="Current year"/>
    <m/>
    <m/>
    <m/>
    <x v="13"/>
    <n v="28515829"/>
    <x v="335"/>
    <n v="1"/>
    <s v="Jul-Sep 2019"/>
    <n v="2191879.0870000012"/>
    <n v="7.6865346857003566E-2"/>
    <n v="17023949.912999999"/>
    <n v="0.59699999999999998"/>
    <s v="N/A"/>
    <s v="N/A"/>
    <s v="N/A"/>
    <s v="N/A"/>
    <s v="N/A"/>
    <s v="N/A"/>
    <n v="9300000"/>
    <n v="0.32"/>
    <s v="N/A"/>
    <m/>
    <s v="Y"/>
    <s v="Economic shocks"/>
  </r>
  <r>
    <x v="136"/>
    <n v="2019"/>
    <x v="2"/>
    <x v="2"/>
    <m/>
    <m/>
    <m/>
    <x v="0"/>
    <s v="Displacement"/>
    <s v="Displacement - "/>
    <x v="3"/>
    <s v="Current year"/>
    <s v="N/A"/>
    <s v="Data gap"/>
    <s v="N/A"/>
    <x v="1"/>
    <s v="N/A"/>
    <x v="7"/>
    <s v="N/A"/>
    <s v="N/A"/>
    <s v="N/A"/>
    <s v="N/A"/>
    <s v="N/A"/>
    <s v="N/A"/>
    <s v="N/A"/>
    <s v="N/A"/>
    <s v="N/A"/>
    <s v="N/A"/>
    <s v="N/A"/>
    <s v="N/A"/>
    <s v="N/A"/>
    <s v="N/A"/>
    <s v="N/A"/>
    <s v="N/A"/>
    <s v="N/A"/>
    <s v="N/A"/>
  </r>
  <r>
    <x v="136"/>
    <n v="2021"/>
    <x v="4"/>
    <x v="2"/>
    <m/>
    <m/>
    <m/>
    <x v="0"/>
    <s v="GIEWS"/>
    <s v="GIEWS - 1"/>
    <x v="3"/>
    <s v="Current year"/>
    <s v="N/A"/>
    <s v="Data gap"/>
    <s v="N/A"/>
    <x v="1"/>
    <s v="N/A"/>
    <x v="7"/>
    <s v="N/A"/>
    <s v="N/A"/>
    <s v="N/A"/>
    <s v="N/A"/>
    <s v="N/A"/>
    <s v="N/A"/>
    <s v="N/A"/>
    <s v="N/A"/>
    <s v="N/A"/>
    <s v="N/A"/>
    <s v="N/A"/>
    <s v="N/A"/>
    <s v="N/A"/>
    <s v="N/A"/>
    <s v="N/A"/>
    <s v="N/A"/>
    <s v="N/A"/>
    <s v="N/A"/>
  </r>
  <r>
    <x v="136"/>
    <n v="2022"/>
    <x v="5"/>
    <x v="2"/>
    <m/>
    <m/>
    <m/>
    <x v="0"/>
    <s v="GIEWS"/>
    <s v="GIEWS -  1, 2, 3 "/>
    <x v="3"/>
    <s v="Current year"/>
    <s v="N/A"/>
    <s v="Data gap"/>
    <s v="N/A"/>
    <x v="1"/>
    <s v="N/A"/>
    <x v="7"/>
    <s v="N/A"/>
    <s v="N/A"/>
    <s v="N/A"/>
    <s v="N/A"/>
    <s v="N/A"/>
    <s v="N/A"/>
    <s v="N/A"/>
    <s v="N/A"/>
    <s v="N/A"/>
    <s v="N/A"/>
    <s v="N/A"/>
    <s v="N/A"/>
    <s v="N/A"/>
    <s v="N/A"/>
    <s v="N/A"/>
    <s v="N/A"/>
    <s v="N/A"/>
    <s v="N/A"/>
  </r>
  <r>
    <x v="136"/>
    <n v="2023"/>
    <x v="6"/>
    <x v="2"/>
    <m/>
    <m/>
    <m/>
    <x v="0"/>
    <s v="GIEWS"/>
    <s v="GIEWS -  1, 2, 3 "/>
    <x v="3"/>
    <s v="Current year"/>
    <s v="N/A"/>
    <s v="Insufficient evidence"/>
    <s v="N/A"/>
    <x v="1"/>
    <s v="N/A"/>
    <x v="7"/>
    <s v="N/A"/>
    <s v="N/A"/>
    <s v="N/A"/>
    <s v="N/A"/>
    <s v="N/A"/>
    <s v="N/A"/>
    <s v="N/A"/>
    <s v="N/A"/>
    <s v="N/A"/>
    <s v="N/A"/>
    <s v="N/A"/>
    <s v="N/A"/>
    <s v="N/A"/>
    <s v="N/A"/>
    <s v="N/A"/>
    <s v="N/A"/>
    <s v="N/A"/>
    <s v="N/A"/>
  </r>
  <r>
    <x v="137"/>
    <n v="2017"/>
    <x v="0"/>
    <x v="0"/>
    <m/>
    <m/>
    <m/>
    <x v="1"/>
    <s v="N/A"/>
    <s v="N/A - N/A"/>
    <x v="2"/>
    <s v="Current year"/>
    <s v="N/A"/>
    <s v="N/A"/>
    <s v="N/A"/>
    <x v="1"/>
    <s v="N/A"/>
    <x v="7"/>
    <s v="N/A"/>
    <s v="N/A"/>
    <s v="N/A"/>
    <s v="N/A"/>
    <s v="N/A"/>
    <s v="N/A"/>
    <s v="N/A"/>
    <s v="N/A"/>
    <s v="N/A"/>
    <s v="N/A"/>
    <s v="N/A"/>
    <s v="N/A"/>
    <s v="N/A"/>
    <s v="N/A"/>
    <s v="N/A"/>
    <s v="N/A"/>
    <s v="N/A"/>
    <s v="N/A"/>
  </r>
  <r>
    <x v="137"/>
    <n v="2018"/>
    <x v="1"/>
    <x v="0"/>
    <m/>
    <m/>
    <m/>
    <x v="1"/>
    <s v="N/A"/>
    <s v="N/A - N/A"/>
    <x v="2"/>
    <s v="Current year"/>
    <s v="N/A"/>
    <s v="N/A"/>
    <s v="N/A"/>
    <x v="1"/>
    <s v="N/A"/>
    <x v="7"/>
    <s v="N/A"/>
    <s v="N/A"/>
    <s v="N/A"/>
    <s v="N/A"/>
    <s v="N/A"/>
    <s v="N/A"/>
    <s v="N/A"/>
    <s v="N/A"/>
    <s v="N/A"/>
    <s v="N/A"/>
    <s v="N/A"/>
    <s v="N/A"/>
    <s v="N/A"/>
    <s v="N/A"/>
    <s v="N/A"/>
    <s v="N/A"/>
    <s v="N/A"/>
    <s v="N/A"/>
  </r>
  <r>
    <x v="137"/>
    <n v="2019"/>
    <x v="2"/>
    <x v="0"/>
    <m/>
    <m/>
    <m/>
    <x v="1"/>
    <s v="N/A"/>
    <s v="N/A - N/A"/>
    <x v="2"/>
    <s v="Current year"/>
    <s v="N/A"/>
    <s v="N/A"/>
    <s v="N/A"/>
    <x v="1"/>
    <s v="N/A"/>
    <x v="7"/>
    <s v="N/A"/>
    <s v="N/A"/>
    <s v="N/A"/>
    <s v="N/A"/>
    <s v="N/A"/>
    <s v="N/A"/>
    <s v="N/A"/>
    <s v="N/A"/>
    <s v="N/A"/>
    <s v="N/A"/>
    <s v="N/A"/>
    <s v="N/A"/>
    <s v="N/A"/>
    <s v="N/A"/>
    <s v="N/A"/>
    <s v="N/A"/>
    <s v="N/A"/>
    <s v="N/A"/>
  </r>
  <r>
    <x v="137"/>
    <n v="2020"/>
    <x v="3"/>
    <x v="0"/>
    <m/>
    <m/>
    <m/>
    <x v="1"/>
    <s v="N/A"/>
    <s v="N/A - N/A"/>
    <x v="2"/>
    <s v="Current year"/>
    <s v="N/A"/>
    <s v="N/A"/>
    <s v="N/A"/>
    <x v="1"/>
    <s v="N/A"/>
    <x v="7"/>
    <s v="N/A"/>
    <s v="N/A"/>
    <s v="N/A"/>
    <s v="N/A"/>
    <s v="N/A"/>
    <s v="N/A"/>
    <s v="N/A"/>
    <s v="N/A"/>
    <s v="N/A"/>
    <s v="N/A"/>
    <s v="N/A"/>
    <s v="N/A"/>
    <s v="N/A"/>
    <s v="N/A"/>
    <s v="N/A"/>
    <s v="N/A"/>
    <s v="N/A"/>
    <s v="N/A"/>
  </r>
  <r>
    <x v="137"/>
    <n v="2021"/>
    <x v="4"/>
    <x v="0"/>
    <m/>
    <m/>
    <m/>
    <x v="0"/>
    <s v="Displacement"/>
    <s v="Displacement - "/>
    <x v="3"/>
    <s v="Current year"/>
    <s v="N/A"/>
    <s v="Insufficient evidence"/>
    <s v="N/A"/>
    <x v="1"/>
    <s v="N/A"/>
    <x v="7"/>
    <s v="N/A"/>
    <s v="N/A"/>
    <s v="N/A"/>
    <s v="N/A"/>
    <s v="N/A"/>
    <s v="N/A"/>
    <s v="N/A"/>
    <s v="N/A"/>
    <s v="N/A"/>
    <s v="N/A"/>
    <s v="N/A"/>
    <s v="N/A"/>
    <s v="N/A"/>
    <s v="N/A"/>
    <s v="N/A"/>
    <s v="N/A"/>
    <s v="N/A"/>
    <s v="N/A"/>
  </r>
  <r>
    <x v="137"/>
    <n v="2022"/>
    <x v="5"/>
    <x v="0"/>
    <m/>
    <m/>
    <m/>
    <x v="1"/>
    <s v="N/A"/>
    <s v="N/A - N/A"/>
    <x v="2"/>
    <s v="Current year"/>
    <s v="N/A"/>
    <s v="N/A"/>
    <s v="N/A"/>
    <x v="1"/>
    <s v="N/A"/>
    <x v="7"/>
    <s v="N/A"/>
    <s v="N/A"/>
    <s v="N/A"/>
    <s v="N/A"/>
    <s v="N/A"/>
    <s v="N/A"/>
    <s v="N/A"/>
    <s v="N/A"/>
    <s v="N/A"/>
    <s v="N/A"/>
    <s v="N/A"/>
    <s v="N/A"/>
    <s v="N/A"/>
    <s v="N/A"/>
    <s v="N/A"/>
    <s v="N/A"/>
    <s v="N/A"/>
    <s v="N/A"/>
  </r>
  <r>
    <x v="137"/>
    <n v="2023"/>
    <x v="6"/>
    <x v="0"/>
    <m/>
    <m/>
    <m/>
    <x v="1"/>
    <s v="N/A"/>
    <s v="N/A - N/A"/>
    <x v="2"/>
    <s v="Current year"/>
    <s v="N/A"/>
    <s v="N/A"/>
    <s v="N/A"/>
    <x v="1"/>
    <s v="N/A"/>
    <x v="7"/>
    <s v="N/A"/>
    <s v="N/A"/>
    <s v="N/A"/>
    <s v="N/A"/>
    <s v="N/A"/>
    <s v="N/A"/>
    <s v="N/A"/>
    <s v="N/A"/>
    <s v="N/A"/>
    <s v="N/A"/>
    <s v="N/A"/>
    <s v="N/A"/>
    <s v="N/A"/>
    <s v="N/A"/>
    <s v="N/A"/>
    <s v="N/A"/>
    <s v="N/A"/>
    <s v="N/A"/>
  </r>
  <r>
    <x v="138"/>
    <n v="2017"/>
    <x v="0"/>
    <x v="1"/>
    <m/>
    <m/>
    <m/>
    <x v="0"/>
    <s v="GIEWS"/>
    <s v="GIEWS - 1"/>
    <x v="0"/>
    <s v="Current year"/>
    <m/>
    <m/>
    <d v="2016-06-01T00:00:00"/>
    <x v="0"/>
    <n v="27428000"/>
    <x v="336"/>
    <n v="1"/>
    <s v="Jun-Sep 2016"/>
    <n v="5101538"/>
    <n v="0.18599744786349715"/>
    <n v="8207183"/>
    <n v="0.29922644742598803"/>
    <n v="7119165"/>
    <n v="0.25955829808954356"/>
    <n v="7000115"/>
    <n v="0.25521784308006418"/>
    <n v="0"/>
    <n v="0"/>
    <n v="14119280"/>
    <n v="0.51477614116960768"/>
    <s v="Phase 4 Emergency"/>
    <s v="Y"/>
    <s v="Y"/>
    <s v="Conflict/insecurity"/>
  </r>
  <r>
    <x v="138"/>
    <n v="2018"/>
    <x v="1"/>
    <x v="1"/>
    <m/>
    <m/>
    <m/>
    <x v="0"/>
    <s v="GIEWS"/>
    <s v="GIEWS - 1"/>
    <x v="0"/>
    <s v="Current year"/>
    <m/>
    <m/>
    <d v="2017-03-01T00:00:00"/>
    <x v="0"/>
    <n v="28235000"/>
    <x v="337"/>
    <n v="1"/>
    <s v="Mar-July 2017"/>
    <n v="5128620"/>
    <n v="0.18164051708871967"/>
    <n v="6139700"/>
    <n v="0.2174499734372233"/>
    <n v="10187750"/>
    <n v="0.36081990437400391"/>
    <n v="6778930"/>
    <n v="0.24008960510005312"/>
    <n v="0"/>
    <n v="0"/>
    <n v="16966680"/>
    <n v="0.60090950947405697"/>
    <s v="Phase 4 Emergency"/>
    <s v="Y"/>
    <s v="Y"/>
    <s v="Conflict/insecurity"/>
  </r>
  <r>
    <x v="138"/>
    <n v="2019"/>
    <x v="2"/>
    <x v="1"/>
    <m/>
    <m/>
    <m/>
    <x v="0"/>
    <s v="GIEWS"/>
    <s v="GIEWS - 1"/>
    <x v="0"/>
    <s v="Current year"/>
    <m/>
    <m/>
    <d v="2018-12-01T00:00:00"/>
    <x v="0"/>
    <n v="29884585"/>
    <x v="338"/>
    <n v="1"/>
    <s v="Dec 2018-Jan 2019"/>
    <n v="5109585"/>
    <n v="0.17097727808500604"/>
    <n v="8875000"/>
    <n v="0.29697584892010381"/>
    <n v="10879500"/>
    <n v="0.36405056319169232"/>
    <n v="4957000"/>
    <n v="0.16587146851796669"/>
    <n v="63500"/>
    <n v="2.1248412852311652E-3"/>
    <n v="15900000"/>
    <n v="0.53204687299489017"/>
    <s v="Phase 4 Emergency"/>
    <s v="Y"/>
    <s v="Y"/>
    <s v="Conflict/insecurity"/>
  </r>
  <r>
    <x v="138"/>
    <n v="2020"/>
    <x v="3"/>
    <x v="1"/>
    <m/>
    <m/>
    <m/>
    <x v="0"/>
    <s v="GIEWS"/>
    <s v="GIEWS - 1"/>
    <x v="0"/>
    <s v="Current year"/>
    <m/>
    <m/>
    <d v="2018-12-01T00:00:00"/>
    <x v="0"/>
    <n v="29884585"/>
    <x v="338"/>
    <n v="1"/>
    <s v="Dec 2018-Jan 2019"/>
    <n v="5109585"/>
    <n v="0.17097727808500604"/>
    <n v="8875000"/>
    <n v="0.3"/>
    <n v="10879500"/>
    <n v="0.36"/>
    <n v="4957000"/>
    <n v="0.17"/>
    <n v="63500"/>
    <n v="0"/>
    <n v="15900000"/>
    <n v="0.53"/>
    <s v="Phase 4 Emergency"/>
    <m/>
    <s v="Y"/>
    <s v="Conflict/insecurity"/>
  </r>
  <r>
    <x v="138"/>
    <n v="2021"/>
    <x v="4"/>
    <x v="1"/>
    <m/>
    <m/>
    <m/>
    <x v="0"/>
    <s v="GIEWS"/>
    <s v="GIEWS - 1"/>
    <x v="0"/>
    <s v="Current year"/>
    <m/>
    <m/>
    <d v="2020-11-01T00:00:00"/>
    <x v="0"/>
    <n v="30041712"/>
    <x v="339"/>
    <n v="1"/>
    <s v="Oct-Dec 2020"/>
    <n v="6542212"/>
    <n v="0.21777094461194488"/>
    <n v="10020000"/>
    <n v="0.33"/>
    <n v="9815000"/>
    <n v="0.33"/>
    <n v="3648000"/>
    <n v="0.12"/>
    <n v="16500"/>
    <n v="0"/>
    <n v="13479500"/>
    <n v="0.45"/>
    <s v="Phase 4 Emergency"/>
    <m/>
    <s v="Y"/>
    <s v="Conflict/insecurity"/>
  </r>
  <r>
    <x v="138"/>
    <n v="2022"/>
    <x v="5"/>
    <x v="1"/>
    <m/>
    <m/>
    <m/>
    <x v="0"/>
    <s v="GIEWS"/>
    <s v="GIEWS -  1, 2, 3 "/>
    <x v="0"/>
    <s v="Current year"/>
    <s v="Yemen: Acute Food Insecurity Situation October - December 2020 and Projection for January - June 2021 | IPC - Integrated Food Security Phase Classification (ipcinfo.org)"/>
    <m/>
    <d v="2020-11-01T00:00:00"/>
    <x v="0"/>
    <n v="30041712"/>
    <x v="339"/>
    <n v="1"/>
    <s v="Jan-Jun 2021"/>
    <n v="5258000"/>
    <n v="0.17476407469720767"/>
    <n v="8644500"/>
    <n v="0.28999999999999998"/>
    <n v="11042000"/>
    <n v="0.37"/>
    <n v="5058000"/>
    <n v="0.17"/>
    <n v="47000"/>
    <n v="0"/>
    <n v="16147000"/>
    <n v="0.54"/>
    <s v="Phase 4 Emergency"/>
    <m/>
    <s v="Y"/>
    <s v="Conflict/insecurity"/>
  </r>
  <r>
    <x v="138"/>
    <n v="2023"/>
    <x v="6"/>
    <x v="1"/>
    <m/>
    <m/>
    <m/>
    <x v="0"/>
    <s v="GIEWS"/>
    <s v="GIEWS -  1, 2, 3 "/>
    <x v="0"/>
    <s v="Current year"/>
    <s v="https://www.ipcinfo.org/fileadmin/user_upload/ipcinfo/docs/IPC_Yemen_Food_Security_Nutrition_2022June_Report_English.pdf"/>
    <m/>
    <d v="2022-02-01T00:00:00"/>
    <x v="0"/>
    <n v="31900000"/>
    <x v="340"/>
    <n v="1"/>
    <s v="Jan 2022 - May 2022"/>
    <n v="5977500"/>
    <n v="0.18738244514106583"/>
    <n v="8557000"/>
    <n v="0.27"/>
    <n v="11715000"/>
    <n v="0.37"/>
    <n v="5619500"/>
    <n v="0.18"/>
    <n v="31000"/>
    <n v="0"/>
    <n v="17365500"/>
    <n v="0.55000000000000004"/>
    <s v="Phase 4 Emergency"/>
    <m/>
    <s v="Y"/>
    <s v="Conflict/insecurity"/>
  </r>
  <r>
    <x v="138"/>
    <n v="2023"/>
    <x v="7"/>
    <x v="1"/>
    <m/>
    <m/>
    <m/>
    <x v="0"/>
    <s v="GIEWS"/>
    <s v="GIEWS -  1, 2, 3 "/>
    <x v="3"/>
    <s v="Projection"/>
    <s v="N/A"/>
    <s v="Insufficient evidence"/>
    <s v="N/A"/>
    <x v="1"/>
    <s v="N/A"/>
    <x v="7"/>
    <s v="N/A"/>
    <s v="N/A"/>
    <s v="N/A"/>
    <s v="N/A"/>
    <s v="N/A"/>
    <s v="N/A"/>
    <s v="N/A"/>
    <s v="N/A"/>
    <s v="N/A"/>
    <s v="N/A"/>
    <s v="N/A"/>
    <s v="N/A"/>
    <s v="N/A"/>
    <s v="N/A"/>
    <s v="N/A"/>
    <s v="N/A"/>
    <s v="N/A"/>
    <s v="N/A"/>
  </r>
  <r>
    <x v="139"/>
    <n v="2017"/>
    <x v="0"/>
    <x v="3"/>
    <m/>
    <m/>
    <m/>
    <x v="0"/>
    <s v="Other"/>
    <s v="Other  - Selected based on other reports and publicly available information on food insecurity"/>
    <x v="0"/>
    <s v="Current year"/>
    <m/>
    <m/>
    <m/>
    <x v="3"/>
    <n v="16767761"/>
    <x v="341"/>
    <n v="0.54867194254498264"/>
    <m/>
    <n v="8225000"/>
    <n v="0.89402173913043481"/>
    <n v="975000"/>
    <n v="0.10597826086956522"/>
    <n v="0"/>
    <n v="0"/>
    <n v="0"/>
    <n v="0"/>
    <s v="-"/>
    <n v="0"/>
    <n v="0"/>
    <n v="0"/>
    <s v="N/A"/>
    <s v="N"/>
    <s v="N"/>
    <s v="Weather extremes"/>
  </r>
  <r>
    <x v="139"/>
    <n v="2018"/>
    <x v="1"/>
    <x v="3"/>
    <m/>
    <m/>
    <m/>
    <x v="0"/>
    <s v="Other "/>
    <s v="Other  - Selected based on other reports and publicly available information on food insecurity"/>
    <x v="0"/>
    <s v="Current year"/>
    <m/>
    <m/>
    <s v="N/A"/>
    <x v="11"/>
    <n v="14500000"/>
    <x v="195"/>
    <n v="1"/>
    <s v="Jan-Mar 2017"/>
    <n v="13500000"/>
    <n v="0.93103448275862066"/>
    <n v="1000000"/>
    <n v="6.8965517241379309E-2"/>
    <n v="0"/>
    <n v="0"/>
    <n v="0"/>
    <n v="0"/>
    <s v="-"/>
    <n v="0"/>
    <n v="0"/>
    <n v="0"/>
    <s v="N/A"/>
    <s v="N"/>
    <s v="N"/>
    <s v="Weather extremes"/>
  </r>
  <r>
    <x v="139"/>
    <n v="2019"/>
    <x v="2"/>
    <x v="3"/>
    <m/>
    <m/>
    <m/>
    <x v="0"/>
    <s v="Displacement"/>
    <s v="Displacement - "/>
    <x v="0"/>
    <s v="Current year"/>
    <m/>
    <m/>
    <d v="2018-06-01T00:00:00"/>
    <x v="0"/>
    <n v="17609178"/>
    <x v="342"/>
    <n v="0.4020752132779849"/>
    <s v="Oct 18-Mar 19"/>
    <n v="3806249"/>
    <n v="0.53758954178503648"/>
    <n v="1969946"/>
    <n v="0.27823255059804691"/>
    <n v="839114"/>
    <n v="0.11851534431021435"/>
    <n v="333341"/>
    <n v="4.7080639088027565E-2"/>
    <n v="0"/>
    <n v="0"/>
    <n v="1172455"/>
    <n v="0.16559598339824191"/>
    <s v="Phase 3 Crisis"/>
    <s v="N"/>
    <s v="Y"/>
    <s v="Weather extremes"/>
  </r>
  <r>
    <x v="139"/>
    <n v="2020"/>
    <x v="3"/>
    <x v="3"/>
    <m/>
    <m/>
    <m/>
    <x v="0"/>
    <s v="GIEWS"/>
    <s v="GIEWS - 1"/>
    <x v="0"/>
    <s v="Current year"/>
    <m/>
    <m/>
    <d v="2019-05-01T00:00:00"/>
    <x v="0"/>
    <n v="17861000"/>
    <x v="343"/>
    <n v="0.51762118582386207"/>
    <s v="Oct 2019-Mar 2020"/>
    <n v="3839435"/>
    <n v="0.41528811824300355"/>
    <n v="3127699"/>
    <n v="0.33"/>
    <n v="1866246"/>
    <n v="0.2"/>
    <n v="411852"/>
    <n v="0.04"/>
    <n v="0"/>
    <n v="0"/>
    <n v="2278098"/>
    <n v="0.24"/>
    <s v="Phase 4 Emergency"/>
    <s v="N"/>
    <s v="Y"/>
    <s v="Weather extremes"/>
  </r>
  <r>
    <x v="139"/>
    <n v="2021"/>
    <x v="4"/>
    <x v="3"/>
    <m/>
    <m/>
    <m/>
    <x v="0"/>
    <s v="GIEWS"/>
    <s v="GIEWS - 1"/>
    <x v="0"/>
    <s v="Current year"/>
    <m/>
    <m/>
    <d v="2019-05-01T00:00:00"/>
    <x v="0"/>
    <n v="17861000"/>
    <x v="343"/>
    <n v="0.51762118582386207"/>
    <s v="Oct 2019-Mar 2020"/>
    <n v="3839435"/>
    <n v="0.41528811824300355"/>
    <n v="3127699"/>
    <n v="0.33"/>
    <n v="1866246"/>
    <n v="0.2"/>
    <n v="411852"/>
    <n v="0.04"/>
    <n v="0"/>
    <n v="0"/>
    <n v="2278098"/>
    <n v="0.24"/>
    <s v="Phase 4 Emergency"/>
    <s v="N"/>
    <s v="Y"/>
    <s v="Economic shocks"/>
  </r>
  <r>
    <x v="139"/>
    <n v="2022"/>
    <x v="5"/>
    <x v="3"/>
    <m/>
    <m/>
    <m/>
    <x v="0"/>
    <s v="GIEWS"/>
    <s v="GIEWS -  1, 2, 3 "/>
    <x v="0"/>
    <s v="Current year"/>
    <m/>
    <m/>
    <d v="2021-02-01T00:00:00"/>
    <x v="0"/>
    <n v="18000000"/>
    <x v="344"/>
    <n v="0.38276755555555558"/>
    <s v="Feb-Mar 2021"/>
    <n v="2651814"/>
    <n v="0.38488894333317464"/>
    <n v="2513759"/>
    <n v="0.36"/>
    <n v="1485331"/>
    <n v="0.22"/>
    <n v="238912"/>
    <n v="0.03"/>
    <n v="0"/>
    <n v="0"/>
    <n v="1724243"/>
    <n v="0.25"/>
    <s v="Phase 3 Crisis"/>
    <s v="N"/>
    <s v="Y"/>
    <s v="Economic shocks"/>
  </r>
  <r>
    <x v="139"/>
    <n v="2023"/>
    <x v="6"/>
    <x v="3"/>
    <m/>
    <m/>
    <m/>
    <x v="0"/>
    <s v="GIEWS"/>
    <s v="GIEWS -  1, 2, 3 "/>
    <x v="0"/>
    <s v="Current year"/>
    <s v="https://www.ipcinfo.org/fileadmin/user_upload/ipcinfo/docs/IPC_Zambia_Acute_Food_Insecurity_2022July2023Mar_Report.pdf"/>
    <m/>
    <d v="2022-06-01T00:00:00"/>
    <x v="0"/>
    <n v="18926743"/>
    <x v="345"/>
    <n v="0.71"/>
    <s v="Oct 2022-Mar 2023"/>
    <n v="4937181"/>
    <n v="0.36597972189377664"/>
    <n v="6601009"/>
    <n v="0.49"/>
    <n v="1952123"/>
    <n v="0.14000000000000001"/>
    <n v="0"/>
    <n v="0"/>
    <n v="0"/>
    <n v="0"/>
    <n v="1952123"/>
    <n v="0.14000000000000001"/>
    <s v="Phase 3 Crisis"/>
    <s v="N"/>
    <s v="Y"/>
    <s v="Weather extremes"/>
  </r>
  <r>
    <x v="139"/>
    <n v="2023"/>
    <x v="7"/>
    <x v="3"/>
    <m/>
    <m/>
    <m/>
    <x v="0"/>
    <s v="GIEWS"/>
    <s v="GIEWS -  1, 2, 3 "/>
    <x v="0"/>
    <s v="Projection"/>
    <s v="https://www.ipcinfo.org/fileadmin/user_upload/ipcinfo/docs/IPC_Zambia_Acute_Food_Insecurity_2022July2023Mar_Report.pdf"/>
    <m/>
    <d v="2022-06-01T00:00:00"/>
    <x v="0"/>
    <n v="18926743"/>
    <x v="345"/>
    <n v="0.71276463150580105"/>
    <s v="Oct 2022-Mar 2023"/>
    <n v="4937181"/>
    <n v="0.36597972189377664"/>
    <n v="6601009"/>
    <n v="0.49"/>
    <n v="1952123"/>
    <n v="0.14000000000000001"/>
    <n v="0"/>
    <n v="0"/>
    <n v="0"/>
    <n v="0"/>
    <n v="1952123"/>
    <n v="0.14000000000000001"/>
    <s v="Phase 3 Crisis"/>
    <s v="N"/>
    <s v="Y"/>
    <s v="Economic shocks"/>
  </r>
  <r>
    <x v="140"/>
    <n v="2017"/>
    <x v="0"/>
    <x v="3"/>
    <m/>
    <m/>
    <m/>
    <x v="0"/>
    <s v="GIEWS"/>
    <s v="GIEWS - 1"/>
    <x v="0"/>
    <s v="Current year"/>
    <m/>
    <m/>
    <d v="2016-06-01T00:00:00"/>
    <x v="0"/>
    <n v="14222991"/>
    <x v="346"/>
    <n v="0.68"/>
    <s v="Jul 2016-Mar 2017"/>
    <n v="4142256"/>
    <n v="0.43044126959649298"/>
    <n v="1402094"/>
    <n v="0.14569817062335724"/>
    <n v="3428114"/>
    <n v="0.35623142135143554"/>
    <n v="643418"/>
    <n v="6.6860585343164775E-2"/>
    <n v="0"/>
    <n v="0"/>
    <n v="4071532"/>
    <n v="0.42309200669460034"/>
    <s v="Phase 3 Crisis"/>
    <s v="N"/>
    <s v="Y"/>
    <s v="Weather extremes"/>
  </r>
  <r>
    <x v="140"/>
    <n v="2018"/>
    <x v="1"/>
    <x v="3"/>
    <m/>
    <m/>
    <m/>
    <x v="0"/>
    <s v="GIEWS"/>
    <s v="GIEWS - 1"/>
    <x v="0"/>
    <s v="Current year"/>
    <m/>
    <m/>
    <d v="2016-06-01T00:00:00"/>
    <x v="0"/>
    <n v="14222991"/>
    <x v="346"/>
    <n v="0.68"/>
    <s v="Jul 2016-Mar 2017"/>
    <n v="4142256"/>
    <n v="0.43044126959649298"/>
    <n v="1402094"/>
    <n v="0.14569817062335724"/>
    <n v="3428114.0000000005"/>
    <n v="0.3562314213514356"/>
    <n v="643418"/>
    <n v="6.6860585343164775E-2"/>
    <n v="0"/>
    <n v="0"/>
    <n v="4071532.0000000005"/>
    <n v="0.4230920066946004"/>
    <s v="Phase 3 Crisis"/>
    <s v="N"/>
    <s v="Y"/>
    <s v="Weather extremes"/>
  </r>
  <r>
    <x v="140"/>
    <n v="2019"/>
    <x v="2"/>
    <x v="3"/>
    <m/>
    <m/>
    <m/>
    <x v="0"/>
    <s v="GIEWS"/>
    <s v="GIEWS - 1"/>
    <x v="0"/>
    <s v="Current year"/>
    <m/>
    <m/>
    <m/>
    <x v="28"/>
    <n v="15052184"/>
    <x v="347"/>
    <n v="0.61785053916428345"/>
    <s v="Oct-Dec 2018"/>
    <s v="merged with Phase 2 "/>
    <s v="merged with Phase 2"/>
    <n v="7400000"/>
    <n v="0.79569892473118276"/>
    <s v="N/A"/>
    <s v="N/A"/>
    <s v="N/A"/>
    <s v="N/A"/>
    <s v="N/A"/>
    <s v="N/A"/>
    <n v="1900000"/>
    <n v="0.20430107526881722"/>
    <s v="N/A"/>
    <s v="N"/>
    <s v="Y"/>
    <s v="Economic shocks"/>
  </r>
  <r>
    <x v="140"/>
    <n v="2020"/>
    <x v="3"/>
    <x v="3"/>
    <m/>
    <s v="Rural population"/>
    <m/>
    <x v="0"/>
    <s v="GIEWS"/>
    <s v="GIEWS - 1"/>
    <x v="0"/>
    <s v="Current year"/>
    <m/>
    <m/>
    <d v="2019-06-01T00:00:00"/>
    <x v="0"/>
    <n v="14645000"/>
    <x v="348"/>
    <n v="0.6432682144076477"/>
    <s v="Oct-Dec 2019"/>
    <n v="3161864"/>
    <n v="0.33563073002399085"/>
    <n v="2678585"/>
    <n v="0.28000000000000003"/>
    <n v="2474756"/>
    <n v="0.26"/>
    <n v="1105458"/>
    <n v="0.12"/>
    <n v="0"/>
    <n v="0"/>
    <n v="3580214"/>
    <n v="0.38"/>
    <s v="Phase 4 Emergency"/>
    <s v="N"/>
    <s v="Y"/>
    <s v="Economic shocks"/>
  </r>
  <r>
    <x v="140"/>
    <n v="2021"/>
    <x v="4"/>
    <x v="3"/>
    <m/>
    <s v="Rural population"/>
    <m/>
    <x v="0"/>
    <s v="GIEWS"/>
    <s v="GIEWS - 1"/>
    <x v="0"/>
    <s v="Current year"/>
    <m/>
    <m/>
    <d v="2020-02-01T00:00:00"/>
    <x v="0"/>
    <n v="14645000"/>
    <x v="349"/>
    <n v="0.66275984977808122"/>
    <s v="Feb-Jun 2020"/>
    <n v="2580563"/>
    <n v="0.26586973288393978"/>
    <n v="2784135"/>
    <n v="0.28999999999999998"/>
    <n v="3294335"/>
    <n v="0.34"/>
    <n v="1047085"/>
    <n v="0.11"/>
    <n v="0"/>
    <n v="0"/>
    <n v="4341420"/>
    <n v="0.45"/>
    <s v="Phase 4 Emergency"/>
    <s v="N"/>
    <s v="Y"/>
    <s v="Economic shocks"/>
  </r>
  <r>
    <x v="140"/>
    <n v="2022"/>
    <x v="5"/>
    <x v="3"/>
    <m/>
    <s v="Rural population"/>
    <m/>
    <x v="0"/>
    <s v="GIEWS"/>
    <s v="GIEWS -  1, 2, 3 "/>
    <x v="0"/>
    <s v="Current year"/>
    <m/>
    <m/>
    <d v="2020-10-01T00:00:00"/>
    <x v="0"/>
    <n v="15557469"/>
    <x v="349"/>
    <n v="0.62388798589282102"/>
    <s v="Jan-Mar 2021"/>
    <n v="3221152"/>
    <n v="0.33186820930880917"/>
    <n v="3104734"/>
    <n v="0.32"/>
    <n v="2611638"/>
    <n v="0.27"/>
    <n v="768594"/>
    <n v="0.08"/>
    <n v="0"/>
    <n v="0"/>
    <n v="3380232"/>
    <n v="0.35"/>
    <s v="Phase 4 Emergency"/>
    <s v="N"/>
    <s v="Y"/>
    <s v="Economic shocks"/>
  </r>
  <r>
    <x v="140"/>
    <n v="2023"/>
    <x v="6"/>
    <x v="3"/>
    <m/>
    <m/>
    <m/>
    <x v="0"/>
    <s v="GIEWS"/>
    <s v="GIEWS -  1, 2, 3 "/>
    <x v="0"/>
    <s v="Current year"/>
    <m/>
    <m/>
    <s v="N/A"/>
    <x v="11"/>
    <n v="15300000"/>
    <x v="350"/>
    <n v="1"/>
    <s v="Oct-Dec 2022"/>
    <s v="merged with Phase 2 "/>
    <m/>
    <n v="12300000"/>
    <n v="0.80392156862745101"/>
    <s v="merged Phases"/>
    <s v="N/A"/>
    <s v="merged Phases"/>
    <s v="N/A"/>
    <s v="merged Phases"/>
    <s v="N/A"/>
    <n v="3000000"/>
    <n v="0.19607843137254902"/>
    <m/>
    <s v="N"/>
    <s v="Y"/>
    <s v="Economic shocks"/>
  </r>
  <r>
    <x v="140"/>
    <n v="2023"/>
    <x v="7"/>
    <x v="3"/>
    <m/>
    <m/>
    <m/>
    <x v="0"/>
    <s v="GIEWS"/>
    <s v="GIEWS -  1, 2, 3 "/>
    <x v="0"/>
    <s v="Projection"/>
    <m/>
    <m/>
    <d v="2023-03-01T00:00:00"/>
    <x v="11"/>
    <n v="15400000"/>
    <x v="351"/>
    <n v="1"/>
    <s v="Jan-Mar 2023"/>
    <s v="merged with Phase 2 "/>
    <s v="merged with Phase 2"/>
    <n v="11900000"/>
    <n v="0.77"/>
    <s v="N/A"/>
    <s v="N/A"/>
    <s v="N/A"/>
    <s v="N/A"/>
    <s v="N/A"/>
    <s v="N/A"/>
    <n v="3500000"/>
    <n v="0.23"/>
    <m/>
    <s v="N"/>
    <s v="Y"/>
    <s v="Economic shock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350A74D-9DF9-49EE-AE94-F0D49A2BA1EA}" name="PivotTable1" cacheId="5"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6:Q20" firstHeaderRow="1" firstDataRow="3" firstDataCol="1" rowPageCount="4" colPageCount="1"/>
  <pivotFields count="36">
    <pivotField axis="axisRow" showAll="0">
      <items count="1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h="1"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h="1" x="136"/>
        <item x="137"/>
        <item x="138"/>
        <item x="139"/>
        <item x="140"/>
        <item t="default"/>
      </items>
    </pivotField>
    <pivotField multipleItemSelectionAllowed="1" showAll="0"/>
    <pivotField axis="axisCol" showAll="0">
      <items count="9">
        <item h="1" x="0"/>
        <item h="1" x="1"/>
        <item h="1" x="2"/>
        <item h="1" x="3"/>
        <item h="1" x="4"/>
        <item h="1" x="5"/>
        <item x="6"/>
        <item x="7"/>
        <item t="default"/>
      </items>
    </pivotField>
    <pivotField axis="axisPage" multipleItemSelectionAllowed="1" showAll="0">
      <items count="10">
        <item h="1" x="0"/>
        <item h="1" x="3"/>
        <item h="1" x="5"/>
        <item h="1" x="8"/>
        <item x="2"/>
        <item h="1" x="1"/>
        <item h="1" x="4"/>
        <item h="1" x="6"/>
        <item h="1" x="7"/>
        <item t="default"/>
      </items>
    </pivotField>
    <pivotField showAll="0"/>
    <pivotField showAll="0"/>
    <pivotField showAll="0"/>
    <pivotField axis="axisPage" multipleItemSelectionAllowed="1" showAll="0">
      <items count="5">
        <item h="1" x="1"/>
        <item h="1" x="3"/>
        <item x="0"/>
        <item x="2"/>
        <item t="default"/>
      </items>
    </pivotField>
    <pivotField showAll="0"/>
    <pivotField showAll="0"/>
    <pivotField axis="axisPage" multipleItemSelectionAllowed="1" showAll="0">
      <items count="9">
        <item x="3"/>
        <item x="2"/>
        <item m="1" x="7"/>
        <item m="1" x="6"/>
        <item m="1" x="5"/>
        <item x="0"/>
        <item x="1"/>
        <item x="4"/>
        <item t="default"/>
      </items>
    </pivotField>
    <pivotField showAll="0"/>
    <pivotField showAll="0"/>
    <pivotField showAll="0"/>
    <pivotField showAll="0"/>
    <pivotField axis="axisPage" multipleItemSelectionAllowed="1" showAll="0">
      <items count="34">
        <item x="26"/>
        <item x="9"/>
        <item x="12"/>
        <item x="11"/>
        <item x="10"/>
        <item x="4"/>
        <item x="16"/>
        <item x="21"/>
        <item m="1" x="29"/>
        <item m="1" x="31"/>
        <item x="15"/>
        <item x="0"/>
        <item x="17"/>
        <item x="5"/>
        <item x="25"/>
        <item x="8"/>
        <item x="7"/>
        <item x="1"/>
        <item x="23"/>
        <item x="6"/>
        <item x="3"/>
        <item x="24"/>
        <item x="22"/>
        <item x="20"/>
        <item x="2"/>
        <item x="19"/>
        <item m="1" x="30"/>
        <item x="13"/>
        <item x="28"/>
        <item x="14"/>
        <item m="1" x="32"/>
        <item x="27"/>
        <item x="18"/>
        <item t="default"/>
      </items>
    </pivotField>
    <pivotField dataField="1" showAll="0"/>
    <pivotField dataField="1" showAll="0"/>
    <pivotField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showAll="0"/>
    <pivotField showAll="0"/>
    <pivotField showAll="0"/>
    <pivotField showAll="0"/>
  </pivotFields>
  <rowFields count="1">
    <field x="0"/>
  </rowFields>
  <rowItems count="12">
    <i>
      <x v="26"/>
    </i>
    <i>
      <x v="27"/>
    </i>
    <i>
      <x v="32"/>
    </i>
    <i>
      <x v="37"/>
    </i>
    <i>
      <x v="38"/>
    </i>
    <i>
      <x v="39"/>
    </i>
    <i>
      <x v="41"/>
    </i>
    <i>
      <x v="52"/>
    </i>
    <i>
      <x v="56"/>
    </i>
    <i>
      <x v="57"/>
    </i>
    <i>
      <x v="93"/>
    </i>
    <i t="grand">
      <x/>
    </i>
  </rowItems>
  <colFields count="2">
    <field x="2"/>
    <field x="-2"/>
  </colFields>
  <colItems count="16">
    <i>
      <x v="6"/>
      <x/>
    </i>
    <i r="1" i="1">
      <x v="1"/>
    </i>
    <i r="1" i="2">
      <x v="2"/>
    </i>
    <i r="1" i="3">
      <x v="3"/>
    </i>
    <i r="1" i="4">
      <x v="4"/>
    </i>
    <i r="1" i="5">
      <x v="5"/>
    </i>
    <i r="1" i="6">
      <x v="6"/>
    </i>
    <i r="1" i="7">
      <x v="7"/>
    </i>
    <i>
      <x v="7"/>
      <x/>
    </i>
    <i r="1" i="1">
      <x v="1"/>
    </i>
    <i r="1" i="2">
      <x v="2"/>
    </i>
    <i r="1" i="3">
      <x v="3"/>
    </i>
    <i r="1" i="4">
      <x v="4"/>
    </i>
    <i r="1" i="5">
      <x v="5"/>
    </i>
    <i r="1" i="6">
      <x v="6"/>
    </i>
    <i r="1" i="7">
      <x v="7"/>
    </i>
  </colItems>
  <pageFields count="4">
    <pageField fld="3" hier="-1"/>
    <pageField fld="7" hier="-1"/>
    <pageField fld="10" hier="-1"/>
    <pageField fld="15" hier="-1"/>
  </pageFields>
  <dataFields count="8">
    <dataField name="Sum of    Total country population" fld="16" baseField="0" baseItem="23"/>
    <dataField name="Sum of Population analysed " fld="17" baseField="0" baseItem="23"/>
    <dataField name="Sum of Population in Phase 1 #" fld="20" baseField="0" baseItem="23"/>
    <dataField name="Sum of Population in Phase 2 #" fld="22" baseField="0" baseItem="23"/>
    <dataField name="Sum of Population in Phase 3 #" fld="24" baseField="0" baseItem="23"/>
    <dataField name="Sum of Population in Phase 4 # " fld="26" baseField="0" baseItem="23"/>
    <dataField name="Sum of Population Phase 5 # " fld="28" baseField="0" baseItem="23"/>
    <dataField name="Sum of Population in Phase 3 or above #" fld="30" baseField="0" baseItem="26"/>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D9F0EFF-9B9C-4911-BB1C-271D55DE6E78}" name="PivotTable1" cacheId="4"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6:Y14" firstHeaderRow="1" firstDataRow="3" firstDataCol="1" rowPageCount="4" colPageCount="1"/>
  <pivotFields count="42">
    <pivotField axis="axisRow" showAll="0">
      <items count="142">
        <item x="0"/>
        <item x="1"/>
        <item x="2"/>
        <item x="3"/>
        <item x="4"/>
        <item x="5"/>
        <item x="6"/>
        <item x="7"/>
        <item x="8"/>
        <item x="9"/>
        <item x="10"/>
        <item x="11"/>
        <item x="12"/>
        <item x="13"/>
        <item x="14"/>
        <item x="15"/>
        <item x="16"/>
        <item x="17"/>
        <item x="18"/>
        <item x="19"/>
        <item x="20"/>
        <item x="21"/>
        <item x="22"/>
        <item x="23"/>
        <item x="24"/>
        <item x="25"/>
        <item h="1" x="26"/>
        <item h="1" x="27"/>
        <item x="28"/>
        <item x="29"/>
        <item x="30"/>
        <item x="31"/>
        <item x="32"/>
        <item x="33"/>
        <item x="34"/>
        <item x="35"/>
        <item x="36"/>
        <item h="1" x="37"/>
        <item x="38"/>
        <item h="1"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h="1"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h="1" x="136"/>
        <item x="137"/>
        <item x="138"/>
        <item x="139"/>
        <item x="140"/>
        <item t="default"/>
      </items>
    </pivotField>
    <pivotField showAll="0"/>
    <pivotField axis="axisCol" showAll="0">
      <items count="9">
        <item x="0"/>
        <item x="1"/>
        <item x="2"/>
        <item x="3"/>
        <item x="4"/>
        <item x="5"/>
        <item x="6"/>
        <item x="7"/>
        <item t="default"/>
      </items>
    </pivotField>
    <pivotField axis="axisPage" multipleItemSelectionAllowed="1" showAll="0">
      <items count="9">
        <item h="1" x="0"/>
        <item h="1" x="3"/>
        <item h="1" x="6"/>
        <item h="1" x="7"/>
        <item x="5"/>
        <item h="1" x="2"/>
        <item h="1" x="4"/>
        <item h="1" x="1"/>
        <item t="default"/>
      </items>
    </pivotField>
    <pivotField showAll="0"/>
    <pivotField showAll="0"/>
    <pivotField showAll="0"/>
    <pivotField axis="axisPage" multipleItemSelectionAllowed="1" showAll="0">
      <items count="5">
        <item h="1" x="1"/>
        <item h="1" x="3"/>
        <item x="0"/>
        <item x="2"/>
        <item t="default"/>
      </items>
    </pivotField>
    <pivotField showAll="0"/>
    <pivotField showAll="0"/>
    <pivotField axis="axisPage" multipleItemSelectionAllowed="1" showAll="0">
      <items count="6">
        <item h="1" x="3"/>
        <item h="1" x="4"/>
        <item h="1" x="2"/>
        <item x="0"/>
        <item x="1"/>
        <item t="default"/>
      </items>
    </pivotField>
    <pivotField showAll="0"/>
    <pivotField showAll="0"/>
    <pivotField showAll="0"/>
    <pivotField showAll="0"/>
    <pivotField axis="axisPage" multipleItemSelectionAllowed="1" showAll="0">
      <items count="29">
        <item x="25"/>
        <item x="11"/>
        <item x="14"/>
        <item x="13"/>
        <item x="12"/>
        <item x="6"/>
        <item x="1"/>
        <item x="20"/>
        <item x="16"/>
        <item x="0"/>
        <item x="17"/>
        <item x="7"/>
        <item x="24"/>
        <item x="10"/>
        <item x="9"/>
        <item x="2"/>
        <item x="22"/>
        <item x="8"/>
        <item x="26"/>
        <item x="5"/>
        <item x="23"/>
        <item x="21"/>
        <item x="19"/>
        <item x="3"/>
        <item x="18"/>
        <item x="15"/>
        <item x="27"/>
        <item x="4"/>
        <item t="default"/>
      </items>
    </pivotField>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6">
    <i>
      <x v="41"/>
    </i>
    <i>
      <x v="52"/>
    </i>
    <i>
      <x v="56"/>
    </i>
    <i>
      <x v="57"/>
    </i>
    <i>
      <x v="93"/>
    </i>
    <i t="grand">
      <x/>
    </i>
  </rowItems>
  <colFields count="2">
    <field x="2"/>
    <field x="-2"/>
  </colFields>
  <colItems count="24">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colItems>
  <pageFields count="4">
    <pageField fld="3" hier="-1"/>
    <pageField fld="7" hier="-1"/>
    <pageField fld="10" hier="-1"/>
    <pageField fld="15" hier="-1"/>
  </pageFields>
  <dataFields count="3">
    <dataField name="Sum of    Total country population" fld="16" baseField="0" baseItem="65"/>
    <dataField name="Sum of Population analysed " fld="17" baseField="0" baseItem="19"/>
    <dataField name="Sum of Population in Phase 3 or above #" fld="30" baseField="0" baseItem="41"/>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17D484B-B91B-426C-9DB0-7F937F5544BC}" name="PivotTable1"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5:I24" firstHeaderRow="1" firstDataRow="2" firstDataCol="1" rowPageCount="3" colPageCount="1"/>
  <pivotFields count="36">
    <pivotField axis="axisRow" showAll="0">
      <items count="142">
        <item x="0"/>
        <item x="1"/>
        <item x="2"/>
        <item x="3"/>
        <item x="4"/>
        <item x="5"/>
        <item x="6"/>
        <item x="7"/>
        <item x="8"/>
        <item x="9"/>
        <item x="10"/>
        <item x="11"/>
        <item x="12"/>
        <item x="13"/>
        <item x="14"/>
        <item x="15"/>
        <item x="16"/>
        <item x="17"/>
        <item x="18"/>
        <item x="19"/>
        <item x="20"/>
        <item x="21"/>
        <item h="1"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t="default"/>
      </items>
    </pivotField>
    <pivotField showAll="0"/>
    <pivotField axis="axisCol" showAll="0">
      <items count="9">
        <item x="0"/>
        <item x="1"/>
        <item x="2"/>
        <item x="3"/>
        <item x="4"/>
        <item x="5"/>
        <item x="6"/>
        <item h="1" x="7"/>
        <item t="default"/>
      </items>
    </pivotField>
    <pivotField axis="axisPage" multipleItemSelectionAllowed="1" showAll="0">
      <items count="10">
        <item h="1" x="0"/>
        <item h="1" x="7"/>
        <item h="1" x="3"/>
        <item h="1" x="5"/>
        <item h="1" x="8"/>
        <item h="1" x="2"/>
        <item h="1" x="1"/>
        <item x="4"/>
        <item h="1" x="6"/>
        <item t="default"/>
      </items>
    </pivotField>
    <pivotField showAll="0"/>
    <pivotField showAll="0"/>
    <pivotField showAll="0"/>
    <pivotField axis="axisPage" multipleItemSelectionAllowed="1" showAll="0">
      <items count="5">
        <item h="1" x="1"/>
        <item h="1" x="3"/>
        <item x="0"/>
        <item x="2"/>
        <item t="default"/>
      </items>
    </pivotField>
    <pivotField showAll="0"/>
    <pivotField showAll="0"/>
    <pivotField axis="axisPage" multipleItemSelectionAllowed="1" showAll="0">
      <items count="9">
        <item h="1" x="3"/>
        <item h="1" x="4"/>
        <item h="1" x="2"/>
        <item m="1" x="7"/>
        <item m="1" x="6"/>
        <item m="1" x="5"/>
        <item x="0"/>
        <item x="1"/>
        <item t="default"/>
      </items>
    </pivotField>
    <pivotField showAll="0"/>
    <pivotField showAll="0"/>
    <pivotField showAll="0"/>
    <pivotField showAll="0"/>
    <pivotField showAll="0"/>
    <pivotField showAll="0"/>
    <pivotField showAll="0">
      <items count="353">
        <item x="63"/>
        <item x="84"/>
        <item x="265"/>
        <item x="87"/>
        <item x="88"/>
        <item x="8"/>
        <item x="62"/>
        <item x="78"/>
        <item x="79"/>
        <item x="263"/>
        <item x="85"/>
        <item x="35"/>
        <item x="34"/>
        <item x="36"/>
        <item x="86"/>
        <item x="33"/>
        <item x="155"/>
        <item x="157"/>
        <item x="154"/>
        <item x="156"/>
        <item x="169"/>
        <item x="77"/>
        <item x="94"/>
        <item x="10"/>
        <item x="168"/>
        <item x="96"/>
        <item x="95"/>
        <item x="59"/>
        <item x="80"/>
        <item x="97"/>
        <item x="130"/>
        <item x="98"/>
        <item x="99"/>
        <item x="81"/>
        <item x="131"/>
        <item x="132"/>
        <item x="133"/>
        <item x="134"/>
        <item x="224"/>
        <item x="135"/>
        <item x="90"/>
        <item x="91"/>
        <item x="170"/>
        <item x="18"/>
        <item x="171"/>
        <item x="14"/>
        <item x="172"/>
        <item x="173"/>
        <item x="174"/>
        <item x="175"/>
        <item x="17"/>
        <item x="167"/>
        <item x="188"/>
        <item x="60"/>
        <item x="189"/>
        <item x="108"/>
        <item x="109"/>
        <item x="230"/>
        <item x="107"/>
        <item x="110"/>
        <item x="315"/>
        <item x="226"/>
        <item x="89"/>
        <item x="253"/>
        <item x="225"/>
        <item x="113"/>
        <item x="112"/>
        <item x="111"/>
        <item x="227"/>
        <item x="228"/>
        <item x="316"/>
        <item x="11"/>
        <item x="143"/>
        <item x="190"/>
        <item x="333"/>
        <item x="15"/>
        <item x="45"/>
        <item x="12"/>
        <item x="206"/>
        <item x="166"/>
        <item x="207"/>
        <item x="192"/>
        <item x="317"/>
        <item x="208"/>
        <item x="209"/>
        <item x="210"/>
        <item x="176"/>
        <item x="177"/>
        <item x="211"/>
        <item x="178"/>
        <item x="212"/>
        <item x="213"/>
        <item x="47"/>
        <item x="193"/>
        <item x="46"/>
        <item x="142"/>
        <item x="16"/>
        <item x="61"/>
        <item x="179"/>
        <item x="48"/>
        <item x="191"/>
        <item x="116"/>
        <item x="180"/>
        <item x="181"/>
        <item x="332"/>
        <item x="49"/>
        <item x="258"/>
        <item x="259"/>
        <item x="217"/>
        <item x="255"/>
        <item x="44"/>
        <item x="261"/>
        <item x="144"/>
        <item x="260"/>
        <item x="252"/>
        <item x="262"/>
        <item x="296"/>
        <item x="313"/>
        <item x="151"/>
        <item x="231"/>
        <item x="117"/>
        <item x="254"/>
        <item x="234"/>
        <item x="233"/>
        <item x="152"/>
        <item x="314"/>
        <item x="50"/>
        <item x="326"/>
        <item x="153"/>
        <item x="328"/>
        <item x="66"/>
        <item x="235"/>
        <item x="325"/>
        <item x="232"/>
        <item x="194"/>
        <item x="236"/>
        <item x="93"/>
        <item x="274"/>
        <item x="182"/>
        <item x="275"/>
        <item x="183"/>
        <item x="184"/>
        <item x="276"/>
        <item x="327"/>
        <item x="185"/>
        <item x="92"/>
        <item x="344"/>
        <item x="138"/>
        <item x="342"/>
        <item x="186"/>
        <item x="281"/>
        <item x="137"/>
        <item x="277"/>
        <item x="279"/>
        <item x="187"/>
        <item x="278"/>
        <item x="221"/>
        <item x="280"/>
        <item x="122"/>
        <item x="19"/>
        <item x="341"/>
        <item x="343"/>
        <item x="37"/>
        <item x="347"/>
        <item x="145"/>
        <item x="27"/>
        <item x="123"/>
        <item x="348"/>
        <item x="140"/>
        <item x="146"/>
        <item x="346"/>
        <item x="349"/>
        <item x="147"/>
        <item x="28"/>
        <item x="141"/>
        <item x="124"/>
        <item x="125"/>
        <item x="126"/>
        <item x="136"/>
        <item x="290"/>
        <item x="139"/>
        <item x="334"/>
        <item x="82"/>
        <item x="83"/>
        <item x="29"/>
        <item x="127"/>
        <item x="158"/>
        <item x="13"/>
        <item x="128"/>
        <item x="291"/>
        <item x="129"/>
        <item x="321"/>
        <item x="30"/>
        <item x="289"/>
        <item x="292"/>
        <item x="31"/>
        <item x="288"/>
        <item x="266"/>
        <item x="293"/>
        <item x="32"/>
        <item x="283"/>
        <item x="282"/>
        <item x="294"/>
        <item x="295"/>
        <item x="267"/>
        <item x="214"/>
        <item x="215"/>
        <item x="268"/>
        <item x="264"/>
        <item x="9"/>
        <item x="51"/>
        <item x="52"/>
        <item x="269"/>
        <item x="345"/>
        <item x="159"/>
        <item x="114"/>
        <item x="53"/>
        <item x="161"/>
        <item x="54"/>
        <item x="195"/>
        <item x="55"/>
        <item x="164"/>
        <item x="163"/>
        <item x="350"/>
        <item x="197"/>
        <item x="56"/>
        <item x="351"/>
        <item x="284"/>
        <item x="57"/>
        <item x="39"/>
        <item x="67"/>
        <item x="40"/>
        <item x="58"/>
        <item x="115"/>
        <item x="165"/>
        <item x="118"/>
        <item x="270"/>
        <item x="119"/>
        <item x="285"/>
        <item x="286"/>
        <item x="271"/>
        <item x="120"/>
        <item x="121"/>
        <item x="198"/>
        <item x="272"/>
        <item x="162"/>
        <item x="238"/>
        <item x="237"/>
        <item x="218"/>
        <item x="273"/>
        <item x="309"/>
        <item x="200"/>
        <item x="256"/>
        <item x="306"/>
        <item x="196"/>
        <item x="201"/>
        <item x="20"/>
        <item x="199"/>
        <item x="64"/>
        <item x="307"/>
        <item x="21"/>
        <item x="65"/>
        <item x="257"/>
        <item x="308"/>
        <item x="22"/>
        <item x="202"/>
        <item x="310"/>
        <item x="239"/>
        <item x="203"/>
        <item x="25"/>
        <item x="23"/>
        <item x="311"/>
        <item x="204"/>
        <item x="24"/>
        <item x="240"/>
        <item x="312"/>
        <item x="241"/>
        <item x="297"/>
        <item x="26"/>
        <item x="205"/>
        <item x="2"/>
        <item x="38"/>
        <item x="242"/>
        <item x="69"/>
        <item x="243"/>
        <item x="42"/>
        <item x="41"/>
        <item x="0"/>
        <item x="43"/>
        <item x="336"/>
        <item x="337"/>
        <item x="335"/>
        <item x="103"/>
        <item x="216"/>
        <item x="229"/>
        <item x="1"/>
        <item x="338"/>
        <item x="339"/>
        <item x="3"/>
        <item x="4"/>
        <item x="340"/>
        <item x="219"/>
        <item x="220"/>
        <item x="319"/>
        <item x="329"/>
        <item x="330"/>
        <item x="148"/>
        <item x="149"/>
        <item x="298"/>
        <item x="318"/>
        <item x="150"/>
        <item x="320"/>
        <item x="5"/>
        <item x="301"/>
        <item x="299"/>
        <item x="6"/>
        <item x="300"/>
        <item x="323"/>
        <item x="302"/>
        <item x="324"/>
        <item x="322"/>
        <item x="160"/>
        <item x="303"/>
        <item x="305"/>
        <item x="304"/>
        <item x="104"/>
        <item x="222"/>
        <item x="287"/>
        <item x="223"/>
        <item x="72"/>
        <item x="105"/>
        <item x="331"/>
        <item x="73"/>
        <item x="74"/>
        <item x="70"/>
        <item x="71"/>
        <item x="101"/>
        <item x="244"/>
        <item x="245"/>
        <item x="75"/>
        <item x="102"/>
        <item x="246"/>
        <item x="100"/>
        <item x="76"/>
        <item x="248"/>
        <item x="247"/>
        <item x="106"/>
        <item x="250"/>
        <item x="249"/>
        <item x="251"/>
        <item x="7"/>
        <item x="6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0"/>
  </rowFields>
  <rowItems count="18">
    <i>
      <x v="11"/>
    </i>
    <i>
      <x v="18"/>
    </i>
    <i>
      <x v="20"/>
    </i>
    <i>
      <x v="24"/>
    </i>
    <i>
      <x v="31"/>
    </i>
    <i>
      <x v="48"/>
    </i>
    <i>
      <x v="50"/>
    </i>
    <i>
      <x v="53"/>
    </i>
    <i>
      <x v="54"/>
    </i>
    <i>
      <x v="73"/>
    </i>
    <i>
      <x v="79"/>
    </i>
    <i>
      <x v="81"/>
    </i>
    <i>
      <x v="94"/>
    </i>
    <i>
      <x v="95"/>
    </i>
    <i>
      <x v="111"/>
    </i>
    <i>
      <x v="113"/>
    </i>
    <i>
      <x v="125"/>
    </i>
    <i t="grand">
      <x/>
    </i>
  </rowItems>
  <colFields count="1">
    <field x="2"/>
  </colFields>
  <colItems count="8">
    <i>
      <x/>
    </i>
    <i>
      <x v="1"/>
    </i>
    <i>
      <x v="2"/>
    </i>
    <i>
      <x v="3"/>
    </i>
    <i>
      <x v="4"/>
    </i>
    <i>
      <x v="5"/>
    </i>
    <i>
      <x v="6"/>
    </i>
    <i t="grand">
      <x/>
    </i>
  </colItems>
  <pageFields count="3">
    <pageField fld="3" hier="-1"/>
    <pageField fld="7" hier="-1"/>
    <pageField fld="10" hier="-1"/>
  </pageFields>
  <dataFields count="1">
    <dataField name="Sum of Population in Phase 3 or above #" fld="30" baseField="0"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ies__territories" xr10:uid="{FE5B7E55-D0E5-49AC-BED9-5852602270D1}" sourceName="Countries/ territories">
  <pivotTables>
    <pivotTable tabId="18" name="PivotTable1"/>
  </pivotTables>
  <data>
    <tabular pivotCacheId="637167666">
      <items count="141">
        <i x="26" s="1"/>
        <i x="27" s="1"/>
        <i x="32" s="1"/>
        <i x="37" s="1"/>
        <i x="38" s="1"/>
        <i x="39" s="1"/>
        <i x="41" s="1"/>
        <i x="52" s="1"/>
        <i x="56" s="1"/>
        <i x="57" s="1"/>
        <i x="93" s="1"/>
        <i x="102"/>
        <i x="136"/>
        <i x="0" s="1" nd="1"/>
        <i x="1" s="1" nd="1"/>
        <i x="2" s="1" nd="1"/>
        <i x="3" s="1" nd="1"/>
        <i x="4" s="1" nd="1"/>
        <i x="5" s="1" nd="1"/>
        <i x="6" s="1" nd="1"/>
        <i x="7" s="1" nd="1"/>
        <i x="8" s="1" nd="1"/>
        <i x="9" s="1" nd="1"/>
        <i x="10" s="1" nd="1"/>
        <i x="11" s="1" nd="1"/>
        <i x="12" s="1" nd="1"/>
        <i x="13" s="1" nd="1"/>
        <i x="14" s="1" nd="1"/>
        <i x="15" s="1" nd="1"/>
        <i x="16" s="1" nd="1"/>
        <i x="17" s="1" nd="1"/>
        <i x="18" s="1" nd="1"/>
        <i x="19" s="1" nd="1"/>
        <i x="20" s="1" nd="1"/>
        <i x="21" s="1" nd="1"/>
        <i x="22" s="1" nd="1"/>
        <i x="23" s="1" nd="1"/>
        <i x="24" s="1" nd="1"/>
        <i x="25" s="1" nd="1"/>
        <i x="28" s="1" nd="1"/>
        <i x="29" s="1" nd="1"/>
        <i x="30" s="1" nd="1"/>
        <i x="31" s="1" nd="1"/>
        <i x="33" s="1" nd="1"/>
        <i x="34" s="1" nd="1"/>
        <i x="35" s="1" nd="1"/>
        <i x="36" s="1" nd="1"/>
        <i x="40" s="1" nd="1"/>
        <i x="42" s="1" nd="1"/>
        <i x="43" s="1" nd="1"/>
        <i x="44" s="1" nd="1"/>
        <i x="45" s="1" nd="1"/>
        <i x="46" s="1" nd="1"/>
        <i x="47" s="1" nd="1"/>
        <i x="48" s="1" nd="1"/>
        <i x="49" s="1" nd="1"/>
        <i x="50" s="1" nd="1"/>
        <i x="51" s="1" nd="1"/>
        <i x="53" s="1" nd="1"/>
        <i x="54" s="1" nd="1"/>
        <i x="55"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4" s="1" nd="1"/>
        <i x="95" s="1" nd="1"/>
        <i x="96" s="1" nd="1"/>
        <i x="97" s="1" nd="1"/>
        <i x="98" s="1" nd="1"/>
        <i x="99" s="1" nd="1"/>
        <i x="100" s="1" nd="1"/>
        <i x="101" s="1" nd="1"/>
        <i x="103" s="1" nd="1"/>
        <i x="104" s="1" nd="1"/>
        <i x="105" s="1" nd="1"/>
        <i x="106" s="1" nd="1"/>
        <i x="107" s="1" nd="1"/>
        <i x="108" s="1" nd="1"/>
        <i x="109" s="1" nd="1"/>
        <i x="110" s="1" nd="1"/>
        <i x="111" s="1" nd="1"/>
        <i x="112" s="1" nd="1"/>
        <i x="113" s="1" nd="1"/>
        <i x="114" s="1" nd="1"/>
        <i x="115" s="1" nd="1"/>
        <i x="116" s="1" nd="1"/>
        <i x="117" s="1" nd="1"/>
        <i x="118" s="1" nd="1"/>
        <i x="119" s="1" nd="1"/>
        <i x="120" s="1" nd="1"/>
        <i x="121" s="1" nd="1"/>
        <i x="122" s="1" nd="1"/>
        <i x="123" s="1" nd="1"/>
        <i x="124" s="1" nd="1"/>
        <i x="125" s="1" nd="1"/>
        <i x="126" s="1" nd="1"/>
        <i x="127" s="1" nd="1"/>
        <i x="128" s="1" nd="1"/>
        <i x="129" s="1" nd="1"/>
        <i x="130" s="1" nd="1"/>
        <i x="131" s="1" nd="1"/>
        <i x="132" s="1" nd="1"/>
        <i x="133" s="1" nd="1"/>
        <i x="134" s="1" nd="1"/>
        <i x="135" s="1" nd="1"/>
        <i x="137" s="1" nd="1"/>
        <i x="138" s="1" nd="1"/>
        <i x="139" s="1" nd="1"/>
        <i x="14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ies__territories1" xr10:uid="{A050A3E4-C20E-4829-9E0D-5BFB4E6AE66A}" sourceName="Countries/ territories">
  <pivotTables>
    <pivotTable tabId="23" name="PivotTable1"/>
  </pivotTables>
  <data>
    <tabular pivotCacheId="1929030860">
      <items count="141">
        <i x="26"/>
        <i x="27"/>
        <i x="37"/>
        <i x="39"/>
        <i x="41" s="1"/>
        <i x="52" s="1"/>
        <i x="56" s="1"/>
        <i x="57" s="1"/>
        <i x="93" s="1"/>
        <i x="102"/>
        <i x="136"/>
        <i x="0" s="1" nd="1"/>
        <i x="1" s="1" nd="1"/>
        <i x="2" s="1" nd="1"/>
        <i x="3" s="1" nd="1"/>
        <i x="4" s="1" nd="1"/>
        <i x="5" s="1" nd="1"/>
        <i x="6" s="1" nd="1"/>
        <i x="7" s="1" nd="1"/>
        <i x="8" s="1" nd="1"/>
        <i x="9" s="1" nd="1"/>
        <i x="10" s="1" nd="1"/>
        <i x="11" s="1" nd="1"/>
        <i x="12" s="1" nd="1"/>
        <i x="13" s="1" nd="1"/>
        <i x="14" s="1" nd="1"/>
        <i x="15" s="1" nd="1"/>
        <i x="16" s="1" nd="1"/>
        <i x="17" s="1" nd="1"/>
        <i x="18" s="1" nd="1"/>
        <i x="19" s="1" nd="1"/>
        <i x="20" s="1" nd="1"/>
        <i x="21" s="1" nd="1"/>
        <i x="22" s="1" nd="1"/>
        <i x="23" s="1" nd="1"/>
        <i x="24" s="1" nd="1"/>
        <i x="25" s="1" nd="1"/>
        <i x="28" s="1" nd="1"/>
        <i x="29" s="1" nd="1"/>
        <i x="30" s="1" nd="1"/>
        <i x="31" s="1" nd="1"/>
        <i x="32" s="1" nd="1"/>
        <i x="33" s="1" nd="1"/>
        <i x="34" s="1" nd="1"/>
        <i x="35" s="1" nd="1"/>
        <i x="36" s="1" nd="1"/>
        <i x="38" s="1" nd="1"/>
        <i x="40" s="1" nd="1"/>
        <i x="42" s="1" nd="1"/>
        <i x="43" s="1" nd="1"/>
        <i x="44" s="1" nd="1"/>
        <i x="45" s="1" nd="1"/>
        <i x="46" s="1" nd="1"/>
        <i x="47" s="1" nd="1"/>
        <i x="48" s="1" nd="1"/>
        <i x="49" s="1" nd="1"/>
        <i x="50" s="1" nd="1"/>
        <i x="51" s="1" nd="1"/>
        <i x="53" s="1" nd="1"/>
        <i x="54" s="1" nd="1"/>
        <i x="55"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4" s="1" nd="1"/>
        <i x="95" s="1" nd="1"/>
        <i x="96" s="1" nd="1"/>
        <i x="97" s="1" nd="1"/>
        <i x="98" s="1" nd="1"/>
        <i x="99" s="1" nd="1"/>
        <i x="100" s="1" nd="1"/>
        <i x="101" s="1" nd="1"/>
        <i x="103" s="1" nd="1"/>
        <i x="104" s="1" nd="1"/>
        <i x="105" s="1" nd="1"/>
        <i x="106" s="1" nd="1"/>
        <i x="107" s="1" nd="1"/>
        <i x="108" s="1" nd="1"/>
        <i x="109" s="1" nd="1"/>
        <i x="110" s="1" nd="1"/>
        <i x="111" s="1" nd="1"/>
        <i x="112" s="1" nd="1"/>
        <i x="113" s="1" nd="1"/>
        <i x="114" s="1" nd="1"/>
        <i x="115" s="1" nd="1"/>
        <i x="116" s="1" nd="1"/>
        <i x="117" s="1" nd="1"/>
        <i x="118" s="1" nd="1"/>
        <i x="119" s="1" nd="1"/>
        <i x="120" s="1" nd="1"/>
        <i x="121" s="1" nd="1"/>
        <i x="122" s="1" nd="1"/>
        <i x="123" s="1" nd="1"/>
        <i x="124" s="1" nd="1"/>
        <i x="125" s="1" nd="1"/>
        <i x="126" s="1" nd="1"/>
        <i x="127" s="1" nd="1"/>
        <i x="128" s="1" nd="1"/>
        <i x="129" s="1" nd="1"/>
        <i x="130" s="1" nd="1"/>
        <i x="131" s="1" nd="1"/>
        <i x="132" s="1" nd="1"/>
        <i x="133" s="1" nd="1"/>
        <i x="134" s="1" nd="1"/>
        <i x="135" s="1" nd="1"/>
        <i x="137" s="1" nd="1"/>
        <i x="138" s="1" nd="1"/>
        <i x="139" s="1" nd="1"/>
        <i x="140"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ies/ territories" xr10:uid="{7A0C99C3-6DB6-42AD-958B-B2877A36528A}" cache="Slicer_Countries__territories" caption="Countries/ territories" rowHeight="241300"/>
  <slicer name="Countries/ territories 1" xr10:uid="{9D2A67BD-09D8-4485-B12A-82D06CE36A9F}" cache="Slicer_Countries__territories" caption="Countries/ territorie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ies/ territories 2" xr10:uid="{9BFD7A5C-F5A7-4EFB-8E71-B2F795709472}" cache="Slicer_Countries__territories1" caption="Countries/ territories"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9" dT="2022-12-23T13:01:45.73" personId="{8E5B5F15-1389-494C-97D8-E47E7EAB760D}" id="{D9C48CEA-5F88-4096-99F9-EE87146680B4}" done="1">
    <text>@Maria Paola GUERRA did you already check the "calculated" % of pop analysed is the same as the "copied/pasted" one? We can retrieve the information from the previous versions of this doc in case. Let's  also extend the formula to previous years, not only 2023.</text>
    <mentions>
      <mention mentionpersonId="{EDD27446-2B63-4911-BD80-2FE03E2A0EDD}" mentionId="{F92839BD-ED75-44AF-90E9-59815DD664B0}" startIndex="0" length="19"/>
    </mentions>
  </threadedComment>
  <threadedComment ref="I9" dT="2022-12-28T11:23:35.11" personId="{0162B4AC-CB07-4EBC-8220-E4E8207701E2}" id="{03F3EDE9-A0DB-41DC-B129-007F9F4012CF}" parentId="{D9C48CEA-5F88-4096-99F9-EE87146680B4}">
    <text>Only 2 inconsistencies: Madagascar GRFC 2021 and Senegal GRFC 2023. Moreover, there are 2 cases where - also in the pasted values - % exceeds 100%: Sierra Leone GRFC 2021 and Senegal GRFC 2022.</text>
  </threadedComment>
  <threadedComment ref="I9" dT="2023-01-05T11:28:58.07" personId="{42C24DA6-19A9-4397-834E-52EB0598BBFE}" id="{86205A84-BC3E-485F-92EC-16FC2920B0B9}" parentId="{D9C48CEA-5F88-4096-99F9-EE87146680B4}">
    <text>Madagascar and Sierra Leone GRFC 2021 are now checked and comments with MP tags in those cells.
The easiest way to check pending ones is to go to the report itself and check what we have in the Chapter 1 table where we have information for previous, current and projected year</text>
  </threadedComment>
  <threadedComment ref="Y9" dT="2022-12-09T11:11:26.92" personId="{42C24DA6-19A9-4397-834E-52EB0598BBFE}" id="{D02E2501-A387-439E-8E2C-563DB56DAEEE}" done="1">
    <text>I added this, as this is one major food crisis selection criteria. Others are clear from the already existing columns</text>
  </threadedComment>
  <threadedComment ref="Z9" dT="2023-03-21T15:50:47.36" personId="{42C24DA6-19A9-4397-834E-52EB0598BBFE}" id="{EC3F1095-DE34-4DD2-8363-04875FA31C72}">
    <text>N/A used in two cases:
1. no data available
2. for refugee/displaced populations, as those are never MFC on their own.</text>
  </threadedComment>
  <threadedComment ref="AB9" dT="2023-01-03T15:29:54.63" personId="{0162B4AC-CB07-4EBC-8220-E4E8207701E2}" id="{7CF0E8EF-2AAF-4A7A-9022-C063CF2F903C}">
    <text>=IFERROR(VLOOKUP(A6,'[Trends by phase_GRFC_30.08.2022.xlsx]Final AFI numbers GRFC MYU'!$A$4:$CQ$82,23,FALSE),"")</text>
  </threadedComment>
  <threadedComment ref="H11" dT="2023-03-19T17:14:36.67" personId="{8E5B5F15-1389-494C-97D8-E47E7EAB760D}" id="{B7D9C5E4-D919-406A-96F8-A7DC2D087249}">
    <text>198700076 to be consistent wiht the phases sum. Mozambique numbers not consistent</text>
  </threadedComment>
</ThreadedComments>
</file>

<file path=xl/threadedComments/threadedComment2.xml><?xml version="1.0" encoding="utf-8"?>
<ThreadedComments xmlns="http://schemas.microsoft.com/office/spreadsheetml/2018/threadedcomments" xmlns:x="http://schemas.openxmlformats.org/spreadsheetml/2006/main">
  <threadedComment ref="F1" dT="2023-03-21T15:50:47.36" personId="{42C24DA6-19A9-4397-834E-52EB0598BBFE}" id="{23F03331-4E9B-44A1-8A6D-2E6104C2E4B9}">
    <text>N/A used in two cases:
1. no data available
2. for refugee/displaced populations, as those are never MFC on their own.</text>
  </threadedComment>
  <threadedComment ref="H1" dT="2023-01-27T16:44:29.72" personId="{0162B4AC-CB07-4EBC-8220-E4E8207701E2}" id="{D9842146-A037-4360-93B3-EAB763B46FE1}" done="1">
    <text>Details on:
Type of climate shock (drought/flood)
Type of economic shock (COVID/price/Ukraine was, etc)
GIEWS (1, 2, 3)
Displacement (who/where if available)</text>
  </threadedComment>
  <threadedComment ref="O1" dT="2022-12-23T13:01:45.73" personId="{8E5B5F15-1389-494C-97D8-E47E7EAB760D}" id="{01C443E8-A52E-4410-8FC7-391B56550BA2}" done="1">
    <text>@Maria Paola GUERRA did you already check the "calculated" % of pop analysed is the same as the "copied/pasted" one? We can retrieve the information from the previous versions of this doc in case. Let's  also extend the formula to previous years, not only 2023.</text>
    <mentions>
      <mention mentionpersonId="{EDD27446-2B63-4911-BD80-2FE03E2A0EDD}" mentionId="{957A3B73-E86F-4B85-8E98-255A56C94527}" startIndex="0" length="19"/>
    </mentions>
  </threadedComment>
  <threadedComment ref="O1" dT="2022-12-28T11:23:35.11" personId="{0162B4AC-CB07-4EBC-8220-E4E8207701E2}" id="{D63684D3-F7DB-4F42-B95F-FC2718DC301F}" parentId="{01C443E8-A52E-4410-8FC7-391B56550BA2}">
    <text>Only 2 inconsistencies: Madagascar GRFC 2021 and Senegal GRFC 2023. Moreover, there are 2 cases where - also in the pasted values - % exceeds 100%: Sierra Leone GRFC 2021 and Senegal GRFC 2022.</text>
  </threadedComment>
  <threadedComment ref="O1" dT="2023-01-05T11:28:58.07" personId="{42C24DA6-19A9-4397-834E-52EB0598BBFE}" id="{6C54C76F-3058-4D8C-827C-3FF25E026C8A}" parentId="{01C443E8-A52E-4410-8FC7-391B56550BA2}">
    <text>Madagascar and Sierra Leone GRFC 2021 are now checked and comments with MP tags in those cells.
The easiest way to check pending ones is to go to the report itself and check what we have in the Chapter 1 table where we have information for previous, current and projected year</text>
  </threadedComment>
  <threadedComment ref="AG1" dT="2022-12-09T11:11:26.92" personId="{42C24DA6-19A9-4397-834E-52EB0598BBFE}" id="{28B013AC-096E-4AC8-A7C0-65C2D2B77E8B}" done="1">
    <text>I added this, as this is one major food crisis selection criteria. Others are clear from the already existing columns</text>
  </threadedComment>
  <threadedComment ref="AI1" dT="2023-01-19T10:21:12.68" personId="{0162B4AC-CB07-4EBC-8220-E4E8207701E2}" id="{C3400D25-F265-4DB8-A388-827CAD1FDF1B}" done="1">
    <text>Do we want to distinguish among area and population analysed? I'm thinking in view of the stardards</text>
  </threadedComment>
  <threadedComment ref="AI1" dT="2023-01-27T16:33:40.91" personId="{0162B4AC-CB07-4EBC-8220-E4E8207701E2}" id="{BACE3F49-E56F-429F-89D8-47F3511338E4}" parentId="{C3400D25-F265-4DB8-A388-827CAD1FDF1B}">
    <text>@Federica CARFAGNA</text>
    <mentions>
      <mention mentionpersonId="{4BC3A806-8124-43B6-AE1E-CE9A8D3347F5}" mentionId="{41122BE6-9FBC-4880-8FAB-74843BDBCE58}" startIndex="0" length="18"/>
    </mentions>
  </threadedComment>
  <threadedComment ref="P5" dT="2023-05-05T13:53:15.28" personId="{0162B4AC-CB07-4EBC-8220-E4E8207701E2}" id="{D9C4BAF4-A3CD-486F-947D-92DD2E022C97}">
    <text>flowminder https://www.ipcinfo.org/fileadmin/user_upload/ipcinfo/docs/IPC_Afghanistan_AcuteFoodSec_2019August2020March_Update.pdf</text>
  </threadedComment>
  <threadedComment ref="P6" dT="2023-04-26T13:26:38.72" personId="{0162B4AC-CB07-4EBC-8220-E4E8207701E2}" id="{A9178495-05E6-4592-A30C-AA9C40CD3FC4}">
    <text>https://www.ipcinfo.org/fileadmin/user_upload/ipcinfo/docs/IPC_Afghanistan_AcuteFoodInsec_2020Aug2021March_report_Updated.pdf</text>
  </threadedComment>
  <threadedComment ref="U8" dT="2023-03-23T10:51:30.08" personId="{42C24DA6-19A9-4397-834E-52EB0598BBFE}" id="{CF8FAEC3-7AB2-412B-A462-E491FDA76370}">
    <text>Not sure where this figure originates, but this was on Lynn's visual. Let's confirm after TWG</text>
  </threadedComment>
  <threadedComment ref="AA8" dT="2023-03-27T15:49:59.58" personId="{8E5B5F15-1389-494C-97D8-E47E7EAB760D}" id="{E1CDE4E2-B9C3-4466-8E5B-90F0A81C21BB}">
    <text>Outside Peak</text>
  </threadedComment>
  <threadedComment ref="M32" dT="2023-02-14T10:44:02.07" personId="{0162B4AC-CB07-4EBC-8220-E4E8207701E2}" id="{3A54DDCB-F82D-42FD-A077-5A66CE994FFB}">
    <text>taken from FAOSTAT</text>
  </threadedComment>
  <threadedComment ref="M63" dT="2023-01-19T10:57:35.68" personId="{0162B4AC-CB07-4EBC-8220-E4E8207701E2}" id="{B83F8E67-481D-4608-978E-11E8EACCD45E}">
    <text>blanks also in the report</text>
  </threadedComment>
  <threadedComment ref="AA138" dT="2023-03-27T15:49:59.58" personId="{8E5B5F15-1389-494C-97D8-E47E7EAB760D}" id="{603AAFF7-1EA6-4A39-BDC4-DB0BEC542463}">
    <text>Outside Peak</text>
  </threadedComment>
  <threadedComment ref="AA138" dT="2023-04-28T10:18:30.66" personId="{0162B4AC-CB07-4EBC-8220-E4E8207701E2}" id="{27B39074-B9E7-4A42-B0C7-90C703BCABC7}" parentId="{603AAFF7-1EA6-4A39-BDC4-DB0BEC542463}">
    <text>November analysis https://agrhymet.cilss.int/doss/tocharg/2023/01/Resultats_Analyses_Nov2022_fichedecommunication.pdf</text>
  </threadedComment>
  <threadedComment ref="O140" dT="2023-02-08T13:20:46.03" personId="{0162B4AC-CB07-4EBC-8220-E4E8207701E2}" id="{DDF154A9-716D-4375-8FB0-6F9B482934D0}" done="1">
    <text>changed from 81%</text>
  </threadedComment>
  <threadedComment ref="Q143" dT="2023-02-06T08:26:53.29" personId="{65AF2E61-7C74-4D49-9CE8-E698B128FF2B}" id="{786F448A-1BC1-4621-8382-0F9B0A55DBEC}" done="1">
    <text>@Maria Paola GUERRA perhaps a typo and this is 2,000,000</text>
    <mentions>
      <mention mentionpersonId="{EDD27446-2B63-4911-BD80-2FE03E2A0EDD}" mentionId="{2113DB55-6D65-48B3-B401-A198F00F384F}" startIndex="0" length="19"/>
    </mentions>
  </threadedComment>
  <threadedComment ref="Q147" dT="2023-03-23T08:56:44.64" personId="{42C24DA6-19A9-4397-834E-52EB0598BBFE}" id="{BE1CF757-06C6-4BB7-8B41-052C628C4F5E}">
    <text>Range provided: 500,000-750,000</text>
  </threadedComment>
  <threadedComment ref="R147" dT="2023-03-23T10:22:37.13" personId="{42C24DA6-19A9-4397-834E-52EB0598BBFE}" id="{C0BEA673-B187-446C-B1E3-15042CAD7248}">
    <text>4-6%</text>
  </threadedComment>
  <threadedComment ref="U163" dT="2023-04-26T08:07:23.80" personId="{0162B4AC-CB07-4EBC-8220-E4E8207701E2}" id="{863DAD88-7C0E-4EA8-9BA2-9D69B34BFF8D}">
    <text>moderate food insecure, move to IPC 3+</text>
  </threadedComment>
  <threadedComment ref="M167" dT="2023-02-09T10:44:42.11" personId="{0162B4AC-CB07-4EBC-8220-E4E8207701E2}" id="{26404357-7A3C-411B-9015-F3C0629299DF}" done="1">
    <text>@Anna-Leena RASANEN @Carlos ESTEVEZ these numbers are strange - analysis missing in the database</text>
    <mentions>
      <mention mentionpersonId="{D8E4D220-6F0F-4B59-A2F3-74932D2B3EE4}" mentionId="{321565DA-004F-4673-A55E-468C90470B73}" startIndex="0" length="19"/>
      <mention mentionpersonId="{2E4B17DF-1EF2-4ED9-94F5-6F361C0B19AC}" mentionId="{C5D0F1C7-FD1E-41ED-8C6C-E0531A015606}" startIndex="20" length="15"/>
    </mentions>
  </threadedComment>
  <threadedComment ref="M167" dT="2023-02-09T10:57:52.92" personId="{65AF2E61-7C74-4D49-9CE8-E698B128FF2B}" id="{D5EC1E81-B04E-45A7-8FC6-5D0A4CBFE066}" parentId="{26404357-7A3C-411B-9015-F3C0629299DF}">
    <text>@Maria Paola GUERRA in the AM_trend file, its indicated coverage was 100% and country population is then 25,931,269</text>
    <mentions>
      <mention mentionpersonId="{EDD27446-2B63-4911-BD80-2FE03E2A0EDD}" mentionId="{C5C48533-3278-4EDB-A747-1A384826C788}" startIndex="0" length="19"/>
    </mentions>
  </threadedComment>
  <threadedComment ref="M167" dT="2023-02-09T11:12:25.56" personId="{0162B4AC-CB07-4EBC-8220-E4E8207701E2}" id="{BEA9AD7B-0C5D-477B-8081-860C73841965}" parentId="{26404357-7A3C-411B-9015-F3C0629299DF}">
    <text>Ok - it's in line also with the report</text>
  </threadedComment>
  <threadedComment ref="M208" dT="2023-04-20T20:02:31.36" personId="{8E5B5F15-1389-494C-97D8-E47E7EAB760D}" id="{0E8C98B8-2EA6-40AA-AF35-98005D45868D}">
    <text>from UNHCR 4.79 (source not found)</text>
  </threadedComment>
  <threadedComment ref="AI208" dT="2023-04-24T10:29:36.28" personId="{0162B4AC-CB07-4EBC-8220-E4E8207701E2}" id="{546E844B-3321-4199-BFF3-798E962CE7ED}">
    <text>@Federica CARFAGNA we sure?</text>
    <mentions>
      <mention mentionpersonId="{4BC3A806-8124-43B6-AE1E-CE9A8D3347F5}" mentionId="{BD0710CD-9E32-42BA-8717-8F6338AAB0FF}" startIndex="0" length="18"/>
    </mentions>
  </threadedComment>
  <threadedComment ref="O232" dT="2023-02-27T08:57:42.57" personId="{0162B4AC-CB07-4EBC-8220-E4E8207701E2}" id="{732D151A-39A5-4E5A-A22E-29FEC3DA66B7}">
    <text>computed based on pop. analysed taken from the report and total country pop that Baoua sent</text>
  </threadedComment>
  <threadedComment ref="R232" dT="2023-02-09T12:00:52.53" personId="{42C24DA6-19A9-4397-834E-52EB0598BBFE}" id="{F22C90C2-B323-48C2-966E-E70174CDC56B}" done="1">
    <text>@Maria Paola GUERRA pls check this, as this should be %</text>
    <mentions>
      <mention mentionpersonId="{EDD27446-2B63-4911-BD80-2FE03E2A0EDD}" mentionId="{AC5B7E58-D188-4814-9FFD-13E53966D2F9}" startIndex="0" length="19"/>
    </mentions>
  </threadedComment>
  <threadedComment ref="P256" dT="2023-03-15T15:25:45.96" personId="{8E5B5F15-1389-494C-97D8-E47E7EAB760D}" id="{95E15D5B-F486-49E7-8390-39599BFFA914}">
    <text>https://www.ipcinfo.org/fileadmin/user_upload/ipcinfo/docs/IPC_DRC_AcuteFI_Situation_2017JuneDec.pdf</text>
  </threadedComment>
  <threadedComment ref="M259" dT="2023-02-06T11:29:05.83" personId="{65AF2E61-7C74-4D49-9CE8-E698B128FF2B}" id="{54F4A579-CD3B-46EB-849E-7D10CA885CB3}" done="1">
    <text>@Maria Paola GUERRA update using Jul-20 report... about 103 Million</text>
    <mentions>
      <mention mentionpersonId="{EDD27446-2B63-4911-BD80-2FE03E2A0EDD}" mentionId="{DB65B45F-05B4-428A-A73C-58D0F1D1F95F}" startIndex="0" length="19"/>
    </mentions>
  </threadedComment>
  <threadedComment ref="P263" dT="2023-01-20T12:16:50.00" personId="{42C24DA6-19A9-4397-834E-52EB0598BBFE}" id="{A2EBCBE6-E593-4E3E-9F11-A1B85B284BDC}" done="1">
    <text>Note: GRFC has used the numbers for HNO purposes, and there's estimates for areas not covered in IPC analysis. 
Page 4 (bottom table): https://www.ipcinfo.org/fileadmin/user_upload/ipcinfo/docs/IPC_Djibouti_AcuteFI_Situation_2016Nov2017May.pdf</text>
  </threadedComment>
  <threadedComment ref="P263" dT="2023-02-08T13:35:28.20" personId="{0162B4AC-CB07-4EBC-8220-E4E8207701E2}" id="{0C677CE8-2484-456A-8ABD-C8289DE00D7D}" parentId="{A2EBCBE6-E593-4E3E-9F11-A1B85B284BDC}">
    <text>should we leave it as it is?</text>
  </threadedComment>
  <threadedComment ref="P263" dT="2023-02-08T14:21:49.71" personId="{42C24DA6-19A9-4397-834E-52EB0598BBFE}" id="{B6EFD7C3-68A1-46A5-A872-D1A8AA557465}" parentId="{A2EBCBE6-E593-4E3E-9F11-A1B85B284BDC}">
    <text>I would leave as it is. But for our historical purposes good to know why this same analysis has two different figures for GRFC 2017 and 2018</text>
  </threadedComment>
  <threadedComment ref="P264" dT="2023-01-20T12:17:54.09" personId="{42C24DA6-19A9-4397-834E-52EB0598BBFE}" id="{8280A7D4-B05E-4B20-927A-9985AB67B10E}" done="1">
    <text>Note: Same IPC analysis used as for GRFC 2017. Only difference is, that for GRFC 2017 they used bottom table in page 4, and for GRFC only rural areas coverage. 
Link to report: https://www.ipcinfo.org/fileadmin/user_upload/ipcinfo/docs/IPC_Djibouti_AcuteFI_Situation_2016Nov2017May.pdf</text>
  </threadedComment>
  <threadedComment ref="M300" dT="2023-03-08T07:50:54.23" personId="{42C24DA6-19A9-4397-834E-52EB0598BBFE}" id="{4B088DBC-18CD-46B9-B6BB-42284148B614}">
    <text>Pending number from WFP Ecuador. Figure here now used to calculate backwards from AFI number and %.</text>
  </threadedComment>
  <threadedComment ref="P333" dT="2023-01-19T16:06:52.97" personId="{0162B4AC-CB07-4EBC-8220-E4E8207701E2}" id="{84C381F7-EEB4-44A2-94C6-BA6C0B913B9D}" done="1">
    <text>https://www.ipcinfo.org/fileadmin/user_upload/ipcinfo/docs/IPC_Swaziland_AcuteFI_Situation_2016Apr2017Mar.pdf</text>
  </threadedComment>
  <threadedComment ref="M335" dT="2023-01-20T10:24:21.67" personId="{42C24DA6-19A9-4397-834E-52EB0598BBFE}" id="{DFBD3ACD-7FB6-4209-90C6-8DD9FFB97A1B}" done="1">
    <text>@Maria Paola GUERRA 1,120,092</text>
    <mentions>
      <mention mentionpersonId="{EDD27446-2B63-4911-BD80-2FE03E2A0EDD}" mentionId="{2A74C604-6067-4E91-8569-810FBC0DFCE3}" startIndex="0" length="19"/>
    </mentions>
  </threadedComment>
  <threadedComment ref="M335" dT="2023-02-01T14:14:55.19" personId="{42C24DA6-19A9-4397-834E-52EB0598BBFE}" id="{91DE2682-BB06-43E6-9E0F-280C53AB538A}" parentId="{DFBD3ACD-7FB6-4209-90C6-8DD9FFB97A1B}">
    <text>this is now changed.</text>
  </threadedComment>
  <threadedComment ref="N335" dT="2023-02-01T14:16:31.25" personId="{42C24DA6-19A9-4397-834E-52EB0598BBFE}" id="{AB6D0D63-A7B1-4656-BBD3-FC4F16BEFF9F}">
    <text>Historical note: this is changed to 950k from 1.1M to be in line with IPC report and the information for the Nov 2018 projection update.</text>
  </threadedComment>
  <threadedComment ref="O335" dT="2023-01-20T10:23:46.61" personId="{42C24DA6-19A9-4397-834E-52EB0598BBFE}" id="{3E631FA6-3684-4A92-A1FD-7AD9261B825E}" done="1">
    <text>@Maria Paola GUERRA this should be 85%</text>
    <mentions>
      <mention mentionpersonId="{EDD27446-2B63-4911-BD80-2FE03E2A0EDD}" mentionId="{8015E776-0392-4001-90A2-0CC9D177695E}" startIndex="0" length="19"/>
    </mentions>
  </threadedComment>
  <threadedComment ref="O335" dT="2023-02-01T14:13:28.50" personId="{42C24DA6-19A9-4397-834E-52EB0598BBFE}" id="{5E6A0EB2-45BA-4619-A9E1-BCE43E56AEDD}" parentId="{3E631FA6-3684-4A92-A1FD-7AD9261B825E}">
    <text>Yes, agreed. This is a mistake in our report, so I have now changed. In case we need to, we can go back to the old and incorrect 79%</text>
  </threadedComment>
  <threadedComment ref="M336" dT="2023-01-20T10:20:58.98" personId="{42C24DA6-19A9-4397-834E-52EB0598BBFE}" id="{8B3C6B19-C3E1-4889-B18F-A928D1E4F051}" done="1">
    <text>@Maria Paola GUERRA 1,133,522</text>
    <mentions>
      <mention mentionpersonId="{EDD27446-2B63-4911-BD80-2FE03E2A0EDD}" mentionId="{FF3709E2-0ADE-4F92-B601-71357C6014C8}" startIndex="0" length="19"/>
    </mentions>
  </threadedComment>
  <threadedComment ref="O336" dT="2023-01-20T10:20:18.43" personId="{42C24DA6-19A9-4397-834E-52EB0598BBFE}" id="{3AA24DC2-402A-4BD3-93BC-9E4F40232580}" done="1">
    <text>@Maria Paola GUERRA this should be 83% (note: country population is incorrect - see comment with correct figures)</text>
    <mentions>
      <mention mentionpersonId="{EDD27446-2B63-4911-BD80-2FE03E2A0EDD}" mentionId="{045AAE66-95FE-4CDC-9923-0A17FBC4AF86}" startIndex="0" length="19"/>
    </mentions>
  </threadedComment>
  <threadedComment ref="M342" dT="2023-02-14T10:55:10.51" personId="{0162B4AC-CB07-4EBC-8220-E4E8207701E2}" id="{4B2D50D6-4A11-4DF7-A7D5-6DCB41D2A9EE}">
    <text>Decided to keep the computed one, as 10,819,795 from FAOSTAT (see issues to solve doc)</text>
  </threadedComment>
  <threadedComment ref="S342" dT="2023-04-25T11:06:25.54" personId="{0162B4AC-CB07-4EBC-8220-E4E8207701E2}" id="{BB09BEED-2E86-4CD1-A471-26F58C82482B}">
    <text>we sure it is merged? couldn't find this info in the source</text>
  </threadedComment>
  <threadedComment ref="AA346" dT="2023-03-27T15:49:59.58" personId="{8E5B5F15-1389-494C-97D8-E47E7EAB760D}" id="{4564F188-D184-4B8D-93E8-096B5313CBCB}">
    <text>Outside Peak</text>
  </threadedComment>
  <threadedComment ref="AA346" dT="2023-03-27T15:51:49.65" personId="{8E5B5F15-1389-494C-97D8-E47E7EAB760D}" id="{42E72482-4AAB-470B-BC1B-5629EA764109}" parentId="{4564F188-D184-4B8D-93E8-096B5313CBCB}">
    <text>352896 in the peak</text>
  </threadedComment>
  <threadedComment ref="M347" dT="2023-03-23T10:13:22.00" personId="{8E5B5F15-1389-494C-97D8-E47E7EAB760D}" id="{EAE95BA2-501B-4C40-B1D5-4E5D8694E84E}">
    <text>assumed last year pop</text>
  </threadedComment>
  <threadedComment ref="N347" dT="2023-03-23T08:50:51.90" personId="{42C24DA6-19A9-4397-834E-52EB0598BBFE}" id="{752C2AA3-2A35-4A5A-A29F-E6DC0A5D2553}">
    <text>This is a wide assumption with HRP having 100% population analyzed. This normally the coverage for HNO analyses, so this is the assumption</text>
  </threadedComment>
  <threadedComment ref="N347" dT="2023-03-23T08:54:37.90" personId="{42C24DA6-19A9-4397-834E-52EB0598BBFE}" id="{F5850075-A0B2-4118-8EFE-F0202F6C6E87}" parentId="{752C2AA3-2A35-4A5A-A29F-E6DC0A5D2553}">
    <text xml:space="preserve">FYI @Federica CARFAGNA @Maria Paola GUERRA </text>
    <mentions>
      <mention mentionpersonId="{4BC3A806-8124-43B6-AE1E-CE9A8D3347F5}" mentionId="{2F0BE1C3-FEAE-4E7C-A163-98E97339996C}" startIndex="4" length="18"/>
      <mention mentionpersonId="{EDD27446-2B63-4911-BD80-2FE03E2A0EDD}" mentionId="{57929959-88EF-47D2-A977-D490F20792A3}" startIndex="23" length="19"/>
    </mentions>
  </threadedComment>
  <threadedComment ref="O363" dT="2023-02-27T08:58:19.91" personId="{0162B4AC-CB07-4EBC-8220-E4E8207701E2}" id="{8C179EF3-8D52-481F-98E3-92ED7BDF53D8}">
    <text>computed based on pop. analysed taken from the report and total country pop that Baoua sent</text>
  </threadedComment>
  <threadedComment ref="M393" dT="2023-02-20T16:55:49.35" personId="{0162B4AC-CB07-4EBC-8220-E4E8207701E2}" id="{E76868D9-EBC6-4DE0-AB90-94AA95D95ABF}">
    <text xml:space="preserve">This is computed. It’s better to check with the source, as FAOSTAT number is smaller than the pop. Analysed </text>
  </threadedComment>
  <threadedComment ref="S393" dT="2023-02-25T21:32:32.92" personId="{8E5B5F15-1389-494C-97D8-E47E7EAB760D}" id="{39D7195C-3BC2-4C71-8711-B4DCBF8E46D5}">
    <text>derived from tot - ph2+</text>
  </threadedComment>
  <threadedComment ref="AI395" dT="2023-02-06T10:49:28.43" personId="{0162B4AC-CB07-4EBC-8220-E4E8207701E2}" id="{C281FF6C-F3A2-458E-B4A1-B91A4D6D02A9}" done="1">
    <text>change to national analysis</text>
  </threadedComment>
  <threadedComment ref="O401" dT="2023-02-13T15:46:28.38" personId="{0162B4AC-CB07-4EBC-8220-E4E8207701E2}" id="{C7EF366B-72A9-4F2F-9383-4D13268C0AC4}">
    <text>computed based on pop. analysed taken from the report and total country pop that Baoua sent</text>
  </threadedComment>
  <threadedComment ref="AB409" dT="2023-02-08T12:39:21.41" personId="{0162B4AC-CB07-4EBC-8220-E4E8207701E2}" id="{0029AB09-FEA2-4069-B241-F5FEE77186FD}" done="1">
    <text>disaggregated data are available - how do we want to proceed? @Anna-Leena RASANEN</text>
    <mentions>
      <mention mentionpersonId="{D8E4D220-6F0F-4B59-A2F3-74932D2B3EE4}" mentionId="{BEB55BEE-BFBD-484B-AAEA-FCA95587F2B2}" startIndex="62" length="19"/>
    </mentions>
  </threadedComment>
  <threadedComment ref="AB409" dT="2023-02-08T14:26:34.06" personId="{42C24DA6-19A9-4397-834E-52EB0598BBFE}" id="{F562F604-E797-48F8-8B34-3E4764FF392C}" parentId="{0029AB09-FEA2-4069-B241-F5FEE77186FD}">
    <text>I would say that if we have disaggregations for all phases, I would go for it. Have not checked Guinea-Bissau, but it should be ok.</text>
  </threadedComment>
  <threadedComment ref="M423" dT="2023-02-14T10:33:59.45" personId="{0162B4AC-CB07-4EBC-8220-E4E8207701E2}" id="{3B7C07F9-FA06-4E92-BD55-68AED8C48FC3}">
    <text>taken from FAOSTAT</text>
  </threadedComment>
  <threadedComment ref="L430" dT="2023-03-20T07:48:29.93" personId="{42C24DA6-19A9-4397-834E-52EB0598BBFE}" id="{C87548F4-29EA-4EA9-BA44-BBCF8CAF4B6E}">
    <text>The figures now seem like the confidential analysis results. If that is the case, date of analysis is March 2023.</text>
  </threadedComment>
  <threadedComment ref="AA430" dT="2023-04-19T13:49:30.69" personId="{0162B4AC-CB07-4EBC-8220-E4E8207701E2}" id="{AE5270D7-94AB-424B-8B5A-0D5B0663CFD2}">
    <text>19,206 outside the peak</text>
  </threadedComment>
  <threadedComment ref="M431" dT="2023-02-14T11:13:00.58" personId="{0162B4AC-CB07-4EBC-8220-E4E8207701E2}" id="{105C7750-9BD2-4A95-A8FC-7B6585B9CA48}">
    <text>taken from Banco Central d'Honduras</text>
  </threadedComment>
  <threadedComment ref="W432" dT="2023-02-27T14:33:39.53" personId="{0162B4AC-CB07-4EBC-8220-E4E8207701E2}" id="{07C8B9A1-A6C7-4726-BEC9-05231DCC5DCC}">
    <text>blank</text>
  </threadedComment>
  <threadedComment ref="P433" dT="2023-01-17T14:35:13.73" personId="{42C24DA6-19A9-4397-834E-52EB0598BBFE}" id="{A1D82130-4218-4C09-B783-31FE440A5BBA}" done="1">
    <text>FSIN to dig into old files on dry corridor to get the details. There's two analyses covering this time period (for different areas, done in different months). Need to check how these two analyses are possibly merged.</text>
  </threadedComment>
  <threadedComment ref="P433" dT="2023-02-08T16:21:36.55" personId="{0162B4AC-CB07-4EBC-8220-E4E8207701E2}" id="{522B90CD-CB7F-431D-AAE9-8C947FE8300E}" parentId="{A1D82130-4218-4C09-B783-31FE440A5BBA}">
    <text>this analysis differs from the database. However, considering this comment, I would leave it as it is. @Anna-Leena RASANEN @Carlos ESTEVEZ</text>
    <mentions>
      <mention mentionpersonId="{D8E4D220-6F0F-4B59-A2F3-74932D2B3EE4}" mentionId="{3F1C768C-418A-4E82-81B7-B2329C0174E1}" startIndex="103" length="19"/>
      <mention mentionpersonId="{2E4B17DF-1EF2-4ED9-94F5-6F361C0B19AC}" mentionId="{13048979-ACE6-44BB-BA15-2C303428FBDF}" startIndex="123" length="15"/>
    </mentions>
  </threadedComment>
  <threadedComment ref="X435" dT="2023-01-17T14:32:52.94" personId="{42C24DA6-19A9-4397-834E-52EB0598BBFE}" id="{9BB70D96-0716-4D91-83A9-9D9668B5F450}" done="1">
    <text>Note: there's some inconsistency with Phase 3 %, but as IPC has preferred to use the % from communication sheet, we seem to have used consistently 24% in GRFC 2021. This causes inconsistency with 25% that is in population tracking sheet and on report landing page in IPC platform (under the map).</text>
  </threadedComment>
  <threadedComment ref="M467" dT="2023-03-08T07:19:44.74" personId="{42C24DA6-19A9-4397-834E-52EB0598BBFE}" id="{A60E3B8B-92FA-4B70-A7FC-F1285949C81C}">
    <text>For assumption, population used for GRFC 2022 is used here</text>
  </threadedComment>
  <threadedComment ref="N467" dT="2023-03-08T06:53:31.88" personId="{42C24DA6-19A9-4397-834E-52EB0598BBFE}" id="{4B901E7D-670C-4A89-AB0D-755E64BBE4B5}">
    <text xml:space="preserve">IDP in camps: 179,360
IDP off-camp: 994,452
IDP returnee: 4,978674
(DTM September 2022 figures) </text>
  </threadedComment>
  <threadedComment ref="M480" dT="2023-02-09T12:09:18.95" personId="{42C24DA6-19A9-4397-834E-52EB0598BBFE}" id="{76CF0B1C-5D4F-4553-94E1-5A70B9C377D7}" done="1">
    <text>@Maria Paola GUERRA 700,000</text>
    <mentions>
      <mention mentionpersonId="{EDD27446-2B63-4911-BD80-2FE03E2A0EDD}" mentionId="{D3983E73-9B2B-4182-B9BD-2370F2CD5DE4}" startIndex="0" length="19"/>
    </mentions>
  </threadedComment>
  <threadedComment ref="N480" dT="2023-02-09T12:09:51.27" personId="{42C24DA6-19A9-4397-834E-52EB0598BBFE}" id="{10187943-B648-4267-B4D0-6A7E4A547140}" done="1">
    <text>@Maria Paola GUERRA 620,638</text>
    <mentions>
      <mention mentionpersonId="{EDD27446-2B63-4911-BD80-2FE03E2A0EDD}" mentionId="{FC0506CA-54DB-401D-9EEC-6D7ACB7B9987}" startIndex="0" length="19"/>
    </mentions>
  </threadedComment>
  <threadedComment ref="O480" dT="2023-02-09T12:10:38.06" personId="{42C24DA6-19A9-4397-834E-52EB0598BBFE}" id="{49C006DF-B1D9-4423-957E-C7237E0AE298}" done="1">
    <text>@Maria Paola GUERRA 83%</text>
    <mentions>
      <mention mentionpersonId="{EDD27446-2B63-4911-BD80-2FE03E2A0EDD}" mentionId="{EC0A0E10-6029-4FA4-8E5E-0B93D030139D}" startIndex="0" length="19"/>
    </mentions>
  </threadedComment>
  <threadedComment ref="P480" dT="2023-02-09T12:10:58.25" personId="{42C24DA6-19A9-4397-834E-52EB0598BBFE}" id="{8655087F-B219-44AE-892A-9E94F5A7BC65}" done="1">
    <text>@Maria Paola GUERRA Oct-Dec 2020</text>
    <mentions>
      <mention mentionpersonId="{EDD27446-2B63-4911-BD80-2FE03E2A0EDD}" mentionId="{F54B16F0-D9B3-4F51-9A55-1822DA2B7DC7}" startIndex="0" length="19"/>
    </mentions>
  </threadedComment>
  <threadedComment ref="Q480" dT="2023-02-09T12:12:02.92" personId="{42C24DA6-19A9-4397-834E-52EB0598BBFE}" id="{0B508602-EF02-41BF-AFBE-9A3D2DA2732A}" done="1">
    <text>@Maria Paola GUERRA calculate based on the population and % in phase 3+. The number should be around 0.2M</text>
    <mentions>
      <mention mentionpersonId="{EDD27446-2B63-4911-BD80-2FE03E2A0EDD}" mentionId="{975ECBEA-ACB0-425E-95D9-0910AFD837B7}" startIndex="0" length="19"/>
    </mentions>
  </threadedComment>
  <threadedComment ref="Q480" dT="2023-02-09T12:12:51.41" personId="{42C24DA6-19A9-4397-834E-52EB0598BBFE}" id="{3A79E6B4-83B3-47EA-8202-474DE07F4DD4}" parentId="{0B508602-EF02-41BF-AFBE-9A3D2DA2732A}">
    <text>add N/A on all cells for phases, highest area phase and MFC</text>
  </threadedComment>
  <threadedComment ref="R480" dT="2023-02-09T12:11:21.99" personId="{42C24DA6-19A9-4397-834E-52EB0598BBFE}" id="{05FA00AB-AA45-4FBB-B3F3-A3D44B02B26D}" done="1">
    <text>@Maria Paola GUERRA 25%</text>
    <mentions>
      <mention mentionpersonId="{EDD27446-2B63-4911-BD80-2FE03E2A0EDD}" mentionId="{0CF3B415-76FA-41E0-950D-D4238FADECF8}" startIndex="0" length="19"/>
    </mentions>
  </threadedComment>
  <threadedComment ref="U480" dT="2023-02-09T12:13:42.13" personId="{42C24DA6-19A9-4397-834E-52EB0598BBFE}" id="{141C1BAC-BF48-4544-A2C6-6B2C1A0CA68B}" done="1">
    <text>@Maria Paola GUERRA calculate number with % and population size. The number is around 0.4M</text>
    <mentions>
      <mention mentionpersonId="{EDD27446-2B63-4911-BD80-2FE03E2A0EDD}" mentionId="{D86F1C54-0093-46A5-8773-757631735888}" startIndex="0" length="19"/>
    </mentions>
  </threadedComment>
  <threadedComment ref="V480" dT="2023-02-09T12:13:13.71" personId="{42C24DA6-19A9-4397-834E-52EB0598BBFE}" id="{8D109144-411E-4DAF-BADB-E36E1A651F1B}" done="1">
    <text>@Maria Paola GUERRA 65%</text>
    <mentions>
      <mention mentionpersonId="{EDD27446-2B63-4911-BD80-2FE03E2A0EDD}" mentionId="{874C5EAF-6916-493F-90E9-6B121830F3A4}" startIndex="0" length="19"/>
    </mentions>
  </threadedComment>
  <threadedComment ref="Q481" dT="2023-02-09T12:15:40.97" personId="{42C24DA6-19A9-4397-834E-52EB0598BBFE}" id="{1E57CDC0-2525-44E5-9D6F-48F4E735BB6E}" done="1">
    <text>@Maria Paola GUERRA calculate with population size and %. This is around 0.1M</text>
    <mentions>
      <mention mentionpersonId="{EDD27446-2B63-4911-BD80-2FE03E2A0EDD}" mentionId="{CEE057F2-5FB1-466D-8520-BC2D8DA479FD}" startIndex="0" length="19"/>
    </mentions>
  </threadedComment>
  <threadedComment ref="R481" dT="2023-02-09T12:15:16.24" personId="{42C24DA6-19A9-4397-834E-52EB0598BBFE}" id="{C8E7EF05-D1EE-4914-B117-62AEC5004F21}" done="1">
    <text>@Maria Paola GUERRA 22%</text>
    <mentions>
      <mention mentionpersonId="{EDD27446-2B63-4911-BD80-2FE03E2A0EDD}" mentionId="{12706640-8992-428C-B4FB-9ACAFEBB3426}" startIndex="0" length="19"/>
    </mentions>
  </threadedComment>
  <threadedComment ref="R482" dT="2023-02-21T13:53:02.64" personId="{42C24DA6-19A9-4397-834E-52EB0598BBFE}" id="{1AA81E28-A9BE-4708-B40C-E6AF2313EEBC}" done="1">
    <text>check final figure once WFP JOCO confirmed calculation . these current figures expected to change a bit.</text>
  </threadedComment>
  <threadedComment ref="R482" dT="2023-02-27T08:36:50.74" personId="{42C24DA6-19A9-4397-834E-52EB0598BBFE}" id="{EF6FFE93-6749-4A33-BC2F-868CB2961D36}" parentId="{1AA81E28-A9BE-4708-B40C-E6AF2313EEBC}">
    <text>WFP Jordan CO confirmed these figures.</text>
  </threadedComment>
  <threadedComment ref="AI482" dT="2023-02-13T10:08:37.07" personId="{42C24DA6-19A9-4397-834E-52EB0598BBFE}" id="{16551A32-CA99-43CD-BCDA-36A05B18B528}">
    <text>Refugees in camps and communities (mainly Syrian). This is the figure who are registered with UNHCR. There may be 1.3M refugees in Jordan, but not all are registered.</text>
  </threadedComment>
  <threadedComment ref="K492" dT="2023-04-25T12:35:37.63" personId="{0162B4AC-CB07-4EBC-8220-E4E8207701E2}" id="{AA6B080D-620E-45C1-B3E1-F3FD715313FB}">
    <text>the report and the PTT don't provide the estimates, which are taken from the IPC_CH pop. tracking sheet</text>
  </threadedComment>
  <threadedComment ref="P497" dT="2023-03-16T11:05:58.40" personId="{8E5B5F15-1389-494C-97D8-E47E7EAB760D}" id="{C15AD1DF-03E0-473F-89C5-C394BA4E44A1}">
    <text>NOTE - this is a projection</text>
  </threadedComment>
  <threadedComment ref="N534" dT="2023-02-09T18:55:20.99" personId="{8E5B5F15-1389-494C-97D8-E47E7EAB760D}" id="{91C56E9C-041A-4A40-89E6-80440E16A082}" done="1">
    <text>5.36 adding up the two pop groups from the report</text>
  </threadedComment>
  <threadedComment ref="M540" dT="2023-02-07T15:26:57.05" personId="{42C24DA6-19A9-4397-834E-52EB0598BBFE}" id="{ED089318-4FEA-4507-9A0A-110F48CC9482}">
    <text>FYI - seems GRFC has used the number of registered refugees here, and for some editions with 1.5M refugees, the number of GoL estimate</text>
  </threadedComment>
  <threadedComment ref="Q541" dT="2023-02-07T15:14:36.91" personId="{42C24DA6-19A9-4397-834E-52EB0598BBFE}" id="{122E3A53-4510-4476-B1F9-B9CAB5BE4551}" done="1">
    <text>@Maria Paola GUERRA pls add formula based on % on the right and country population (1.5M). This should be around 0.7M</text>
    <mentions>
      <mention mentionpersonId="{EDD27446-2B63-4911-BD80-2FE03E2A0EDD}" mentionId="{79C8717B-1C96-464B-A723-3768AEEB7836}" startIndex="0" length="19"/>
    </mentions>
  </threadedComment>
  <threadedComment ref="R541" dT="2023-02-07T15:08:28.35" personId="{42C24DA6-19A9-4397-834E-52EB0598BBFE}" id="{4C9D8ABA-ECF7-4799-A60E-E8CA6B0CCE1F}" done="1">
    <text>@Maria Paola GUERRA this should be 49%</text>
    <mentions>
      <mention mentionpersonId="{EDD27446-2B63-4911-BD80-2FE03E2A0EDD}" mentionId="{EF06A6C7-334F-4B05-9CEC-0EF7CA23807E}" startIndex="0" length="19"/>
    </mentions>
  </threadedComment>
  <threadedComment ref="M545" dT="2023-02-01T12:03:31.73" personId="{42C24DA6-19A9-4397-834E-52EB0598BBFE}" id="{71684F06-ADBD-4BE7-BF54-BE711C4CCCC6}" done="1">
    <text>Imaginary figure added as country population to fill the gap. This figure to be confirmed and checked.</text>
  </threadedComment>
  <threadedComment ref="M545" dT="2023-02-08T13:48:27.56" personId="{0162B4AC-CB07-4EBC-8220-E4E8207701E2}" id="{CC5C9D86-A808-4856-850F-FDB4B13562A5}" parentId="{71684F06-ADBD-4BE7-BF54-BE711C4CCCC6}">
    <text>found</text>
  </threadedComment>
  <threadedComment ref="M566" dT="2023-03-10T08:27:35.84" personId="{42C24DA6-19A9-4397-834E-52EB0598BBFE}" id="{6A84D10A-E007-4FD4-BAEC-4941BD3D011B}">
    <text>Until final figure available, figure used last year is now here</text>
  </threadedComment>
  <threadedComment ref="N566" dT="2023-03-10T08:18:38.06" personId="{42C24DA6-19A9-4397-834E-52EB0598BBFE}" id="{3A00BA68-F274-4030-B2F7-CAA81EE078CA}">
    <text>HNO 2023, page 11: 
coverage excludes residents and only covers IDPs, refugees and migrants. (change from last year, when also residents were covered).
Note: pop figures from HNO added in, refugee number (last in the formula) was not easily found, so PIN number 43,000 is therefore used.</text>
  </threadedComment>
  <threadedComment ref="R568" dT="2023-01-18T14:42:53.84" personId="{0162B4AC-CB07-4EBC-8220-E4E8207701E2}" id="{26EC72E6-4259-41FF-B362-978D46904B61}" done="1">
    <text>Population in PHase 3+ should be 49% but it is 52% - pag 21 https://documents.wfp.org/stellent/groups/public/documents/ena/wfp291271.pdf?_ga=2.15105203.445271392.1612357668-543213301.1610018656</text>
  </threadedComment>
  <threadedComment ref="R568" dT="2023-02-01T08:46:23.70" personId="{42C24DA6-19A9-4397-834E-52EB0598BBFE}" id="{61BB059E-5E3D-4F20-9912-7B460441FBD0}" parentId="{26EC72E6-4259-41FF-B362-978D46904B61}">
    <text>corrected formula link from Q548 to Q547. But still inconsistency with % with IPC report. This is because of different population figures in IPC report than what in our file</text>
  </threadedComment>
  <threadedComment ref="S569" dT="2023-03-22T13:30:47.14" personId="{0162B4AC-CB07-4EBC-8220-E4E8207701E2}" id="{4350E749-DF39-B744-9A17-7C4F6C503F93}">
    <text>the numbers do not ass up, but so it's in the report
https://www.ipcinfo.org/ipc-country-analysis/details-map/en/c/1068308/?iso3=MDG</text>
  </threadedComment>
  <threadedComment ref="P570" dT="2023-04-07T12:08:11.44" personId="{0162B4AC-CB07-4EBC-8220-E4E8207701E2}" id="{8A249F28-71BC-48CF-B152-2B2E6B929087}">
    <text>Lisa commented "the 2018 peak should be the same as the 2019 peak as this one (Nov 2017 - Mar 2018) was updated (Mar-Jun 2018)". However, the GRFC 2019 published the Nov17-Mar18 analysis</text>
  </threadedComment>
  <threadedComment ref="AA573" dT="2023-03-27T15:49:59.58" personId="{8E5B5F15-1389-494C-97D8-E47E7EAB760D}" id="{7CB6544E-7008-4B30-917D-8EC86021D20C}">
    <text>Outside Peak</text>
  </threadedComment>
  <threadedComment ref="S578" dT="2023-03-22T13:45:18.21" personId="{0162B4AC-CB07-4EBC-8220-E4E8207701E2}" id="{A4D42091-948B-114B-A3A2-FD0C94A965DA}">
    <text xml:space="preserve">@Federica CARFAGNA clarify with Lisa. This should be 6.914.281 (45%), but if so the phases don’t add up with pop. analysed https://www.ipcinfo.org/ipc-country-analysis/details-map/en/c/1151742/?iso3=MWI
</text>
    <mentions>
      <mention mentionpersonId="{4BC3A806-8124-43B6-AE1E-CE9A8D3347F5}" mentionId="{A1A99490-0598-5C45-951E-23C26561F200}" startIndex="0" length="18"/>
    </mentions>
  </threadedComment>
  <threadedComment ref="O579" dT="2023-01-26T17:04:34.58" personId="{42C24DA6-19A9-4397-834E-52EB0598BBFE}" id="{642865C0-573D-4E5B-A580-27022EA10F19}" done="1">
    <text xml:space="preserve">need to check history why we changed this to 84% in the report. </text>
  </threadedComment>
  <threadedComment ref="O579" dT="2023-02-08T16:41:40.84" personId="{0162B4AC-CB07-4EBC-8220-E4E8207701E2}" id="{8FC1BD58-FCC7-4AF9-813D-76199815862F}" parentId="{642865C0-573D-4E5B-A580-27022EA10F19}">
    <text>it was a problem of total country population - now solved</text>
  </threadedComment>
  <threadedComment ref="O579" dT="2023-03-22T13:50:42.34" personId="{0162B4AC-CB07-4EBC-8220-E4E8207701E2}" id="{00946578-61E4-0049-AE17-ABEDDE8F13D4}" parentId="{642865C0-573D-4E5B-A580-27022EA10F19}">
    <text>@Anna-Leena RASANEN as per the numbers, this is 82% … couldn’t find it in the IPC report. Could you help me?</text>
    <mentions>
      <mention mentionpersonId="{D8E4D220-6F0F-4B59-A2F3-74932D2B3EE4}" mentionId="{42C5400C-67C9-8E4B-AA8C-073A3872DE7B}" startIndex="0" length="19"/>
    </mentions>
  </threadedComment>
  <threadedComment ref="O579" dT="2023-03-22T15:07:31.26" personId="{42C24DA6-19A9-4397-834E-52EB0598BBFE}" id="{7A45BE9A-6514-4C41-A02D-589A3BAF81AA}" parentId="{642865C0-573D-4E5B-A580-27022EA10F19}">
    <text>@Maria Paola GUERRA why the figure was changed remains a mystery. Let's use 82%, as that is in line with IPC population file. Report itself does not say % of country population analysed.
And as this is the same analysis as 2018 peak, please amend the numbers to match for 2018 and 2019 peak. The numbers for 2019 peak row seem to match IPC tracking sheet, so I would use those.</text>
    <mentions>
      <mention mentionpersonId="{EDD27446-2B63-4911-BD80-2FE03E2A0EDD}" mentionId="{B285FA36-9874-43AE-A08C-ACC3E95D54D7}" startIndex="0" length="19"/>
    </mentions>
  </threadedComment>
  <threadedComment ref="O579" dT="2023-03-22T15:07:52.68" personId="{42C24DA6-19A9-4397-834E-52EB0598BBFE}" id="{CA216809-B3DD-4F50-AFA2-B5462B2FC902}" parentId="{642865C0-573D-4E5B-A580-27022EA10F19}">
    <text>https://www.ipcinfo.org/fileadmin/user_upload/ipcinfo/docs/Malawi_MVAC_IPC_AcuteAnalysis_Report2018.pdf</text>
  </threadedComment>
  <threadedComment ref="O616" dT="2023-01-11T13:39:11.34" personId="{42C24DA6-19A9-4397-834E-52EB0598BBFE}" id="{C0C81D9C-8DCC-4A45-AFE9-A2D34D57985C}" done="1">
    <text>added this figure from GRFC 2020 report. Yellow highlight refers to manual add by someone non-MP :)</text>
  </threadedComment>
  <threadedComment ref="M619" dT="2023-03-10T09:49:19.78" personId="{8E5B5F15-1389-494C-97D8-E47E7EAB760D}" id="{C665256A-60F8-46BC-B490-BA6C541C1BF5}">
    <text>changed to meet the sum of all phases</text>
  </threadedComment>
  <threadedComment ref="M678" dT="2023-02-27T09:40:22.45" personId="{0162B4AC-CB07-4EBC-8220-E4E8207701E2}" id="{D017BE61-6CCA-4940-A119-5EC6CE50C080}">
    <text>taken from FAOSTAT</text>
  </threadedComment>
  <threadedComment ref="O678" dT="2023-02-27T09:41:16.70" personId="{0162B4AC-CB07-4EBC-8220-E4E8207701E2}" id="{6E6D17BD-702E-45E7-BCC4-EF68E0D0A727}">
    <text>64% in the report, but not in line with FAOSTAT population</text>
  </threadedComment>
  <threadedComment ref="M680" dT="2023-02-14T11:19:00.54" personId="{0162B4AC-CB07-4EBC-8220-E4E8207701E2}" id="{F1A733E3-1152-497B-9B12-8365CA9DF846}">
    <text>taken from FAOSTAT</text>
  </threadedComment>
  <threadedComment ref="M686" dT="2023-02-27T09:08:22.01" personId="{0162B4AC-CB07-4EBC-8220-E4E8207701E2}" id="{EC8C535D-EDC5-49DE-95BB-97D361930CEE}">
    <text>taken from FAOSTAT, but mismatch among total country population in FAOSTAT and share of population analysed (see issues to solve doc)</text>
  </threadedComment>
  <threadedComment ref="M687" dT="2023-02-27T09:09:34.64" personId="{0162B4AC-CB07-4EBC-8220-E4E8207701E2}" id="{57C568A7-DF12-4596-AD25-0F7C02282F6B}">
    <text>taken from FAOSTAT</text>
  </threadedComment>
  <threadedComment ref="M695" dT="2023-02-14T11:26:53.30" personId="{0162B4AC-CB07-4EBC-8220-E4E8207701E2}" id="{BD1FA082-DC78-479A-B95E-032BED25280B}">
    <text>taken from FAOSTAT</text>
  </threadedComment>
  <threadedComment ref="O695" dT="2023-02-14T11:27:16.00" personId="{0162B4AC-CB07-4EBC-8220-E4E8207701E2}" id="{894EEEBD-D0B2-4F0F-9DEF-7F8F54F8AE2C}">
    <text>computed based on tot. population from FAOSTAT</text>
  </threadedComment>
  <threadedComment ref="M703" dT="2023-02-14T11:28:10.77" personId="{0162B4AC-CB07-4EBC-8220-E4E8207701E2}" id="{043840BD-74BC-4448-A308-E950BE9B17CA}">
    <text>taken from FAOSTAT</text>
  </threadedComment>
  <threadedComment ref="O703" dT="2023-02-14T11:28:25.78" personId="{0162B4AC-CB07-4EBC-8220-E4E8207701E2}" id="{3E221D57-4A4B-4669-9680-190E13EB44AC}">
    <text>computed based on tot. population from FAOSTAT</text>
  </threadedComment>
  <threadedComment ref="Q709" dT="2023-03-23T15:43:40.04" personId="{42C24DA6-19A9-4397-834E-52EB0598BBFE}" id="{779B0BF3-0721-40FA-9BF2-21CF17D98531}">
    <text>range provided 100,000-250,000</text>
  </threadedComment>
  <threadedComment ref="W710" dT="2023-02-15T10:18:51.75" personId="{65AF2E61-7C74-4D49-9CE8-E698B128FF2B}" id="{84E0FA40-C048-4CCA-AD73-69908551AE54}" done="1">
    <text>@Maria Paola GUERRA and @Anna-Leena RASANEN working with the CH Matrix from CILSS i spotted that in 2016, the March16 analysis estimated CH3+ for Jun-Aug at 1,020,536 people, well above the peak "endorsed" and included in the GRFC17. 
Do we want to look into this?</text>
    <mentions>
      <mention mentionpersonId="{EDD27446-2B63-4911-BD80-2FE03E2A0EDD}" mentionId="{EEE6FDE1-8070-4010-BA03-CFAACB99C6E6}" startIndex="0" length="19"/>
      <mention mentionpersonId="{D8E4D220-6F0F-4B59-A2F3-74932D2B3EE4}" mentionId="{F3B9AF46-4C4E-45F5-A63D-CC1F713A8F0E}" startIndex="24" length="19"/>
    </mentions>
  </threadedComment>
  <threadedComment ref="W710" dT="2023-02-15T10:27:36.16" personId="{0162B4AC-CB07-4EBC-8220-E4E8207701E2}" id="{21B984BE-C417-4B5B-90DF-DD5E03A1F5F3}" parentId="{84E0FA40-C048-4CCA-AD73-69908551AE54}">
    <text>I agree with you that it is weird - but the GRFC 2017 refers to the oct-dec 2016 analysis (see pag 64)</text>
  </threadedComment>
  <threadedComment ref="N721" dT="2023-04-05T11:49:01.03" personId="{0162B4AC-CB07-4EBC-8220-E4E8207701E2}" id="{C02E2046-DA7B-485C-8A77-A6D091985D1A}">
    <text>according to CH database, this is 104,037,251 with consequent changes on the phases</text>
  </threadedComment>
  <threadedComment ref="N724" dT="2023-03-21T13:04:51.49" personId="{65AF2E61-7C74-4D49-9CE8-E698B128FF2B}" id="{0C2F48D4-1F8D-460A-AD09-27DF22899E4B}">
    <text>@Anna-Leena RASANEN in the CH Fiche this number is 158,784,429 
 https://fscluster.org/nigeria/document/cadre-harmonize-identification-risk</text>
    <mentions>
      <mention mentionpersonId="{D8E4D220-6F0F-4B59-A2F3-74932D2B3EE4}" mentionId="{D7117FBB-71CC-4D57-BA02-1550DF0E8272}" startIndex="0" length="19"/>
    </mentions>
  </threadedComment>
  <threadedComment ref="AA724" dT="2023-03-27T15:49:59.58" personId="{8E5B5F15-1389-494C-97D8-E47E7EAB760D}" id="{21D17170-41B4-4A68-A93B-DE19FDD5A889}">
    <text>Outside Peak</text>
  </threadedComment>
  <threadedComment ref="AA724" dT="2023-04-28T10:18:21.65" personId="{0162B4AC-CB07-4EBC-8220-E4E8207701E2}" id="{8F69B19B-007B-4D7A-A1F0-7283B5301616}" parentId="{21D17170-41B4-4A68-A93B-DE19FDD5A889}">
    <text>November analysis https://agrhymet.cilss.int/doss/tocharg/2023/01/Resultats_Analyses_Nov2022_fichedecommunication.pdf</text>
  </threadedComment>
  <threadedComment ref="J754" dT="2023-02-08T08:38:08.81" personId="{42C24DA6-19A9-4397-834E-52EB0598BBFE}" id="{0FA173B6-5397-41B5-B68B-67C79D426361}">
    <text>PIN is based on FIES etc, not on CARI. No CARI calculation done, but is possible from MSNA dataset.</text>
  </threadedComment>
  <threadedComment ref="O843" dT="2022-12-27T11:21:44.66" personId="{0162B4AC-CB07-4EBC-8220-E4E8207701E2}" id="{6F1832AC-FF33-4916-A4C9-A729ED0F63FE}" done="1">
    <text>inconsistent: the correct percentage is 103%</text>
  </threadedComment>
  <threadedComment ref="M856" dT="2023-01-05T11:22:28.11" personId="{42C24DA6-19A9-4397-834E-52EB0598BBFE}" id="{4312B963-95FD-466E-83B5-ABB17665E7FC}" done="1">
    <text>@Maria Paola GUERRA I do not have the exact figure easily at hand, but let's use what we have for the population analyzed. I have just that the country population analyzed is 8.3M and this is 100% coverage</text>
    <mentions>
      <mention mentionpersonId="{EDD27446-2B63-4911-BD80-2FE03E2A0EDD}" mentionId="{6DE81014-7345-473B-B325-9A067D65A4F1}" startIndex="0" length="19"/>
    </mentions>
  </threadedComment>
  <threadedComment ref="O856" dT="2023-01-05T11:22:49.73" personId="{42C24DA6-19A9-4397-834E-52EB0598BBFE}" id="{854B7B24-706B-4D1B-9F1E-EE602EDD3026}" done="1">
    <text>@Maria Paola GUERRA this is 100%</text>
    <mentions>
      <mention mentionpersonId="{EDD27446-2B63-4911-BD80-2FE03E2A0EDD}" mentionId="{1CEEC1F9-7F7D-451C-A151-520781277D42}" startIndex="0" length="19"/>
    </mentions>
  </threadedComment>
  <threadedComment ref="P874" dT="2023-03-10T14:59:23.62" personId="{8E5B5F15-1389-494C-97D8-E47E7EAB760D}" id="{88422634-79A1-4110-9244-EE4F2E4BCD5E}">
    <text>https://www.ipcinfo.org/fileadmin/user_upload/ipcinfo/docs/Somalia-Multi-Partner-Technical-Release-on-Somalia-2022-Post-Deyr-Assessment-and-IPC-Analysis-Results-28-Feb-2023.pdf
https://www.ipcinfo.org/fileadmin/user_upload/ipcinfo/docs/IPC_Somalia_Acute_Food_Insecurity_Malnutrition_2023JanJun_Snapshot.pdf</text>
  </threadedComment>
  <threadedComment ref="AA882" dT="2023-04-25T15:14:31.43" personId="{8E5B5F15-1389-494C-97D8-E47E7EAB760D}" id="{9E5EC7D3-9D53-4DB8-BEA5-FE487C0CB1B3}">
    <text>100 000 was published in GRFC 2017 but the peak for 2016 was actually 30 000 as per 
https://www.ipcinfo.org/fileadmin/user_upload/ipcinfo/docs/1_IPC_SouthSudan_KeyMessages_Sept16.pdf</text>
  </threadedComment>
  <threadedComment ref="N883" dT="2023-03-15T16:39:06.65" personId="{8E5B5F15-1389-494C-97D8-E47E7EAB760D}" id="{70005B76-F518-4CD4-A63F-7F72A832054B}">
    <text>12235167 in teh report https://www.ipcinfo.org/fileadmin/user_upload/ipcinfo/docs/IPC_South_Sudan_AcuteFI_May2017_June-July2017_FINAL.pdf</text>
  </threadedComment>
  <threadedComment ref="O883" dT="2023-03-15T16:40:14.01" personId="{8E5B5F15-1389-494C-97D8-E47E7EAB760D}" id="{6EF4879F-64ED-46ED-8F2B-F78654E3BEB7}">
    <text>inconsistent with the report</text>
  </threadedComment>
  <threadedComment ref="S883" dT="2023-03-15T16:38:30.63" personId="{8E5B5F15-1389-494C-97D8-E47E7EAB760D}" id="{8AC7CAA6-D6FE-4D83-AE82-DAA196D1AC1F}">
    <text>2.545.167 to be consistent with the tot pop analysed in the report https://www.ipcinfo.org/fileadmin/user_upload/ipcinfo/docs/IPC_South_Sudan_AcuteFI_May2017_June-July2017_FINAL.pdf</text>
  </threadedComment>
  <threadedComment ref="M888" dT="2023-03-15T16:19:24.86" personId="{8E5B5F15-1389-494C-97D8-E47E7EAB760D}" id="{55BA6C13-7F50-4CC9-8EDA-B16313E6288F}">
    <text>https://www.ipcinfo.org/fileadmin/user_upload/ipcinfo/docs/South_Sudan_IPC_Key_Messages_February-July-2022_Report.pdf</text>
  </threadedComment>
  <threadedComment ref="N888" dT="2023-02-26T13:35:33.88" personId="{8E5B5F15-1389-494C-97D8-E47E7EAB760D}" id="{2CD85465-4DA4-43E6-88B2-CA0B1FF042AF}">
    <text>12,348,961, not 12480000, different from sum of phases (12.345.000)</text>
  </threadedComment>
  <threadedComment ref="O888" dT="2023-02-26T13:28:48.22" personId="{8E5B5F15-1389-494C-97D8-E47E7EAB760D}" id="{80704F72-0504-4E08-B41B-C99C7E02C304}" done="1">
    <text>@Maria Paola GUERRAthe sum of phases  adds up to 99%.
changed from 1835000 to 1.700.000 as per ipc report https://www.ipcinfo.org/fileadmin/user_upload/ipcinfo/docs/South_Sudan_IPC_Key_Messages_February-July-2022_Report.pdf</text>
    <mentions>
      <mention mentionpersonId="{EDD27446-2B63-4911-BD80-2FE03E2A0EDD}" mentionId="{78A9372A-99C9-4948-8BCC-6E6FE1FB5B85}" startIndex="0" length="19"/>
    </mentions>
  </threadedComment>
  <threadedComment ref="Z888" dT="2022-12-29T09:27:16.50" personId="{0162B4AC-CB07-4EBC-8220-E4E8207701E2}" id="{630609CC-0B41-4A8C-A091-2B833F61ADB4}" done="1">
    <text>it should be 23%</text>
  </threadedComment>
  <threadedComment ref="Z888" dT="2022-12-29T11:31:28.04" personId="{8E5B5F15-1389-494C-97D8-E47E7EAB760D}" id="{C5C802FE-30B4-4064-9A1D-BEBB1682B5D8}" parentId="{630609CC-0B41-4A8C-A091-2B833F61ADB4}">
    <text>checked in the IPC website, it's 23%, so a typo</text>
  </threadedComment>
  <threadedComment ref="AA889" dT="2023-04-19T13:48:54.10" personId="{0162B4AC-CB07-4EBC-8220-E4E8207701E2}" id="{6CB53B33-D293-48FA-B214-31AA6FABA621}">
    <text>810 ppl more outside the peak</text>
  </threadedComment>
  <threadedComment ref="M891" dT="2023-02-14T11:34:58.59" personId="{0162B4AC-CB07-4EBC-8220-E4E8207701E2}" id="{35B0D678-5919-44C7-86D5-A79BD04B7048}">
    <text>taken from FAOSTAT</text>
  </threadedComment>
  <threadedComment ref="P913" dT="2023-03-01T09:16:55.18" personId="{0162B4AC-CB07-4EBC-8220-E4E8207701E2}" id="{5372F6D8-5B46-4858-B4F1-2F89AC860783}">
    <text>Whole of Syria Mid-year review of needs, released in June 2016</text>
  </threadedComment>
  <threadedComment ref="R913" dT="2023-01-18T16:39:13.93" personId="{0162B4AC-CB07-4EBC-8220-E4E8207701E2}" id="{3D6E9409-5E96-44C4-8296-4EB917D4164F}" done="1">
    <text>This should be 38%</text>
  </threadedComment>
  <threadedComment ref="R913" dT="2023-02-01T08:58:25.60" personId="{42C24DA6-19A9-4397-834E-52EB0598BBFE}" id="{D9521076-8921-45BE-A9B2-7069A110B1B7}" parentId="{3D6E9409-5E96-44C4-8296-4EB917D4164F}">
    <text>correct % here is 36%, and this was mistakenly 38% in GRFC</text>
  </threadedComment>
  <threadedComment ref="Q919" dT="2023-02-26T09:16:55.60" personId="{8E5B5F15-1389-494C-97D8-E47E7EAB760D}" id="{9DC92ACB-ECBD-44ED-BE9F-35980F493FDB}">
    <text>HNO breakdown provided 16.01.23 by Damien</text>
  </threadedComment>
  <threadedComment ref="Q919" dT="2023-02-27T10:15:20.63" personId="{0162B4AC-CB07-4EBC-8220-E4E8207701E2}" id="{D983AE05-5209-408F-803A-661E919A8581}" parentId="{9DC92ACB-ECBD-44ED-BE9F-35980F493FDB}">
    <text>Yes, it's taken from there (moderately+severely food insecure)</text>
  </threadedComment>
  <threadedComment ref="Q919" dT="2023-02-27T10:25:30.66" personId="{8E5B5F15-1389-494C-97D8-E47E7EAB760D}" id="{C85C0BA2-5602-4356-B44A-C72B96D9F262}" parentId="{9DC92ACB-ECBD-44ED-BE9F-35980F493FDB}">
    <text>i know, i just made it explicit in the formula :)</text>
  </threadedComment>
  <threadedComment ref="U919" dT="2023-01-17T13:23:00.94" personId="{0162B4AC-CB07-4EBC-8220-E4E8207701E2}" id="{92D0623B-D272-4407-AAA9-25FC58CA522E}">
    <text>Marginally food secure: 7,890,363 (=35.70%)</text>
  </threadedComment>
  <threadedComment ref="U919" dT="2023-02-26T09:16:47.20" personId="{8E5B5F15-1389-494C-97D8-E47E7EAB760D}" id="{EE61AC48-0E86-4DFE-80D6-0F66C1EAB735}" parentId="{92D0623B-D272-4407-AAA9-25FC58CA522E}">
    <text>HNO breakdown provided 16.01.23 by Damien</text>
  </threadedComment>
  <threadedComment ref="U919" dT="2023-02-27T10:15:57.35" personId="{0162B4AC-CB07-4EBC-8220-E4E8207701E2}" id="{DABBB0A0-6B2C-4CBD-BC75-1B5EFB9C35B3}" parentId="{92D0623B-D272-4407-AAA9-25FC58CA522E}">
    <text>Yes, it's taken from there</text>
  </threadedComment>
  <threadedComment ref="M968" dT="2023-03-01T09:27:09.71" personId="{0162B4AC-CB07-4EBC-8220-E4E8207701E2}" id="{2F775730-38FF-405E-AFE8-3F2AD708D2A4}">
    <text>computed - it refers to the syrian refugees in Turkey</text>
  </threadedComment>
  <threadedComment ref="AJ989" dT="2023-02-09T09:54:44.57" personId="{65AF2E61-7C74-4D49-9CE8-E698B128FF2B}" id="{E7AD98BA-3192-48E5-9C77-E74DEDA808BC}" done="1">
    <text>@Maria Paola GUERRA this seems to refer to Ukraine areas. Can we delete?</text>
    <mentions>
      <mention mentionpersonId="{EDD27446-2B63-4911-BD80-2FE03E2A0EDD}" mentionId="{81236DC0-D95E-4B2C-B1D9-5AB566547207}" startIndex="0" length="19"/>
    </mentions>
  </threadedComment>
  <threadedComment ref="AJ989" dT="2023-02-09T10:01:24.60" personId="{0162B4AC-CB07-4EBC-8220-E4E8207701E2}" id="{3B1D2FDB-600C-43EA-8FA7-89A5DBF110BC}" parentId="{E7AD98BA-3192-48E5-9C77-E74DEDA808BC}">
    <text>Moved to Ukraine - thanks for noticing</text>
  </threadedComment>
  <threadedComment ref="Q995" dT="2023-03-19T18:57:07.61" personId="{8E5B5F15-1389-494C-97D8-E47E7EAB760D}" id="{E370887B-4EA7-42C0-A607-47946EB7A879}">
    <text>range provided '2,000,000-2.500.000</text>
  </threadedComment>
  <threadedComment ref="R995" dT="2023-03-23T10:21:38.75" personId="{42C24DA6-19A9-4397-834E-52EB0598BBFE}" id="{5B66DA31-33EE-4ECD-8F6D-B9EE8A868868}">
    <text>4-5%</text>
  </threadedComment>
  <threadedComment ref="M998" dT="2023-02-14T12:03:26.53" personId="{0162B4AC-CB07-4EBC-8220-E4E8207701E2}" id="{78117F28-87B0-4FE3-80F0-959BB488D12E}">
    <text>taken from FAOSTAT</text>
  </threadedComment>
  <threadedComment ref="M999" dT="2023-02-14T12:04:17.55" personId="{0162B4AC-CB07-4EBC-8220-E4E8207701E2}" id="{09789FBE-B942-4C0E-9197-AC4B8FF38EA4}">
    <text>taken from FAOSTAT</text>
  </threadedComment>
  <threadedComment ref="M1000" dT="2023-02-14T12:04:30.09" personId="{0162B4AC-CB07-4EBC-8220-E4E8207701E2}" id="{6A91D196-4BDE-4E75-A5C9-75D7E4530A51}">
    <text>taken from FAOSTAT</text>
  </threadedComment>
  <threadedComment ref="M1002" dT="2023-03-17T14:09:38.57" personId="{42C24DA6-19A9-4397-834E-52EB0598BBFE}" id="{AA238247-1890-499A-B014-F294C907FE1C}">
    <text xml:space="preserve">Figure taken from HNO 2023, and this number refers to the number of people living in Ukraine (residents and IDP). On top of this there are estimated 7.7M refugees. </text>
  </threadedComment>
  <threadedComment ref="Q1002" dT="2023-03-17T14:10:43.16" personId="{42C24DA6-19A9-4397-834E-52EB0598BBFE}" id="{05C860B0-B74C-4EEC-BEFF-8B0978733167}">
    <text>HNO figure is 11.1M. Calculating the IPC3+ number against population size in HNO and new assessment 25% prevalence, this would be 8.9M.
AFI number seems to be 10.29M</text>
  </threadedComment>
  <threadedComment ref="M1004" dT="2023-02-14T12:05:24.59" personId="{0162B4AC-CB07-4EBC-8220-E4E8207701E2}" id="{9C17ACE9-7D64-4FB3-A7FA-3C5BC5A744D4}">
    <text>taken from FAOSTAT</text>
  </threadedComment>
  <threadedComment ref="M1048" dT="2023-02-14T12:06:33.60" personId="{0162B4AC-CB07-4EBC-8220-E4E8207701E2}" id="{EFFA1017-2590-4502-AF70-A08E5FA59C45}">
    <text>taken from FAOSTAT</text>
  </threadedComment>
  <threadedComment ref="O1048" dT="2023-03-01T09:31:43.26" personId="{0162B4AC-CB07-4EBC-8220-E4E8207701E2}" id="{07ABE0AE-880D-4545-A7E9-2C5B54612A33}">
    <text>computed based on pop analysed in the report and total country pop taken from FAOSTAT</text>
  </threadedComment>
  <threadedComment ref="Q1048" dT="2023-02-06T09:35:34.12" personId="{65AF2E61-7C74-4D49-9CE8-E698B128FF2B}" id="{7EE55B69-0110-4F63-9018-F2313958A130}" done="1">
    <text>@Maria Paola GUERRA please check with source</text>
    <mentions>
      <mention mentionpersonId="{EDD27446-2B63-4911-BD80-2FE03E2A0EDD}" mentionId="{4216BAD3-0C7E-40D3-9C7D-E278335604E1}" startIndex="0" length="19"/>
    </mentions>
  </threadedComment>
  <threadedComment ref="Q1048" dT="2023-04-17T07:42:58.98" personId="{0162B4AC-CB07-4EBC-8220-E4E8207701E2}" id="{4F5DECB3-8D02-4EA9-B33F-94BD6196FFA7}" parentId="{7EE55B69-0110-4F63-9018-F2313958A130}">
    <text>confirmed 0</text>
  </threadedComment>
  <threadedComment ref="Q1049" dT="2023-02-06T09:35:41.89" personId="{65AF2E61-7C74-4D49-9CE8-E698B128FF2B}" id="{262DD7F1-7C99-4E96-89A1-B0262A79965D}">
    <text>@Maria Paola GUERRA please check with source</text>
  </threadedComment>
  <threadedComment ref="P1054" dT="2023-02-07T11:22:01.13" personId="{65AF2E61-7C74-4D49-9CE8-E698B128FF2B}" id="{1F379CAF-A8AA-4590-9AC4-8CFEE879AF79}" done="1">
    <text>@Maria Paola GUERRA for this row of the current year, the figures are the same as the ones for the projection oct22-23. Can you adjust as to reflect here for the cirrent situation the figures for Jun22-Sept22
https://www.ipcinfo.org/ipc-country-analysis/details-map/en/c/1155845/?iso3=ZMB</text>
    <mentions>
      <mention mentionpersonId="{EDD27446-2B63-4911-BD80-2FE03E2A0EDD}" mentionId="{E77BB44C-BFD3-4670-94C1-700243C63A5F}" startIndex="0" length="19"/>
    </mentions>
  </threadedComment>
  <threadedComment ref="M1056" dT="2023-01-20T12:02:33.09" personId="{42C24DA6-19A9-4397-834E-52EB0598BBFE}" id="{EE85A697-73E5-4FC4-8A13-473515FF4C81}" done="1">
    <text>@Maria Paola GUERRA these 3 cells should be the same numbers as in the row below. I checked the report, and the GRFC 2018 line is perfect. And as this is the same analysis, information is exactly the same.</text>
    <mentions>
      <mention mentionpersonId="{EDD27446-2B63-4911-BD80-2FE03E2A0EDD}" mentionId="{BE8BF20D-7E09-453A-B87E-49C50090C04D}" startIndex="0" length="19"/>
    </mentions>
  </threadedComment>
  <threadedComment ref="M1058" dT="2023-02-27T09:29:28.85" personId="{0162B4AC-CB07-4EBC-8220-E4E8207701E2}" id="{D6C3F239-EE11-4E6B-95AD-38F8F2CEC141}">
    <text>taken from FAOSTAT, but % of population analysed differs when using FAOSTAT or computing the total country population (see issues to solve doc)</text>
  </threadedComment>
  <threadedComment ref="O1058" dT="2023-02-27T09:30:04.23" personId="{0162B4AC-CB07-4EBC-8220-E4E8207701E2}" id="{4514FFFF-1579-420F-955D-31EDA7A1ED2E}">
    <text>in the report it's 67%, but non tin line with FAOSTAT's country pop.</text>
  </threadedComment>
  <threadedComment ref="Q1063" dT="2023-03-19T16:15:56.12" personId="{8E5B5F15-1389-494C-97D8-E47E7EAB760D}" id="{FF1A251C-6A27-4C03-9BDE-8987E5CDC788}">
    <text>FEWSNET range 3.000.000 - 3.500.000</text>
  </threadedComment>
  <threadedComment ref="R1063" dT="2023-03-19T16:16:45.73" personId="{8E5B5F15-1389-494C-97D8-E47E7EAB760D}" id="{F9D1E1F6-919F-465D-85D5-0EDE768D9332}">
    <text>FEWSNET ragne 19-23%</text>
  </threadedComment>
</ThreadedComments>
</file>

<file path=xl/threadedComments/threadedComment3.xml><?xml version="1.0" encoding="utf-8"?>
<ThreadedComments xmlns="http://schemas.microsoft.com/office/spreadsheetml/2018/threadedcomments" xmlns:x="http://schemas.openxmlformats.org/spreadsheetml/2006/main">
  <threadedComment ref="L10" dT="2023-06-28T13:57:08.37" personId="{531FBCF7-9BF0-4EA9-AB53-E27B6117F29C}" id="{DBFA7AA6-5ED9-4CE7-909A-E498C48CC1DD}" done="1">
    <text>Yes there is new data available, however, the peak for 2023 should be that from the Nov 2022 - March 2023 period as it was 19.9 million in Phase 3+ and that's higher than the results of the new analysis</text>
  </threadedComment>
  <threadedComment ref="L10" dT="2023-06-30T07:13:19.44" personId="{2A3F8B6E-5FE9-427B-9BB8-481C78BCBBA1}" id="{82860F53-A9BE-4436-B752-4B53E05C2FD9}" parentId="{DBFA7AA6-5ED9-4CE7-909A-E498C48CC1DD}">
    <text>Agree with Lisa</text>
  </threadedComment>
  <threadedComment ref="L10" dT="2023-06-30T07:42:03.30" personId="{0162B4AC-CB07-4EBC-8220-E4E8207701E2}" id="{D029A5CF-09CB-4BF5-AD19-EBDE5A263C74}" parentId="{DBFA7AA6-5ED9-4CE7-909A-E498C48CC1DD}">
    <text>Accepted and changed accordingly - thanks</text>
  </threadedComment>
  <threadedComment ref="T74" dT="2023-06-28T13:55:56.64" personId="{531FBCF7-9BF0-4EA9-AB53-E27B6117F29C}" id="{CA7692E2-3BCE-480B-AD94-488A8B1103E0}" done="1">
    <text>this should be the peak for Bangladesh</text>
  </threadedComment>
  <threadedComment ref="AD144" dT="2023-03-27T15:49:59.58" personId="{8E5B5F15-1389-494C-97D8-E47E7EAB760D}" id="{6BE3D168-4FBF-49CB-980E-F12F8F94D637}">
    <text>Outside Peak</text>
  </threadedComment>
  <threadedComment ref="AD144" dT="2023-04-28T10:18:30.66" personId="{0162B4AC-CB07-4EBC-8220-E4E8207701E2}" id="{EE6A718C-F39A-43BE-96C5-AF8DE724BDAB}" parentId="{6BE3D168-4FBF-49CB-980E-F12F8F94D637}">
    <text>November analysis https://agrhymet.cilss.int/doss/tocharg/2023/01/Resultats_Analyses_Nov2022_fichedecommunication.pdf</text>
  </threadedComment>
  <threadedComment ref="R148" dT="2023-02-08T13:20:46.03" personId="{0162B4AC-CB07-4EBC-8220-E4E8207701E2}" id="{7ECFEA8F-DAFE-4BBA-B4B4-2665531C2B80}" done="1">
    <text>changed from 81%</text>
  </threadedComment>
  <threadedComment ref="T151" dT="2023-02-06T08:26:53.29" personId="{65AF2E61-7C74-4D49-9CE8-E698B128FF2B}" id="{8EDB03F5-553A-4ABD-88B4-A26FEBFF20F8}" done="1">
    <text>@Maria Paola GUERRA perhaps a typo and this is 2,000,000</text>
    <mentions>
      <mention mentionpersonId="{EDD27446-2B63-4911-BD80-2FE03E2A0EDD}" mentionId="{AE077E43-86B9-4F23-A1FB-8D8CEF3BB7CF}" startIndex="0" length="19"/>
    </mentions>
  </threadedComment>
  <threadedComment ref="T155" dT="2023-03-23T08:56:44.64" personId="{42C24DA6-19A9-4397-834E-52EB0598BBFE}" id="{C8B2CE29-E275-4480-9ECD-C35112A7B795}">
    <text>Range provided: 500,000-750,000</text>
  </threadedComment>
  <threadedComment ref="U155" dT="2023-03-23T10:22:37.13" personId="{42C24DA6-19A9-4397-834E-52EB0598BBFE}" id="{0EEBAD8E-CC1E-4E54-A4FA-132E46D9ABD8}">
    <text>4-6%</text>
  </threadedComment>
  <threadedComment ref="T156" dT="2023-06-28T14:04:24.45" personId="{531FBCF7-9BF0-4EA9-AB53-E27B6117F29C}" id="{DFB8F6C6-ACC0-4CD8-91EC-66789DBD77C3}" done="1">
    <text>this should be the peak for 2023</text>
  </threadedComment>
  <threadedComment ref="P179" dT="2023-02-09T10:44:42.11" personId="{0162B4AC-CB07-4EBC-8220-E4E8207701E2}" id="{B0E1EED7-7B78-4566-A1F6-AD9588CFADB1}" done="1">
    <text>@Anna-Leena RASANEN @Carlos ESTEVEZ these numbers are strange - analysis missing in the database</text>
    <mentions>
      <mention mentionpersonId="{D8E4D220-6F0F-4B59-A2F3-74932D2B3EE4}" mentionId="{73A957D0-9301-4408-AF0A-B329964BA2F7}" startIndex="0" length="19"/>
      <mention mentionpersonId="{2E4B17DF-1EF2-4ED9-94F5-6F361C0B19AC}" mentionId="{66592720-1B4B-4AF1-95DA-FE6FE9C6D7CC}" startIndex="20" length="15"/>
    </mentions>
  </threadedComment>
  <threadedComment ref="P179" dT="2023-02-09T10:57:52.92" personId="{65AF2E61-7C74-4D49-9CE8-E698B128FF2B}" id="{040068F8-5B93-4E4F-BC77-A61E240C4755}" parentId="{B0E1EED7-7B78-4566-A1F6-AD9588CFADB1}">
    <text>@Maria Paola GUERRA in the AM_trend file, its indicated coverage was 100% and country population is then 25,931,269</text>
    <mentions>
      <mention mentionpersonId="{EDD27446-2B63-4911-BD80-2FE03E2A0EDD}" mentionId="{AE2875B9-CC14-4D74-8926-D7AE8B4A9AEE}" startIndex="0" length="19"/>
    </mentions>
  </threadedComment>
  <threadedComment ref="P179" dT="2023-02-09T11:12:25.56" personId="{0162B4AC-CB07-4EBC-8220-E4E8207701E2}" id="{18E0DC19-5190-4950-ADDD-0916A00874BF}" parentId="{B0E1EED7-7B78-4566-A1F6-AD9588CFADB1}">
    <text>Ok - it's in line also with the report</text>
  </threadedComment>
  <threadedComment ref="S192" dT="2023-07-03T15:06:26.44" personId="{0162B4AC-CB07-4EBC-8220-E4E8207701E2}" id="{6DF06726-A218-405B-87C3-C4C8A04F7FF2}">
    <text>the new analysis overwrite this one</text>
  </threadedComment>
  <threadedComment ref="L193" dT="2023-06-28T14:07:59.41" personId="{531FBCF7-9BF0-4EA9-AB53-E27B6117F29C}" id="{E76A5EF4-7896-4EB6-8114-2B5C417F0C91}" done="1">
    <text>Yes there is new data but the peak should be Sept 2022 - Mar 2023 as the Phase 3+ of 2.65 million is higher than the results from the new analysis</text>
  </threadedComment>
  <threadedComment ref="U253" dT="2023-02-09T12:00:52.53" personId="{42C24DA6-19A9-4397-834E-52EB0598BBFE}" id="{35B2138A-E706-4A4C-A000-6953E97D8CE6}" done="1">
    <text>@Maria Paola GUERRA pls check this, as this should be %</text>
    <mentions>
      <mention mentionpersonId="{EDD27446-2B63-4911-BD80-2FE03E2A0EDD}" mentionId="{B5D0EE29-9CA0-44F4-82FA-1990898B05A5}" startIndex="0" length="19"/>
    </mentions>
  </threadedComment>
  <threadedComment ref="S286" dT="2023-05-31T14:02:04.17" personId="{0162B4AC-CB07-4EBC-8220-E4E8207701E2}" id="{337513BF-B8A8-4C17-AAB4-495622A37D01}">
    <text>Projection Update</text>
  </threadedComment>
  <threadedComment ref="T296" dT="2023-06-28T14:14:04.14" personId="{531FBCF7-9BF0-4EA9-AB53-E27B6117F29C}" id="{0C7509CB-595C-4B42-A0EC-C0B63BFC94DD}" done="1">
    <text>this is the peak</text>
  </threadedComment>
  <threadedComment ref="T312" dT="2023-06-30T07:28:48.89" personId="{2A3F8B6E-5FE9-427B-9BB8-481C78BCBBA1}" id="{3DB62D53-BF5F-4CF6-879E-BD880A5475FE}" done="1">
    <text>Unless there is a new IPC upcoming, this should be the peak for 2023</text>
  </threadedComment>
  <threadedComment ref="T312" dT="2023-06-30T07:49:26.42" personId="{0162B4AC-CB07-4EBC-8220-E4E8207701E2}" id="{34E4CCDB-14C7-4671-B4DA-44EAEC6645BD}" parentId="{3DB62D53-BF5F-4CF6-879E-BD880A5475FE}">
    <text>Agree</text>
  </threadedComment>
  <threadedComment ref="S365" dT="2023-01-19T16:06:52.97" personId="{0162B4AC-CB07-4EBC-8220-E4E8207701E2}" id="{4C4A1514-07BC-4D99-A9A2-924E8863B584}" done="1">
    <text>https://www.ipcinfo.org/fileadmin/user_upload/ipcinfo/docs/IPC_Swaziland_AcuteFI_Situation_2016Apr2017Mar.pdf</text>
  </threadedComment>
  <threadedComment ref="P367" dT="2023-01-20T10:24:21.67" personId="{42C24DA6-19A9-4397-834E-52EB0598BBFE}" id="{915CB59B-0FFE-4254-9400-9D20BB76A44C}" done="1">
    <text>@Maria Paola GUERRA 1,120,092</text>
    <mentions>
      <mention mentionpersonId="{EDD27446-2B63-4911-BD80-2FE03E2A0EDD}" mentionId="{0814D0DB-A7E2-4DCE-8479-8FA610CB3EF9}" startIndex="0" length="19"/>
    </mentions>
  </threadedComment>
  <threadedComment ref="P367" dT="2023-02-01T14:14:55.19" personId="{42C24DA6-19A9-4397-834E-52EB0598BBFE}" id="{89DAE863-4865-4067-B894-5F33C3B66379}" parentId="{915CB59B-0FFE-4254-9400-9D20BB76A44C}">
    <text>this is now changed.</text>
  </threadedComment>
  <threadedComment ref="R367" dT="2023-01-20T10:23:46.61" personId="{42C24DA6-19A9-4397-834E-52EB0598BBFE}" id="{B7A76156-36BD-4808-9EA5-869B8D853B3A}" done="1">
    <text>@Maria Paola GUERRA this should be 85%</text>
    <mentions>
      <mention mentionpersonId="{EDD27446-2B63-4911-BD80-2FE03E2A0EDD}" mentionId="{F198939B-2B01-44CE-AAD9-A2C29E760F19}" startIndex="0" length="19"/>
    </mentions>
  </threadedComment>
  <threadedComment ref="R367" dT="2023-02-01T14:13:28.50" personId="{42C24DA6-19A9-4397-834E-52EB0598BBFE}" id="{B4785430-70B2-4934-86D7-726CB115F16C}" parentId="{B7A76156-36BD-4808-9EA5-869B8D853B3A}">
    <text>Yes, agreed. This is a mistake in our report, so I have now changed. In case we need to, we can go back to the old and incorrect 79%</text>
  </threadedComment>
  <threadedComment ref="AD379" dT="2023-03-27T15:49:59.58" personId="{8E5B5F15-1389-494C-97D8-E47E7EAB760D}" id="{4591A9C1-EA3B-4AD0-B997-F2653674A844}">
    <text>Outside Peak</text>
  </threadedComment>
  <threadedComment ref="AD379" dT="2023-03-27T15:51:49.65" personId="{8E5B5F15-1389-494C-97D8-E47E7EAB760D}" id="{52381193-1F92-439F-A88A-7A8BB17D82C3}" parentId="{4591A9C1-EA3B-4AD0-B997-F2653674A844}">
    <text>352896 in the peak</text>
  </threadedComment>
  <threadedComment ref="L438" dT="2023-06-28T14:18:27.06" personId="{531FBCF7-9BF0-4EA9-AB53-E27B6117F29C}" id="{26E42326-B492-46C5-B733-9E9723420A19}" done="1">
    <text>The peak is Jun-Aug 2023 with 4.27 million in Phase 3+</text>
  </threadedComment>
  <threadedComment ref="AD473" dT="2023-04-19T13:49:30.69" personId="{0162B4AC-CB07-4EBC-8220-E4E8207701E2}" id="{9B153DF2-31D4-42E2-87F9-8F5E10643610}">
    <text>19,206 outside the peak</text>
  </threadedComment>
  <threadedComment ref="AD473" dT="2023-06-30T07:17:09.88" personId="{2A3F8B6E-5FE9-427B-9BB8-481C78BCBBA1}" id="{747BA6C9-030D-4801-B283-BBE32AFE3DBF}" parentId="{9B153DF2-31D4-42E2-87F9-8F5E10643610}">
    <text>Ok, but please do not put it within the Mar-Jun 2023 data, for which the analysis explicitly mentioned "0" people in phase 5. Suggest to have it mentioned in a note as it was done in the GRFC 2023 (see for instance Nigeria on p. 123 with around 3000 people classified in phase 5 outside the peak)</text>
  </threadedComment>
  <threadedComment ref="AD627" dT="2023-03-27T15:49:59.58" personId="{8E5B5F15-1389-494C-97D8-E47E7EAB760D}" id="{23B25E43-E151-4DBF-9BDA-2CF698D9F934}">
    <text>Outside Peak</text>
  </threadedComment>
  <threadedComment ref="T773" dT="2023-07-03T15:38:17.11" personId="{0162B4AC-CB07-4EBC-8220-E4E8207701E2}" id="{708BEB37-0BA7-4D6F-BF00-03B18F0763D0}">
    <text>range provided 100,000-250,000</text>
  </threadedComment>
  <threadedComment ref="T774" dT="2023-06-29T09:57:01.47" personId="{0162B4AC-CB07-4EBC-8220-E4E8207701E2}" id="{91F28A68-62A9-46B4-BB9C-F1F6B319CECF}">
    <text>range provided 100,000-250,000</text>
  </threadedComment>
  <threadedComment ref="AD791" dT="2023-03-27T15:49:59.58" personId="{8E5B5F15-1389-494C-97D8-E47E7EAB760D}" id="{026EC348-53C9-41BB-A30D-D2F19B6AF4BB}">
    <text>Outside Peak</text>
  </threadedComment>
  <threadedComment ref="AD791" dT="2023-04-28T10:18:21.65" personId="{0162B4AC-CB07-4EBC-8220-E4E8207701E2}" id="{9FA921F0-F64B-4A3F-9CF3-17D6DB57BB29}" parentId="{026EC348-53C9-41BB-A30D-D2F19B6AF4BB}">
    <text>November analysis https://agrhymet.cilss.int/doss/tocharg/2023/01/Resultats_Analyses_Nov2022_fichedecommunication.pdf</text>
  </threadedComment>
  <threadedComment ref="T811" dT="2023-06-28T14:24:24.77" personId="{531FBCF7-9BF0-4EA9-AB53-E27B6117F29C}" id="{80E4BA83-6E48-4C4D-B2D3-12914DD27817}" done="1">
    <text>this should be the peak</text>
  </threadedComment>
  <threadedComment ref="AC969" dT="2022-12-29T09:27:16.50" personId="{0162B4AC-CB07-4EBC-8220-E4E8207701E2}" id="{11193786-5FA4-4098-8697-9248AA767065}" done="1">
    <text>it should be 23%</text>
  </threadedComment>
  <threadedComment ref="AC969" dT="2022-12-29T11:31:28.04" personId="{8E5B5F15-1389-494C-97D8-E47E7EAB760D}" id="{0FF09BC3-2086-4B8D-8D5A-523AD7E6DCB8}" parentId="{11193786-5FA4-4098-8697-9248AA767065}">
    <text>checked in the IPC website, it's 23%, so a typo</text>
  </threadedComment>
  <threadedComment ref="AD970" dT="2023-04-19T13:48:54.10" personId="{0162B4AC-CB07-4EBC-8220-E4E8207701E2}" id="{BD0B24D7-431A-4AFB-A06F-94EB29BC34DD}">
    <text>810 ppl more outside the peak</text>
  </threadedComment>
  <threadedComment ref="AD971" dT="2023-04-19T13:48:54.10" personId="{0162B4AC-CB07-4EBC-8220-E4E8207701E2}" id="{1CB6671F-28C7-4F19-859A-556E5CD1EBD6}">
    <text>810 ppl more outside the projection</text>
  </threadedComment>
  <threadedComment ref="AD971" dT="2023-06-30T07:18:24.17" personId="{2A3F8B6E-5FE9-427B-9BB8-481C78BCBBA1}" id="{9E52E58C-6E4E-4F4A-ADC2-5865C660331F}" parentId="{1CB6671F-28C7-4F19-859A-556E5CD1EBD6}">
    <text xml:space="preserve">Sorry this is not clear - to which period is  this referring? </text>
  </threadedComment>
  <threadedComment ref="T1084" dT="2023-03-19T18:57:07.61" personId="{8E5B5F15-1389-494C-97D8-E47E7EAB760D}" id="{F9D22F14-EB1F-4257-A81B-57A32D24902C}">
    <text>range provided '2,000,000-2.500.000</text>
  </threadedComment>
  <threadedComment ref="U1084" dT="2023-03-23T10:21:38.75" personId="{42C24DA6-19A9-4397-834E-52EB0598BBFE}" id="{5247F525-8E29-4284-9A0F-601FD1868806}">
    <text>4-5%</text>
  </threadedComment>
  <threadedComment ref="L1085" dT="2023-06-28T14:31:17.83" personId="{531FBCF7-9BF0-4EA9-AB53-E27B6117F29C}" id="{29C00E64-03B6-43B4-8598-7B5CCE724A32}">
    <text>Yes there is new data available but the peak should be Sept 2022 - Jan 2023: 1.1 million in Phase 3+ as it is higher than the new results</text>
  </threadedComment>
  <threadedComment ref="L1085" dT="2023-06-30T07:45:08.68" personId="{2A3F8B6E-5FE9-427B-9BB8-481C78BCBBA1}" id="{F3ABA964-A179-4A3B-8F38-E023CC17751E}" parentId="{29C00E64-03B6-43B4-8598-7B5CCE724A32}">
    <text xml:space="preserve">Ok, but this is around half the projected peak for 2023 that was published in GRFC 2023 using FEWS NET range. Should we reopen the discussion as there does not seem to be any new material to do so since March 2023? </text>
  </threadedComment>
  <threadedComment ref="L1086" dT="2023-06-28T14:31:17.83" personId="{531FBCF7-9BF0-4EA9-AB53-E27B6117F29C}" id="{BF08E7DD-217A-4E7F-AF27-174E4B034E3B}">
    <text>Yes there is new data available but the peak should be Sept 2022 - Jan 2023: 1.1 million in Phase 3+ as it is higher than the new results</text>
  </threadedComment>
  <threadedComment ref="L1086" dT="2023-06-30T07:45:08.68" personId="{2A3F8B6E-5FE9-427B-9BB8-481C78BCBBA1}" id="{F4159DDC-566D-4AB6-9E09-7627FA9ED059}" parentId="{BF08E7DD-217A-4E7F-AF27-174E4B034E3B}">
    <text xml:space="preserve">Ok, but this is around half the projected peak for 2023 that was published in GRFC 2023 using FEWS NET range. Should we reopen the discussion as there does not seem to be any new material to do so since March 2023? </text>
  </threadedComment>
  <threadedComment ref="P1089" dT="2023-02-14T12:03:26.53" personId="{0162B4AC-CB07-4EBC-8220-E4E8207701E2}" id="{1A29CA98-7515-4235-81C9-945F19EE1182}">
    <text>taken from FAOSTAT</text>
  </threadedComment>
  <threadedComment ref="P1090" dT="2023-02-14T12:04:17.55" personId="{0162B4AC-CB07-4EBC-8220-E4E8207701E2}" id="{07D585DB-CC5A-468A-AD4D-F4DB65BAB087}">
    <text>taken from FAOSTAT</text>
  </threadedComment>
  <threadedComment ref="P1091" dT="2023-02-14T12:04:30.09" personId="{0162B4AC-CB07-4EBC-8220-E4E8207701E2}" id="{1CA1C4A3-1800-4A62-83BA-BDBA2BF71106}">
    <text>taken from FAOSTAT</text>
  </threadedComment>
  <threadedComment ref="P1093" dT="2023-03-17T14:09:38.57" personId="{42C24DA6-19A9-4397-834E-52EB0598BBFE}" id="{BAE86D44-DFCA-445A-AE18-9F5E4E7D8255}">
    <text xml:space="preserve">Figure taken from HNO 2023, and this number refers to the number of people living in Ukraine (residents and IDP). On top of this there are estimated 7.7M refugees. </text>
  </threadedComment>
  <threadedComment ref="T1093" dT="2023-03-17T14:10:43.16" personId="{42C24DA6-19A9-4397-834E-52EB0598BBFE}" id="{DC4CBC68-943C-4AE7-9F12-AE9FB4AF93A1}">
    <text>HNO figure is 11.1M. Calculating the IPC3+ number against population size in HNO and new assessment 25% prevalence, this would be 8.9M.
AFI number seems to be 10.29M</text>
  </threadedComment>
  <threadedComment ref="P1096" dT="2023-02-14T12:05:24.59" personId="{0162B4AC-CB07-4EBC-8220-E4E8207701E2}" id="{53BE10F4-7A57-44B1-A96E-99186BC666B6}">
    <text>taken from FAOSTAT</text>
  </threadedComment>
  <threadedComment ref="T1126" dT="2023-06-30T07:21:25.42" personId="{2A3F8B6E-5FE9-427B-9BB8-481C78BCBBA1}" id="{0A71ABE2-A6B9-485F-AE36-49613973E754}">
    <text xml:space="preserve">Although this must be triple-checked for what concerns political sensitivity, I must flag that FEWS NET has started remote monitoring of the country and indicates 3.0-3.49 million as PiN in June 2023
https://fews.net/sites/default/files/2023-06/FAOB-June-2023-Final.pdf </text>
  </threadedComment>
  <threadedComment ref="L1142" dT="2023-06-28T14:38:22.10" personId="{531FBCF7-9BF0-4EA9-AB53-E27B6117F29C}" id="{C7EA3795-1758-4DD9-818B-B7847E2352D8}" done="1">
    <text>I'm sorry there were some mistakes in our website for both the current and the projection, could you please update these numbers?</text>
  </threadedComment>
  <threadedComment ref="L1142" dT="2023-06-29T09:57:55.43" personId="{0162B4AC-CB07-4EBC-8220-E4E8207701E2}" id="{C195E3D0-3275-4193-A830-35CFB37602C9}" parentId="{C7EA3795-1758-4DD9-818B-B7847E2352D8}">
    <text>done, thanks!</text>
  </threadedComment>
  <threadedComment ref="T1143" dT="2023-06-28T14:34:30.01" personId="{531FBCF7-9BF0-4EA9-AB53-E27B6117F29C}" id="{37C59E1B-42A3-404D-B9C2-89E9B650D72C}" done="1">
    <text>this should be the peak</text>
  </threadedComment>
  <threadedComment ref="P1144" dT="2023-02-14T12:06:33.60" personId="{0162B4AC-CB07-4EBC-8220-E4E8207701E2}" id="{C1ADF3CE-2429-433C-976E-FF9226651ADF}">
    <text>taken from FAOSTAT</text>
  </threadedComment>
  <threadedComment ref="R1144" dT="2023-03-01T09:31:43.26" personId="{0162B4AC-CB07-4EBC-8220-E4E8207701E2}" id="{CDEB13B3-EF2C-4708-864B-AE3788AB5CFD}">
    <text>computed based on pop analysed in the report and total country pop taken from FAOSTAT</text>
  </threadedComment>
  <threadedComment ref="T1144" dT="2023-02-06T09:35:34.12" personId="{65AF2E61-7C74-4D49-9CE8-E698B128FF2B}" id="{88FB01FC-3F90-4251-8D69-E6CB1968457C}" done="1">
    <text>@Maria Paola GUERRA please check with source</text>
    <mentions>
      <mention mentionpersonId="{EDD27446-2B63-4911-BD80-2FE03E2A0EDD}" mentionId="{6A5AC8B6-E41C-4124-9D7B-FC4F58F76D88}" startIndex="0" length="19"/>
    </mentions>
  </threadedComment>
  <threadedComment ref="T1144" dT="2023-04-17T07:42:58.98" personId="{0162B4AC-CB07-4EBC-8220-E4E8207701E2}" id="{3DC2B665-3D0A-4C71-8426-B121AE529666}" parentId="{88FB01FC-3F90-4251-8D69-E6CB1968457C}">
    <text>confirmed 0</text>
  </threadedComment>
  <threadedComment ref="T1145" dT="2023-02-06T09:35:41.89" personId="{65AF2E61-7C74-4D49-9CE8-E698B128FF2B}" id="{D0DDACE6-A9D2-4D5D-ADBF-475482E2F632}">
    <text>@Maria Paola GUERRA please check with source</text>
  </threadedComment>
  <threadedComment ref="S1150" dT="2023-02-07T11:22:01.13" personId="{65AF2E61-7C74-4D49-9CE8-E698B128FF2B}" id="{18BF5A39-516D-44C3-A8BA-E86F6DE9F72E}" done="1">
    <text>@Maria Paola GUERRA for this row of the current year, the figures are the same as the ones for the projection oct22-23. Can you adjust as to reflect here for the cirrent situation the figures for Jun22-Sept22
https://www.ipcinfo.org/ipc-country-analysis/details-map/en/c/1155845/?iso3=ZMB</text>
    <mentions>
      <mention mentionpersonId="{EDD27446-2B63-4911-BD80-2FE03E2A0EDD}" mentionId="{8A8E67EA-AB24-4BF9-B83D-152AF2F71540}" startIndex="0" length="19"/>
    </mentions>
  </threadedComment>
  <threadedComment ref="P1153" dT="2023-01-20T12:02:33.09" personId="{42C24DA6-19A9-4397-834E-52EB0598BBFE}" id="{A1D22BC2-895D-4D61-9550-4C9C1C83BC11}" done="1">
    <text>@Maria Paola GUERRA these 3 cells should be the same numbers as in the row below. I checked the report, and the GRFC 2018 line is perfect. And as this is the same analysis, information is exactly the same.</text>
    <mentions>
      <mention mentionpersonId="{EDD27446-2B63-4911-BD80-2FE03E2A0EDD}" mentionId="{7608395E-9B0D-43FE-A85E-49DCB39FF7E7}" startIndex="0" length="19"/>
    </mentions>
  </threadedComment>
  <threadedComment ref="P1155" dT="2023-02-27T09:29:28.85" personId="{0162B4AC-CB07-4EBC-8220-E4E8207701E2}" id="{4665BD45-A805-4ED0-B468-FADA484A31ED}">
    <text>taken from FAOSTAT, but % of population analysed differs when using FAOSTAT or computing the total country population (see issues to solve doc)</text>
  </threadedComment>
  <threadedComment ref="R1155" dT="2023-02-27T09:30:04.23" personId="{0162B4AC-CB07-4EBC-8220-E4E8207701E2}" id="{C9A41DA9-E21A-43C7-8739-ACBCB94E05D6}">
    <text>in the report it's 67%, but non tin line with FAOSTAT's country pop.</text>
  </threadedComment>
  <threadedComment ref="T1160" dT="2023-03-19T16:15:56.12" personId="{8E5B5F15-1389-494C-97D8-E47E7EAB760D}" id="{FF39B5BC-5AD8-459C-9A1E-E03AE56221EA}">
    <text>FEWSNET range 3.000.000 - 3.500.000</text>
  </threadedComment>
  <threadedComment ref="U1160" dT="2023-03-19T16:16:45.73" personId="{8E5B5F15-1389-494C-97D8-E47E7EAB760D}" id="{09F4F33A-5372-4531-AD1E-3DC7F0A8CEB9}">
    <text>FEWSNET ragne 19-23%</text>
  </threadedComment>
  <threadedComment ref="T1161" dT="2023-06-29T09:58:33.53" personId="{0162B4AC-CB07-4EBC-8220-E4E8207701E2}" id="{9AC77A67-9E6D-413A-9B44-7FAC582510F4}">
    <text>FEWSNET range 3.000.000 - 3.500.000</text>
  </threadedComment>
  <threadedComment ref="U1161" dT="2023-06-29T09:58:52.01" personId="{0162B4AC-CB07-4EBC-8220-E4E8207701E2}" id="{CDCCA7E8-B8C6-471A-8D45-B57D208A497E}">
    <text>FEWSNET range 19-23%</text>
  </threadedComment>
</ThreadedComments>
</file>

<file path=xl/threadedComments/threadedComment4.xml><?xml version="1.0" encoding="utf-8"?>
<ThreadedComments xmlns="http://schemas.microsoft.com/office/spreadsheetml/2018/threadedcomments" xmlns:x="http://schemas.openxmlformats.org/spreadsheetml/2006/main">
  <threadedComment ref="C1" dT="2023-06-29T12:47:36.99" personId="{0162B4AC-CB07-4EBC-8220-E4E8207701E2}" id="{F8CF525E-03AE-48CD-A758-EE351F76CF4D}">
    <text>move ths after availability of info?</text>
  </threadedComment>
  <threadedComment ref="E1" dT="2023-06-29T12:52:54.15" personId="{0162B4AC-CB07-4EBC-8220-E4E8207701E2}" id="{EB381195-EBBA-4D85-B7FB-4FD6A4C7002A}">
    <text>Y
N</text>
  </threadedComment>
  <threadedComment ref="F1" dT="2023-03-21T15:50:47.36" personId="{42C24DA6-19A9-4397-834E-52EB0598BBFE}" id="{EE5D49E9-50C1-4C85-82AC-6475FE033F71}">
    <text>N/A used in two cases:
1. no data available
2. for refugee/displaced populations, as those are never MFC on their own.</text>
  </threadedComment>
  <threadedComment ref="G1" dT="2023-01-27T16:43:23.57" personId="{0162B4AC-CB07-4EBC-8220-E4E8207701E2}" id="{E8F00173-46FE-4B39-8C54-86884067C93D}" done="1">
    <text>Selection criteria categories: 
GIEWS, 
Climate shock, 
Conflict/Insecurity, 
Economic shock, 
Displacement</text>
  </threadedComment>
  <threadedComment ref="H1" dT="2023-01-27T16:44:29.72" personId="{0162B4AC-CB07-4EBC-8220-E4E8207701E2}" id="{C87279B7-E481-401F-BFC6-5699E17D7521}" done="1">
    <text>Details on:
Type of climate shock (drought/flood)
Type of economic shock (COVID/price/Ukraine was, etc)
GIEWS (1, 2, 3)
Displacement (who/where if available)</text>
  </threadedComment>
  <threadedComment ref="O1" dT="2022-12-23T13:01:45.73" personId="{8E5B5F15-1389-494C-97D8-E47E7EAB760D}" id="{6CC9E2F4-43BF-473E-BDEF-FC33C41CA848}" done="1">
    <text>@Maria Paola GUERRA did you already check the "calculated" % of pop analysed is the same as the "copied/pasted" one? We can retrieve the information from the previous versions of this doc in case. Let's  also extend the formula to previous years, not only 2023.</text>
    <mentions>
      <mention mentionpersonId="{EDD27446-2B63-4911-BD80-2FE03E2A0EDD}" mentionId="{B99A54E5-0975-4FB7-86FA-E8B071EA6F20}" startIndex="0" length="19"/>
    </mentions>
  </threadedComment>
  <threadedComment ref="O1" dT="2022-12-28T11:23:35.11" personId="{0162B4AC-CB07-4EBC-8220-E4E8207701E2}" id="{2FCC73A9-A06F-401A-8A56-F9B941CC9767}" parentId="{6CC9E2F4-43BF-473E-BDEF-FC33C41CA848}">
    <text>Only 2 inconsistencies: Madagascar GRFC 2021 and Senegal GRFC 2023. Moreover, there are 2 cases where - also in the pasted values - % exceeds 100%: Sierra Leone GRFC 2021 and Senegal GRFC 2022.</text>
  </threadedComment>
  <threadedComment ref="O1" dT="2023-01-05T11:28:58.07" personId="{42C24DA6-19A9-4397-834E-52EB0598BBFE}" id="{49843C9E-0CE5-4A1D-9DF8-7DA405A4B367}" parentId="{6CC9E2F4-43BF-473E-BDEF-FC33C41CA848}">
    <text>Madagascar and Sierra Leone GRFC 2021 are now checked and comments with MP tags in those cells.
The easiest way to check pending ones is to go to the report itself and check what we have in the Chapter 1 table where we have information for previous, current and projected year</text>
  </threadedComment>
  <threadedComment ref="AE1" dT="2022-12-09T11:11:26.92" personId="{42C24DA6-19A9-4397-834E-52EB0598BBFE}" id="{6C401F94-64F7-457C-A5D3-68EE02DF3C36}" done="1">
    <text>I added this, as this is one major food crisis selection criteria. Others are clear from the already existing columns</text>
  </threadedComment>
  <threadedComment ref="AH1" dT="2023-01-19T10:21:12.68" personId="{0162B4AC-CB07-4EBC-8220-E4E8207701E2}" id="{CD483932-B5E1-4924-BBB5-47577948C5EE}" done="1">
    <text>Do we want to distinguish among area and population analysed? I'm thinking in view of the stardards</text>
  </threadedComment>
  <threadedComment ref="AH1" dT="2023-01-27T16:33:40.91" personId="{0162B4AC-CB07-4EBC-8220-E4E8207701E2}" id="{74EAF266-1463-44D6-8517-CA8F925E2C7A}" parentId="{CD483932-B5E1-4924-BBB5-47577948C5EE}">
    <text>@Federica CARFAGNA</text>
    <mentions>
      <mention mentionpersonId="{4BC3A806-8124-43B6-AE1E-CE9A8D3347F5}" mentionId="{6691C886-B1D7-4F80-8444-54F941EC36DE}" startIndex="0" length="18"/>
    </mentions>
  </threadedComment>
</ThreadedComments>
</file>

<file path=xl/threadedComments/threadedComment5.xml><?xml version="1.0" encoding="utf-8"?>
<ThreadedComments xmlns="http://schemas.microsoft.com/office/spreadsheetml/2018/threadedcomments" xmlns:x="http://schemas.openxmlformats.org/spreadsheetml/2006/main">
  <threadedComment ref="B2" dT="2023-05-31T15:18:15.44" personId="{0162B4AC-CB07-4EBC-8220-E4E8207701E2}" id="{AD0DE615-7FA2-47DC-85FD-606C04056E76}">
    <text>report pending release</text>
  </threadedComment>
  <threadedComment ref="I18" dT="2023-05-31T14:02:04.17" personId="{0162B4AC-CB07-4EBC-8220-E4E8207701E2}" id="{9DACA378-F48A-428B-B262-B81B01838F40}">
    <text>Projection Update</text>
  </threadedComment>
  <threadedComment ref="F26" dT="2023-05-24T13:10:13.02" personId="{65AF2E61-7C74-4D49-9CE8-E698B128FF2B}" id="{6205D540-F9C3-4301-B472-776CD1ABA1E0}">
    <text>@Maria Paola GUERRA this seems to be wrong, can we check with the info they shared?</text>
    <mentions>
      <mention mentionpersonId="{EDD27446-2B63-4911-BD80-2FE03E2A0EDD}" mentionId="{A622AC59-B4EF-4E84-9843-440C5266272B}" startIndex="0" length="19"/>
    </mentions>
  </threadedComment>
  <threadedComment ref="B43" dT="2023-06-01T09:38:31.44" personId="{0162B4AC-CB07-4EBC-8220-E4E8207701E2}" id="{D363AF5A-9457-4179-A756-031CA5459C3A}">
    <text>analysis already used in the IGAD report</text>
  </threadedComment>
</ThreadedComments>
</file>

<file path=xl/threadedComments/threadedComment6.xml><?xml version="1.0" encoding="utf-8"?>
<ThreadedComments xmlns="http://schemas.microsoft.com/office/spreadsheetml/2018/threadedcomments" xmlns:x="http://schemas.openxmlformats.org/spreadsheetml/2006/main">
  <threadedComment ref="C59" dT="2022-12-13T14:23:36.70" personId="{AEC05039-A6A3-476B-8EE9-2853DFC55F60}" id="{A2445122-3DFF-47DC-BF6E-BBEC66B024B2}">
    <text>Sophie, assume this analysis is the 2022 peak. But how do we deal with the analysis period, as there is projection update to cover Oct-Dec 2022? Can we add a note somewhere to shorten this validity to Jun-Sep 2022?</text>
  </threadedComment>
  <threadedComment ref="A62" dT="2023-01-05T15:24:43.65" personId="{42C24DA6-19A9-4397-834E-52EB0598BBFE}" id="{951EBA26-1630-4159-9F0B-81409C379789}">
    <text>@Maria Paola GUERRA these analyses have been endorsed now and information can go to the Master sheet.
Few notes:
- year in country name refers if the analysis is for current or projection (2022=current, 2023=projection). If both years appear, we use same analysis for current and projection.
- Lebanon figure is a summary figure that covers residents and refugees. This was the preferred approach from IPC team. 
- Dominican Republic data is endorsed, and we can use if the country is selected in the long list. Country selection is still pending, but likely to be included.</text>
    <mentions>
      <mention mentionpersonId="{EDD27446-2B63-4911-BD80-2FE03E2A0EDD}" mentionId="{88EE32FE-4D7B-42E3-9CF6-8BE8F79F44CC}" startIndex="0" length="19"/>
    </mentions>
  </threadedComment>
  <threadedComment ref="A62" dT="2023-01-05T15:26:09.69" personId="{42C24DA6-19A9-4397-834E-52EB0598BBFE}" id="{F76CF042-A219-4B7D-84CA-47970BECBB7F}" parentId="{951EBA26-1630-4159-9F0B-81409C379789}">
    <text>my excel is acting funny, and number formatting is off. So if you copy these numbers directly, there is a risk that some numbers will miss 000 or even 000,000 at the end.</text>
  </threadedComment>
  <threadedComment ref="K78" dT="2023-01-13T09:25:05.63" personId="{42C24DA6-19A9-4397-834E-52EB0598BBFE}" id="{3BF0979C-57BD-456D-BF05-A28D8A1D9635}" done="1">
    <text>Note: changed the last 3 numbers from 232 to 242. Those prior numbers were likely mistake from my side. IPC all sources use 242. Am correcting also in the Master sheet.</text>
  </threadedComment>
  <threadedComment ref="A81" dT="2023-01-05T15:24:43.65" personId="{42C24DA6-19A9-4397-834E-52EB0598BBFE}" id="{0CA16C6D-09C3-465D-A5B4-ADAC0512D00A}">
    <text>@Maria Paola GUERRA these analyses have been endorsed now and information can go to the Master sheet.
Few notes:
- year in country name refers if the analysis is for current or projection (2022=current, 2023=projection). If both years appear, we use same analysis for current and projection.
- Lebanon figure is a summary figure that covers residents and refugees. This was the preferred approach from IPC team. 
- Dominican Republic data is endorsed, and we can use if the country is selected in the long list. Country selection is still pending, but likely to be included.</text>
    <mentions>
      <mention mentionpersonId="{EDD27446-2B63-4911-BD80-2FE03E2A0EDD}" mentionId="{B7B6AA2E-CA4B-4E73-A845-7051813B7961}" startIndex="0" length="19"/>
    </mentions>
  </threadedComment>
  <threadedComment ref="A81" dT="2023-01-05T15:26:09.69" personId="{42C24DA6-19A9-4397-834E-52EB0598BBFE}" id="{3EF2BCF8-522E-4719-A991-2426165AB572}" parentId="{0CA16C6D-09C3-465D-A5B4-ADAC0512D00A}">
    <text>my excel is acting funny, and number formatting is off. So if you copy these numbers directly, there is a risk that some numbers will miss 000 or even 000,000 at the end.</text>
  </threadedComment>
  <threadedComment ref="A84" dT="2023-01-12T14:43:25.39" personId="{42C24DA6-19A9-4397-834E-52EB0598BBFE}" id="{42704A9A-7AA6-4B26-B1A3-AA8223357D71}">
    <text>@Maria Paola GUERRA  Madagascar information is now endorsed: same analysis for current and forecast. Highest area phase is Phase 3 Crisis
Syria source is endorsed, figures will be coming soon. But we can already update the file. 
Source: HNO (this may change to WFP or SEFSec, but let's have HNO as placeholder
Figure in Phase 3 or above column: 12,100,000
We just update the figures once we have the full breakdown</text>
    <mentions>
      <mention mentionpersonId="{EDD27446-2B63-4911-BD80-2FE03E2A0EDD}" mentionId="{1272732D-042F-440D-B4BF-1B6121407AF9}" startIndex="0" length="19"/>
    </mentions>
  </threadedComment>
  <threadedComment ref="A88" dT="2023-01-05T15:24:43.65" personId="{42C24DA6-19A9-4397-834E-52EB0598BBFE}" id="{5DAB9FAC-7F33-4638-B5C1-8CBED40D803A}">
    <text>@Maria Paola GUERRA these analyses have been endorsed now and information can go to the Master sheet.
Few notes:
- year in country name refers if the analysis is for current or projection (2022=current, 2023=projection). If both years appear, we use same analysis for current and projection.
- Lebanon figure is a summary figure that covers residents and refugees. This was the preferred approach from IPC team. 
- Dominican Republic data is endorsed, and we can use if the country is selected in the long list. Country selection is still pending, but likely to be included.</text>
    <mentions>
      <mention mentionpersonId="{EDD27446-2B63-4911-BD80-2FE03E2A0EDD}" mentionId="{AFAECA51-9BB0-4CE5-9921-3C7874E8EDDB}" startIndex="0" length="19"/>
    </mentions>
  </threadedComment>
  <threadedComment ref="A88" dT="2023-01-05T15:26:09.69" personId="{42C24DA6-19A9-4397-834E-52EB0598BBFE}" id="{F71C43E2-E48F-4B17-9669-D7D4B73CE94A}" parentId="{5DAB9FAC-7F33-4638-B5C1-8CBED40D803A}">
    <text>my excel is acting funny, and number formatting is off. So if you copy these numbers directly, there is a risk that some numbers will miss 000 or even 000,000 at the end.</text>
  </threadedComment>
  <threadedComment ref="C97" dT="2023-02-10T10:17:25.31" personId="{0162B4AC-CB07-4EBC-8220-E4E8207701E2}" id="{B7A6838D-4E58-45CD-963D-D266131CF2B7}">
    <text>@Anna-Leena RASANEN this is 2022, right?</text>
    <mentions>
      <mention mentionpersonId="{D8E4D220-6F0F-4B59-A2F3-74932D2B3EE4}" mentionId="{9FC01C99-4567-4DE7-8DAF-D899D25783D4}" startIndex="0" length="19"/>
    </mentions>
  </threadedComment>
  <threadedComment ref="C97" dT="2023-02-10T12:22:07.91" personId="{42C24DA6-19A9-4397-834E-52EB0598BBFE}" id="{917EF6D4-B4D2-436E-A331-4EC4DA0C173F}" parentId="{B7A6838D-4E58-45CD-963D-D266131CF2B7}">
    <text>yes... we do not have projection data from IPC, but let's see if we want to look into FEWS NET on that. So keep 2023 projection still undecided</text>
  </threadedComment>
  <threadedComment ref="B98" dT="2023-02-10T10:17:56.77" personId="{0162B4AC-CB07-4EBC-8220-E4E8207701E2}" id="{2B482D9F-D8CC-460C-9BC1-306228A38FA7}" done="1">
    <text>@Anna-Leena RASANEN both current and forecast I assume</text>
    <mentions>
      <mention mentionpersonId="{D8E4D220-6F0F-4B59-A2F3-74932D2B3EE4}" mentionId="{05563A7F-AF6C-406B-850F-D60EF7DECA58}" startIndex="0" length="19"/>
    </mentions>
  </threadedComment>
  <threadedComment ref="B98" dT="2023-02-10T12:20:29.60" personId="{42C24DA6-19A9-4397-834E-52EB0598BBFE}" id="{466BBA1D-AA47-4514-8E0D-0A04DB059950}" parentId="{2B482D9F-D8CC-460C-9BC1-306228A38FA7}">
    <text>yes. It would be a real miracle if there would be data available for projection either</text>
  </threadedComment>
  <threadedComment ref="B98" dT="2023-02-10T14:05:33.63" personId="{0162B4AC-CB07-4EBC-8220-E4E8207701E2}" id="{37F85FC5-DEC4-4034-BA27-FA24451B75F6}" parentId="{2B482D9F-D8CC-460C-9BC1-306228A38FA7}">
    <text>AHAHAH</text>
  </threadedComment>
  <threadedComment ref="A109" dT="2023-02-10T10:17:19.06" personId="{42C24DA6-19A9-4397-834E-52EB0598BBFE}" id="{17C1B81D-7D89-4C1C-B6CC-06A6D2C6E657}">
    <text>suggest to endorse this analysis to keep us going, and with the assumption that release of Angola new IPC may take a while.</text>
  </threadedComment>
</ThreadedComments>
</file>

<file path=xl/threadedComments/threadedComment7.xml><?xml version="1.0" encoding="utf-8"?>
<ThreadedComments xmlns="http://schemas.microsoft.com/office/spreadsheetml/2018/threadedcomments" xmlns:x="http://schemas.openxmlformats.org/spreadsheetml/2006/main">
  <threadedComment ref="G1" dT="2023-03-01T16:14:37.42" personId="{0162B4AC-CB07-4EBC-8220-E4E8207701E2}" id="{8A09FF1E-5684-4B3F-BF0F-436312FD0EEE}">
    <text>0.5 if it's TBC</text>
  </threadedComment>
</ThreadedComments>
</file>

<file path=xl/threadedComments/threadedComment8.xml><?xml version="1.0" encoding="utf-8"?>
<ThreadedComments xmlns="http://schemas.microsoft.com/office/spreadsheetml/2018/threadedcomments" xmlns:x="http://schemas.openxmlformats.org/spreadsheetml/2006/main">
  <threadedComment ref="S9" dT="2023-03-27T18:56:11.90" personId="{8E5B5F15-1389-494C-97D8-E47E7EAB760D}" id="{9E294477-A38F-490D-AEDC-95AFDE0FAC17}">
    <text>take out Colombia and Lebanon ref</text>
  </threadedComment>
</ThreadedComments>
</file>

<file path=xl/threadedComments/threadedComment9.xml><?xml version="1.0" encoding="utf-8"?>
<ThreadedComments xmlns="http://schemas.microsoft.com/office/spreadsheetml/2018/threadedcomments" xmlns:x="http://schemas.openxmlformats.org/spreadsheetml/2006/main">
  <threadedComment ref="L1" dT="2022-12-21T11:28:58.03" personId="{0162B4AC-CB07-4EBC-8220-E4E8207701E2}" id="{65912CF8-ED14-4F2B-BA2F-B33EFE0286DC}">
    <text>Do we want to move this column right after the selection criteria's one?</text>
  </threadedComment>
  <threadedComment ref="L1" dT="2022-12-21T11:39:59.41" personId="{0162B4AC-CB07-4EBC-8220-E4E8207701E2}" id="{BE98E48B-3793-4E4B-9D18-51BFA395E370}" parentId="{65912CF8-ED14-4F2B-BA2F-B33EFE0286DC}">
    <text>@Federica CARFAGNA</text>
    <mentions>
      <mention mentionpersonId="{4BC3A806-8124-43B6-AE1E-CE9A8D3347F5}" mentionId="{DBD76C19-8479-4B8F-B65B-61D55BB28CE3}" startIndex="0" length="18"/>
    </mentions>
  </threadedComment>
  <threadedComment ref="AC1" dT="2022-12-09T11:11:26.92" personId="{42C24DA6-19A9-4397-834E-52EB0598BBFE}" id="{5EFB2B92-B69F-442E-8302-8C0C25456F35}" done="1">
    <text>I added this, as this is one major food crisis selection criteria. Others are clear from the already existing columns</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ipcinfo.org/fileadmin/user_upload/ipcinfo/docs/IPC_Somalia_Acute_Food_Insecurity_Malnutrition_MarJun2023_Snapshot.pdf" TargetMode="External"/><Relationship Id="rId13" Type="http://schemas.openxmlformats.org/officeDocument/2006/relationships/hyperlink" Target="https://www.ipcinfo.org/fileadmin/user_upload/ipcinfo/docs/IPC_Bangladesh_Acute_Food_Insecurity_Mar_Sep2023_Report.pdf" TargetMode="External"/><Relationship Id="rId18" Type="http://schemas.openxmlformats.org/officeDocument/2006/relationships/hyperlink" Target="https://www.ipcinfo.org/fileadmin/user_upload/ipcinfo/docs/IPC_Uganda_Karamoja_AcuteFoodInsecurity_Apr2023_Feb2024_report.pdf" TargetMode="External"/><Relationship Id="rId3" Type="http://schemas.openxmlformats.org/officeDocument/2006/relationships/hyperlink" Target="https://www.ipcinfo.org/fileadmin/user_upload/ipcinfo/docs/IPC_Yemen_AcuteFoodInsecurityMalnutrition_Jan-Dec2023_snapshot_English.pdf" TargetMode="External"/><Relationship Id="rId21" Type="http://schemas.openxmlformats.org/officeDocument/2006/relationships/comments" Target="../comments5.xml"/><Relationship Id="rId7" Type="http://schemas.openxmlformats.org/officeDocument/2006/relationships/hyperlink" Target="https://www.ipcinfo.org/ipc-country-analysis/details-map/en/c/1156351/?iso3=AFG" TargetMode="External"/><Relationship Id="rId12" Type="http://schemas.openxmlformats.org/officeDocument/2006/relationships/hyperlink" Target="https://www.ipcinfo.org/fileadmin/user_upload/ipcinfo/docs/IPC_Djibouti_Acute_FoodInsec_Malnutrition_JanDec2023_Report_French.pdf" TargetMode="External"/><Relationship Id="rId17" Type="http://schemas.openxmlformats.org/officeDocument/2006/relationships/hyperlink" Target="https://docs.wfp.org/api/documents/WFP-0000149636/download/" TargetMode="External"/><Relationship Id="rId2" Type="http://schemas.openxmlformats.org/officeDocument/2006/relationships/hyperlink" Target="https://www.ipcinfo.org/ipc-country-analysis/details-map/en/c/1156361/?iso3=CAF" TargetMode="External"/><Relationship Id="rId16" Type="http://schemas.openxmlformats.org/officeDocument/2006/relationships/hyperlink" Target="https://www.ipcinfo.org/fileadmin/user_upload/ipcinfo/docs/IPC_Pakistan_AcuteFoodInsecurity_April%202023_January%202024_snapshot_English.pdf" TargetMode="External"/><Relationship Id="rId20" Type="http://schemas.openxmlformats.org/officeDocument/2006/relationships/vmlDrawing" Target="../drawings/vmlDrawing5.vml"/><Relationship Id="rId1" Type="http://schemas.openxmlformats.org/officeDocument/2006/relationships/hyperlink" Target="https://www.ipcinfo.org/ipc-country-analysis/details-map/en/c/1156361/?iso3=CAF" TargetMode="External"/><Relationship Id="rId6" Type="http://schemas.openxmlformats.org/officeDocument/2006/relationships/hyperlink" Target="https://www.ipcinfo.org/ipc-country-analysis/details-map/en/c/1156351/?iso3=AFG" TargetMode="External"/><Relationship Id="rId11" Type="http://schemas.openxmlformats.org/officeDocument/2006/relationships/hyperlink" Target="https://www.ipcinfo.org/fileadmin/user_upload/ipcinfo/docs/IPC_Djibouti_Acute_FoodInsec_Malnutrition_JanDec2023_Report_French.pdf" TargetMode="External"/><Relationship Id="rId5" Type="http://schemas.openxmlformats.org/officeDocument/2006/relationships/hyperlink" Target="https://www.ipcinfo.org/ipc-country-analysis/details-map/en/c/1156354/?iso3=COD" TargetMode="External"/><Relationship Id="rId15" Type="http://schemas.openxmlformats.org/officeDocument/2006/relationships/hyperlink" Target="https://www.ipcinfo.org/fileadmin/user_upload/ipcinfo/docs/IPC_Pakistan_AcuteFoodInsecurity_April%202023_January%202024_snapshot_English.pdf" TargetMode="External"/><Relationship Id="rId10" Type="http://schemas.openxmlformats.org/officeDocument/2006/relationships/hyperlink" Target="https://www.ipcinfo.org/fileadmin/user_upload/ipcinfo/docs/IPC_Burundi_AcuteFoodInsecurity_Apr_Sept2023_Report_French.pdf" TargetMode="External"/><Relationship Id="rId19" Type="http://schemas.openxmlformats.org/officeDocument/2006/relationships/hyperlink" Target="https://www.ipcinfo.org/fileadmin/user_upload/ipcinfo/docs/IPC_Uganda_Karamoja_AcuteFoodInsecurity_Apr2023_Feb2024_report.pdf" TargetMode="External"/><Relationship Id="rId4" Type="http://schemas.openxmlformats.org/officeDocument/2006/relationships/hyperlink" Target="https://www.ipcinfo.org/fileadmin/user_upload/ipcinfo/docs/IPC_Yemen_AcuteFoodInsecurityMalnutrition_Jan-Dec2023_snapshot_English.pdf" TargetMode="External"/><Relationship Id="rId9" Type="http://schemas.openxmlformats.org/officeDocument/2006/relationships/hyperlink" Target="https://www.ipcinfo.org/fileadmin/user_upload/ipcinfo/docs/IPC_Burundi_AcuteFoodInsecurity_Apr_Sept2023_Report_French.pdf" TargetMode="External"/><Relationship Id="rId14" Type="http://schemas.openxmlformats.org/officeDocument/2006/relationships/hyperlink" Target="https://www.ipcinfo.org/fileadmin/user_upload/ipcinfo/docs/IPC_Bangladesh_Acute_Food_Insecurity_Mar_Sep2023_Report.pdf" TargetMode="External"/><Relationship Id="rId22" Type="http://schemas.microsoft.com/office/2017/10/relationships/threadedComment" Target="../threadedComments/threadedComment5.xml"/></Relationships>
</file>

<file path=xl/worksheets/_rels/sheet15.xml.rels><?xml version="1.0" encoding="UTF-8" standalone="yes"?>
<Relationships xmlns="http://schemas.openxmlformats.org/package/2006/relationships"><Relationship Id="rId8" Type="http://schemas.openxmlformats.org/officeDocument/2006/relationships/hyperlink" Target="https://www.humanitarianresponse.info/sites/www.humanitarianresponse.info/files/documents/files/ethiopia_hrp_mid-year_review_-_november_2022.pdf" TargetMode="External"/><Relationship Id="rId13" Type="http://schemas.openxmlformats.org/officeDocument/2006/relationships/hyperlink" Target="https://reliefweb.int/attachments/060c32f1-3605-3d79-808c-fc6e66b674f9/UNHCR_IMPACT_MSNA%202021%20Findings%20Report_March_22_Final.pdf" TargetMode="External"/><Relationship Id="rId18" Type="http://schemas.openxmlformats.org/officeDocument/2006/relationships/hyperlink" Target="https://www.ipcinfo.org/fileadmin/user_upload/ipcinfo/docs/IPC_Kenya_Acute_Food_Insecurity_Malnutrition_2023FebJun_Report.pdf" TargetMode="External"/><Relationship Id="rId3" Type="http://schemas.openxmlformats.org/officeDocument/2006/relationships/hyperlink" Target="https://www.ipcinfo.org/fileadmin/user_upload/ipcinfo/docs/IPC_Guatemala_AcuteFoodInsec_2022Mar2023Feb_Snapshot_English.pdf" TargetMode="External"/><Relationship Id="rId21" Type="http://schemas.openxmlformats.org/officeDocument/2006/relationships/drawing" Target="../drawings/drawing3.xml"/><Relationship Id="rId7" Type="http://schemas.openxmlformats.org/officeDocument/2006/relationships/hyperlink" Target="https://www.cilss.int/wp-content/uploads/2022/11/Avis-PREGEC-Cotonou_Nov_2022_FR-.pdf" TargetMode="External"/><Relationship Id="rId12" Type="http://schemas.openxmlformats.org/officeDocument/2006/relationships/hyperlink" Target="https://reliefweb.int/attachments/f0cc9858-071b-4583-bcfe-e2dc2c288f7b/mmr_humanitarian_needs_overview_2023%20final.pdf" TargetMode="External"/><Relationship Id="rId17" Type="http://schemas.openxmlformats.org/officeDocument/2006/relationships/hyperlink" Target="https://www.ipcinfo.org/fileadmin/user_upload/ipcinfo/docs/IPC_Honduras_Acute_Food_Insec_2021Dec2022Aug_Report_Spanish.pdf" TargetMode="External"/><Relationship Id="rId25" Type="http://schemas.microsoft.com/office/2019/04/relationships/documenttask" Target="../documenttasks/documenttask1.xml"/><Relationship Id="rId2" Type="http://schemas.openxmlformats.org/officeDocument/2006/relationships/hyperlink" Target="https://www.ipcinfo.org/fileadmin/user_upload/ipcinfo/docs/IPC_DominicanRepublic_AcuteFoodInsecurity_Oct2022June2023_Summary_English.pdf" TargetMode="External"/><Relationship Id="rId16" Type="http://schemas.openxmlformats.org/officeDocument/2006/relationships/hyperlink" Target="https://www.ipcinfo.org/fileadmin/user_upload/ipcinfo/docs/IPC_ElSalvador_Acute_Food_Insec_2021July2022May_Report_Spanish.pdf" TargetMode="External"/><Relationship Id="rId20" Type="http://schemas.openxmlformats.org/officeDocument/2006/relationships/printerSettings" Target="../printerSettings/printerSettings5.bin"/><Relationship Id="rId1" Type="http://schemas.openxmlformats.org/officeDocument/2006/relationships/hyperlink" Target="https://www.ipcinfo.org/fileadmin/user_upload/ipcinfo/docs/IPC_Lebanon_Acute_Food_Insecurity_Report_Dec2022.pdf" TargetMode="External"/><Relationship Id="rId6" Type="http://schemas.openxmlformats.org/officeDocument/2006/relationships/hyperlink" Target="https://agrhymet.cilss.int/wp-content/uploads/2022/04/Fiche-com-Region-SAO-MARS2022_30_VF.pdf" TargetMode="External"/><Relationship Id="rId11" Type="http://schemas.openxmlformats.org/officeDocument/2006/relationships/hyperlink" Target="https://www.ipcinfo.org/fileadmin/user_upload/ipcinfo/docs/IPC_Madagascar_Acute_Food_Insec_2022Nov2023Oct_Report_French.pdf" TargetMode="External"/><Relationship Id="rId24" Type="http://schemas.microsoft.com/office/2017/10/relationships/threadedComment" Target="../threadedComments/threadedComment6.xml"/><Relationship Id="rId5" Type="http://schemas.openxmlformats.org/officeDocument/2006/relationships/hyperlink" Target="https://www.impact-repository.org/document/reach/f166dfa8/REACH-Iraq_MCNA-X-Preliminary-Analysis-Summary-Tables-06.09.xlsx" TargetMode="External"/><Relationship Id="rId15" Type="http://schemas.openxmlformats.org/officeDocument/2006/relationships/hyperlink" Target="https://fscluster.org/sites/default/files/documents/libyas_humanitarian_overview-_2023.pdf" TargetMode="External"/><Relationship Id="rId23" Type="http://schemas.openxmlformats.org/officeDocument/2006/relationships/comments" Target="../comments6.xml"/><Relationship Id="rId10" Type="http://schemas.openxmlformats.org/officeDocument/2006/relationships/hyperlink" Target="https://www.ochaopt.org/data/2022/msna" TargetMode="External"/><Relationship Id="rId19" Type="http://schemas.openxmlformats.org/officeDocument/2006/relationships/hyperlink" Target="https://reliefweb.int/attachments/f421e91f-6a0e-4bf6-8514-d8ad24e28c96/bangladesh_2023_jrp_rhc_appeal_en.pdf" TargetMode="External"/><Relationship Id="rId4" Type="http://schemas.openxmlformats.org/officeDocument/2006/relationships/hyperlink" Target="https://reliefweb.int/attachments/5a13538d-a71c-4688-88c7-4f7ce8f4b4e0/hno_2023-rev-1.12.pdf" TargetMode="External"/><Relationship Id="rId9" Type="http://schemas.openxmlformats.org/officeDocument/2006/relationships/hyperlink" Target="https://www.r4v.info/en/rmrp2023-2024" TargetMode="External"/><Relationship Id="rId14" Type="http://schemas.openxmlformats.org/officeDocument/2006/relationships/hyperlink" Target="https://reliefweb.int/attachments/ec7a08d8-39ec-473e-9d70-c22ee539aa57/HNO_2023.pdf" TargetMode="External"/><Relationship Id="rId22"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bin"/><Relationship Id="rId4" Type="http://schemas.microsoft.com/office/2017/10/relationships/threadedComment" Target="../threadedComments/threadedComment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7.bin"/><Relationship Id="rId4" Type="http://schemas.microsoft.com/office/2017/10/relationships/threadedComment" Target="../threadedComments/threadedComment9.x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ipcinfo.org/fileadmin/user_upload/ipcinfo/docs/IPC_Mozambique_AcuteFoodInsecurity_Nov2022Mar2023_Summary_English.pdf" TargetMode="External"/><Relationship Id="rId21" Type="http://schemas.openxmlformats.org/officeDocument/2006/relationships/hyperlink" Target="https://www.ipcinfo.org/fileadmin/user_upload/ipcinfo/docs/IPC_Lebanon_Acute_Food_Insecurity_Report_Dec2022.pdf" TargetMode="External"/><Relationship Id="rId42" Type="http://schemas.openxmlformats.org/officeDocument/2006/relationships/hyperlink" Target="https://www.ipcinfo.org/fileadmin/user_upload/ipcinfo/docs/IPC_Guatemala_AcuteFoodInsec_2022Mar2023Feb_Snapshot_English.pdf" TargetMode="External"/><Relationship Id="rId47" Type="http://schemas.openxmlformats.org/officeDocument/2006/relationships/hyperlink" Target="https://www.ipcinfo.org/fileadmin/user_upload/ipcinfo/docs/IPC_Madagascar_AcuteFoodSecur_22Aug23Mar_Report_French.pdf" TargetMode="External"/><Relationship Id="rId63" Type="http://schemas.openxmlformats.org/officeDocument/2006/relationships/hyperlink" Target="https://www.ipcinfo.org/fileadmin/user_upload/ipcinfo/docs/IPC_Lesotho_AFI_Update%20Projected_2018Dec2019Feb.pdf" TargetMode="External"/><Relationship Id="rId68" Type="http://schemas.openxmlformats.org/officeDocument/2006/relationships/hyperlink" Target="https://reliefweb.int/report/iraq/iraq-2018-humanitarian-response-plan-february-2018-enar" TargetMode="External"/><Relationship Id="rId84" Type="http://schemas.openxmlformats.org/officeDocument/2006/relationships/hyperlink" Target="https://www.ipcinfo.org/fileadmin/user_upload/ipcinfo/docs/IPC_Zambia_Acute%20Food%20Insecurity_2019May2020March.pdf" TargetMode="External"/><Relationship Id="rId89" Type="http://schemas.openxmlformats.org/officeDocument/2006/relationships/hyperlink" Target="https://reliefweb.int/sites/reliefweb.int/files/resources/DPRK%20Needs%20and%20Priorities%202017.pdf" TargetMode="External"/><Relationship Id="rId16" Type="http://schemas.openxmlformats.org/officeDocument/2006/relationships/hyperlink" Target="https://www.ipcinfo.org/ipc-country-analysis/details-map/en/c/1152947/?iso3=YEM" TargetMode="External"/><Relationship Id="rId11" Type="http://schemas.openxmlformats.org/officeDocument/2006/relationships/hyperlink" Target="https://www.ipcinfo.org/fileadmin/user_upload/ipcinfo/docs/IPC_Lebanon_Acute_Food_Insecurity_Report_Dec2022.pdf" TargetMode="External"/><Relationship Id="rId32" Type="http://schemas.openxmlformats.org/officeDocument/2006/relationships/hyperlink" Target="https://www.ipcinfo.org/fileadmin/user_upload/ipcinfo/docs/IPC_CAR_Acute_Food_Insecurity_2022Sept_2023Aug_Report_French.pdf" TargetMode="External"/><Relationship Id="rId37" Type="http://schemas.openxmlformats.org/officeDocument/2006/relationships/hyperlink" Target="https://www.ipcinfo.org/fileadmin/user_upload/ipcinfo/docs/IPC_DominicanRepublic_AcuteFoodInsecurity_Oct2022June2023_Summary_English.pdf" TargetMode="External"/><Relationship Id="rId53" Type="http://schemas.openxmlformats.org/officeDocument/2006/relationships/hyperlink" Target="https://www.ipcinfo.org/fileadmin/user_upload/ipcinfo/docs/IPC_Pakistan_Acute_Food_Insecurity_2022JulDec_Snapshot%20.pdf" TargetMode="External"/><Relationship Id="rId58" Type="http://schemas.openxmlformats.org/officeDocument/2006/relationships/hyperlink" Target="https://www.ipcinfo.org/fileadmin/user_upload/ipcinfo/docs/IPC_Sudan_AcuteFoodInsecurity_2022Apr2023Feb_report.pdf" TargetMode="External"/><Relationship Id="rId74" Type="http://schemas.openxmlformats.org/officeDocument/2006/relationships/hyperlink" Target="https://reliefweb.int/report/ukraine/ukraine-humanitarian-needs-overview-2018-enuk" TargetMode="External"/><Relationship Id="rId79" Type="http://schemas.openxmlformats.org/officeDocument/2006/relationships/hyperlink" Target="https://www.ipcinfo.org/fileadmin/user_upload/ipcinfo/docs/IPC_Afghanistan_AcuteFI_AprilDec2016.pdf" TargetMode="External"/><Relationship Id="rId5" Type="http://schemas.openxmlformats.org/officeDocument/2006/relationships/hyperlink" Target="https://www.ipcinfo.org/ipc-country-analysis/details-map/en/c/1036291/?iso3=KEN" TargetMode="External"/><Relationship Id="rId90" Type="http://schemas.openxmlformats.org/officeDocument/2006/relationships/hyperlink" Target="https://www.ipcinfo.org/fileadmin/user_upload/ipcinfo/docs/IPC_DRC_AcuteFI_Situation_2016Jun2017Jan_French.pdf" TargetMode="External"/><Relationship Id="rId95" Type="http://schemas.openxmlformats.org/officeDocument/2006/relationships/vmlDrawing" Target="../drawings/vmlDrawing2.vml"/><Relationship Id="rId22" Type="http://schemas.openxmlformats.org/officeDocument/2006/relationships/hyperlink" Target="https://www.ipcinfo.org/fileadmin/user_upload/ipcinfo/docs/IPC_Lebanon_Acute_Food_Insecurity_Report_Dec2022.pdf" TargetMode="External"/><Relationship Id="rId27" Type="http://schemas.openxmlformats.org/officeDocument/2006/relationships/hyperlink" Target="https://www.ipcinfo.org/ipc-country-analysis/details-map/en/c/1156270/?iso3=AFG" TargetMode="External"/><Relationship Id="rId43" Type="http://schemas.openxmlformats.org/officeDocument/2006/relationships/hyperlink" Target="https://www.ipcinfo.org/fileadmin/user_upload/ipcinfo/docs/IPC_Haiti_AcuteFoodInsec_ProjectionUpdate_Mar_June2023_Report_French.pdf" TargetMode="External"/><Relationship Id="rId48" Type="http://schemas.openxmlformats.org/officeDocument/2006/relationships/hyperlink" Target="https://www.ipcinfo.org/fileadmin/user_upload/ipcinfo/docs/IPC_Madagascar_AcuteFoodSecur_22Aug23Mar_Report_French.pdf" TargetMode="External"/><Relationship Id="rId64" Type="http://schemas.openxmlformats.org/officeDocument/2006/relationships/hyperlink" Target="https://www.ipcinfo.org/ipc-country-analysis/details-map/en/c/1151744/?iso3=ZMB" TargetMode="External"/><Relationship Id="rId69" Type="http://schemas.openxmlformats.org/officeDocument/2006/relationships/hyperlink" Target="https://reliefweb.int/sites/reliefweb.int/files/resources/2018_HRP_Libya.pdf" TargetMode="External"/><Relationship Id="rId80" Type="http://schemas.openxmlformats.org/officeDocument/2006/relationships/hyperlink" Target="https://reliefweb.int/report/lesotho/sadc-regional-vulnerability-assessment-and-analysis-synthesis-report-2016-august-2016" TargetMode="External"/><Relationship Id="rId85" Type="http://schemas.openxmlformats.org/officeDocument/2006/relationships/hyperlink" Target="https://www.ipcinfo.org/fileadmin/user_upload/ipcinfo/docs/IPC_Madagascar_AcuteFI_Situation_2017AugOct.pdf" TargetMode="External"/><Relationship Id="rId3" Type="http://schemas.openxmlformats.org/officeDocument/2006/relationships/hyperlink" Target="https://reliefweb.int/attachments/7a78f85e-e963-38c1-9cb3-affa2cc0ab19/CVME%20Round%201%20Final_EN.PDF" TargetMode="External"/><Relationship Id="rId12" Type="http://schemas.openxmlformats.org/officeDocument/2006/relationships/hyperlink" Target="https://www.ipcinfo.org/fileadmin/user_upload/ipcinfo/docs/IPC_Somalia_Acute_Food_Insecurity_Malnutrition_2023JanJun_Snapshot.pdf" TargetMode="External"/><Relationship Id="rId17" Type="http://schemas.openxmlformats.org/officeDocument/2006/relationships/hyperlink" Target="https://www.ipcinfo.org/fileadmin/user_upload/ipcinfo/docs/IPC_Aghanistan_AcuteFI_OCT2018_Updated.pdf" TargetMode="External"/><Relationship Id="rId25" Type="http://schemas.openxmlformats.org/officeDocument/2006/relationships/hyperlink" Target="https://www.ipcinfo.org/fileadmin/user_upload/ipcinfo/docs/IPC_Mozambique_AcuteFoodInsecurity_Nov2022Mar2023_Summary_English.pdf" TargetMode="External"/><Relationship Id="rId33" Type="http://schemas.openxmlformats.org/officeDocument/2006/relationships/hyperlink" Target="https://www.ipcinfo.org/fileadmin/user_upload/ipcinfo/docs/IPC_DRC_Acute_FoodInsec_Malnutrition_July2022Jun2023_Report_French.pdf" TargetMode="External"/><Relationship Id="rId38" Type="http://schemas.openxmlformats.org/officeDocument/2006/relationships/hyperlink" Target="https://www.ipcinfo.org/fileadmin/user_upload/ipcinfo/docs/IPC_ElSalvador_Acute_Food_Insec_2021July2022May_Report_Spanish.pdf" TargetMode="External"/><Relationship Id="rId46" Type="http://schemas.openxmlformats.org/officeDocument/2006/relationships/hyperlink" Target="https://www.ipcinfo.org/fileadmin/user_upload/ipcinfo/docs/IPC_Lesotho_Acute_Food_Insecurity_2022July2023Mar_Report.pdf" TargetMode="External"/><Relationship Id="rId59" Type="http://schemas.openxmlformats.org/officeDocument/2006/relationships/hyperlink" Target="https://www.ipcinfo.org/ipc-country-analysis/details-map/en/c/1156131/?iso3=TZA" TargetMode="External"/><Relationship Id="rId67" Type="http://schemas.openxmlformats.org/officeDocument/2006/relationships/hyperlink" Target="https://reliefweb.int/sites/reliefweb.int/files/resources/ethiopia_humanitarian_requirements_document_mid-year_review_2017.pdf" TargetMode="External"/><Relationship Id="rId20" Type="http://schemas.openxmlformats.org/officeDocument/2006/relationships/hyperlink" Target="https://agrhymet.cilss.int/core/uploads/2020/11/Fiche-Com-CH-R&#233;gion-mars-2020-Vffinale.pdf" TargetMode="External"/><Relationship Id="rId41" Type="http://schemas.openxmlformats.org/officeDocument/2006/relationships/hyperlink" Target="https://www.ipcinfo.org/fileadmin/user_upload/ipcinfo/docs/IPC_Guatemala_AcuteFoodInsec_2022Mar2023Feb_Snapshot_English.pdf" TargetMode="External"/><Relationship Id="rId54" Type="http://schemas.openxmlformats.org/officeDocument/2006/relationships/hyperlink" Target="https://www.ipcinfo.org/fileadmin/user_upload/ipcinfo/docs/IPC_Somalia_Acute_Food_Insecurity_Snapshot_Oct2022Jun2023.pdf" TargetMode="External"/><Relationship Id="rId62" Type="http://schemas.openxmlformats.org/officeDocument/2006/relationships/hyperlink" Target="https://www.ipcinfo.org/fileadmin/user_upload/ipcinfo/docs/IPC_Zambia_Acute_Food_Insecurity_2022July2023Mar_Report.pdf" TargetMode="External"/><Relationship Id="rId70" Type="http://schemas.openxmlformats.org/officeDocument/2006/relationships/hyperlink" Target="https://reliefweb.int/report/myanmar/myanmar-2018-humanitarian-needs-overview" TargetMode="External"/><Relationship Id="rId75" Type="http://schemas.openxmlformats.org/officeDocument/2006/relationships/hyperlink" Target="https://www.ipcinfo.org/fileadmin/user_upload/ipcinfo/docs/IPC_Tanzania_AFI_Situation_2018Feb.pdf" TargetMode="External"/><Relationship Id="rId83" Type="http://schemas.openxmlformats.org/officeDocument/2006/relationships/hyperlink" Target="https://documents.wfp.org/stellent/groups/public/documents/ena/wfp291694.pdf?iframe" TargetMode="External"/><Relationship Id="rId88" Type="http://schemas.openxmlformats.org/officeDocument/2006/relationships/hyperlink" Target="https://reliefweb.int/report/chad/cadre-harmonis-d-identification-et-d-analyse-des-zones-risque-et-des-populations-vuln" TargetMode="External"/><Relationship Id="rId91" Type="http://schemas.openxmlformats.org/officeDocument/2006/relationships/hyperlink" Target="https://www.ipcinfo.org/fileadmin/user_upload/ipcinfo/docs/IPC_Swaziland_AcuteFI_Situation_2016Apr2017Mar.pdf" TargetMode="External"/><Relationship Id="rId96" Type="http://schemas.openxmlformats.org/officeDocument/2006/relationships/comments" Target="../comments2.xml"/><Relationship Id="rId1" Type="http://schemas.openxmlformats.org/officeDocument/2006/relationships/hyperlink" Target="https://www.ipcinfo.org/fileadmin/user_upload/ipcinfo/docs/2016%20LRA%20National%20Report_Final.pdf" TargetMode="External"/><Relationship Id="rId6" Type="http://schemas.openxmlformats.org/officeDocument/2006/relationships/hyperlink" Target="https://reliefweb.int/attachments/c59df766-3eae-353c-a5fb-32521f25c074/VASyR%202017.compressed.pdf" TargetMode="External"/><Relationship Id="rId15" Type="http://schemas.openxmlformats.org/officeDocument/2006/relationships/hyperlink" Target="https://www.ipcinfo.org/fileadmin/user_upload/ipcinfo/docs/IPC_Yemen_Food_Security_Nutrition_2022June_Report_English.pdf" TargetMode="External"/><Relationship Id="rId23" Type="http://schemas.openxmlformats.org/officeDocument/2006/relationships/hyperlink" Target="https://www.ipcinfo.org/fileadmin/user_upload/ipcinfo/docs/IPC_Lebanon_Acute_Food_Insecurity_Report_Dec2022.pdf" TargetMode="External"/><Relationship Id="rId28" Type="http://schemas.openxmlformats.org/officeDocument/2006/relationships/hyperlink" Target="https://www.ipcinfo.org/ipc-country-analysis/details-map/en/c/1156270/?iso3=AFG" TargetMode="External"/><Relationship Id="rId36" Type="http://schemas.openxmlformats.org/officeDocument/2006/relationships/hyperlink" Target="https://www.ipcinfo.org/fileadmin/user_upload/ipcinfo/docs/IPC_DominicanRepublic_AcuteFoodInsecurity_Oct2022June2023_Summary_English.pdf" TargetMode="External"/><Relationship Id="rId49" Type="http://schemas.openxmlformats.org/officeDocument/2006/relationships/hyperlink" Target="https://www.ipcinfo.org/fileadmin/user_upload/ipcinfo/docs/IPC_Malawi_AcuteFoodInsec_2022Jun2023March_Report.pdf" TargetMode="External"/><Relationship Id="rId57" Type="http://schemas.openxmlformats.org/officeDocument/2006/relationships/hyperlink" Target="https://www.ipcinfo.org/fileadmin/user_upload/ipcinfo/docs/IPC_Sudan_AcuteFoodInsecurity_2022Apr2023Feb_report.pdf" TargetMode="External"/><Relationship Id="rId10" Type="http://schemas.openxmlformats.org/officeDocument/2006/relationships/hyperlink" Target="https://www.ipcinfo.org/fileadmin/user_upload/ipcinfo/docs/IPC_Kenya_Acute_Food_Insecurity_Malnutrition_2023FebJun_Report.pdf" TargetMode="External"/><Relationship Id="rId31" Type="http://schemas.openxmlformats.org/officeDocument/2006/relationships/hyperlink" Target="https://www.ipcinfo.org/fileadmin/user_upload/ipcinfo/docs/IPC_CAR_Acute_Food_Insecurity_2022Sept_2023Aug_Report_French.pdf" TargetMode="External"/><Relationship Id="rId44" Type="http://schemas.openxmlformats.org/officeDocument/2006/relationships/hyperlink" Target="https://www.ipcinfo.org/fileadmin/user_upload/ipcinfo/docs/IPC_Kenya_Acute_Food_Insecurity_Malnutrition_2022JulDec_Report.pdf" TargetMode="External"/><Relationship Id="rId52" Type="http://schemas.openxmlformats.org/officeDocument/2006/relationships/hyperlink" Target="https://www.ipcinfo.org/fileadmin/user_upload/ipcinfo/docs/IPC_Namibia_Acute_Food_Insecurity_Malnutrition_2022SeptAug2023_Report.pdf" TargetMode="External"/><Relationship Id="rId60" Type="http://schemas.openxmlformats.org/officeDocument/2006/relationships/hyperlink" Target="https://www.ipcinfo.org/ipc-country-analysis/details-map/en/c/1156131/?iso3=TZA" TargetMode="External"/><Relationship Id="rId65" Type="http://schemas.openxmlformats.org/officeDocument/2006/relationships/hyperlink" Target="https://www.ipcinfo.org/fileadmin/user_upload/ipcinfo/docs/IPC_Yemen_AcuteFI_Situation_2016June.pdf" TargetMode="External"/><Relationship Id="rId73" Type="http://schemas.openxmlformats.org/officeDocument/2006/relationships/hyperlink" Target="https://www.wfp.org/publications/Sri_Lanka_Joint_Drought_Assessment" TargetMode="External"/><Relationship Id="rId78" Type="http://schemas.openxmlformats.org/officeDocument/2006/relationships/hyperlink" Target="https://www.ipcinfo.org/fileadmin/user_upload/ipcinfo/docs/IPC_CAR_AcuteFoodInsec_2021AprilAug_ProjectionUpdate_Englishsummary.pdf" TargetMode="External"/><Relationship Id="rId81" Type="http://schemas.openxmlformats.org/officeDocument/2006/relationships/hyperlink" Target="https://fscluster.org/sites/default/files/documents/161031_bgd_dashbaord_nw_flood_f.pdf" TargetMode="External"/><Relationship Id="rId86" Type="http://schemas.openxmlformats.org/officeDocument/2006/relationships/hyperlink" Target="https://www.ipcinfo.org/fileadmin/user_upload/ipcinfo/docs/IPC_Madagascar_AcuteFI_Situation_2017AugOct.pdf" TargetMode="External"/><Relationship Id="rId94" Type="http://schemas.openxmlformats.org/officeDocument/2006/relationships/printerSettings" Target="../printerSettings/printerSettings2.bin"/><Relationship Id="rId4" Type="http://schemas.openxmlformats.org/officeDocument/2006/relationships/hyperlink" Target="https://www.ipcinfo.org/fileadmin/user_upload/ipcinfo/docs/1_IPC_Sudan_AcuteFI_Situation_2018April.pdf" TargetMode="External"/><Relationship Id="rId9" Type="http://schemas.openxmlformats.org/officeDocument/2006/relationships/hyperlink" Target="https://reliefweb.int/attachments/ea1c5323-3baa-3681-8f3d-396051d348eb/VASyR%202020%20-%20online.pdf" TargetMode="External"/><Relationship Id="rId13" Type="http://schemas.openxmlformats.org/officeDocument/2006/relationships/hyperlink" Target="https://www.ipcinfo.org/fileadmin/user_upload/ipcinfo/docs/IPC_Kenya_Acute_Food_Insecurity_Acute_Malnutrition_2020AugDec_ASAL.pdf" TargetMode="External"/><Relationship Id="rId18" Type="http://schemas.openxmlformats.org/officeDocument/2006/relationships/hyperlink" Target="https://www.ipcinfo.org/ipc-country-analysis/details-map/en/c/1155963/?iso3=HTI" TargetMode="External"/><Relationship Id="rId39" Type="http://schemas.openxmlformats.org/officeDocument/2006/relationships/hyperlink" Target="https://www.ipcinfo.org/fileadmin/user_upload/ipcinfo/docs/IPC_Eswatini_Acute_Food_Insecurity_2021Dec2022March_ProjUpdate.pdf" TargetMode="External"/><Relationship Id="rId34" Type="http://schemas.openxmlformats.org/officeDocument/2006/relationships/hyperlink" Target="https://www.ipcinfo.org/fileadmin/user_upload/ipcinfo/docs/IPC_DRC_Acute_FoodInsec_Malnutrition_July2022Jun2023_Report_French.pdf" TargetMode="External"/><Relationship Id="rId50" Type="http://schemas.openxmlformats.org/officeDocument/2006/relationships/hyperlink" Target="https://www.ipcinfo.org/fileadmin/user_upload/ipcinfo/docs/IPC_Malawi_AcuteFoodInsec_2022Jun2023March_Report.pdf" TargetMode="External"/><Relationship Id="rId55" Type="http://schemas.openxmlformats.org/officeDocument/2006/relationships/hyperlink" Target="https://www.ipcinfo.org/fileadmin/user_upload/ipcinfo/docs/IPC_South_Sudan_Acute_Food_Insecurity_Malnutrition_22July_23July_report.pdf" TargetMode="External"/><Relationship Id="rId76" Type="http://schemas.openxmlformats.org/officeDocument/2006/relationships/hyperlink" Target="https://www.ipcinfo.org/ipc-country-analysis/details-map/en/c/1026671/?iso3=SSD" TargetMode="External"/><Relationship Id="rId97" Type="http://schemas.microsoft.com/office/2017/10/relationships/threadedComment" Target="../threadedComments/threadedComment2.xml"/><Relationship Id="rId7" Type="http://schemas.openxmlformats.org/officeDocument/2006/relationships/hyperlink" Target="https://reliefweb.int/attachments/5a6ad016-ef47-3ce8-81be-078fd171b3c7/VASyR2016.pdf" TargetMode="External"/><Relationship Id="rId71" Type="http://schemas.openxmlformats.org/officeDocument/2006/relationships/hyperlink" Target="https://www.wfp.org/publications/nepal-terai-flood-august-2017" TargetMode="External"/><Relationship Id="rId92" Type="http://schemas.openxmlformats.org/officeDocument/2006/relationships/hyperlink" Target="https://reliefweb.int/sites/reliefweb.int/files/resources/ethiopia_hrd_-_mid_year_review_12_august_2016.pdf" TargetMode="External"/><Relationship Id="rId2" Type="http://schemas.openxmlformats.org/officeDocument/2006/relationships/hyperlink" Target="https://www.ipcinfo.org/fileadmin/user_upload/ipcinfo/docs/IPC_Lesotho_AcuteFI_Situation_2016May2017Mar.pdf" TargetMode="External"/><Relationship Id="rId29" Type="http://schemas.openxmlformats.org/officeDocument/2006/relationships/hyperlink" Target="https://www.ipcinfo.org/fileadmin/user_upload/ipcinfo/docs/IPC_Angola_FoodSecurity&amp;Nutrition_2021July2022Mar_Report_Portuguese.pdf" TargetMode="External"/><Relationship Id="rId24" Type="http://schemas.openxmlformats.org/officeDocument/2006/relationships/hyperlink" Target="https://www.humanitarianresponse.info/sites/www.humanitarianresponse.info/files/documents/files/malawi_food_insecurity_sitrep_no.3.pdf" TargetMode="External"/><Relationship Id="rId40" Type="http://schemas.openxmlformats.org/officeDocument/2006/relationships/hyperlink" Target="https://www.ipcinfo.org/fileadmin/user_upload/ipcinfo/docs/IPC_Eswatini_Acute_Food_Insecurity_2022July2023March.pdf" TargetMode="External"/><Relationship Id="rId45" Type="http://schemas.openxmlformats.org/officeDocument/2006/relationships/hyperlink" Target="https://www.ipcinfo.org/fileadmin/user_upload/ipcinfo/docs/IPC_Lesotho_Acute_Food_Insecurity_2021Nov2022Mar_Report.pdf" TargetMode="External"/><Relationship Id="rId66" Type="http://schemas.openxmlformats.org/officeDocument/2006/relationships/hyperlink" Target="https://www.ipcinfo.org/fileadmin/user_upload/ipcinfo/docs/IPC_DRC_AcuteFI_Situation_2017JuneDec.pdf" TargetMode="External"/><Relationship Id="rId87" Type="http://schemas.openxmlformats.org/officeDocument/2006/relationships/hyperlink" Target="https://www.ipcinfo.org/fileadmin/user_upload/ipcinfo/docs/IPC_CAR_AcuteFI_Situation_2016AugDec.PDF" TargetMode="External"/><Relationship Id="rId61" Type="http://schemas.openxmlformats.org/officeDocument/2006/relationships/hyperlink" Target="https://www.ipcinfo.org/fileadmin/user_upload/ipcinfo/docs/IPC_Zambia_Acute_Food_Insecurity_2022July2023Mar_Report.pdf" TargetMode="External"/><Relationship Id="rId82" Type="http://schemas.openxmlformats.org/officeDocument/2006/relationships/hyperlink" Target="https://www.ipcinfo.org/fileadmin/user_upload/ipcinfo/docs/IPC_Burundi_AcuteFI_Situation_2016MayJun.pdf" TargetMode="External"/><Relationship Id="rId19" Type="http://schemas.openxmlformats.org/officeDocument/2006/relationships/hyperlink" Target="https://www.ipcinfo.org/ipc-country-analysis/details-map/en/c/459650/?iso3=LSO" TargetMode="External"/><Relationship Id="rId14" Type="http://schemas.openxmlformats.org/officeDocument/2006/relationships/hyperlink" Target="https://reliefweb.int/report/iraq/iraq-humanitarian-transition-overview-2023-february-2023" TargetMode="External"/><Relationship Id="rId30" Type="http://schemas.openxmlformats.org/officeDocument/2006/relationships/hyperlink" Target="https://www.ipcinfo.org/fileadmin/user_upload/ipcinfo/docs/IPC_Burundi_Acute_Food_Insecurity_2022JuneDec_Report_French.pdf" TargetMode="External"/><Relationship Id="rId35" Type="http://schemas.openxmlformats.org/officeDocument/2006/relationships/hyperlink" Target="https://www.ipcinfo.org/fileadmin/user_upload/ipcinfo/docs/IPC_Djibouti_Acute_Food_Insecurity_2022MarDec_French.pdf" TargetMode="External"/><Relationship Id="rId56" Type="http://schemas.openxmlformats.org/officeDocument/2006/relationships/hyperlink" Target="https://www.ipcinfo.org/fileadmin/user_upload/ipcinfo/docs/South_Sudan_IPC_Key_Messages_February-July-2022_Report.pdf" TargetMode="External"/><Relationship Id="rId77" Type="http://schemas.openxmlformats.org/officeDocument/2006/relationships/hyperlink" Target="https://www.ipcinfo.org/fileadmin/user_upload/ipcinfo/docs/IPC_Burundi_AFI_2018JulyDec.pdf" TargetMode="External"/><Relationship Id="rId8" Type="http://schemas.openxmlformats.org/officeDocument/2006/relationships/hyperlink" Target="https://reliefweb.int/attachments/bef919b5-a816-3b63-87b1-1c04cf8f01ce/VASyR%202021.pdf" TargetMode="External"/><Relationship Id="rId51" Type="http://schemas.openxmlformats.org/officeDocument/2006/relationships/hyperlink" Target="https://www.ipcinfo.org/fileadmin/user_upload/ipcinfo/docs/IPC_Namibia_AcuteFoodInsecurity_2021Oct2022March_Report.pdf" TargetMode="External"/><Relationship Id="rId72" Type="http://schemas.openxmlformats.org/officeDocument/2006/relationships/hyperlink" Target="https://reliefweb.int/report/occupied-palestinian-territory/occupied-palestinian-territory-humanitarian-needs-overview-2" TargetMode="External"/><Relationship Id="rId93" Type="http://schemas.openxmlformats.org/officeDocument/2006/relationships/hyperlink" Target="https://reliefweb.int/sites/reliefweb.int/files/resources/Guatemala%20Honduras%202016%20Humanitarian%20Response%20Plan.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www.ipcinfo.org/fileadmin/user_upload/ipcinfo/docs/ch/Fiche_com_Mars_2023_VF.pdf" TargetMode="External"/><Relationship Id="rId21" Type="http://schemas.openxmlformats.org/officeDocument/2006/relationships/hyperlink" Target="https://www.ipcinfo.org/fileadmin/user_upload/ipcinfo/docs/IPC_Lebanon_Acute_Food_Insecurity_Report_Dec2022.pdf" TargetMode="External"/><Relationship Id="rId42" Type="http://schemas.openxmlformats.org/officeDocument/2006/relationships/hyperlink" Target="https://www.ipcinfo.org/fileadmin/user_upload/ipcinfo/docs/IPC_Guatemala_AcuteFoodInsec_2022Mar2023Feb_Snapshot_English.pdf" TargetMode="External"/><Relationship Id="rId63" Type="http://schemas.openxmlformats.org/officeDocument/2006/relationships/hyperlink" Target="https://www.ipcinfo.org/fileadmin/user_upload/ipcinfo/docs/IPC_Lesotho_AFI_Update%20Projected_2018Dec2019Feb.pdf" TargetMode="External"/><Relationship Id="rId84" Type="http://schemas.openxmlformats.org/officeDocument/2006/relationships/hyperlink" Target="https://www.ipcinfo.org/fileadmin/user_upload/ipcinfo/docs/IPC_Zambia_Acute%20Food%20Insecurity_2019May2020March.pdf" TargetMode="External"/><Relationship Id="rId138" Type="http://schemas.openxmlformats.org/officeDocument/2006/relationships/hyperlink" Target="https://www.ipcinfo.org/fileadmin/user_upload/ipcinfo/docs/IPC_South_Sudan_Acute_Food_Insecurity_Malnutrition_22July_23July_report.pdf" TargetMode="External"/><Relationship Id="rId107" Type="http://schemas.openxmlformats.org/officeDocument/2006/relationships/hyperlink" Target="https://www.ipcinfo.org/ipc-country-analysis/details-map/en/c/1156354/?iso3=COD" TargetMode="External"/><Relationship Id="rId11" Type="http://schemas.openxmlformats.org/officeDocument/2006/relationships/hyperlink" Target="https://www.ipcinfo.org/fileadmin/user_upload/ipcinfo/docs/IPC_Lebanon_Acute_Food_Insecurity_Report_Dec2022.pdf" TargetMode="External"/><Relationship Id="rId32" Type="http://schemas.openxmlformats.org/officeDocument/2006/relationships/hyperlink" Target="https://www.ipcinfo.org/fileadmin/user_upload/ipcinfo/docs/IPC_CAR_Acute_Food_Insecurity_2022Sept_2023Aug_Report_French.pdf" TargetMode="External"/><Relationship Id="rId53" Type="http://schemas.openxmlformats.org/officeDocument/2006/relationships/hyperlink" Target="https://www.ipcinfo.org/fileadmin/user_upload/ipcinfo/docs/IPC_Pakistan_Acute_Food_Insecurity_2022JulDec_Snapshot%20.pdf" TargetMode="External"/><Relationship Id="rId74" Type="http://schemas.openxmlformats.org/officeDocument/2006/relationships/hyperlink" Target="https://reliefweb.int/report/ukraine/ukraine-humanitarian-needs-overview-2018-enuk" TargetMode="External"/><Relationship Id="rId128" Type="http://schemas.openxmlformats.org/officeDocument/2006/relationships/hyperlink" Target="https://www.ipcinfo.org/fileadmin/user_upload/ipcinfo/docs/ch/Fiche_com_Mars_2023_VF.pdf" TargetMode="External"/><Relationship Id="rId149" Type="http://schemas.openxmlformats.org/officeDocument/2006/relationships/comments" Target="../comments3.xml"/><Relationship Id="rId5" Type="http://schemas.openxmlformats.org/officeDocument/2006/relationships/hyperlink" Target="https://www.ipcinfo.org/ipc-country-analysis/details-map/en/c/1036291/?iso3=KEN" TargetMode="External"/><Relationship Id="rId95" Type="http://schemas.openxmlformats.org/officeDocument/2006/relationships/hyperlink" Target="https://www.ipcinfo.org/ipc-country-analysis/details-map/en/c/1156351/?iso3=AFG" TargetMode="External"/><Relationship Id="rId22" Type="http://schemas.openxmlformats.org/officeDocument/2006/relationships/hyperlink" Target="https://www.ipcinfo.org/fileadmin/user_upload/ipcinfo/docs/IPC_Lebanon_Acute_Food_Insecurity_Report_Dec2022.pdf" TargetMode="External"/><Relationship Id="rId27" Type="http://schemas.openxmlformats.org/officeDocument/2006/relationships/hyperlink" Target="https://www.ipcinfo.org/ipc-country-analysis/details-map/en/c/1156270/?iso3=AFG" TargetMode="External"/><Relationship Id="rId43" Type="http://schemas.openxmlformats.org/officeDocument/2006/relationships/hyperlink" Target="https://www.ipcinfo.org/fileadmin/user_upload/ipcinfo/docs/IPC_Haiti_AcuteFoodInsec_ProjectionUpdate_Mar_June2023_Report_French.pdf" TargetMode="External"/><Relationship Id="rId48" Type="http://schemas.openxmlformats.org/officeDocument/2006/relationships/hyperlink" Target="https://www.ipcinfo.org/fileadmin/user_upload/ipcinfo/docs/IPC_Madagascar_AcuteFoodSecur_22Aug23Mar_Report_French.pdf" TargetMode="External"/><Relationship Id="rId64" Type="http://schemas.openxmlformats.org/officeDocument/2006/relationships/hyperlink" Target="https://www.ipcinfo.org/ipc-country-analysis/details-map/en/c/1151744/?iso3=ZMB" TargetMode="External"/><Relationship Id="rId69" Type="http://schemas.openxmlformats.org/officeDocument/2006/relationships/hyperlink" Target="https://reliefweb.int/sites/reliefweb.int/files/resources/2018_HRP_Libya.pdf" TargetMode="External"/><Relationship Id="rId113" Type="http://schemas.openxmlformats.org/officeDocument/2006/relationships/hyperlink" Target="https://www.ipcinfo.org/fileadmin/user_upload/ipcinfo/docs/ch/Fiche_com_Mars_2023_VF.pdf" TargetMode="External"/><Relationship Id="rId118" Type="http://schemas.openxmlformats.org/officeDocument/2006/relationships/hyperlink" Target="https://www.ipcinfo.org/fileadmin/user_upload/ipcinfo/docs/IPC_Haiti_AcuteFoodInsec_ProjectionUpdate_Mar_June2023_Report_French.pdf" TargetMode="External"/><Relationship Id="rId134" Type="http://schemas.openxmlformats.org/officeDocument/2006/relationships/hyperlink" Target="https://www.ipcinfo.org/fileadmin/user_upload/ipcinfo/docs/IPC_Pakistan_AcuteFoodInsecurity_April%202023_January%202024_snapshot_English.pdf" TargetMode="External"/><Relationship Id="rId139" Type="http://schemas.openxmlformats.org/officeDocument/2006/relationships/hyperlink" Target="https://docs.wfp.org/api/documents/WFP-0000149636/download/" TargetMode="External"/><Relationship Id="rId80" Type="http://schemas.openxmlformats.org/officeDocument/2006/relationships/hyperlink" Target="https://reliefweb.int/report/lesotho/sadc-regional-vulnerability-assessment-and-analysis-synthesis-report-2016-august-2016" TargetMode="External"/><Relationship Id="rId85" Type="http://schemas.openxmlformats.org/officeDocument/2006/relationships/hyperlink" Target="https://www.ipcinfo.org/fileadmin/user_upload/ipcinfo/docs/IPC_Madagascar_AcuteFI_Situation_2017AugOct.pdf" TargetMode="External"/><Relationship Id="rId150" Type="http://schemas.microsoft.com/office/2017/10/relationships/threadedComment" Target="../threadedComments/threadedComment3.xml"/><Relationship Id="rId12" Type="http://schemas.openxmlformats.org/officeDocument/2006/relationships/hyperlink" Target="https://www.ipcinfo.org/fileadmin/user_upload/ipcinfo/docs/IPC_Somalia_Acute_Food_Insecurity_Malnutrition_2023JanJun_Snapshot.pdf" TargetMode="External"/><Relationship Id="rId17" Type="http://schemas.openxmlformats.org/officeDocument/2006/relationships/hyperlink" Target="https://www.ipcinfo.org/fileadmin/user_upload/ipcinfo/docs/IPC_Aghanistan_AcuteFI_OCT2018_Updated.pdf" TargetMode="External"/><Relationship Id="rId33" Type="http://schemas.openxmlformats.org/officeDocument/2006/relationships/hyperlink" Target="https://www.ipcinfo.org/fileadmin/user_upload/ipcinfo/docs/IPC_DRC_Acute_FoodInsec_Malnutrition_July2022Jun2023_Report_French.pdf" TargetMode="External"/><Relationship Id="rId38" Type="http://schemas.openxmlformats.org/officeDocument/2006/relationships/hyperlink" Target="https://www.ipcinfo.org/fileadmin/user_upload/ipcinfo/docs/IPC_ElSalvador_Acute_Food_Insec_2021July2022May_Report_Spanish.pdf" TargetMode="External"/><Relationship Id="rId59" Type="http://schemas.openxmlformats.org/officeDocument/2006/relationships/hyperlink" Target="https://www.ipcinfo.org/ipc-country-analysis/details-map/en/c/1156131/?iso3=TZA" TargetMode="External"/><Relationship Id="rId103" Type="http://schemas.openxmlformats.org/officeDocument/2006/relationships/hyperlink" Target="https://www.ipcinfo.org/fileadmin/user_upload/ipcinfo/docs/ch/Fiche_com_Mars_2023_VF.pdf" TargetMode="External"/><Relationship Id="rId108" Type="http://schemas.openxmlformats.org/officeDocument/2006/relationships/hyperlink" Target="https://www.ipcinfo.org/fileadmin/user_upload/ipcinfo/docs/IPC_Djibouti_Acute_FoodInsec_Malnutrition_JanDec2023_Report_French.pdf" TargetMode="External"/><Relationship Id="rId124" Type="http://schemas.openxmlformats.org/officeDocument/2006/relationships/hyperlink" Target="https://www.ipcinfo.org/fileadmin/user_upload/ipcinfo/docs/ch/Resultats_Analyses_Nov2022_fichedecommunication.pdf" TargetMode="External"/><Relationship Id="rId129" Type="http://schemas.openxmlformats.org/officeDocument/2006/relationships/hyperlink" Target="https://www.ipcinfo.org/fileadmin/user_upload/ipcinfo/docs/IPC_Mozambique_AcuteFoodInsecurity_Nov2022Mar2023_Summary_English.pdf" TargetMode="External"/><Relationship Id="rId54" Type="http://schemas.openxmlformats.org/officeDocument/2006/relationships/hyperlink" Target="https://www.ipcinfo.org/fileadmin/user_upload/ipcinfo/docs/IPC_Somalia_Acute_Food_Insecurity_Snapshot_Oct2022Jun2023.pdf" TargetMode="External"/><Relationship Id="rId70" Type="http://schemas.openxmlformats.org/officeDocument/2006/relationships/hyperlink" Target="https://reliefweb.int/report/myanmar/myanmar-2018-humanitarian-needs-overview" TargetMode="External"/><Relationship Id="rId75" Type="http://schemas.openxmlformats.org/officeDocument/2006/relationships/hyperlink" Target="https://www.ipcinfo.org/fileadmin/user_upload/ipcinfo/docs/IPC_Tanzania_AFI_Situation_2018Feb.pdf" TargetMode="External"/><Relationship Id="rId91" Type="http://schemas.openxmlformats.org/officeDocument/2006/relationships/hyperlink" Target="https://www.ipcinfo.org/fileadmin/user_upload/ipcinfo/docs/IPC_Swaziland_AcuteFI_Situation_2016Apr2017Mar.pdf" TargetMode="External"/><Relationship Id="rId96" Type="http://schemas.openxmlformats.org/officeDocument/2006/relationships/hyperlink" Target="https://www.ipcinfo.org/fileadmin/user_upload/ipcinfo/docs/IPC_Bangladesh_Acute_Food_Insecurity_Mar_Sep2023_Report.pdf" TargetMode="External"/><Relationship Id="rId140" Type="http://schemas.openxmlformats.org/officeDocument/2006/relationships/hyperlink" Target="https://www.ipcinfo.org/fileadmin/user_upload/ipcinfo/docs/IPC_Sudan_AcuteFoodInsecurity_2022Apr2023Feb_report.pdf" TargetMode="External"/><Relationship Id="rId145" Type="http://schemas.openxmlformats.org/officeDocument/2006/relationships/hyperlink" Target="https://www.ipcinfo.org/fileadmin/user_upload/ipcinfo/docs/IPC_Zambia_Acute_Food_Insecurity_2022July2023Mar_Report.pdf" TargetMode="External"/><Relationship Id="rId1" Type="http://schemas.openxmlformats.org/officeDocument/2006/relationships/hyperlink" Target="https://www.ipcinfo.org/fileadmin/user_upload/ipcinfo/docs/2016%20LRA%20National%20Report_Final.pdf" TargetMode="External"/><Relationship Id="rId6" Type="http://schemas.openxmlformats.org/officeDocument/2006/relationships/hyperlink" Target="https://reliefweb.int/attachments/c59df766-3eae-353c-a5fb-32521f25c074/VASyR%202017.compressed.pdf" TargetMode="External"/><Relationship Id="rId23" Type="http://schemas.openxmlformats.org/officeDocument/2006/relationships/hyperlink" Target="https://www.ipcinfo.org/fileadmin/user_upload/ipcinfo/docs/IPC_Lebanon_Acute_Food_Insecurity_Report_Dec2022.pdf" TargetMode="External"/><Relationship Id="rId28" Type="http://schemas.openxmlformats.org/officeDocument/2006/relationships/hyperlink" Target="https://www.ipcinfo.org/ipc-country-analysis/details-map/en/c/1156270/?iso3=AFG" TargetMode="External"/><Relationship Id="rId49" Type="http://schemas.openxmlformats.org/officeDocument/2006/relationships/hyperlink" Target="https://www.ipcinfo.org/fileadmin/user_upload/ipcinfo/docs/IPC_Malawi_AcuteFoodInsec_2022Jun2023March_Report.pdf" TargetMode="External"/><Relationship Id="rId114" Type="http://schemas.openxmlformats.org/officeDocument/2006/relationships/hyperlink" Target="https://www.ipcinfo.org/fileadmin/user_upload/ipcinfo/docs/IPC_Guatemala_Acute_Food_Insecurity_Mar2023Feb2024_Snapshot_English.pdf" TargetMode="External"/><Relationship Id="rId119" Type="http://schemas.openxmlformats.org/officeDocument/2006/relationships/hyperlink" Target="https://www.ipcinfo.org/fileadmin/user_upload/ipcinfo/docs/IPC_Honduras_AcuteFoodInsecurity_Dec2022Aug2023_Report_Spanish.pdf" TargetMode="External"/><Relationship Id="rId44" Type="http://schemas.openxmlformats.org/officeDocument/2006/relationships/hyperlink" Target="https://www.ipcinfo.org/fileadmin/user_upload/ipcinfo/docs/IPC_Kenya_Acute_Food_Insecurity_Malnutrition_2022JulDec_Report.pdf" TargetMode="External"/><Relationship Id="rId60" Type="http://schemas.openxmlformats.org/officeDocument/2006/relationships/hyperlink" Target="https://www.ipcinfo.org/ipc-country-analysis/details-map/en/c/1156131/?iso3=TZA" TargetMode="External"/><Relationship Id="rId65" Type="http://schemas.openxmlformats.org/officeDocument/2006/relationships/hyperlink" Target="https://www.ipcinfo.org/fileadmin/user_upload/ipcinfo/docs/IPC_Yemen_AcuteFI_Situation_2016June.pdf" TargetMode="External"/><Relationship Id="rId81" Type="http://schemas.openxmlformats.org/officeDocument/2006/relationships/hyperlink" Target="https://fscluster.org/sites/default/files/documents/161031_bgd_dashbaord_nw_flood_f.pdf" TargetMode="External"/><Relationship Id="rId86" Type="http://schemas.openxmlformats.org/officeDocument/2006/relationships/hyperlink" Target="https://www.ipcinfo.org/fileadmin/user_upload/ipcinfo/docs/IPC_Madagascar_AcuteFI_Situation_2017AugOct.pdf" TargetMode="External"/><Relationship Id="rId130" Type="http://schemas.openxmlformats.org/officeDocument/2006/relationships/hyperlink" Target="https://www.ipcinfo.org/fileadmin/user_upload/ipcinfo/docs/IPC_Namibia_Acute_Food_Insecurity_Malnutrition_2022SeptAug2023_Report.pdf" TargetMode="External"/><Relationship Id="rId135" Type="http://schemas.openxmlformats.org/officeDocument/2006/relationships/hyperlink" Target="https://www.ipcinfo.org/fileadmin/user_upload/ipcinfo/docs/ch/Fiche_com_Mars_2023_VF.pdf" TargetMode="External"/><Relationship Id="rId13" Type="http://schemas.openxmlformats.org/officeDocument/2006/relationships/hyperlink" Target="https://www.ipcinfo.org/fileadmin/user_upload/ipcinfo/docs/IPC_Kenya_Acute_Food_Insecurity_Acute_Malnutrition_2020AugDec_ASAL.pdf" TargetMode="External"/><Relationship Id="rId18" Type="http://schemas.openxmlformats.org/officeDocument/2006/relationships/hyperlink" Target="https://www.ipcinfo.org/ipc-country-analysis/details-map/en/c/1155963/?iso3=HTI" TargetMode="External"/><Relationship Id="rId39" Type="http://schemas.openxmlformats.org/officeDocument/2006/relationships/hyperlink" Target="https://www.ipcinfo.org/fileadmin/user_upload/ipcinfo/docs/IPC_Eswatini_Acute_Food_Insecurity_2021Dec2022March_ProjUpdate.pdf" TargetMode="External"/><Relationship Id="rId109" Type="http://schemas.openxmlformats.org/officeDocument/2006/relationships/hyperlink" Target="https://www.ipcinfo.org/fileadmin/user_upload/ipcinfo/docs/IPC_Djibouti_Acute_FoodInsec_Malnutrition_JanDec2023_Report_French.pdf" TargetMode="External"/><Relationship Id="rId34" Type="http://schemas.openxmlformats.org/officeDocument/2006/relationships/hyperlink" Target="https://www.ipcinfo.org/fileadmin/user_upload/ipcinfo/docs/IPC_DRC_Acute_FoodInsec_Malnutrition_July2022Jun2023_Report_French.pdf" TargetMode="External"/><Relationship Id="rId50" Type="http://schemas.openxmlformats.org/officeDocument/2006/relationships/hyperlink" Target="https://www.ipcinfo.org/fileadmin/user_upload/ipcinfo/docs/IPC_Malawi_AcuteFoodInsec_2022Jun2023March_Report.pdf" TargetMode="External"/><Relationship Id="rId55" Type="http://schemas.openxmlformats.org/officeDocument/2006/relationships/hyperlink" Target="https://www.ipcinfo.org/fileadmin/user_upload/ipcinfo/docs/IPC_South_Sudan_Acute_Food_Insecurity_Malnutrition_22July_23July_report.pdf" TargetMode="External"/><Relationship Id="rId76" Type="http://schemas.openxmlformats.org/officeDocument/2006/relationships/hyperlink" Target="https://www.ipcinfo.org/ipc-country-analysis/details-map/en/c/1026671/?iso3=SSD" TargetMode="External"/><Relationship Id="rId97" Type="http://schemas.openxmlformats.org/officeDocument/2006/relationships/hyperlink" Target="https://www.ipcinfo.org/fileadmin/user_upload/ipcinfo/docs/IPC_Bangladesh_Acute_Food_Insecurity_Mar_Sep2023_Report.pdf" TargetMode="External"/><Relationship Id="rId104" Type="http://schemas.openxmlformats.org/officeDocument/2006/relationships/hyperlink" Target="https://www.ipcinfo.org/ipc-country-analysis/details-map/en/c/1156361/?iso3=CAF" TargetMode="External"/><Relationship Id="rId120" Type="http://schemas.openxmlformats.org/officeDocument/2006/relationships/hyperlink" Target="https://www.ipcinfo.org/fileadmin/user_upload/ipcinfo/docs/IPC_Kenya_Acute_Food_Insecurity_Malnutrition_2023FebJun_Report.pdf" TargetMode="External"/><Relationship Id="rId125" Type="http://schemas.openxmlformats.org/officeDocument/2006/relationships/hyperlink" Target="https://www.ipcinfo.org/fileadmin/user_upload/ipcinfo/docs/IPC_Madagascar_AcuteFoodSecur_22Aug23Mar_Report_French.pdf" TargetMode="External"/><Relationship Id="rId141" Type="http://schemas.openxmlformats.org/officeDocument/2006/relationships/hyperlink" Target="https://www.ipcinfo.org/fileadmin/user_upload/ipcinfo/docs/ch/Resultats_Analyses_Nov2022_fichedecommunication.pdf" TargetMode="External"/><Relationship Id="rId146" Type="http://schemas.openxmlformats.org/officeDocument/2006/relationships/hyperlink" Target="https://www.ipcinfo.org/fileadmin/user_upload/ipcinfo/docs/IPC_Uganda_Karamoja_AcuteFoodInsecurity_Apr2023_Feb2024_report.pdf" TargetMode="External"/><Relationship Id="rId7" Type="http://schemas.openxmlformats.org/officeDocument/2006/relationships/hyperlink" Target="https://reliefweb.int/attachments/5a6ad016-ef47-3ce8-81be-078fd171b3c7/VASyR2016.pdf" TargetMode="External"/><Relationship Id="rId71" Type="http://schemas.openxmlformats.org/officeDocument/2006/relationships/hyperlink" Target="https://www.wfp.org/publications/nepal-terai-flood-august-2017" TargetMode="External"/><Relationship Id="rId92" Type="http://schemas.openxmlformats.org/officeDocument/2006/relationships/hyperlink" Target="https://reliefweb.int/sites/reliefweb.int/files/resources/ethiopia_hrd_-_mid_year_review_12_august_2016.pdf" TargetMode="External"/><Relationship Id="rId2" Type="http://schemas.openxmlformats.org/officeDocument/2006/relationships/hyperlink" Target="https://www.ipcinfo.org/fileadmin/user_upload/ipcinfo/docs/IPC_Lesotho_AcuteFI_Situation_2016May2017Mar.pdf" TargetMode="External"/><Relationship Id="rId29" Type="http://schemas.openxmlformats.org/officeDocument/2006/relationships/hyperlink" Target="https://www.ipcinfo.org/fileadmin/user_upload/ipcinfo/docs/IPC_Angola_FoodSecurity&amp;Nutrition_2021July2022Mar_Report_Portuguese.pdf" TargetMode="External"/><Relationship Id="rId24" Type="http://schemas.openxmlformats.org/officeDocument/2006/relationships/hyperlink" Target="https://www.humanitarianresponse.info/sites/www.humanitarianresponse.info/files/documents/files/malawi_food_insecurity_sitrep_no.3.pdf" TargetMode="External"/><Relationship Id="rId40" Type="http://schemas.openxmlformats.org/officeDocument/2006/relationships/hyperlink" Target="https://www.ipcinfo.org/fileadmin/user_upload/ipcinfo/docs/IPC_Eswatini_Acute_Food_Insecurity_2022July2023March.pdf" TargetMode="External"/><Relationship Id="rId45" Type="http://schemas.openxmlformats.org/officeDocument/2006/relationships/hyperlink" Target="https://www.ipcinfo.org/fileadmin/user_upload/ipcinfo/docs/IPC_Lesotho_Acute_Food_Insecurity_2021Nov2022Mar_Report.pdf" TargetMode="External"/><Relationship Id="rId66" Type="http://schemas.openxmlformats.org/officeDocument/2006/relationships/hyperlink" Target="https://www.ipcinfo.org/fileadmin/user_upload/ipcinfo/docs/IPC_DRC_AcuteFI_Situation_2017JuneDec.pdf" TargetMode="External"/><Relationship Id="rId87" Type="http://schemas.openxmlformats.org/officeDocument/2006/relationships/hyperlink" Target="https://www.ipcinfo.org/fileadmin/user_upload/ipcinfo/docs/IPC_CAR_AcuteFI_Situation_2016AugDec.PDF" TargetMode="External"/><Relationship Id="rId110" Type="http://schemas.openxmlformats.org/officeDocument/2006/relationships/hyperlink" Target="https://www.ipcinfo.org/fileadmin/user_upload/ipcinfo/docs/IPC_DominicanRepublic_AcuteFoodInsecurity_Oct2022June2023_Summary_English.pdf" TargetMode="External"/><Relationship Id="rId115" Type="http://schemas.openxmlformats.org/officeDocument/2006/relationships/hyperlink" Target="https://www.ipcinfo.org/fileadmin/user_upload/ipcinfo/docs/IPC_Guatemala_Acute_Food_Insecurity_Mar2023Feb2024_Snapshot_English.pdf" TargetMode="External"/><Relationship Id="rId131" Type="http://schemas.openxmlformats.org/officeDocument/2006/relationships/hyperlink" Target="https://www.ipcinfo.org/fileadmin/user_upload/ipcinfo/docs/ch/Fiche_com_Mars_2023_VF.pdf" TargetMode="External"/><Relationship Id="rId136" Type="http://schemas.openxmlformats.org/officeDocument/2006/relationships/hyperlink" Target="https://www.ipcinfo.org/fileadmin/user_upload/ipcinfo/docs/ch/Fiche_com_Mars_2023_VF.pdf" TargetMode="External"/><Relationship Id="rId61" Type="http://schemas.openxmlformats.org/officeDocument/2006/relationships/hyperlink" Target="https://www.ipcinfo.org/fileadmin/user_upload/ipcinfo/docs/IPC_Zambia_Acute_Food_Insecurity_2022July2023Mar_Report.pdf" TargetMode="External"/><Relationship Id="rId82" Type="http://schemas.openxmlformats.org/officeDocument/2006/relationships/hyperlink" Target="https://www.ipcinfo.org/fileadmin/user_upload/ipcinfo/docs/IPC_Burundi_AcuteFI_Situation_2016MayJun.pdf" TargetMode="External"/><Relationship Id="rId19" Type="http://schemas.openxmlformats.org/officeDocument/2006/relationships/hyperlink" Target="https://www.ipcinfo.org/ipc-country-analysis/details-map/en/c/459650/?iso3=LSO" TargetMode="External"/><Relationship Id="rId14" Type="http://schemas.openxmlformats.org/officeDocument/2006/relationships/hyperlink" Target="https://reliefweb.int/report/iraq/iraq-humanitarian-transition-overview-2023-february-2023" TargetMode="External"/><Relationship Id="rId30" Type="http://schemas.openxmlformats.org/officeDocument/2006/relationships/hyperlink" Target="https://www.ipcinfo.org/fileadmin/user_upload/ipcinfo/docs/IPC_Burundi_Acute_Food_Insecurity_2022JuneDec_Report_French.pdf" TargetMode="External"/><Relationship Id="rId35" Type="http://schemas.openxmlformats.org/officeDocument/2006/relationships/hyperlink" Target="https://www.ipcinfo.org/fileadmin/user_upload/ipcinfo/docs/IPC_Djibouti_Acute_Food_Insecurity_2022MarDec_French.pdf" TargetMode="External"/><Relationship Id="rId56" Type="http://schemas.openxmlformats.org/officeDocument/2006/relationships/hyperlink" Target="https://www.ipcinfo.org/fileadmin/user_upload/ipcinfo/docs/South_Sudan_IPC_Key_Messages_February-July-2022_Report.pdf" TargetMode="External"/><Relationship Id="rId77" Type="http://schemas.openxmlformats.org/officeDocument/2006/relationships/hyperlink" Target="https://www.ipcinfo.org/fileadmin/user_upload/ipcinfo/docs/IPC_Burundi_AFI_2018JulyDec.pdf" TargetMode="External"/><Relationship Id="rId100" Type="http://schemas.openxmlformats.org/officeDocument/2006/relationships/hyperlink" Target="https://www.ipcinfo.org/fileadmin/user_upload/ipcinfo/docs/IPC_Burundi_AcuteFoodInsecurity_Apr_Sept2023_Report_French.pdf" TargetMode="External"/><Relationship Id="rId105" Type="http://schemas.openxmlformats.org/officeDocument/2006/relationships/hyperlink" Target="https://www.ipcinfo.org/ipc-country-analysis/details-map/en/c/1156361/?iso3=CAF" TargetMode="External"/><Relationship Id="rId126" Type="http://schemas.openxmlformats.org/officeDocument/2006/relationships/hyperlink" Target="https://www.ipcinfo.org/fileadmin/user_upload/ipcinfo/docs/IPC_Malawi_AcuteFoodInsec_2022Jun2023March_Report.pdf" TargetMode="External"/><Relationship Id="rId147" Type="http://schemas.openxmlformats.org/officeDocument/2006/relationships/hyperlink" Target="https://www.ipcinfo.org/fileadmin/user_upload/ipcinfo/docs/IPC_Uganda_Karamoja_AcuteFoodInsecurity_Apr2023_Feb2024_report.pdf" TargetMode="External"/><Relationship Id="rId8" Type="http://schemas.openxmlformats.org/officeDocument/2006/relationships/hyperlink" Target="https://reliefweb.int/attachments/bef919b5-a816-3b63-87b1-1c04cf8f01ce/VASyR%202021.pdf" TargetMode="External"/><Relationship Id="rId51" Type="http://schemas.openxmlformats.org/officeDocument/2006/relationships/hyperlink" Target="https://www.ipcinfo.org/fileadmin/user_upload/ipcinfo/docs/IPC_Namibia_AcuteFoodInsecurity_2021Oct2022March_Report.pdf" TargetMode="External"/><Relationship Id="rId72" Type="http://schemas.openxmlformats.org/officeDocument/2006/relationships/hyperlink" Target="https://reliefweb.int/report/occupied-palestinian-territory/occupied-palestinian-territory-humanitarian-needs-overview-2" TargetMode="External"/><Relationship Id="rId93" Type="http://schemas.openxmlformats.org/officeDocument/2006/relationships/hyperlink" Target="https://reliefweb.int/sites/reliefweb.int/files/resources/Guatemala%20Honduras%202016%20Humanitarian%20Response%20Plan.pdf" TargetMode="External"/><Relationship Id="rId98" Type="http://schemas.openxmlformats.org/officeDocument/2006/relationships/hyperlink" Target="https://www.ipcinfo.org/fileadmin/user_upload/ipcinfo/docs/ch/Fiche_com_Mars_2023_VF.pdf" TargetMode="External"/><Relationship Id="rId121" Type="http://schemas.openxmlformats.org/officeDocument/2006/relationships/hyperlink" Target="https://www.ipcinfo.org/fileadmin/user_upload/ipcinfo/docs/IPC_Lebanon_Acute_Food_Insecurity_Report_Dec2022.pdf" TargetMode="External"/><Relationship Id="rId142" Type="http://schemas.openxmlformats.org/officeDocument/2006/relationships/hyperlink" Target="https://www.ipcinfo.org/ipc-country-analysis/details-map/en/c/1156131/?iso3=TZA" TargetMode="External"/><Relationship Id="rId3" Type="http://schemas.openxmlformats.org/officeDocument/2006/relationships/hyperlink" Target="https://reliefweb.int/attachments/7a78f85e-e963-38c1-9cb3-affa2cc0ab19/CVME%20Round%201%20Final_EN.PDF" TargetMode="External"/><Relationship Id="rId25" Type="http://schemas.openxmlformats.org/officeDocument/2006/relationships/hyperlink" Target="https://www.ipcinfo.org/fileadmin/user_upload/ipcinfo/docs/IPC_Mozambique_AcuteFoodInsecurity_Nov2022Mar2023_Summary_English.pdf" TargetMode="External"/><Relationship Id="rId46" Type="http://schemas.openxmlformats.org/officeDocument/2006/relationships/hyperlink" Target="https://www.ipcinfo.org/fileadmin/user_upload/ipcinfo/docs/IPC_Lesotho_Acute_Food_Insecurity_2022July2023Mar_Report.pdf" TargetMode="External"/><Relationship Id="rId67" Type="http://schemas.openxmlformats.org/officeDocument/2006/relationships/hyperlink" Target="https://reliefweb.int/sites/reliefweb.int/files/resources/ethiopia_humanitarian_requirements_document_mid-year_review_2017.pdf" TargetMode="External"/><Relationship Id="rId116" Type="http://schemas.openxmlformats.org/officeDocument/2006/relationships/hyperlink" Target="https://www.ipcinfo.org/fileadmin/user_upload/ipcinfo/docs/IPC_Guatemala_Acute_Food_Insecurity_Mar2023Feb2024_Snapshot_English.pdf" TargetMode="External"/><Relationship Id="rId137" Type="http://schemas.openxmlformats.org/officeDocument/2006/relationships/hyperlink" Target="https://www.ipcinfo.org/fileadmin/user_upload/ipcinfo/docs/IPC_Somalia_Acute_Food_Insecurity_Malnutrition_MarJun2023_Snapshot.pdf" TargetMode="External"/><Relationship Id="rId20" Type="http://schemas.openxmlformats.org/officeDocument/2006/relationships/hyperlink" Target="https://agrhymet.cilss.int/core/uploads/2020/11/Fiche-Com-CH-R&#233;gion-mars-2020-Vffinale.pdf" TargetMode="External"/><Relationship Id="rId41" Type="http://schemas.openxmlformats.org/officeDocument/2006/relationships/hyperlink" Target="https://www.ipcinfo.org/fileadmin/user_upload/ipcinfo/docs/IPC_Guatemala_AcuteFoodInsec_2022Mar2023Feb_Snapshot_English.pdf" TargetMode="External"/><Relationship Id="rId62" Type="http://schemas.openxmlformats.org/officeDocument/2006/relationships/hyperlink" Target="https://www.ipcinfo.org/fileadmin/user_upload/ipcinfo/docs/IPC_Zambia_Acute_Food_Insecurity_2022July2023Mar_Report.pdf" TargetMode="External"/><Relationship Id="rId83" Type="http://schemas.openxmlformats.org/officeDocument/2006/relationships/hyperlink" Target="https://documents.wfp.org/stellent/groups/public/documents/ena/wfp291694.pdf?iframe" TargetMode="External"/><Relationship Id="rId88" Type="http://schemas.openxmlformats.org/officeDocument/2006/relationships/hyperlink" Target="https://reliefweb.int/report/chad/cadre-harmonis-d-identification-et-d-analyse-des-zones-risque-et-des-populations-vuln" TargetMode="External"/><Relationship Id="rId111" Type="http://schemas.openxmlformats.org/officeDocument/2006/relationships/hyperlink" Target="https://www.ipcinfo.org/fileadmin/user_upload/ipcinfo/docs/IPC_Eswatini_Acute_Food_Insecurity_2022July2023March.pdf" TargetMode="External"/><Relationship Id="rId132" Type="http://schemas.openxmlformats.org/officeDocument/2006/relationships/hyperlink" Target="https://www.ipcinfo.org/fileadmin/user_upload/ipcinfo/docs/ch/Fiche_com_Mars_2023_VF.pdf" TargetMode="External"/><Relationship Id="rId15" Type="http://schemas.openxmlformats.org/officeDocument/2006/relationships/hyperlink" Target="https://www.ipcinfo.org/fileadmin/user_upload/ipcinfo/docs/IPC_Yemen_Food_Security_Nutrition_2022June_Report_English.pdf" TargetMode="External"/><Relationship Id="rId36" Type="http://schemas.openxmlformats.org/officeDocument/2006/relationships/hyperlink" Target="https://www.ipcinfo.org/fileadmin/user_upload/ipcinfo/docs/IPC_DominicanRepublic_AcuteFoodInsecurity_Oct2022June2023_Summary_English.pdf" TargetMode="External"/><Relationship Id="rId57" Type="http://schemas.openxmlformats.org/officeDocument/2006/relationships/hyperlink" Target="https://www.ipcinfo.org/fileadmin/user_upload/ipcinfo/docs/IPC_Sudan_AcuteFoodInsecurity_2022Apr2023Feb_report.pdf" TargetMode="External"/><Relationship Id="rId106" Type="http://schemas.openxmlformats.org/officeDocument/2006/relationships/hyperlink" Target="https://www.ipcinfo.org/fileadmin/user_upload/ipcinfo/docs/ch/Fiche_com_Mars_2023_VF.pdf" TargetMode="External"/><Relationship Id="rId127" Type="http://schemas.openxmlformats.org/officeDocument/2006/relationships/hyperlink" Target="https://www.ipcinfo.org/fileadmin/user_upload/ipcinfo/docs/ch/Fiche_com_Mars_2023_VF.pdf" TargetMode="External"/><Relationship Id="rId10" Type="http://schemas.openxmlformats.org/officeDocument/2006/relationships/hyperlink" Target="https://www.ipcinfo.org/fileadmin/user_upload/ipcinfo/docs/IPC_Kenya_Acute_Food_Insecurity_Malnutrition_2023FebJun_Report.pdf" TargetMode="External"/><Relationship Id="rId31" Type="http://schemas.openxmlformats.org/officeDocument/2006/relationships/hyperlink" Target="https://www.ipcinfo.org/fileadmin/user_upload/ipcinfo/docs/IPC_CAR_Acute_Food_Insecurity_2022Sept_2023Aug_Report_French.pdf" TargetMode="External"/><Relationship Id="rId52" Type="http://schemas.openxmlformats.org/officeDocument/2006/relationships/hyperlink" Target="https://www.ipcinfo.org/fileadmin/user_upload/ipcinfo/docs/IPC_Namibia_Acute_Food_Insecurity_Malnutrition_2022SeptAug2023_Report.pdf" TargetMode="External"/><Relationship Id="rId73" Type="http://schemas.openxmlformats.org/officeDocument/2006/relationships/hyperlink" Target="https://www.wfp.org/publications/Sri_Lanka_Joint_Drought_Assessment" TargetMode="External"/><Relationship Id="rId78" Type="http://schemas.openxmlformats.org/officeDocument/2006/relationships/hyperlink" Target="https://www.ipcinfo.org/fileadmin/user_upload/ipcinfo/docs/IPC_CAR_AcuteFoodInsec_2021AprilAug_ProjectionUpdate_Englishsummary.pdf" TargetMode="External"/><Relationship Id="rId94" Type="http://schemas.openxmlformats.org/officeDocument/2006/relationships/hyperlink" Target="https://www.ipcinfo.org/ipc-country-analysis/details-map/en/c/1156351/?iso3=AFG" TargetMode="External"/><Relationship Id="rId99" Type="http://schemas.openxmlformats.org/officeDocument/2006/relationships/hyperlink" Target="https://www.ipcinfo.org/fileadmin/user_upload/ipcinfo/docs/ch/Fiche_com_Mars_2023_VF.pdf" TargetMode="External"/><Relationship Id="rId101" Type="http://schemas.openxmlformats.org/officeDocument/2006/relationships/hyperlink" Target="https://www.ipcinfo.org/fileadmin/user_upload/ipcinfo/docs/IPC_Burundi_AcuteFoodInsecurity_Apr_Sept2023_Report_French.pdf" TargetMode="External"/><Relationship Id="rId122" Type="http://schemas.openxmlformats.org/officeDocument/2006/relationships/hyperlink" Target="https://www.ipcinfo.org/fileadmin/user_upload/ipcinfo/docs/IPC_Lebanon_Acute_Food_Insecurity_Report_Dec2022.pdf" TargetMode="External"/><Relationship Id="rId143" Type="http://schemas.openxmlformats.org/officeDocument/2006/relationships/hyperlink" Target="https://www.ipcinfo.org/fileadmin/user_upload/ipcinfo/docs/IPC_Yemen_AcuteFoodInsecurityMalnutrition_Jan-Dec2023_snapshot_English.pdf" TargetMode="External"/><Relationship Id="rId148" Type="http://schemas.openxmlformats.org/officeDocument/2006/relationships/vmlDrawing" Target="../drawings/vmlDrawing3.vml"/><Relationship Id="rId4" Type="http://schemas.openxmlformats.org/officeDocument/2006/relationships/hyperlink" Target="https://www.ipcinfo.org/fileadmin/user_upload/ipcinfo/docs/1_IPC_Sudan_AcuteFI_Situation_2018April.pdf" TargetMode="External"/><Relationship Id="rId9" Type="http://schemas.openxmlformats.org/officeDocument/2006/relationships/hyperlink" Target="https://reliefweb.int/attachments/ea1c5323-3baa-3681-8f3d-396051d348eb/VASyR%202020%20-%20online.pdf" TargetMode="External"/><Relationship Id="rId26" Type="http://schemas.openxmlformats.org/officeDocument/2006/relationships/hyperlink" Target="https://www.ipcinfo.org/fileadmin/user_upload/ipcinfo/docs/IPC_Mozambique_AcuteFoodInsecurity_Nov2022Mar2023_Summary_English.pdf" TargetMode="External"/><Relationship Id="rId47" Type="http://schemas.openxmlformats.org/officeDocument/2006/relationships/hyperlink" Target="https://www.ipcinfo.org/fileadmin/user_upload/ipcinfo/docs/IPC_Madagascar_AcuteFoodSecur_22Aug23Mar_Report_French.pdf" TargetMode="External"/><Relationship Id="rId68" Type="http://schemas.openxmlformats.org/officeDocument/2006/relationships/hyperlink" Target="https://reliefweb.int/report/iraq/iraq-2018-humanitarian-response-plan-february-2018-enar" TargetMode="External"/><Relationship Id="rId89" Type="http://schemas.openxmlformats.org/officeDocument/2006/relationships/hyperlink" Target="https://reliefweb.int/sites/reliefweb.int/files/resources/DPRK%20Needs%20and%20Priorities%202017.pdf" TargetMode="External"/><Relationship Id="rId112" Type="http://schemas.openxmlformats.org/officeDocument/2006/relationships/hyperlink" Target="https://www.ipcinfo.org/fileadmin/user_upload/ipcinfo/docs/ch/Resultats_Analyses_Nov2022_fichedecommunication.pdf" TargetMode="External"/><Relationship Id="rId133" Type="http://schemas.openxmlformats.org/officeDocument/2006/relationships/hyperlink" Target="https://www.ipcinfo.org/fileadmin/user_upload/ipcinfo/docs/IPC_Pakistan_AcuteFoodInsecurity_April%202023_January%202024_snapshot_English.pdf" TargetMode="External"/><Relationship Id="rId16" Type="http://schemas.openxmlformats.org/officeDocument/2006/relationships/hyperlink" Target="https://www.ipcinfo.org/ipc-country-analysis/details-map/en/c/1152947/?iso3=YEM" TargetMode="External"/><Relationship Id="rId37" Type="http://schemas.openxmlformats.org/officeDocument/2006/relationships/hyperlink" Target="https://www.ipcinfo.org/fileadmin/user_upload/ipcinfo/docs/IPC_DominicanRepublic_AcuteFoodInsecurity_Oct2022June2023_Summary_English.pdf" TargetMode="External"/><Relationship Id="rId58" Type="http://schemas.openxmlformats.org/officeDocument/2006/relationships/hyperlink" Target="https://www.ipcinfo.org/fileadmin/user_upload/ipcinfo/docs/IPC_Sudan_AcuteFoodInsecurity_2022Apr2023Feb_report.pdf" TargetMode="External"/><Relationship Id="rId79" Type="http://schemas.openxmlformats.org/officeDocument/2006/relationships/hyperlink" Target="https://www.ipcinfo.org/fileadmin/user_upload/ipcinfo/docs/IPC_Afghanistan_AcuteFI_AprilDec2016.pdf" TargetMode="External"/><Relationship Id="rId102" Type="http://schemas.openxmlformats.org/officeDocument/2006/relationships/hyperlink" Target="https://www.ipcinfo.org/fileadmin/user_upload/ipcinfo/docs/ch/Fiche_com_Mars_2023_VF.pdf" TargetMode="External"/><Relationship Id="rId123" Type="http://schemas.openxmlformats.org/officeDocument/2006/relationships/hyperlink" Target="https://www.ipcinfo.org/fileadmin/user_upload/ipcinfo/docs/IPC_Lesotho_Acute_Food_Insecurity_2022July2023Mar_Report.pdf" TargetMode="External"/><Relationship Id="rId144" Type="http://schemas.openxmlformats.org/officeDocument/2006/relationships/hyperlink" Target="https://www.ipcinfo.org/fileadmin/user_upload/ipcinfo/docs/IPC_Yemen_AcuteFoodInsecurityMalnutrition_Jan-Dec2023_snapshot_English.pdf" TargetMode="External"/><Relationship Id="rId90" Type="http://schemas.openxmlformats.org/officeDocument/2006/relationships/hyperlink" Target="https://www.ipcinfo.org/fileadmin/user_upload/ipcinfo/docs/IPC_DRC_AcuteFI_Situation_2016Jun2017Jan_French.pd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fsinplatform.org/sites/default/files/resources/files/GRFC2023-technotes.pdf" TargetMode="External"/></Relationships>
</file>

<file path=xl/worksheets/_rels/sheet9.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16EBF-E5C1-4505-91F5-F65EE2640043}">
  <dimension ref="A1:D60"/>
  <sheetViews>
    <sheetView topLeftCell="A22" workbookViewId="0">
      <selection activeCell="B1" sqref="B1"/>
    </sheetView>
  </sheetViews>
  <sheetFormatPr defaultColWidth="8.81640625" defaultRowHeight="14.5"/>
  <cols>
    <col min="2" max="2" width="29.453125" bestFit="1" customWidth="1"/>
    <col min="3" max="3" width="12.1796875" bestFit="1" customWidth="1"/>
  </cols>
  <sheetData>
    <row r="1" spans="1:4">
      <c r="B1" s="539" t="s">
        <v>0</v>
      </c>
      <c r="C1" s="539">
        <v>2022</v>
      </c>
    </row>
    <row r="2" spans="1:4">
      <c r="A2" s="545" t="s">
        <v>1</v>
      </c>
      <c r="B2" s="545" t="s">
        <v>2</v>
      </c>
      <c r="C2" s="546">
        <v>261541821.76200604</v>
      </c>
    </row>
    <row r="3" spans="1:4" s="538" customFormat="1">
      <c r="A3" s="502">
        <v>1</v>
      </c>
      <c r="B3" s="503" t="s">
        <v>3</v>
      </c>
      <c r="C3" s="541">
        <v>26429376</v>
      </c>
      <c r="D3" s="538">
        <v>1</v>
      </c>
    </row>
    <row r="4" spans="1:4" s="538" customFormat="1">
      <c r="A4" s="502">
        <v>2</v>
      </c>
      <c r="B4" s="503" t="s">
        <v>4</v>
      </c>
      <c r="C4" s="541">
        <v>23610000</v>
      </c>
      <c r="D4" s="538">
        <v>1</v>
      </c>
    </row>
    <row r="5" spans="1:4" s="538" customFormat="1">
      <c r="A5" s="502">
        <v>3</v>
      </c>
      <c r="B5" s="503" t="s">
        <v>5</v>
      </c>
      <c r="C5" s="541">
        <v>19650163</v>
      </c>
      <c r="D5" s="538">
        <v>1</v>
      </c>
    </row>
    <row r="6" spans="1:4" s="538" customFormat="1">
      <c r="A6" s="502">
        <v>4</v>
      </c>
      <c r="B6" s="503" t="s">
        <v>6</v>
      </c>
      <c r="C6" s="541">
        <v>19453305</v>
      </c>
      <c r="D6" s="538">
        <v>1</v>
      </c>
    </row>
    <row r="7" spans="1:4" s="538" customFormat="1">
      <c r="A7" s="502">
        <v>5</v>
      </c>
      <c r="B7" s="503" t="s">
        <v>7</v>
      </c>
      <c r="C7" s="541">
        <v>17365500</v>
      </c>
      <c r="D7" s="538">
        <v>1</v>
      </c>
    </row>
    <row r="8" spans="1:4" s="538" customFormat="1">
      <c r="A8" s="502">
        <v>6</v>
      </c>
      <c r="B8" s="542" t="s">
        <v>8</v>
      </c>
      <c r="C8" s="543">
        <v>15500000</v>
      </c>
    </row>
    <row r="9" spans="1:4" s="538" customFormat="1">
      <c r="A9" s="502">
        <v>7</v>
      </c>
      <c r="B9" s="542" t="s">
        <v>9</v>
      </c>
      <c r="C9" s="543">
        <v>15200000</v>
      </c>
    </row>
    <row r="10" spans="1:4" s="538" customFormat="1">
      <c r="A10" s="502">
        <v>8</v>
      </c>
      <c r="B10" s="542" t="s">
        <v>10</v>
      </c>
      <c r="C10" s="543">
        <v>12061856</v>
      </c>
    </row>
    <row r="11" spans="1:4" s="538" customFormat="1">
      <c r="A11" s="502">
        <v>9</v>
      </c>
      <c r="B11" s="544" t="s">
        <v>11</v>
      </c>
      <c r="C11" s="541">
        <v>11653068</v>
      </c>
      <c r="D11" s="538">
        <v>1</v>
      </c>
    </row>
    <row r="12" spans="1:4" s="538" customFormat="1">
      <c r="A12" s="502">
        <v>10</v>
      </c>
      <c r="B12" s="542" t="s">
        <v>12</v>
      </c>
      <c r="C12" s="543">
        <v>8619234</v>
      </c>
    </row>
    <row r="13" spans="1:4">
      <c r="A13">
        <v>11</v>
      </c>
      <c r="B13" s="467" t="s">
        <v>13</v>
      </c>
      <c r="C13" s="330">
        <v>7744000</v>
      </c>
      <c r="D13">
        <v>1</v>
      </c>
    </row>
    <row r="14" spans="1:4">
      <c r="A14">
        <v>12</v>
      </c>
      <c r="B14" s="467" t="s">
        <v>14</v>
      </c>
      <c r="C14" s="330">
        <v>6271143.0280000009</v>
      </c>
    </row>
    <row r="15" spans="1:4">
      <c r="A15">
        <v>13</v>
      </c>
      <c r="B15" s="467" t="s">
        <v>15</v>
      </c>
      <c r="C15" s="330">
        <v>5594290</v>
      </c>
      <c r="D15">
        <v>1</v>
      </c>
    </row>
    <row r="16" spans="1:4">
      <c r="A16">
        <v>14</v>
      </c>
      <c r="B16" s="467" t="s">
        <v>16</v>
      </c>
      <c r="C16" s="330">
        <v>4724394</v>
      </c>
    </row>
    <row r="17" spans="1:4">
      <c r="A17">
        <v>15</v>
      </c>
      <c r="B17" s="467" t="s">
        <v>17</v>
      </c>
      <c r="C17" s="330">
        <v>4600986</v>
      </c>
    </row>
    <row r="18" spans="1:4">
      <c r="A18">
        <v>16</v>
      </c>
      <c r="B18" s="467" t="s">
        <v>18</v>
      </c>
      <c r="C18" s="330">
        <v>4402406</v>
      </c>
      <c r="D18">
        <v>1</v>
      </c>
    </row>
    <row r="19" spans="1:4">
      <c r="A19">
        <v>17</v>
      </c>
      <c r="B19" s="467" t="s">
        <v>19</v>
      </c>
      <c r="C19" s="330">
        <v>4354545</v>
      </c>
    </row>
    <row r="20" spans="1:4">
      <c r="A20">
        <v>18</v>
      </c>
      <c r="B20" s="467" t="s">
        <v>20</v>
      </c>
      <c r="C20" s="330">
        <v>3822502</v>
      </c>
    </row>
    <row r="21" spans="1:4">
      <c r="A21">
        <v>19</v>
      </c>
      <c r="B21" s="467" t="s">
        <v>21</v>
      </c>
      <c r="C21" s="330">
        <v>3597013.8718636162</v>
      </c>
    </row>
    <row r="22" spans="1:4">
      <c r="A22">
        <v>20</v>
      </c>
      <c r="B22" s="467" t="s">
        <v>22</v>
      </c>
      <c r="C22" s="330">
        <v>3453510</v>
      </c>
    </row>
    <row r="23" spans="1:4">
      <c r="A23">
        <v>21</v>
      </c>
      <c r="B23" s="467" t="s">
        <v>23</v>
      </c>
      <c r="C23" s="330">
        <v>3000000</v>
      </c>
    </row>
    <row r="24" spans="1:4">
      <c r="A24">
        <v>22</v>
      </c>
      <c r="B24" s="467" t="s">
        <v>24</v>
      </c>
      <c r="C24" s="330">
        <v>2880000</v>
      </c>
    </row>
    <row r="25" spans="1:4">
      <c r="A25">
        <v>23</v>
      </c>
      <c r="B25" s="467" t="s">
        <v>25</v>
      </c>
      <c r="C25" s="330">
        <v>2652693</v>
      </c>
    </row>
    <row r="26" spans="1:4">
      <c r="A26">
        <v>24</v>
      </c>
      <c r="B26" s="467" t="s">
        <v>26</v>
      </c>
      <c r="C26" s="330">
        <v>2644239</v>
      </c>
    </row>
    <row r="27" spans="1:4">
      <c r="A27">
        <v>25</v>
      </c>
      <c r="B27" s="467" t="s">
        <v>27</v>
      </c>
      <c r="C27" s="330">
        <v>2300000</v>
      </c>
    </row>
    <row r="28" spans="1:4">
      <c r="A28">
        <v>26</v>
      </c>
      <c r="B28" s="467" t="s">
        <v>28</v>
      </c>
      <c r="C28" s="330">
        <v>2225075</v>
      </c>
    </row>
    <row r="29" spans="1:4">
      <c r="A29">
        <v>27</v>
      </c>
      <c r="B29" s="467" t="s">
        <v>29</v>
      </c>
      <c r="C29" s="330">
        <v>2098861</v>
      </c>
      <c r="D29">
        <v>1</v>
      </c>
    </row>
    <row r="30" spans="1:4">
      <c r="A30">
        <v>28</v>
      </c>
      <c r="B30" s="467" t="s">
        <v>30</v>
      </c>
      <c r="C30" s="330">
        <v>1952123</v>
      </c>
    </row>
    <row r="31" spans="1:4">
      <c r="A31">
        <v>29</v>
      </c>
      <c r="B31" s="467" t="s">
        <v>31</v>
      </c>
      <c r="C31" s="330">
        <v>1857640</v>
      </c>
    </row>
    <row r="32" spans="1:4">
      <c r="A32">
        <v>30</v>
      </c>
      <c r="B32" s="467" t="s">
        <v>32</v>
      </c>
      <c r="C32" s="330">
        <v>1841067</v>
      </c>
      <c r="D32">
        <v>1</v>
      </c>
    </row>
    <row r="33" spans="1:3">
      <c r="A33">
        <v>31</v>
      </c>
      <c r="B33" s="467" t="s">
        <v>33</v>
      </c>
      <c r="C33" s="330">
        <v>1605719</v>
      </c>
    </row>
    <row r="34" spans="1:3">
      <c r="A34">
        <v>32</v>
      </c>
      <c r="B34" s="467" t="s">
        <v>34</v>
      </c>
      <c r="C34" s="330">
        <v>1583997</v>
      </c>
    </row>
    <row r="35" spans="1:3">
      <c r="A35">
        <v>33</v>
      </c>
      <c r="B35" s="467" t="s">
        <v>35</v>
      </c>
      <c r="C35" s="330">
        <v>1550702</v>
      </c>
    </row>
    <row r="36" spans="1:3">
      <c r="A36">
        <v>34</v>
      </c>
      <c r="B36" s="467" t="s">
        <v>36</v>
      </c>
      <c r="C36" s="330">
        <v>1541806</v>
      </c>
    </row>
    <row r="37" spans="1:3">
      <c r="A37">
        <v>35</v>
      </c>
      <c r="B37" s="467" t="s">
        <v>37</v>
      </c>
      <c r="C37" s="330">
        <v>1403868</v>
      </c>
    </row>
    <row r="38" spans="1:3">
      <c r="A38">
        <v>36</v>
      </c>
      <c r="B38" s="467" t="s">
        <v>38</v>
      </c>
      <c r="C38" s="330">
        <v>1289000</v>
      </c>
    </row>
    <row r="39" spans="1:3">
      <c r="A39">
        <v>37</v>
      </c>
      <c r="B39" s="467" t="s">
        <v>39</v>
      </c>
      <c r="C39" s="330">
        <v>1219288</v>
      </c>
    </row>
    <row r="40" spans="1:3">
      <c r="A40">
        <v>38</v>
      </c>
      <c r="B40" s="467" t="s">
        <v>40</v>
      </c>
      <c r="C40" s="330">
        <v>1110784</v>
      </c>
    </row>
    <row r="41" spans="1:3">
      <c r="A41">
        <v>39</v>
      </c>
      <c r="B41" s="467" t="s">
        <v>41</v>
      </c>
      <c r="C41" s="330">
        <v>906823</v>
      </c>
    </row>
    <row r="42" spans="1:3">
      <c r="A42">
        <v>40</v>
      </c>
      <c r="B42" s="467" t="s">
        <v>42</v>
      </c>
      <c r="C42" s="330">
        <v>881276</v>
      </c>
    </row>
    <row r="43" spans="1:3">
      <c r="A43">
        <v>41</v>
      </c>
      <c r="B43" s="467" t="s">
        <v>43</v>
      </c>
      <c r="C43" s="330">
        <v>878920</v>
      </c>
    </row>
    <row r="44" spans="1:3">
      <c r="A44">
        <v>42</v>
      </c>
      <c r="B44" s="467" t="s">
        <v>44</v>
      </c>
      <c r="C44" s="330">
        <v>823102.65000000014</v>
      </c>
    </row>
    <row r="45" spans="1:3">
      <c r="A45">
        <v>43</v>
      </c>
      <c r="B45" s="467" t="s">
        <v>45</v>
      </c>
      <c r="C45" s="330">
        <v>750313</v>
      </c>
    </row>
    <row r="46" spans="1:3">
      <c r="A46">
        <v>44</v>
      </c>
      <c r="B46" s="467" t="s">
        <v>46</v>
      </c>
      <c r="C46" s="330">
        <v>695000</v>
      </c>
    </row>
    <row r="47" spans="1:3">
      <c r="A47">
        <v>45</v>
      </c>
      <c r="B47" s="467" t="s">
        <v>47</v>
      </c>
      <c r="C47" s="330">
        <v>568661.49214244494</v>
      </c>
    </row>
    <row r="48" spans="1:3">
      <c r="A48">
        <v>46</v>
      </c>
      <c r="B48" s="467" t="s">
        <v>48</v>
      </c>
      <c r="C48" s="330">
        <v>544168</v>
      </c>
    </row>
    <row r="49" spans="1:3">
      <c r="A49">
        <v>47</v>
      </c>
      <c r="B49" s="467" t="s">
        <v>49</v>
      </c>
      <c r="C49" s="330">
        <v>373230.32999999996</v>
      </c>
    </row>
    <row r="50" spans="1:3">
      <c r="A50">
        <v>48</v>
      </c>
      <c r="B50" s="467" t="s">
        <v>50</v>
      </c>
      <c r="C50" s="330">
        <v>337511</v>
      </c>
    </row>
    <row r="51" spans="1:3">
      <c r="A51">
        <v>49</v>
      </c>
      <c r="B51" s="467" t="s">
        <v>51</v>
      </c>
      <c r="C51" s="330">
        <v>335804</v>
      </c>
    </row>
    <row r="52" spans="1:3">
      <c r="A52">
        <v>50</v>
      </c>
      <c r="B52" s="467" t="s">
        <v>52</v>
      </c>
      <c r="C52" s="330">
        <v>302986</v>
      </c>
    </row>
    <row r="53" spans="1:3">
      <c r="A53">
        <v>51</v>
      </c>
      <c r="B53" s="467" t="s">
        <v>53</v>
      </c>
      <c r="C53" s="330">
        <v>300000</v>
      </c>
    </row>
    <row r="54" spans="1:3">
      <c r="A54">
        <v>52</v>
      </c>
      <c r="B54" s="467" t="s">
        <v>54</v>
      </c>
      <c r="C54" s="330">
        <v>207666.33000000002</v>
      </c>
    </row>
    <row r="55" spans="1:3">
      <c r="A55">
        <v>53</v>
      </c>
      <c r="B55" s="467" t="s">
        <v>55</v>
      </c>
      <c r="C55" s="330">
        <v>200000</v>
      </c>
    </row>
    <row r="56" spans="1:3">
      <c r="A56">
        <v>54</v>
      </c>
      <c r="B56" s="467" t="s">
        <v>56</v>
      </c>
      <c r="C56" s="330">
        <v>196313</v>
      </c>
    </row>
    <row r="57" spans="1:3">
      <c r="A57">
        <v>55</v>
      </c>
      <c r="B57" s="467" t="s">
        <v>57</v>
      </c>
      <c r="C57" s="330">
        <v>192168</v>
      </c>
    </row>
    <row r="58" spans="1:3">
      <c r="A58">
        <v>56</v>
      </c>
      <c r="B58" s="467" t="s">
        <v>58</v>
      </c>
      <c r="C58" s="330">
        <v>98917.28</v>
      </c>
    </row>
    <row r="59" spans="1:3">
      <c r="A59">
        <v>57</v>
      </c>
      <c r="B59" s="467" t="s">
        <v>59</v>
      </c>
      <c r="C59" s="330">
        <v>46093</v>
      </c>
    </row>
    <row r="60" spans="1:3">
      <c r="A60">
        <v>58</v>
      </c>
      <c r="B60" s="535" t="s">
        <v>60</v>
      </c>
      <c r="C60" s="536">
        <v>38714.78</v>
      </c>
    </row>
  </sheetData>
  <autoFilter ref="B1:C60" xr:uid="{98616EBF-E5C1-4505-91F5-F65EE2640043}">
    <sortState xmlns:xlrd2="http://schemas.microsoft.com/office/spreadsheetml/2017/richdata2" ref="B2:C60">
      <sortCondition descending="1" ref="C1"/>
    </sortState>
  </autoFilter>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E2C3D-31BE-4B25-8999-256AF0FE5F24}">
  <dimension ref="A1:AT1149"/>
  <sheetViews>
    <sheetView workbookViewId="0">
      <selection activeCell="AO1" sqref="AO1"/>
    </sheetView>
  </sheetViews>
  <sheetFormatPr defaultRowHeight="14.5"/>
  <cols>
    <col min="1" max="1" width="33.1796875" bestFit="1" customWidth="1"/>
    <col min="2" max="2" width="30.453125" bestFit="1" customWidth="1"/>
    <col min="3" max="3" width="9.26953125" bestFit="1" customWidth="1"/>
    <col min="4" max="4" width="12.81640625" style="341" customWidth="1"/>
    <col min="5" max="7" width="12.81640625" customWidth="1"/>
    <col min="8" max="8" width="12.81640625" style="301" customWidth="1"/>
    <col min="9" max="9" width="7.453125" style="341" customWidth="1"/>
    <col min="10" max="10" width="13.54296875" bestFit="1" customWidth="1"/>
    <col min="11" max="11" width="4.7265625" bestFit="1" customWidth="1"/>
    <col min="12" max="12" width="8.453125" bestFit="1" customWidth="1"/>
    <col min="13" max="13" width="11.1796875" customWidth="1"/>
    <col min="14" max="14" width="11.453125" customWidth="1"/>
    <col min="15" max="15" width="15" customWidth="1"/>
    <col min="16" max="16" width="9.1796875" bestFit="1" customWidth="1"/>
    <col min="17" max="17" width="20.1796875" customWidth="1"/>
    <col min="18" max="18" width="14.453125" style="301" customWidth="1"/>
    <col min="19" max="22" width="13.1796875" customWidth="1"/>
    <col min="23" max="31" width="15.81640625" customWidth="1"/>
    <col min="32" max="32" width="13.7265625" customWidth="1"/>
    <col min="33" max="33" width="9.26953125" bestFit="1" customWidth="1"/>
    <col min="34" max="35" width="13.7265625" customWidth="1"/>
    <col min="36" max="36" width="11.81640625" customWidth="1"/>
    <col min="37" max="37" width="12.81640625" style="341" customWidth="1"/>
    <col min="38" max="39" width="12.81640625" customWidth="1"/>
    <col min="40" max="40" width="23.7265625" bestFit="1" customWidth="1"/>
    <col min="41" max="41" width="13.453125" customWidth="1"/>
    <col min="42" max="42" width="18.54296875" bestFit="1" customWidth="1"/>
    <col min="43" max="43" width="14.1796875" bestFit="1" customWidth="1"/>
    <col min="44" max="44" width="18.1796875" bestFit="1" customWidth="1"/>
    <col min="45" max="45" width="19.54296875" bestFit="1" customWidth="1"/>
    <col min="46" max="46" width="12.81640625" style="301" customWidth="1"/>
    <col min="47" max="48" width="12.81640625" customWidth="1"/>
  </cols>
  <sheetData>
    <row r="1" spans="1:46" s="737" customFormat="1" ht="49" customHeight="1">
      <c r="A1" s="659" t="s">
        <v>120</v>
      </c>
      <c r="B1" s="659" t="s">
        <v>101</v>
      </c>
      <c r="C1" s="656" t="s">
        <v>70</v>
      </c>
      <c r="D1" s="759" t="s">
        <v>71</v>
      </c>
      <c r="E1" s="758" t="s">
        <v>805</v>
      </c>
      <c r="F1" s="760" t="s">
        <v>94</v>
      </c>
      <c r="G1" s="753" t="s">
        <v>806</v>
      </c>
      <c r="H1" s="754" t="s">
        <v>123</v>
      </c>
      <c r="I1" s="752" t="s">
        <v>74</v>
      </c>
      <c r="J1" s="753" t="s">
        <v>807</v>
      </c>
      <c r="K1" s="753" t="s">
        <v>125</v>
      </c>
      <c r="L1" s="753" t="s">
        <v>126</v>
      </c>
      <c r="M1" s="756" t="s">
        <v>75</v>
      </c>
      <c r="N1" s="753" t="s">
        <v>76</v>
      </c>
      <c r="O1" s="757" t="s">
        <v>77</v>
      </c>
      <c r="P1" s="753" t="s">
        <v>78</v>
      </c>
      <c r="Q1" s="758" t="s">
        <v>89</v>
      </c>
      <c r="R1" s="761" t="s">
        <v>90</v>
      </c>
      <c r="S1" s="755" t="s">
        <v>79</v>
      </c>
      <c r="T1" s="660" t="s">
        <v>80</v>
      </c>
      <c r="U1" s="661" t="s">
        <v>81</v>
      </c>
      <c r="V1" s="662" t="s">
        <v>82</v>
      </c>
      <c r="W1" s="663" t="s">
        <v>83</v>
      </c>
      <c r="X1" s="664" t="s">
        <v>84</v>
      </c>
      <c r="Y1" s="665" t="s">
        <v>85</v>
      </c>
      <c r="Z1" s="666" t="s">
        <v>86</v>
      </c>
      <c r="AA1" s="667" t="s">
        <v>87</v>
      </c>
      <c r="AB1" s="668" t="s">
        <v>88</v>
      </c>
      <c r="AC1" s="762" t="s">
        <v>95</v>
      </c>
      <c r="AD1" s="762" t="s">
        <v>127</v>
      </c>
      <c r="AE1" s="763" t="s">
        <v>93</v>
      </c>
      <c r="AF1" s="764" t="s">
        <v>92</v>
      </c>
      <c r="AG1" s="656" t="s">
        <v>129</v>
      </c>
      <c r="AH1" s="765" t="s">
        <v>808</v>
      </c>
      <c r="AI1" s="758" t="s">
        <v>131</v>
      </c>
      <c r="AJ1" s="753" t="s">
        <v>809</v>
      </c>
      <c r="AK1" s="759" t="s">
        <v>133</v>
      </c>
      <c r="AL1" s="758" t="s">
        <v>810</v>
      </c>
      <c r="AM1" s="758" t="s">
        <v>811</v>
      </c>
      <c r="AN1" s="766" t="s">
        <v>135</v>
      </c>
      <c r="AO1" s="767" t="s">
        <v>812</v>
      </c>
      <c r="AP1" s="766" t="s">
        <v>813</v>
      </c>
      <c r="AQ1" s="768" t="s">
        <v>814</v>
      </c>
      <c r="AR1" s="766" t="s">
        <v>139</v>
      </c>
      <c r="AS1" s="766" t="s">
        <v>140</v>
      </c>
      <c r="AT1" s="769"/>
    </row>
    <row r="2" spans="1:46">
      <c r="A2" s="53" t="s">
        <v>5</v>
      </c>
      <c r="B2" s="53" t="s">
        <v>141</v>
      </c>
      <c r="C2" s="741">
        <v>2016</v>
      </c>
      <c r="D2" s="341" t="s">
        <v>142</v>
      </c>
      <c r="E2" t="s">
        <v>142</v>
      </c>
      <c r="F2" t="s">
        <v>142</v>
      </c>
      <c r="G2" t="s">
        <v>143</v>
      </c>
      <c r="H2" s="301" t="s">
        <v>144</v>
      </c>
      <c r="I2" s="341" t="s">
        <v>145</v>
      </c>
      <c r="AG2" s="741">
        <v>2017</v>
      </c>
    </row>
    <row r="3" spans="1:46">
      <c r="A3" s="53" t="s">
        <v>5</v>
      </c>
      <c r="B3" s="53" t="s">
        <v>141</v>
      </c>
      <c r="C3" s="51">
        <v>2017</v>
      </c>
      <c r="D3" s="341" t="s">
        <v>142</v>
      </c>
      <c r="E3" t="s">
        <v>142</v>
      </c>
      <c r="F3" s="3" t="s">
        <v>142</v>
      </c>
      <c r="G3" t="s">
        <v>143</v>
      </c>
      <c r="H3" s="301" t="s">
        <v>144</v>
      </c>
      <c r="I3" s="341" t="s">
        <v>145</v>
      </c>
      <c r="AG3" s="51">
        <v>2018</v>
      </c>
    </row>
    <row r="4" spans="1:46">
      <c r="A4" s="53" t="s">
        <v>5</v>
      </c>
      <c r="B4" s="53" t="s">
        <v>141</v>
      </c>
      <c r="C4" s="51">
        <v>2018</v>
      </c>
      <c r="D4" s="341" t="s">
        <v>142</v>
      </c>
      <c r="E4" t="s">
        <v>142</v>
      </c>
      <c r="F4" s="3" t="s">
        <v>142</v>
      </c>
      <c r="G4" t="s">
        <v>143</v>
      </c>
      <c r="H4" s="301" t="s">
        <v>144</v>
      </c>
      <c r="I4" s="341" t="s">
        <v>145</v>
      </c>
      <c r="AG4" s="51">
        <v>2019</v>
      </c>
    </row>
    <row r="5" spans="1:46">
      <c r="A5" s="53" t="s">
        <v>5</v>
      </c>
      <c r="B5" s="53" t="s">
        <v>141</v>
      </c>
      <c r="C5" s="51">
        <v>2019</v>
      </c>
      <c r="D5" s="341" t="s">
        <v>142</v>
      </c>
      <c r="E5" t="s">
        <v>142</v>
      </c>
      <c r="F5" s="3" t="s">
        <v>142</v>
      </c>
      <c r="G5" t="s">
        <v>143</v>
      </c>
      <c r="H5" s="301" t="s">
        <v>144</v>
      </c>
      <c r="I5" s="341" t="s">
        <v>145</v>
      </c>
      <c r="AG5" s="51">
        <v>2020</v>
      </c>
    </row>
    <row r="6" spans="1:46">
      <c r="A6" s="53" t="s">
        <v>5</v>
      </c>
      <c r="B6" s="53" t="s">
        <v>141</v>
      </c>
      <c r="C6" s="51">
        <v>2020</v>
      </c>
      <c r="D6" s="341" t="s">
        <v>142</v>
      </c>
      <c r="E6" t="s">
        <v>142</v>
      </c>
      <c r="F6" t="s">
        <v>142</v>
      </c>
      <c r="G6" t="s">
        <v>143</v>
      </c>
      <c r="H6" s="301" t="s">
        <v>144</v>
      </c>
      <c r="I6" s="341" t="s">
        <v>145</v>
      </c>
      <c r="AG6" s="51">
        <v>2021</v>
      </c>
    </row>
    <row r="7" spans="1:46">
      <c r="A7" s="53" t="s">
        <v>5</v>
      </c>
      <c r="B7" s="53" t="s">
        <v>141</v>
      </c>
      <c r="C7" s="51">
        <v>2021</v>
      </c>
      <c r="D7" s="341" t="s">
        <v>142</v>
      </c>
      <c r="E7" t="s">
        <v>142</v>
      </c>
      <c r="F7" t="s">
        <v>142</v>
      </c>
      <c r="G7" t="s">
        <v>143</v>
      </c>
      <c r="H7" s="301" t="s">
        <v>157</v>
      </c>
      <c r="I7" s="341" t="s">
        <v>145</v>
      </c>
      <c r="AG7" s="51">
        <v>2022</v>
      </c>
    </row>
    <row r="8" spans="1:46">
      <c r="A8" s="53" t="s">
        <v>5</v>
      </c>
      <c r="B8" s="53" t="s">
        <v>141</v>
      </c>
      <c r="C8" s="51">
        <v>2022</v>
      </c>
      <c r="D8" s="341" t="s">
        <v>142</v>
      </c>
      <c r="E8" t="s">
        <v>142</v>
      </c>
      <c r="F8" t="s">
        <v>142</v>
      </c>
      <c r="G8" t="s">
        <v>143</v>
      </c>
      <c r="H8" s="301" t="s">
        <v>157</v>
      </c>
      <c r="I8" s="341" t="s">
        <v>145</v>
      </c>
      <c r="AG8" s="51">
        <v>2023</v>
      </c>
    </row>
    <row r="9" spans="1:46">
      <c r="A9" s="55" t="s">
        <v>5</v>
      </c>
      <c r="B9" s="55" t="s">
        <v>141</v>
      </c>
      <c r="C9" s="47">
        <v>2023</v>
      </c>
      <c r="D9" s="341" t="s">
        <v>142</v>
      </c>
      <c r="E9" t="s">
        <v>163</v>
      </c>
      <c r="F9" t="s">
        <v>163</v>
      </c>
      <c r="G9" t="s">
        <v>143</v>
      </c>
      <c r="H9" s="301" t="s">
        <v>157</v>
      </c>
      <c r="I9" s="341" t="s">
        <v>145</v>
      </c>
      <c r="AG9" s="47">
        <v>2023</v>
      </c>
    </row>
    <row r="10" spans="1:46">
      <c r="A10" s="53" t="s">
        <v>166</v>
      </c>
      <c r="B10" s="240" t="s">
        <v>804</v>
      </c>
      <c r="C10" s="741">
        <v>2016</v>
      </c>
      <c r="D10" s="341" t="s">
        <v>168</v>
      </c>
      <c r="E10" t="s">
        <v>61</v>
      </c>
      <c r="F10" t="s">
        <v>61</v>
      </c>
      <c r="G10" t="s">
        <v>61</v>
      </c>
      <c r="H10" s="301" t="s">
        <v>169</v>
      </c>
      <c r="I10" s="341" t="s">
        <v>61</v>
      </c>
      <c r="AG10" s="741">
        <v>2017</v>
      </c>
    </row>
    <row r="11" spans="1:46">
      <c r="A11" s="53" t="s">
        <v>166</v>
      </c>
      <c r="B11" s="53" t="s">
        <v>804</v>
      </c>
      <c r="C11" s="51">
        <v>2017</v>
      </c>
      <c r="D11" s="341" t="s">
        <v>168</v>
      </c>
      <c r="E11" t="s">
        <v>61</v>
      </c>
      <c r="F11" t="s">
        <v>61</v>
      </c>
      <c r="G11" t="s">
        <v>61</v>
      </c>
      <c r="H11" s="301" t="s">
        <v>169</v>
      </c>
      <c r="I11" s="341" t="s">
        <v>61</v>
      </c>
      <c r="AG11" s="51">
        <v>2018</v>
      </c>
    </row>
    <row r="12" spans="1:46">
      <c r="A12" s="53" t="s">
        <v>166</v>
      </c>
      <c r="B12" s="53" t="s">
        <v>804</v>
      </c>
      <c r="C12" s="51">
        <v>2018</v>
      </c>
      <c r="D12" s="341" t="s">
        <v>168</v>
      </c>
      <c r="E12" t="s">
        <v>61</v>
      </c>
      <c r="F12" t="s">
        <v>61</v>
      </c>
      <c r="G12" t="s">
        <v>61</v>
      </c>
      <c r="H12" s="301" t="s">
        <v>169</v>
      </c>
      <c r="I12" s="341" t="s">
        <v>61</v>
      </c>
      <c r="AG12" s="51">
        <v>2019</v>
      </c>
    </row>
    <row r="13" spans="1:46">
      <c r="A13" s="53" t="s">
        <v>166</v>
      </c>
      <c r="B13" s="53" t="s">
        <v>804</v>
      </c>
      <c r="C13" s="51">
        <v>2019</v>
      </c>
      <c r="D13" s="341" t="s">
        <v>168</v>
      </c>
      <c r="E13" t="s">
        <v>61</v>
      </c>
      <c r="F13" t="s">
        <v>61</v>
      </c>
      <c r="G13" t="s">
        <v>61</v>
      </c>
      <c r="H13" s="301" t="s">
        <v>169</v>
      </c>
      <c r="I13" s="341" t="s">
        <v>61</v>
      </c>
      <c r="AG13" s="51">
        <v>2020</v>
      </c>
    </row>
    <row r="14" spans="1:46">
      <c r="A14" s="53" t="s">
        <v>166</v>
      </c>
      <c r="B14" s="53" t="s">
        <v>804</v>
      </c>
      <c r="C14" s="51">
        <v>2020</v>
      </c>
      <c r="D14" s="341" t="s">
        <v>168</v>
      </c>
      <c r="E14" t="s">
        <v>61</v>
      </c>
      <c r="F14" t="s">
        <v>61</v>
      </c>
      <c r="G14" t="s">
        <v>61</v>
      </c>
      <c r="H14" s="301" t="s">
        <v>169</v>
      </c>
      <c r="I14" s="341" t="s">
        <v>61</v>
      </c>
      <c r="AG14" s="51">
        <v>2021</v>
      </c>
    </row>
    <row r="15" spans="1:46">
      <c r="A15" s="53" t="s">
        <v>166</v>
      </c>
      <c r="B15" s="53" t="s">
        <v>804</v>
      </c>
      <c r="C15" s="51">
        <v>2021</v>
      </c>
      <c r="D15" s="341" t="s">
        <v>168</v>
      </c>
      <c r="E15" t="s">
        <v>61</v>
      </c>
      <c r="F15" t="s">
        <v>61</v>
      </c>
      <c r="G15" t="s">
        <v>61</v>
      </c>
      <c r="H15" s="301" t="s">
        <v>169</v>
      </c>
      <c r="I15" s="341" t="s">
        <v>61</v>
      </c>
      <c r="AG15" s="51">
        <v>2022</v>
      </c>
    </row>
    <row r="16" spans="1:46">
      <c r="A16" s="10" t="s">
        <v>166</v>
      </c>
      <c r="B16" s="10" t="s">
        <v>804</v>
      </c>
      <c r="C16" s="4">
        <v>2022</v>
      </c>
      <c r="D16" s="341" t="s">
        <v>168</v>
      </c>
      <c r="E16" t="s">
        <v>61</v>
      </c>
      <c r="F16" t="s">
        <v>61</v>
      </c>
      <c r="G16" t="s">
        <v>61</v>
      </c>
      <c r="H16" s="301" t="s">
        <v>169</v>
      </c>
      <c r="I16" s="341" t="s">
        <v>61</v>
      </c>
      <c r="AG16" s="4">
        <v>2023</v>
      </c>
    </row>
    <row r="17" spans="1:33">
      <c r="A17" s="53" t="s">
        <v>58</v>
      </c>
      <c r="B17" s="53" t="s">
        <v>804</v>
      </c>
      <c r="C17" s="741">
        <v>2016</v>
      </c>
      <c r="D17" s="341" t="s">
        <v>168</v>
      </c>
      <c r="E17" t="s">
        <v>61</v>
      </c>
      <c r="F17" t="s">
        <v>61</v>
      </c>
      <c r="G17" t="s">
        <v>61</v>
      </c>
      <c r="H17" s="301" t="s">
        <v>169</v>
      </c>
      <c r="I17" s="341" t="s">
        <v>61</v>
      </c>
      <c r="AG17" s="741">
        <v>2017</v>
      </c>
    </row>
    <row r="18" spans="1:33">
      <c r="A18" s="53" t="s">
        <v>58</v>
      </c>
      <c r="B18" s="53" t="s">
        <v>804</v>
      </c>
      <c r="C18" s="51">
        <v>2017</v>
      </c>
      <c r="D18" s="341" t="s">
        <v>168</v>
      </c>
      <c r="E18" t="s">
        <v>61</v>
      </c>
      <c r="F18" t="s">
        <v>61</v>
      </c>
      <c r="G18" t="s">
        <v>61</v>
      </c>
      <c r="H18" s="301" t="s">
        <v>169</v>
      </c>
      <c r="I18" s="341" t="s">
        <v>61</v>
      </c>
      <c r="AG18" s="51">
        <v>2018</v>
      </c>
    </row>
    <row r="19" spans="1:33">
      <c r="A19" s="53" t="s">
        <v>58</v>
      </c>
      <c r="B19" s="53" t="s">
        <v>804</v>
      </c>
      <c r="C19" s="51">
        <v>2018</v>
      </c>
      <c r="D19" s="341" t="s">
        <v>142</v>
      </c>
      <c r="E19" t="s">
        <v>168</v>
      </c>
      <c r="F19" t="s">
        <v>61</v>
      </c>
      <c r="G19" t="s">
        <v>170</v>
      </c>
      <c r="H19" s="301" t="s">
        <v>171</v>
      </c>
      <c r="I19" s="341" t="s">
        <v>61</v>
      </c>
      <c r="AG19" s="51">
        <v>2019</v>
      </c>
    </row>
    <row r="20" spans="1:33">
      <c r="A20" s="53" t="s">
        <v>58</v>
      </c>
      <c r="B20" s="53" t="s">
        <v>804</v>
      </c>
      <c r="C20" s="51">
        <v>2019</v>
      </c>
      <c r="D20" s="341" t="s">
        <v>142</v>
      </c>
      <c r="E20" t="s">
        <v>168</v>
      </c>
      <c r="F20" t="s">
        <v>61</v>
      </c>
      <c r="G20" t="s">
        <v>170</v>
      </c>
      <c r="H20" s="301" t="s">
        <v>171</v>
      </c>
      <c r="I20" s="341" t="s">
        <v>61</v>
      </c>
      <c r="AG20" s="51">
        <v>2020</v>
      </c>
    </row>
    <row r="21" spans="1:33">
      <c r="A21" s="53" t="s">
        <v>58</v>
      </c>
      <c r="B21" s="53" t="s">
        <v>804</v>
      </c>
      <c r="C21" s="51">
        <v>2020</v>
      </c>
      <c r="D21" s="341" t="s">
        <v>142</v>
      </c>
      <c r="E21" t="s">
        <v>168</v>
      </c>
      <c r="F21" t="s">
        <v>61</v>
      </c>
      <c r="G21" t="s">
        <v>170</v>
      </c>
      <c r="H21" s="301" t="s">
        <v>171</v>
      </c>
      <c r="I21" s="341" t="s">
        <v>61</v>
      </c>
      <c r="AG21" s="51">
        <v>2021</v>
      </c>
    </row>
    <row r="22" spans="1:33">
      <c r="A22" s="53" t="s">
        <v>58</v>
      </c>
      <c r="B22" s="53" t="s">
        <v>804</v>
      </c>
      <c r="C22" s="51">
        <v>2021</v>
      </c>
      <c r="D22" s="341" t="s">
        <v>142</v>
      </c>
      <c r="E22" t="s">
        <v>168</v>
      </c>
      <c r="F22" t="s">
        <v>61</v>
      </c>
      <c r="G22" t="s">
        <v>170</v>
      </c>
      <c r="H22" s="301" t="s">
        <v>171</v>
      </c>
      <c r="I22" s="341" t="s">
        <v>61</v>
      </c>
      <c r="AG22" s="51">
        <v>2022</v>
      </c>
    </row>
    <row r="23" spans="1:33">
      <c r="A23" s="53" t="s">
        <v>58</v>
      </c>
      <c r="B23" s="53" t="s">
        <v>804</v>
      </c>
      <c r="C23" s="51">
        <v>2022</v>
      </c>
      <c r="D23" s="341" t="s">
        <v>142</v>
      </c>
      <c r="E23" t="s">
        <v>142</v>
      </c>
      <c r="F23" t="s">
        <v>61</v>
      </c>
      <c r="G23" t="s">
        <v>815</v>
      </c>
      <c r="H23" s="301" t="s">
        <v>175</v>
      </c>
      <c r="I23" s="772" t="s">
        <v>176</v>
      </c>
      <c r="AG23" s="51">
        <v>2023</v>
      </c>
    </row>
    <row r="24" spans="1:33">
      <c r="A24" s="55" t="s">
        <v>58</v>
      </c>
      <c r="B24" s="55" t="s">
        <v>804</v>
      </c>
      <c r="C24" s="47">
        <v>2023</v>
      </c>
      <c r="D24" s="341" t="s">
        <v>142</v>
      </c>
      <c r="E24" t="s">
        <v>168</v>
      </c>
      <c r="F24" t="s">
        <v>61</v>
      </c>
      <c r="G24" t="s">
        <v>170</v>
      </c>
      <c r="H24" s="301" t="s">
        <v>175</v>
      </c>
      <c r="I24" s="341" t="s">
        <v>61</v>
      </c>
      <c r="AG24" s="47">
        <v>2023</v>
      </c>
    </row>
    <row r="25" spans="1:33">
      <c r="A25" s="9" t="s">
        <v>179</v>
      </c>
      <c r="B25" s="9" t="s">
        <v>102</v>
      </c>
      <c r="C25" s="5">
        <v>2016</v>
      </c>
      <c r="D25" s="341" t="s">
        <v>168</v>
      </c>
      <c r="E25" t="s">
        <v>61</v>
      </c>
      <c r="F25" t="s">
        <v>61</v>
      </c>
      <c r="G25" t="s">
        <v>61</v>
      </c>
      <c r="H25" s="301" t="s">
        <v>169</v>
      </c>
      <c r="I25" s="341" t="s">
        <v>61</v>
      </c>
      <c r="AG25" s="5">
        <v>2017</v>
      </c>
    </row>
    <row r="26" spans="1:33">
      <c r="A26" s="9" t="s">
        <v>179</v>
      </c>
      <c r="B26" s="9" t="s">
        <v>102</v>
      </c>
      <c r="C26" s="5">
        <v>2017</v>
      </c>
      <c r="D26" s="341" t="s">
        <v>168</v>
      </c>
      <c r="E26" t="s">
        <v>61</v>
      </c>
      <c r="F26" t="s">
        <v>61</v>
      </c>
      <c r="G26" t="s">
        <v>61</v>
      </c>
      <c r="H26" s="301" t="s">
        <v>169</v>
      </c>
      <c r="I26" s="341" t="s">
        <v>61</v>
      </c>
      <c r="AG26" s="5">
        <v>2018</v>
      </c>
    </row>
    <row r="27" spans="1:33">
      <c r="A27" s="9" t="s">
        <v>179</v>
      </c>
      <c r="B27" s="9" t="s">
        <v>102</v>
      </c>
      <c r="C27" s="5">
        <v>2018</v>
      </c>
      <c r="D27" s="341" t="s">
        <v>168</v>
      </c>
      <c r="E27" t="s">
        <v>61</v>
      </c>
      <c r="F27" t="s">
        <v>61</v>
      </c>
      <c r="G27" t="s">
        <v>61</v>
      </c>
      <c r="H27" s="301" t="s">
        <v>169</v>
      </c>
      <c r="I27" s="341" t="s">
        <v>61</v>
      </c>
      <c r="AG27" s="5">
        <v>2019</v>
      </c>
    </row>
    <row r="28" spans="1:33">
      <c r="A28" s="9" t="s">
        <v>179</v>
      </c>
      <c r="B28" s="9" t="s">
        <v>102</v>
      </c>
      <c r="C28" s="5">
        <v>2019</v>
      </c>
      <c r="D28" s="341" t="s">
        <v>168</v>
      </c>
      <c r="E28" t="s">
        <v>61</v>
      </c>
      <c r="F28" t="s">
        <v>61</v>
      </c>
      <c r="G28" t="s">
        <v>61</v>
      </c>
      <c r="H28" s="301" t="s">
        <v>169</v>
      </c>
      <c r="I28" s="341" t="s">
        <v>61</v>
      </c>
      <c r="AG28" s="5">
        <v>2020</v>
      </c>
    </row>
    <row r="29" spans="1:33">
      <c r="A29" s="9" t="s">
        <v>179</v>
      </c>
      <c r="B29" s="9" t="s">
        <v>102</v>
      </c>
      <c r="C29" s="5">
        <v>2020</v>
      </c>
      <c r="D29" s="341" t="s">
        <v>168</v>
      </c>
      <c r="E29" t="s">
        <v>61</v>
      </c>
      <c r="F29" t="s">
        <v>61</v>
      </c>
      <c r="G29" t="s">
        <v>61</v>
      </c>
      <c r="H29" s="301" t="s">
        <v>169</v>
      </c>
      <c r="I29" s="341" t="s">
        <v>61</v>
      </c>
      <c r="AG29" s="5">
        <v>2021</v>
      </c>
    </row>
    <row r="30" spans="1:33">
      <c r="A30" s="9" t="s">
        <v>179</v>
      </c>
      <c r="B30" s="9" t="s">
        <v>102</v>
      </c>
      <c r="C30" s="5">
        <v>2021</v>
      </c>
      <c r="D30" s="341" t="s">
        <v>168</v>
      </c>
      <c r="E30" t="s">
        <v>61</v>
      </c>
      <c r="F30" t="s">
        <v>61</v>
      </c>
      <c r="G30" t="s">
        <v>61</v>
      </c>
      <c r="H30" s="301" t="s">
        <v>169</v>
      </c>
      <c r="I30" s="341" t="s">
        <v>61</v>
      </c>
      <c r="AG30" s="5">
        <v>2022</v>
      </c>
    </row>
    <row r="31" spans="1:33">
      <c r="A31" s="10" t="s">
        <v>179</v>
      </c>
      <c r="B31" s="10" t="s">
        <v>102</v>
      </c>
      <c r="C31" s="4">
        <v>2022</v>
      </c>
      <c r="D31" s="341" t="s">
        <v>168</v>
      </c>
      <c r="E31" t="s">
        <v>61</v>
      </c>
      <c r="F31" t="s">
        <v>61</v>
      </c>
      <c r="G31" t="s">
        <v>61</v>
      </c>
      <c r="H31" s="301" t="s">
        <v>169</v>
      </c>
      <c r="I31" s="341" t="s">
        <v>61</v>
      </c>
      <c r="AG31" s="4">
        <v>2023</v>
      </c>
    </row>
    <row r="32" spans="1:33">
      <c r="A32" s="53" t="s">
        <v>34</v>
      </c>
      <c r="B32" s="53" t="s">
        <v>180</v>
      </c>
      <c r="C32" s="741">
        <v>2016</v>
      </c>
      <c r="D32" s="341" t="s">
        <v>142</v>
      </c>
      <c r="E32" t="s">
        <v>142</v>
      </c>
      <c r="F32" t="s">
        <v>168</v>
      </c>
      <c r="G32" t="s">
        <v>181</v>
      </c>
      <c r="H32" s="301" t="s">
        <v>182</v>
      </c>
      <c r="I32" s="341" t="s">
        <v>183</v>
      </c>
      <c r="AG32" s="741">
        <v>2017</v>
      </c>
    </row>
    <row r="33" spans="1:33">
      <c r="A33" s="53" t="s">
        <v>34</v>
      </c>
      <c r="B33" s="53" t="s">
        <v>180</v>
      </c>
      <c r="C33" s="51">
        <v>2017</v>
      </c>
      <c r="D33" s="341" t="s">
        <v>142</v>
      </c>
      <c r="E33" t="s">
        <v>142</v>
      </c>
      <c r="F33" s="3" t="s">
        <v>168</v>
      </c>
      <c r="G33" t="s">
        <v>181</v>
      </c>
      <c r="H33" s="301" t="s">
        <v>182</v>
      </c>
      <c r="I33" s="341" t="s">
        <v>183</v>
      </c>
      <c r="AG33" s="51">
        <v>2018</v>
      </c>
    </row>
    <row r="34" spans="1:33">
      <c r="A34" s="53" t="s">
        <v>34</v>
      </c>
      <c r="B34" s="53" t="s">
        <v>180</v>
      </c>
      <c r="C34" s="51">
        <v>2018</v>
      </c>
      <c r="D34" s="341" t="s">
        <v>142</v>
      </c>
      <c r="E34" t="s">
        <v>168</v>
      </c>
      <c r="F34" t="s">
        <v>61</v>
      </c>
      <c r="G34" t="s">
        <v>187</v>
      </c>
      <c r="H34" s="301" t="s">
        <v>182</v>
      </c>
      <c r="I34" s="341" t="s">
        <v>61</v>
      </c>
      <c r="AG34" s="51">
        <v>2019</v>
      </c>
    </row>
    <row r="35" spans="1:33">
      <c r="A35" s="53" t="s">
        <v>34</v>
      </c>
      <c r="B35" s="53" t="s">
        <v>180</v>
      </c>
      <c r="C35" s="51">
        <v>2019</v>
      </c>
      <c r="D35" s="341" t="s">
        <v>142</v>
      </c>
      <c r="E35" t="s">
        <v>142</v>
      </c>
      <c r="F35" s="3" t="s">
        <v>142</v>
      </c>
      <c r="G35" t="s">
        <v>170</v>
      </c>
      <c r="H35" s="301" t="s">
        <v>171</v>
      </c>
      <c r="I35" s="341" t="s">
        <v>145</v>
      </c>
      <c r="AG35" s="51">
        <v>2020</v>
      </c>
    </row>
    <row r="36" spans="1:33">
      <c r="A36" s="53" t="s">
        <v>34</v>
      </c>
      <c r="B36" s="53" t="s">
        <v>180</v>
      </c>
      <c r="C36" s="51">
        <v>2020</v>
      </c>
      <c r="D36" s="341" t="s">
        <v>142</v>
      </c>
      <c r="E36" t="s">
        <v>142</v>
      </c>
      <c r="F36" t="s">
        <v>142</v>
      </c>
      <c r="G36" t="s">
        <v>816</v>
      </c>
      <c r="H36" s="301" t="s">
        <v>189</v>
      </c>
      <c r="I36" s="341" t="s">
        <v>145</v>
      </c>
      <c r="AG36" s="51">
        <v>2021</v>
      </c>
    </row>
    <row r="37" spans="1:33">
      <c r="A37" s="53" t="s">
        <v>34</v>
      </c>
      <c r="B37" s="53" t="s">
        <v>180</v>
      </c>
      <c r="C37" s="51">
        <v>2021</v>
      </c>
      <c r="D37" s="341" t="s">
        <v>142</v>
      </c>
      <c r="E37" t="s">
        <v>142</v>
      </c>
      <c r="F37" t="s">
        <v>142</v>
      </c>
      <c r="G37" t="s">
        <v>817</v>
      </c>
      <c r="H37" s="301" t="s">
        <v>191</v>
      </c>
      <c r="I37" s="341" t="s">
        <v>145</v>
      </c>
      <c r="AG37" s="51">
        <v>2022</v>
      </c>
    </row>
    <row r="38" spans="1:33">
      <c r="A38" s="53" t="s">
        <v>34</v>
      </c>
      <c r="B38" s="53" t="s">
        <v>180</v>
      </c>
      <c r="C38" s="51">
        <v>2022</v>
      </c>
      <c r="D38" s="341" t="s">
        <v>142</v>
      </c>
      <c r="E38" t="s">
        <v>142</v>
      </c>
      <c r="F38" t="s">
        <v>142</v>
      </c>
      <c r="G38" t="s">
        <v>815</v>
      </c>
      <c r="H38" s="301" t="s">
        <v>193</v>
      </c>
      <c r="I38" s="772" t="s">
        <v>145</v>
      </c>
      <c r="AG38" s="51">
        <v>2023</v>
      </c>
    </row>
    <row r="39" spans="1:33">
      <c r="A39" s="55" t="s">
        <v>34</v>
      </c>
      <c r="B39" s="55" t="s">
        <v>180</v>
      </c>
      <c r="C39" s="47">
        <v>2023</v>
      </c>
      <c r="D39" s="341" t="s">
        <v>142</v>
      </c>
      <c r="E39" t="s">
        <v>168</v>
      </c>
      <c r="F39" t="s">
        <v>61</v>
      </c>
      <c r="G39" t="s">
        <v>818</v>
      </c>
      <c r="H39" s="301" t="s">
        <v>193</v>
      </c>
      <c r="I39" s="341" t="s">
        <v>61</v>
      </c>
      <c r="AG39" s="47">
        <v>2023</v>
      </c>
    </row>
    <row r="40" spans="1:33">
      <c r="A40" s="9" t="s">
        <v>196</v>
      </c>
      <c r="B40" s="9" t="s">
        <v>102</v>
      </c>
      <c r="C40" s="5">
        <v>2016</v>
      </c>
      <c r="D40" s="341" t="s">
        <v>168</v>
      </c>
      <c r="E40" t="s">
        <v>61</v>
      </c>
      <c r="F40" t="s">
        <v>61</v>
      </c>
      <c r="G40" t="s">
        <v>61</v>
      </c>
      <c r="H40" s="301" t="s">
        <v>169</v>
      </c>
      <c r="I40" s="341" t="s">
        <v>61</v>
      </c>
      <c r="AG40" s="5">
        <v>2017</v>
      </c>
    </row>
    <row r="41" spans="1:33">
      <c r="A41" s="9" t="s">
        <v>196</v>
      </c>
      <c r="B41" s="9" t="s">
        <v>102</v>
      </c>
      <c r="C41" s="5">
        <v>2017</v>
      </c>
      <c r="D41" s="341" t="s">
        <v>168</v>
      </c>
      <c r="E41" t="s">
        <v>61</v>
      </c>
      <c r="F41" t="s">
        <v>61</v>
      </c>
      <c r="G41" t="s">
        <v>61</v>
      </c>
      <c r="H41" s="301" t="s">
        <v>169</v>
      </c>
      <c r="I41" s="341" t="s">
        <v>61</v>
      </c>
      <c r="AG41" s="5">
        <v>2018</v>
      </c>
    </row>
    <row r="42" spans="1:33">
      <c r="A42" s="9" t="s">
        <v>196</v>
      </c>
      <c r="B42" s="9" t="s">
        <v>102</v>
      </c>
      <c r="C42" s="5">
        <v>2018</v>
      </c>
      <c r="D42" s="341" t="s">
        <v>168</v>
      </c>
      <c r="E42" t="s">
        <v>61</v>
      </c>
      <c r="F42" t="s">
        <v>61</v>
      </c>
      <c r="G42" t="s">
        <v>61</v>
      </c>
      <c r="H42" s="301" t="s">
        <v>169</v>
      </c>
      <c r="I42" s="341" t="s">
        <v>61</v>
      </c>
      <c r="AG42" s="5">
        <v>2019</v>
      </c>
    </row>
    <row r="43" spans="1:33">
      <c r="A43" s="9" t="s">
        <v>196</v>
      </c>
      <c r="B43" s="9" t="s">
        <v>102</v>
      </c>
      <c r="C43" s="5">
        <v>2019</v>
      </c>
      <c r="D43" s="341" t="s">
        <v>168</v>
      </c>
      <c r="E43" t="s">
        <v>61</v>
      </c>
      <c r="F43" t="s">
        <v>61</v>
      </c>
      <c r="G43" t="s">
        <v>61</v>
      </c>
      <c r="H43" s="301" t="s">
        <v>169</v>
      </c>
      <c r="I43" s="341" t="s">
        <v>61</v>
      </c>
      <c r="AG43" s="5">
        <v>2020</v>
      </c>
    </row>
    <row r="44" spans="1:33">
      <c r="A44" s="9" t="s">
        <v>196</v>
      </c>
      <c r="B44" s="9" t="s">
        <v>102</v>
      </c>
      <c r="C44" s="5">
        <v>2020</v>
      </c>
      <c r="D44" s="341" t="s">
        <v>168</v>
      </c>
      <c r="E44" t="s">
        <v>61</v>
      </c>
      <c r="F44" t="s">
        <v>61</v>
      </c>
      <c r="G44" t="s">
        <v>61</v>
      </c>
      <c r="H44" s="301" t="s">
        <v>169</v>
      </c>
      <c r="I44" s="341" t="s">
        <v>61</v>
      </c>
      <c r="AG44" s="5">
        <v>2021</v>
      </c>
    </row>
    <row r="45" spans="1:33">
      <c r="A45" s="9" t="s">
        <v>196</v>
      </c>
      <c r="B45" s="9" t="s">
        <v>102</v>
      </c>
      <c r="C45" s="5">
        <v>2021</v>
      </c>
      <c r="D45" s="341" t="s">
        <v>168</v>
      </c>
      <c r="E45" t="s">
        <v>61</v>
      </c>
      <c r="F45" t="s">
        <v>61</v>
      </c>
      <c r="G45" t="s">
        <v>61</v>
      </c>
      <c r="H45" s="301" t="s">
        <v>169</v>
      </c>
      <c r="I45" s="341" t="s">
        <v>61</v>
      </c>
      <c r="AG45" s="5">
        <v>2022</v>
      </c>
    </row>
    <row r="46" spans="1:33">
      <c r="A46" s="10" t="s">
        <v>196</v>
      </c>
      <c r="B46" s="10" t="s">
        <v>102</v>
      </c>
      <c r="C46" s="4">
        <v>2022</v>
      </c>
      <c r="D46" s="341" t="s">
        <v>168</v>
      </c>
      <c r="E46" t="s">
        <v>61</v>
      </c>
      <c r="F46" t="s">
        <v>61</v>
      </c>
      <c r="G46" t="s">
        <v>61</v>
      </c>
      <c r="H46" s="301" t="s">
        <v>169</v>
      </c>
      <c r="I46" s="341" t="s">
        <v>61</v>
      </c>
      <c r="AG46" s="4">
        <v>2023</v>
      </c>
    </row>
    <row r="47" spans="1:33">
      <c r="A47" s="53" t="s">
        <v>197</v>
      </c>
      <c r="B47" s="53" t="s">
        <v>804</v>
      </c>
      <c r="C47" s="51">
        <v>2016</v>
      </c>
      <c r="D47" s="341" t="s">
        <v>168</v>
      </c>
      <c r="E47" t="s">
        <v>61</v>
      </c>
      <c r="F47" t="s">
        <v>61</v>
      </c>
      <c r="G47" t="s">
        <v>61</v>
      </c>
      <c r="H47" s="301" t="s">
        <v>169</v>
      </c>
      <c r="I47" s="341" t="s">
        <v>61</v>
      </c>
      <c r="AG47" s="741">
        <v>2017</v>
      </c>
    </row>
    <row r="48" spans="1:33">
      <c r="A48" s="53" t="s">
        <v>197</v>
      </c>
      <c r="B48" s="53" t="s">
        <v>804</v>
      </c>
      <c r="C48" s="51">
        <v>2017</v>
      </c>
      <c r="D48" s="341" t="s">
        <v>168</v>
      </c>
      <c r="E48" t="s">
        <v>61</v>
      </c>
      <c r="F48" t="s">
        <v>61</v>
      </c>
      <c r="G48" t="s">
        <v>61</v>
      </c>
      <c r="H48" s="301" t="s">
        <v>169</v>
      </c>
      <c r="I48" s="341" t="s">
        <v>61</v>
      </c>
      <c r="AG48" s="51">
        <v>2018</v>
      </c>
    </row>
    <row r="49" spans="1:33">
      <c r="A49" s="53" t="s">
        <v>197</v>
      </c>
      <c r="B49" s="53" t="s">
        <v>804</v>
      </c>
      <c r="C49" s="51">
        <v>2018</v>
      </c>
      <c r="D49" s="341" t="s">
        <v>168</v>
      </c>
      <c r="E49" t="s">
        <v>61</v>
      </c>
      <c r="F49" t="s">
        <v>61</v>
      </c>
      <c r="G49" t="s">
        <v>61</v>
      </c>
      <c r="H49" s="301" t="s">
        <v>169</v>
      </c>
      <c r="I49" s="341" t="s">
        <v>61</v>
      </c>
      <c r="AG49" s="51">
        <v>2019</v>
      </c>
    </row>
    <row r="50" spans="1:33">
      <c r="A50" s="53" t="s">
        <v>197</v>
      </c>
      <c r="B50" s="53" t="s">
        <v>804</v>
      </c>
      <c r="C50" s="51">
        <v>2019</v>
      </c>
      <c r="D50" s="341" t="s">
        <v>168</v>
      </c>
      <c r="E50" t="s">
        <v>61</v>
      </c>
      <c r="F50" t="s">
        <v>61</v>
      </c>
      <c r="G50" t="s">
        <v>61</v>
      </c>
      <c r="H50" s="301" t="s">
        <v>169</v>
      </c>
      <c r="I50" s="341" t="s">
        <v>61</v>
      </c>
      <c r="AG50" s="51">
        <v>2020</v>
      </c>
    </row>
    <row r="51" spans="1:33">
      <c r="A51" s="53" t="s">
        <v>197</v>
      </c>
      <c r="B51" s="53" t="s">
        <v>804</v>
      </c>
      <c r="C51" s="51">
        <v>2020</v>
      </c>
      <c r="D51" s="341" t="s">
        <v>142</v>
      </c>
      <c r="E51" t="s">
        <v>168</v>
      </c>
      <c r="F51" t="s">
        <v>61</v>
      </c>
      <c r="G51" t="s">
        <v>148</v>
      </c>
      <c r="H51" s="301" t="s">
        <v>198</v>
      </c>
      <c r="I51" s="341" t="s">
        <v>61</v>
      </c>
      <c r="AG51" s="51">
        <v>2021</v>
      </c>
    </row>
    <row r="52" spans="1:33">
      <c r="A52" s="53" t="s">
        <v>197</v>
      </c>
      <c r="B52" s="53" t="s">
        <v>804</v>
      </c>
      <c r="C52" s="51">
        <v>2021</v>
      </c>
      <c r="D52" s="341" t="s">
        <v>142</v>
      </c>
      <c r="E52" t="s">
        <v>168</v>
      </c>
      <c r="F52" t="s">
        <v>61</v>
      </c>
      <c r="G52" t="s">
        <v>148</v>
      </c>
      <c r="H52" s="301" t="s">
        <v>198</v>
      </c>
      <c r="I52" s="341" t="s">
        <v>61</v>
      </c>
      <c r="AG52" s="51">
        <v>2022</v>
      </c>
    </row>
    <row r="53" spans="1:33">
      <c r="A53" s="10" t="s">
        <v>197</v>
      </c>
      <c r="B53" s="10" t="s">
        <v>804</v>
      </c>
      <c r="C53" s="4">
        <v>2022</v>
      </c>
      <c r="D53" s="341" t="s">
        <v>168</v>
      </c>
      <c r="E53" t="s">
        <v>61</v>
      </c>
      <c r="F53" t="s">
        <v>61</v>
      </c>
      <c r="G53" t="s">
        <v>61</v>
      </c>
      <c r="H53" s="301" t="s">
        <v>169</v>
      </c>
      <c r="I53" s="341" t="s">
        <v>61</v>
      </c>
      <c r="AG53" s="4">
        <v>2023</v>
      </c>
    </row>
    <row r="54" spans="1:33">
      <c r="A54" s="9" t="s">
        <v>199</v>
      </c>
      <c r="B54" s="53" t="s">
        <v>804</v>
      </c>
      <c r="C54" s="5">
        <v>2016</v>
      </c>
      <c r="D54" s="341" t="s">
        <v>168</v>
      </c>
      <c r="E54" t="s">
        <v>61</v>
      </c>
      <c r="F54" t="s">
        <v>61</v>
      </c>
      <c r="G54" t="s">
        <v>61</v>
      </c>
      <c r="H54" s="301" t="s">
        <v>169</v>
      </c>
      <c r="I54" s="341" t="s">
        <v>61</v>
      </c>
      <c r="AG54" s="5">
        <v>2017</v>
      </c>
    </row>
    <row r="55" spans="1:33">
      <c r="A55" s="9" t="s">
        <v>199</v>
      </c>
      <c r="B55" s="53" t="s">
        <v>804</v>
      </c>
      <c r="C55" s="5">
        <v>2017</v>
      </c>
      <c r="D55" s="341" t="s">
        <v>168</v>
      </c>
      <c r="E55" t="s">
        <v>61</v>
      </c>
      <c r="F55" t="s">
        <v>61</v>
      </c>
      <c r="G55" t="s">
        <v>61</v>
      </c>
      <c r="H55" s="301" t="s">
        <v>169</v>
      </c>
      <c r="I55" s="341" t="s">
        <v>61</v>
      </c>
      <c r="AG55" s="5">
        <v>2018</v>
      </c>
    </row>
    <row r="56" spans="1:33">
      <c r="A56" s="9" t="s">
        <v>199</v>
      </c>
      <c r="B56" s="53" t="s">
        <v>804</v>
      </c>
      <c r="C56" s="5">
        <v>2018</v>
      </c>
      <c r="D56" s="341" t="s">
        <v>168</v>
      </c>
      <c r="E56" t="s">
        <v>61</v>
      </c>
      <c r="F56" t="s">
        <v>61</v>
      </c>
      <c r="G56" t="s">
        <v>61</v>
      </c>
      <c r="H56" s="301" t="s">
        <v>169</v>
      </c>
      <c r="I56" s="341" t="s">
        <v>61</v>
      </c>
      <c r="AG56" s="5">
        <v>2019</v>
      </c>
    </row>
    <row r="57" spans="1:33">
      <c r="A57" s="9" t="s">
        <v>199</v>
      </c>
      <c r="B57" s="53" t="s">
        <v>804</v>
      </c>
      <c r="C57" s="5">
        <v>2019</v>
      </c>
      <c r="D57" s="341" t="s">
        <v>168</v>
      </c>
      <c r="E57" t="s">
        <v>61</v>
      </c>
      <c r="F57" t="s">
        <v>61</v>
      </c>
      <c r="G57" t="s">
        <v>61</v>
      </c>
      <c r="H57" s="301" t="s">
        <v>169</v>
      </c>
      <c r="I57" s="341" t="s">
        <v>61</v>
      </c>
      <c r="AG57" s="5">
        <v>2020</v>
      </c>
    </row>
    <row r="58" spans="1:33">
      <c r="A58" s="9" t="s">
        <v>199</v>
      </c>
      <c r="B58" s="53" t="s">
        <v>804</v>
      </c>
      <c r="C58" s="5">
        <v>2020</v>
      </c>
      <c r="D58" s="341" t="s">
        <v>168</v>
      </c>
      <c r="E58" t="s">
        <v>61</v>
      </c>
      <c r="F58" t="s">
        <v>61</v>
      </c>
      <c r="G58" t="s">
        <v>61</v>
      </c>
      <c r="H58" s="301" t="s">
        <v>169</v>
      </c>
      <c r="I58" s="341" t="s">
        <v>61</v>
      </c>
      <c r="AG58" s="5">
        <v>2021</v>
      </c>
    </row>
    <row r="59" spans="1:33">
      <c r="A59" s="9" t="s">
        <v>199</v>
      </c>
      <c r="B59" s="53" t="s">
        <v>804</v>
      </c>
      <c r="C59" s="5">
        <v>2021</v>
      </c>
      <c r="D59" s="341" t="s">
        <v>168</v>
      </c>
      <c r="E59" t="s">
        <v>61</v>
      </c>
      <c r="F59" t="s">
        <v>61</v>
      </c>
      <c r="G59" t="s">
        <v>61</v>
      </c>
      <c r="H59" s="301" t="s">
        <v>169</v>
      </c>
      <c r="I59" s="341" t="s">
        <v>61</v>
      </c>
      <c r="AG59" s="5">
        <v>2022</v>
      </c>
    </row>
    <row r="60" spans="1:33">
      <c r="A60" s="10" t="s">
        <v>199</v>
      </c>
      <c r="B60" s="10" t="s">
        <v>804</v>
      </c>
      <c r="C60" s="4">
        <v>2022</v>
      </c>
      <c r="D60" s="341" t="s">
        <v>168</v>
      </c>
      <c r="E60" t="s">
        <v>61</v>
      </c>
      <c r="F60" t="s">
        <v>61</v>
      </c>
      <c r="G60" t="s">
        <v>61</v>
      </c>
      <c r="H60" s="301" t="s">
        <v>169</v>
      </c>
      <c r="I60" s="341" t="s">
        <v>61</v>
      </c>
      <c r="AG60" s="4">
        <v>2023</v>
      </c>
    </row>
    <row r="61" spans="1:33">
      <c r="A61" s="53" t="s">
        <v>200</v>
      </c>
      <c r="B61" s="53" t="s">
        <v>141</v>
      </c>
      <c r="C61" s="51">
        <v>2016</v>
      </c>
      <c r="D61" s="341" t="s">
        <v>142</v>
      </c>
      <c r="E61" t="s">
        <v>142</v>
      </c>
      <c r="F61" t="s">
        <v>168</v>
      </c>
      <c r="G61" t="s">
        <v>187</v>
      </c>
      <c r="H61" s="301" t="s">
        <v>182</v>
      </c>
      <c r="I61" s="341" t="s">
        <v>201</v>
      </c>
      <c r="AG61" s="51">
        <v>2017</v>
      </c>
    </row>
    <row r="62" spans="1:33">
      <c r="A62" s="53" t="s">
        <v>200</v>
      </c>
      <c r="B62" s="53" t="s">
        <v>141</v>
      </c>
      <c r="C62" s="51">
        <v>2017</v>
      </c>
      <c r="D62" s="341" t="s">
        <v>142</v>
      </c>
      <c r="E62" t="s">
        <v>142</v>
      </c>
      <c r="F62" s="3" t="s">
        <v>142</v>
      </c>
      <c r="G62" t="s">
        <v>204</v>
      </c>
      <c r="H62" s="301" t="s">
        <v>205</v>
      </c>
      <c r="I62" s="341" t="s">
        <v>206</v>
      </c>
      <c r="AG62" s="51">
        <v>2018</v>
      </c>
    </row>
    <row r="63" spans="1:33">
      <c r="A63" s="53" t="s">
        <v>200</v>
      </c>
      <c r="B63" s="53" t="s">
        <v>141</v>
      </c>
      <c r="C63" s="51">
        <v>2018</v>
      </c>
      <c r="D63" s="341" t="s">
        <v>142</v>
      </c>
      <c r="E63" t="s">
        <v>142</v>
      </c>
      <c r="F63" s="3" t="s">
        <v>142</v>
      </c>
      <c r="G63" t="s">
        <v>204</v>
      </c>
      <c r="H63" s="301" t="s">
        <v>205</v>
      </c>
      <c r="I63" s="341" t="s">
        <v>209</v>
      </c>
      <c r="AG63" s="51">
        <v>2019</v>
      </c>
    </row>
    <row r="64" spans="1:33">
      <c r="A64" s="53" t="s">
        <v>200</v>
      </c>
      <c r="B64" s="53" t="s">
        <v>141</v>
      </c>
      <c r="C64" s="51">
        <v>2019</v>
      </c>
      <c r="D64" s="341" t="s">
        <v>142</v>
      </c>
      <c r="E64" t="s">
        <v>142</v>
      </c>
      <c r="F64" s="3" t="s">
        <v>142</v>
      </c>
      <c r="G64" t="s">
        <v>143</v>
      </c>
      <c r="H64" s="301" t="s">
        <v>144</v>
      </c>
      <c r="I64" s="341" t="s">
        <v>212</v>
      </c>
      <c r="AG64" s="51">
        <v>2020</v>
      </c>
    </row>
    <row r="65" spans="1:33">
      <c r="A65" s="53" t="s">
        <v>200</v>
      </c>
      <c r="B65" s="53" t="s">
        <v>141</v>
      </c>
      <c r="C65" s="51">
        <v>2020</v>
      </c>
      <c r="D65" s="341" t="s">
        <v>142</v>
      </c>
      <c r="E65" t="s">
        <v>142</v>
      </c>
      <c r="F65" t="s">
        <v>142</v>
      </c>
      <c r="G65" t="s">
        <v>143</v>
      </c>
      <c r="H65" s="301" t="s">
        <v>144</v>
      </c>
      <c r="I65" s="341" t="s">
        <v>212</v>
      </c>
      <c r="AG65" s="51">
        <v>2021</v>
      </c>
    </row>
    <row r="66" spans="1:33">
      <c r="A66" s="53" t="s">
        <v>200</v>
      </c>
      <c r="B66" s="53" t="s">
        <v>141</v>
      </c>
      <c r="C66" s="51">
        <v>2021</v>
      </c>
      <c r="D66" s="341" t="s">
        <v>142</v>
      </c>
      <c r="E66" t="s">
        <v>142</v>
      </c>
      <c r="F66" t="s">
        <v>142</v>
      </c>
      <c r="G66" t="s">
        <v>143</v>
      </c>
      <c r="H66" s="301" t="s">
        <v>157</v>
      </c>
      <c r="I66" s="341" t="s">
        <v>212</v>
      </c>
      <c r="AG66" s="51">
        <v>2022</v>
      </c>
    </row>
    <row r="67" spans="1:33">
      <c r="A67" s="53" t="s">
        <v>200</v>
      </c>
      <c r="B67" s="53" t="s">
        <v>141</v>
      </c>
      <c r="C67" s="51">
        <v>2022</v>
      </c>
      <c r="D67" s="341" t="s">
        <v>142</v>
      </c>
      <c r="E67" t="s">
        <v>163</v>
      </c>
      <c r="F67" t="s">
        <v>163</v>
      </c>
      <c r="G67" t="s">
        <v>143</v>
      </c>
      <c r="H67" s="301" t="s">
        <v>157</v>
      </c>
      <c r="I67" s="772" t="s">
        <v>219</v>
      </c>
      <c r="AG67" s="51">
        <v>2023</v>
      </c>
    </row>
    <row r="68" spans="1:33">
      <c r="A68" s="55" t="s">
        <v>200</v>
      </c>
      <c r="B68" s="55" t="s">
        <v>141</v>
      </c>
      <c r="C68" s="47">
        <v>2023</v>
      </c>
      <c r="D68" s="341" t="s">
        <v>142</v>
      </c>
      <c r="E68" t="s">
        <v>168</v>
      </c>
      <c r="F68" t="s">
        <v>61</v>
      </c>
      <c r="G68" t="s">
        <v>143</v>
      </c>
      <c r="H68" s="301" t="s">
        <v>157</v>
      </c>
      <c r="I68" s="341" t="s">
        <v>61</v>
      </c>
      <c r="AG68" s="47">
        <v>2023</v>
      </c>
    </row>
    <row r="69" spans="1:33">
      <c r="A69" s="9" t="s">
        <v>223</v>
      </c>
      <c r="B69" s="9" t="s">
        <v>804</v>
      </c>
      <c r="C69" s="5">
        <v>2016</v>
      </c>
      <c r="D69" s="341" t="s">
        <v>168</v>
      </c>
      <c r="E69" t="s">
        <v>61</v>
      </c>
      <c r="F69" t="s">
        <v>61</v>
      </c>
      <c r="G69" t="s">
        <v>61</v>
      </c>
      <c r="H69" s="301" t="s">
        <v>169</v>
      </c>
      <c r="I69" s="341" t="s">
        <v>61</v>
      </c>
      <c r="AG69" s="5">
        <v>2017</v>
      </c>
    </row>
    <row r="70" spans="1:33">
      <c r="A70" s="9" t="s">
        <v>223</v>
      </c>
      <c r="B70" s="9" t="s">
        <v>804</v>
      </c>
      <c r="C70" s="5">
        <v>2017</v>
      </c>
      <c r="D70" s="341" t="s">
        <v>168</v>
      </c>
      <c r="E70" t="s">
        <v>61</v>
      </c>
      <c r="F70" t="s">
        <v>61</v>
      </c>
      <c r="G70" t="s">
        <v>61</v>
      </c>
      <c r="H70" s="301" t="s">
        <v>169</v>
      </c>
      <c r="I70" s="341" t="s">
        <v>61</v>
      </c>
      <c r="AG70" s="5">
        <v>2018</v>
      </c>
    </row>
    <row r="71" spans="1:33">
      <c r="A71" s="9" t="s">
        <v>223</v>
      </c>
      <c r="B71" s="9" t="s">
        <v>804</v>
      </c>
      <c r="C71" s="5">
        <v>2018</v>
      </c>
      <c r="D71" s="341" t="s">
        <v>168</v>
      </c>
      <c r="E71" t="s">
        <v>61</v>
      </c>
      <c r="F71" t="s">
        <v>61</v>
      </c>
      <c r="G71" t="s">
        <v>61</v>
      </c>
      <c r="H71" s="301" t="s">
        <v>169</v>
      </c>
      <c r="I71" s="341" t="s">
        <v>61</v>
      </c>
      <c r="AG71" s="5">
        <v>2019</v>
      </c>
    </row>
    <row r="72" spans="1:33">
      <c r="A72" s="9" t="s">
        <v>223</v>
      </c>
      <c r="B72" s="9" t="s">
        <v>804</v>
      </c>
      <c r="C72" s="5">
        <v>2019</v>
      </c>
      <c r="D72" s="341" t="s">
        <v>168</v>
      </c>
      <c r="E72" t="s">
        <v>61</v>
      </c>
      <c r="F72" t="s">
        <v>61</v>
      </c>
      <c r="G72" t="s">
        <v>61</v>
      </c>
      <c r="H72" s="301" t="s">
        <v>169</v>
      </c>
      <c r="I72" s="341" t="s">
        <v>61</v>
      </c>
      <c r="AG72" s="5">
        <v>2020</v>
      </c>
    </row>
    <row r="73" spans="1:33">
      <c r="A73" s="9" t="s">
        <v>223</v>
      </c>
      <c r="B73" s="9" t="s">
        <v>804</v>
      </c>
      <c r="C73" s="5">
        <v>2020</v>
      </c>
      <c r="D73" s="341" t="s">
        <v>168</v>
      </c>
      <c r="E73" t="s">
        <v>61</v>
      </c>
      <c r="F73" t="s">
        <v>61</v>
      </c>
      <c r="G73" t="s">
        <v>61</v>
      </c>
      <c r="H73" s="301" t="s">
        <v>169</v>
      </c>
      <c r="I73" s="341" t="s">
        <v>61</v>
      </c>
      <c r="AG73" s="5">
        <v>2021</v>
      </c>
    </row>
    <row r="74" spans="1:33">
      <c r="A74" s="9" t="s">
        <v>223</v>
      </c>
      <c r="B74" s="9" t="s">
        <v>804</v>
      </c>
      <c r="C74" s="5">
        <v>2021</v>
      </c>
      <c r="D74" s="341" t="s">
        <v>168</v>
      </c>
      <c r="E74" t="s">
        <v>61</v>
      </c>
      <c r="F74" t="s">
        <v>61</v>
      </c>
      <c r="G74" t="s">
        <v>61</v>
      </c>
      <c r="H74" s="301" t="s">
        <v>169</v>
      </c>
      <c r="I74" s="341" t="s">
        <v>61</v>
      </c>
      <c r="AG74" s="5">
        <v>2022</v>
      </c>
    </row>
    <row r="75" spans="1:33">
      <c r="A75" s="10" t="s">
        <v>223</v>
      </c>
      <c r="B75" s="10" t="s">
        <v>804</v>
      </c>
      <c r="C75" s="4">
        <v>2022</v>
      </c>
      <c r="D75" s="341" t="s">
        <v>168</v>
      </c>
      <c r="E75" t="s">
        <v>61</v>
      </c>
      <c r="F75" t="s">
        <v>61</v>
      </c>
      <c r="G75" t="s">
        <v>61</v>
      </c>
      <c r="H75" s="301" t="s">
        <v>169</v>
      </c>
      <c r="I75" s="341" t="s">
        <v>61</v>
      </c>
      <c r="AG75" s="4">
        <v>2023</v>
      </c>
    </row>
    <row r="76" spans="1:33">
      <c r="A76" s="9" t="s">
        <v>224</v>
      </c>
      <c r="B76" s="9" t="s">
        <v>102</v>
      </c>
      <c r="C76" s="5">
        <v>2016</v>
      </c>
      <c r="D76" s="341" t="s">
        <v>168</v>
      </c>
      <c r="E76" t="s">
        <v>61</v>
      </c>
      <c r="F76" t="s">
        <v>61</v>
      </c>
      <c r="G76" t="s">
        <v>61</v>
      </c>
      <c r="H76" s="301" t="s">
        <v>169</v>
      </c>
      <c r="I76" s="341" t="s">
        <v>61</v>
      </c>
      <c r="AG76" s="5">
        <v>2017</v>
      </c>
    </row>
    <row r="77" spans="1:33">
      <c r="A77" s="9" t="s">
        <v>224</v>
      </c>
      <c r="B77" s="9" t="s">
        <v>102</v>
      </c>
      <c r="C77" s="5">
        <v>2017</v>
      </c>
      <c r="D77" s="341" t="s">
        <v>168</v>
      </c>
      <c r="E77" t="s">
        <v>61</v>
      </c>
      <c r="F77" t="s">
        <v>61</v>
      </c>
      <c r="G77" t="s">
        <v>61</v>
      </c>
      <c r="H77" s="301" t="s">
        <v>169</v>
      </c>
      <c r="I77" s="341" t="s">
        <v>61</v>
      </c>
      <c r="AG77" s="5">
        <v>2018</v>
      </c>
    </row>
    <row r="78" spans="1:33">
      <c r="A78" s="9" t="s">
        <v>224</v>
      </c>
      <c r="B78" s="9" t="s">
        <v>102</v>
      </c>
      <c r="C78" s="5">
        <v>2018</v>
      </c>
      <c r="D78" s="341" t="s">
        <v>168</v>
      </c>
      <c r="E78" t="s">
        <v>61</v>
      </c>
      <c r="F78" t="s">
        <v>61</v>
      </c>
      <c r="G78" t="s">
        <v>61</v>
      </c>
      <c r="H78" s="301" t="s">
        <v>169</v>
      </c>
      <c r="I78" s="341" t="s">
        <v>61</v>
      </c>
      <c r="AG78" s="5">
        <v>2019</v>
      </c>
    </row>
    <row r="79" spans="1:33">
      <c r="A79" s="9" t="s">
        <v>224</v>
      </c>
      <c r="B79" s="9" t="s">
        <v>102</v>
      </c>
      <c r="C79" s="5">
        <v>2019</v>
      </c>
      <c r="D79" s="341" t="s">
        <v>168</v>
      </c>
      <c r="E79" t="s">
        <v>61</v>
      </c>
      <c r="F79" t="s">
        <v>61</v>
      </c>
      <c r="G79" t="s">
        <v>61</v>
      </c>
      <c r="H79" s="301" t="s">
        <v>169</v>
      </c>
      <c r="I79" s="341" t="s">
        <v>61</v>
      </c>
      <c r="AG79" s="5">
        <v>2020</v>
      </c>
    </row>
    <row r="80" spans="1:33">
      <c r="A80" s="9" t="s">
        <v>224</v>
      </c>
      <c r="B80" s="9" t="s">
        <v>102</v>
      </c>
      <c r="C80" s="5">
        <v>2020</v>
      </c>
      <c r="D80" s="341" t="s">
        <v>168</v>
      </c>
      <c r="E80" t="s">
        <v>61</v>
      </c>
      <c r="F80" t="s">
        <v>61</v>
      </c>
      <c r="G80" t="s">
        <v>61</v>
      </c>
      <c r="H80" s="301" t="s">
        <v>169</v>
      </c>
      <c r="I80" s="341" t="s">
        <v>61</v>
      </c>
      <c r="AG80" s="5">
        <v>2021</v>
      </c>
    </row>
    <row r="81" spans="1:33">
      <c r="A81" s="9" t="s">
        <v>224</v>
      </c>
      <c r="B81" s="9" t="s">
        <v>102</v>
      </c>
      <c r="C81" s="5">
        <v>2021</v>
      </c>
      <c r="D81" s="341" t="s">
        <v>168</v>
      </c>
      <c r="E81" t="s">
        <v>61</v>
      </c>
      <c r="F81" t="s">
        <v>61</v>
      </c>
      <c r="G81" t="s">
        <v>61</v>
      </c>
      <c r="H81" s="301" t="s">
        <v>169</v>
      </c>
      <c r="I81" s="341" t="s">
        <v>61</v>
      </c>
      <c r="AG81" s="5">
        <v>2022</v>
      </c>
    </row>
    <row r="82" spans="1:33">
      <c r="A82" s="10" t="s">
        <v>224</v>
      </c>
      <c r="B82" s="10" t="s">
        <v>102</v>
      </c>
      <c r="C82" s="4">
        <v>2022</v>
      </c>
      <c r="D82" s="341" t="s">
        <v>168</v>
      </c>
      <c r="E82" t="s">
        <v>61</v>
      </c>
      <c r="F82" t="s">
        <v>61</v>
      </c>
      <c r="G82" t="s">
        <v>61</v>
      </c>
      <c r="H82" s="301" t="s">
        <v>169</v>
      </c>
      <c r="I82" s="341" t="s">
        <v>61</v>
      </c>
      <c r="AG82" s="4">
        <v>2023</v>
      </c>
    </row>
    <row r="83" spans="1:33">
      <c r="A83" s="53" t="s">
        <v>117</v>
      </c>
      <c r="B83" s="53" t="s">
        <v>116</v>
      </c>
      <c r="C83" s="51">
        <v>2016</v>
      </c>
      <c r="D83" s="341" t="s">
        <v>168</v>
      </c>
      <c r="E83" t="s">
        <v>61</v>
      </c>
      <c r="F83" t="s">
        <v>61</v>
      </c>
      <c r="G83" t="s">
        <v>61</v>
      </c>
      <c r="H83" s="301" t="s">
        <v>169</v>
      </c>
      <c r="I83" s="341" t="s">
        <v>61</v>
      </c>
      <c r="AG83" s="741">
        <v>2017</v>
      </c>
    </row>
    <row r="84" spans="1:33">
      <c r="A84" s="53" t="s">
        <v>117</v>
      </c>
      <c r="B84" s="53" t="s">
        <v>116</v>
      </c>
      <c r="C84" s="51">
        <v>2017</v>
      </c>
      <c r="D84" s="341" t="s">
        <v>168</v>
      </c>
      <c r="E84" t="s">
        <v>61</v>
      </c>
      <c r="F84" t="s">
        <v>61</v>
      </c>
      <c r="G84" t="s">
        <v>61</v>
      </c>
      <c r="H84" s="301" t="s">
        <v>169</v>
      </c>
      <c r="I84" s="341" t="s">
        <v>61</v>
      </c>
      <c r="AG84" s="51">
        <v>2018</v>
      </c>
    </row>
    <row r="85" spans="1:33">
      <c r="A85" s="53" t="s">
        <v>117</v>
      </c>
      <c r="B85" s="53" t="s">
        <v>116</v>
      </c>
      <c r="C85" s="51">
        <v>2018</v>
      </c>
      <c r="D85" s="341" t="s">
        <v>168</v>
      </c>
      <c r="E85" t="s">
        <v>61</v>
      </c>
      <c r="F85" t="s">
        <v>61</v>
      </c>
      <c r="G85" t="s">
        <v>61</v>
      </c>
      <c r="H85" s="301" t="s">
        <v>169</v>
      </c>
      <c r="I85" s="341" t="s">
        <v>61</v>
      </c>
      <c r="AG85" s="51">
        <v>2019</v>
      </c>
    </row>
    <row r="86" spans="1:33">
      <c r="A86" s="53" t="s">
        <v>117</v>
      </c>
      <c r="B86" s="53" t="s">
        <v>116</v>
      </c>
      <c r="C86" s="51">
        <v>2019</v>
      </c>
      <c r="D86" s="341" t="s">
        <v>168</v>
      </c>
      <c r="E86" t="s">
        <v>61</v>
      </c>
      <c r="F86" t="s">
        <v>61</v>
      </c>
      <c r="G86" t="s">
        <v>61</v>
      </c>
      <c r="H86" s="301" t="s">
        <v>169</v>
      </c>
      <c r="I86" s="341" t="s">
        <v>61</v>
      </c>
      <c r="AG86" s="51">
        <v>2020</v>
      </c>
    </row>
    <row r="87" spans="1:33">
      <c r="A87" s="53" t="s">
        <v>117</v>
      </c>
      <c r="B87" s="53" t="s">
        <v>116</v>
      </c>
      <c r="C87" s="51">
        <v>2020</v>
      </c>
      <c r="D87" s="341" t="s">
        <v>168</v>
      </c>
      <c r="E87" t="s">
        <v>61</v>
      </c>
      <c r="F87" t="s">
        <v>61</v>
      </c>
      <c r="G87" t="s">
        <v>61</v>
      </c>
      <c r="H87" s="301" t="s">
        <v>169</v>
      </c>
      <c r="I87" s="341" t="s">
        <v>61</v>
      </c>
      <c r="AG87" s="51">
        <v>2021</v>
      </c>
    </row>
    <row r="88" spans="1:33">
      <c r="A88" s="53" t="s">
        <v>117</v>
      </c>
      <c r="B88" s="53" t="s">
        <v>116</v>
      </c>
      <c r="C88" s="51">
        <v>2021</v>
      </c>
      <c r="D88" s="341" t="s">
        <v>142</v>
      </c>
      <c r="E88" t="s">
        <v>142</v>
      </c>
      <c r="F88" t="s">
        <v>168</v>
      </c>
      <c r="G88" t="s">
        <v>817</v>
      </c>
      <c r="H88" s="301" t="s">
        <v>225</v>
      </c>
      <c r="I88" s="341" t="s">
        <v>226</v>
      </c>
      <c r="AG88" s="51">
        <v>2022</v>
      </c>
    </row>
    <row r="89" spans="1:33">
      <c r="A89" s="10" t="s">
        <v>117</v>
      </c>
      <c r="B89" s="55" t="s">
        <v>116</v>
      </c>
      <c r="C89" s="4">
        <v>2022</v>
      </c>
      <c r="D89" s="341" t="s">
        <v>168</v>
      </c>
      <c r="E89" t="s">
        <v>61</v>
      </c>
      <c r="F89" t="s">
        <v>61</v>
      </c>
      <c r="G89" t="s">
        <v>61</v>
      </c>
      <c r="H89" s="301" t="s">
        <v>169</v>
      </c>
      <c r="I89" s="341" t="s">
        <v>61</v>
      </c>
      <c r="AG89" s="4">
        <v>2023</v>
      </c>
    </row>
    <row r="90" spans="1:33">
      <c r="A90" s="9" t="s">
        <v>229</v>
      </c>
      <c r="B90" s="9" t="s">
        <v>141</v>
      </c>
      <c r="C90" s="5">
        <v>2016</v>
      </c>
      <c r="D90" s="341" t="s">
        <v>168</v>
      </c>
      <c r="E90" t="s">
        <v>61</v>
      </c>
      <c r="F90" t="s">
        <v>61</v>
      </c>
      <c r="G90" t="s">
        <v>61</v>
      </c>
      <c r="H90" s="301" t="s">
        <v>169</v>
      </c>
      <c r="I90" s="341" t="s">
        <v>61</v>
      </c>
      <c r="AG90" s="5">
        <v>2017</v>
      </c>
    </row>
    <row r="91" spans="1:33">
      <c r="A91" s="9" t="s">
        <v>229</v>
      </c>
      <c r="B91" s="9" t="s">
        <v>141</v>
      </c>
      <c r="C91" s="5">
        <v>2017</v>
      </c>
      <c r="D91" s="341" t="s">
        <v>168</v>
      </c>
      <c r="E91" t="s">
        <v>61</v>
      </c>
      <c r="F91" t="s">
        <v>61</v>
      </c>
      <c r="G91" t="s">
        <v>61</v>
      </c>
      <c r="H91" s="301" t="s">
        <v>169</v>
      </c>
      <c r="I91" s="341" t="s">
        <v>61</v>
      </c>
      <c r="AG91" s="5">
        <v>2018</v>
      </c>
    </row>
    <row r="92" spans="1:33">
      <c r="A92" s="9" t="s">
        <v>229</v>
      </c>
      <c r="B92" s="9" t="s">
        <v>141</v>
      </c>
      <c r="C92" s="5">
        <v>2018</v>
      </c>
      <c r="D92" s="341" t="s">
        <v>168</v>
      </c>
      <c r="E92" t="s">
        <v>61</v>
      </c>
      <c r="F92" t="s">
        <v>61</v>
      </c>
      <c r="G92" t="s">
        <v>61</v>
      </c>
      <c r="H92" s="301" t="s">
        <v>169</v>
      </c>
      <c r="I92" s="341" t="s">
        <v>61</v>
      </c>
      <c r="AG92" s="5">
        <v>2019</v>
      </c>
    </row>
    <row r="93" spans="1:33">
      <c r="A93" s="9" t="s">
        <v>229</v>
      </c>
      <c r="B93" s="9" t="s">
        <v>141</v>
      </c>
      <c r="C93" s="5">
        <v>2019</v>
      </c>
      <c r="D93" s="341" t="s">
        <v>168</v>
      </c>
      <c r="E93" t="s">
        <v>61</v>
      </c>
      <c r="F93" t="s">
        <v>61</v>
      </c>
      <c r="G93" t="s">
        <v>61</v>
      </c>
      <c r="H93" s="301" t="s">
        <v>169</v>
      </c>
      <c r="I93" s="341" t="s">
        <v>61</v>
      </c>
      <c r="AG93" s="5">
        <v>2020</v>
      </c>
    </row>
    <row r="94" spans="1:33">
      <c r="A94" s="9" t="s">
        <v>229</v>
      </c>
      <c r="B94" s="9" t="s">
        <v>141</v>
      </c>
      <c r="C94" s="5">
        <v>2020</v>
      </c>
      <c r="D94" s="341" t="s">
        <v>168</v>
      </c>
      <c r="E94" t="s">
        <v>61</v>
      </c>
      <c r="F94" t="s">
        <v>61</v>
      </c>
      <c r="G94" t="s">
        <v>61</v>
      </c>
      <c r="H94" s="301" t="s">
        <v>169</v>
      </c>
      <c r="I94" s="341" t="s">
        <v>61</v>
      </c>
      <c r="AG94" s="5">
        <v>2021</v>
      </c>
    </row>
    <row r="95" spans="1:33">
      <c r="A95" s="9" t="s">
        <v>229</v>
      </c>
      <c r="B95" s="9" t="s">
        <v>141</v>
      </c>
      <c r="C95" s="5">
        <v>2021</v>
      </c>
      <c r="D95" s="341" t="s">
        <v>168</v>
      </c>
      <c r="E95" t="s">
        <v>61</v>
      </c>
      <c r="F95" t="s">
        <v>61</v>
      </c>
      <c r="G95" t="s">
        <v>61</v>
      </c>
      <c r="H95" s="301" t="s">
        <v>169</v>
      </c>
      <c r="I95" s="341" t="s">
        <v>61</v>
      </c>
      <c r="AG95" s="5">
        <v>2022</v>
      </c>
    </row>
    <row r="96" spans="1:33">
      <c r="A96" s="10" t="s">
        <v>229</v>
      </c>
      <c r="B96" s="10" t="s">
        <v>141</v>
      </c>
      <c r="C96" s="4">
        <v>2022</v>
      </c>
      <c r="D96" s="341" t="s">
        <v>168</v>
      </c>
      <c r="E96" t="s">
        <v>61</v>
      </c>
      <c r="F96" t="s">
        <v>61</v>
      </c>
      <c r="G96" t="s">
        <v>61</v>
      </c>
      <c r="H96" s="301" t="s">
        <v>169</v>
      </c>
      <c r="I96" s="341" t="s">
        <v>61</v>
      </c>
      <c r="AG96" s="4">
        <v>2023</v>
      </c>
    </row>
    <row r="97" spans="1:33">
      <c r="A97" s="53" t="s">
        <v>230</v>
      </c>
      <c r="B97" s="53" t="s">
        <v>102</v>
      </c>
      <c r="C97" s="51">
        <v>2016</v>
      </c>
      <c r="D97" s="341" t="s">
        <v>142</v>
      </c>
      <c r="E97" t="s">
        <v>168</v>
      </c>
      <c r="F97" t="s">
        <v>61</v>
      </c>
      <c r="G97" t="s">
        <v>187</v>
      </c>
      <c r="H97" s="301" t="s">
        <v>182</v>
      </c>
      <c r="I97" s="341" t="s">
        <v>61</v>
      </c>
      <c r="AG97" s="741">
        <v>2017</v>
      </c>
    </row>
    <row r="98" spans="1:33">
      <c r="A98" s="53" t="s">
        <v>230</v>
      </c>
      <c r="B98" s="53" t="s">
        <v>102</v>
      </c>
      <c r="C98" s="51">
        <v>2017</v>
      </c>
      <c r="D98" s="341" t="s">
        <v>168</v>
      </c>
      <c r="E98" t="s">
        <v>61</v>
      </c>
      <c r="F98" t="s">
        <v>61</v>
      </c>
      <c r="G98" t="s">
        <v>61</v>
      </c>
      <c r="H98" s="301" t="s">
        <v>169</v>
      </c>
      <c r="I98" s="341" t="s">
        <v>61</v>
      </c>
      <c r="AG98" s="51">
        <v>2018</v>
      </c>
    </row>
    <row r="99" spans="1:33">
      <c r="A99" s="53" t="s">
        <v>230</v>
      </c>
      <c r="B99" s="53" t="s">
        <v>102</v>
      </c>
      <c r="C99" s="51">
        <v>2018</v>
      </c>
      <c r="D99" s="341" t="s">
        <v>168</v>
      </c>
      <c r="E99" t="s">
        <v>61</v>
      </c>
      <c r="F99" t="s">
        <v>61</v>
      </c>
      <c r="G99" t="s">
        <v>61</v>
      </c>
      <c r="H99" s="301" t="s">
        <v>169</v>
      </c>
      <c r="I99" s="341" t="s">
        <v>61</v>
      </c>
      <c r="AG99" s="51">
        <v>2019</v>
      </c>
    </row>
    <row r="100" spans="1:33">
      <c r="A100" s="53" t="s">
        <v>230</v>
      </c>
      <c r="B100" s="53" t="s">
        <v>102</v>
      </c>
      <c r="C100" s="51">
        <v>2019</v>
      </c>
      <c r="D100" s="341" t="s">
        <v>142</v>
      </c>
      <c r="E100" t="s">
        <v>168</v>
      </c>
      <c r="F100" t="s">
        <v>61</v>
      </c>
      <c r="G100" t="s">
        <v>817</v>
      </c>
      <c r="H100" s="301" t="s">
        <v>231</v>
      </c>
      <c r="I100" s="341" t="s">
        <v>61</v>
      </c>
      <c r="AG100" s="51">
        <v>2020</v>
      </c>
    </row>
    <row r="101" spans="1:33">
      <c r="A101" s="53" t="s">
        <v>230</v>
      </c>
      <c r="B101" s="53" t="s">
        <v>102</v>
      </c>
      <c r="C101" s="51">
        <v>2020</v>
      </c>
      <c r="D101" s="341" t="s">
        <v>142</v>
      </c>
      <c r="E101" t="s">
        <v>168</v>
      </c>
      <c r="F101" t="s">
        <v>61</v>
      </c>
      <c r="G101" t="s">
        <v>817</v>
      </c>
      <c r="H101" s="301" t="s">
        <v>231</v>
      </c>
      <c r="I101" s="341" t="s">
        <v>61</v>
      </c>
      <c r="AG101" s="51">
        <v>2021</v>
      </c>
    </row>
    <row r="102" spans="1:33">
      <c r="A102" s="53" t="s">
        <v>230</v>
      </c>
      <c r="B102" s="53" t="s">
        <v>102</v>
      </c>
      <c r="C102" s="51">
        <v>2021</v>
      </c>
      <c r="D102" s="341" t="s">
        <v>168</v>
      </c>
      <c r="E102" t="s">
        <v>61</v>
      </c>
      <c r="F102" t="s">
        <v>61</v>
      </c>
      <c r="G102" t="s">
        <v>61</v>
      </c>
      <c r="H102" s="301" t="s">
        <v>169</v>
      </c>
      <c r="I102" s="341" t="s">
        <v>61</v>
      </c>
      <c r="AG102" s="51">
        <v>2022</v>
      </c>
    </row>
    <row r="103" spans="1:33">
      <c r="A103" s="55" t="s">
        <v>230</v>
      </c>
      <c r="B103" s="55" t="s">
        <v>102</v>
      </c>
      <c r="C103" s="47">
        <v>2022</v>
      </c>
      <c r="D103" s="341" t="s">
        <v>168</v>
      </c>
      <c r="E103" t="s">
        <v>61</v>
      </c>
      <c r="F103" t="s">
        <v>61</v>
      </c>
      <c r="G103" t="s">
        <v>61</v>
      </c>
      <c r="H103" s="301" t="s">
        <v>169</v>
      </c>
      <c r="I103" s="341" t="s">
        <v>61</v>
      </c>
      <c r="AG103" s="47">
        <v>2023</v>
      </c>
    </row>
    <row r="104" spans="1:33">
      <c r="A104" s="9" t="s">
        <v>232</v>
      </c>
      <c r="B104" s="9" t="s">
        <v>804</v>
      </c>
      <c r="C104" s="5">
        <v>2016</v>
      </c>
      <c r="D104" s="341" t="s">
        <v>168</v>
      </c>
      <c r="E104" t="s">
        <v>61</v>
      </c>
      <c r="F104" t="s">
        <v>61</v>
      </c>
      <c r="G104" t="s">
        <v>61</v>
      </c>
      <c r="H104" s="301" t="s">
        <v>169</v>
      </c>
      <c r="I104" s="341" t="s">
        <v>61</v>
      </c>
      <c r="AG104" s="5">
        <v>2017</v>
      </c>
    </row>
    <row r="105" spans="1:33">
      <c r="A105" s="9" t="s">
        <v>232</v>
      </c>
      <c r="B105" s="9" t="s">
        <v>804</v>
      </c>
      <c r="C105" s="5">
        <v>2017</v>
      </c>
      <c r="D105" s="341" t="s">
        <v>168</v>
      </c>
      <c r="E105" t="s">
        <v>61</v>
      </c>
      <c r="F105" t="s">
        <v>61</v>
      </c>
      <c r="G105" t="s">
        <v>61</v>
      </c>
      <c r="H105" s="301" t="s">
        <v>169</v>
      </c>
      <c r="I105" s="341" t="s">
        <v>61</v>
      </c>
      <c r="AG105" s="5">
        <v>2018</v>
      </c>
    </row>
    <row r="106" spans="1:33">
      <c r="A106" s="9" t="s">
        <v>232</v>
      </c>
      <c r="B106" s="9" t="s">
        <v>804</v>
      </c>
      <c r="C106" s="5">
        <v>2018</v>
      </c>
      <c r="D106" s="341" t="s">
        <v>168</v>
      </c>
      <c r="E106" t="s">
        <v>61</v>
      </c>
      <c r="F106" t="s">
        <v>61</v>
      </c>
      <c r="G106" t="s">
        <v>61</v>
      </c>
      <c r="H106" s="301" t="s">
        <v>169</v>
      </c>
      <c r="I106" s="341" t="s">
        <v>61</v>
      </c>
      <c r="AG106" s="5">
        <v>2019</v>
      </c>
    </row>
    <row r="107" spans="1:33">
      <c r="A107" s="9" t="s">
        <v>232</v>
      </c>
      <c r="B107" s="9" t="s">
        <v>804</v>
      </c>
      <c r="C107" s="5">
        <v>2019</v>
      </c>
      <c r="D107" s="341" t="s">
        <v>168</v>
      </c>
      <c r="E107" t="s">
        <v>61</v>
      </c>
      <c r="F107" t="s">
        <v>61</v>
      </c>
      <c r="G107" t="s">
        <v>61</v>
      </c>
      <c r="H107" s="301" t="s">
        <v>169</v>
      </c>
      <c r="I107" s="341" t="s">
        <v>61</v>
      </c>
      <c r="AG107" s="5">
        <v>2020</v>
      </c>
    </row>
    <row r="108" spans="1:33">
      <c r="A108" s="9" t="s">
        <v>232</v>
      </c>
      <c r="B108" s="9" t="s">
        <v>804</v>
      </c>
      <c r="C108" s="5">
        <v>2020</v>
      </c>
      <c r="D108" s="341" t="s">
        <v>168</v>
      </c>
      <c r="E108" t="s">
        <v>61</v>
      </c>
      <c r="F108" t="s">
        <v>61</v>
      </c>
      <c r="G108" t="s">
        <v>61</v>
      </c>
      <c r="H108" s="301" t="s">
        <v>169</v>
      </c>
      <c r="I108" s="341" t="s">
        <v>61</v>
      </c>
      <c r="AG108" s="5">
        <v>2021</v>
      </c>
    </row>
    <row r="109" spans="1:33">
      <c r="A109" s="9" t="s">
        <v>232</v>
      </c>
      <c r="B109" s="9" t="s">
        <v>804</v>
      </c>
      <c r="C109" s="5">
        <v>2021</v>
      </c>
      <c r="D109" s="341" t="s">
        <v>168</v>
      </c>
      <c r="E109" t="s">
        <v>61</v>
      </c>
      <c r="F109" t="s">
        <v>61</v>
      </c>
      <c r="G109" t="s">
        <v>61</v>
      </c>
      <c r="H109" s="301" t="s">
        <v>169</v>
      </c>
      <c r="I109" s="341" t="s">
        <v>61</v>
      </c>
      <c r="AG109" s="5">
        <v>2022</v>
      </c>
    </row>
    <row r="110" spans="1:33">
      <c r="A110" s="10" t="s">
        <v>232</v>
      </c>
      <c r="B110" s="10" t="s">
        <v>804</v>
      </c>
      <c r="C110" s="4">
        <v>2022</v>
      </c>
      <c r="D110" s="341" t="s">
        <v>168</v>
      </c>
      <c r="E110" t="s">
        <v>61</v>
      </c>
      <c r="F110" t="s">
        <v>61</v>
      </c>
      <c r="G110" t="s">
        <v>61</v>
      </c>
      <c r="H110" s="301" t="s">
        <v>169</v>
      </c>
      <c r="I110" s="341" t="s">
        <v>61</v>
      </c>
      <c r="AG110" s="4">
        <v>2023</v>
      </c>
    </row>
    <row r="111" spans="1:33">
      <c r="A111" s="9" t="s">
        <v>233</v>
      </c>
      <c r="B111" s="9" t="s">
        <v>180</v>
      </c>
      <c r="C111" s="5">
        <v>2016</v>
      </c>
      <c r="D111" s="341" t="s">
        <v>168</v>
      </c>
      <c r="E111" t="s">
        <v>61</v>
      </c>
      <c r="F111" t="s">
        <v>61</v>
      </c>
      <c r="G111" t="s">
        <v>61</v>
      </c>
      <c r="H111" s="301" t="s">
        <v>169</v>
      </c>
      <c r="I111" s="341" t="s">
        <v>61</v>
      </c>
      <c r="AG111" s="5">
        <v>2017</v>
      </c>
    </row>
    <row r="112" spans="1:33">
      <c r="A112" s="9" t="s">
        <v>233</v>
      </c>
      <c r="B112" s="9" t="s">
        <v>180</v>
      </c>
      <c r="C112" s="5">
        <v>2017</v>
      </c>
      <c r="D112" s="341" t="s">
        <v>168</v>
      </c>
      <c r="E112" t="s">
        <v>61</v>
      </c>
      <c r="F112" t="s">
        <v>61</v>
      </c>
      <c r="G112" t="s">
        <v>61</v>
      </c>
      <c r="H112" s="301" t="s">
        <v>169</v>
      </c>
      <c r="I112" s="341" t="s">
        <v>61</v>
      </c>
      <c r="AG112" s="5">
        <v>2018</v>
      </c>
    </row>
    <row r="113" spans="1:33">
      <c r="A113" s="9" t="s">
        <v>233</v>
      </c>
      <c r="B113" s="9" t="s">
        <v>180</v>
      </c>
      <c r="C113" s="5">
        <v>2018</v>
      </c>
      <c r="D113" s="341" t="s">
        <v>168</v>
      </c>
      <c r="E113" t="s">
        <v>61</v>
      </c>
      <c r="F113" t="s">
        <v>61</v>
      </c>
      <c r="G113" t="s">
        <v>61</v>
      </c>
      <c r="H113" s="301" t="s">
        <v>169</v>
      </c>
      <c r="I113" s="341" t="s">
        <v>61</v>
      </c>
      <c r="AG113" s="5">
        <v>2019</v>
      </c>
    </row>
    <row r="114" spans="1:33">
      <c r="A114" s="9" t="s">
        <v>233</v>
      </c>
      <c r="B114" s="9" t="s">
        <v>180</v>
      </c>
      <c r="C114" s="5">
        <v>2019</v>
      </c>
      <c r="D114" s="341" t="s">
        <v>168</v>
      </c>
      <c r="E114" t="s">
        <v>61</v>
      </c>
      <c r="F114" t="s">
        <v>61</v>
      </c>
      <c r="G114" t="s">
        <v>61</v>
      </c>
      <c r="H114" s="301" t="s">
        <v>169</v>
      </c>
      <c r="I114" s="341" t="s">
        <v>61</v>
      </c>
      <c r="AG114" s="5">
        <v>2020</v>
      </c>
    </row>
    <row r="115" spans="1:33">
      <c r="A115" s="9" t="s">
        <v>233</v>
      </c>
      <c r="B115" s="9" t="s">
        <v>180</v>
      </c>
      <c r="C115" s="5">
        <v>2020</v>
      </c>
      <c r="D115" s="341" t="s">
        <v>168</v>
      </c>
      <c r="E115" t="s">
        <v>61</v>
      </c>
      <c r="F115" t="s">
        <v>61</v>
      </c>
      <c r="G115" t="s">
        <v>61</v>
      </c>
      <c r="H115" s="301" t="s">
        <v>169</v>
      </c>
      <c r="I115" s="341" t="s">
        <v>61</v>
      </c>
      <c r="AG115" s="5">
        <v>2021</v>
      </c>
    </row>
    <row r="116" spans="1:33">
      <c r="A116" s="9" t="s">
        <v>233</v>
      </c>
      <c r="B116" s="9" t="s">
        <v>180</v>
      </c>
      <c r="C116" s="5">
        <v>2021</v>
      </c>
      <c r="D116" s="341" t="s">
        <v>168</v>
      </c>
      <c r="E116" t="s">
        <v>61</v>
      </c>
      <c r="F116" t="s">
        <v>61</v>
      </c>
      <c r="G116" t="s">
        <v>61</v>
      </c>
      <c r="H116" s="301" t="s">
        <v>169</v>
      </c>
      <c r="I116" s="341" t="s">
        <v>61</v>
      </c>
      <c r="AG116" s="5">
        <v>2022</v>
      </c>
    </row>
    <row r="117" spans="1:33">
      <c r="A117" s="10" t="s">
        <v>233</v>
      </c>
      <c r="B117" s="10" t="s">
        <v>180</v>
      </c>
      <c r="C117" s="4">
        <v>2022</v>
      </c>
      <c r="D117" s="341" t="s">
        <v>168</v>
      </c>
      <c r="E117" t="s">
        <v>61</v>
      </c>
      <c r="F117" t="s">
        <v>61</v>
      </c>
      <c r="G117" t="s">
        <v>61</v>
      </c>
      <c r="H117" s="301" t="s">
        <v>169</v>
      </c>
      <c r="I117" s="341" t="s">
        <v>61</v>
      </c>
      <c r="AG117" s="4">
        <v>2023</v>
      </c>
    </row>
    <row r="118" spans="1:33">
      <c r="A118" s="9" t="s">
        <v>234</v>
      </c>
      <c r="B118" s="9" t="s">
        <v>102</v>
      </c>
      <c r="C118" s="5">
        <v>2016</v>
      </c>
      <c r="D118" s="341" t="s">
        <v>168</v>
      </c>
      <c r="E118" t="s">
        <v>61</v>
      </c>
      <c r="F118" t="s">
        <v>61</v>
      </c>
      <c r="G118" t="s">
        <v>61</v>
      </c>
      <c r="H118" s="301" t="s">
        <v>169</v>
      </c>
      <c r="I118" s="341" t="s">
        <v>61</v>
      </c>
      <c r="AG118" s="5">
        <v>2017</v>
      </c>
    </row>
    <row r="119" spans="1:33">
      <c r="A119" s="9" t="s">
        <v>234</v>
      </c>
      <c r="B119" s="9" t="s">
        <v>102</v>
      </c>
      <c r="C119" s="5">
        <v>2017</v>
      </c>
      <c r="D119" s="341" t="s">
        <v>168</v>
      </c>
      <c r="E119" t="s">
        <v>61</v>
      </c>
      <c r="F119" t="s">
        <v>61</v>
      </c>
      <c r="G119" t="s">
        <v>61</v>
      </c>
      <c r="H119" s="301" t="s">
        <v>169</v>
      </c>
      <c r="I119" s="341" t="s">
        <v>61</v>
      </c>
      <c r="AG119" s="5">
        <v>2018</v>
      </c>
    </row>
    <row r="120" spans="1:33">
      <c r="A120" s="9" t="s">
        <v>234</v>
      </c>
      <c r="B120" s="9" t="s">
        <v>102</v>
      </c>
      <c r="C120" s="5">
        <v>2018</v>
      </c>
      <c r="D120" s="341" t="s">
        <v>168</v>
      </c>
      <c r="E120" t="s">
        <v>61</v>
      </c>
      <c r="F120" t="s">
        <v>61</v>
      </c>
      <c r="G120" t="s">
        <v>61</v>
      </c>
      <c r="H120" s="301" t="s">
        <v>169</v>
      </c>
      <c r="I120" s="341" t="s">
        <v>61</v>
      </c>
      <c r="AG120" s="5">
        <v>2019</v>
      </c>
    </row>
    <row r="121" spans="1:33">
      <c r="A121" s="9" t="s">
        <v>234</v>
      </c>
      <c r="B121" s="9" t="s">
        <v>102</v>
      </c>
      <c r="C121" s="5">
        <v>2019</v>
      </c>
      <c r="D121" s="341" t="s">
        <v>168</v>
      </c>
      <c r="E121" t="s">
        <v>61</v>
      </c>
      <c r="F121" t="s">
        <v>61</v>
      </c>
      <c r="G121" t="s">
        <v>61</v>
      </c>
      <c r="H121" s="301" t="s">
        <v>169</v>
      </c>
      <c r="I121" s="341" t="s">
        <v>61</v>
      </c>
      <c r="AG121" s="5">
        <v>2020</v>
      </c>
    </row>
    <row r="122" spans="1:33">
      <c r="A122" s="9" t="s">
        <v>234</v>
      </c>
      <c r="B122" s="9" t="s">
        <v>102</v>
      </c>
      <c r="C122" s="5">
        <v>2020</v>
      </c>
      <c r="D122" s="341" t="s">
        <v>168</v>
      </c>
      <c r="E122" t="s">
        <v>61</v>
      </c>
      <c r="F122" t="s">
        <v>61</v>
      </c>
      <c r="G122" t="s">
        <v>61</v>
      </c>
      <c r="H122" s="301" t="s">
        <v>169</v>
      </c>
      <c r="I122" s="341" t="s">
        <v>61</v>
      </c>
      <c r="AG122" s="5">
        <v>2021</v>
      </c>
    </row>
    <row r="123" spans="1:33">
      <c r="A123" s="9" t="s">
        <v>234</v>
      </c>
      <c r="B123" s="9" t="s">
        <v>102</v>
      </c>
      <c r="C123" s="5">
        <v>2021</v>
      </c>
      <c r="D123" s="341" t="s">
        <v>168</v>
      </c>
      <c r="E123" t="s">
        <v>61</v>
      </c>
      <c r="F123" t="s">
        <v>61</v>
      </c>
      <c r="G123" t="s">
        <v>61</v>
      </c>
      <c r="H123" s="301" t="s">
        <v>169</v>
      </c>
      <c r="I123" s="341" t="s">
        <v>61</v>
      </c>
      <c r="AG123" s="5">
        <v>2022</v>
      </c>
    </row>
    <row r="124" spans="1:33">
      <c r="A124" s="10" t="s">
        <v>234</v>
      </c>
      <c r="B124" s="10" t="s">
        <v>102</v>
      </c>
      <c r="C124" s="4">
        <v>2022</v>
      </c>
      <c r="D124" s="341" t="s">
        <v>168</v>
      </c>
      <c r="E124" t="s">
        <v>61</v>
      </c>
      <c r="F124" t="s">
        <v>61</v>
      </c>
      <c r="G124" t="s">
        <v>61</v>
      </c>
      <c r="H124" s="301" t="s">
        <v>169</v>
      </c>
      <c r="I124" s="341" t="s">
        <v>61</v>
      </c>
      <c r="AG124" s="4">
        <v>2023</v>
      </c>
    </row>
    <row r="125" spans="1:33">
      <c r="A125" s="9" t="s">
        <v>235</v>
      </c>
      <c r="B125" s="9" t="s">
        <v>804</v>
      </c>
      <c r="C125" s="5">
        <v>2016</v>
      </c>
      <c r="D125" s="341" t="s">
        <v>168</v>
      </c>
      <c r="E125" t="s">
        <v>61</v>
      </c>
      <c r="F125" t="s">
        <v>61</v>
      </c>
      <c r="G125" t="s">
        <v>61</v>
      </c>
      <c r="H125" s="301" t="s">
        <v>169</v>
      </c>
      <c r="I125" s="341" t="s">
        <v>61</v>
      </c>
      <c r="AG125" s="5">
        <v>2017</v>
      </c>
    </row>
    <row r="126" spans="1:33">
      <c r="A126" s="9" t="s">
        <v>235</v>
      </c>
      <c r="B126" s="9" t="s">
        <v>804</v>
      </c>
      <c r="C126" s="5">
        <v>2017</v>
      </c>
      <c r="D126" s="341" t="s">
        <v>168</v>
      </c>
      <c r="E126" t="s">
        <v>61</v>
      </c>
      <c r="F126" t="s">
        <v>61</v>
      </c>
      <c r="G126" t="s">
        <v>61</v>
      </c>
      <c r="H126" s="301" t="s">
        <v>169</v>
      </c>
      <c r="I126" s="341" t="s">
        <v>61</v>
      </c>
      <c r="AG126" s="5">
        <v>2018</v>
      </c>
    </row>
    <row r="127" spans="1:33">
      <c r="A127" s="9" t="s">
        <v>235</v>
      </c>
      <c r="B127" s="9" t="s">
        <v>804</v>
      </c>
      <c r="C127" s="5">
        <v>2018</v>
      </c>
      <c r="D127" s="341" t="s">
        <v>168</v>
      </c>
      <c r="E127" t="s">
        <v>61</v>
      </c>
      <c r="F127" t="s">
        <v>61</v>
      </c>
      <c r="G127" t="s">
        <v>61</v>
      </c>
      <c r="H127" s="301" t="s">
        <v>169</v>
      </c>
      <c r="I127" s="341" t="s">
        <v>61</v>
      </c>
      <c r="AG127" s="5">
        <v>2019</v>
      </c>
    </row>
    <row r="128" spans="1:33">
      <c r="A128" s="9" t="s">
        <v>235</v>
      </c>
      <c r="B128" s="9" t="s">
        <v>804</v>
      </c>
      <c r="C128" s="5">
        <v>2019</v>
      </c>
      <c r="D128" s="341" t="s">
        <v>168</v>
      </c>
      <c r="E128" t="s">
        <v>61</v>
      </c>
      <c r="F128" t="s">
        <v>61</v>
      </c>
      <c r="G128" t="s">
        <v>61</v>
      </c>
      <c r="H128" s="301" t="s">
        <v>169</v>
      </c>
      <c r="I128" s="341" t="s">
        <v>61</v>
      </c>
      <c r="AG128" s="5">
        <v>2020</v>
      </c>
    </row>
    <row r="129" spans="1:33">
      <c r="A129" s="9" t="s">
        <v>235</v>
      </c>
      <c r="B129" s="9" t="s">
        <v>804</v>
      </c>
      <c r="C129" s="5">
        <v>2020</v>
      </c>
      <c r="D129" s="341" t="s">
        <v>168</v>
      </c>
      <c r="E129" t="s">
        <v>61</v>
      </c>
      <c r="F129" t="s">
        <v>61</v>
      </c>
      <c r="G129" t="s">
        <v>61</v>
      </c>
      <c r="H129" s="301" t="s">
        <v>169</v>
      </c>
      <c r="I129" s="341" t="s">
        <v>61</v>
      </c>
      <c r="AG129" s="5">
        <v>2021</v>
      </c>
    </row>
    <row r="130" spans="1:33">
      <c r="A130" s="9" t="s">
        <v>235</v>
      </c>
      <c r="B130" s="9" t="s">
        <v>804</v>
      </c>
      <c r="C130" s="5">
        <v>2021</v>
      </c>
      <c r="D130" s="341" t="s">
        <v>168</v>
      </c>
      <c r="E130" t="s">
        <v>61</v>
      </c>
      <c r="F130" t="s">
        <v>61</v>
      </c>
      <c r="G130" t="s">
        <v>61</v>
      </c>
      <c r="H130" s="301" t="s">
        <v>169</v>
      </c>
      <c r="I130" s="341" t="s">
        <v>61</v>
      </c>
      <c r="AG130" s="5">
        <v>2022</v>
      </c>
    </row>
    <row r="131" spans="1:33">
      <c r="A131" s="10" t="s">
        <v>235</v>
      </c>
      <c r="B131" s="10" t="s">
        <v>804</v>
      </c>
      <c r="C131" s="4">
        <v>2022</v>
      </c>
      <c r="D131" s="341" t="s">
        <v>168</v>
      </c>
      <c r="E131" t="s">
        <v>61</v>
      </c>
      <c r="F131" t="s">
        <v>61</v>
      </c>
      <c r="G131" t="s">
        <v>61</v>
      </c>
      <c r="H131" s="301" t="s">
        <v>169</v>
      </c>
      <c r="I131" s="341" t="s">
        <v>61</v>
      </c>
      <c r="AG131" s="4">
        <v>2023</v>
      </c>
    </row>
    <row r="132" spans="1:33">
      <c r="A132" s="53" t="s">
        <v>22</v>
      </c>
      <c r="B132" s="53" t="s">
        <v>116</v>
      </c>
      <c r="C132" s="51">
        <v>2016</v>
      </c>
      <c r="D132" s="341" t="s">
        <v>142</v>
      </c>
      <c r="E132" t="s">
        <v>142</v>
      </c>
      <c r="F132" t="s">
        <v>168</v>
      </c>
      <c r="G132" t="s">
        <v>143</v>
      </c>
      <c r="H132" s="301" t="s">
        <v>144</v>
      </c>
      <c r="I132" s="341" t="s">
        <v>226</v>
      </c>
      <c r="AG132" s="741">
        <v>2017</v>
      </c>
    </row>
    <row r="133" spans="1:33">
      <c r="A133" s="53" t="s">
        <v>22</v>
      </c>
      <c r="B133" s="53" t="s">
        <v>116</v>
      </c>
      <c r="C133" s="51">
        <v>2017</v>
      </c>
      <c r="D133" s="341" t="s">
        <v>142</v>
      </c>
      <c r="E133" t="s">
        <v>142</v>
      </c>
      <c r="F133" t="s">
        <v>168</v>
      </c>
      <c r="G133" t="s">
        <v>143</v>
      </c>
      <c r="H133" s="301" t="s">
        <v>144</v>
      </c>
      <c r="I133" s="341" t="s">
        <v>226</v>
      </c>
      <c r="AG133" s="51">
        <v>2018</v>
      </c>
    </row>
    <row r="134" spans="1:33">
      <c r="A134" s="53" t="s">
        <v>22</v>
      </c>
      <c r="B134" s="53" t="s">
        <v>116</v>
      </c>
      <c r="C134" s="51">
        <v>2018</v>
      </c>
      <c r="D134" s="341" t="s">
        <v>142</v>
      </c>
      <c r="E134" t="s">
        <v>142</v>
      </c>
      <c r="F134" s="3" t="s">
        <v>168</v>
      </c>
      <c r="G134" t="s">
        <v>143</v>
      </c>
      <c r="H134" s="301" t="s">
        <v>144</v>
      </c>
      <c r="I134" s="341" t="s">
        <v>226</v>
      </c>
      <c r="AG134" s="51">
        <v>2019</v>
      </c>
    </row>
    <row r="135" spans="1:33">
      <c r="A135" s="53" t="s">
        <v>22</v>
      </c>
      <c r="B135" s="53" t="s">
        <v>116</v>
      </c>
      <c r="C135" s="51">
        <v>2019</v>
      </c>
      <c r="D135" s="341" t="s">
        <v>142</v>
      </c>
      <c r="E135" t="s">
        <v>142</v>
      </c>
      <c r="F135" s="3" t="s">
        <v>142</v>
      </c>
      <c r="G135" t="s">
        <v>143</v>
      </c>
      <c r="H135" s="301" t="s">
        <v>144</v>
      </c>
      <c r="I135" s="341" t="s">
        <v>226</v>
      </c>
      <c r="AG135" s="51">
        <v>2020</v>
      </c>
    </row>
    <row r="136" spans="1:33">
      <c r="A136" s="53" t="s">
        <v>22</v>
      </c>
      <c r="B136" s="53" t="s">
        <v>116</v>
      </c>
      <c r="C136" s="51">
        <v>2020</v>
      </c>
      <c r="D136" s="341" t="s">
        <v>142</v>
      </c>
      <c r="E136" t="s">
        <v>142</v>
      </c>
      <c r="F136" t="s">
        <v>142</v>
      </c>
      <c r="G136" t="s">
        <v>143</v>
      </c>
      <c r="H136" s="301" t="s">
        <v>144</v>
      </c>
      <c r="I136" s="341" t="s">
        <v>226</v>
      </c>
      <c r="AG136" s="51">
        <v>2021</v>
      </c>
    </row>
    <row r="137" spans="1:33">
      <c r="A137" s="53" t="s">
        <v>22</v>
      </c>
      <c r="B137" s="53" t="s">
        <v>116</v>
      </c>
      <c r="C137" s="51">
        <v>2021</v>
      </c>
      <c r="D137" s="341" t="s">
        <v>142</v>
      </c>
      <c r="E137" t="s">
        <v>142</v>
      </c>
      <c r="F137" t="s">
        <v>142</v>
      </c>
      <c r="G137" t="s">
        <v>143</v>
      </c>
      <c r="H137" s="301" t="s">
        <v>157</v>
      </c>
      <c r="I137" s="341" t="s">
        <v>226</v>
      </c>
      <c r="AG137" s="51">
        <v>2022</v>
      </c>
    </row>
    <row r="138" spans="1:33">
      <c r="A138" s="53" t="s">
        <v>22</v>
      </c>
      <c r="B138" s="53" t="s">
        <v>116</v>
      </c>
      <c r="C138" s="51">
        <v>2022</v>
      </c>
      <c r="D138" s="341" t="s">
        <v>142</v>
      </c>
      <c r="E138" t="s">
        <v>142</v>
      </c>
      <c r="F138" t="s">
        <v>142</v>
      </c>
      <c r="G138" t="s">
        <v>143</v>
      </c>
      <c r="H138" s="301" t="s">
        <v>157</v>
      </c>
      <c r="I138" s="772" t="s">
        <v>226</v>
      </c>
      <c r="AG138" s="51">
        <v>2023</v>
      </c>
    </row>
    <row r="139" spans="1:33">
      <c r="A139" s="55" t="s">
        <v>22</v>
      </c>
      <c r="B139" s="55" t="s">
        <v>116</v>
      </c>
      <c r="C139" s="47">
        <v>2023</v>
      </c>
      <c r="D139" s="341" t="s">
        <v>142</v>
      </c>
      <c r="E139" t="s">
        <v>142</v>
      </c>
      <c r="F139" t="s">
        <v>142</v>
      </c>
      <c r="G139" t="s">
        <v>143</v>
      </c>
      <c r="H139" s="301" t="s">
        <v>157</v>
      </c>
      <c r="I139" s="772" t="s">
        <v>226</v>
      </c>
      <c r="AG139" s="47">
        <v>2023</v>
      </c>
    </row>
    <row r="140" spans="1:33">
      <c r="A140" s="53" t="s">
        <v>37</v>
      </c>
      <c r="B140" s="53" t="s">
        <v>243</v>
      </c>
      <c r="C140" s="51">
        <v>2016</v>
      </c>
      <c r="D140" s="341" t="s">
        <v>142</v>
      </c>
      <c r="E140" t="s">
        <v>142</v>
      </c>
      <c r="F140" t="s">
        <v>142</v>
      </c>
      <c r="G140" t="s">
        <v>143</v>
      </c>
      <c r="H140" s="301" t="s">
        <v>144</v>
      </c>
      <c r="I140" s="341" t="s">
        <v>145</v>
      </c>
      <c r="AG140" s="51">
        <v>2017</v>
      </c>
    </row>
    <row r="141" spans="1:33">
      <c r="A141" s="53" t="s">
        <v>37</v>
      </c>
      <c r="B141" s="53" t="s">
        <v>243</v>
      </c>
      <c r="C141" s="51">
        <v>2017</v>
      </c>
      <c r="D141" s="341" t="s">
        <v>142</v>
      </c>
      <c r="E141" t="s">
        <v>142</v>
      </c>
      <c r="F141" s="3" t="s">
        <v>142</v>
      </c>
      <c r="G141" t="s">
        <v>143</v>
      </c>
      <c r="H141" s="301" t="s">
        <v>144</v>
      </c>
      <c r="I141" s="341" t="s">
        <v>145</v>
      </c>
      <c r="AG141" s="51">
        <v>2018</v>
      </c>
    </row>
    <row r="142" spans="1:33">
      <c r="A142" s="386" t="s">
        <v>37</v>
      </c>
      <c r="B142" s="386" t="s">
        <v>243</v>
      </c>
      <c r="C142" s="418">
        <v>2018</v>
      </c>
      <c r="D142" s="341" t="s">
        <v>142</v>
      </c>
      <c r="E142" t="s">
        <v>142</v>
      </c>
      <c r="F142" s="3" t="s">
        <v>142</v>
      </c>
      <c r="G142" t="s">
        <v>143</v>
      </c>
      <c r="H142" s="301" t="s">
        <v>144</v>
      </c>
      <c r="I142" s="341" t="s">
        <v>145</v>
      </c>
      <c r="AG142" s="418">
        <v>2019</v>
      </c>
    </row>
    <row r="143" spans="1:33">
      <c r="A143" s="53" t="s">
        <v>37</v>
      </c>
      <c r="B143" s="53" t="s">
        <v>243</v>
      </c>
      <c r="C143" s="51">
        <v>2019</v>
      </c>
      <c r="D143" s="341" t="s">
        <v>142</v>
      </c>
      <c r="E143" t="s">
        <v>142</v>
      </c>
      <c r="F143" s="3" t="s">
        <v>168</v>
      </c>
      <c r="G143" t="s">
        <v>143</v>
      </c>
      <c r="H143" s="301" t="s">
        <v>144</v>
      </c>
      <c r="I143" s="341" t="s">
        <v>819</v>
      </c>
      <c r="AG143" s="51">
        <v>2020</v>
      </c>
    </row>
    <row r="144" spans="1:33">
      <c r="A144" s="53" t="s">
        <v>37</v>
      </c>
      <c r="B144" s="53" t="s">
        <v>243</v>
      </c>
      <c r="C144" s="51">
        <v>2020</v>
      </c>
      <c r="D144" s="341" t="s">
        <v>142</v>
      </c>
      <c r="E144" t="s">
        <v>142</v>
      </c>
      <c r="F144" t="s">
        <v>142</v>
      </c>
      <c r="G144" t="s">
        <v>143</v>
      </c>
      <c r="H144" s="301" t="s">
        <v>144</v>
      </c>
      <c r="I144" s="341" t="s">
        <v>145</v>
      </c>
      <c r="AG144" s="51">
        <v>2021</v>
      </c>
    </row>
    <row r="145" spans="1:33">
      <c r="A145" s="53" t="s">
        <v>37</v>
      </c>
      <c r="B145" s="53" t="s">
        <v>243</v>
      </c>
      <c r="C145" s="51">
        <v>2021</v>
      </c>
      <c r="D145" s="341" t="s">
        <v>142</v>
      </c>
      <c r="E145" t="s">
        <v>142</v>
      </c>
      <c r="F145" s="3" t="s">
        <v>142</v>
      </c>
      <c r="G145" t="s">
        <v>143</v>
      </c>
      <c r="H145" s="301" t="s">
        <v>157</v>
      </c>
      <c r="I145" s="341" t="s">
        <v>145</v>
      </c>
      <c r="AG145" s="51">
        <v>2022</v>
      </c>
    </row>
    <row r="146" spans="1:33">
      <c r="A146" s="53" t="s">
        <v>37</v>
      </c>
      <c r="B146" s="53" t="s">
        <v>243</v>
      </c>
      <c r="C146" s="51">
        <v>2022</v>
      </c>
      <c r="D146" s="341" t="s">
        <v>142</v>
      </c>
      <c r="E146" t="s">
        <v>142</v>
      </c>
      <c r="F146" t="s">
        <v>142</v>
      </c>
      <c r="G146" t="s">
        <v>143</v>
      </c>
      <c r="H146" s="301" t="s">
        <v>157</v>
      </c>
      <c r="I146" s="772" t="s">
        <v>145</v>
      </c>
      <c r="AG146" s="51">
        <v>2023</v>
      </c>
    </row>
    <row r="147" spans="1:33">
      <c r="A147" s="55" t="s">
        <v>37</v>
      </c>
      <c r="B147" s="55" t="s">
        <v>243</v>
      </c>
      <c r="C147" s="47">
        <v>2023</v>
      </c>
      <c r="D147" s="341" t="s">
        <v>142</v>
      </c>
      <c r="E147" t="s">
        <v>142</v>
      </c>
      <c r="F147" t="s">
        <v>168</v>
      </c>
      <c r="G147" t="s">
        <v>143</v>
      </c>
      <c r="H147" s="301" t="s">
        <v>157</v>
      </c>
      <c r="I147" s="772" t="s">
        <v>249</v>
      </c>
      <c r="AG147" s="47">
        <v>2023</v>
      </c>
    </row>
    <row r="148" spans="1:33">
      <c r="A148" s="53" t="s">
        <v>59</v>
      </c>
      <c r="B148" s="53" t="s">
        <v>116</v>
      </c>
      <c r="C148" s="51">
        <v>2016</v>
      </c>
      <c r="D148" s="341" t="s">
        <v>168</v>
      </c>
      <c r="E148" t="s">
        <v>61</v>
      </c>
      <c r="F148" t="s">
        <v>61</v>
      </c>
      <c r="G148" t="s">
        <v>61</v>
      </c>
      <c r="H148" s="301" t="s">
        <v>169</v>
      </c>
      <c r="I148" s="341" t="s">
        <v>61</v>
      </c>
      <c r="AG148" s="741">
        <v>2017</v>
      </c>
    </row>
    <row r="149" spans="1:33">
      <c r="A149" s="53" t="s">
        <v>59</v>
      </c>
      <c r="B149" s="53" t="s">
        <v>116</v>
      </c>
      <c r="C149" s="51">
        <v>2017</v>
      </c>
      <c r="D149" s="341" t="s">
        <v>168</v>
      </c>
      <c r="E149" t="s">
        <v>61</v>
      </c>
      <c r="F149" t="s">
        <v>61</v>
      </c>
      <c r="G149" t="s">
        <v>61</v>
      </c>
      <c r="H149" s="301" t="s">
        <v>169</v>
      </c>
      <c r="I149" s="341" t="s">
        <v>61</v>
      </c>
      <c r="AG149" s="51">
        <v>2018</v>
      </c>
    </row>
    <row r="150" spans="1:33">
      <c r="A150" s="53" t="s">
        <v>59</v>
      </c>
      <c r="B150" s="53" t="s">
        <v>116</v>
      </c>
      <c r="C150" s="51">
        <v>2018</v>
      </c>
      <c r="D150" s="341" t="s">
        <v>142</v>
      </c>
      <c r="E150" t="s">
        <v>142</v>
      </c>
      <c r="F150" s="3" t="s">
        <v>168</v>
      </c>
      <c r="G150" t="s">
        <v>143</v>
      </c>
      <c r="H150" s="301" t="s">
        <v>144</v>
      </c>
      <c r="I150" s="341" t="s">
        <v>226</v>
      </c>
      <c r="AG150" s="51">
        <v>2019</v>
      </c>
    </row>
    <row r="151" spans="1:33">
      <c r="A151" s="53" t="s">
        <v>59</v>
      </c>
      <c r="B151" s="53" t="s">
        <v>116</v>
      </c>
      <c r="C151" s="51">
        <v>2019</v>
      </c>
      <c r="D151" s="341" t="s">
        <v>142</v>
      </c>
      <c r="E151" t="s">
        <v>142</v>
      </c>
      <c r="F151" s="3" t="s">
        <v>168</v>
      </c>
      <c r="G151" t="s">
        <v>143</v>
      </c>
      <c r="H151" s="301" t="s">
        <v>144</v>
      </c>
      <c r="I151" s="341" t="s">
        <v>226</v>
      </c>
      <c r="AG151" s="51">
        <v>2020</v>
      </c>
    </row>
    <row r="152" spans="1:33">
      <c r="A152" s="53" t="s">
        <v>59</v>
      </c>
      <c r="B152" s="53" t="s">
        <v>116</v>
      </c>
      <c r="C152" s="51">
        <v>2020</v>
      </c>
      <c r="D152" s="341" t="s">
        <v>142</v>
      </c>
      <c r="E152" t="s">
        <v>142</v>
      </c>
      <c r="F152" t="s">
        <v>168</v>
      </c>
      <c r="G152" t="s">
        <v>143</v>
      </c>
      <c r="H152" s="301" t="s">
        <v>144</v>
      </c>
      <c r="I152" s="341" t="s">
        <v>226</v>
      </c>
      <c r="AG152" s="51">
        <v>2021</v>
      </c>
    </row>
    <row r="153" spans="1:33">
      <c r="A153" s="53" t="s">
        <v>59</v>
      </c>
      <c r="B153" s="53" t="s">
        <v>116</v>
      </c>
      <c r="C153" s="51">
        <v>2021</v>
      </c>
      <c r="D153" s="341" t="s">
        <v>142</v>
      </c>
      <c r="E153" t="s">
        <v>168</v>
      </c>
      <c r="F153" t="s">
        <v>61</v>
      </c>
      <c r="G153" t="s">
        <v>143</v>
      </c>
      <c r="H153" s="301" t="s">
        <v>157</v>
      </c>
      <c r="I153" s="341" t="s">
        <v>61</v>
      </c>
      <c r="AG153" s="51">
        <v>2022</v>
      </c>
    </row>
    <row r="154" spans="1:33">
      <c r="A154" s="53" t="s">
        <v>59</v>
      </c>
      <c r="B154" s="53" t="s">
        <v>116</v>
      </c>
      <c r="C154" s="51">
        <v>2022</v>
      </c>
      <c r="D154" s="341" t="s">
        <v>142</v>
      </c>
      <c r="E154" t="s">
        <v>142</v>
      </c>
      <c r="F154" t="s">
        <v>168</v>
      </c>
      <c r="G154" t="s">
        <v>204</v>
      </c>
      <c r="H154" s="301" t="s">
        <v>261</v>
      </c>
      <c r="I154" s="772" t="s">
        <v>226</v>
      </c>
      <c r="AG154" s="51">
        <v>2023</v>
      </c>
    </row>
    <row r="155" spans="1:33">
      <c r="A155" s="55" t="s">
        <v>59</v>
      </c>
      <c r="B155" s="55" t="s">
        <v>116</v>
      </c>
      <c r="C155" s="47">
        <v>2023</v>
      </c>
      <c r="D155" s="341" t="s">
        <v>142</v>
      </c>
      <c r="E155" t="s">
        <v>168</v>
      </c>
      <c r="F155" t="s">
        <v>61</v>
      </c>
      <c r="G155" t="s">
        <v>143</v>
      </c>
      <c r="H155" s="301" t="s">
        <v>263</v>
      </c>
      <c r="I155" s="341" t="s">
        <v>61</v>
      </c>
      <c r="AG155" s="47">
        <v>2023</v>
      </c>
    </row>
    <row r="156" spans="1:33">
      <c r="A156" s="53" t="s">
        <v>264</v>
      </c>
      <c r="B156" s="53" t="s">
        <v>141</v>
      </c>
      <c r="C156" s="51">
        <v>2016</v>
      </c>
      <c r="D156" s="341" t="s">
        <v>168</v>
      </c>
      <c r="E156" t="s">
        <v>61</v>
      </c>
      <c r="F156" t="s">
        <v>61</v>
      </c>
      <c r="G156" t="s">
        <v>61</v>
      </c>
      <c r="H156" s="301" t="s">
        <v>169</v>
      </c>
      <c r="I156" s="341" t="s">
        <v>61</v>
      </c>
      <c r="AG156" s="741">
        <v>2017</v>
      </c>
    </row>
    <row r="157" spans="1:33">
      <c r="A157" s="53" t="s">
        <v>264</v>
      </c>
      <c r="B157" s="53" t="s">
        <v>141</v>
      </c>
      <c r="C157" s="51">
        <v>2017</v>
      </c>
      <c r="D157" s="341" t="s">
        <v>168</v>
      </c>
      <c r="E157" t="s">
        <v>61</v>
      </c>
      <c r="F157" t="s">
        <v>61</v>
      </c>
      <c r="G157" t="s">
        <v>61</v>
      </c>
      <c r="H157" s="301" t="s">
        <v>169</v>
      </c>
      <c r="I157" s="341" t="s">
        <v>61</v>
      </c>
      <c r="AG157" s="51">
        <v>2018</v>
      </c>
    </row>
    <row r="158" spans="1:33">
      <c r="A158" s="53" t="s">
        <v>264</v>
      </c>
      <c r="B158" s="53" t="s">
        <v>141</v>
      </c>
      <c r="C158" s="51">
        <v>2018</v>
      </c>
      <c r="D158" s="341" t="s">
        <v>168</v>
      </c>
      <c r="E158" t="s">
        <v>61</v>
      </c>
      <c r="F158" t="s">
        <v>61</v>
      </c>
      <c r="G158" t="s">
        <v>61</v>
      </c>
      <c r="H158" s="301" t="s">
        <v>169</v>
      </c>
      <c r="I158" s="341" t="s">
        <v>61</v>
      </c>
      <c r="AG158" s="51">
        <v>2019</v>
      </c>
    </row>
    <row r="159" spans="1:33">
      <c r="A159" s="53" t="s">
        <v>264</v>
      </c>
      <c r="B159" s="53" t="s">
        <v>141</v>
      </c>
      <c r="C159" s="51">
        <v>2019</v>
      </c>
      <c r="D159" s="341" t="s">
        <v>168</v>
      </c>
      <c r="E159" t="s">
        <v>61</v>
      </c>
      <c r="F159" t="s">
        <v>61</v>
      </c>
      <c r="G159" t="s">
        <v>61</v>
      </c>
      <c r="H159" s="301" t="s">
        <v>169</v>
      </c>
      <c r="I159" s="341" t="s">
        <v>61</v>
      </c>
      <c r="AG159" s="51">
        <v>2020</v>
      </c>
    </row>
    <row r="160" spans="1:33">
      <c r="A160" s="53" t="s">
        <v>264</v>
      </c>
      <c r="B160" s="53" t="s">
        <v>141</v>
      </c>
      <c r="C160" s="51">
        <v>2020</v>
      </c>
      <c r="D160" s="341" t="s">
        <v>142</v>
      </c>
      <c r="E160" t="s">
        <v>168</v>
      </c>
      <c r="F160" t="s">
        <v>61</v>
      </c>
      <c r="G160" t="s">
        <v>817</v>
      </c>
      <c r="H160" s="301" t="s">
        <v>231</v>
      </c>
      <c r="I160" s="341" t="s">
        <v>61</v>
      </c>
      <c r="AG160" s="51">
        <v>2021</v>
      </c>
    </row>
    <row r="161" spans="1:33">
      <c r="A161" s="53" t="s">
        <v>264</v>
      </c>
      <c r="B161" s="53" t="s">
        <v>141</v>
      </c>
      <c r="C161" s="51">
        <v>2021</v>
      </c>
      <c r="D161" s="341" t="s">
        <v>142</v>
      </c>
      <c r="E161" t="s">
        <v>168</v>
      </c>
      <c r="F161" t="s">
        <v>61</v>
      </c>
      <c r="G161" t="s">
        <v>817</v>
      </c>
      <c r="H161" s="301" t="s">
        <v>265</v>
      </c>
      <c r="I161" s="341" t="s">
        <v>61</v>
      </c>
      <c r="AG161" s="51">
        <v>2022</v>
      </c>
    </row>
    <row r="162" spans="1:33">
      <c r="A162" s="10" t="s">
        <v>264</v>
      </c>
      <c r="B162" s="55" t="s">
        <v>141</v>
      </c>
      <c r="C162" s="4">
        <v>2022</v>
      </c>
      <c r="D162" s="341" t="s">
        <v>168</v>
      </c>
      <c r="E162" t="s">
        <v>61</v>
      </c>
      <c r="F162" t="s">
        <v>61</v>
      </c>
      <c r="G162" t="s">
        <v>61</v>
      </c>
      <c r="H162" s="301" t="s">
        <v>169</v>
      </c>
      <c r="I162" s="341" t="s">
        <v>61</v>
      </c>
      <c r="AG162" s="4">
        <v>2023</v>
      </c>
    </row>
    <row r="163" spans="1:33">
      <c r="A163" s="53" t="s">
        <v>21</v>
      </c>
      <c r="B163" s="53" t="s">
        <v>116</v>
      </c>
      <c r="C163" s="51">
        <v>2016</v>
      </c>
      <c r="D163" s="341" t="s">
        <v>142</v>
      </c>
      <c r="E163" t="s">
        <v>142</v>
      </c>
      <c r="F163" t="s">
        <v>142</v>
      </c>
      <c r="G163" t="s">
        <v>143</v>
      </c>
      <c r="H163" s="301" t="s">
        <v>144</v>
      </c>
      <c r="I163" s="341" t="s">
        <v>176</v>
      </c>
      <c r="AG163" s="741">
        <v>2017</v>
      </c>
    </row>
    <row r="164" spans="1:33">
      <c r="A164" s="53" t="s">
        <v>21</v>
      </c>
      <c r="B164" s="53" t="s">
        <v>116</v>
      </c>
      <c r="C164" s="51">
        <v>2017</v>
      </c>
      <c r="D164" s="341" t="s">
        <v>142</v>
      </c>
      <c r="E164" t="s">
        <v>142</v>
      </c>
      <c r="F164" s="3" t="s">
        <v>142</v>
      </c>
      <c r="G164" t="s">
        <v>143</v>
      </c>
      <c r="H164" s="301" t="s">
        <v>144</v>
      </c>
      <c r="I164" s="341" t="s">
        <v>176</v>
      </c>
      <c r="AG164" s="51">
        <v>2018</v>
      </c>
    </row>
    <row r="165" spans="1:33">
      <c r="A165" s="53" t="s">
        <v>21</v>
      </c>
      <c r="B165" s="53" t="s">
        <v>116</v>
      </c>
      <c r="C165" s="51">
        <v>2018</v>
      </c>
      <c r="D165" s="341" t="s">
        <v>142</v>
      </c>
      <c r="E165" t="s">
        <v>142</v>
      </c>
      <c r="F165" s="3" t="s">
        <v>142</v>
      </c>
      <c r="G165" t="s">
        <v>143</v>
      </c>
      <c r="H165" s="301" t="s">
        <v>144</v>
      </c>
      <c r="I165" s="341" t="s">
        <v>226</v>
      </c>
      <c r="AG165" s="51">
        <v>2019</v>
      </c>
    </row>
    <row r="166" spans="1:33">
      <c r="A166" s="53" t="s">
        <v>21</v>
      </c>
      <c r="B166" s="53" t="s">
        <v>116</v>
      </c>
      <c r="C166" s="51">
        <v>2019</v>
      </c>
      <c r="D166" s="341" t="s">
        <v>142</v>
      </c>
      <c r="E166" t="s">
        <v>142</v>
      </c>
      <c r="F166" s="3" t="s">
        <v>142</v>
      </c>
      <c r="G166" t="s">
        <v>143</v>
      </c>
      <c r="H166" s="301" t="s">
        <v>144</v>
      </c>
      <c r="I166" s="341" t="s">
        <v>226</v>
      </c>
      <c r="AG166" s="51">
        <v>2020</v>
      </c>
    </row>
    <row r="167" spans="1:33">
      <c r="A167" s="53" t="s">
        <v>21</v>
      </c>
      <c r="B167" s="53" t="s">
        <v>116</v>
      </c>
      <c r="C167" s="51">
        <v>2020</v>
      </c>
      <c r="D167" s="341" t="s">
        <v>142</v>
      </c>
      <c r="E167" t="s">
        <v>142</v>
      </c>
      <c r="F167" t="s">
        <v>142</v>
      </c>
      <c r="G167" t="s">
        <v>143</v>
      </c>
      <c r="H167" s="301" t="s">
        <v>144</v>
      </c>
      <c r="I167" s="341" t="s">
        <v>820</v>
      </c>
      <c r="AG167" s="51">
        <v>2021</v>
      </c>
    </row>
    <row r="168" spans="1:33">
      <c r="A168" s="53" t="s">
        <v>21</v>
      </c>
      <c r="B168" s="53" t="s">
        <v>116</v>
      </c>
      <c r="C168" s="51">
        <v>2021</v>
      </c>
      <c r="D168" s="341" t="s">
        <v>142</v>
      </c>
      <c r="E168" t="s">
        <v>142</v>
      </c>
      <c r="F168" s="3" t="s">
        <v>142</v>
      </c>
      <c r="G168" t="s">
        <v>143</v>
      </c>
      <c r="H168" s="301" t="s">
        <v>157</v>
      </c>
      <c r="I168" s="341" t="s">
        <v>226</v>
      </c>
      <c r="AG168" s="51">
        <v>2022</v>
      </c>
    </row>
    <row r="169" spans="1:33">
      <c r="A169" s="53" t="s">
        <v>21</v>
      </c>
      <c r="B169" s="53" t="s">
        <v>116</v>
      </c>
      <c r="C169" s="51">
        <v>2022</v>
      </c>
      <c r="D169" s="341" t="s">
        <v>142</v>
      </c>
      <c r="E169" t="s">
        <v>142</v>
      </c>
      <c r="F169" t="s">
        <v>142</v>
      </c>
      <c r="G169" t="s">
        <v>143</v>
      </c>
      <c r="H169" s="301" t="s">
        <v>157</v>
      </c>
      <c r="I169" s="772" t="s">
        <v>226</v>
      </c>
      <c r="AG169" s="51">
        <v>2023</v>
      </c>
    </row>
    <row r="170" spans="1:33">
      <c r="A170" s="55" t="s">
        <v>21</v>
      </c>
      <c r="B170" s="55" t="s">
        <v>116</v>
      </c>
      <c r="C170" s="47">
        <v>2023</v>
      </c>
      <c r="D170" s="341" t="s">
        <v>142</v>
      </c>
      <c r="E170" t="s">
        <v>142</v>
      </c>
      <c r="F170" t="s">
        <v>142</v>
      </c>
      <c r="G170" t="s">
        <v>143</v>
      </c>
      <c r="H170" s="301" t="s">
        <v>157</v>
      </c>
      <c r="I170" s="772" t="s">
        <v>226</v>
      </c>
      <c r="AG170" s="47">
        <v>2023</v>
      </c>
    </row>
    <row r="171" spans="1:33">
      <c r="A171" s="53" t="s">
        <v>25</v>
      </c>
      <c r="B171" s="53" t="s">
        <v>180</v>
      </c>
      <c r="C171" s="51">
        <v>2016</v>
      </c>
      <c r="D171" s="341" t="s">
        <v>142</v>
      </c>
      <c r="E171" t="s">
        <v>142</v>
      </c>
      <c r="F171" t="s">
        <v>142</v>
      </c>
      <c r="G171" t="s">
        <v>143</v>
      </c>
      <c r="H171" s="301" t="s">
        <v>144</v>
      </c>
      <c r="I171" s="341" t="s">
        <v>145</v>
      </c>
      <c r="AG171" s="741">
        <v>2017</v>
      </c>
    </row>
    <row r="172" spans="1:33">
      <c r="A172" s="53" t="s">
        <v>25</v>
      </c>
      <c r="B172" s="53" t="s">
        <v>180</v>
      </c>
      <c r="C172" s="51">
        <v>2017</v>
      </c>
      <c r="D172" s="341" t="s">
        <v>142</v>
      </c>
      <c r="E172" t="s">
        <v>142</v>
      </c>
      <c r="F172" s="3" t="s">
        <v>142</v>
      </c>
      <c r="G172" t="s">
        <v>143</v>
      </c>
      <c r="H172" s="301" t="s">
        <v>144</v>
      </c>
      <c r="I172" s="341" t="s">
        <v>145</v>
      </c>
      <c r="AG172" s="51">
        <v>2018</v>
      </c>
    </row>
    <row r="173" spans="1:33">
      <c r="A173" s="53" t="s">
        <v>25</v>
      </c>
      <c r="B173" s="53" t="s">
        <v>180</v>
      </c>
      <c r="C173" s="51">
        <v>2018</v>
      </c>
      <c r="D173" s="341" t="s">
        <v>142</v>
      </c>
      <c r="E173" t="s">
        <v>142</v>
      </c>
      <c r="F173" s="3" t="s">
        <v>142</v>
      </c>
      <c r="G173" t="s">
        <v>143</v>
      </c>
      <c r="H173" s="301" t="s">
        <v>144</v>
      </c>
      <c r="I173" s="341" t="s">
        <v>145</v>
      </c>
      <c r="AG173" s="51">
        <v>2019</v>
      </c>
    </row>
    <row r="174" spans="1:33">
      <c r="A174" s="53" t="s">
        <v>25</v>
      </c>
      <c r="B174" s="53" t="s">
        <v>180</v>
      </c>
      <c r="C174" s="51">
        <v>2019</v>
      </c>
      <c r="D174" s="341" t="s">
        <v>142</v>
      </c>
      <c r="E174" t="s">
        <v>142</v>
      </c>
      <c r="F174" s="3" t="s">
        <v>142</v>
      </c>
      <c r="G174" t="s">
        <v>143</v>
      </c>
      <c r="H174" s="301" t="s">
        <v>144</v>
      </c>
      <c r="I174" s="341" t="s">
        <v>145</v>
      </c>
      <c r="AG174" s="51">
        <v>2020</v>
      </c>
    </row>
    <row r="175" spans="1:33">
      <c r="A175" s="53" t="s">
        <v>25</v>
      </c>
      <c r="B175" s="53" t="s">
        <v>180</v>
      </c>
      <c r="C175" s="51">
        <v>2020</v>
      </c>
      <c r="D175" s="341" t="s">
        <v>142</v>
      </c>
      <c r="E175" t="s">
        <v>142</v>
      </c>
      <c r="F175" t="s">
        <v>142</v>
      </c>
      <c r="G175" t="s">
        <v>143</v>
      </c>
      <c r="H175" s="301" t="s">
        <v>144</v>
      </c>
      <c r="I175" s="341" t="s">
        <v>145</v>
      </c>
      <c r="AG175" s="51">
        <v>2021</v>
      </c>
    </row>
    <row r="176" spans="1:33">
      <c r="A176" s="53" t="s">
        <v>25</v>
      </c>
      <c r="B176" s="53" t="s">
        <v>180</v>
      </c>
      <c r="C176" s="51">
        <v>2021</v>
      </c>
      <c r="D176" s="341" t="s">
        <v>142</v>
      </c>
      <c r="E176" t="s">
        <v>142</v>
      </c>
      <c r="F176" s="3" t="s">
        <v>142</v>
      </c>
      <c r="G176" t="s">
        <v>143</v>
      </c>
      <c r="H176" s="301" t="s">
        <v>157</v>
      </c>
      <c r="I176" s="341" t="s">
        <v>145</v>
      </c>
      <c r="AG176" s="51">
        <v>2022</v>
      </c>
    </row>
    <row r="177" spans="1:33">
      <c r="A177" s="53" t="s">
        <v>25</v>
      </c>
      <c r="B177" s="53" t="s">
        <v>180</v>
      </c>
      <c r="C177" s="51">
        <v>2022</v>
      </c>
      <c r="D177" s="341" t="s">
        <v>142</v>
      </c>
      <c r="E177" t="s">
        <v>142</v>
      </c>
      <c r="F177" t="s">
        <v>142</v>
      </c>
      <c r="G177" t="s">
        <v>143</v>
      </c>
      <c r="H177" s="301" t="s">
        <v>157</v>
      </c>
      <c r="I177" s="772" t="s">
        <v>145</v>
      </c>
      <c r="AG177" s="51">
        <v>2023</v>
      </c>
    </row>
    <row r="178" spans="1:33">
      <c r="A178" s="55" t="s">
        <v>25</v>
      </c>
      <c r="B178" s="55" t="s">
        <v>180</v>
      </c>
      <c r="C178" s="47">
        <v>2023</v>
      </c>
      <c r="D178" s="341" t="s">
        <v>142</v>
      </c>
      <c r="E178" t="s">
        <v>142</v>
      </c>
      <c r="F178" t="s">
        <v>142</v>
      </c>
      <c r="G178" t="s">
        <v>143</v>
      </c>
      <c r="H178" s="301" t="s">
        <v>157</v>
      </c>
      <c r="I178" s="772" t="s">
        <v>145</v>
      </c>
      <c r="AG178" s="47">
        <v>2023</v>
      </c>
    </row>
    <row r="179" spans="1:33">
      <c r="A179" s="53" t="s">
        <v>29</v>
      </c>
      <c r="B179" s="53" t="s">
        <v>116</v>
      </c>
      <c r="C179" s="51">
        <v>2016</v>
      </c>
      <c r="D179" s="341" t="s">
        <v>142</v>
      </c>
      <c r="E179" t="s">
        <v>142</v>
      </c>
      <c r="F179" s="3" t="s">
        <v>142</v>
      </c>
      <c r="G179" t="s">
        <v>143</v>
      </c>
      <c r="H179" s="301" t="s">
        <v>144</v>
      </c>
      <c r="I179" s="341" t="s">
        <v>226</v>
      </c>
      <c r="AG179" s="741">
        <v>2017</v>
      </c>
    </row>
    <row r="180" spans="1:33">
      <c r="A180" s="53" t="s">
        <v>29</v>
      </c>
      <c r="B180" s="53" t="s">
        <v>116</v>
      </c>
      <c r="C180" s="51">
        <v>2017</v>
      </c>
      <c r="D180" s="341" t="s">
        <v>142</v>
      </c>
      <c r="E180" t="s">
        <v>142</v>
      </c>
      <c r="F180" s="3" t="s">
        <v>142</v>
      </c>
      <c r="G180" t="s">
        <v>143</v>
      </c>
      <c r="H180" s="301" t="s">
        <v>144</v>
      </c>
      <c r="I180" s="341" t="s">
        <v>226</v>
      </c>
      <c r="AG180" s="51">
        <v>2018</v>
      </c>
    </row>
    <row r="181" spans="1:33">
      <c r="A181" s="53" t="s">
        <v>29</v>
      </c>
      <c r="B181" s="53" t="s">
        <v>116</v>
      </c>
      <c r="C181" s="51">
        <v>2018</v>
      </c>
      <c r="D181" s="341" t="s">
        <v>142</v>
      </c>
      <c r="E181" t="s">
        <v>142</v>
      </c>
      <c r="F181" s="3" t="s">
        <v>142</v>
      </c>
      <c r="G181" t="s">
        <v>143</v>
      </c>
      <c r="H181" s="301" t="s">
        <v>144</v>
      </c>
      <c r="I181" s="341" t="s">
        <v>226</v>
      </c>
      <c r="AG181" s="51">
        <v>2019</v>
      </c>
    </row>
    <row r="182" spans="1:33">
      <c r="A182" s="53" t="s">
        <v>29</v>
      </c>
      <c r="B182" s="53" t="s">
        <v>116</v>
      </c>
      <c r="C182" s="51">
        <v>2019</v>
      </c>
      <c r="D182" s="341" t="s">
        <v>142</v>
      </c>
      <c r="E182" t="s">
        <v>142</v>
      </c>
      <c r="F182" s="3" t="s">
        <v>142</v>
      </c>
      <c r="G182" t="s">
        <v>143</v>
      </c>
      <c r="H182" s="301" t="s">
        <v>144</v>
      </c>
      <c r="I182" s="341" t="s">
        <v>226</v>
      </c>
      <c r="AG182" s="51">
        <v>2020</v>
      </c>
    </row>
    <row r="183" spans="1:33">
      <c r="A183" s="53" t="s">
        <v>29</v>
      </c>
      <c r="B183" s="53" t="s">
        <v>116</v>
      </c>
      <c r="C183" s="51">
        <v>2020</v>
      </c>
      <c r="D183" s="341" t="s">
        <v>142</v>
      </c>
      <c r="E183" t="s">
        <v>142</v>
      </c>
      <c r="F183" t="s">
        <v>142</v>
      </c>
      <c r="G183" t="s">
        <v>143</v>
      </c>
      <c r="H183" s="301" t="s">
        <v>144</v>
      </c>
      <c r="I183" s="341" t="s">
        <v>226</v>
      </c>
      <c r="AG183" s="51">
        <v>2021</v>
      </c>
    </row>
    <row r="184" spans="1:33">
      <c r="A184" s="53" t="s">
        <v>29</v>
      </c>
      <c r="B184" s="53" t="s">
        <v>116</v>
      </c>
      <c r="C184" s="51">
        <v>2021</v>
      </c>
      <c r="D184" s="341" t="s">
        <v>142</v>
      </c>
      <c r="E184" t="s">
        <v>142</v>
      </c>
      <c r="F184" t="s">
        <v>142</v>
      </c>
      <c r="G184" t="s">
        <v>143</v>
      </c>
      <c r="H184" s="301" t="s">
        <v>157</v>
      </c>
      <c r="I184" s="341" t="s">
        <v>226</v>
      </c>
      <c r="AG184" s="51">
        <v>2022</v>
      </c>
    </row>
    <row r="185" spans="1:33">
      <c r="A185" s="53" t="s">
        <v>29</v>
      </c>
      <c r="B185" s="53" t="s">
        <v>116</v>
      </c>
      <c r="C185" s="51">
        <v>2022</v>
      </c>
      <c r="D185" s="341" t="s">
        <v>142</v>
      </c>
      <c r="E185" t="s">
        <v>142</v>
      </c>
      <c r="F185" t="s">
        <v>142</v>
      </c>
      <c r="G185" t="s">
        <v>143</v>
      </c>
      <c r="H185" s="301" t="s">
        <v>157</v>
      </c>
      <c r="I185" s="772" t="s">
        <v>226</v>
      </c>
      <c r="AG185" s="51">
        <v>2023</v>
      </c>
    </row>
    <row r="186" spans="1:33">
      <c r="A186" s="55" t="s">
        <v>29</v>
      </c>
      <c r="B186" s="55" t="s">
        <v>116</v>
      </c>
      <c r="C186" s="47">
        <v>2023</v>
      </c>
      <c r="D186" s="341" t="s">
        <v>142</v>
      </c>
      <c r="E186" t="s">
        <v>142</v>
      </c>
      <c r="F186" t="s">
        <v>142</v>
      </c>
      <c r="G186" t="s">
        <v>143</v>
      </c>
      <c r="H186" s="301" t="s">
        <v>157</v>
      </c>
      <c r="I186" s="772" t="s">
        <v>226</v>
      </c>
      <c r="AG186" s="47">
        <v>2023</v>
      </c>
    </row>
    <row r="187" spans="1:33">
      <c r="A187" s="9" t="s">
        <v>288</v>
      </c>
      <c r="B187" s="9" t="s">
        <v>141</v>
      </c>
      <c r="C187" s="5">
        <v>2016</v>
      </c>
      <c r="D187" s="341" t="s">
        <v>168</v>
      </c>
      <c r="E187" t="s">
        <v>61</v>
      </c>
      <c r="F187" t="s">
        <v>61</v>
      </c>
      <c r="G187" t="s">
        <v>61</v>
      </c>
      <c r="H187" s="301" t="s">
        <v>169</v>
      </c>
      <c r="I187" s="341" t="s">
        <v>61</v>
      </c>
      <c r="AG187" s="5">
        <v>2017</v>
      </c>
    </row>
    <row r="188" spans="1:33">
      <c r="A188" s="9" t="s">
        <v>288</v>
      </c>
      <c r="B188" s="9" t="s">
        <v>141</v>
      </c>
      <c r="C188" s="5">
        <v>2017</v>
      </c>
      <c r="D188" s="341" t="s">
        <v>168</v>
      </c>
      <c r="E188" t="s">
        <v>61</v>
      </c>
      <c r="F188" t="s">
        <v>61</v>
      </c>
      <c r="G188" t="s">
        <v>61</v>
      </c>
      <c r="H188" s="301" t="s">
        <v>169</v>
      </c>
      <c r="I188" s="341" t="s">
        <v>61</v>
      </c>
      <c r="AG188" s="5">
        <v>2018</v>
      </c>
    </row>
    <row r="189" spans="1:33">
      <c r="A189" s="9" t="s">
        <v>288</v>
      </c>
      <c r="B189" s="9" t="s">
        <v>141</v>
      </c>
      <c r="C189" s="5">
        <v>2018</v>
      </c>
      <c r="D189" s="341" t="s">
        <v>168</v>
      </c>
      <c r="E189" t="s">
        <v>61</v>
      </c>
      <c r="F189" t="s">
        <v>61</v>
      </c>
      <c r="G189" t="s">
        <v>61</v>
      </c>
      <c r="H189" s="301" t="s">
        <v>169</v>
      </c>
      <c r="I189" s="341" t="s">
        <v>61</v>
      </c>
      <c r="AG189" s="5">
        <v>2019</v>
      </c>
    </row>
    <row r="190" spans="1:33">
      <c r="A190" s="9" t="s">
        <v>288</v>
      </c>
      <c r="B190" s="9" t="s">
        <v>141</v>
      </c>
      <c r="C190" s="5">
        <v>2019</v>
      </c>
      <c r="D190" s="341" t="s">
        <v>168</v>
      </c>
      <c r="E190" t="s">
        <v>61</v>
      </c>
      <c r="F190" t="s">
        <v>61</v>
      </c>
      <c r="G190" t="s">
        <v>61</v>
      </c>
      <c r="H190" s="301" t="s">
        <v>169</v>
      </c>
      <c r="I190" s="341" t="s">
        <v>61</v>
      </c>
      <c r="AG190" s="5">
        <v>2020</v>
      </c>
    </row>
    <row r="191" spans="1:33">
      <c r="A191" s="9" t="s">
        <v>288</v>
      </c>
      <c r="B191" s="9" t="s">
        <v>141</v>
      </c>
      <c r="C191" s="5">
        <v>2020</v>
      </c>
      <c r="D191" s="341" t="s">
        <v>168</v>
      </c>
      <c r="E191" t="s">
        <v>61</v>
      </c>
      <c r="F191" t="s">
        <v>61</v>
      </c>
      <c r="G191" t="s">
        <v>61</v>
      </c>
      <c r="H191" s="301" t="s">
        <v>169</v>
      </c>
      <c r="I191" s="341" t="s">
        <v>61</v>
      </c>
      <c r="AG191" s="5">
        <v>2021</v>
      </c>
    </row>
    <row r="192" spans="1:33">
      <c r="A192" s="9" t="s">
        <v>288</v>
      </c>
      <c r="B192" s="9" t="s">
        <v>141</v>
      </c>
      <c r="C192" s="5">
        <v>2021</v>
      </c>
      <c r="D192" s="341" t="s">
        <v>168</v>
      </c>
      <c r="E192" t="s">
        <v>61</v>
      </c>
      <c r="F192" t="s">
        <v>61</v>
      </c>
      <c r="G192" t="s">
        <v>61</v>
      </c>
      <c r="H192" s="301" t="s">
        <v>169</v>
      </c>
      <c r="I192" s="341" t="s">
        <v>61</v>
      </c>
      <c r="AG192" s="5">
        <v>2022</v>
      </c>
    </row>
    <row r="193" spans="1:33">
      <c r="A193" s="10" t="s">
        <v>288</v>
      </c>
      <c r="B193" s="10" t="s">
        <v>141</v>
      </c>
      <c r="C193" s="4">
        <v>2022</v>
      </c>
      <c r="D193" s="341" t="s">
        <v>168</v>
      </c>
      <c r="E193" t="s">
        <v>61</v>
      </c>
      <c r="F193" t="s">
        <v>61</v>
      </c>
      <c r="G193" t="s">
        <v>61</v>
      </c>
      <c r="H193" s="301" t="s">
        <v>169</v>
      </c>
      <c r="I193" s="341" t="s">
        <v>61</v>
      </c>
      <c r="AG193" s="4">
        <v>2023</v>
      </c>
    </row>
    <row r="194" spans="1:33">
      <c r="A194" s="53" t="s">
        <v>8</v>
      </c>
      <c r="B194" s="53" t="s">
        <v>102</v>
      </c>
      <c r="C194" s="51">
        <v>2016</v>
      </c>
      <c r="D194" s="341" t="s">
        <v>168</v>
      </c>
      <c r="E194" t="s">
        <v>61</v>
      </c>
      <c r="F194" t="s">
        <v>61</v>
      </c>
      <c r="G194" t="s">
        <v>61</v>
      </c>
      <c r="H194" s="301" t="s">
        <v>169</v>
      </c>
      <c r="I194" s="341" t="s">
        <v>61</v>
      </c>
      <c r="AG194" s="741">
        <v>2017</v>
      </c>
    </row>
    <row r="195" spans="1:33">
      <c r="A195" s="53" t="s">
        <v>8</v>
      </c>
      <c r="B195" s="53" t="s">
        <v>102</v>
      </c>
      <c r="C195" s="51">
        <v>2017</v>
      </c>
      <c r="D195" s="341" t="s">
        <v>168</v>
      </c>
      <c r="E195" t="s">
        <v>61</v>
      </c>
      <c r="F195" t="s">
        <v>61</v>
      </c>
      <c r="G195" t="s">
        <v>61</v>
      </c>
      <c r="H195" s="301" t="s">
        <v>169</v>
      </c>
      <c r="I195" s="341" t="s">
        <v>61</v>
      </c>
      <c r="AG195" s="51">
        <v>2018</v>
      </c>
    </row>
    <row r="196" spans="1:33">
      <c r="A196" s="53" t="s">
        <v>8</v>
      </c>
      <c r="B196" s="53" t="s">
        <v>102</v>
      </c>
      <c r="C196" s="51">
        <v>2018</v>
      </c>
      <c r="D196" s="341" t="s">
        <v>168</v>
      </c>
      <c r="E196" t="s">
        <v>61</v>
      </c>
      <c r="F196" t="s">
        <v>61</v>
      </c>
      <c r="G196" t="s">
        <v>61</v>
      </c>
      <c r="H196" s="301" t="s">
        <v>169</v>
      </c>
      <c r="I196" s="341" t="s">
        <v>61</v>
      </c>
      <c r="AG196" s="51">
        <v>2019</v>
      </c>
    </row>
    <row r="197" spans="1:33">
      <c r="A197" s="53" t="s">
        <v>8</v>
      </c>
      <c r="B197" s="53" t="s">
        <v>102</v>
      </c>
      <c r="C197" s="51">
        <v>2019</v>
      </c>
      <c r="D197" s="341" t="s">
        <v>168</v>
      </c>
      <c r="E197" t="s">
        <v>61</v>
      </c>
      <c r="F197" t="s">
        <v>61</v>
      </c>
      <c r="G197" t="s">
        <v>61</v>
      </c>
      <c r="H197" s="301" t="s">
        <v>169</v>
      </c>
      <c r="I197" s="341" t="s">
        <v>61</v>
      </c>
      <c r="AG197" s="51">
        <v>2020</v>
      </c>
    </row>
    <row r="198" spans="1:33">
      <c r="A198" s="53" t="s">
        <v>8</v>
      </c>
      <c r="B198" s="53" t="s">
        <v>102</v>
      </c>
      <c r="C198" s="51">
        <v>2020</v>
      </c>
      <c r="D198" s="341" t="s">
        <v>168</v>
      </c>
      <c r="E198" t="s">
        <v>61</v>
      </c>
      <c r="F198" t="s">
        <v>61</v>
      </c>
      <c r="G198" t="s">
        <v>61</v>
      </c>
      <c r="H198" s="301" t="s">
        <v>169</v>
      </c>
      <c r="I198" s="341" t="s">
        <v>61</v>
      </c>
      <c r="AG198" s="51">
        <v>2021</v>
      </c>
    </row>
    <row r="199" spans="1:33">
      <c r="A199" s="53" t="s">
        <v>8</v>
      </c>
      <c r="B199" s="53" t="s">
        <v>102</v>
      </c>
      <c r="C199" s="51">
        <v>2021</v>
      </c>
      <c r="D199" s="341" t="s">
        <v>168</v>
      </c>
      <c r="E199" t="s">
        <v>61</v>
      </c>
      <c r="F199" t="s">
        <v>61</v>
      </c>
      <c r="G199" t="s">
        <v>61</v>
      </c>
      <c r="H199" s="301" t="s">
        <v>169</v>
      </c>
      <c r="I199" s="341" t="s">
        <v>61</v>
      </c>
      <c r="AG199" s="51">
        <v>2022</v>
      </c>
    </row>
    <row r="200" spans="1:33">
      <c r="A200" s="53" t="s">
        <v>8</v>
      </c>
      <c r="B200" s="53" t="s">
        <v>102</v>
      </c>
      <c r="C200" s="51">
        <v>2022</v>
      </c>
      <c r="D200" s="341" t="s">
        <v>142</v>
      </c>
      <c r="E200" t="s">
        <v>168</v>
      </c>
      <c r="F200" t="s">
        <v>61</v>
      </c>
      <c r="G200" t="s">
        <v>815</v>
      </c>
      <c r="H200" s="301" t="s">
        <v>290</v>
      </c>
      <c r="I200" s="341" t="s">
        <v>61</v>
      </c>
      <c r="AG200" s="51">
        <v>2023</v>
      </c>
    </row>
    <row r="201" spans="1:33">
      <c r="A201" s="55" t="s">
        <v>8</v>
      </c>
      <c r="B201" s="55" t="s">
        <v>102</v>
      </c>
      <c r="C201" s="47">
        <v>2023</v>
      </c>
      <c r="D201" s="341" t="s">
        <v>142</v>
      </c>
      <c r="E201" t="s">
        <v>168</v>
      </c>
      <c r="F201" t="s">
        <v>61</v>
      </c>
      <c r="G201" t="s">
        <v>815</v>
      </c>
      <c r="H201" s="301" t="s">
        <v>290</v>
      </c>
      <c r="I201" s="341" t="s">
        <v>61</v>
      </c>
      <c r="AG201" s="47">
        <v>2023</v>
      </c>
    </row>
    <row r="202" spans="1:33">
      <c r="A202" s="53" t="s">
        <v>24</v>
      </c>
      <c r="B202" s="53" t="s">
        <v>102</v>
      </c>
      <c r="C202" s="51">
        <v>2016</v>
      </c>
      <c r="D202" s="341" t="s">
        <v>168</v>
      </c>
      <c r="E202" t="s">
        <v>61</v>
      </c>
      <c r="F202" t="s">
        <v>61</v>
      </c>
      <c r="G202" t="s">
        <v>61</v>
      </c>
      <c r="H202" s="301" t="s">
        <v>169</v>
      </c>
      <c r="I202" s="341" t="s">
        <v>61</v>
      </c>
      <c r="AG202" s="741">
        <v>2017</v>
      </c>
    </row>
    <row r="203" spans="1:33">
      <c r="A203" s="53" t="s">
        <v>24</v>
      </c>
      <c r="B203" s="53" t="s">
        <v>102</v>
      </c>
      <c r="C203" s="51">
        <v>2017</v>
      </c>
      <c r="D203" s="341" t="s">
        <v>168</v>
      </c>
      <c r="E203" t="s">
        <v>61</v>
      </c>
      <c r="F203" t="s">
        <v>61</v>
      </c>
      <c r="G203" t="s">
        <v>61</v>
      </c>
      <c r="H203" s="301" t="s">
        <v>169</v>
      </c>
      <c r="I203" s="341" t="s">
        <v>61</v>
      </c>
      <c r="AG203" s="51">
        <v>2018</v>
      </c>
    </row>
    <row r="204" spans="1:33">
      <c r="A204" s="53" t="s">
        <v>24</v>
      </c>
      <c r="B204" s="53" t="s">
        <v>102</v>
      </c>
      <c r="C204" s="51">
        <v>2018</v>
      </c>
      <c r="D204" s="341" t="s">
        <v>142</v>
      </c>
      <c r="E204" t="s">
        <v>142</v>
      </c>
      <c r="F204" s="3" t="s">
        <v>61</v>
      </c>
      <c r="G204" t="s">
        <v>170</v>
      </c>
      <c r="H204" s="301" t="s">
        <v>292</v>
      </c>
      <c r="I204" s="341" t="s">
        <v>176</v>
      </c>
      <c r="AG204" s="51">
        <v>2019</v>
      </c>
    </row>
    <row r="205" spans="1:33">
      <c r="A205" s="53" t="s">
        <v>24</v>
      </c>
      <c r="B205" s="53" t="s">
        <v>102</v>
      </c>
      <c r="C205" s="51">
        <v>2019</v>
      </c>
      <c r="D205" s="341" t="s">
        <v>142</v>
      </c>
      <c r="E205" t="s">
        <v>142</v>
      </c>
      <c r="F205" s="3" t="s">
        <v>61</v>
      </c>
      <c r="G205" t="s">
        <v>170</v>
      </c>
      <c r="H205" s="301" t="s">
        <v>171</v>
      </c>
      <c r="I205" s="341" t="s">
        <v>294</v>
      </c>
      <c r="AG205" s="51">
        <v>2020</v>
      </c>
    </row>
    <row r="206" spans="1:33">
      <c r="A206" s="53" t="s">
        <v>24</v>
      </c>
      <c r="B206" s="53" t="s">
        <v>102</v>
      </c>
      <c r="C206" s="51">
        <v>2020</v>
      </c>
      <c r="D206" s="341" t="s">
        <v>142</v>
      </c>
      <c r="E206" t="s">
        <v>168</v>
      </c>
      <c r="F206" t="s">
        <v>61</v>
      </c>
      <c r="G206" t="s">
        <v>170</v>
      </c>
      <c r="H206" s="301" t="s">
        <v>296</v>
      </c>
      <c r="I206" s="341" t="s">
        <v>61</v>
      </c>
      <c r="AG206" s="51">
        <v>2021</v>
      </c>
    </row>
    <row r="207" spans="1:33">
      <c r="A207" s="53" t="s">
        <v>24</v>
      </c>
      <c r="B207" s="53" t="s">
        <v>102</v>
      </c>
      <c r="C207" s="51">
        <v>2021</v>
      </c>
      <c r="D207" s="341" t="s">
        <v>142</v>
      </c>
      <c r="E207" t="s">
        <v>168</v>
      </c>
      <c r="F207" t="s">
        <v>61</v>
      </c>
      <c r="G207" t="s">
        <v>170</v>
      </c>
      <c r="H207" s="301" t="s">
        <v>297</v>
      </c>
      <c r="I207" s="341" t="s">
        <v>61</v>
      </c>
      <c r="AG207" s="51">
        <v>2022</v>
      </c>
    </row>
    <row r="208" spans="1:33">
      <c r="A208" s="53" t="s">
        <v>24</v>
      </c>
      <c r="B208" s="139" t="s">
        <v>102</v>
      </c>
      <c r="C208" s="51">
        <v>2022</v>
      </c>
      <c r="D208" s="341" t="s">
        <v>142</v>
      </c>
      <c r="E208" t="s">
        <v>142</v>
      </c>
      <c r="F208" t="s">
        <v>142</v>
      </c>
      <c r="G208" t="s">
        <v>815</v>
      </c>
      <c r="H208" s="301" t="s">
        <v>290</v>
      </c>
      <c r="I208" s="772" t="s">
        <v>294</v>
      </c>
      <c r="AG208" s="51">
        <v>2023</v>
      </c>
    </row>
    <row r="209" spans="1:33">
      <c r="A209" s="55" t="s">
        <v>24</v>
      </c>
      <c r="B209" s="55" t="s">
        <v>102</v>
      </c>
      <c r="C209" s="47">
        <v>2023</v>
      </c>
      <c r="D209" s="341" t="s">
        <v>142</v>
      </c>
      <c r="E209" t="s">
        <v>168</v>
      </c>
      <c r="F209" t="s">
        <v>61</v>
      </c>
      <c r="G209" t="s">
        <v>170</v>
      </c>
      <c r="H209" s="301" t="s">
        <v>290</v>
      </c>
      <c r="I209" s="341" t="s">
        <v>61</v>
      </c>
      <c r="AG209" s="47">
        <v>2023</v>
      </c>
    </row>
    <row r="210" spans="1:33">
      <c r="A210" s="9" t="s">
        <v>299</v>
      </c>
      <c r="B210" s="9" t="s">
        <v>180</v>
      </c>
      <c r="C210" s="51">
        <v>2016</v>
      </c>
      <c r="D210" s="341" t="s">
        <v>168</v>
      </c>
      <c r="E210" t="s">
        <v>61</v>
      </c>
      <c r="F210" t="s">
        <v>61</v>
      </c>
      <c r="G210" t="s">
        <v>61</v>
      </c>
      <c r="H210" s="301" t="s">
        <v>169</v>
      </c>
      <c r="I210" s="341" t="s">
        <v>61</v>
      </c>
      <c r="AG210" s="741">
        <v>2017</v>
      </c>
    </row>
    <row r="211" spans="1:33">
      <c r="A211" s="9" t="s">
        <v>299</v>
      </c>
      <c r="B211" s="9" t="s">
        <v>180</v>
      </c>
      <c r="C211" s="51">
        <v>2017</v>
      </c>
      <c r="D211" s="341" t="s">
        <v>168</v>
      </c>
      <c r="E211" t="s">
        <v>61</v>
      </c>
      <c r="F211" t="s">
        <v>61</v>
      </c>
      <c r="G211" t="s">
        <v>61</v>
      </c>
      <c r="H211" s="301" t="s">
        <v>169</v>
      </c>
      <c r="I211" s="341" t="s">
        <v>61</v>
      </c>
      <c r="AG211" s="51">
        <v>2018</v>
      </c>
    </row>
    <row r="212" spans="1:33">
      <c r="A212" s="9" t="s">
        <v>299</v>
      </c>
      <c r="B212" s="9" t="s">
        <v>180</v>
      </c>
      <c r="C212" s="51">
        <v>2018</v>
      </c>
      <c r="D212" s="341" t="s">
        <v>168</v>
      </c>
      <c r="E212" t="s">
        <v>61</v>
      </c>
      <c r="F212" t="s">
        <v>61</v>
      </c>
      <c r="G212" t="s">
        <v>61</v>
      </c>
      <c r="H212" s="301" t="s">
        <v>169</v>
      </c>
      <c r="I212" s="341" t="s">
        <v>61</v>
      </c>
      <c r="AG212" s="51">
        <v>2019</v>
      </c>
    </row>
    <row r="213" spans="1:33">
      <c r="A213" s="53" t="s">
        <v>299</v>
      </c>
      <c r="B213" s="53" t="s">
        <v>180</v>
      </c>
      <c r="C213" s="51">
        <v>2019</v>
      </c>
      <c r="D213" s="341" t="s">
        <v>142</v>
      </c>
      <c r="E213" t="s">
        <v>168</v>
      </c>
      <c r="F213" t="s">
        <v>61</v>
      </c>
      <c r="G213" t="s">
        <v>817</v>
      </c>
      <c r="H213" s="301" t="s">
        <v>231</v>
      </c>
      <c r="I213" s="341" t="s">
        <v>61</v>
      </c>
      <c r="AG213" s="51">
        <v>2020</v>
      </c>
    </row>
    <row r="214" spans="1:33">
      <c r="A214" s="9" t="s">
        <v>299</v>
      </c>
      <c r="B214" s="9" t="s">
        <v>180</v>
      </c>
      <c r="C214" s="51">
        <v>2020</v>
      </c>
      <c r="D214" s="341" t="s">
        <v>168</v>
      </c>
      <c r="E214" t="s">
        <v>61</v>
      </c>
      <c r="F214" t="s">
        <v>61</v>
      </c>
      <c r="G214" t="s">
        <v>61</v>
      </c>
      <c r="H214" s="301" t="s">
        <v>169</v>
      </c>
      <c r="I214" s="341" t="s">
        <v>61</v>
      </c>
      <c r="AG214" s="51">
        <v>2021</v>
      </c>
    </row>
    <row r="215" spans="1:33">
      <c r="A215" s="9" t="s">
        <v>299</v>
      </c>
      <c r="B215" s="9" t="s">
        <v>180</v>
      </c>
      <c r="C215" s="51">
        <v>2021</v>
      </c>
      <c r="D215" s="341" t="s">
        <v>168</v>
      </c>
      <c r="E215" t="s">
        <v>61</v>
      </c>
      <c r="F215" t="s">
        <v>61</v>
      </c>
      <c r="G215" t="s">
        <v>61</v>
      </c>
      <c r="H215" s="301" t="s">
        <v>169</v>
      </c>
      <c r="I215" s="341" t="s">
        <v>61</v>
      </c>
      <c r="AG215" s="51">
        <v>2022</v>
      </c>
    </row>
    <row r="216" spans="1:33">
      <c r="A216" s="10" t="s">
        <v>299</v>
      </c>
      <c r="B216" s="10" t="s">
        <v>180</v>
      </c>
      <c r="C216" s="4">
        <v>2022</v>
      </c>
      <c r="D216" s="341" t="s">
        <v>168</v>
      </c>
      <c r="E216" t="s">
        <v>61</v>
      </c>
      <c r="F216" t="s">
        <v>61</v>
      </c>
      <c r="G216" t="s">
        <v>61</v>
      </c>
      <c r="H216" s="301" t="s">
        <v>169</v>
      </c>
      <c r="I216" s="341" t="s">
        <v>61</v>
      </c>
      <c r="AG216" s="4">
        <v>2023</v>
      </c>
    </row>
    <row r="217" spans="1:33">
      <c r="A217" s="53" t="s">
        <v>60</v>
      </c>
      <c r="B217" s="53" t="s">
        <v>180</v>
      </c>
      <c r="C217" s="51">
        <v>2016</v>
      </c>
      <c r="D217" s="341" t="s">
        <v>142</v>
      </c>
      <c r="E217" t="s">
        <v>168</v>
      </c>
      <c r="F217" t="s">
        <v>61</v>
      </c>
      <c r="G217" t="s">
        <v>143</v>
      </c>
      <c r="H217" s="301" t="s">
        <v>144</v>
      </c>
      <c r="I217" s="341" t="s">
        <v>61</v>
      </c>
      <c r="AG217" s="741">
        <v>2017</v>
      </c>
    </row>
    <row r="218" spans="1:33">
      <c r="A218" s="53" t="s">
        <v>60</v>
      </c>
      <c r="B218" s="53" t="s">
        <v>180</v>
      </c>
      <c r="C218" s="51">
        <v>2017</v>
      </c>
      <c r="D218" s="341" t="s">
        <v>142</v>
      </c>
      <c r="E218" t="s">
        <v>168</v>
      </c>
      <c r="F218" t="s">
        <v>61</v>
      </c>
      <c r="G218" t="s">
        <v>143</v>
      </c>
      <c r="H218" s="301" t="s">
        <v>144</v>
      </c>
      <c r="I218" s="341" t="s">
        <v>61</v>
      </c>
      <c r="AG218" s="51">
        <v>2018</v>
      </c>
    </row>
    <row r="219" spans="1:33">
      <c r="A219" s="53" t="s">
        <v>60</v>
      </c>
      <c r="B219" s="53" t="s">
        <v>180</v>
      </c>
      <c r="C219" s="51">
        <v>2018</v>
      </c>
      <c r="D219" s="341" t="s">
        <v>142</v>
      </c>
      <c r="E219" t="s">
        <v>168</v>
      </c>
      <c r="F219" t="s">
        <v>61</v>
      </c>
      <c r="G219" t="s">
        <v>143</v>
      </c>
      <c r="H219" s="301" t="s">
        <v>144</v>
      </c>
      <c r="I219" s="341" t="s">
        <v>61</v>
      </c>
      <c r="AG219" s="51">
        <v>2019</v>
      </c>
    </row>
    <row r="220" spans="1:33">
      <c r="A220" s="53" t="s">
        <v>60</v>
      </c>
      <c r="B220" s="53" t="s">
        <v>180</v>
      </c>
      <c r="C220" s="51">
        <v>2019</v>
      </c>
      <c r="D220" s="341" t="s">
        <v>142</v>
      </c>
      <c r="E220" t="s">
        <v>168</v>
      </c>
      <c r="F220" t="s">
        <v>61</v>
      </c>
      <c r="G220" t="s">
        <v>143</v>
      </c>
      <c r="H220" s="301" t="s">
        <v>144</v>
      </c>
      <c r="I220" s="341" t="s">
        <v>61</v>
      </c>
      <c r="AG220" s="51">
        <v>2020</v>
      </c>
    </row>
    <row r="221" spans="1:33">
      <c r="A221" s="386" t="s">
        <v>60</v>
      </c>
      <c r="B221" s="386" t="s">
        <v>180</v>
      </c>
      <c r="C221" s="418">
        <v>2020</v>
      </c>
      <c r="D221" s="341" t="s">
        <v>142</v>
      </c>
      <c r="E221" t="s">
        <v>142</v>
      </c>
      <c r="F221" t="s">
        <v>168</v>
      </c>
      <c r="G221" t="s">
        <v>143</v>
      </c>
      <c r="H221" s="301" t="s">
        <v>144</v>
      </c>
      <c r="I221" s="341" t="s">
        <v>294</v>
      </c>
      <c r="AG221" s="418">
        <v>2021</v>
      </c>
    </row>
    <row r="222" spans="1:33">
      <c r="A222" s="53" t="s">
        <v>60</v>
      </c>
      <c r="B222" s="53" t="s">
        <v>180</v>
      </c>
      <c r="C222" s="51">
        <v>2021</v>
      </c>
      <c r="D222" s="341" t="s">
        <v>142</v>
      </c>
      <c r="E222" t="s">
        <v>168</v>
      </c>
      <c r="F222" t="s">
        <v>61</v>
      </c>
      <c r="G222" t="s">
        <v>143</v>
      </c>
      <c r="H222" s="301" t="s">
        <v>157</v>
      </c>
      <c r="I222" s="341" t="s">
        <v>61</v>
      </c>
      <c r="AG222" s="51">
        <v>2022</v>
      </c>
    </row>
    <row r="223" spans="1:33">
      <c r="A223" s="53" t="s">
        <v>60</v>
      </c>
      <c r="B223" s="53" t="s">
        <v>180</v>
      </c>
      <c r="C223" s="51">
        <v>2022</v>
      </c>
      <c r="D223" s="341" t="s">
        <v>142</v>
      </c>
      <c r="E223" t="s">
        <v>142</v>
      </c>
      <c r="F223" t="s">
        <v>61</v>
      </c>
      <c r="G223" t="s">
        <v>143</v>
      </c>
      <c r="H223" s="301" t="s">
        <v>157</v>
      </c>
      <c r="I223" s="772" t="s">
        <v>176</v>
      </c>
      <c r="AG223" s="51">
        <v>2023</v>
      </c>
    </row>
    <row r="224" spans="1:33">
      <c r="A224" s="55" t="s">
        <v>60</v>
      </c>
      <c r="B224" s="55" t="s">
        <v>180</v>
      </c>
      <c r="C224" s="47">
        <v>2023</v>
      </c>
      <c r="D224" s="341" t="s">
        <v>142</v>
      </c>
      <c r="E224" t="s">
        <v>168</v>
      </c>
      <c r="F224" t="s">
        <v>61</v>
      </c>
      <c r="G224" t="s">
        <v>143</v>
      </c>
      <c r="H224" s="301" t="s">
        <v>157</v>
      </c>
      <c r="I224" s="341" t="s">
        <v>61</v>
      </c>
      <c r="AG224" s="47">
        <v>2023</v>
      </c>
    </row>
    <row r="225" spans="1:33">
      <c r="A225" s="9" t="s">
        <v>303</v>
      </c>
      <c r="B225" s="9" t="s">
        <v>102</v>
      </c>
      <c r="C225" s="5">
        <v>2016</v>
      </c>
      <c r="D225" s="341" t="s">
        <v>168</v>
      </c>
      <c r="E225" t="s">
        <v>61</v>
      </c>
      <c r="F225" t="s">
        <v>61</v>
      </c>
      <c r="G225" t="s">
        <v>61</v>
      </c>
      <c r="H225" s="301" t="s">
        <v>169</v>
      </c>
      <c r="I225" s="341" t="s">
        <v>61</v>
      </c>
      <c r="AG225" s="5">
        <v>2017</v>
      </c>
    </row>
    <row r="226" spans="1:33">
      <c r="A226" s="9" t="s">
        <v>303</v>
      </c>
      <c r="B226" s="9" t="s">
        <v>102</v>
      </c>
      <c r="C226" s="5">
        <v>2017</v>
      </c>
      <c r="D226" s="341" t="s">
        <v>168</v>
      </c>
      <c r="E226" t="s">
        <v>61</v>
      </c>
      <c r="F226" t="s">
        <v>61</v>
      </c>
      <c r="G226" t="s">
        <v>61</v>
      </c>
      <c r="H226" s="301" t="s">
        <v>169</v>
      </c>
      <c r="I226" s="341" t="s">
        <v>61</v>
      </c>
      <c r="AG226" s="5">
        <v>2018</v>
      </c>
    </row>
    <row r="227" spans="1:33">
      <c r="A227" s="9" t="s">
        <v>303</v>
      </c>
      <c r="B227" s="9" t="s">
        <v>102</v>
      </c>
      <c r="C227" s="5">
        <v>2018</v>
      </c>
      <c r="D227" s="341" t="s">
        <v>168</v>
      </c>
      <c r="E227" t="s">
        <v>61</v>
      </c>
      <c r="F227" t="s">
        <v>61</v>
      </c>
      <c r="G227" t="s">
        <v>61</v>
      </c>
      <c r="H227" s="301" t="s">
        <v>169</v>
      </c>
      <c r="I227" s="341" t="s">
        <v>61</v>
      </c>
      <c r="AG227" s="5">
        <v>2019</v>
      </c>
    </row>
    <row r="228" spans="1:33">
      <c r="A228" s="9" t="s">
        <v>303</v>
      </c>
      <c r="B228" s="9" t="s">
        <v>102</v>
      </c>
      <c r="C228" s="5">
        <v>2019</v>
      </c>
      <c r="D228" s="341" t="s">
        <v>168</v>
      </c>
      <c r="E228" t="s">
        <v>61</v>
      </c>
      <c r="F228" t="s">
        <v>61</v>
      </c>
      <c r="G228" t="s">
        <v>61</v>
      </c>
      <c r="H228" s="301" t="s">
        <v>169</v>
      </c>
      <c r="I228" s="341" t="s">
        <v>61</v>
      </c>
      <c r="AG228" s="5">
        <v>2020</v>
      </c>
    </row>
    <row r="229" spans="1:33">
      <c r="A229" s="9" t="s">
        <v>303</v>
      </c>
      <c r="B229" s="9" t="s">
        <v>102</v>
      </c>
      <c r="C229" s="5">
        <v>2020</v>
      </c>
      <c r="D229" s="341" t="s">
        <v>168</v>
      </c>
      <c r="E229" t="s">
        <v>61</v>
      </c>
      <c r="F229" t="s">
        <v>61</v>
      </c>
      <c r="G229" t="s">
        <v>61</v>
      </c>
      <c r="H229" s="301" t="s">
        <v>169</v>
      </c>
      <c r="I229" s="341" t="s">
        <v>61</v>
      </c>
      <c r="AG229" s="5">
        <v>2021</v>
      </c>
    </row>
    <row r="230" spans="1:33">
      <c r="A230" s="9" t="s">
        <v>303</v>
      </c>
      <c r="B230" s="9" t="s">
        <v>102</v>
      </c>
      <c r="C230" s="5">
        <v>2021</v>
      </c>
      <c r="D230" s="341" t="s">
        <v>168</v>
      </c>
      <c r="E230" t="s">
        <v>61</v>
      </c>
      <c r="F230" t="s">
        <v>61</v>
      </c>
      <c r="G230" t="s">
        <v>61</v>
      </c>
      <c r="H230" s="301" t="s">
        <v>169</v>
      </c>
      <c r="I230" s="341" t="s">
        <v>61</v>
      </c>
      <c r="AG230" s="5">
        <v>2022</v>
      </c>
    </row>
    <row r="231" spans="1:33">
      <c r="A231" s="10" t="s">
        <v>303</v>
      </c>
      <c r="B231" s="10" t="s">
        <v>102</v>
      </c>
      <c r="C231" s="4">
        <v>2022</v>
      </c>
      <c r="D231" s="341" t="s">
        <v>168</v>
      </c>
      <c r="E231" t="s">
        <v>61</v>
      </c>
      <c r="F231" t="s">
        <v>61</v>
      </c>
      <c r="G231" t="s">
        <v>61</v>
      </c>
      <c r="H231" s="301" t="s">
        <v>169</v>
      </c>
      <c r="I231" s="341" t="s">
        <v>61</v>
      </c>
      <c r="AG231" s="4">
        <v>2023</v>
      </c>
    </row>
    <row r="232" spans="1:33">
      <c r="A232" s="53" t="s">
        <v>118</v>
      </c>
      <c r="B232" s="53" t="s">
        <v>116</v>
      </c>
      <c r="C232" s="51">
        <v>2016</v>
      </c>
      <c r="D232" s="341" t="s">
        <v>142</v>
      </c>
      <c r="E232" t="s">
        <v>142</v>
      </c>
      <c r="F232" t="s">
        <v>168</v>
      </c>
      <c r="G232" t="s">
        <v>143</v>
      </c>
      <c r="H232" s="301" t="s">
        <v>304</v>
      </c>
      <c r="I232" s="341" t="s">
        <v>226</v>
      </c>
      <c r="AG232" s="51">
        <v>2017</v>
      </c>
    </row>
    <row r="233" spans="1:33">
      <c r="A233" s="53" t="s">
        <v>118</v>
      </c>
      <c r="B233" s="53" t="s">
        <v>116</v>
      </c>
      <c r="C233" s="51">
        <v>2017</v>
      </c>
      <c r="D233" s="341" t="s">
        <v>142</v>
      </c>
      <c r="E233" t="s">
        <v>168</v>
      </c>
      <c r="F233" t="s">
        <v>61</v>
      </c>
      <c r="G233" t="s">
        <v>204</v>
      </c>
      <c r="H233" s="301" t="s">
        <v>205</v>
      </c>
      <c r="I233" s="341" t="s">
        <v>61</v>
      </c>
      <c r="AG233" s="741">
        <v>2018</v>
      </c>
    </row>
    <row r="234" spans="1:33">
      <c r="A234" s="53" t="s">
        <v>118</v>
      </c>
      <c r="B234" s="53" t="s">
        <v>116</v>
      </c>
      <c r="C234" s="51">
        <v>2018</v>
      </c>
      <c r="D234" s="341" t="s">
        <v>142</v>
      </c>
      <c r="E234" t="s">
        <v>142</v>
      </c>
      <c r="F234" s="3" t="s">
        <v>168</v>
      </c>
      <c r="G234" t="s">
        <v>204</v>
      </c>
      <c r="H234" s="301" t="s">
        <v>306</v>
      </c>
      <c r="I234" s="341" t="s">
        <v>226</v>
      </c>
      <c r="AG234" s="51">
        <v>2019</v>
      </c>
    </row>
    <row r="235" spans="1:33">
      <c r="A235" s="53" t="s">
        <v>118</v>
      </c>
      <c r="B235" s="53" t="s">
        <v>116</v>
      </c>
      <c r="C235" s="51">
        <v>2019</v>
      </c>
      <c r="D235" s="341" t="s">
        <v>142</v>
      </c>
      <c r="E235" t="s">
        <v>142</v>
      </c>
      <c r="F235" s="3" t="s">
        <v>168</v>
      </c>
      <c r="G235" t="s">
        <v>204</v>
      </c>
      <c r="H235" s="301" t="s">
        <v>306</v>
      </c>
      <c r="I235" s="341" t="s">
        <v>226</v>
      </c>
      <c r="AG235" s="51">
        <v>2020</v>
      </c>
    </row>
    <row r="236" spans="1:33">
      <c r="A236" s="53" t="s">
        <v>118</v>
      </c>
      <c r="B236" s="53" t="s">
        <v>116</v>
      </c>
      <c r="C236" s="51">
        <v>2020</v>
      </c>
      <c r="D236" s="341" t="s">
        <v>142</v>
      </c>
      <c r="E236" t="s">
        <v>142</v>
      </c>
      <c r="F236" t="s">
        <v>168</v>
      </c>
      <c r="G236" t="s">
        <v>204</v>
      </c>
      <c r="H236" s="301" t="s">
        <v>306</v>
      </c>
      <c r="I236" s="341" t="s">
        <v>226</v>
      </c>
      <c r="AG236" s="51">
        <v>2021</v>
      </c>
    </row>
    <row r="237" spans="1:33">
      <c r="A237" s="53" t="s">
        <v>118</v>
      </c>
      <c r="B237" s="53" t="s">
        <v>116</v>
      </c>
      <c r="C237" s="51">
        <v>2021</v>
      </c>
      <c r="D237" s="341" t="s">
        <v>142</v>
      </c>
      <c r="E237" t="s">
        <v>142</v>
      </c>
      <c r="F237" t="s">
        <v>168</v>
      </c>
      <c r="G237" t="s">
        <v>143</v>
      </c>
      <c r="H237" s="301" t="s">
        <v>157</v>
      </c>
      <c r="I237" s="341" t="s">
        <v>226</v>
      </c>
      <c r="AG237" s="51">
        <v>2022</v>
      </c>
    </row>
    <row r="238" spans="1:33">
      <c r="A238" s="53" t="s">
        <v>118</v>
      </c>
      <c r="B238" s="53" t="s">
        <v>116</v>
      </c>
      <c r="C238" s="51">
        <v>2022</v>
      </c>
      <c r="D238" s="341" t="s">
        <v>168</v>
      </c>
      <c r="E238" t="s">
        <v>61</v>
      </c>
      <c r="F238" t="s">
        <v>61</v>
      </c>
      <c r="H238" s="301" t="s">
        <v>821</v>
      </c>
      <c r="I238" s="341" t="s">
        <v>61</v>
      </c>
      <c r="AG238" s="51">
        <v>2023</v>
      </c>
    </row>
    <row r="239" spans="1:33">
      <c r="A239" s="55" t="s">
        <v>118</v>
      </c>
      <c r="B239" s="55" t="s">
        <v>116</v>
      </c>
      <c r="C239" s="47">
        <v>2023</v>
      </c>
      <c r="D239" s="341" t="s">
        <v>168</v>
      </c>
      <c r="E239" t="s">
        <v>61</v>
      </c>
      <c r="F239" t="s">
        <v>61</v>
      </c>
      <c r="H239" s="301" t="s">
        <v>821</v>
      </c>
      <c r="I239" s="772"/>
      <c r="AG239" s="47">
        <v>2023</v>
      </c>
    </row>
    <row r="240" spans="1:33">
      <c r="A240" s="53" t="s">
        <v>114</v>
      </c>
      <c r="B240" s="53" t="s">
        <v>102</v>
      </c>
      <c r="C240" s="51">
        <v>2016</v>
      </c>
      <c r="D240" s="341" t="s">
        <v>142</v>
      </c>
      <c r="E240" t="s">
        <v>168</v>
      </c>
      <c r="F240" t="s">
        <v>61</v>
      </c>
      <c r="G240" t="s">
        <v>187</v>
      </c>
      <c r="H240" s="301" t="s">
        <v>182</v>
      </c>
      <c r="I240" s="341" t="s">
        <v>61</v>
      </c>
      <c r="AG240" s="741">
        <v>2017</v>
      </c>
    </row>
    <row r="241" spans="1:33">
      <c r="A241" s="53" t="s">
        <v>114</v>
      </c>
      <c r="B241" s="53" t="s">
        <v>102</v>
      </c>
      <c r="C241" s="51">
        <v>2017</v>
      </c>
      <c r="D241" s="341" t="s">
        <v>142</v>
      </c>
      <c r="E241" t="s">
        <v>168</v>
      </c>
      <c r="F241" t="s">
        <v>61</v>
      </c>
      <c r="G241" t="s">
        <v>187</v>
      </c>
      <c r="H241" s="301" t="s">
        <v>182</v>
      </c>
      <c r="I241" s="341" t="s">
        <v>61</v>
      </c>
      <c r="AG241" s="51">
        <v>2018</v>
      </c>
    </row>
    <row r="242" spans="1:33">
      <c r="A242" s="53" t="s">
        <v>114</v>
      </c>
      <c r="B242" s="53" t="s">
        <v>102</v>
      </c>
      <c r="C242" s="51">
        <v>2018</v>
      </c>
      <c r="D242" s="341" t="s">
        <v>168</v>
      </c>
      <c r="E242" t="s">
        <v>61</v>
      </c>
      <c r="F242" t="s">
        <v>61</v>
      </c>
      <c r="G242" t="s">
        <v>61</v>
      </c>
      <c r="H242" s="301" t="s">
        <v>169</v>
      </c>
      <c r="I242" s="341" t="s">
        <v>61</v>
      </c>
      <c r="AG242" s="51">
        <v>2019</v>
      </c>
    </row>
    <row r="243" spans="1:33">
      <c r="A243" s="53" t="s">
        <v>114</v>
      </c>
      <c r="B243" s="53" t="s">
        <v>102</v>
      </c>
      <c r="C243" s="51">
        <v>2019</v>
      </c>
      <c r="D243" s="341" t="s">
        <v>168</v>
      </c>
      <c r="E243" t="s">
        <v>61</v>
      </c>
      <c r="F243" t="s">
        <v>61</v>
      </c>
      <c r="G243" t="s">
        <v>61</v>
      </c>
      <c r="H243" s="301" t="s">
        <v>169</v>
      </c>
      <c r="I243" s="341" t="s">
        <v>61</v>
      </c>
      <c r="AG243" s="51">
        <v>2020</v>
      </c>
    </row>
    <row r="244" spans="1:33">
      <c r="A244" s="53" t="s">
        <v>114</v>
      </c>
      <c r="B244" s="53" t="s">
        <v>102</v>
      </c>
      <c r="C244" s="51">
        <v>2020</v>
      </c>
      <c r="D244" s="341" t="s">
        <v>142</v>
      </c>
      <c r="E244" t="s">
        <v>168</v>
      </c>
      <c r="F244" t="s">
        <v>61</v>
      </c>
      <c r="G244" t="s">
        <v>817</v>
      </c>
      <c r="H244" s="301" t="s">
        <v>231</v>
      </c>
      <c r="I244" s="341" t="s">
        <v>61</v>
      </c>
      <c r="AG244" s="51">
        <v>2021</v>
      </c>
    </row>
    <row r="245" spans="1:33">
      <c r="A245" s="53" t="s">
        <v>114</v>
      </c>
      <c r="B245" s="53" t="s">
        <v>102</v>
      </c>
      <c r="C245" s="51">
        <v>2021</v>
      </c>
      <c r="D245" s="341" t="s">
        <v>142</v>
      </c>
      <c r="E245" t="s">
        <v>168</v>
      </c>
      <c r="F245" t="s">
        <v>61</v>
      </c>
      <c r="G245" t="s">
        <v>817</v>
      </c>
      <c r="H245" s="301" t="s">
        <v>310</v>
      </c>
      <c r="I245" s="341" t="s">
        <v>61</v>
      </c>
      <c r="AG245" s="51">
        <v>2022</v>
      </c>
    </row>
    <row r="246" spans="1:33">
      <c r="A246" s="55" t="s">
        <v>114</v>
      </c>
      <c r="B246" s="55" t="s">
        <v>102</v>
      </c>
      <c r="C246" s="47">
        <v>2022</v>
      </c>
      <c r="D246" s="341" t="s">
        <v>142</v>
      </c>
      <c r="E246" t="s">
        <v>168</v>
      </c>
      <c r="F246" t="s">
        <v>61</v>
      </c>
      <c r="G246" t="s">
        <v>815</v>
      </c>
      <c r="H246" s="301" t="s">
        <v>311</v>
      </c>
      <c r="I246" s="341" t="s">
        <v>61</v>
      </c>
      <c r="AG246" s="47">
        <v>2023</v>
      </c>
    </row>
    <row r="247" spans="1:33">
      <c r="A247" s="53" t="s">
        <v>312</v>
      </c>
      <c r="B247" s="53" t="s">
        <v>141</v>
      </c>
      <c r="C247" s="51">
        <v>2016</v>
      </c>
      <c r="D247" s="341" t="s">
        <v>142</v>
      </c>
      <c r="E247" t="s">
        <v>142</v>
      </c>
      <c r="F247" t="s">
        <v>168</v>
      </c>
      <c r="G247" t="s">
        <v>143</v>
      </c>
      <c r="H247" s="301" t="s">
        <v>144</v>
      </c>
      <c r="I247" s="341" t="s">
        <v>209</v>
      </c>
      <c r="AG247" s="741">
        <v>2017</v>
      </c>
    </row>
    <row r="248" spans="1:33">
      <c r="A248" s="53" t="s">
        <v>312</v>
      </c>
      <c r="B248" s="53" t="s">
        <v>141</v>
      </c>
      <c r="C248" s="51">
        <v>2017</v>
      </c>
      <c r="D248" s="341" t="s">
        <v>142</v>
      </c>
      <c r="E248" t="s">
        <v>168</v>
      </c>
      <c r="F248" t="s">
        <v>61</v>
      </c>
      <c r="G248" t="s">
        <v>143</v>
      </c>
      <c r="H248" s="301" t="s">
        <v>144</v>
      </c>
      <c r="I248" s="341" t="s">
        <v>61</v>
      </c>
      <c r="AG248" s="51">
        <v>2018</v>
      </c>
    </row>
    <row r="249" spans="1:33">
      <c r="A249" s="53" t="s">
        <v>312</v>
      </c>
      <c r="B249" s="53" t="s">
        <v>141</v>
      </c>
      <c r="C249" s="51">
        <v>2018</v>
      </c>
      <c r="D249" s="341" t="s">
        <v>142</v>
      </c>
      <c r="E249" t="s">
        <v>168</v>
      </c>
      <c r="F249" t="s">
        <v>61</v>
      </c>
      <c r="G249" t="s">
        <v>143</v>
      </c>
      <c r="H249" s="301" t="s">
        <v>144</v>
      </c>
      <c r="I249" s="341" t="s">
        <v>61</v>
      </c>
      <c r="AG249" s="51">
        <v>2019</v>
      </c>
    </row>
    <row r="250" spans="1:33">
      <c r="A250" s="53" t="s">
        <v>312</v>
      </c>
      <c r="B250" s="53" t="s">
        <v>141</v>
      </c>
      <c r="C250" s="51">
        <v>2019</v>
      </c>
      <c r="D250" s="341" t="s">
        <v>142</v>
      </c>
      <c r="E250" t="s">
        <v>168</v>
      </c>
      <c r="F250" t="s">
        <v>61</v>
      </c>
      <c r="G250" t="s">
        <v>143</v>
      </c>
      <c r="H250" s="301" t="s">
        <v>144</v>
      </c>
      <c r="I250" s="341" t="s">
        <v>61</v>
      </c>
      <c r="AG250" s="51">
        <v>2020</v>
      </c>
    </row>
    <row r="251" spans="1:33">
      <c r="A251" s="53" t="s">
        <v>312</v>
      </c>
      <c r="B251" s="53" t="s">
        <v>141</v>
      </c>
      <c r="C251" s="51">
        <v>2020</v>
      </c>
      <c r="D251" s="341" t="s">
        <v>142</v>
      </c>
      <c r="E251" t="s">
        <v>168</v>
      </c>
      <c r="F251" t="s">
        <v>61</v>
      </c>
      <c r="G251" t="s">
        <v>143</v>
      </c>
      <c r="H251" s="301" t="s">
        <v>144</v>
      </c>
      <c r="I251" s="341" t="s">
        <v>61</v>
      </c>
      <c r="AG251" s="51">
        <v>2021</v>
      </c>
    </row>
    <row r="252" spans="1:33">
      <c r="A252" s="53" t="s">
        <v>312</v>
      </c>
      <c r="B252" s="53" t="s">
        <v>141</v>
      </c>
      <c r="C252" s="51">
        <v>2021</v>
      </c>
      <c r="D252" s="341" t="s">
        <v>142</v>
      </c>
      <c r="E252" t="s">
        <v>168</v>
      </c>
      <c r="F252" t="s">
        <v>61</v>
      </c>
      <c r="G252" t="s">
        <v>143</v>
      </c>
      <c r="H252" s="301" t="s">
        <v>157</v>
      </c>
      <c r="I252" s="341" t="s">
        <v>61</v>
      </c>
      <c r="AG252" s="51">
        <v>2022</v>
      </c>
    </row>
    <row r="253" spans="1:33">
      <c r="A253" s="53" t="s">
        <v>312</v>
      </c>
      <c r="B253" s="53" t="s">
        <v>141</v>
      </c>
      <c r="C253" s="51">
        <v>2022</v>
      </c>
      <c r="D253" s="341" t="s">
        <v>142</v>
      </c>
      <c r="E253" t="s">
        <v>168</v>
      </c>
      <c r="F253" t="s">
        <v>61</v>
      </c>
      <c r="G253" t="s">
        <v>143</v>
      </c>
      <c r="H253" s="301" t="s">
        <v>157</v>
      </c>
      <c r="I253" s="341" t="s">
        <v>61</v>
      </c>
      <c r="AG253" s="51">
        <v>2023</v>
      </c>
    </row>
    <row r="254" spans="1:33">
      <c r="A254" s="55" t="s">
        <v>312</v>
      </c>
      <c r="B254" s="55" t="s">
        <v>141</v>
      </c>
      <c r="C254" s="47">
        <v>2023</v>
      </c>
      <c r="D254" s="341" t="s">
        <v>142</v>
      </c>
      <c r="E254" t="s">
        <v>168</v>
      </c>
      <c r="F254" t="s">
        <v>61</v>
      </c>
      <c r="G254" t="s">
        <v>143</v>
      </c>
      <c r="H254" s="301" t="s">
        <v>157</v>
      </c>
      <c r="I254" s="341" t="s">
        <v>61</v>
      </c>
      <c r="AG254" s="47">
        <v>2023</v>
      </c>
    </row>
    <row r="255" spans="1:33">
      <c r="A255" s="53" t="s">
        <v>3</v>
      </c>
      <c r="B255" s="53" t="s">
        <v>180</v>
      </c>
      <c r="C255" s="51">
        <v>2016</v>
      </c>
      <c r="D255" s="770" t="s">
        <v>142</v>
      </c>
      <c r="E255" s="771" t="s">
        <v>142</v>
      </c>
      <c r="F255" s="3" t="s">
        <v>142</v>
      </c>
      <c r="G255" s="3" t="s">
        <v>143</v>
      </c>
      <c r="H255" s="301" t="s">
        <v>144</v>
      </c>
      <c r="I255" s="341" t="s">
        <v>145</v>
      </c>
      <c r="AG255" s="741">
        <v>2017</v>
      </c>
    </row>
    <row r="256" spans="1:33">
      <c r="A256" s="53" t="s">
        <v>3</v>
      </c>
      <c r="B256" s="53" t="s">
        <v>180</v>
      </c>
      <c r="C256" s="51">
        <v>2017</v>
      </c>
      <c r="D256" s="341" t="s">
        <v>142</v>
      </c>
      <c r="E256" t="s">
        <v>142</v>
      </c>
      <c r="F256" s="3" t="s">
        <v>142</v>
      </c>
      <c r="G256" t="s">
        <v>143</v>
      </c>
      <c r="H256" s="301" t="s">
        <v>144</v>
      </c>
      <c r="I256" s="341" t="s">
        <v>145</v>
      </c>
      <c r="AG256" s="51">
        <v>2018</v>
      </c>
    </row>
    <row r="257" spans="1:33">
      <c r="A257" s="53" t="s">
        <v>3</v>
      </c>
      <c r="B257" s="53" t="s">
        <v>180</v>
      </c>
      <c r="C257" s="51">
        <v>2018</v>
      </c>
      <c r="D257" s="341" t="s">
        <v>142</v>
      </c>
      <c r="E257" t="s">
        <v>142</v>
      </c>
      <c r="F257" s="3" t="s">
        <v>142</v>
      </c>
      <c r="G257" t="s">
        <v>143</v>
      </c>
      <c r="H257" s="301" t="s">
        <v>144</v>
      </c>
      <c r="I257" s="341" t="s">
        <v>145</v>
      </c>
      <c r="AG257" s="51">
        <v>2019</v>
      </c>
    </row>
    <row r="258" spans="1:33">
      <c r="A258" s="53" t="s">
        <v>3</v>
      </c>
      <c r="B258" s="53" t="s">
        <v>180</v>
      </c>
      <c r="C258" s="51">
        <v>2019</v>
      </c>
      <c r="D258" s="341" t="s">
        <v>142</v>
      </c>
      <c r="E258" t="s">
        <v>142</v>
      </c>
      <c r="F258" s="3" t="s">
        <v>142</v>
      </c>
      <c r="G258" t="s">
        <v>143</v>
      </c>
      <c r="H258" s="301" t="s">
        <v>144</v>
      </c>
      <c r="I258" s="341" t="s">
        <v>145</v>
      </c>
      <c r="AG258" s="51">
        <v>2020</v>
      </c>
    </row>
    <row r="259" spans="1:33">
      <c r="A259" s="53" t="s">
        <v>3</v>
      </c>
      <c r="B259" s="53" t="s">
        <v>180</v>
      </c>
      <c r="C259" s="51">
        <v>2020</v>
      </c>
      <c r="D259" s="341" t="s">
        <v>142</v>
      </c>
      <c r="E259" t="s">
        <v>142</v>
      </c>
      <c r="F259" t="s">
        <v>142</v>
      </c>
      <c r="G259" t="s">
        <v>143</v>
      </c>
      <c r="H259" s="301" t="s">
        <v>144</v>
      </c>
      <c r="I259" s="341" t="s">
        <v>145</v>
      </c>
      <c r="AG259" s="51">
        <v>2021</v>
      </c>
    </row>
    <row r="260" spans="1:33">
      <c r="A260" s="53" t="s">
        <v>3</v>
      </c>
      <c r="B260" s="53" t="s">
        <v>180</v>
      </c>
      <c r="C260" s="51">
        <v>2021</v>
      </c>
      <c r="D260" s="341" t="s">
        <v>142</v>
      </c>
      <c r="E260" t="s">
        <v>142</v>
      </c>
      <c r="F260" s="3" t="s">
        <v>142</v>
      </c>
      <c r="G260" t="s">
        <v>143</v>
      </c>
      <c r="H260" s="301" t="s">
        <v>322</v>
      </c>
      <c r="I260" s="341" t="s">
        <v>145</v>
      </c>
      <c r="AG260" s="51">
        <v>2022</v>
      </c>
    </row>
    <row r="261" spans="1:33">
      <c r="A261" s="53" t="s">
        <v>3</v>
      </c>
      <c r="B261" s="53" t="s">
        <v>180</v>
      </c>
      <c r="C261" s="51">
        <v>2022</v>
      </c>
      <c r="D261" s="341" t="s">
        <v>142</v>
      </c>
      <c r="E261" t="s">
        <v>142</v>
      </c>
      <c r="F261" t="s">
        <v>142</v>
      </c>
      <c r="G261" t="s">
        <v>143</v>
      </c>
      <c r="H261" s="301" t="s">
        <v>157</v>
      </c>
      <c r="I261" s="772" t="s">
        <v>145</v>
      </c>
      <c r="AG261" s="51">
        <v>2023</v>
      </c>
    </row>
    <row r="262" spans="1:33">
      <c r="A262" s="55" t="s">
        <v>3</v>
      </c>
      <c r="B262" s="55" t="s">
        <v>180</v>
      </c>
      <c r="C262" s="47">
        <v>2023</v>
      </c>
      <c r="D262" s="341" t="s">
        <v>142</v>
      </c>
      <c r="E262" t="s">
        <v>142</v>
      </c>
      <c r="F262" t="s">
        <v>142</v>
      </c>
      <c r="G262" t="s">
        <v>143</v>
      </c>
      <c r="H262" s="301" t="s">
        <v>157</v>
      </c>
      <c r="I262" s="772" t="s">
        <v>145</v>
      </c>
      <c r="AG262" s="47">
        <v>2023</v>
      </c>
    </row>
    <row r="263" spans="1:33">
      <c r="A263" s="53" t="s">
        <v>57</v>
      </c>
      <c r="B263" s="53" t="s">
        <v>243</v>
      </c>
      <c r="C263" s="51">
        <v>2016</v>
      </c>
      <c r="D263" s="341" t="s">
        <v>142</v>
      </c>
      <c r="E263" t="s">
        <v>142</v>
      </c>
      <c r="F263" s="3" t="s">
        <v>142</v>
      </c>
      <c r="G263" t="s">
        <v>143</v>
      </c>
      <c r="H263" s="301" t="s">
        <v>144</v>
      </c>
      <c r="I263" s="341" t="s">
        <v>145</v>
      </c>
      <c r="AG263" s="741">
        <v>2017</v>
      </c>
    </row>
    <row r="264" spans="1:33">
      <c r="A264" s="53" t="s">
        <v>57</v>
      </c>
      <c r="B264" s="53" t="s">
        <v>243</v>
      </c>
      <c r="C264" s="51">
        <v>2017</v>
      </c>
      <c r="D264" s="341" t="s">
        <v>142</v>
      </c>
      <c r="E264" t="s">
        <v>142</v>
      </c>
      <c r="F264" s="3" t="s">
        <v>142</v>
      </c>
      <c r="G264" t="s">
        <v>143</v>
      </c>
      <c r="H264" s="301" t="s">
        <v>144</v>
      </c>
      <c r="I264" s="341" t="s">
        <v>145</v>
      </c>
      <c r="AG264" s="51">
        <v>2018</v>
      </c>
    </row>
    <row r="265" spans="1:33">
      <c r="A265" s="53" t="s">
        <v>57</v>
      </c>
      <c r="B265" s="53" t="s">
        <v>243</v>
      </c>
      <c r="C265" s="51">
        <v>2018</v>
      </c>
      <c r="D265" s="341" t="s">
        <v>142</v>
      </c>
      <c r="E265" t="s">
        <v>142</v>
      </c>
      <c r="F265" s="3" t="s">
        <v>142</v>
      </c>
      <c r="G265" t="s">
        <v>143</v>
      </c>
      <c r="H265" s="301" t="s">
        <v>144</v>
      </c>
      <c r="I265" s="341" t="s">
        <v>176</v>
      </c>
      <c r="AG265" s="51">
        <v>2019</v>
      </c>
    </row>
    <row r="266" spans="1:33">
      <c r="A266" s="53" t="s">
        <v>57</v>
      </c>
      <c r="B266" s="53" t="s">
        <v>243</v>
      </c>
      <c r="C266" s="51">
        <v>2020</v>
      </c>
      <c r="D266" s="341" t="s">
        <v>142</v>
      </c>
      <c r="E266" t="s">
        <v>142</v>
      </c>
      <c r="F266" t="s">
        <v>168</v>
      </c>
      <c r="G266" t="s">
        <v>143</v>
      </c>
      <c r="H266" s="301" t="s">
        <v>144</v>
      </c>
      <c r="I266" s="341" t="s">
        <v>145</v>
      </c>
      <c r="AG266" s="51">
        <v>2021</v>
      </c>
    </row>
    <row r="267" spans="1:33">
      <c r="A267" s="53" t="s">
        <v>57</v>
      </c>
      <c r="B267" s="53" t="s">
        <v>243</v>
      </c>
      <c r="C267" s="51">
        <v>2019</v>
      </c>
      <c r="D267" s="341" t="s">
        <v>142</v>
      </c>
      <c r="E267" t="s">
        <v>168</v>
      </c>
      <c r="F267" t="s">
        <v>61</v>
      </c>
      <c r="G267" t="s">
        <v>143</v>
      </c>
      <c r="H267" s="301" t="s">
        <v>144</v>
      </c>
      <c r="I267" s="341" t="s">
        <v>61</v>
      </c>
      <c r="AG267" s="51">
        <v>2020</v>
      </c>
    </row>
    <row r="268" spans="1:33">
      <c r="A268" s="53" t="s">
        <v>57</v>
      </c>
      <c r="B268" s="53" t="s">
        <v>243</v>
      </c>
      <c r="C268" s="51">
        <v>2021</v>
      </c>
      <c r="D268" s="341" t="s">
        <v>142</v>
      </c>
      <c r="E268" t="s">
        <v>142</v>
      </c>
      <c r="F268" t="s">
        <v>168</v>
      </c>
      <c r="G268" t="s">
        <v>143</v>
      </c>
      <c r="H268" s="301" t="s">
        <v>322</v>
      </c>
      <c r="I268" s="341" t="s">
        <v>145</v>
      </c>
      <c r="AG268" s="51">
        <v>2022</v>
      </c>
    </row>
    <row r="269" spans="1:33">
      <c r="A269" s="53" t="s">
        <v>57</v>
      </c>
      <c r="B269" s="53" t="s">
        <v>243</v>
      </c>
      <c r="C269" s="51">
        <v>2022</v>
      </c>
      <c r="D269" s="341" t="s">
        <v>142</v>
      </c>
      <c r="E269" t="s">
        <v>142</v>
      </c>
      <c r="F269" t="s">
        <v>330</v>
      </c>
      <c r="G269" t="s">
        <v>143</v>
      </c>
      <c r="H269" s="301" t="s">
        <v>157</v>
      </c>
      <c r="I269" s="772" t="s">
        <v>145</v>
      </c>
      <c r="AG269" s="51">
        <v>2023</v>
      </c>
    </row>
    <row r="270" spans="1:33">
      <c r="A270" s="55" t="s">
        <v>57</v>
      </c>
      <c r="B270" s="55" t="s">
        <v>243</v>
      </c>
      <c r="C270" s="47">
        <v>2023</v>
      </c>
      <c r="D270" s="341" t="s">
        <v>142</v>
      </c>
      <c r="E270" t="s">
        <v>168</v>
      </c>
      <c r="F270" t="s">
        <v>61</v>
      </c>
      <c r="G270" t="s">
        <v>143</v>
      </c>
      <c r="H270" s="301" t="s">
        <v>157</v>
      </c>
      <c r="I270" s="341" t="s">
        <v>61</v>
      </c>
      <c r="AG270" s="47">
        <v>2023</v>
      </c>
    </row>
    <row r="271" spans="1:33">
      <c r="A271" s="9" t="s">
        <v>333</v>
      </c>
      <c r="B271" s="9" t="s">
        <v>102</v>
      </c>
      <c r="C271" s="5">
        <v>2016</v>
      </c>
      <c r="D271" s="341" t="s">
        <v>168</v>
      </c>
      <c r="E271" t="s">
        <v>61</v>
      </c>
      <c r="F271" t="s">
        <v>61</v>
      </c>
      <c r="G271" t="s">
        <v>61</v>
      </c>
      <c r="H271" s="301" t="s">
        <v>169</v>
      </c>
      <c r="I271" s="341" t="s">
        <v>61</v>
      </c>
      <c r="AG271" s="5">
        <v>2017</v>
      </c>
    </row>
    <row r="272" spans="1:33">
      <c r="A272" s="9" t="s">
        <v>333</v>
      </c>
      <c r="B272" s="9" t="s">
        <v>102</v>
      </c>
      <c r="C272" s="5">
        <v>2017</v>
      </c>
      <c r="D272" s="341" t="s">
        <v>168</v>
      </c>
      <c r="E272" t="s">
        <v>61</v>
      </c>
      <c r="F272" t="s">
        <v>61</v>
      </c>
      <c r="G272" t="s">
        <v>61</v>
      </c>
      <c r="H272" s="301" t="s">
        <v>169</v>
      </c>
      <c r="I272" s="341" t="s">
        <v>61</v>
      </c>
      <c r="AG272" s="5">
        <v>2018</v>
      </c>
    </row>
    <row r="273" spans="1:33">
      <c r="A273" s="9" t="s">
        <v>333</v>
      </c>
      <c r="B273" s="9" t="s">
        <v>102</v>
      </c>
      <c r="C273" s="5">
        <v>2018</v>
      </c>
      <c r="D273" s="341" t="s">
        <v>168</v>
      </c>
      <c r="E273" t="s">
        <v>61</v>
      </c>
      <c r="F273" t="s">
        <v>61</v>
      </c>
      <c r="G273" t="s">
        <v>61</v>
      </c>
      <c r="H273" s="301" t="s">
        <v>169</v>
      </c>
      <c r="I273" s="341" t="s">
        <v>61</v>
      </c>
      <c r="AG273" s="5">
        <v>2019</v>
      </c>
    </row>
    <row r="274" spans="1:33">
      <c r="A274" s="9" t="s">
        <v>333</v>
      </c>
      <c r="B274" s="9" t="s">
        <v>102</v>
      </c>
      <c r="C274" s="5">
        <v>2019</v>
      </c>
      <c r="D274" s="341" t="s">
        <v>168</v>
      </c>
      <c r="E274" t="s">
        <v>61</v>
      </c>
      <c r="F274" t="s">
        <v>61</v>
      </c>
      <c r="G274" t="s">
        <v>61</v>
      </c>
      <c r="H274" s="301" t="s">
        <v>169</v>
      </c>
      <c r="I274" s="341" t="s">
        <v>61</v>
      </c>
      <c r="AG274" s="5">
        <v>2020</v>
      </c>
    </row>
    <row r="275" spans="1:33">
      <c r="A275" s="9" t="s">
        <v>333</v>
      </c>
      <c r="B275" s="9" t="s">
        <v>102</v>
      </c>
      <c r="C275" s="5">
        <v>2020</v>
      </c>
      <c r="D275" s="341" t="s">
        <v>168</v>
      </c>
      <c r="E275" t="s">
        <v>61</v>
      </c>
      <c r="F275" t="s">
        <v>61</v>
      </c>
      <c r="G275" t="s">
        <v>61</v>
      </c>
      <c r="H275" s="301" t="s">
        <v>169</v>
      </c>
      <c r="I275" s="341" t="s">
        <v>61</v>
      </c>
      <c r="AG275" s="5">
        <v>2021</v>
      </c>
    </row>
    <row r="276" spans="1:33">
      <c r="A276" s="9" t="s">
        <v>333</v>
      </c>
      <c r="B276" s="9" t="s">
        <v>102</v>
      </c>
      <c r="C276" s="5">
        <v>2021</v>
      </c>
      <c r="D276" s="341" t="s">
        <v>168</v>
      </c>
      <c r="E276" t="s">
        <v>61</v>
      </c>
      <c r="F276" t="s">
        <v>61</v>
      </c>
      <c r="G276" t="s">
        <v>61</v>
      </c>
      <c r="H276" s="301" t="s">
        <v>169</v>
      </c>
      <c r="I276" s="341" t="s">
        <v>61</v>
      </c>
      <c r="AG276" s="5">
        <v>2022</v>
      </c>
    </row>
    <row r="277" spans="1:33">
      <c r="A277" s="10" t="s">
        <v>333</v>
      </c>
      <c r="B277" s="10" t="s">
        <v>102</v>
      </c>
      <c r="C277" s="4">
        <v>2022</v>
      </c>
      <c r="D277" s="341" t="s">
        <v>168</v>
      </c>
      <c r="E277" t="s">
        <v>61</v>
      </c>
      <c r="F277" t="s">
        <v>61</v>
      </c>
      <c r="G277" t="s">
        <v>61</v>
      </c>
      <c r="H277" s="301" t="s">
        <v>169</v>
      </c>
      <c r="I277" s="341" t="s">
        <v>61</v>
      </c>
      <c r="AG277" s="4">
        <v>2023</v>
      </c>
    </row>
    <row r="278" spans="1:33">
      <c r="A278" s="53" t="s">
        <v>35</v>
      </c>
      <c r="B278" s="53" t="s">
        <v>102</v>
      </c>
      <c r="C278" s="51">
        <v>2016</v>
      </c>
      <c r="D278" s="341" t="s">
        <v>142</v>
      </c>
      <c r="E278" t="s">
        <v>168</v>
      </c>
      <c r="F278" t="s">
        <v>61</v>
      </c>
      <c r="G278" t="s">
        <v>181</v>
      </c>
      <c r="H278" s="301" t="s">
        <v>182</v>
      </c>
      <c r="I278" s="341" t="s">
        <v>61</v>
      </c>
      <c r="AG278" s="741">
        <v>2017</v>
      </c>
    </row>
    <row r="279" spans="1:33">
      <c r="A279" s="53" t="s">
        <v>35</v>
      </c>
      <c r="B279" s="53" t="s">
        <v>102</v>
      </c>
      <c r="C279" s="51">
        <v>2017</v>
      </c>
      <c r="D279" s="341" t="s">
        <v>142</v>
      </c>
      <c r="E279" t="s">
        <v>168</v>
      </c>
      <c r="F279" t="s">
        <v>61</v>
      </c>
      <c r="G279" t="s">
        <v>181</v>
      </c>
      <c r="H279" s="301" t="s">
        <v>182</v>
      </c>
      <c r="I279" s="341" t="s">
        <v>61</v>
      </c>
      <c r="AG279" s="51">
        <v>2018</v>
      </c>
    </row>
    <row r="280" spans="1:33">
      <c r="A280" s="53" t="s">
        <v>35</v>
      </c>
      <c r="B280" s="53" t="s">
        <v>102</v>
      </c>
      <c r="C280" s="51">
        <v>2018</v>
      </c>
      <c r="D280" s="341" t="s">
        <v>168</v>
      </c>
      <c r="E280" t="s">
        <v>61</v>
      </c>
      <c r="F280" t="s">
        <v>61</v>
      </c>
      <c r="G280" t="s">
        <v>61</v>
      </c>
      <c r="H280" s="301" t="s">
        <v>169</v>
      </c>
      <c r="I280" s="341" t="s">
        <v>61</v>
      </c>
      <c r="AG280" s="51">
        <v>2019</v>
      </c>
    </row>
    <row r="281" spans="1:33">
      <c r="A281" s="53" t="s">
        <v>35</v>
      </c>
      <c r="B281" s="53" t="s">
        <v>102</v>
      </c>
      <c r="C281" s="51">
        <v>2019</v>
      </c>
      <c r="D281" s="341" t="s">
        <v>168</v>
      </c>
      <c r="E281" t="s">
        <v>61</v>
      </c>
      <c r="F281" t="s">
        <v>61</v>
      </c>
      <c r="G281" t="s">
        <v>61</v>
      </c>
      <c r="H281" s="301" t="s">
        <v>169</v>
      </c>
      <c r="I281" s="341" t="s">
        <v>61</v>
      </c>
      <c r="AG281" s="51">
        <v>2020</v>
      </c>
    </row>
    <row r="282" spans="1:33">
      <c r="A282" s="9" t="s">
        <v>35</v>
      </c>
      <c r="B282" s="9" t="s">
        <v>102</v>
      </c>
      <c r="C282" s="5">
        <v>2020</v>
      </c>
      <c r="D282" s="341" t="s">
        <v>168</v>
      </c>
      <c r="E282" t="s">
        <v>61</v>
      </c>
      <c r="F282" t="s">
        <v>61</v>
      </c>
      <c r="G282" t="s">
        <v>61</v>
      </c>
      <c r="H282" s="301" t="s">
        <v>169</v>
      </c>
      <c r="I282" s="341" t="s">
        <v>61</v>
      </c>
      <c r="AG282" s="5">
        <v>2021</v>
      </c>
    </row>
    <row r="283" spans="1:33">
      <c r="A283" s="53" t="s">
        <v>35</v>
      </c>
      <c r="B283" s="53" t="s">
        <v>102</v>
      </c>
      <c r="C283" s="51">
        <v>2021</v>
      </c>
      <c r="D283" s="341" t="s">
        <v>168</v>
      </c>
      <c r="E283" t="s">
        <v>61</v>
      </c>
      <c r="F283" t="s">
        <v>61</v>
      </c>
      <c r="G283" t="s">
        <v>61</v>
      </c>
      <c r="H283" s="301" t="s">
        <v>169</v>
      </c>
      <c r="I283" s="341" t="s">
        <v>61</v>
      </c>
      <c r="AG283" s="51">
        <v>2022</v>
      </c>
    </row>
    <row r="284" spans="1:33">
      <c r="A284" s="53" t="s">
        <v>35</v>
      </c>
      <c r="B284" s="53" t="s">
        <v>102</v>
      </c>
      <c r="C284" s="51">
        <v>2022</v>
      </c>
      <c r="D284" s="341" t="s">
        <v>142</v>
      </c>
      <c r="E284" t="s">
        <v>142</v>
      </c>
      <c r="F284" t="s">
        <v>142</v>
      </c>
      <c r="G284" t="s">
        <v>815</v>
      </c>
      <c r="H284" s="301" t="s">
        <v>334</v>
      </c>
      <c r="I284" s="772" t="s">
        <v>145</v>
      </c>
      <c r="AG284" s="51">
        <v>2023</v>
      </c>
    </row>
    <row r="285" spans="1:33">
      <c r="A285" s="55" t="s">
        <v>35</v>
      </c>
      <c r="B285" s="55" t="s">
        <v>102</v>
      </c>
      <c r="C285" s="47">
        <v>2023</v>
      </c>
      <c r="D285" s="341" t="s">
        <v>142</v>
      </c>
      <c r="E285" t="s">
        <v>142</v>
      </c>
      <c r="F285" t="s">
        <v>142</v>
      </c>
      <c r="G285" t="s">
        <v>822</v>
      </c>
      <c r="H285" s="301" t="s">
        <v>334</v>
      </c>
      <c r="I285" s="772" t="s">
        <v>145</v>
      </c>
      <c r="AG285" s="47">
        <v>2023</v>
      </c>
    </row>
    <row r="286" spans="1:33">
      <c r="A286" s="53" t="s">
        <v>115</v>
      </c>
      <c r="B286" s="53" t="s">
        <v>102</v>
      </c>
      <c r="C286" s="51">
        <v>2016</v>
      </c>
      <c r="D286" s="341" t="s">
        <v>168</v>
      </c>
      <c r="E286" t="s">
        <v>61</v>
      </c>
      <c r="F286" t="s">
        <v>61</v>
      </c>
      <c r="G286" t="s">
        <v>61</v>
      </c>
      <c r="H286" s="301" t="s">
        <v>169</v>
      </c>
      <c r="I286" s="341" t="s">
        <v>61</v>
      </c>
      <c r="AG286" s="741">
        <v>2017</v>
      </c>
    </row>
    <row r="287" spans="1:33">
      <c r="A287" s="53" t="s">
        <v>115</v>
      </c>
      <c r="B287" s="53" t="s">
        <v>102</v>
      </c>
      <c r="C287" s="51">
        <v>2017</v>
      </c>
      <c r="D287" s="341" t="s">
        <v>168</v>
      </c>
      <c r="E287" t="s">
        <v>61</v>
      </c>
      <c r="F287" t="s">
        <v>61</v>
      </c>
      <c r="G287" t="s">
        <v>61</v>
      </c>
      <c r="H287" s="301" t="s">
        <v>169</v>
      </c>
      <c r="I287" s="341" t="s">
        <v>61</v>
      </c>
      <c r="AG287" s="51">
        <v>2018</v>
      </c>
    </row>
    <row r="288" spans="1:33">
      <c r="A288" s="53" t="s">
        <v>115</v>
      </c>
      <c r="B288" s="53" t="s">
        <v>102</v>
      </c>
      <c r="C288" s="51">
        <v>2018</v>
      </c>
      <c r="D288" s="341" t="s">
        <v>168</v>
      </c>
      <c r="E288" t="s">
        <v>61</v>
      </c>
      <c r="F288" t="s">
        <v>61</v>
      </c>
      <c r="G288" t="s">
        <v>61</v>
      </c>
      <c r="H288" s="301" t="s">
        <v>169</v>
      </c>
      <c r="I288" s="341" t="s">
        <v>61</v>
      </c>
      <c r="AG288" s="51">
        <v>2019</v>
      </c>
    </row>
    <row r="289" spans="1:33">
      <c r="A289" s="53" t="s">
        <v>115</v>
      </c>
      <c r="B289" s="53" t="s">
        <v>102</v>
      </c>
      <c r="C289" s="51">
        <v>2019</v>
      </c>
      <c r="D289" s="341" t="s">
        <v>168</v>
      </c>
      <c r="E289" t="s">
        <v>61</v>
      </c>
      <c r="F289" t="s">
        <v>61</v>
      </c>
      <c r="G289" t="s">
        <v>61</v>
      </c>
      <c r="H289" s="301" t="s">
        <v>169</v>
      </c>
      <c r="I289" s="341" t="s">
        <v>61</v>
      </c>
      <c r="AG289" s="51">
        <v>2020</v>
      </c>
    </row>
    <row r="290" spans="1:33">
      <c r="A290" s="53" t="s">
        <v>115</v>
      </c>
      <c r="B290" s="53" t="s">
        <v>102</v>
      </c>
      <c r="C290" s="51">
        <v>2020</v>
      </c>
      <c r="D290" s="341" t="s">
        <v>168</v>
      </c>
      <c r="E290" t="s">
        <v>61</v>
      </c>
      <c r="F290" t="s">
        <v>61</v>
      </c>
      <c r="G290" t="s">
        <v>61</v>
      </c>
      <c r="H290" s="301" t="s">
        <v>169</v>
      </c>
      <c r="I290" s="341" t="s">
        <v>61</v>
      </c>
      <c r="AG290" s="51">
        <v>2021</v>
      </c>
    </row>
    <row r="291" spans="1:33">
      <c r="A291" s="53" t="s">
        <v>115</v>
      </c>
      <c r="B291" s="53" t="s">
        <v>102</v>
      </c>
      <c r="C291" s="51">
        <v>2021</v>
      </c>
      <c r="D291" s="341" t="s">
        <v>168</v>
      </c>
      <c r="E291" t="s">
        <v>61</v>
      </c>
      <c r="F291" t="s">
        <v>61</v>
      </c>
      <c r="G291" t="s">
        <v>61</v>
      </c>
      <c r="H291" s="301" t="s">
        <v>169</v>
      </c>
      <c r="I291" s="341" t="s">
        <v>61</v>
      </c>
      <c r="AG291" s="51">
        <v>2022</v>
      </c>
    </row>
    <row r="292" spans="1:33">
      <c r="A292" s="53" t="s">
        <v>115</v>
      </c>
      <c r="B292" s="53" t="s">
        <v>102</v>
      </c>
      <c r="C292" s="51">
        <v>2022</v>
      </c>
      <c r="D292" s="341" t="s">
        <v>142</v>
      </c>
      <c r="E292" t="s">
        <v>168</v>
      </c>
      <c r="F292" t="s">
        <v>61</v>
      </c>
      <c r="G292" t="s">
        <v>815</v>
      </c>
      <c r="H292" s="301" t="s">
        <v>337</v>
      </c>
      <c r="I292" s="341" t="s">
        <v>61</v>
      </c>
      <c r="AG292" s="51">
        <v>2023</v>
      </c>
    </row>
    <row r="293" spans="1:33">
      <c r="A293" s="55" t="s">
        <v>115</v>
      </c>
      <c r="B293" s="55" t="s">
        <v>102</v>
      </c>
      <c r="C293" s="47">
        <v>2023</v>
      </c>
      <c r="D293" s="341" t="s">
        <v>142</v>
      </c>
      <c r="E293" t="s">
        <v>168</v>
      </c>
      <c r="F293" t="s">
        <v>61</v>
      </c>
      <c r="G293" t="s">
        <v>823</v>
      </c>
      <c r="H293" s="301" t="s">
        <v>337</v>
      </c>
      <c r="I293" s="341" t="s">
        <v>61</v>
      </c>
      <c r="AG293" s="47">
        <v>2023</v>
      </c>
    </row>
    <row r="294" spans="1:33">
      <c r="A294" s="53" t="s">
        <v>52</v>
      </c>
      <c r="B294" s="53" t="s">
        <v>102</v>
      </c>
      <c r="C294" s="51">
        <v>2016</v>
      </c>
      <c r="D294" s="341" t="s">
        <v>168</v>
      </c>
      <c r="E294" t="s">
        <v>61</v>
      </c>
      <c r="F294" t="s">
        <v>61</v>
      </c>
      <c r="G294" t="s">
        <v>61</v>
      </c>
      <c r="H294" s="301" t="s">
        <v>169</v>
      </c>
      <c r="I294" s="341" t="s">
        <v>61</v>
      </c>
      <c r="AG294" s="741">
        <v>2017</v>
      </c>
    </row>
    <row r="295" spans="1:33">
      <c r="A295" s="53" t="s">
        <v>52</v>
      </c>
      <c r="B295" s="53" t="s">
        <v>102</v>
      </c>
      <c r="C295" s="51">
        <v>2017</v>
      </c>
      <c r="D295" s="341" t="s">
        <v>168</v>
      </c>
      <c r="E295" t="s">
        <v>61</v>
      </c>
      <c r="F295" t="s">
        <v>61</v>
      </c>
      <c r="G295" t="s">
        <v>61</v>
      </c>
      <c r="H295" s="301" t="s">
        <v>169</v>
      </c>
      <c r="I295" s="341" t="s">
        <v>61</v>
      </c>
      <c r="AG295" s="51">
        <v>2018</v>
      </c>
    </row>
    <row r="296" spans="1:33">
      <c r="A296" s="53" t="s">
        <v>52</v>
      </c>
      <c r="B296" s="53" t="s">
        <v>102</v>
      </c>
      <c r="C296" s="51">
        <v>2018</v>
      </c>
      <c r="D296" s="341" t="s">
        <v>142</v>
      </c>
      <c r="E296" t="s">
        <v>142</v>
      </c>
      <c r="F296" s="3" t="s">
        <v>61</v>
      </c>
      <c r="G296" t="s">
        <v>170</v>
      </c>
      <c r="H296" s="301" t="s">
        <v>171</v>
      </c>
      <c r="I296" s="341" t="s">
        <v>176</v>
      </c>
      <c r="AG296" s="51">
        <v>2019</v>
      </c>
    </row>
    <row r="297" spans="1:33">
      <c r="A297" s="53" t="s">
        <v>52</v>
      </c>
      <c r="B297" s="53" t="s">
        <v>102</v>
      </c>
      <c r="C297" s="51">
        <v>2019</v>
      </c>
      <c r="D297" s="341" t="s">
        <v>142</v>
      </c>
      <c r="E297" t="s">
        <v>142</v>
      </c>
      <c r="F297" s="3" t="s">
        <v>61</v>
      </c>
      <c r="G297" t="s">
        <v>170</v>
      </c>
      <c r="H297" s="301" t="s">
        <v>171</v>
      </c>
      <c r="I297" s="341" t="s">
        <v>294</v>
      </c>
      <c r="AG297" s="51">
        <v>2020</v>
      </c>
    </row>
    <row r="298" spans="1:33">
      <c r="A298" s="53" t="s">
        <v>52</v>
      </c>
      <c r="B298" s="53" t="s">
        <v>102</v>
      </c>
      <c r="C298" s="51">
        <v>2020</v>
      </c>
      <c r="D298" s="341" t="s">
        <v>142</v>
      </c>
      <c r="E298" t="s">
        <v>168</v>
      </c>
      <c r="F298" t="s">
        <v>61</v>
      </c>
      <c r="G298" t="s">
        <v>170</v>
      </c>
      <c r="H298" s="301" t="s">
        <v>296</v>
      </c>
      <c r="I298" s="341" t="s">
        <v>61</v>
      </c>
      <c r="AG298" s="51">
        <v>2021</v>
      </c>
    </row>
    <row r="299" spans="1:33">
      <c r="A299" s="53" t="s">
        <v>52</v>
      </c>
      <c r="B299" s="53" t="s">
        <v>102</v>
      </c>
      <c r="C299" s="51">
        <v>2021</v>
      </c>
      <c r="D299" s="341" t="s">
        <v>142</v>
      </c>
      <c r="E299" t="s">
        <v>168</v>
      </c>
      <c r="F299" t="s">
        <v>61</v>
      </c>
      <c r="G299" t="s">
        <v>170</v>
      </c>
      <c r="H299" s="301" t="s">
        <v>340</v>
      </c>
      <c r="I299" s="341" t="s">
        <v>61</v>
      </c>
      <c r="AG299" s="51">
        <v>2022</v>
      </c>
    </row>
    <row r="300" spans="1:33">
      <c r="A300" s="53" t="s">
        <v>52</v>
      </c>
      <c r="B300" s="53" t="s">
        <v>102</v>
      </c>
      <c r="C300" s="51">
        <v>2022</v>
      </c>
      <c r="D300" s="341" t="s">
        <v>142</v>
      </c>
      <c r="E300" t="s">
        <v>142</v>
      </c>
      <c r="F300" t="s">
        <v>61</v>
      </c>
      <c r="G300" t="s">
        <v>815</v>
      </c>
      <c r="H300" s="301" t="s">
        <v>337</v>
      </c>
      <c r="I300" s="772" t="s">
        <v>176</v>
      </c>
      <c r="AG300" s="51">
        <v>2023</v>
      </c>
    </row>
    <row r="301" spans="1:33">
      <c r="A301" s="55" t="s">
        <v>52</v>
      </c>
      <c r="B301" s="55" t="s">
        <v>102</v>
      </c>
      <c r="C301" s="47">
        <v>2023</v>
      </c>
      <c r="D301" s="341" t="s">
        <v>142</v>
      </c>
      <c r="E301" t="s">
        <v>168</v>
      </c>
      <c r="F301" t="s">
        <v>61</v>
      </c>
      <c r="G301" t="s">
        <v>823</v>
      </c>
      <c r="H301" s="301" t="s">
        <v>337</v>
      </c>
      <c r="I301" s="341" t="s">
        <v>61</v>
      </c>
      <c r="AG301" s="47">
        <v>2023</v>
      </c>
    </row>
    <row r="302" spans="1:33">
      <c r="A302" s="53" t="s">
        <v>342</v>
      </c>
      <c r="B302" s="53" t="s">
        <v>804</v>
      </c>
      <c r="C302" s="51">
        <v>2016</v>
      </c>
      <c r="D302" s="341" t="s">
        <v>142</v>
      </c>
      <c r="E302" t="s">
        <v>168</v>
      </c>
      <c r="F302" t="s">
        <v>61</v>
      </c>
      <c r="G302" t="s">
        <v>170</v>
      </c>
      <c r="H302" s="301" t="s">
        <v>343</v>
      </c>
      <c r="I302" s="341" t="s">
        <v>61</v>
      </c>
      <c r="AG302" s="741">
        <v>2017</v>
      </c>
    </row>
    <row r="303" spans="1:33">
      <c r="A303" s="53" t="s">
        <v>342</v>
      </c>
      <c r="B303" s="53" t="s">
        <v>804</v>
      </c>
      <c r="C303" s="51">
        <v>2017</v>
      </c>
      <c r="D303" s="341" t="s">
        <v>168</v>
      </c>
      <c r="E303" t="s">
        <v>61</v>
      </c>
      <c r="F303" t="s">
        <v>61</v>
      </c>
      <c r="G303" t="s">
        <v>61</v>
      </c>
      <c r="H303" s="301" t="s">
        <v>169</v>
      </c>
      <c r="I303" s="341" t="s">
        <v>61</v>
      </c>
      <c r="AG303" s="51">
        <v>2018</v>
      </c>
    </row>
    <row r="304" spans="1:33">
      <c r="A304" s="53" t="s">
        <v>342</v>
      </c>
      <c r="B304" s="53" t="s">
        <v>804</v>
      </c>
      <c r="C304" s="51">
        <v>2018</v>
      </c>
      <c r="D304" s="341" t="s">
        <v>142</v>
      </c>
      <c r="E304" t="s">
        <v>168</v>
      </c>
      <c r="F304" t="s">
        <v>61</v>
      </c>
      <c r="G304" t="s">
        <v>170</v>
      </c>
      <c r="H304" s="301" t="s">
        <v>171</v>
      </c>
      <c r="I304" s="341" t="s">
        <v>61</v>
      </c>
      <c r="AG304" s="51">
        <v>2019</v>
      </c>
    </row>
    <row r="305" spans="1:33">
      <c r="A305" s="53" t="s">
        <v>342</v>
      </c>
      <c r="B305" s="53" t="s">
        <v>804</v>
      </c>
      <c r="C305" s="51">
        <v>2019</v>
      </c>
      <c r="D305" s="341" t="s">
        <v>142</v>
      </c>
      <c r="E305" t="s">
        <v>168</v>
      </c>
      <c r="F305" t="s">
        <v>61</v>
      </c>
      <c r="G305" t="s">
        <v>170</v>
      </c>
      <c r="H305" s="301" t="s">
        <v>171</v>
      </c>
      <c r="I305" s="341" t="s">
        <v>61</v>
      </c>
      <c r="AG305" s="51">
        <v>2020</v>
      </c>
    </row>
    <row r="306" spans="1:33">
      <c r="A306" s="386" t="s">
        <v>342</v>
      </c>
      <c r="B306" s="386" t="s">
        <v>804</v>
      </c>
      <c r="C306" s="418">
        <v>2020</v>
      </c>
      <c r="D306" s="341" t="s">
        <v>142</v>
      </c>
      <c r="E306" t="s">
        <v>142</v>
      </c>
      <c r="F306" t="s">
        <v>61</v>
      </c>
      <c r="G306" t="s">
        <v>824</v>
      </c>
      <c r="H306" s="301" t="s">
        <v>345</v>
      </c>
      <c r="I306" s="341" t="s">
        <v>176</v>
      </c>
      <c r="AG306" s="418">
        <v>2021</v>
      </c>
    </row>
    <row r="307" spans="1:33">
      <c r="A307" s="386" t="s">
        <v>342</v>
      </c>
      <c r="B307" s="386" t="s">
        <v>804</v>
      </c>
      <c r="C307" s="418">
        <v>2021</v>
      </c>
      <c r="D307" s="341" t="s">
        <v>142</v>
      </c>
      <c r="E307" t="s">
        <v>142</v>
      </c>
      <c r="F307" t="s">
        <v>61</v>
      </c>
      <c r="G307" t="s">
        <v>170</v>
      </c>
      <c r="H307" s="301" t="s">
        <v>346</v>
      </c>
      <c r="I307" s="341" t="s">
        <v>176</v>
      </c>
      <c r="AG307" s="418">
        <v>2022</v>
      </c>
    </row>
    <row r="308" spans="1:33">
      <c r="A308" s="53" t="s">
        <v>342</v>
      </c>
      <c r="B308" s="53" t="s">
        <v>804</v>
      </c>
      <c r="C308" s="51">
        <v>2022</v>
      </c>
      <c r="D308" s="341" t="s">
        <v>142</v>
      </c>
      <c r="E308" t="s">
        <v>168</v>
      </c>
      <c r="F308" t="s">
        <v>61</v>
      </c>
      <c r="G308" t="s">
        <v>815</v>
      </c>
      <c r="H308" s="301" t="s">
        <v>347</v>
      </c>
      <c r="I308" s="341" t="s">
        <v>61</v>
      </c>
      <c r="AG308" s="51">
        <v>2023</v>
      </c>
    </row>
    <row r="309" spans="1:33">
      <c r="A309" s="55" t="s">
        <v>342</v>
      </c>
      <c r="B309" s="55" t="s">
        <v>804</v>
      </c>
      <c r="C309" s="47">
        <v>2023</v>
      </c>
      <c r="D309" s="341" t="s">
        <v>142</v>
      </c>
      <c r="E309" t="s">
        <v>168</v>
      </c>
      <c r="F309" t="s">
        <v>61</v>
      </c>
      <c r="G309" t="s">
        <v>170</v>
      </c>
      <c r="H309" s="301" t="s">
        <v>347</v>
      </c>
      <c r="I309" s="341" t="s">
        <v>61</v>
      </c>
      <c r="AG309" s="47">
        <v>2023</v>
      </c>
    </row>
    <row r="310" spans="1:33">
      <c r="A310" s="53" t="s">
        <v>41</v>
      </c>
      <c r="B310" s="53" t="s">
        <v>102</v>
      </c>
      <c r="C310" s="51">
        <v>2016</v>
      </c>
      <c r="D310" s="341" t="s">
        <v>142</v>
      </c>
      <c r="E310" t="s">
        <v>168</v>
      </c>
      <c r="F310" t="s">
        <v>61</v>
      </c>
      <c r="G310" t="s">
        <v>143</v>
      </c>
      <c r="H310" s="301" t="s">
        <v>304</v>
      </c>
      <c r="I310" s="341" t="s">
        <v>61</v>
      </c>
      <c r="AG310" s="741">
        <v>2017</v>
      </c>
    </row>
    <row r="311" spans="1:33">
      <c r="A311" s="53" t="s">
        <v>41</v>
      </c>
      <c r="B311" s="53" t="s">
        <v>102</v>
      </c>
      <c r="C311" s="51">
        <v>2017</v>
      </c>
      <c r="D311" s="341" t="s">
        <v>142</v>
      </c>
      <c r="E311" t="s">
        <v>142</v>
      </c>
      <c r="F311" s="3" t="s">
        <v>168</v>
      </c>
      <c r="G311" t="s">
        <v>204</v>
      </c>
      <c r="H311" s="301" t="s">
        <v>205</v>
      </c>
      <c r="I311" s="341" t="s">
        <v>145</v>
      </c>
      <c r="AG311" s="51">
        <v>2018</v>
      </c>
    </row>
    <row r="312" spans="1:33">
      <c r="A312" s="53" t="s">
        <v>41</v>
      </c>
      <c r="B312" s="53" t="s">
        <v>102</v>
      </c>
      <c r="C312" s="51">
        <v>2018</v>
      </c>
      <c r="D312" s="341" t="s">
        <v>142</v>
      </c>
      <c r="E312" t="s">
        <v>142</v>
      </c>
      <c r="F312" s="3" t="s">
        <v>142</v>
      </c>
      <c r="G312" t="s">
        <v>825</v>
      </c>
      <c r="H312" s="301" t="s">
        <v>351</v>
      </c>
      <c r="I312" s="341" t="s">
        <v>145</v>
      </c>
      <c r="AG312" s="51">
        <v>2019</v>
      </c>
    </row>
    <row r="313" spans="1:33">
      <c r="A313" s="53" t="s">
        <v>41</v>
      </c>
      <c r="B313" s="53" t="s">
        <v>102</v>
      </c>
      <c r="C313" s="51">
        <v>2019</v>
      </c>
      <c r="D313" s="341" t="s">
        <v>142</v>
      </c>
      <c r="E313" t="s">
        <v>142</v>
      </c>
      <c r="F313" s="3" t="s">
        <v>142</v>
      </c>
      <c r="G313" t="s">
        <v>817</v>
      </c>
      <c r="H313" s="301" t="s">
        <v>231</v>
      </c>
      <c r="I313" s="341" t="s">
        <v>145</v>
      </c>
      <c r="AG313" s="51">
        <v>2020</v>
      </c>
    </row>
    <row r="314" spans="1:33">
      <c r="A314" s="53" t="s">
        <v>41</v>
      </c>
      <c r="B314" s="53" t="s">
        <v>102</v>
      </c>
      <c r="C314" s="51">
        <v>2020</v>
      </c>
      <c r="D314" s="341" t="s">
        <v>142</v>
      </c>
      <c r="E314" t="s">
        <v>142</v>
      </c>
      <c r="F314" t="s">
        <v>168</v>
      </c>
      <c r="G314" t="s">
        <v>817</v>
      </c>
      <c r="H314" s="301" t="s">
        <v>231</v>
      </c>
      <c r="I314" s="341" t="s">
        <v>145</v>
      </c>
      <c r="AG314" s="51">
        <v>2021</v>
      </c>
    </row>
    <row r="315" spans="1:33">
      <c r="A315" s="53" t="s">
        <v>41</v>
      </c>
      <c r="B315" s="53" t="s">
        <v>102</v>
      </c>
      <c r="C315" s="51">
        <v>2021</v>
      </c>
      <c r="D315" s="341" t="s">
        <v>142</v>
      </c>
      <c r="E315" t="s">
        <v>142</v>
      </c>
      <c r="F315" t="s">
        <v>142</v>
      </c>
      <c r="G315" t="s">
        <v>817</v>
      </c>
      <c r="H315" s="301" t="s">
        <v>355</v>
      </c>
      <c r="I315" s="341" t="s">
        <v>145</v>
      </c>
      <c r="AG315" s="51">
        <v>2022</v>
      </c>
    </row>
    <row r="316" spans="1:33">
      <c r="A316" s="53" t="s">
        <v>41</v>
      </c>
      <c r="B316" s="53" t="s">
        <v>102</v>
      </c>
      <c r="C316" s="51">
        <v>2022</v>
      </c>
      <c r="D316" s="341" t="s">
        <v>142</v>
      </c>
      <c r="E316" t="s">
        <v>142</v>
      </c>
      <c r="F316" t="s">
        <v>168</v>
      </c>
      <c r="G316" t="s">
        <v>815</v>
      </c>
      <c r="H316" s="301" t="s">
        <v>356</v>
      </c>
      <c r="I316" s="772" t="s">
        <v>145</v>
      </c>
      <c r="AG316" s="51">
        <v>2023</v>
      </c>
    </row>
    <row r="317" spans="1:33">
      <c r="A317" s="55" t="s">
        <v>41</v>
      </c>
      <c r="B317" s="55" t="s">
        <v>102</v>
      </c>
      <c r="C317" s="47">
        <v>2023</v>
      </c>
      <c r="D317" s="341" t="s">
        <v>142</v>
      </c>
      <c r="E317" t="s">
        <v>168</v>
      </c>
      <c r="F317" t="s">
        <v>61</v>
      </c>
      <c r="G317" t="s">
        <v>817</v>
      </c>
      <c r="H317" s="301" t="s">
        <v>356</v>
      </c>
      <c r="I317" s="341" t="s">
        <v>61</v>
      </c>
      <c r="AG317" s="47">
        <v>2023</v>
      </c>
    </row>
    <row r="318" spans="1:33">
      <c r="A318" s="9" t="s">
        <v>359</v>
      </c>
      <c r="B318" s="9" t="s">
        <v>180</v>
      </c>
      <c r="C318" s="5">
        <v>2016</v>
      </c>
      <c r="D318" s="341" t="s">
        <v>168</v>
      </c>
      <c r="E318" t="s">
        <v>61</v>
      </c>
      <c r="F318" t="s">
        <v>61</v>
      </c>
      <c r="G318" t="s">
        <v>61</v>
      </c>
      <c r="H318" s="301" t="s">
        <v>169</v>
      </c>
      <c r="I318" s="341" t="s">
        <v>61</v>
      </c>
      <c r="AG318" s="5">
        <v>2017</v>
      </c>
    </row>
    <row r="319" spans="1:33">
      <c r="A319" s="9" t="s">
        <v>359</v>
      </c>
      <c r="B319" s="9" t="s">
        <v>180</v>
      </c>
      <c r="C319" s="5">
        <v>2017</v>
      </c>
      <c r="D319" s="341" t="s">
        <v>168</v>
      </c>
      <c r="E319" t="s">
        <v>61</v>
      </c>
      <c r="F319" t="s">
        <v>61</v>
      </c>
      <c r="G319" t="s">
        <v>61</v>
      </c>
      <c r="H319" s="301" t="s">
        <v>169</v>
      </c>
      <c r="I319" s="341" t="s">
        <v>61</v>
      </c>
      <c r="AG319" s="5">
        <v>2018</v>
      </c>
    </row>
    <row r="320" spans="1:33">
      <c r="A320" s="9" t="s">
        <v>359</v>
      </c>
      <c r="B320" s="9" t="s">
        <v>180</v>
      </c>
      <c r="C320" s="5">
        <v>2018</v>
      </c>
      <c r="D320" s="341" t="s">
        <v>168</v>
      </c>
      <c r="E320" t="s">
        <v>61</v>
      </c>
      <c r="F320" t="s">
        <v>61</v>
      </c>
      <c r="G320" t="s">
        <v>61</v>
      </c>
      <c r="H320" s="301" t="s">
        <v>169</v>
      </c>
      <c r="I320" s="341" t="s">
        <v>61</v>
      </c>
      <c r="AG320" s="5">
        <v>2019</v>
      </c>
    </row>
    <row r="321" spans="1:33">
      <c r="A321" s="9" t="s">
        <v>359</v>
      </c>
      <c r="B321" s="9" t="s">
        <v>180</v>
      </c>
      <c r="C321" s="5">
        <v>2019</v>
      </c>
      <c r="D321" s="341" t="s">
        <v>168</v>
      </c>
      <c r="E321" t="s">
        <v>61</v>
      </c>
      <c r="F321" t="s">
        <v>61</v>
      </c>
      <c r="G321" t="s">
        <v>61</v>
      </c>
      <c r="H321" s="301" t="s">
        <v>169</v>
      </c>
      <c r="I321" s="341" t="s">
        <v>61</v>
      </c>
      <c r="AG321" s="5">
        <v>2020</v>
      </c>
    </row>
    <row r="322" spans="1:33">
      <c r="A322" s="9" t="s">
        <v>359</v>
      </c>
      <c r="B322" s="9" t="s">
        <v>180</v>
      </c>
      <c r="C322" s="5">
        <v>2020</v>
      </c>
      <c r="D322" s="341" t="s">
        <v>168</v>
      </c>
      <c r="E322" t="s">
        <v>61</v>
      </c>
      <c r="F322" t="s">
        <v>61</v>
      </c>
      <c r="G322" t="s">
        <v>61</v>
      </c>
      <c r="H322" s="301" t="s">
        <v>169</v>
      </c>
      <c r="I322" s="341" t="s">
        <v>61</v>
      </c>
      <c r="AG322" s="5">
        <v>2021</v>
      </c>
    </row>
    <row r="323" spans="1:33">
      <c r="A323" s="9" t="s">
        <v>359</v>
      </c>
      <c r="B323" s="9" t="s">
        <v>180</v>
      </c>
      <c r="C323" s="5">
        <v>2021</v>
      </c>
      <c r="D323" s="341" t="s">
        <v>168</v>
      </c>
      <c r="E323" t="s">
        <v>61</v>
      </c>
      <c r="F323" t="s">
        <v>61</v>
      </c>
      <c r="G323" t="s">
        <v>61</v>
      </c>
      <c r="H323" s="301" t="s">
        <v>169</v>
      </c>
      <c r="I323" s="341" t="s">
        <v>61</v>
      </c>
      <c r="AG323" s="5">
        <v>2022</v>
      </c>
    </row>
    <row r="324" spans="1:33">
      <c r="A324" s="10" t="s">
        <v>359</v>
      </c>
      <c r="B324" s="10" t="s">
        <v>180</v>
      </c>
      <c r="C324" s="4">
        <v>2022</v>
      </c>
      <c r="D324" s="341" t="s">
        <v>168</v>
      </c>
      <c r="E324" t="s">
        <v>61</v>
      </c>
      <c r="F324" t="s">
        <v>61</v>
      </c>
      <c r="G324" t="s">
        <v>61</v>
      </c>
      <c r="H324" s="301" t="s">
        <v>169</v>
      </c>
      <c r="I324" s="341" t="s">
        <v>61</v>
      </c>
      <c r="AG324" s="4">
        <v>2023</v>
      </c>
    </row>
    <row r="325" spans="1:33">
      <c r="A325" s="53" t="s">
        <v>360</v>
      </c>
      <c r="B325" s="53" t="s">
        <v>243</v>
      </c>
      <c r="C325" s="51">
        <v>2016</v>
      </c>
      <c r="D325" s="341" t="s">
        <v>142</v>
      </c>
      <c r="E325" t="s">
        <v>168</v>
      </c>
      <c r="F325" t="s">
        <v>61</v>
      </c>
      <c r="G325" t="s">
        <v>143</v>
      </c>
      <c r="H325" s="301" t="s">
        <v>144</v>
      </c>
      <c r="I325" s="341" t="s">
        <v>61</v>
      </c>
      <c r="AG325" s="741">
        <v>2017</v>
      </c>
    </row>
    <row r="326" spans="1:33">
      <c r="A326" s="53" t="s">
        <v>360</v>
      </c>
      <c r="B326" s="53" t="s">
        <v>243</v>
      </c>
      <c r="C326" s="51">
        <v>2017</v>
      </c>
      <c r="D326" s="341" t="s">
        <v>142</v>
      </c>
      <c r="E326" t="s">
        <v>168</v>
      </c>
      <c r="F326" t="s">
        <v>61</v>
      </c>
      <c r="G326" t="s">
        <v>143</v>
      </c>
      <c r="H326" s="301" t="s">
        <v>144</v>
      </c>
      <c r="I326" s="341" t="s">
        <v>61</v>
      </c>
      <c r="AG326" s="51">
        <v>2018</v>
      </c>
    </row>
    <row r="327" spans="1:33">
      <c r="A327" s="53" t="s">
        <v>360</v>
      </c>
      <c r="B327" s="53" t="s">
        <v>243</v>
      </c>
      <c r="C327" s="51">
        <v>2018</v>
      </c>
      <c r="D327" s="341" t="s">
        <v>142</v>
      </c>
      <c r="E327" t="s">
        <v>168</v>
      </c>
      <c r="F327" t="s">
        <v>61</v>
      </c>
      <c r="G327" t="s">
        <v>143</v>
      </c>
      <c r="H327" s="301" t="s">
        <v>144</v>
      </c>
      <c r="I327" s="341" t="s">
        <v>61</v>
      </c>
      <c r="AG327" s="51">
        <v>2019</v>
      </c>
    </row>
    <row r="328" spans="1:33">
      <c r="A328" s="53" t="s">
        <v>360</v>
      </c>
      <c r="B328" s="53" t="s">
        <v>243</v>
      </c>
      <c r="C328" s="51">
        <v>2019</v>
      </c>
      <c r="D328" s="341" t="s">
        <v>142</v>
      </c>
      <c r="E328" t="s">
        <v>168</v>
      </c>
      <c r="F328" t="s">
        <v>61</v>
      </c>
      <c r="G328" t="s">
        <v>143</v>
      </c>
      <c r="H328" s="301" t="s">
        <v>144</v>
      </c>
      <c r="I328" s="341" t="s">
        <v>61</v>
      </c>
      <c r="AG328" s="51">
        <v>2020</v>
      </c>
    </row>
    <row r="329" spans="1:33">
      <c r="A329" s="53" t="s">
        <v>360</v>
      </c>
      <c r="B329" s="53" t="s">
        <v>243</v>
      </c>
      <c r="C329" s="51">
        <v>2020</v>
      </c>
      <c r="D329" s="341" t="s">
        <v>142</v>
      </c>
      <c r="E329" t="s">
        <v>168</v>
      </c>
      <c r="F329" t="s">
        <v>61</v>
      </c>
      <c r="G329" t="s">
        <v>143</v>
      </c>
      <c r="H329" s="301" t="s">
        <v>144</v>
      </c>
      <c r="I329" s="341" t="s">
        <v>61</v>
      </c>
      <c r="AG329" s="51">
        <v>2021</v>
      </c>
    </row>
    <row r="330" spans="1:33">
      <c r="A330" s="53" t="s">
        <v>360</v>
      </c>
      <c r="B330" s="53" t="s">
        <v>243</v>
      </c>
      <c r="C330" s="51">
        <v>2021</v>
      </c>
      <c r="D330" s="341" t="s">
        <v>142</v>
      </c>
      <c r="E330" t="s">
        <v>168</v>
      </c>
      <c r="F330" t="s">
        <v>61</v>
      </c>
      <c r="G330" t="s">
        <v>143</v>
      </c>
      <c r="H330" s="301" t="s">
        <v>157</v>
      </c>
      <c r="I330" s="341" t="s">
        <v>61</v>
      </c>
      <c r="AG330" s="51">
        <v>2022</v>
      </c>
    </row>
    <row r="331" spans="1:33">
      <c r="A331" s="53" t="s">
        <v>360</v>
      </c>
      <c r="B331" s="53" t="s">
        <v>243</v>
      </c>
      <c r="C331" s="51">
        <v>2022</v>
      </c>
      <c r="D331" s="341" t="s">
        <v>142</v>
      </c>
      <c r="E331" t="s">
        <v>168</v>
      </c>
      <c r="F331" t="s">
        <v>61</v>
      </c>
      <c r="G331" t="s">
        <v>143</v>
      </c>
      <c r="H331" s="301" t="s">
        <v>157</v>
      </c>
      <c r="I331" s="341" t="s">
        <v>61</v>
      </c>
      <c r="AG331" s="51">
        <v>2023</v>
      </c>
    </row>
    <row r="332" spans="1:33">
      <c r="A332" s="55" t="s">
        <v>360</v>
      </c>
      <c r="B332" s="55" t="s">
        <v>243</v>
      </c>
      <c r="C332" s="47">
        <v>2023</v>
      </c>
      <c r="D332" s="341" t="s">
        <v>142</v>
      </c>
      <c r="E332" t="s">
        <v>168</v>
      </c>
      <c r="F332" t="s">
        <v>61</v>
      </c>
      <c r="G332" t="s">
        <v>143</v>
      </c>
      <c r="H332" s="301" t="s">
        <v>157</v>
      </c>
      <c r="I332" s="341" t="s">
        <v>61</v>
      </c>
      <c r="AG332" s="47">
        <v>2023</v>
      </c>
    </row>
    <row r="333" spans="1:33">
      <c r="A333" s="53" t="s">
        <v>51</v>
      </c>
      <c r="B333" s="53" t="s">
        <v>180</v>
      </c>
      <c r="C333" s="51">
        <v>2016</v>
      </c>
      <c r="D333" s="341" t="s">
        <v>142</v>
      </c>
      <c r="E333" t="s">
        <v>142</v>
      </c>
      <c r="F333" s="3" t="s">
        <v>142</v>
      </c>
      <c r="G333" t="s">
        <v>143</v>
      </c>
      <c r="H333" s="301" t="s">
        <v>144</v>
      </c>
      <c r="I333" s="341" t="s">
        <v>145</v>
      </c>
      <c r="AG333" s="51">
        <v>2017</v>
      </c>
    </row>
    <row r="334" spans="1:33">
      <c r="A334" s="53" t="s">
        <v>51</v>
      </c>
      <c r="B334" s="53" t="s">
        <v>180</v>
      </c>
      <c r="C334" s="51">
        <v>2017</v>
      </c>
      <c r="D334" s="341" t="s">
        <v>142</v>
      </c>
      <c r="E334" t="s">
        <v>142</v>
      </c>
      <c r="F334" s="3" t="s">
        <v>142</v>
      </c>
      <c r="G334" t="s">
        <v>143</v>
      </c>
      <c r="H334" s="301" t="s">
        <v>144</v>
      </c>
      <c r="I334" s="341" t="s">
        <v>145</v>
      </c>
      <c r="AG334" s="51">
        <v>2018</v>
      </c>
    </row>
    <row r="335" spans="1:33">
      <c r="A335" s="53" t="s">
        <v>51</v>
      </c>
      <c r="B335" s="53" t="s">
        <v>180</v>
      </c>
      <c r="C335" s="51">
        <v>2018</v>
      </c>
      <c r="D335" s="341" t="s">
        <v>142</v>
      </c>
      <c r="E335" t="s">
        <v>142</v>
      </c>
      <c r="F335" s="3" t="s">
        <v>142</v>
      </c>
      <c r="G335" t="s">
        <v>143</v>
      </c>
      <c r="H335" s="301" t="s">
        <v>144</v>
      </c>
      <c r="I335" s="341" t="s">
        <v>145</v>
      </c>
      <c r="AG335" s="51">
        <v>2019</v>
      </c>
    </row>
    <row r="336" spans="1:33">
      <c r="A336" s="53" t="s">
        <v>51</v>
      </c>
      <c r="B336" s="53" t="s">
        <v>180</v>
      </c>
      <c r="C336" s="51">
        <v>2019</v>
      </c>
      <c r="D336" s="341" t="s">
        <v>142</v>
      </c>
      <c r="E336" t="s">
        <v>142</v>
      </c>
      <c r="F336" s="3" t="s">
        <v>142</v>
      </c>
      <c r="G336" t="s">
        <v>143</v>
      </c>
      <c r="H336" s="301" t="s">
        <v>144</v>
      </c>
      <c r="I336" s="341" t="s">
        <v>145</v>
      </c>
      <c r="AG336" s="51">
        <v>2020</v>
      </c>
    </row>
    <row r="337" spans="1:33">
      <c r="A337" s="53" t="s">
        <v>51</v>
      </c>
      <c r="B337" s="53" t="s">
        <v>180</v>
      </c>
      <c r="C337" s="51">
        <v>2020</v>
      </c>
      <c r="D337" s="341" t="s">
        <v>142</v>
      </c>
      <c r="E337" t="s">
        <v>142</v>
      </c>
      <c r="F337" t="s">
        <v>142</v>
      </c>
      <c r="G337" t="s">
        <v>143</v>
      </c>
      <c r="H337" s="301" t="s">
        <v>144</v>
      </c>
      <c r="I337" s="341" t="s">
        <v>145</v>
      </c>
      <c r="AG337" s="51">
        <v>2021</v>
      </c>
    </row>
    <row r="338" spans="1:33">
      <c r="A338" s="53" t="s">
        <v>51</v>
      </c>
      <c r="B338" s="53" t="s">
        <v>180</v>
      </c>
      <c r="C338" s="51">
        <v>2021</v>
      </c>
      <c r="D338" s="341" t="s">
        <v>142</v>
      </c>
      <c r="E338" t="s">
        <v>142</v>
      </c>
      <c r="F338" s="3" t="s">
        <v>142</v>
      </c>
      <c r="G338" t="s">
        <v>143</v>
      </c>
      <c r="H338" s="301" t="s">
        <v>322</v>
      </c>
      <c r="I338" s="341" t="s">
        <v>145</v>
      </c>
      <c r="AG338" s="51">
        <v>2022</v>
      </c>
    </row>
    <row r="339" spans="1:33">
      <c r="A339" s="53" t="s">
        <v>51</v>
      </c>
      <c r="B339" s="53" t="s">
        <v>180</v>
      </c>
      <c r="C339" s="51">
        <v>2022</v>
      </c>
      <c r="D339" s="341" t="s">
        <v>142</v>
      </c>
      <c r="E339" t="s">
        <v>142</v>
      </c>
      <c r="F339" t="s">
        <v>142</v>
      </c>
      <c r="G339" t="s">
        <v>143</v>
      </c>
      <c r="H339" s="301" t="s">
        <v>157</v>
      </c>
      <c r="I339" s="772" t="s">
        <v>145</v>
      </c>
      <c r="AG339" s="51">
        <v>2023</v>
      </c>
    </row>
    <row r="340" spans="1:33">
      <c r="A340" s="55" t="s">
        <v>51</v>
      </c>
      <c r="B340" s="55" t="s">
        <v>180</v>
      </c>
      <c r="C340" s="47">
        <v>2023</v>
      </c>
      <c r="D340" s="341" t="s">
        <v>142</v>
      </c>
      <c r="E340" t="s">
        <v>142</v>
      </c>
      <c r="F340" t="s">
        <v>142</v>
      </c>
      <c r="G340" t="s">
        <v>143</v>
      </c>
      <c r="H340" s="301" t="s">
        <v>157</v>
      </c>
      <c r="I340" s="772" t="s">
        <v>145</v>
      </c>
      <c r="AG340" s="47">
        <v>2023</v>
      </c>
    </row>
    <row r="341" spans="1:33">
      <c r="A341" s="53" t="s">
        <v>4</v>
      </c>
      <c r="B341" s="53" t="s">
        <v>243</v>
      </c>
      <c r="C341" s="51">
        <v>2016</v>
      </c>
      <c r="D341" s="341" t="s">
        <v>142</v>
      </c>
      <c r="E341" t="s">
        <v>142</v>
      </c>
      <c r="F341" s="3" t="s">
        <v>142</v>
      </c>
      <c r="G341" t="s">
        <v>143</v>
      </c>
      <c r="H341" s="301" t="s">
        <v>144</v>
      </c>
      <c r="I341" s="341" t="s">
        <v>209</v>
      </c>
      <c r="AG341" s="741">
        <v>2017</v>
      </c>
    </row>
    <row r="342" spans="1:33">
      <c r="A342" s="53" t="s">
        <v>4</v>
      </c>
      <c r="B342" s="53" t="s">
        <v>243</v>
      </c>
      <c r="C342" s="51">
        <v>2017</v>
      </c>
      <c r="D342" s="341" t="s">
        <v>142</v>
      </c>
      <c r="E342" t="s">
        <v>142</v>
      </c>
      <c r="F342" s="3" t="s">
        <v>142</v>
      </c>
      <c r="G342" t="s">
        <v>143</v>
      </c>
      <c r="H342" s="301" t="s">
        <v>144</v>
      </c>
      <c r="I342" s="341" t="s">
        <v>209</v>
      </c>
      <c r="AG342" s="51">
        <v>2018</v>
      </c>
    </row>
    <row r="343" spans="1:33">
      <c r="A343" s="53" t="s">
        <v>4</v>
      </c>
      <c r="B343" s="53" t="s">
        <v>243</v>
      </c>
      <c r="C343" s="51">
        <v>2018</v>
      </c>
      <c r="D343" s="341" t="s">
        <v>142</v>
      </c>
      <c r="E343" t="s">
        <v>142</v>
      </c>
      <c r="F343" s="3" t="s">
        <v>142</v>
      </c>
      <c r="G343" t="s">
        <v>143</v>
      </c>
      <c r="H343" s="301" t="s">
        <v>144</v>
      </c>
      <c r="I343" s="341" t="s">
        <v>209</v>
      </c>
      <c r="AG343" s="51">
        <v>2019</v>
      </c>
    </row>
    <row r="344" spans="1:33">
      <c r="A344" s="525" t="s">
        <v>4</v>
      </c>
      <c r="B344" s="525" t="s">
        <v>243</v>
      </c>
      <c r="C344" s="524">
        <v>2019</v>
      </c>
      <c r="D344" s="341" t="s">
        <v>142</v>
      </c>
      <c r="E344" t="s">
        <v>142</v>
      </c>
      <c r="F344" s="3" t="s">
        <v>142</v>
      </c>
      <c r="G344" t="s">
        <v>143</v>
      </c>
      <c r="H344" s="301" t="s">
        <v>144</v>
      </c>
      <c r="I344" s="341" t="s">
        <v>145</v>
      </c>
      <c r="AG344" s="524">
        <v>2020</v>
      </c>
    </row>
    <row r="345" spans="1:33">
      <c r="A345" s="525" t="s">
        <v>4</v>
      </c>
      <c r="B345" s="525" t="s">
        <v>243</v>
      </c>
      <c r="C345" s="524">
        <v>2020</v>
      </c>
      <c r="D345" s="341" t="s">
        <v>142</v>
      </c>
      <c r="E345" t="s">
        <v>142</v>
      </c>
      <c r="F345" t="s">
        <v>142</v>
      </c>
      <c r="G345" t="s">
        <v>143</v>
      </c>
      <c r="H345" s="301" t="s">
        <v>144</v>
      </c>
      <c r="I345" s="341" t="s">
        <v>145</v>
      </c>
      <c r="AG345" s="524">
        <v>2021</v>
      </c>
    </row>
    <row r="346" spans="1:33">
      <c r="A346" s="525" t="s">
        <v>4</v>
      </c>
      <c r="B346" s="525" t="s">
        <v>243</v>
      </c>
      <c r="C346" s="524">
        <v>2021</v>
      </c>
      <c r="D346" s="341" t="s">
        <v>142</v>
      </c>
      <c r="E346" t="s">
        <v>142</v>
      </c>
      <c r="F346" t="s">
        <v>142</v>
      </c>
      <c r="G346" t="s">
        <v>143</v>
      </c>
      <c r="H346" s="301" t="s">
        <v>322</v>
      </c>
      <c r="I346" s="341" t="s">
        <v>145</v>
      </c>
      <c r="AG346" s="524">
        <v>2022</v>
      </c>
    </row>
    <row r="347" spans="1:33">
      <c r="A347" s="53" t="s">
        <v>4</v>
      </c>
      <c r="B347" s="53" t="s">
        <v>243</v>
      </c>
      <c r="C347" s="51">
        <v>2022</v>
      </c>
      <c r="D347" s="341" t="s">
        <v>142</v>
      </c>
      <c r="E347" t="s">
        <v>142</v>
      </c>
      <c r="F347" t="s">
        <v>142</v>
      </c>
      <c r="G347" t="s">
        <v>143</v>
      </c>
      <c r="H347" s="301" t="s">
        <v>157</v>
      </c>
      <c r="I347" s="772" t="s">
        <v>378</v>
      </c>
      <c r="AG347" s="51">
        <v>2023</v>
      </c>
    </row>
    <row r="348" spans="1:33">
      <c r="A348" s="10" t="s">
        <v>4</v>
      </c>
      <c r="B348" s="10" t="s">
        <v>243</v>
      </c>
      <c r="C348" s="47">
        <v>2023</v>
      </c>
      <c r="D348" s="341" t="s">
        <v>142</v>
      </c>
      <c r="E348" t="s">
        <v>168</v>
      </c>
      <c r="F348" t="s">
        <v>61</v>
      </c>
      <c r="G348" t="s">
        <v>143</v>
      </c>
      <c r="H348" s="301" t="s">
        <v>157</v>
      </c>
      <c r="I348" s="341" t="s">
        <v>61</v>
      </c>
      <c r="AG348" s="4">
        <v>2023</v>
      </c>
    </row>
    <row r="349" spans="1:33">
      <c r="A349" s="53" t="s">
        <v>381</v>
      </c>
      <c r="B349" s="53" t="s">
        <v>141</v>
      </c>
      <c r="C349" s="51">
        <v>2016</v>
      </c>
      <c r="D349" s="341" t="s">
        <v>168</v>
      </c>
      <c r="E349" t="s">
        <v>61</v>
      </c>
      <c r="F349" t="s">
        <v>61</v>
      </c>
      <c r="G349" t="s">
        <v>61</v>
      </c>
      <c r="H349" s="301" t="s">
        <v>169</v>
      </c>
      <c r="I349" s="341" t="s">
        <v>61</v>
      </c>
      <c r="AG349" s="741">
        <v>2017</v>
      </c>
    </row>
    <row r="350" spans="1:33">
      <c r="A350" s="53" t="s">
        <v>381</v>
      </c>
      <c r="B350" s="53" t="s">
        <v>141</v>
      </c>
      <c r="C350" s="51">
        <v>2017</v>
      </c>
      <c r="D350" s="341" t="s">
        <v>168</v>
      </c>
      <c r="E350" t="s">
        <v>61</v>
      </c>
      <c r="F350" t="s">
        <v>61</v>
      </c>
      <c r="G350" t="s">
        <v>61</v>
      </c>
      <c r="H350" s="301" t="s">
        <v>169</v>
      </c>
      <c r="I350" s="341" t="s">
        <v>61</v>
      </c>
      <c r="AG350" s="51">
        <v>2018</v>
      </c>
    </row>
    <row r="351" spans="1:33">
      <c r="A351" s="53" t="s">
        <v>381</v>
      </c>
      <c r="B351" s="53" t="s">
        <v>141</v>
      </c>
      <c r="C351" s="51">
        <v>2018</v>
      </c>
      <c r="D351" s="341" t="s">
        <v>168</v>
      </c>
      <c r="E351" t="s">
        <v>61</v>
      </c>
      <c r="F351" t="s">
        <v>61</v>
      </c>
      <c r="G351" t="s">
        <v>61</v>
      </c>
      <c r="H351" s="301" t="s">
        <v>169</v>
      </c>
      <c r="I351" s="341" t="s">
        <v>61</v>
      </c>
      <c r="AG351" s="51">
        <v>2019</v>
      </c>
    </row>
    <row r="352" spans="1:33">
      <c r="A352" s="53" t="s">
        <v>381</v>
      </c>
      <c r="B352" s="53" t="s">
        <v>141</v>
      </c>
      <c r="C352" s="51">
        <v>2019</v>
      </c>
      <c r="D352" s="341" t="s">
        <v>168</v>
      </c>
      <c r="E352" t="s">
        <v>61</v>
      </c>
      <c r="F352" t="s">
        <v>61</v>
      </c>
      <c r="G352" t="s">
        <v>61</v>
      </c>
      <c r="H352" s="301" t="s">
        <v>169</v>
      </c>
      <c r="I352" s="341" t="s">
        <v>61</v>
      </c>
      <c r="AG352" s="51">
        <v>2020</v>
      </c>
    </row>
    <row r="353" spans="1:33">
      <c r="A353" s="53" t="s">
        <v>381</v>
      </c>
      <c r="B353" s="53" t="s">
        <v>141</v>
      </c>
      <c r="C353" s="51">
        <v>2020</v>
      </c>
      <c r="D353" s="341" t="s">
        <v>168</v>
      </c>
      <c r="E353" t="s">
        <v>61</v>
      </c>
      <c r="F353" t="s">
        <v>61</v>
      </c>
      <c r="G353" t="s">
        <v>61</v>
      </c>
      <c r="H353" s="301" t="s">
        <v>169</v>
      </c>
      <c r="I353" s="341" t="s">
        <v>61</v>
      </c>
      <c r="AG353" s="51">
        <v>2021</v>
      </c>
    </row>
    <row r="354" spans="1:33">
      <c r="A354" s="53" t="s">
        <v>381</v>
      </c>
      <c r="B354" s="53" t="s">
        <v>141</v>
      </c>
      <c r="C354" s="51">
        <v>2021</v>
      </c>
      <c r="D354" s="341" t="s">
        <v>142</v>
      </c>
      <c r="E354" t="s">
        <v>168</v>
      </c>
      <c r="F354" t="s">
        <v>61</v>
      </c>
      <c r="G354" t="s">
        <v>817</v>
      </c>
      <c r="H354" s="301" t="s">
        <v>382</v>
      </c>
      <c r="I354" s="341" t="s">
        <v>61</v>
      </c>
      <c r="AG354" s="51">
        <v>2022</v>
      </c>
    </row>
    <row r="355" spans="1:33">
      <c r="A355" s="55" t="s">
        <v>381</v>
      </c>
      <c r="B355" s="55" t="s">
        <v>141</v>
      </c>
      <c r="C355" s="47">
        <v>2022</v>
      </c>
      <c r="D355" s="341" t="s">
        <v>168</v>
      </c>
      <c r="E355" t="s">
        <v>61</v>
      </c>
      <c r="F355" t="s">
        <v>61</v>
      </c>
      <c r="G355" t="s">
        <v>61</v>
      </c>
      <c r="H355" s="301" t="s">
        <v>169</v>
      </c>
      <c r="I355" s="341" t="s">
        <v>61</v>
      </c>
      <c r="AG355" s="47">
        <v>2023</v>
      </c>
    </row>
    <row r="356" spans="1:33">
      <c r="A356" s="9" t="s">
        <v>383</v>
      </c>
      <c r="B356" s="9" t="s">
        <v>180</v>
      </c>
      <c r="C356" s="5">
        <v>2016</v>
      </c>
      <c r="D356" s="341" t="s">
        <v>168</v>
      </c>
      <c r="E356" t="s">
        <v>61</v>
      </c>
      <c r="F356" t="s">
        <v>61</v>
      </c>
      <c r="G356" t="s">
        <v>61</v>
      </c>
      <c r="H356" s="301" t="s">
        <v>169</v>
      </c>
      <c r="I356" s="341" t="s">
        <v>61</v>
      </c>
      <c r="AG356" s="5">
        <v>2017</v>
      </c>
    </row>
    <row r="357" spans="1:33">
      <c r="A357" s="9" t="s">
        <v>383</v>
      </c>
      <c r="B357" s="9" t="s">
        <v>180</v>
      </c>
      <c r="C357" s="5">
        <v>2017</v>
      </c>
      <c r="D357" s="341" t="s">
        <v>168</v>
      </c>
      <c r="E357" t="s">
        <v>61</v>
      </c>
      <c r="F357" t="s">
        <v>61</v>
      </c>
      <c r="G357" t="s">
        <v>61</v>
      </c>
      <c r="H357" s="301" t="s">
        <v>169</v>
      </c>
      <c r="I357" s="341" t="s">
        <v>61</v>
      </c>
      <c r="AG357" s="5">
        <v>2018</v>
      </c>
    </row>
    <row r="358" spans="1:33">
      <c r="A358" s="9" t="s">
        <v>383</v>
      </c>
      <c r="B358" s="9" t="s">
        <v>180</v>
      </c>
      <c r="C358" s="5">
        <v>2018</v>
      </c>
      <c r="D358" s="341" t="s">
        <v>168</v>
      </c>
      <c r="E358" t="s">
        <v>61</v>
      </c>
      <c r="F358" t="s">
        <v>61</v>
      </c>
      <c r="G358" t="s">
        <v>61</v>
      </c>
      <c r="H358" s="301" t="s">
        <v>169</v>
      </c>
      <c r="I358" s="341" t="s">
        <v>61</v>
      </c>
      <c r="AG358" s="5">
        <v>2019</v>
      </c>
    </row>
    <row r="359" spans="1:33">
      <c r="A359" s="9" t="s">
        <v>383</v>
      </c>
      <c r="B359" s="9" t="s">
        <v>180</v>
      </c>
      <c r="C359" s="5">
        <v>2019</v>
      </c>
      <c r="D359" s="341" t="s">
        <v>168</v>
      </c>
      <c r="E359" t="s">
        <v>61</v>
      </c>
      <c r="F359" t="s">
        <v>61</v>
      </c>
      <c r="G359" t="s">
        <v>61</v>
      </c>
      <c r="H359" s="301" t="s">
        <v>169</v>
      </c>
      <c r="I359" s="341" t="s">
        <v>61</v>
      </c>
      <c r="AG359" s="5">
        <v>2020</v>
      </c>
    </row>
    <row r="360" spans="1:33">
      <c r="A360" s="9" t="s">
        <v>383</v>
      </c>
      <c r="B360" s="9" t="s">
        <v>180</v>
      </c>
      <c r="C360" s="5">
        <v>2020</v>
      </c>
      <c r="D360" s="341" t="s">
        <v>168</v>
      </c>
      <c r="E360" t="s">
        <v>61</v>
      </c>
      <c r="F360" t="s">
        <v>61</v>
      </c>
      <c r="G360" t="s">
        <v>61</v>
      </c>
      <c r="H360" s="301" t="s">
        <v>169</v>
      </c>
      <c r="I360" s="341" t="s">
        <v>61</v>
      </c>
      <c r="AG360" s="5">
        <v>2021</v>
      </c>
    </row>
    <row r="361" spans="1:33">
      <c r="A361" s="9" t="s">
        <v>383</v>
      </c>
      <c r="B361" s="9" t="s">
        <v>180</v>
      </c>
      <c r="C361" s="5">
        <v>2021</v>
      </c>
      <c r="D361" s="341" t="s">
        <v>168</v>
      </c>
      <c r="E361" t="s">
        <v>61</v>
      </c>
      <c r="F361" t="s">
        <v>61</v>
      </c>
      <c r="G361" t="s">
        <v>61</v>
      </c>
      <c r="H361" s="301" t="s">
        <v>169</v>
      </c>
      <c r="I361" s="341" t="s">
        <v>61</v>
      </c>
      <c r="AG361" s="5">
        <v>2022</v>
      </c>
    </row>
    <row r="362" spans="1:33">
      <c r="A362" s="10" t="s">
        <v>383</v>
      </c>
      <c r="B362" s="10" t="s">
        <v>180</v>
      </c>
      <c r="C362" s="4">
        <v>2022</v>
      </c>
      <c r="D362" s="341" t="s">
        <v>168</v>
      </c>
      <c r="E362" t="s">
        <v>61</v>
      </c>
      <c r="F362" t="s">
        <v>61</v>
      </c>
      <c r="G362" t="s">
        <v>61</v>
      </c>
      <c r="H362" s="301" t="s">
        <v>169</v>
      </c>
      <c r="I362" s="341" t="s">
        <v>61</v>
      </c>
      <c r="AG362" s="4">
        <v>2023</v>
      </c>
    </row>
    <row r="363" spans="1:33">
      <c r="A363" s="53" t="s">
        <v>54</v>
      </c>
      <c r="B363" s="53" t="s">
        <v>116</v>
      </c>
      <c r="C363" s="51">
        <v>2016</v>
      </c>
      <c r="D363" s="341" t="s">
        <v>142</v>
      </c>
      <c r="E363" t="s">
        <v>142</v>
      </c>
      <c r="F363" t="s">
        <v>168</v>
      </c>
      <c r="G363" t="s">
        <v>204</v>
      </c>
      <c r="H363" s="301" t="s">
        <v>304</v>
      </c>
      <c r="I363" s="341" t="s">
        <v>226</v>
      </c>
      <c r="AG363" s="741">
        <v>2017</v>
      </c>
    </row>
    <row r="364" spans="1:33">
      <c r="A364" s="53" t="s">
        <v>54</v>
      </c>
      <c r="B364" s="53" t="s">
        <v>116</v>
      </c>
      <c r="C364" s="51">
        <v>2017</v>
      </c>
      <c r="D364" s="341" t="s">
        <v>142</v>
      </c>
      <c r="E364" t="s">
        <v>142</v>
      </c>
      <c r="F364" s="3" t="s">
        <v>168</v>
      </c>
      <c r="G364" t="s">
        <v>204</v>
      </c>
      <c r="H364" s="301" t="s">
        <v>205</v>
      </c>
      <c r="I364" s="341" t="s">
        <v>226</v>
      </c>
      <c r="AG364" s="51">
        <v>2018</v>
      </c>
    </row>
    <row r="365" spans="1:33">
      <c r="A365" s="53" t="s">
        <v>54</v>
      </c>
      <c r="B365" s="53" t="s">
        <v>116</v>
      </c>
      <c r="C365" s="51">
        <v>2018</v>
      </c>
      <c r="D365" s="341" t="s">
        <v>142</v>
      </c>
      <c r="E365" t="s">
        <v>142</v>
      </c>
      <c r="F365" s="3" t="s">
        <v>168</v>
      </c>
      <c r="G365" t="s">
        <v>204</v>
      </c>
      <c r="H365" s="301" t="s">
        <v>205</v>
      </c>
      <c r="I365" s="341" t="s">
        <v>226</v>
      </c>
      <c r="AG365" s="51">
        <v>2019</v>
      </c>
    </row>
    <row r="366" spans="1:33">
      <c r="A366" s="53" t="s">
        <v>54</v>
      </c>
      <c r="B366" s="53" t="s">
        <v>116</v>
      </c>
      <c r="C366" s="51">
        <v>2019</v>
      </c>
      <c r="D366" s="341" t="s">
        <v>142</v>
      </c>
      <c r="E366" t="s">
        <v>142</v>
      </c>
      <c r="F366" s="3" t="s">
        <v>168</v>
      </c>
      <c r="G366" t="s">
        <v>204</v>
      </c>
      <c r="H366" s="301" t="s">
        <v>306</v>
      </c>
      <c r="I366" s="341" t="s">
        <v>226</v>
      </c>
      <c r="AG366" s="51">
        <v>2020</v>
      </c>
    </row>
    <row r="367" spans="1:33">
      <c r="A367" s="53" t="s">
        <v>54</v>
      </c>
      <c r="B367" s="53" t="s">
        <v>116</v>
      </c>
      <c r="C367" s="51">
        <v>2020</v>
      </c>
      <c r="D367" s="341" t="s">
        <v>142</v>
      </c>
      <c r="E367" t="s">
        <v>142</v>
      </c>
      <c r="F367" t="s">
        <v>168</v>
      </c>
      <c r="G367" t="s">
        <v>204</v>
      </c>
      <c r="H367" s="301" t="s">
        <v>306</v>
      </c>
      <c r="I367" s="341" t="s">
        <v>226</v>
      </c>
      <c r="AG367" s="51">
        <v>2021</v>
      </c>
    </row>
    <row r="368" spans="1:33">
      <c r="A368" s="53" t="s">
        <v>54</v>
      </c>
      <c r="B368" s="53" t="s">
        <v>116</v>
      </c>
      <c r="C368" s="51">
        <v>2021</v>
      </c>
      <c r="D368" s="341" t="s">
        <v>142</v>
      </c>
      <c r="E368" t="s">
        <v>142</v>
      </c>
      <c r="F368" t="s">
        <v>168</v>
      </c>
      <c r="G368" t="s">
        <v>204</v>
      </c>
      <c r="H368" s="301" t="s">
        <v>306</v>
      </c>
      <c r="I368" s="341" t="s">
        <v>226</v>
      </c>
      <c r="AG368" s="51">
        <v>2022</v>
      </c>
    </row>
    <row r="369" spans="1:33">
      <c r="A369" s="53" t="s">
        <v>54</v>
      </c>
      <c r="B369" s="53" t="s">
        <v>116</v>
      </c>
      <c r="C369" s="51">
        <v>2022</v>
      </c>
      <c r="D369" s="341" t="s">
        <v>142</v>
      </c>
      <c r="E369" t="s">
        <v>142</v>
      </c>
      <c r="F369" t="s">
        <v>330</v>
      </c>
      <c r="G369" t="s">
        <v>204</v>
      </c>
      <c r="H369" s="301" t="s">
        <v>306</v>
      </c>
      <c r="I369" s="772" t="s">
        <v>226</v>
      </c>
      <c r="AG369" s="51">
        <v>2023</v>
      </c>
    </row>
    <row r="370" spans="1:33">
      <c r="A370" s="55" t="s">
        <v>54</v>
      </c>
      <c r="B370" s="55" t="s">
        <v>116</v>
      </c>
      <c r="C370" s="47">
        <v>2023</v>
      </c>
      <c r="D370" s="341" t="s">
        <v>142</v>
      </c>
      <c r="E370" t="s">
        <v>142</v>
      </c>
      <c r="F370" t="s">
        <v>330</v>
      </c>
      <c r="G370" t="s">
        <v>204</v>
      </c>
      <c r="H370" s="301" t="s">
        <v>306</v>
      </c>
      <c r="I370" s="772" t="s">
        <v>226</v>
      </c>
      <c r="AG370" s="47">
        <v>2023</v>
      </c>
    </row>
    <row r="371" spans="1:33">
      <c r="A371" s="9" t="s">
        <v>384</v>
      </c>
      <c r="B371" s="9" t="s">
        <v>804</v>
      </c>
      <c r="C371" s="5">
        <v>2016</v>
      </c>
      <c r="D371" s="341" t="s">
        <v>168</v>
      </c>
      <c r="E371" t="s">
        <v>61</v>
      </c>
      <c r="F371" t="s">
        <v>61</v>
      </c>
      <c r="G371" t="s">
        <v>61</v>
      </c>
      <c r="H371" s="301" t="s">
        <v>169</v>
      </c>
      <c r="I371" s="341" t="s">
        <v>61</v>
      </c>
      <c r="AG371" s="5">
        <v>2017</v>
      </c>
    </row>
    <row r="372" spans="1:33">
      <c r="A372" s="9" t="s">
        <v>384</v>
      </c>
      <c r="B372" s="9" t="s">
        <v>804</v>
      </c>
      <c r="C372" s="5">
        <v>2017</v>
      </c>
      <c r="D372" s="341" t="s">
        <v>168</v>
      </c>
      <c r="E372" t="s">
        <v>61</v>
      </c>
      <c r="F372" t="s">
        <v>61</v>
      </c>
      <c r="G372" t="s">
        <v>61</v>
      </c>
      <c r="H372" s="301" t="s">
        <v>169</v>
      </c>
      <c r="I372" s="341" t="s">
        <v>61</v>
      </c>
      <c r="AG372" s="5">
        <v>2018</v>
      </c>
    </row>
    <row r="373" spans="1:33">
      <c r="A373" s="9" t="s">
        <v>384</v>
      </c>
      <c r="B373" s="9" t="s">
        <v>804</v>
      </c>
      <c r="C373" s="5">
        <v>2018</v>
      </c>
      <c r="D373" s="341" t="s">
        <v>168</v>
      </c>
      <c r="E373" t="s">
        <v>61</v>
      </c>
      <c r="F373" t="s">
        <v>61</v>
      </c>
      <c r="G373" t="s">
        <v>61</v>
      </c>
      <c r="H373" s="301" t="s">
        <v>169</v>
      </c>
      <c r="I373" s="341" t="s">
        <v>61</v>
      </c>
      <c r="AG373" s="5">
        <v>2019</v>
      </c>
    </row>
    <row r="374" spans="1:33">
      <c r="A374" s="9" t="s">
        <v>384</v>
      </c>
      <c r="B374" s="9" t="s">
        <v>804</v>
      </c>
      <c r="C374" s="5">
        <v>2019</v>
      </c>
      <c r="D374" s="341" t="s">
        <v>168</v>
      </c>
      <c r="E374" t="s">
        <v>61</v>
      </c>
      <c r="F374" t="s">
        <v>61</v>
      </c>
      <c r="G374" t="s">
        <v>61</v>
      </c>
      <c r="H374" s="301" t="s">
        <v>169</v>
      </c>
      <c r="I374" s="341" t="s">
        <v>61</v>
      </c>
      <c r="AG374" s="5">
        <v>2020</v>
      </c>
    </row>
    <row r="375" spans="1:33">
      <c r="A375" s="9" t="s">
        <v>384</v>
      </c>
      <c r="B375" s="9" t="s">
        <v>804</v>
      </c>
      <c r="C375" s="5">
        <v>2020</v>
      </c>
      <c r="D375" s="341" t="s">
        <v>168</v>
      </c>
      <c r="E375" t="s">
        <v>61</v>
      </c>
      <c r="F375" t="s">
        <v>61</v>
      </c>
      <c r="G375" t="s">
        <v>61</v>
      </c>
      <c r="H375" s="301" t="s">
        <v>169</v>
      </c>
      <c r="I375" s="341" t="s">
        <v>61</v>
      </c>
      <c r="AG375" s="5">
        <v>2021</v>
      </c>
    </row>
    <row r="376" spans="1:33">
      <c r="A376" s="9" t="s">
        <v>384</v>
      </c>
      <c r="B376" s="9" t="s">
        <v>804</v>
      </c>
      <c r="C376" s="5">
        <v>2021</v>
      </c>
      <c r="D376" s="341" t="s">
        <v>168</v>
      </c>
      <c r="E376" t="s">
        <v>61</v>
      </c>
      <c r="F376" t="s">
        <v>61</v>
      </c>
      <c r="G376" t="s">
        <v>61</v>
      </c>
      <c r="H376" s="301" t="s">
        <v>169</v>
      </c>
      <c r="I376" s="341" t="s">
        <v>61</v>
      </c>
      <c r="AG376" s="5">
        <v>2022</v>
      </c>
    </row>
    <row r="377" spans="1:33">
      <c r="A377" s="10" t="s">
        <v>384</v>
      </c>
      <c r="B377" s="10" t="s">
        <v>804</v>
      </c>
      <c r="C377" s="4">
        <v>2022</v>
      </c>
      <c r="D377" s="341" t="s">
        <v>168</v>
      </c>
      <c r="E377" t="s">
        <v>61</v>
      </c>
      <c r="F377" t="s">
        <v>61</v>
      </c>
      <c r="G377" t="s">
        <v>61</v>
      </c>
      <c r="H377" s="301" t="s">
        <v>169</v>
      </c>
      <c r="I377" s="341" t="s">
        <v>61</v>
      </c>
      <c r="AG377" s="4">
        <v>2023</v>
      </c>
    </row>
    <row r="378" spans="1:33">
      <c r="A378" s="53" t="s">
        <v>44</v>
      </c>
      <c r="B378" s="53" t="s">
        <v>116</v>
      </c>
      <c r="C378" s="51">
        <v>2016</v>
      </c>
      <c r="D378" s="341" t="s">
        <v>168</v>
      </c>
      <c r="E378" t="s">
        <v>61</v>
      </c>
      <c r="F378" t="s">
        <v>61</v>
      </c>
      <c r="G378" t="s">
        <v>61</v>
      </c>
      <c r="H378" s="301" t="s">
        <v>169</v>
      </c>
      <c r="I378" s="341" t="s">
        <v>61</v>
      </c>
      <c r="AG378" s="741">
        <v>2017</v>
      </c>
    </row>
    <row r="379" spans="1:33">
      <c r="A379" s="53" t="s">
        <v>44</v>
      </c>
      <c r="B379" s="53" t="s">
        <v>116</v>
      </c>
      <c r="C379" s="51">
        <v>2017</v>
      </c>
      <c r="D379" s="341" t="s">
        <v>168</v>
      </c>
      <c r="E379" t="s">
        <v>61</v>
      </c>
      <c r="F379" t="s">
        <v>61</v>
      </c>
      <c r="G379" t="s">
        <v>61</v>
      </c>
      <c r="H379" s="301" t="s">
        <v>169</v>
      </c>
      <c r="I379" s="341" t="s">
        <v>61</v>
      </c>
      <c r="AG379" s="51">
        <v>2018</v>
      </c>
    </row>
    <row r="380" spans="1:33">
      <c r="A380" s="53" t="s">
        <v>44</v>
      </c>
      <c r="B380" s="53" t="s">
        <v>116</v>
      </c>
      <c r="C380" s="51">
        <v>2018</v>
      </c>
      <c r="D380" s="341" t="s">
        <v>168</v>
      </c>
      <c r="E380" t="s">
        <v>61</v>
      </c>
      <c r="F380" t="s">
        <v>61</v>
      </c>
      <c r="G380" t="s">
        <v>61</v>
      </c>
      <c r="H380" s="301" t="s">
        <v>169</v>
      </c>
      <c r="I380" s="341" t="s">
        <v>61</v>
      </c>
      <c r="AG380" s="51">
        <v>2019</v>
      </c>
    </row>
    <row r="381" spans="1:33">
      <c r="A381" s="53" t="s">
        <v>44</v>
      </c>
      <c r="B381" s="53" t="s">
        <v>116</v>
      </c>
      <c r="C381" s="51">
        <v>2019</v>
      </c>
      <c r="D381" s="341" t="s">
        <v>168</v>
      </c>
      <c r="E381" t="s">
        <v>61</v>
      </c>
      <c r="F381" t="s">
        <v>61</v>
      </c>
      <c r="G381" t="s">
        <v>61</v>
      </c>
      <c r="H381" s="301" t="s">
        <v>169</v>
      </c>
      <c r="I381" s="341" t="s">
        <v>61</v>
      </c>
      <c r="AG381" s="51">
        <v>2020</v>
      </c>
    </row>
    <row r="382" spans="1:33">
      <c r="A382" s="53" t="s">
        <v>44</v>
      </c>
      <c r="B382" s="53" t="s">
        <v>116</v>
      </c>
      <c r="C382" s="51">
        <v>2020</v>
      </c>
      <c r="D382" s="341" t="s">
        <v>142</v>
      </c>
      <c r="E382" t="s">
        <v>168</v>
      </c>
      <c r="F382" t="s">
        <v>61</v>
      </c>
      <c r="G382" t="s">
        <v>170</v>
      </c>
      <c r="H382" s="301" t="s">
        <v>296</v>
      </c>
      <c r="I382" s="341" t="s">
        <v>61</v>
      </c>
      <c r="AG382" s="51">
        <v>2021</v>
      </c>
    </row>
    <row r="383" spans="1:33">
      <c r="A383" s="53" t="s">
        <v>44</v>
      </c>
      <c r="B383" s="53" t="s">
        <v>116</v>
      </c>
      <c r="C383" s="51">
        <v>2021</v>
      </c>
      <c r="D383" s="341" t="s">
        <v>168</v>
      </c>
      <c r="E383" t="s">
        <v>61</v>
      </c>
      <c r="F383" t="s">
        <v>61</v>
      </c>
      <c r="G383" t="s">
        <v>61</v>
      </c>
      <c r="H383" s="301" t="s">
        <v>169</v>
      </c>
      <c r="I383" s="341" t="s">
        <v>61</v>
      </c>
      <c r="AG383" s="51">
        <v>2022</v>
      </c>
    </row>
    <row r="384" spans="1:33">
      <c r="A384" s="53" t="s">
        <v>44</v>
      </c>
      <c r="B384" s="53" t="s">
        <v>116</v>
      </c>
      <c r="C384" s="51">
        <v>2022</v>
      </c>
      <c r="D384" s="341" t="s">
        <v>142</v>
      </c>
      <c r="E384" t="s">
        <v>142</v>
      </c>
      <c r="F384" t="s">
        <v>330</v>
      </c>
      <c r="G384" t="s">
        <v>815</v>
      </c>
      <c r="H384" s="301" t="s">
        <v>385</v>
      </c>
      <c r="I384" s="772" t="s">
        <v>226</v>
      </c>
      <c r="AG384" s="51">
        <v>2023</v>
      </c>
    </row>
    <row r="385" spans="1:33">
      <c r="A385" s="55" t="s">
        <v>44</v>
      </c>
      <c r="B385" s="55" t="s">
        <v>116</v>
      </c>
      <c r="C385" s="47">
        <v>2023</v>
      </c>
      <c r="D385" s="341" t="s">
        <v>142</v>
      </c>
      <c r="E385" t="s">
        <v>142</v>
      </c>
      <c r="F385" t="s">
        <v>330</v>
      </c>
      <c r="G385" t="s">
        <v>826</v>
      </c>
      <c r="H385" s="301" t="s">
        <v>385</v>
      </c>
      <c r="I385" s="772" t="s">
        <v>226</v>
      </c>
      <c r="AG385" s="47">
        <v>2023</v>
      </c>
    </row>
    <row r="386" spans="1:33">
      <c r="A386" s="9" t="s">
        <v>386</v>
      </c>
      <c r="B386" s="9" t="s">
        <v>102</v>
      </c>
      <c r="C386" s="5">
        <v>2016</v>
      </c>
      <c r="D386" s="341" t="s">
        <v>168</v>
      </c>
      <c r="E386" t="s">
        <v>61</v>
      </c>
      <c r="F386" t="s">
        <v>61</v>
      </c>
      <c r="G386" t="s">
        <v>61</v>
      </c>
      <c r="H386" s="301" t="s">
        <v>169</v>
      </c>
      <c r="I386" s="341" t="s">
        <v>61</v>
      </c>
      <c r="AG386" s="5">
        <v>2017</v>
      </c>
    </row>
    <row r="387" spans="1:33">
      <c r="A387" s="9" t="s">
        <v>386</v>
      </c>
      <c r="B387" s="9" t="s">
        <v>102</v>
      </c>
      <c r="C387" s="5">
        <v>2017</v>
      </c>
      <c r="D387" s="341" t="s">
        <v>168</v>
      </c>
      <c r="E387" t="s">
        <v>61</v>
      </c>
      <c r="F387" t="s">
        <v>61</v>
      </c>
      <c r="G387" t="s">
        <v>61</v>
      </c>
      <c r="H387" s="301" t="s">
        <v>169</v>
      </c>
      <c r="I387" s="341" t="s">
        <v>61</v>
      </c>
      <c r="AG387" s="5">
        <v>2018</v>
      </c>
    </row>
    <row r="388" spans="1:33">
      <c r="A388" s="9" t="s">
        <v>386</v>
      </c>
      <c r="B388" s="9" t="s">
        <v>102</v>
      </c>
      <c r="C388" s="5">
        <v>2018</v>
      </c>
      <c r="D388" s="341" t="s">
        <v>168</v>
      </c>
      <c r="E388" t="s">
        <v>61</v>
      </c>
      <c r="F388" t="s">
        <v>61</v>
      </c>
      <c r="G388" t="s">
        <v>61</v>
      </c>
      <c r="H388" s="301" t="s">
        <v>169</v>
      </c>
      <c r="I388" s="341" t="s">
        <v>61</v>
      </c>
      <c r="AG388" s="5">
        <v>2019</v>
      </c>
    </row>
    <row r="389" spans="1:33">
      <c r="A389" s="9" t="s">
        <v>386</v>
      </c>
      <c r="B389" s="9" t="s">
        <v>102</v>
      </c>
      <c r="C389" s="5">
        <v>2019</v>
      </c>
      <c r="D389" s="341" t="s">
        <v>168</v>
      </c>
      <c r="E389" t="s">
        <v>61</v>
      </c>
      <c r="F389" t="s">
        <v>61</v>
      </c>
      <c r="G389" t="s">
        <v>61</v>
      </c>
      <c r="H389" s="301" t="s">
        <v>169</v>
      </c>
      <c r="I389" s="341" t="s">
        <v>61</v>
      </c>
      <c r="AG389" s="5">
        <v>2020</v>
      </c>
    </row>
    <row r="390" spans="1:33">
      <c r="A390" s="9" t="s">
        <v>386</v>
      </c>
      <c r="B390" s="9" t="s">
        <v>102</v>
      </c>
      <c r="C390" s="5">
        <v>2020</v>
      </c>
      <c r="D390" s="341" t="s">
        <v>168</v>
      </c>
      <c r="E390" t="s">
        <v>61</v>
      </c>
      <c r="F390" t="s">
        <v>61</v>
      </c>
      <c r="G390" t="s">
        <v>61</v>
      </c>
      <c r="H390" s="301" t="s">
        <v>169</v>
      </c>
      <c r="I390" s="341" t="s">
        <v>61</v>
      </c>
      <c r="AG390" s="5">
        <v>2021</v>
      </c>
    </row>
    <row r="391" spans="1:33">
      <c r="A391" s="9" t="s">
        <v>386</v>
      </c>
      <c r="B391" s="9" t="s">
        <v>102</v>
      </c>
      <c r="C391" s="5">
        <v>2021</v>
      </c>
      <c r="D391" s="341" t="s">
        <v>168</v>
      </c>
      <c r="E391" t="s">
        <v>61</v>
      </c>
      <c r="F391" t="s">
        <v>61</v>
      </c>
      <c r="G391" t="s">
        <v>61</v>
      </c>
      <c r="H391" s="301" t="s">
        <v>169</v>
      </c>
      <c r="I391" s="341" t="s">
        <v>61</v>
      </c>
      <c r="AG391" s="5">
        <v>2022</v>
      </c>
    </row>
    <row r="392" spans="1:33">
      <c r="A392" s="10" t="s">
        <v>386</v>
      </c>
      <c r="B392" s="10" t="s">
        <v>102</v>
      </c>
      <c r="C392" s="4">
        <v>2022</v>
      </c>
      <c r="D392" s="341" t="s">
        <v>168</v>
      </c>
      <c r="E392" t="s">
        <v>61</v>
      </c>
      <c r="F392" t="s">
        <v>61</v>
      </c>
      <c r="G392" t="s">
        <v>61</v>
      </c>
      <c r="H392" s="301" t="s">
        <v>169</v>
      </c>
      <c r="I392" s="341" t="s">
        <v>61</v>
      </c>
      <c r="AG392" s="4">
        <v>2023</v>
      </c>
    </row>
    <row r="393" spans="1:33">
      <c r="A393" s="53" t="s">
        <v>17</v>
      </c>
      <c r="B393" s="53" t="s">
        <v>102</v>
      </c>
      <c r="C393" s="51">
        <v>2016</v>
      </c>
      <c r="D393" s="341" t="s">
        <v>142</v>
      </c>
      <c r="E393" t="s">
        <v>142</v>
      </c>
      <c r="F393" t="s">
        <v>168</v>
      </c>
      <c r="G393" t="s">
        <v>143</v>
      </c>
      <c r="H393" s="301" t="s">
        <v>304</v>
      </c>
      <c r="I393" s="341" t="s">
        <v>209</v>
      </c>
      <c r="AG393" s="741">
        <v>2017</v>
      </c>
    </row>
    <row r="394" spans="1:33">
      <c r="A394" s="53" t="s">
        <v>17</v>
      </c>
      <c r="B394" s="53" t="s">
        <v>102</v>
      </c>
      <c r="C394" s="51">
        <v>2017</v>
      </c>
      <c r="D394" s="341" t="s">
        <v>142</v>
      </c>
      <c r="E394" t="s">
        <v>142</v>
      </c>
      <c r="F394" s="3" t="s">
        <v>168</v>
      </c>
      <c r="G394" t="s">
        <v>181</v>
      </c>
      <c r="H394" s="301" t="s">
        <v>182</v>
      </c>
      <c r="I394" s="341" t="s">
        <v>145</v>
      </c>
      <c r="AG394" s="51">
        <v>2018</v>
      </c>
    </row>
    <row r="395" spans="1:33">
      <c r="A395" s="53" t="s">
        <v>17</v>
      </c>
      <c r="B395" s="53" t="s">
        <v>102</v>
      </c>
      <c r="C395" s="51">
        <v>2018</v>
      </c>
      <c r="D395" s="341" t="s">
        <v>142</v>
      </c>
      <c r="E395" t="s">
        <v>142</v>
      </c>
      <c r="F395" s="3" t="s">
        <v>142</v>
      </c>
      <c r="G395" t="s">
        <v>825</v>
      </c>
      <c r="H395" s="301" t="s">
        <v>351</v>
      </c>
      <c r="I395" s="341" t="s">
        <v>145</v>
      </c>
      <c r="AG395" s="51">
        <v>2019</v>
      </c>
    </row>
    <row r="396" spans="1:33">
      <c r="A396" s="53" t="s">
        <v>17</v>
      </c>
      <c r="B396" s="53" t="s">
        <v>102</v>
      </c>
      <c r="C396" s="51">
        <v>2019</v>
      </c>
      <c r="D396" s="341" t="s">
        <v>142</v>
      </c>
      <c r="E396" t="s">
        <v>142</v>
      </c>
      <c r="F396" s="3" t="s">
        <v>142</v>
      </c>
      <c r="G396" t="s">
        <v>817</v>
      </c>
      <c r="H396" s="301" t="s">
        <v>231</v>
      </c>
      <c r="I396" s="341" t="s">
        <v>145</v>
      </c>
      <c r="AG396" s="51">
        <v>2020</v>
      </c>
    </row>
    <row r="397" spans="1:33">
      <c r="A397" s="53" t="s">
        <v>17</v>
      </c>
      <c r="B397" s="53" t="s">
        <v>102</v>
      </c>
      <c r="C397" s="51">
        <v>2020</v>
      </c>
      <c r="D397" s="341" t="s">
        <v>142</v>
      </c>
      <c r="E397" t="s">
        <v>142</v>
      </c>
      <c r="F397" t="s">
        <v>142</v>
      </c>
      <c r="G397" t="s">
        <v>817</v>
      </c>
      <c r="H397" s="301" t="s">
        <v>231</v>
      </c>
      <c r="I397" s="341" t="s">
        <v>145</v>
      </c>
      <c r="AG397" s="51">
        <v>2021</v>
      </c>
    </row>
    <row r="398" spans="1:33">
      <c r="A398" s="53" t="s">
        <v>17</v>
      </c>
      <c r="B398" s="53" t="s">
        <v>102</v>
      </c>
      <c r="C398" s="51">
        <v>2021</v>
      </c>
      <c r="D398" s="341" t="s">
        <v>142</v>
      </c>
      <c r="E398" t="s">
        <v>142</v>
      </c>
      <c r="F398" t="s">
        <v>142</v>
      </c>
      <c r="G398" t="s">
        <v>817</v>
      </c>
      <c r="H398" s="301" t="s">
        <v>392</v>
      </c>
      <c r="I398" s="341" t="s">
        <v>145</v>
      </c>
      <c r="AG398" s="51">
        <v>2022</v>
      </c>
    </row>
    <row r="399" spans="1:33">
      <c r="A399" s="53" t="s">
        <v>17</v>
      </c>
      <c r="B399" s="53" t="s">
        <v>102</v>
      </c>
      <c r="C399" s="51">
        <v>2022</v>
      </c>
      <c r="D399" s="341" t="s">
        <v>142</v>
      </c>
      <c r="E399" t="s">
        <v>142</v>
      </c>
      <c r="F399" t="s">
        <v>142</v>
      </c>
      <c r="G399" t="s">
        <v>815</v>
      </c>
      <c r="H399" s="301" t="s">
        <v>393</v>
      </c>
      <c r="I399" s="772" t="s">
        <v>145</v>
      </c>
      <c r="AG399" s="51">
        <v>2023</v>
      </c>
    </row>
    <row r="400" spans="1:33">
      <c r="A400" s="55" t="s">
        <v>17</v>
      </c>
      <c r="B400" s="55" t="s">
        <v>102</v>
      </c>
      <c r="C400" s="47">
        <v>2023</v>
      </c>
      <c r="D400" s="341" t="s">
        <v>142</v>
      </c>
      <c r="E400" t="s">
        <v>142</v>
      </c>
      <c r="F400" t="s">
        <v>142</v>
      </c>
      <c r="G400" t="s">
        <v>826</v>
      </c>
      <c r="H400" s="301" t="s">
        <v>393</v>
      </c>
      <c r="I400" s="772" t="s">
        <v>145</v>
      </c>
      <c r="AG400" s="47">
        <v>2023</v>
      </c>
    </row>
    <row r="401" spans="1:33">
      <c r="A401" s="53" t="s">
        <v>39</v>
      </c>
      <c r="B401" s="53" t="s">
        <v>116</v>
      </c>
      <c r="C401" s="51">
        <v>2016</v>
      </c>
      <c r="D401" s="341" t="s">
        <v>142</v>
      </c>
      <c r="E401" t="s">
        <v>142</v>
      </c>
      <c r="F401" t="s">
        <v>168</v>
      </c>
      <c r="G401" t="s">
        <v>143</v>
      </c>
      <c r="H401" s="301" t="s">
        <v>144</v>
      </c>
      <c r="I401" s="341" t="s">
        <v>226</v>
      </c>
      <c r="AG401" s="741">
        <v>2017</v>
      </c>
    </row>
    <row r="402" spans="1:33">
      <c r="A402" s="53" t="s">
        <v>39</v>
      </c>
      <c r="B402" s="53" t="s">
        <v>116</v>
      </c>
      <c r="C402" s="51">
        <v>2017</v>
      </c>
      <c r="D402" s="341" t="s">
        <v>142</v>
      </c>
      <c r="E402" t="s">
        <v>142</v>
      </c>
      <c r="F402" s="3" t="s">
        <v>168</v>
      </c>
      <c r="G402" t="s">
        <v>143</v>
      </c>
      <c r="H402" s="301" t="s">
        <v>144</v>
      </c>
      <c r="I402" s="341" t="s">
        <v>226</v>
      </c>
      <c r="AG402" s="51">
        <v>2018</v>
      </c>
    </row>
    <row r="403" spans="1:33">
      <c r="A403" s="53" t="s">
        <v>39</v>
      </c>
      <c r="B403" s="53" t="s">
        <v>116</v>
      </c>
      <c r="C403" s="51">
        <v>2018</v>
      </c>
      <c r="D403" s="341" t="s">
        <v>142</v>
      </c>
      <c r="E403" t="s">
        <v>142</v>
      </c>
      <c r="F403" s="3" t="s">
        <v>168</v>
      </c>
      <c r="G403" t="s">
        <v>143</v>
      </c>
      <c r="H403" s="301" t="s">
        <v>144</v>
      </c>
      <c r="I403" s="341" t="s">
        <v>226</v>
      </c>
      <c r="AG403" s="51">
        <v>2019</v>
      </c>
    </row>
    <row r="404" spans="1:33">
      <c r="A404" s="53" t="s">
        <v>39</v>
      </c>
      <c r="B404" s="53" t="s">
        <v>116</v>
      </c>
      <c r="C404" s="51">
        <v>2019</v>
      </c>
      <c r="D404" s="341" t="s">
        <v>142</v>
      </c>
      <c r="E404" t="s">
        <v>142</v>
      </c>
      <c r="F404" s="3" t="s">
        <v>168</v>
      </c>
      <c r="G404" t="s">
        <v>143</v>
      </c>
      <c r="H404" s="301" t="s">
        <v>144</v>
      </c>
      <c r="I404" s="341" t="s">
        <v>226</v>
      </c>
      <c r="AG404" s="51">
        <v>2020</v>
      </c>
    </row>
    <row r="405" spans="1:33">
      <c r="A405" s="53" t="s">
        <v>39</v>
      </c>
      <c r="B405" s="53" t="s">
        <v>116</v>
      </c>
      <c r="C405" s="51">
        <v>2020</v>
      </c>
      <c r="D405" s="341" t="s">
        <v>142</v>
      </c>
      <c r="E405" t="s">
        <v>142</v>
      </c>
      <c r="F405" s="3" t="s">
        <v>168</v>
      </c>
      <c r="G405" t="s">
        <v>143</v>
      </c>
      <c r="H405" s="301" t="s">
        <v>144</v>
      </c>
      <c r="I405" s="341" t="s">
        <v>226</v>
      </c>
      <c r="AG405" s="51">
        <v>2021</v>
      </c>
    </row>
    <row r="406" spans="1:33">
      <c r="A406" s="53" t="s">
        <v>39</v>
      </c>
      <c r="B406" s="53" t="s">
        <v>116</v>
      </c>
      <c r="C406" s="51">
        <v>2021</v>
      </c>
      <c r="D406" s="341" t="s">
        <v>142</v>
      </c>
      <c r="E406" t="s">
        <v>142</v>
      </c>
      <c r="F406" t="s">
        <v>168</v>
      </c>
      <c r="G406" t="s">
        <v>143</v>
      </c>
      <c r="H406" s="301" t="s">
        <v>157</v>
      </c>
      <c r="I406" s="341" t="s">
        <v>226</v>
      </c>
      <c r="AG406" s="51">
        <v>2022</v>
      </c>
    </row>
    <row r="407" spans="1:33">
      <c r="A407" s="53" t="s">
        <v>39</v>
      </c>
      <c r="B407" s="53" t="s">
        <v>116</v>
      </c>
      <c r="C407" s="51">
        <v>2022</v>
      </c>
      <c r="D407" s="341" t="s">
        <v>142</v>
      </c>
      <c r="E407" t="s">
        <v>142</v>
      </c>
      <c r="F407" t="s">
        <v>142</v>
      </c>
      <c r="G407" t="s">
        <v>143</v>
      </c>
      <c r="H407" s="301" t="s">
        <v>157</v>
      </c>
      <c r="I407" s="772" t="s">
        <v>226</v>
      </c>
      <c r="AG407" s="51">
        <v>2023</v>
      </c>
    </row>
    <row r="408" spans="1:33">
      <c r="A408" s="55" t="s">
        <v>39</v>
      </c>
      <c r="B408" s="55" t="s">
        <v>116</v>
      </c>
      <c r="C408" s="47">
        <v>2023</v>
      </c>
      <c r="D408" s="341" t="s">
        <v>142</v>
      </c>
      <c r="E408" t="s">
        <v>142</v>
      </c>
      <c r="F408" t="s">
        <v>142</v>
      </c>
      <c r="G408" t="s">
        <v>143</v>
      </c>
      <c r="H408" s="301" t="s">
        <v>157</v>
      </c>
      <c r="I408" s="772" t="s">
        <v>226</v>
      </c>
      <c r="AG408" s="47">
        <v>2023</v>
      </c>
    </row>
    <row r="409" spans="1:33">
      <c r="A409" s="53" t="s">
        <v>119</v>
      </c>
      <c r="B409" s="53" t="s">
        <v>116</v>
      </c>
      <c r="C409" s="51">
        <v>2016</v>
      </c>
      <c r="D409" s="341" t="s">
        <v>142</v>
      </c>
      <c r="E409" t="s">
        <v>142</v>
      </c>
      <c r="F409" t="s">
        <v>168</v>
      </c>
      <c r="G409" t="s">
        <v>204</v>
      </c>
      <c r="H409" s="301" t="s">
        <v>304</v>
      </c>
      <c r="I409" s="341" t="s">
        <v>226</v>
      </c>
      <c r="AG409" s="741">
        <v>2017</v>
      </c>
    </row>
    <row r="410" spans="1:33">
      <c r="A410" s="53" t="s">
        <v>119</v>
      </c>
      <c r="B410" s="53" t="s">
        <v>116</v>
      </c>
      <c r="C410" s="51">
        <v>2017</v>
      </c>
      <c r="D410" s="341" t="s">
        <v>142</v>
      </c>
      <c r="E410" t="s">
        <v>142</v>
      </c>
      <c r="F410" s="3" t="s">
        <v>168</v>
      </c>
      <c r="G410" t="s">
        <v>204</v>
      </c>
      <c r="H410" s="301" t="s">
        <v>205</v>
      </c>
      <c r="I410" s="341" t="s">
        <v>226</v>
      </c>
      <c r="AG410" s="51">
        <v>2018</v>
      </c>
    </row>
    <row r="411" spans="1:33">
      <c r="A411" s="53" t="s">
        <v>119</v>
      </c>
      <c r="B411" s="53" t="s">
        <v>116</v>
      </c>
      <c r="C411" s="51">
        <v>2018</v>
      </c>
      <c r="D411" s="341" t="s">
        <v>142</v>
      </c>
      <c r="E411" t="s">
        <v>142</v>
      </c>
      <c r="F411" s="3" t="s">
        <v>168</v>
      </c>
      <c r="G411" t="s">
        <v>204</v>
      </c>
      <c r="H411" s="301" t="s">
        <v>292</v>
      </c>
      <c r="I411" s="341" t="s">
        <v>226</v>
      </c>
      <c r="AG411" s="51">
        <v>2019</v>
      </c>
    </row>
    <row r="412" spans="1:33">
      <c r="A412" s="53" t="s">
        <v>119</v>
      </c>
      <c r="B412" s="53" t="s">
        <v>116</v>
      </c>
      <c r="C412" s="51">
        <v>2019</v>
      </c>
      <c r="D412" s="341" t="s">
        <v>142</v>
      </c>
      <c r="E412" t="s">
        <v>142</v>
      </c>
      <c r="F412" s="3" t="s">
        <v>168</v>
      </c>
      <c r="G412" t="s">
        <v>204</v>
      </c>
      <c r="H412" s="301" t="s">
        <v>306</v>
      </c>
      <c r="I412" s="341" t="s">
        <v>226</v>
      </c>
      <c r="AG412" s="51">
        <v>2020</v>
      </c>
    </row>
    <row r="413" spans="1:33">
      <c r="A413" s="53" t="s">
        <v>119</v>
      </c>
      <c r="B413" s="53" t="s">
        <v>116</v>
      </c>
      <c r="C413" s="51">
        <v>2020</v>
      </c>
      <c r="D413" s="341" t="s">
        <v>142</v>
      </c>
      <c r="E413" t="s">
        <v>142</v>
      </c>
      <c r="F413" s="3" t="s">
        <v>168</v>
      </c>
      <c r="G413" t="s">
        <v>816</v>
      </c>
      <c r="H413" s="301" t="s">
        <v>189</v>
      </c>
      <c r="I413" s="341" t="s">
        <v>226</v>
      </c>
      <c r="AG413" s="51">
        <v>2021</v>
      </c>
    </row>
    <row r="414" spans="1:33">
      <c r="A414" s="53" t="s">
        <v>119</v>
      </c>
      <c r="B414" s="53" t="s">
        <v>116</v>
      </c>
      <c r="C414" s="51">
        <v>2021</v>
      </c>
      <c r="D414" s="341" t="s">
        <v>142</v>
      </c>
      <c r="E414" t="s">
        <v>142</v>
      </c>
      <c r="F414" t="s">
        <v>168</v>
      </c>
      <c r="G414" t="s">
        <v>826</v>
      </c>
      <c r="H414" s="301" t="s">
        <v>400</v>
      </c>
      <c r="I414" s="341" t="s">
        <v>226</v>
      </c>
      <c r="AG414" s="51">
        <v>2022</v>
      </c>
    </row>
    <row r="415" spans="1:33">
      <c r="A415" s="10" t="s">
        <v>119</v>
      </c>
      <c r="B415" s="55" t="s">
        <v>116</v>
      </c>
      <c r="C415" s="4">
        <v>2022</v>
      </c>
      <c r="D415" s="341" t="s">
        <v>168</v>
      </c>
      <c r="E415" t="s">
        <v>61</v>
      </c>
      <c r="F415" t="s">
        <v>61</v>
      </c>
      <c r="G415" t="s">
        <v>61</v>
      </c>
      <c r="H415" s="301" t="s">
        <v>169</v>
      </c>
      <c r="I415" s="341" t="s">
        <v>61</v>
      </c>
      <c r="AG415" s="4">
        <v>2023</v>
      </c>
    </row>
    <row r="416" spans="1:33">
      <c r="A416" s="9" t="s">
        <v>401</v>
      </c>
      <c r="B416" s="9" t="s">
        <v>102</v>
      </c>
      <c r="C416" s="5">
        <v>2016</v>
      </c>
      <c r="D416" s="341" t="s">
        <v>168</v>
      </c>
      <c r="E416" t="s">
        <v>61</v>
      </c>
      <c r="F416" t="s">
        <v>61</v>
      </c>
      <c r="G416" t="s">
        <v>61</v>
      </c>
      <c r="H416" s="301" t="s">
        <v>169</v>
      </c>
      <c r="I416" s="341" t="s">
        <v>61</v>
      </c>
      <c r="AG416" s="5">
        <v>2017</v>
      </c>
    </row>
    <row r="417" spans="1:33">
      <c r="A417" s="9" t="s">
        <v>401</v>
      </c>
      <c r="B417" s="9" t="s">
        <v>102</v>
      </c>
      <c r="C417" s="5">
        <v>2017</v>
      </c>
      <c r="D417" s="341" t="s">
        <v>168</v>
      </c>
      <c r="E417" t="s">
        <v>61</v>
      </c>
      <c r="F417" t="s">
        <v>61</v>
      </c>
      <c r="G417" t="s">
        <v>61</v>
      </c>
      <c r="H417" s="301" t="s">
        <v>169</v>
      </c>
      <c r="I417" s="341" t="s">
        <v>61</v>
      </c>
      <c r="AG417" s="5">
        <v>2018</v>
      </c>
    </row>
    <row r="418" spans="1:33">
      <c r="A418" s="9" t="s">
        <v>401</v>
      </c>
      <c r="B418" s="9" t="s">
        <v>102</v>
      </c>
      <c r="C418" s="5">
        <v>2018</v>
      </c>
      <c r="D418" s="341" t="s">
        <v>168</v>
      </c>
      <c r="E418" t="s">
        <v>61</v>
      </c>
      <c r="F418" t="s">
        <v>61</v>
      </c>
      <c r="G418" t="s">
        <v>61</v>
      </c>
      <c r="H418" s="301" t="s">
        <v>169</v>
      </c>
      <c r="I418" s="341" t="s">
        <v>61</v>
      </c>
      <c r="AG418" s="5">
        <v>2019</v>
      </c>
    </row>
    <row r="419" spans="1:33">
      <c r="A419" s="9" t="s">
        <v>401</v>
      </c>
      <c r="B419" s="9" t="s">
        <v>102</v>
      </c>
      <c r="C419" s="5">
        <v>2019</v>
      </c>
      <c r="D419" s="341" t="s">
        <v>168</v>
      </c>
      <c r="E419" t="s">
        <v>61</v>
      </c>
      <c r="F419" t="s">
        <v>61</v>
      </c>
      <c r="G419" t="s">
        <v>61</v>
      </c>
      <c r="H419" s="301" t="s">
        <v>169</v>
      </c>
      <c r="I419" s="341" t="s">
        <v>61</v>
      </c>
      <c r="AG419" s="5">
        <v>2020</v>
      </c>
    </row>
    <row r="420" spans="1:33">
      <c r="A420" s="9" t="s">
        <v>401</v>
      </c>
      <c r="B420" s="9" t="s">
        <v>102</v>
      </c>
      <c r="C420" s="5">
        <v>2020</v>
      </c>
      <c r="D420" s="341" t="s">
        <v>168</v>
      </c>
      <c r="E420" t="s">
        <v>61</v>
      </c>
      <c r="F420" t="s">
        <v>61</v>
      </c>
      <c r="G420" t="s">
        <v>61</v>
      </c>
      <c r="H420" s="301" t="s">
        <v>169</v>
      </c>
      <c r="I420" s="341" t="s">
        <v>61</v>
      </c>
      <c r="AG420" s="5">
        <v>2021</v>
      </c>
    </row>
    <row r="421" spans="1:33">
      <c r="A421" s="9" t="s">
        <v>401</v>
      </c>
      <c r="B421" s="9" t="s">
        <v>102</v>
      </c>
      <c r="C421" s="5">
        <v>2021</v>
      </c>
      <c r="D421" s="341" t="s">
        <v>168</v>
      </c>
      <c r="E421" t="s">
        <v>61</v>
      </c>
      <c r="F421" t="s">
        <v>61</v>
      </c>
      <c r="G421" t="s">
        <v>61</v>
      </c>
      <c r="H421" s="301" t="s">
        <v>169</v>
      </c>
      <c r="I421" s="341" t="s">
        <v>61</v>
      </c>
      <c r="AG421" s="5">
        <v>2022</v>
      </c>
    </row>
    <row r="422" spans="1:33">
      <c r="A422" s="10" t="s">
        <v>401</v>
      </c>
      <c r="B422" s="10" t="s">
        <v>102</v>
      </c>
      <c r="C422" s="4">
        <v>2022</v>
      </c>
      <c r="D422" s="341" t="s">
        <v>168</v>
      </c>
      <c r="E422" t="s">
        <v>61</v>
      </c>
      <c r="F422" t="s">
        <v>61</v>
      </c>
      <c r="G422" t="s">
        <v>61</v>
      </c>
      <c r="H422" s="301" t="s">
        <v>169</v>
      </c>
      <c r="I422" s="341" t="s">
        <v>61</v>
      </c>
      <c r="AG422" s="4">
        <v>2023</v>
      </c>
    </row>
    <row r="423" spans="1:33">
      <c r="A423" s="53" t="s">
        <v>16</v>
      </c>
      <c r="B423" s="53" t="s">
        <v>102</v>
      </c>
      <c r="C423" s="51">
        <v>2016</v>
      </c>
      <c r="D423" s="341" t="s">
        <v>142</v>
      </c>
      <c r="E423" t="s">
        <v>142</v>
      </c>
      <c r="F423" s="3" t="s">
        <v>142</v>
      </c>
      <c r="G423" t="s">
        <v>143</v>
      </c>
      <c r="H423" s="301" t="s">
        <v>144</v>
      </c>
      <c r="I423" s="341" t="s">
        <v>176</v>
      </c>
      <c r="AG423" s="51">
        <v>2017</v>
      </c>
    </row>
    <row r="424" spans="1:33">
      <c r="A424" s="53" t="s">
        <v>16</v>
      </c>
      <c r="B424" s="53" t="s">
        <v>102</v>
      </c>
      <c r="C424" s="51">
        <v>2017</v>
      </c>
      <c r="D424" s="341" t="s">
        <v>142</v>
      </c>
      <c r="E424" t="s">
        <v>142</v>
      </c>
      <c r="F424" s="3" t="s">
        <v>142</v>
      </c>
      <c r="G424" t="s">
        <v>143</v>
      </c>
      <c r="H424" s="301" t="s">
        <v>144</v>
      </c>
      <c r="I424" s="341" t="s">
        <v>145</v>
      </c>
      <c r="AG424" s="51">
        <v>2018</v>
      </c>
    </row>
    <row r="425" spans="1:33">
      <c r="A425" s="53" t="s">
        <v>16</v>
      </c>
      <c r="B425" s="53" t="s">
        <v>102</v>
      </c>
      <c r="C425" s="51">
        <v>2018</v>
      </c>
      <c r="D425" s="341" t="s">
        <v>142</v>
      </c>
      <c r="E425" t="s">
        <v>142</v>
      </c>
      <c r="F425" s="3" t="s">
        <v>142</v>
      </c>
      <c r="G425" t="s">
        <v>143</v>
      </c>
      <c r="H425" s="301" t="s">
        <v>144</v>
      </c>
      <c r="I425" s="341" t="s">
        <v>145</v>
      </c>
      <c r="AG425" s="51">
        <v>2019</v>
      </c>
    </row>
    <row r="426" spans="1:33">
      <c r="A426" s="53" t="s">
        <v>16</v>
      </c>
      <c r="B426" s="53" t="s">
        <v>102</v>
      </c>
      <c r="C426" s="51">
        <v>2019</v>
      </c>
      <c r="D426" s="341" t="s">
        <v>142</v>
      </c>
      <c r="E426" t="s">
        <v>142</v>
      </c>
      <c r="F426" s="3" t="s">
        <v>142</v>
      </c>
      <c r="G426" t="s">
        <v>143</v>
      </c>
      <c r="H426" s="301" t="s">
        <v>144</v>
      </c>
      <c r="I426" s="341" t="s">
        <v>145</v>
      </c>
      <c r="AG426" s="51">
        <v>2020</v>
      </c>
    </row>
    <row r="427" spans="1:33">
      <c r="A427" s="53" t="s">
        <v>16</v>
      </c>
      <c r="B427" s="53" t="s">
        <v>102</v>
      </c>
      <c r="C427" s="51">
        <v>2020</v>
      </c>
      <c r="D427" s="341" t="s">
        <v>142</v>
      </c>
      <c r="E427" t="s">
        <v>142</v>
      </c>
      <c r="F427" t="s">
        <v>142</v>
      </c>
      <c r="G427" t="s">
        <v>143</v>
      </c>
      <c r="H427" s="301" t="s">
        <v>144</v>
      </c>
      <c r="I427" s="341" t="s">
        <v>145</v>
      </c>
      <c r="AG427" s="51">
        <v>2021</v>
      </c>
    </row>
    <row r="428" spans="1:33">
      <c r="A428" s="53" t="s">
        <v>16</v>
      </c>
      <c r="B428" s="53" t="s">
        <v>102</v>
      </c>
      <c r="C428" s="51">
        <v>2021</v>
      </c>
      <c r="D428" s="341" t="s">
        <v>142</v>
      </c>
      <c r="E428" t="s">
        <v>142</v>
      </c>
      <c r="F428" t="s">
        <v>142</v>
      </c>
      <c r="G428" t="s">
        <v>143</v>
      </c>
      <c r="H428" s="301" t="s">
        <v>157</v>
      </c>
      <c r="I428" s="341" t="s">
        <v>145</v>
      </c>
      <c r="AG428" s="51">
        <v>2022</v>
      </c>
    </row>
    <row r="429" spans="1:33">
      <c r="A429" s="53" t="s">
        <v>16</v>
      </c>
      <c r="B429" s="53" t="s">
        <v>102</v>
      </c>
      <c r="C429" s="51">
        <v>2022</v>
      </c>
      <c r="D429" s="341" t="s">
        <v>142</v>
      </c>
      <c r="E429" t="s">
        <v>142</v>
      </c>
      <c r="F429" t="s">
        <v>142</v>
      </c>
      <c r="G429" t="s">
        <v>143</v>
      </c>
      <c r="H429" s="301" t="s">
        <v>157</v>
      </c>
      <c r="I429" s="772" t="s">
        <v>145</v>
      </c>
      <c r="AG429" s="51">
        <v>2023</v>
      </c>
    </row>
    <row r="430" spans="1:33">
      <c r="A430" s="55" t="s">
        <v>16</v>
      </c>
      <c r="B430" s="55" t="s">
        <v>102</v>
      </c>
      <c r="C430" s="47">
        <v>2023</v>
      </c>
      <c r="D430" s="341" t="s">
        <v>142</v>
      </c>
      <c r="E430" t="s">
        <v>142</v>
      </c>
      <c r="F430" t="s">
        <v>142</v>
      </c>
      <c r="G430" t="s">
        <v>143</v>
      </c>
      <c r="H430" s="301" t="s">
        <v>157</v>
      </c>
      <c r="I430" s="772" t="s">
        <v>145</v>
      </c>
      <c r="AG430" s="47">
        <v>2023</v>
      </c>
    </row>
    <row r="431" spans="1:33">
      <c r="A431" s="53" t="s">
        <v>26</v>
      </c>
      <c r="B431" s="53" t="s">
        <v>102</v>
      </c>
      <c r="C431" s="51">
        <v>2016</v>
      </c>
      <c r="D431" s="341" t="s">
        <v>142</v>
      </c>
      <c r="E431" t="s">
        <v>142</v>
      </c>
      <c r="F431" t="s">
        <v>168</v>
      </c>
      <c r="G431" t="s">
        <v>143</v>
      </c>
      <c r="H431" s="301" t="s">
        <v>304</v>
      </c>
      <c r="I431" s="341" t="s">
        <v>410</v>
      </c>
      <c r="AG431" s="741">
        <v>2017</v>
      </c>
    </row>
    <row r="432" spans="1:33">
      <c r="A432" s="53" t="s">
        <v>26</v>
      </c>
      <c r="B432" s="53" t="s">
        <v>102</v>
      </c>
      <c r="C432" s="51">
        <v>2017</v>
      </c>
      <c r="D432" s="341" t="s">
        <v>142</v>
      </c>
      <c r="E432" t="s">
        <v>142</v>
      </c>
      <c r="F432" s="3" t="s">
        <v>168</v>
      </c>
      <c r="G432" t="s">
        <v>204</v>
      </c>
      <c r="H432" s="301" t="s">
        <v>205</v>
      </c>
      <c r="I432" s="341" t="s">
        <v>145</v>
      </c>
      <c r="AG432" s="51">
        <v>2018</v>
      </c>
    </row>
    <row r="433" spans="1:33">
      <c r="A433" s="53" t="s">
        <v>26</v>
      </c>
      <c r="B433" s="53" t="s">
        <v>102</v>
      </c>
      <c r="C433" s="51">
        <v>2018</v>
      </c>
      <c r="D433" s="341" t="s">
        <v>142</v>
      </c>
      <c r="E433" t="s">
        <v>142</v>
      </c>
      <c r="F433" s="3" t="s">
        <v>142</v>
      </c>
      <c r="G433" t="s">
        <v>817</v>
      </c>
      <c r="H433" s="301" t="s">
        <v>351</v>
      </c>
      <c r="I433" s="341" t="s">
        <v>145</v>
      </c>
      <c r="AG433" s="51">
        <v>2019</v>
      </c>
    </row>
    <row r="434" spans="1:33">
      <c r="A434" s="53" t="s">
        <v>26</v>
      </c>
      <c r="B434" s="53" t="s">
        <v>102</v>
      </c>
      <c r="C434" s="51">
        <v>2019</v>
      </c>
      <c r="D434" s="341" t="s">
        <v>142</v>
      </c>
      <c r="E434" t="s">
        <v>142</v>
      </c>
      <c r="F434" s="3" t="s">
        <v>142</v>
      </c>
      <c r="G434" t="s">
        <v>817</v>
      </c>
      <c r="H434" s="301" t="s">
        <v>231</v>
      </c>
      <c r="I434" s="341" t="s">
        <v>145</v>
      </c>
      <c r="AG434" s="51">
        <v>2020</v>
      </c>
    </row>
    <row r="435" spans="1:33">
      <c r="A435" s="53" t="s">
        <v>26</v>
      </c>
      <c r="B435" s="53" t="s">
        <v>102</v>
      </c>
      <c r="C435" s="51">
        <v>2020</v>
      </c>
      <c r="D435" s="341" t="s">
        <v>142</v>
      </c>
      <c r="E435" t="s">
        <v>142</v>
      </c>
      <c r="F435" t="s">
        <v>142</v>
      </c>
      <c r="G435" t="s">
        <v>817</v>
      </c>
      <c r="H435" s="301" t="s">
        <v>231</v>
      </c>
      <c r="I435" s="341" t="s">
        <v>827</v>
      </c>
      <c r="AG435" s="51">
        <v>2021</v>
      </c>
    </row>
    <row r="436" spans="1:33">
      <c r="A436" s="53" t="s">
        <v>26</v>
      </c>
      <c r="B436" s="53" t="s">
        <v>102</v>
      </c>
      <c r="C436" s="51">
        <v>2021</v>
      </c>
      <c r="D436" s="341" t="s">
        <v>142</v>
      </c>
      <c r="E436" t="s">
        <v>142</v>
      </c>
      <c r="F436" t="s">
        <v>142</v>
      </c>
      <c r="G436" t="s">
        <v>817</v>
      </c>
      <c r="H436" s="301" t="s">
        <v>414</v>
      </c>
      <c r="I436" s="341" t="s">
        <v>145</v>
      </c>
      <c r="AG436" s="51">
        <v>2022</v>
      </c>
    </row>
    <row r="437" spans="1:33">
      <c r="A437" s="53" t="s">
        <v>26</v>
      </c>
      <c r="B437" s="53" t="s">
        <v>102</v>
      </c>
      <c r="C437" s="51">
        <v>2022</v>
      </c>
      <c r="D437" s="341" t="s">
        <v>142</v>
      </c>
      <c r="E437" t="s">
        <v>142</v>
      </c>
      <c r="F437" t="s">
        <v>163</v>
      </c>
      <c r="G437" t="s">
        <v>828</v>
      </c>
      <c r="H437" s="301" t="s">
        <v>416</v>
      </c>
      <c r="I437" s="772" t="s">
        <v>145</v>
      </c>
      <c r="AG437" s="51">
        <v>2023</v>
      </c>
    </row>
    <row r="438" spans="1:33">
      <c r="A438" s="55" t="s">
        <v>26</v>
      </c>
      <c r="B438" s="55" t="s">
        <v>102</v>
      </c>
      <c r="C438" s="47">
        <v>2023</v>
      </c>
      <c r="D438" s="341" t="s">
        <v>142</v>
      </c>
      <c r="E438" t="s">
        <v>142</v>
      </c>
      <c r="F438" t="s">
        <v>142</v>
      </c>
      <c r="G438" t="s">
        <v>817</v>
      </c>
      <c r="H438" s="301" t="s">
        <v>416</v>
      </c>
      <c r="I438" s="772" t="s">
        <v>145</v>
      </c>
      <c r="AG438" s="47">
        <v>2023</v>
      </c>
    </row>
    <row r="439" spans="1:33">
      <c r="A439" s="9" t="s">
        <v>417</v>
      </c>
      <c r="B439" s="9" t="s">
        <v>141</v>
      </c>
      <c r="C439" s="5">
        <v>2016</v>
      </c>
      <c r="D439" s="341" t="s">
        <v>168</v>
      </c>
      <c r="E439" t="s">
        <v>61</v>
      </c>
      <c r="F439" t="s">
        <v>61</v>
      </c>
      <c r="G439" t="s">
        <v>61</v>
      </c>
      <c r="H439" s="301" t="s">
        <v>169</v>
      </c>
      <c r="I439" s="341" t="s">
        <v>61</v>
      </c>
      <c r="AG439" s="5">
        <v>2017</v>
      </c>
    </row>
    <row r="440" spans="1:33">
      <c r="A440" s="9" t="s">
        <v>417</v>
      </c>
      <c r="B440" s="9" t="s">
        <v>141</v>
      </c>
      <c r="C440" s="5">
        <v>2017</v>
      </c>
      <c r="D440" s="341" t="s">
        <v>168</v>
      </c>
      <c r="E440" t="s">
        <v>61</v>
      </c>
      <c r="F440" t="s">
        <v>61</v>
      </c>
      <c r="G440" t="s">
        <v>61</v>
      </c>
      <c r="H440" s="301" t="s">
        <v>169</v>
      </c>
      <c r="I440" s="341" t="s">
        <v>61</v>
      </c>
      <c r="AG440" s="5">
        <v>2018</v>
      </c>
    </row>
    <row r="441" spans="1:33">
      <c r="A441" s="9" t="s">
        <v>417</v>
      </c>
      <c r="B441" s="9" t="s">
        <v>141</v>
      </c>
      <c r="C441" s="5">
        <v>2018</v>
      </c>
      <c r="D441" s="341" t="s">
        <v>168</v>
      </c>
      <c r="E441" t="s">
        <v>61</v>
      </c>
      <c r="F441" t="s">
        <v>61</v>
      </c>
      <c r="G441" t="s">
        <v>61</v>
      </c>
      <c r="H441" s="301" t="s">
        <v>169</v>
      </c>
      <c r="I441" s="341" t="s">
        <v>61</v>
      </c>
      <c r="AG441" s="5">
        <v>2019</v>
      </c>
    </row>
    <row r="442" spans="1:33">
      <c r="A442" s="9" t="s">
        <v>417</v>
      </c>
      <c r="B442" s="9" t="s">
        <v>141</v>
      </c>
      <c r="C442" s="5">
        <v>2019</v>
      </c>
      <c r="D442" s="341" t="s">
        <v>168</v>
      </c>
      <c r="E442" t="s">
        <v>61</v>
      </c>
      <c r="F442" t="s">
        <v>61</v>
      </c>
      <c r="G442" t="s">
        <v>61</v>
      </c>
      <c r="H442" s="301" t="s">
        <v>169</v>
      </c>
      <c r="I442" s="341" t="s">
        <v>61</v>
      </c>
      <c r="AG442" s="5">
        <v>2020</v>
      </c>
    </row>
    <row r="443" spans="1:33">
      <c r="A443" s="9" t="s">
        <v>417</v>
      </c>
      <c r="B443" s="9" t="s">
        <v>141</v>
      </c>
      <c r="C443" s="5">
        <v>2020</v>
      </c>
      <c r="D443" s="341" t="s">
        <v>168</v>
      </c>
      <c r="E443" t="s">
        <v>61</v>
      </c>
      <c r="F443" t="s">
        <v>61</v>
      </c>
      <c r="G443" t="s">
        <v>61</v>
      </c>
      <c r="H443" s="301" t="s">
        <v>169</v>
      </c>
      <c r="I443" s="341" t="s">
        <v>61</v>
      </c>
      <c r="AG443" s="5">
        <v>2021</v>
      </c>
    </row>
    <row r="444" spans="1:33">
      <c r="A444" s="9" t="s">
        <v>417</v>
      </c>
      <c r="B444" s="9" t="s">
        <v>141</v>
      </c>
      <c r="C444" s="5">
        <v>2021</v>
      </c>
      <c r="D444" s="341" t="s">
        <v>168</v>
      </c>
      <c r="E444" t="s">
        <v>61</v>
      </c>
      <c r="F444" t="s">
        <v>61</v>
      </c>
      <c r="G444" t="s">
        <v>61</v>
      </c>
      <c r="H444" s="301" t="s">
        <v>169</v>
      </c>
      <c r="I444" s="341" t="s">
        <v>61</v>
      </c>
      <c r="AG444" s="5">
        <v>2022</v>
      </c>
    </row>
    <row r="445" spans="1:33">
      <c r="A445" s="10" t="s">
        <v>417</v>
      </c>
      <c r="B445" s="10" t="s">
        <v>141</v>
      </c>
      <c r="C445" s="4">
        <v>2022</v>
      </c>
      <c r="D445" s="341" t="s">
        <v>168</v>
      </c>
      <c r="E445" t="s">
        <v>61</v>
      </c>
      <c r="F445" t="s">
        <v>61</v>
      </c>
      <c r="G445" t="s">
        <v>61</v>
      </c>
      <c r="H445" s="301" t="s">
        <v>169</v>
      </c>
      <c r="I445" s="341" t="s">
        <v>61</v>
      </c>
      <c r="AG445" s="4">
        <v>2023</v>
      </c>
    </row>
    <row r="446" spans="1:33">
      <c r="A446" s="53" t="s">
        <v>418</v>
      </c>
      <c r="B446" s="53" t="s">
        <v>141</v>
      </c>
      <c r="C446" s="51">
        <v>2016</v>
      </c>
      <c r="D446" s="341" t="s">
        <v>168</v>
      </c>
      <c r="E446" t="s">
        <v>61</v>
      </c>
      <c r="F446" t="s">
        <v>61</v>
      </c>
      <c r="G446" t="s">
        <v>61</v>
      </c>
      <c r="H446" s="301" t="s">
        <v>169</v>
      </c>
      <c r="I446" s="341" t="s">
        <v>61</v>
      </c>
      <c r="AG446" s="741">
        <v>2017</v>
      </c>
    </row>
    <row r="447" spans="1:33">
      <c r="A447" s="53" t="s">
        <v>418</v>
      </c>
      <c r="B447" s="53" t="s">
        <v>141</v>
      </c>
      <c r="C447" s="51">
        <v>2017</v>
      </c>
      <c r="D447" s="341" t="s">
        <v>168</v>
      </c>
      <c r="E447" t="s">
        <v>61</v>
      </c>
      <c r="F447" t="s">
        <v>61</v>
      </c>
      <c r="G447" t="s">
        <v>61</v>
      </c>
      <c r="H447" s="301" t="s">
        <v>169</v>
      </c>
      <c r="I447" s="341" t="s">
        <v>61</v>
      </c>
      <c r="AG447" s="51">
        <v>2018</v>
      </c>
    </row>
    <row r="448" spans="1:33">
      <c r="A448" s="53" t="s">
        <v>418</v>
      </c>
      <c r="B448" s="53" t="s">
        <v>141</v>
      </c>
      <c r="C448" s="51">
        <v>2018</v>
      </c>
      <c r="D448" s="341" t="s">
        <v>168</v>
      </c>
      <c r="E448" t="s">
        <v>61</v>
      </c>
      <c r="F448" t="s">
        <v>61</v>
      </c>
      <c r="G448" t="s">
        <v>61</v>
      </c>
      <c r="H448" s="301" t="s">
        <v>169</v>
      </c>
      <c r="I448" s="341" t="s">
        <v>61</v>
      </c>
      <c r="AG448" s="51">
        <v>2019</v>
      </c>
    </row>
    <row r="449" spans="1:33">
      <c r="A449" s="53" t="s">
        <v>418</v>
      </c>
      <c r="B449" s="53" t="s">
        <v>141</v>
      </c>
      <c r="C449" s="51">
        <v>2019</v>
      </c>
      <c r="D449" s="341" t="s">
        <v>168</v>
      </c>
      <c r="E449" t="s">
        <v>61</v>
      </c>
      <c r="F449" t="s">
        <v>61</v>
      </c>
      <c r="G449" t="s">
        <v>61</v>
      </c>
      <c r="H449" s="301" t="s">
        <v>169</v>
      </c>
      <c r="I449" s="341" t="s">
        <v>61</v>
      </c>
      <c r="AG449" s="51">
        <v>2020</v>
      </c>
    </row>
    <row r="450" spans="1:33">
      <c r="A450" s="9" t="s">
        <v>418</v>
      </c>
      <c r="B450" s="9" t="s">
        <v>141</v>
      </c>
      <c r="C450" s="5">
        <v>2020</v>
      </c>
      <c r="D450" s="341" t="s">
        <v>168</v>
      </c>
      <c r="E450" t="s">
        <v>61</v>
      </c>
      <c r="F450" t="s">
        <v>61</v>
      </c>
      <c r="G450" t="s">
        <v>61</v>
      </c>
      <c r="H450" s="301" t="s">
        <v>169</v>
      </c>
      <c r="I450" s="341" t="s">
        <v>61</v>
      </c>
      <c r="AG450" s="5">
        <v>2021</v>
      </c>
    </row>
    <row r="451" spans="1:33">
      <c r="A451" s="53" t="s">
        <v>418</v>
      </c>
      <c r="B451" s="53" t="s">
        <v>141</v>
      </c>
      <c r="C451" s="51">
        <v>2021</v>
      </c>
      <c r="D451" s="341" t="s">
        <v>168</v>
      </c>
      <c r="E451" t="s">
        <v>61</v>
      </c>
      <c r="F451" t="s">
        <v>61</v>
      </c>
      <c r="G451" t="s">
        <v>61</v>
      </c>
      <c r="H451" s="301" t="s">
        <v>169</v>
      </c>
      <c r="I451" s="341" t="s">
        <v>61</v>
      </c>
      <c r="AG451" s="51">
        <v>2022</v>
      </c>
    </row>
    <row r="452" spans="1:33">
      <c r="A452" s="10" t="s">
        <v>418</v>
      </c>
      <c r="B452" s="10" t="s">
        <v>141</v>
      </c>
      <c r="C452" s="4">
        <v>2022</v>
      </c>
      <c r="D452" s="341" t="s">
        <v>168</v>
      </c>
      <c r="E452" t="s">
        <v>61</v>
      </c>
      <c r="F452" t="s">
        <v>61</v>
      </c>
      <c r="G452" t="s">
        <v>61</v>
      </c>
      <c r="H452" s="301" t="s">
        <v>169</v>
      </c>
      <c r="I452" s="341" t="s">
        <v>61</v>
      </c>
      <c r="AG452" s="4">
        <v>2023</v>
      </c>
    </row>
    <row r="453" spans="1:33">
      <c r="A453" s="53" t="s">
        <v>419</v>
      </c>
      <c r="B453" s="53" t="s">
        <v>804</v>
      </c>
      <c r="C453" s="51">
        <v>2016</v>
      </c>
      <c r="D453" s="341" t="s">
        <v>168</v>
      </c>
      <c r="E453" t="s">
        <v>61</v>
      </c>
      <c r="F453" t="s">
        <v>61</v>
      </c>
      <c r="G453" t="s">
        <v>61</v>
      </c>
      <c r="H453" s="301" t="s">
        <v>169</v>
      </c>
      <c r="I453" s="341" t="s">
        <v>61</v>
      </c>
      <c r="AG453" s="741">
        <v>2017</v>
      </c>
    </row>
    <row r="454" spans="1:33">
      <c r="A454" s="53" t="s">
        <v>419</v>
      </c>
      <c r="B454" s="53" t="s">
        <v>804</v>
      </c>
      <c r="C454" s="51">
        <v>2017</v>
      </c>
      <c r="D454" s="341" t="s">
        <v>168</v>
      </c>
      <c r="E454" t="s">
        <v>61</v>
      </c>
      <c r="F454" t="s">
        <v>61</v>
      </c>
      <c r="G454" t="s">
        <v>61</v>
      </c>
      <c r="H454" s="301" t="s">
        <v>169</v>
      </c>
      <c r="I454" s="341" t="s">
        <v>61</v>
      </c>
      <c r="AG454" s="51">
        <v>2018</v>
      </c>
    </row>
    <row r="455" spans="1:33">
      <c r="A455" s="53" t="s">
        <v>419</v>
      </c>
      <c r="B455" s="53" t="s">
        <v>804</v>
      </c>
      <c r="C455" s="51">
        <v>2018</v>
      </c>
      <c r="D455" s="341" t="s">
        <v>168</v>
      </c>
      <c r="E455" t="s">
        <v>61</v>
      </c>
      <c r="F455" t="s">
        <v>61</v>
      </c>
      <c r="G455" t="s">
        <v>61</v>
      </c>
      <c r="H455" s="301" t="s">
        <v>169</v>
      </c>
      <c r="I455" s="341" t="s">
        <v>61</v>
      </c>
      <c r="AG455" s="51">
        <v>2019</v>
      </c>
    </row>
    <row r="456" spans="1:33">
      <c r="A456" s="53" t="s">
        <v>419</v>
      </c>
      <c r="B456" s="53" t="s">
        <v>804</v>
      </c>
      <c r="C456" s="51">
        <v>2019</v>
      </c>
      <c r="D456" s="341" t="s">
        <v>142</v>
      </c>
      <c r="E456" t="s">
        <v>168</v>
      </c>
      <c r="F456" t="s">
        <v>61</v>
      </c>
      <c r="G456" t="s">
        <v>170</v>
      </c>
      <c r="H456" s="301" t="s">
        <v>171</v>
      </c>
      <c r="I456" s="341" t="s">
        <v>61</v>
      </c>
      <c r="AG456" s="51">
        <v>2020</v>
      </c>
    </row>
    <row r="457" spans="1:33">
      <c r="A457" s="53" t="s">
        <v>419</v>
      </c>
      <c r="B457" s="53" t="s">
        <v>804</v>
      </c>
      <c r="C457" s="51">
        <v>2020</v>
      </c>
      <c r="D457" s="341" t="s">
        <v>142</v>
      </c>
      <c r="E457" t="s">
        <v>168</v>
      </c>
      <c r="F457" t="s">
        <v>61</v>
      </c>
      <c r="G457" t="s">
        <v>170</v>
      </c>
      <c r="H457" s="301" t="s">
        <v>296</v>
      </c>
      <c r="I457" s="341" t="s">
        <v>61</v>
      </c>
      <c r="AG457" s="51">
        <v>2021</v>
      </c>
    </row>
    <row r="458" spans="1:33">
      <c r="A458" s="53" t="s">
        <v>419</v>
      </c>
      <c r="B458" s="53" t="s">
        <v>804</v>
      </c>
      <c r="C458" s="51">
        <v>2021</v>
      </c>
      <c r="D458" s="341" t="s">
        <v>142</v>
      </c>
      <c r="E458" t="s">
        <v>168</v>
      </c>
      <c r="F458" t="s">
        <v>61</v>
      </c>
      <c r="G458" t="s">
        <v>170</v>
      </c>
      <c r="H458" s="301" t="s">
        <v>420</v>
      </c>
      <c r="I458" s="341" t="s">
        <v>61</v>
      </c>
      <c r="AG458" s="51">
        <v>2022</v>
      </c>
    </row>
    <row r="459" spans="1:33">
      <c r="A459" s="53" t="s">
        <v>419</v>
      </c>
      <c r="B459" s="53" t="s">
        <v>804</v>
      </c>
      <c r="C459" s="51">
        <v>2022</v>
      </c>
      <c r="D459" s="341" t="s">
        <v>142</v>
      </c>
      <c r="E459" t="s">
        <v>168</v>
      </c>
      <c r="F459" t="s">
        <v>61</v>
      </c>
      <c r="G459" t="s">
        <v>170</v>
      </c>
      <c r="H459" s="301" t="s">
        <v>422</v>
      </c>
      <c r="I459" s="341" t="s">
        <v>61</v>
      </c>
      <c r="AG459" s="51">
        <v>2023</v>
      </c>
    </row>
    <row r="460" spans="1:33">
      <c r="A460" s="55" t="s">
        <v>419</v>
      </c>
      <c r="B460" s="55" t="s">
        <v>804</v>
      </c>
      <c r="C460" s="47">
        <v>2023</v>
      </c>
      <c r="D460" s="341" t="s">
        <v>142</v>
      </c>
      <c r="E460" t="s">
        <v>168</v>
      </c>
      <c r="F460" t="s">
        <v>61</v>
      </c>
      <c r="G460" t="s">
        <v>170</v>
      </c>
      <c r="H460" s="301" t="s">
        <v>422</v>
      </c>
      <c r="I460" s="341" t="s">
        <v>61</v>
      </c>
      <c r="AG460" s="47">
        <v>2023</v>
      </c>
    </row>
    <row r="461" spans="1:33">
      <c r="A461" s="53" t="s">
        <v>56</v>
      </c>
      <c r="B461" s="53" t="s">
        <v>804</v>
      </c>
      <c r="C461" s="51">
        <v>2016</v>
      </c>
      <c r="D461" s="341" t="s">
        <v>142</v>
      </c>
      <c r="E461" t="s">
        <v>142</v>
      </c>
      <c r="F461" s="3" t="s">
        <v>142</v>
      </c>
      <c r="G461" t="s">
        <v>143</v>
      </c>
      <c r="H461" s="301" t="s">
        <v>144</v>
      </c>
      <c r="I461" s="341" t="s">
        <v>209</v>
      </c>
      <c r="AG461" s="741">
        <v>2017</v>
      </c>
    </row>
    <row r="462" spans="1:33">
      <c r="A462" s="53" t="s">
        <v>56</v>
      </c>
      <c r="B462" s="53" t="s">
        <v>804</v>
      </c>
      <c r="C462" s="51">
        <v>2017</v>
      </c>
      <c r="D462" s="341" t="s">
        <v>142</v>
      </c>
      <c r="E462" t="s">
        <v>142</v>
      </c>
      <c r="F462" s="3" t="s">
        <v>142</v>
      </c>
      <c r="G462" t="s">
        <v>143</v>
      </c>
      <c r="H462" s="301" t="s">
        <v>144</v>
      </c>
      <c r="I462" s="341" t="s">
        <v>209</v>
      </c>
      <c r="AG462" s="51">
        <v>2018</v>
      </c>
    </row>
    <row r="463" spans="1:33">
      <c r="A463" s="53" t="s">
        <v>56</v>
      </c>
      <c r="B463" s="53" t="s">
        <v>804</v>
      </c>
      <c r="C463" s="51">
        <v>2018</v>
      </c>
      <c r="D463" s="341" t="s">
        <v>142</v>
      </c>
      <c r="E463" t="s">
        <v>142</v>
      </c>
      <c r="F463" s="3" t="s">
        <v>142</v>
      </c>
      <c r="G463" t="s">
        <v>143</v>
      </c>
      <c r="H463" s="301" t="s">
        <v>144</v>
      </c>
      <c r="I463" s="341" t="s">
        <v>209</v>
      </c>
      <c r="AG463" s="51">
        <v>2019</v>
      </c>
    </row>
    <row r="464" spans="1:33">
      <c r="A464" s="53" t="s">
        <v>56</v>
      </c>
      <c r="B464" s="53" t="s">
        <v>804</v>
      </c>
      <c r="C464" s="51">
        <v>2019</v>
      </c>
      <c r="D464" s="341" t="s">
        <v>142</v>
      </c>
      <c r="E464" t="s">
        <v>142</v>
      </c>
      <c r="F464" s="3" t="s">
        <v>142</v>
      </c>
      <c r="G464" t="s">
        <v>143</v>
      </c>
      <c r="H464" s="301" t="s">
        <v>144</v>
      </c>
      <c r="I464" s="341" t="s">
        <v>209</v>
      </c>
      <c r="AG464" s="51">
        <v>2020</v>
      </c>
    </row>
    <row r="465" spans="1:33">
      <c r="A465" s="53" t="s">
        <v>56</v>
      </c>
      <c r="B465" s="53" t="s">
        <v>804</v>
      </c>
      <c r="C465" s="51">
        <v>2020</v>
      </c>
      <c r="D465" s="341" t="s">
        <v>142</v>
      </c>
      <c r="E465" t="s">
        <v>142</v>
      </c>
      <c r="F465" t="s">
        <v>330</v>
      </c>
      <c r="G465" t="s">
        <v>143</v>
      </c>
      <c r="H465" s="301" t="s">
        <v>144</v>
      </c>
      <c r="I465" s="341" t="s">
        <v>410</v>
      </c>
      <c r="AG465" s="51">
        <v>2021</v>
      </c>
    </row>
    <row r="466" spans="1:33">
      <c r="A466" s="53" t="s">
        <v>56</v>
      </c>
      <c r="B466" s="53" t="s">
        <v>804</v>
      </c>
      <c r="C466" s="51">
        <v>2021</v>
      </c>
      <c r="D466" s="341" t="s">
        <v>142</v>
      </c>
      <c r="E466" t="s">
        <v>142</v>
      </c>
      <c r="F466" t="s">
        <v>330</v>
      </c>
      <c r="G466" t="s">
        <v>143</v>
      </c>
      <c r="H466" s="301" t="s">
        <v>157</v>
      </c>
      <c r="I466" s="341" t="s">
        <v>176</v>
      </c>
      <c r="AG466" s="51">
        <v>2022</v>
      </c>
    </row>
    <row r="467" spans="1:33">
      <c r="A467" s="53" t="s">
        <v>56</v>
      </c>
      <c r="B467" s="53" t="s">
        <v>804</v>
      </c>
      <c r="C467" s="51">
        <v>2022</v>
      </c>
      <c r="D467" s="341" t="s">
        <v>142</v>
      </c>
      <c r="E467" t="s">
        <v>163</v>
      </c>
      <c r="F467" t="s">
        <v>427</v>
      </c>
      <c r="G467" t="s">
        <v>143</v>
      </c>
      <c r="H467" s="301" t="s">
        <v>157</v>
      </c>
      <c r="I467" s="772" t="s">
        <v>428</v>
      </c>
      <c r="AG467" s="51">
        <v>2023</v>
      </c>
    </row>
    <row r="468" spans="1:33">
      <c r="A468" s="55" t="s">
        <v>56</v>
      </c>
      <c r="B468" s="55" t="s">
        <v>804</v>
      </c>
      <c r="C468" s="47">
        <v>2023</v>
      </c>
      <c r="D468" s="341" t="s">
        <v>142</v>
      </c>
      <c r="E468" t="s">
        <v>168</v>
      </c>
      <c r="F468" t="s">
        <v>61</v>
      </c>
      <c r="G468" t="s">
        <v>143</v>
      </c>
      <c r="H468" s="301" t="s">
        <v>157</v>
      </c>
      <c r="I468" s="341" t="s">
        <v>61</v>
      </c>
      <c r="AG468" s="47">
        <v>2023</v>
      </c>
    </row>
    <row r="469" spans="1:33">
      <c r="A469" s="9" t="s">
        <v>432</v>
      </c>
      <c r="B469" s="9" t="s">
        <v>102</v>
      </c>
      <c r="C469" s="5">
        <v>2016</v>
      </c>
      <c r="D469" s="341" t="s">
        <v>168</v>
      </c>
      <c r="E469" t="s">
        <v>61</v>
      </c>
      <c r="F469" t="s">
        <v>61</v>
      </c>
      <c r="G469" t="s">
        <v>61</v>
      </c>
      <c r="H469" s="301" t="s">
        <v>169</v>
      </c>
      <c r="I469" s="341" t="s">
        <v>61</v>
      </c>
      <c r="AG469" s="5">
        <v>2017</v>
      </c>
    </row>
    <row r="470" spans="1:33">
      <c r="A470" s="9" t="s">
        <v>432</v>
      </c>
      <c r="B470" s="9" t="s">
        <v>102</v>
      </c>
      <c r="C470" s="5">
        <v>2017</v>
      </c>
      <c r="D470" s="341" t="s">
        <v>168</v>
      </c>
      <c r="E470" t="s">
        <v>61</v>
      </c>
      <c r="F470" t="s">
        <v>61</v>
      </c>
      <c r="G470" t="s">
        <v>61</v>
      </c>
      <c r="H470" s="301" t="s">
        <v>169</v>
      </c>
      <c r="I470" s="341" t="s">
        <v>61</v>
      </c>
      <c r="AG470" s="5">
        <v>2018</v>
      </c>
    </row>
    <row r="471" spans="1:33">
      <c r="A471" s="9" t="s">
        <v>432</v>
      </c>
      <c r="B471" s="9" t="s">
        <v>102</v>
      </c>
      <c r="C471" s="5">
        <v>2018</v>
      </c>
      <c r="D471" s="341" t="s">
        <v>168</v>
      </c>
      <c r="E471" t="s">
        <v>61</v>
      </c>
      <c r="F471" t="s">
        <v>61</v>
      </c>
      <c r="G471" t="s">
        <v>61</v>
      </c>
      <c r="H471" s="301" t="s">
        <v>169</v>
      </c>
      <c r="I471" s="341" t="s">
        <v>61</v>
      </c>
      <c r="AG471" s="5">
        <v>2019</v>
      </c>
    </row>
    <row r="472" spans="1:33">
      <c r="A472" s="9" t="s">
        <v>432</v>
      </c>
      <c r="B472" s="9" t="s">
        <v>102</v>
      </c>
      <c r="C472" s="5">
        <v>2019</v>
      </c>
      <c r="D472" s="341" t="s">
        <v>168</v>
      </c>
      <c r="E472" t="s">
        <v>61</v>
      </c>
      <c r="F472" t="s">
        <v>61</v>
      </c>
      <c r="G472" t="s">
        <v>61</v>
      </c>
      <c r="H472" s="301" t="s">
        <v>169</v>
      </c>
      <c r="I472" s="341" t="s">
        <v>61</v>
      </c>
      <c r="AG472" s="5">
        <v>2020</v>
      </c>
    </row>
    <row r="473" spans="1:33">
      <c r="A473" s="9" t="s">
        <v>432</v>
      </c>
      <c r="B473" s="9" t="s">
        <v>102</v>
      </c>
      <c r="C473" s="5">
        <v>2020</v>
      </c>
      <c r="D473" s="341" t="s">
        <v>168</v>
      </c>
      <c r="E473" t="s">
        <v>61</v>
      </c>
      <c r="F473" t="s">
        <v>61</v>
      </c>
      <c r="G473" t="s">
        <v>61</v>
      </c>
      <c r="H473" s="301" t="s">
        <v>169</v>
      </c>
      <c r="I473" s="341" t="s">
        <v>61</v>
      </c>
      <c r="AG473" s="5">
        <v>2021</v>
      </c>
    </row>
    <row r="474" spans="1:33">
      <c r="A474" s="9" t="s">
        <v>432</v>
      </c>
      <c r="B474" s="9" t="s">
        <v>102</v>
      </c>
      <c r="C474" s="5">
        <v>2021</v>
      </c>
      <c r="D474" s="341" t="s">
        <v>168</v>
      </c>
      <c r="E474" t="s">
        <v>61</v>
      </c>
      <c r="F474" t="s">
        <v>61</v>
      </c>
      <c r="G474" t="s">
        <v>61</v>
      </c>
      <c r="H474" s="301" t="s">
        <v>169</v>
      </c>
      <c r="I474" s="341" t="s">
        <v>61</v>
      </c>
      <c r="AG474" s="5">
        <v>2022</v>
      </c>
    </row>
    <row r="475" spans="1:33">
      <c r="A475" s="10" t="s">
        <v>432</v>
      </c>
      <c r="B475" s="10" t="s">
        <v>102</v>
      </c>
      <c r="C475" s="4">
        <v>2022</v>
      </c>
      <c r="D475" s="341" t="s">
        <v>168</v>
      </c>
      <c r="E475" t="s">
        <v>61</v>
      </c>
      <c r="F475" t="s">
        <v>61</v>
      </c>
      <c r="G475" t="s">
        <v>61</v>
      </c>
      <c r="H475" s="301" t="s">
        <v>169</v>
      </c>
      <c r="I475" s="341" t="s">
        <v>61</v>
      </c>
      <c r="AG475" s="4">
        <v>2023</v>
      </c>
    </row>
    <row r="476" spans="1:33">
      <c r="A476" s="53" t="s">
        <v>48</v>
      </c>
      <c r="B476" s="53" t="s">
        <v>804</v>
      </c>
      <c r="C476" s="51">
        <v>2016</v>
      </c>
      <c r="D476" s="341" t="s">
        <v>142</v>
      </c>
      <c r="E476" t="s">
        <v>168</v>
      </c>
      <c r="F476" t="s">
        <v>61</v>
      </c>
      <c r="G476" t="s">
        <v>170</v>
      </c>
      <c r="H476" s="301" t="s">
        <v>343</v>
      </c>
      <c r="I476" s="341" t="s">
        <v>61</v>
      </c>
      <c r="AG476" s="741">
        <v>2017</v>
      </c>
    </row>
    <row r="477" spans="1:33">
      <c r="A477" s="53" t="s">
        <v>48</v>
      </c>
      <c r="B477" s="53" t="s">
        <v>804</v>
      </c>
      <c r="C477" s="51">
        <v>2017</v>
      </c>
      <c r="D477" s="341" t="s">
        <v>142</v>
      </c>
      <c r="E477" t="s">
        <v>168</v>
      </c>
      <c r="F477" t="s">
        <v>61</v>
      </c>
      <c r="G477" t="s">
        <v>170</v>
      </c>
      <c r="H477" s="301" t="s">
        <v>343</v>
      </c>
      <c r="I477" s="341" t="s">
        <v>61</v>
      </c>
      <c r="AG477" s="51">
        <v>2018</v>
      </c>
    </row>
    <row r="478" spans="1:33">
      <c r="A478" s="53" t="s">
        <v>48</v>
      </c>
      <c r="B478" s="53" t="s">
        <v>804</v>
      </c>
      <c r="C478" s="51">
        <v>2018</v>
      </c>
      <c r="D478" s="341" t="s">
        <v>142</v>
      </c>
      <c r="E478" t="s">
        <v>142</v>
      </c>
      <c r="F478" s="3" t="s">
        <v>61</v>
      </c>
      <c r="G478" t="s">
        <v>170</v>
      </c>
      <c r="H478" s="301" t="s">
        <v>343</v>
      </c>
      <c r="I478" s="341" t="s">
        <v>176</v>
      </c>
      <c r="AG478" s="51">
        <v>2019</v>
      </c>
    </row>
    <row r="479" spans="1:33">
      <c r="A479" s="53" t="s">
        <v>48</v>
      </c>
      <c r="B479" s="53" t="s">
        <v>804</v>
      </c>
      <c r="C479" s="51">
        <v>2019</v>
      </c>
      <c r="D479" s="341" t="s">
        <v>142</v>
      </c>
      <c r="E479" t="s">
        <v>168</v>
      </c>
      <c r="F479" t="s">
        <v>61</v>
      </c>
      <c r="G479" t="s">
        <v>170</v>
      </c>
      <c r="H479" s="301" t="s">
        <v>343</v>
      </c>
      <c r="I479" s="341" t="s">
        <v>61</v>
      </c>
      <c r="AG479" s="51">
        <v>2020</v>
      </c>
    </row>
    <row r="480" spans="1:33">
      <c r="A480" s="53" t="s">
        <v>48</v>
      </c>
      <c r="B480" s="53" t="s">
        <v>804</v>
      </c>
      <c r="C480" s="51">
        <v>2020</v>
      </c>
      <c r="D480" s="341" t="s">
        <v>142</v>
      </c>
      <c r="E480" t="s">
        <v>142</v>
      </c>
      <c r="F480" t="s">
        <v>61</v>
      </c>
      <c r="G480" t="s">
        <v>170</v>
      </c>
      <c r="H480" s="301" t="s">
        <v>343</v>
      </c>
      <c r="I480" s="341" t="s">
        <v>176</v>
      </c>
      <c r="AG480" s="51">
        <v>2021</v>
      </c>
    </row>
    <row r="481" spans="1:33">
      <c r="A481" s="53" t="s">
        <v>48</v>
      </c>
      <c r="B481" s="53" t="s">
        <v>804</v>
      </c>
      <c r="C481" s="51">
        <v>2021</v>
      </c>
      <c r="D481" s="341" t="s">
        <v>142</v>
      </c>
      <c r="E481" t="s">
        <v>142</v>
      </c>
      <c r="F481" t="s">
        <v>61</v>
      </c>
      <c r="G481" t="s">
        <v>170</v>
      </c>
      <c r="H481" s="301" t="s">
        <v>343</v>
      </c>
      <c r="I481" s="341" t="s">
        <v>176</v>
      </c>
      <c r="AG481" s="51">
        <v>2022</v>
      </c>
    </row>
    <row r="482" spans="1:33">
      <c r="A482" s="53" t="s">
        <v>48</v>
      </c>
      <c r="B482" s="53" t="s">
        <v>804</v>
      </c>
      <c r="C482" s="51">
        <v>2022</v>
      </c>
      <c r="D482" s="341" t="s">
        <v>142</v>
      </c>
      <c r="E482" t="s">
        <v>142</v>
      </c>
      <c r="F482" t="s">
        <v>61</v>
      </c>
      <c r="G482" t="s">
        <v>815</v>
      </c>
      <c r="H482" s="301" t="s">
        <v>433</v>
      </c>
      <c r="I482" s="772" t="s">
        <v>434</v>
      </c>
      <c r="AG482" s="51">
        <v>2023</v>
      </c>
    </row>
    <row r="483" spans="1:33">
      <c r="A483" s="55" t="s">
        <v>48</v>
      </c>
      <c r="B483" s="55" t="s">
        <v>804</v>
      </c>
      <c r="C483" s="47">
        <v>2023</v>
      </c>
      <c r="D483" s="341" t="s">
        <v>142</v>
      </c>
      <c r="E483" t="s">
        <v>168</v>
      </c>
      <c r="F483" t="s">
        <v>61</v>
      </c>
      <c r="G483" t="s">
        <v>170</v>
      </c>
      <c r="H483" s="301" t="s">
        <v>433</v>
      </c>
      <c r="I483" s="341" t="s">
        <v>61</v>
      </c>
      <c r="AG483" s="47">
        <v>2023</v>
      </c>
    </row>
    <row r="484" spans="1:33">
      <c r="A484" s="9" t="s">
        <v>436</v>
      </c>
      <c r="B484" s="9" t="s">
        <v>141</v>
      </c>
      <c r="C484" s="5">
        <v>2016</v>
      </c>
      <c r="D484" s="341" t="s">
        <v>168</v>
      </c>
      <c r="E484" t="s">
        <v>61</v>
      </c>
      <c r="F484" t="s">
        <v>61</v>
      </c>
      <c r="G484" t="s">
        <v>61</v>
      </c>
      <c r="H484" s="301" t="s">
        <v>169</v>
      </c>
      <c r="I484" s="341" t="s">
        <v>61</v>
      </c>
      <c r="AG484" s="5">
        <v>2017</v>
      </c>
    </row>
    <row r="485" spans="1:33">
      <c r="A485" s="9" t="s">
        <v>436</v>
      </c>
      <c r="B485" s="9" t="s">
        <v>141</v>
      </c>
      <c r="C485" s="5">
        <v>2017</v>
      </c>
      <c r="D485" s="341" t="s">
        <v>168</v>
      </c>
      <c r="E485" t="s">
        <v>61</v>
      </c>
      <c r="F485" t="s">
        <v>61</v>
      </c>
      <c r="G485" t="s">
        <v>61</v>
      </c>
      <c r="H485" s="301" t="s">
        <v>169</v>
      </c>
      <c r="I485" s="341" t="s">
        <v>61</v>
      </c>
      <c r="AG485" s="5">
        <v>2018</v>
      </c>
    </row>
    <row r="486" spans="1:33">
      <c r="A486" s="9" t="s">
        <v>436</v>
      </c>
      <c r="B486" s="9" t="s">
        <v>141</v>
      </c>
      <c r="C486" s="5">
        <v>2018</v>
      </c>
      <c r="D486" s="341" t="s">
        <v>168</v>
      </c>
      <c r="E486" t="s">
        <v>61</v>
      </c>
      <c r="F486" t="s">
        <v>61</v>
      </c>
      <c r="G486" t="s">
        <v>61</v>
      </c>
      <c r="H486" s="301" t="s">
        <v>169</v>
      </c>
      <c r="I486" s="341" t="s">
        <v>61</v>
      </c>
      <c r="AG486" s="5">
        <v>2019</v>
      </c>
    </row>
    <row r="487" spans="1:33">
      <c r="A487" s="9" t="s">
        <v>436</v>
      </c>
      <c r="B487" s="9" t="s">
        <v>141</v>
      </c>
      <c r="C487" s="5">
        <v>2019</v>
      </c>
      <c r="D487" s="341" t="s">
        <v>168</v>
      </c>
      <c r="E487" t="s">
        <v>61</v>
      </c>
      <c r="F487" t="s">
        <v>61</v>
      </c>
      <c r="G487" t="s">
        <v>61</v>
      </c>
      <c r="H487" s="301" t="s">
        <v>169</v>
      </c>
      <c r="I487" s="341" t="s">
        <v>61</v>
      </c>
      <c r="AG487" s="5">
        <v>2020</v>
      </c>
    </row>
    <row r="488" spans="1:33">
      <c r="A488" s="9" t="s">
        <v>436</v>
      </c>
      <c r="B488" s="9" t="s">
        <v>141</v>
      </c>
      <c r="C488" s="5">
        <v>2020</v>
      </c>
      <c r="D488" s="341" t="s">
        <v>168</v>
      </c>
      <c r="E488" t="s">
        <v>61</v>
      </c>
      <c r="F488" t="s">
        <v>61</v>
      </c>
      <c r="G488" t="s">
        <v>61</v>
      </c>
      <c r="H488" s="301" t="s">
        <v>169</v>
      </c>
      <c r="I488" s="341" t="s">
        <v>61</v>
      </c>
      <c r="AG488" s="5">
        <v>2021</v>
      </c>
    </row>
    <row r="489" spans="1:33">
      <c r="A489" s="9" t="s">
        <v>436</v>
      </c>
      <c r="B489" s="9" t="s">
        <v>141</v>
      </c>
      <c r="C489" s="5">
        <v>2021</v>
      </c>
      <c r="D489" s="341" t="s">
        <v>168</v>
      </c>
      <c r="E489" t="s">
        <v>61</v>
      </c>
      <c r="F489" t="s">
        <v>61</v>
      </c>
      <c r="G489" t="s">
        <v>61</v>
      </c>
      <c r="H489" s="301" t="s">
        <v>169</v>
      </c>
      <c r="I489" s="341" t="s">
        <v>61</v>
      </c>
      <c r="AG489" s="5">
        <v>2022</v>
      </c>
    </row>
    <row r="490" spans="1:33">
      <c r="A490" s="10" t="s">
        <v>436</v>
      </c>
      <c r="B490" s="10" t="s">
        <v>141</v>
      </c>
      <c r="C490" s="4">
        <v>2022</v>
      </c>
      <c r="D490" s="341" t="s">
        <v>168</v>
      </c>
      <c r="E490" t="s">
        <v>61</v>
      </c>
      <c r="F490" t="s">
        <v>61</v>
      </c>
      <c r="G490" t="s">
        <v>61</v>
      </c>
      <c r="H490" s="301" t="s">
        <v>169</v>
      </c>
      <c r="I490" s="341" t="s">
        <v>61</v>
      </c>
      <c r="AG490" s="4">
        <v>2023</v>
      </c>
    </row>
    <row r="491" spans="1:33">
      <c r="A491" s="53" t="s">
        <v>19</v>
      </c>
      <c r="B491" s="53" t="s">
        <v>243</v>
      </c>
      <c r="C491" s="51">
        <v>2016</v>
      </c>
      <c r="D491" s="341" t="s">
        <v>142</v>
      </c>
      <c r="E491" t="s">
        <v>142</v>
      </c>
      <c r="F491" t="s">
        <v>168</v>
      </c>
      <c r="G491" t="s">
        <v>143</v>
      </c>
      <c r="H491" s="301" t="s">
        <v>144</v>
      </c>
      <c r="I491" s="341" t="s">
        <v>145</v>
      </c>
      <c r="AG491" s="51">
        <v>2017</v>
      </c>
    </row>
    <row r="492" spans="1:33">
      <c r="A492" s="53" t="s">
        <v>19</v>
      </c>
      <c r="B492" s="53" t="s">
        <v>243</v>
      </c>
      <c r="C492" s="51">
        <v>2017</v>
      </c>
      <c r="D492" s="341" t="s">
        <v>142</v>
      </c>
      <c r="E492" t="s">
        <v>142</v>
      </c>
      <c r="F492" s="3" t="s">
        <v>142</v>
      </c>
      <c r="G492" t="s">
        <v>143</v>
      </c>
      <c r="H492" s="301" t="s">
        <v>144</v>
      </c>
      <c r="I492" s="341" t="s">
        <v>145</v>
      </c>
      <c r="AG492" s="51">
        <v>2018</v>
      </c>
    </row>
    <row r="493" spans="1:33">
      <c r="A493" s="53" t="s">
        <v>19</v>
      </c>
      <c r="B493" s="53" t="s">
        <v>243</v>
      </c>
      <c r="C493" s="51">
        <v>2018</v>
      </c>
      <c r="D493" s="341" t="s">
        <v>142</v>
      </c>
      <c r="E493" t="s">
        <v>142</v>
      </c>
      <c r="F493" s="3" t="s">
        <v>142</v>
      </c>
      <c r="G493" t="s">
        <v>143</v>
      </c>
      <c r="H493" s="301" t="s">
        <v>144</v>
      </c>
      <c r="I493" s="341" t="s">
        <v>249</v>
      </c>
      <c r="AG493" s="51">
        <v>2019</v>
      </c>
    </row>
    <row r="494" spans="1:33">
      <c r="A494" s="53" t="s">
        <v>19</v>
      </c>
      <c r="B494" s="53" t="s">
        <v>243</v>
      </c>
      <c r="C494" s="51">
        <v>2019</v>
      </c>
      <c r="D494" s="341" t="s">
        <v>142</v>
      </c>
      <c r="E494" t="s">
        <v>142</v>
      </c>
      <c r="F494" s="3" t="s">
        <v>142</v>
      </c>
      <c r="G494" t="s">
        <v>143</v>
      </c>
      <c r="H494" s="301" t="s">
        <v>144</v>
      </c>
      <c r="I494" s="341" t="s">
        <v>145</v>
      </c>
      <c r="AG494" s="51">
        <v>2020</v>
      </c>
    </row>
    <row r="495" spans="1:33">
      <c r="A495" s="53" t="s">
        <v>19</v>
      </c>
      <c r="B495" s="53" t="s">
        <v>243</v>
      </c>
      <c r="C495" s="51">
        <v>2020</v>
      </c>
      <c r="D495" s="341" t="s">
        <v>142</v>
      </c>
      <c r="E495" t="s">
        <v>142</v>
      </c>
      <c r="F495" t="s">
        <v>142</v>
      </c>
      <c r="G495" t="s">
        <v>143</v>
      </c>
      <c r="H495" s="301" t="s">
        <v>144</v>
      </c>
      <c r="I495" s="341" t="s">
        <v>145</v>
      </c>
      <c r="AG495" s="51">
        <v>2021</v>
      </c>
    </row>
    <row r="496" spans="1:33">
      <c r="A496" s="53" t="s">
        <v>19</v>
      </c>
      <c r="B496" s="53" t="s">
        <v>243</v>
      </c>
      <c r="C496" s="51">
        <v>2021</v>
      </c>
      <c r="D496" s="341" t="s">
        <v>142</v>
      </c>
      <c r="E496" t="s">
        <v>142</v>
      </c>
      <c r="F496" t="s">
        <v>142</v>
      </c>
      <c r="G496" t="s">
        <v>143</v>
      </c>
      <c r="H496" s="301" t="s">
        <v>157</v>
      </c>
      <c r="I496" s="341" t="s">
        <v>145</v>
      </c>
      <c r="AG496" s="51">
        <v>2022</v>
      </c>
    </row>
    <row r="497" spans="1:33">
      <c r="A497" s="53" t="s">
        <v>19</v>
      </c>
      <c r="B497" s="53" t="s">
        <v>243</v>
      </c>
      <c r="C497" s="51">
        <v>2022</v>
      </c>
      <c r="D497" s="341" t="s">
        <v>142</v>
      </c>
      <c r="E497" t="s">
        <v>142</v>
      </c>
      <c r="F497" t="s">
        <v>142</v>
      </c>
      <c r="G497" t="s">
        <v>143</v>
      </c>
      <c r="H497" s="301" t="s">
        <v>157</v>
      </c>
      <c r="I497" s="341" t="s">
        <v>145</v>
      </c>
      <c r="AG497" s="51">
        <v>2023</v>
      </c>
    </row>
    <row r="498" spans="1:33">
      <c r="A498" s="55" t="s">
        <v>19</v>
      </c>
      <c r="B498" s="55" t="s">
        <v>243</v>
      </c>
      <c r="C498" s="47">
        <v>2023</v>
      </c>
      <c r="D498" s="341" t="s">
        <v>142</v>
      </c>
      <c r="E498" t="s">
        <v>142</v>
      </c>
      <c r="F498" t="s">
        <v>142</v>
      </c>
      <c r="G498" t="s">
        <v>143</v>
      </c>
      <c r="H498" s="301" t="s">
        <v>157</v>
      </c>
      <c r="I498" s="341" t="s">
        <v>145</v>
      </c>
      <c r="AG498" s="47">
        <v>2023</v>
      </c>
    </row>
    <row r="499" spans="1:33">
      <c r="A499" s="9" t="s">
        <v>451</v>
      </c>
      <c r="B499" s="9" t="s">
        <v>141</v>
      </c>
      <c r="C499" s="5">
        <v>2016</v>
      </c>
      <c r="D499" s="341" t="s">
        <v>168</v>
      </c>
      <c r="E499" t="s">
        <v>61</v>
      </c>
      <c r="F499" t="s">
        <v>61</v>
      </c>
      <c r="G499" t="s">
        <v>61</v>
      </c>
      <c r="H499" s="301" t="s">
        <v>169</v>
      </c>
      <c r="I499" s="341" t="s">
        <v>61</v>
      </c>
      <c r="AG499" s="5">
        <v>2017</v>
      </c>
    </row>
    <row r="500" spans="1:33">
      <c r="A500" s="9" t="s">
        <v>451</v>
      </c>
      <c r="B500" s="9" t="s">
        <v>141</v>
      </c>
      <c r="C500" s="5">
        <v>2017</v>
      </c>
      <c r="D500" s="341" t="s">
        <v>168</v>
      </c>
      <c r="E500" t="s">
        <v>61</v>
      </c>
      <c r="F500" t="s">
        <v>61</v>
      </c>
      <c r="G500" t="s">
        <v>61</v>
      </c>
      <c r="H500" s="301" t="s">
        <v>169</v>
      </c>
      <c r="I500" s="341" t="s">
        <v>61</v>
      </c>
      <c r="AG500" s="5">
        <v>2018</v>
      </c>
    </row>
    <row r="501" spans="1:33">
      <c r="A501" s="9" t="s">
        <v>451</v>
      </c>
      <c r="B501" s="9" t="s">
        <v>141</v>
      </c>
      <c r="C501" s="5">
        <v>2018</v>
      </c>
      <c r="D501" s="341" t="s">
        <v>168</v>
      </c>
      <c r="E501" t="s">
        <v>61</v>
      </c>
      <c r="F501" t="s">
        <v>61</v>
      </c>
      <c r="G501" t="s">
        <v>61</v>
      </c>
      <c r="H501" s="301" t="s">
        <v>169</v>
      </c>
      <c r="I501" s="341" t="s">
        <v>61</v>
      </c>
      <c r="AG501" s="5">
        <v>2019</v>
      </c>
    </row>
    <row r="502" spans="1:33">
      <c r="A502" s="9" t="s">
        <v>451</v>
      </c>
      <c r="B502" s="9" t="s">
        <v>141</v>
      </c>
      <c r="C502" s="5">
        <v>2019</v>
      </c>
      <c r="D502" s="341" t="s">
        <v>168</v>
      </c>
      <c r="E502" t="s">
        <v>61</v>
      </c>
      <c r="F502" t="s">
        <v>61</v>
      </c>
      <c r="G502" t="s">
        <v>61</v>
      </c>
      <c r="H502" s="301" t="s">
        <v>169</v>
      </c>
      <c r="I502" s="341" t="s">
        <v>61</v>
      </c>
      <c r="AG502" s="5">
        <v>2020</v>
      </c>
    </row>
    <row r="503" spans="1:33">
      <c r="A503" s="9" t="s">
        <v>451</v>
      </c>
      <c r="B503" s="9" t="s">
        <v>141</v>
      </c>
      <c r="C503" s="5">
        <v>2020</v>
      </c>
      <c r="D503" s="341" t="s">
        <v>168</v>
      </c>
      <c r="E503" t="s">
        <v>61</v>
      </c>
      <c r="F503" t="s">
        <v>61</v>
      </c>
      <c r="G503" t="s">
        <v>61</v>
      </c>
      <c r="H503" s="301" t="s">
        <v>169</v>
      </c>
      <c r="I503" s="341" t="s">
        <v>61</v>
      </c>
      <c r="AG503" s="5">
        <v>2021</v>
      </c>
    </row>
    <row r="504" spans="1:33">
      <c r="A504" s="9" t="s">
        <v>451</v>
      </c>
      <c r="B504" s="9" t="s">
        <v>141</v>
      </c>
      <c r="C504" s="5">
        <v>2021</v>
      </c>
      <c r="D504" s="341" t="s">
        <v>168</v>
      </c>
      <c r="E504" t="s">
        <v>61</v>
      </c>
      <c r="F504" t="s">
        <v>61</v>
      </c>
      <c r="G504" t="s">
        <v>61</v>
      </c>
      <c r="H504" s="301" t="s">
        <v>169</v>
      </c>
      <c r="I504" s="341" t="s">
        <v>61</v>
      </c>
      <c r="AG504" s="5">
        <v>2022</v>
      </c>
    </row>
    <row r="505" spans="1:33">
      <c r="A505" s="10" t="s">
        <v>451</v>
      </c>
      <c r="B505" s="10" t="s">
        <v>141</v>
      </c>
      <c r="C505" s="4">
        <v>2022</v>
      </c>
      <c r="D505" s="341" t="s">
        <v>168</v>
      </c>
      <c r="E505" t="s">
        <v>61</v>
      </c>
      <c r="F505" t="s">
        <v>61</v>
      </c>
      <c r="G505" t="s">
        <v>61</v>
      </c>
      <c r="H505" s="301" t="s">
        <v>169</v>
      </c>
      <c r="I505" s="341" t="s">
        <v>61</v>
      </c>
      <c r="AG505" s="4">
        <v>2023</v>
      </c>
    </row>
    <row r="506" spans="1:33">
      <c r="A506" s="9" t="s">
        <v>452</v>
      </c>
      <c r="B506" s="9" t="s">
        <v>804</v>
      </c>
      <c r="C506" s="5">
        <v>2016</v>
      </c>
      <c r="D506" s="341" t="s">
        <v>168</v>
      </c>
      <c r="E506" t="s">
        <v>61</v>
      </c>
      <c r="F506" t="s">
        <v>61</v>
      </c>
      <c r="G506" t="s">
        <v>61</v>
      </c>
      <c r="H506" s="301" t="s">
        <v>169</v>
      </c>
      <c r="I506" s="341" t="s">
        <v>61</v>
      </c>
      <c r="AG506" s="5">
        <v>2017</v>
      </c>
    </row>
    <row r="507" spans="1:33">
      <c r="A507" s="9" t="s">
        <v>452</v>
      </c>
      <c r="B507" s="9" t="s">
        <v>804</v>
      </c>
      <c r="C507" s="5">
        <v>2017</v>
      </c>
      <c r="D507" s="341" t="s">
        <v>168</v>
      </c>
      <c r="E507" t="s">
        <v>61</v>
      </c>
      <c r="F507" t="s">
        <v>61</v>
      </c>
      <c r="G507" t="s">
        <v>61</v>
      </c>
      <c r="H507" s="301" t="s">
        <v>169</v>
      </c>
      <c r="I507" s="341" t="s">
        <v>61</v>
      </c>
      <c r="AG507" s="5">
        <v>2018</v>
      </c>
    </row>
    <row r="508" spans="1:33">
      <c r="A508" s="9" t="s">
        <v>452</v>
      </c>
      <c r="B508" s="9" t="s">
        <v>804</v>
      </c>
      <c r="C508" s="5">
        <v>2018</v>
      </c>
      <c r="D508" s="341" t="s">
        <v>168</v>
      </c>
      <c r="E508" t="s">
        <v>61</v>
      </c>
      <c r="F508" t="s">
        <v>61</v>
      </c>
      <c r="G508" t="s">
        <v>61</v>
      </c>
      <c r="H508" s="301" t="s">
        <v>169</v>
      </c>
      <c r="I508" s="341" t="s">
        <v>61</v>
      </c>
      <c r="AG508" s="5">
        <v>2019</v>
      </c>
    </row>
    <row r="509" spans="1:33">
      <c r="A509" s="9" t="s">
        <v>452</v>
      </c>
      <c r="B509" s="9" t="s">
        <v>804</v>
      </c>
      <c r="C509" s="5">
        <v>2019</v>
      </c>
      <c r="D509" s="341" t="s">
        <v>168</v>
      </c>
      <c r="E509" t="s">
        <v>61</v>
      </c>
      <c r="F509" t="s">
        <v>61</v>
      </c>
      <c r="G509" t="s">
        <v>61</v>
      </c>
      <c r="H509" s="301" t="s">
        <v>169</v>
      </c>
      <c r="I509" s="341" t="s">
        <v>61</v>
      </c>
      <c r="AG509" s="5">
        <v>2020</v>
      </c>
    </row>
    <row r="510" spans="1:33">
      <c r="A510" s="9" t="s">
        <v>452</v>
      </c>
      <c r="B510" s="9" t="s">
        <v>804</v>
      </c>
      <c r="C510" s="5">
        <v>2020</v>
      </c>
      <c r="D510" s="341" t="s">
        <v>168</v>
      </c>
      <c r="E510" t="s">
        <v>61</v>
      </c>
      <c r="F510" t="s">
        <v>61</v>
      </c>
      <c r="G510" t="s">
        <v>61</v>
      </c>
      <c r="H510" s="301" t="s">
        <v>169</v>
      </c>
      <c r="I510" s="341" t="s">
        <v>61</v>
      </c>
      <c r="AG510" s="5">
        <v>2021</v>
      </c>
    </row>
    <row r="511" spans="1:33">
      <c r="A511" s="9" t="s">
        <v>452</v>
      </c>
      <c r="B511" s="9" t="s">
        <v>804</v>
      </c>
      <c r="C511" s="5">
        <v>2021</v>
      </c>
      <c r="D511" s="341" t="s">
        <v>168</v>
      </c>
      <c r="E511" t="s">
        <v>61</v>
      </c>
      <c r="F511" t="s">
        <v>61</v>
      </c>
      <c r="G511" t="s">
        <v>61</v>
      </c>
      <c r="H511" s="301" t="s">
        <v>169</v>
      </c>
      <c r="I511" s="341" t="s">
        <v>61</v>
      </c>
      <c r="AG511" s="5">
        <v>2022</v>
      </c>
    </row>
    <row r="512" spans="1:33">
      <c r="A512" s="10" t="s">
        <v>452</v>
      </c>
      <c r="B512" s="10" t="s">
        <v>804</v>
      </c>
      <c r="C512" s="4">
        <v>2022</v>
      </c>
      <c r="D512" s="341" t="s">
        <v>168</v>
      </c>
      <c r="E512" t="s">
        <v>61</v>
      </c>
      <c r="F512" t="s">
        <v>61</v>
      </c>
      <c r="G512" t="s">
        <v>61</v>
      </c>
      <c r="H512" s="301" t="s">
        <v>169</v>
      </c>
      <c r="I512" s="341" t="s">
        <v>61</v>
      </c>
      <c r="AG512" s="4">
        <v>2023</v>
      </c>
    </row>
    <row r="513" spans="1:33">
      <c r="A513" s="53" t="s">
        <v>453</v>
      </c>
      <c r="B513" s="53" t="s">
        <v>141</v>
      </c>
      <c r="C513" s="51">
        <v>2016</v>
      </c>
      <c r="D513" s="341" t="s">
        <v>142</v>
      </c>
      <c r="E513" t="s">
        <v>168</v>
      </c>
      <c r="F513" t="s">
        <v>61</v>
      </c>
      <c r="G513" t="s">
        <v>143</v>
      </c>
      <c r="H513" s="301" t="s">
        <v>304</v>
      </c>
      <c r="I513" s="341" t="s">
        <v>61</v>
      </c>
      <c r="AG513" s="741">
        <v>2017</v>
      </c>
    </row>
    <row r="514" spans="1:33">
      <c r="A514" s="53" t="s">
        <v>453</v>
      </c>
      <c r="B514" s="53" t="s">
        <v>141</v>
      </c>
      <c r="C514" s="51">
        <v>2017</v>
      </c>
      <c r="D514" s="341" t="s">
        <v>142</v>
      </c>
      <c r="E514" t="s">
        <v>168</v>
      </c>
      <c r="F514" t="s">
        <v>61</v>
      </c>
      <c r="G514" t="s">
        <v>143</v>
      </c>
      <c r="H514" s="301" t="s">
        <v>205</v>
      </c>
      <c r="I514" s="341" t="s">
        <v>61</v>
      </c>
      <c r="AG514" s="51">
        <v>2018</v>
      </c>
    </row>
    <row r="515" spans="1:33">
      <c r="A515" s="53" t="s">
        <v>453</v>
      </c>
      <c r="B515" s="53" t="s">
        <v>141</v>
      </c>
      <c r="C515" s="51">
        <v>2018</v>
      </c>
      <c r="D515" s="341" t="s">
        <v>142</v>
      </c>
      <c r="E515" t="s">
        <v>168</v>
      </c>
      <c r="F515" t="s">
        <v>61</v>
      </c>
      <c r="G515" t="s">
        <v>143</v>
      </c>
      <c r="H515" s="301" t="s">
        <v>306</v>
      </c>
      <c r="I515" s="341" t="s">
        <v>61</v>
      </c>
      <c r="AG515" s="51">
        <v>2019</v>
      </c>
    </row>
    <row r="516" spans="1:33">
      <c r="A516" s="53" t="s">
        <v>453</v>
      </c>
      <c r="B516" s="53" t="s">
        <v>141</v>
      </c>
      <c r="C516" s="51">
        <v>2019</v>
      </c>
      <c r="D516" s="341" t="s">
        <v>142</v>
      </c>
      <c r="E516" t="s">
        <v>168</v>
      </c>
      <c r="F516" t="s">
        <v>61</v>
      </c>
      <c r="G516" t="s">
        <v>204</v>
      </c>
      <c r="H516" s="301" t="s">
        <v>306</v>
      </c>
      <c r="I516" s="341" t="s">
        <v>61</v>
      </c>
      <c r="AG516" s="51">
        <v>2020</v>
      </c>
    </row>
    <row r="517" spans="1:33">
      <c r="A517" s="53" t="s">
        <v>453</v>
      </c>
      <c r="B517" s="53" t="s">
        <v>141</v>
      </c>
      <c r="C517" s="51">
        <v>2020</v>
      </c>
      <c r="D517" s="341" t="s">
        <v>142</v>
      </c>
      <c r="E517" t="s">
        <v>168</v>
      </c>
      <c r="F517" t="s">
        <v>61</v>
      </c>
      <c r="G517" t="s">
        <v>204</v>
      </c>
      <c r="H517" s="301" t="s">
        <v>306</v>
      </c>
      <c r="I517" s="341" t="s">
        <v>61</v>
      </c>
      <c r="AG517" s="51">
        <v>2021</v>
      </c>
    </row>
    <row r="518" spans="1:33">
      <c r="A518" s="53" t="s">
        <v>453</v>
      </c>
      <c r="B518" s="53" t="s">
        <v>141</v>
      </c>
      <c r="C518" s="51">
        <v>2021</v>
      </c>
      <c r="D518" s="341" t="s">
        <v>142</v>
      </c>
      <c r="E518" t="s">
        <v>168</v>
      </c>
      <c r="F518" t="s">
        <v>61</v>
      </c>
      <c r="G518" t="s">
        <v>204</v>
      </c>
      <c r="H518" s="301" t="s">
        <v>306</v>
      </c>
      <c r="I518" s="341" t="s">
        <v>61</v>
      </c>
      <c r="AG518" s="51">
        <v>2022</v>
      </c>
    </row>
    <row r="519" spans="1:33">
      <c r="A519" s="10" t="s">
        <v>453</v>
      </c>
      <c r="B519" s="10" t="s">
        <v>141</v>
      </c>
      <c r="C519" s="4">
        <v>2022</v>
      </c>
      <c r="D519" s="341" t="s">
        <v>168</v>
      </c>
      <c r="E519" t="s">
        <v>61</v>
      </c>
      <c r="F519" t="s">
        <v>61</v>
      </c>
      <c r="G519" t="s">
        <v>61</v>
      </c>
      <c r="H519" s="301" t="s">
        <v>169</v>
      </c>
      <c r="I519" s="341" t="s">
        <v>61</v>
      </c>
      <c r="AG519" s="4">
        <v>2023</v>
      </c>
    </row>
    <row r="520" spans="1:33">
      <c r="A520" s="53" t="s">
        <v>454</v>
      </c>
      <c r="B520" s="53" t="s">
        <v>141</v>
      </c>
      <c r="C520" s="51">
        <v>2016</v>
      </c>
      <c r="D520" s="341" t="s">
        <v>168</v>
      </c>
      <c r="E520" t="s">
        <v>61</v>
      </c>
      <c r="F520" t="s">
        <v>61</v>
      </c>
      <c r="G520" t="s">
        <v>61</v>
      </c>
      <c r="H520" s="301" t="s">
        <v>169</v>
      </c>
      <c r="I520" s="341" t="s">
        <v>61</v>
      </c>
      <c r="AG520" s="741">
        <v>2017</v>
      </c>
    </row>
    <row r="521" spans="1:33">
      <c r="A521" s="53" t="s">
        <v>454</v>
      </c>
      <c r="B521" s="53" t="s">
        <v>141</v>
      </c>
      <c r="C521" s="51">
        <v>2017</v>
      </c>
      <c r="D521" s="341" t="s">
        <v>168</v>
      </c>
      <c r="E521" t="s">
        <v>61</v>
      </c>
      <c r="F521" t="s">
        <v>61</v>
      </c>
      <c r="G521" t="s">
        <v>61</v>
      </c>
      <c r="H521" s="301" t="s">
        <v>169</v>
      </c>
      <c r="I521" s="341" t="s">
        <v>61</v>
      </c>
      <c r="AG521" s="51">
        <v>2018</v>
      </c>
    </row>
    <row r="522" spans="1:33">
      <c r="A522" s="53" t="s">
        <v>454</v>
      </c>
      <c r="B522" s="53" t="s">
        <v>141</v>
      </c>
      <c r="C522" s="51">
        <v>2018</v>
      </c>
      <c r="D522" s="341" t="s">
        <v>168</v>
      </c>
      <c r="E522" t="s">
        <v>61</v>
      </c>
      <c r="F522" t="s">
        <v>61</v>
      </c>
      <c r="G522" t="s">
        <v>61</v>
      </c>
      <c r="H522" s="301" t="s">
        <v>169</v>
      </c>
      <c r="I522" s="341" t="s">
        <v>61</v>
      </c>
      <c r="AG522" s="51">
        <v>2019</v>
      </c>
    </row>
    <row r="523" spans="1:33">
      <c r="A523" s="53" t="s">
        <v>454</v>
      </c>
      <c r="B523" s="53" t="s">
        <v>141</v>
      </c>
      <c r="C523" s="51">
        <v>2019</v>
      </c>
      <c r="D523" s="341" t="s">
        <v>142</v>
      </c>
      <c r="E523" t="s">
        <v>168</v>
      </c>
      <c r="F523" t="s">
        <v>61</v>
      </c>
      <c r="G523" t="s">
        <v>817</v>
      </c>
      <c r="H523" s="301" t="s">
        <v>231</v>
      </c>
      <c r="I523" s="341" t="s">
        <v>61</v>
      </c>
      <c r="AG523" s="51">
        <v>2020</v>
      </c>
    </row>
    <row r="524" spans="1:33">
      <c r="A524" s="53" t="s">
        <v>454</v>
      </c>
      <c r="B524" s="53" t="s">
        <v>141</v>
      </c>
      <c r="C524" s="51">
        <v>2020</v>
      </c>
      <c r="D524" s="341" t="s">
        <v>142</v>
      </c>
      <c r="E524" t="s">
        <v>168</v>
      </c>
      <c r="F524" t="s">
        <v>61</v>
      </c>
      <c r="G524" t="s">
        <v>817</v>
      </c>
      <c r="H524" s="301" t="s">
        <v>231</v>
      </c>
      <c r="I524" s="341" t="s">
        <v>61</v>
      </c>
      <c r="AG524" s="51">
        <v>2021</v>
      </c>
    </row>
    <row r="525" spans="1:33">
      <c r="A525" s="53" t="s">
        <v>454</v>
      </c>
      <c r="B525" s="53" t="s">
        <v>141</v>
      </c>
      <c r="C525" s="51">
        <v>2021</v>
      </c>
      <c r="D525" s="341" t="s">
        <v>142</v>
      </c>
      <c r="E525" t="s">
        <v>168</v>
      </c>
      <c r="F525" t="s">
        <v>61</v>
      </c>
      <c r="G525" t="s">
        <v>817</v>
      </c>
      <c r="H525" s="301" t="s">
        <v>455</v>
      </c>
      <c r="I525" s="341" t="s">
        <v>61</v>
      </c>
      <c r="AG525" s="51">
        <v>2022</v>
      </c>
    </row>
    <row r="526" spans="1:33">
      <c r="A526" s="53" t="s">
        <v>454</v>
      </c>
      <c r="B526" s="53" t="s">
        <v>141</v>
      </c>
      <c r="C526" s="51">
        <v>2022</v>
      </c>
      <c r="D526" s="341" t="s">
        <v>142</v>
      </c>
      <c r="E526" t="s">
        <v>168</v>
      </c>
      <c r="F526" t="s">
        <v>61</v>
      </c>
      <c r="G526" t="s">
        <v>815</v>
      </c>
      <c r="H526" s="301" t="s">
        <v>456</v>
      </c>
      <c r="I526" s="341" t="s">
        <v>61</v>
      </c>
      <c r="AG526" s="51">
        <v>2023</v>
      </c>
    </row>
    <row r="527" spans="1:33">
      <c r="A527" s="55" t="s">
        <v>454</v>
      </c>
      <c r="B527" s="55" t="s">
        <v>141</v>
      </c>
      <c r="C527" s="47">
        <v>2023</v>
      </c>
      <c r="D527" s="341" t="s">
        <v>142</v>
      </c>
      <c r="E527" t="s">
        <v>168</v>
      </c>
      <c r="F527" t="s">
        <v>61</v>
      </c>
      <c r="G527" t="s">
        <v>826</v>
      </c>
      <c r="H527" s="301" t="s">
        <v>456</v>
      </c>
      <c r="I527" s="341" t="s">
        <v>61</v>
      </c>
      <c r="AG527" s="47">
        <v>2023</v>
      </c>
    </row>
    <row r="528" spans="1:33">
      <c r="A528" s="53" t="s">
        <v>38</v>
      </c>
      <c r="B528" s="53" t="s">
        <v>804</v>
      </c>
      <c r="C528" s="51">
        <v>2016</v>
      </c>
      <c r="D528" s="341" t="s">
        <v>168</v>
      </c>
      <c r="E528" t="s">
        <v>61</v>
      </c>
      <c r="F528" t="s">
        <v>61</v>
      </c>
      <c r="G528" t="s">
        <v>61</v>
      </c>
      <c r="H528" s="301" t="s">
        <v>169</v>
      </c>
      <c r="I528" s="341" t="s">
        <v>61</v>
      </c>
      <c r="AG528" s="741">
        <v>2017</v>
      </c>
    </row>
    <row r="529" spans="1:33">
      <c r="A529" s="53" t="s">
        <v>38</v>
      </c>
      <c r="B529" s="53" t="s">
        <v>804</v>
      </c>
      <c r="C529" s="51">
        <v>2017</v>
      </c>
      <c r="D529" s="341" t="s">
        <v>168</v>
      </c>
      <c r="E529" t="s">
        <v>61</v>
      </c>
      <c r="F529" t="s">
        <v>61</v>
      </c>
      <c r="G529" t="s">
        <v>61</v>
      </c>
      <c r="H529" s="301" t="s">
        <v>169</v>
      </c>
      <c r="I529" s="341" t="s">
        <v>61</v>
      </c>
      <c r="AG529" s="51">
        <v>2018</v>
      </c>
    </row>
    <row r="530" spans="1:33">
      <c r="A530" s="53" t="s">
        <v>38</v>
      </c>
      <c r="B530" s="53" t="s">
        <v>804</v>
      </c>
      <c r="C530" s="51">
        <v>2018</v>
      </c>
      <c r="D530" s="341" t="s">
        <v>168</v>
      </c>
      <c r="E530" t="s">
        <v>61</v>
      </c>
      <c r="F530" t="s">
        <v>61</v>
      </c>
      <c r="G530" t="s">
        <v>61</v>
      </c>
      <c r="H530" s="301" t="s">
        <v>169</v>
      </c>
      <c r="I530" s="341" t="s">
        <v>61</v>
      </c>
      <c r="AG530" s="51">
        <v>2019</v>
      </c>
    </row>
    <row r="531" spans="1:33">
      <c r="A531" s="53" t="s">
        <v>38</v>
      </c>
      <c r="B531" s="53" t="s">
        <v>804</v>
      </c>
      <c r="C531" s="51">
        <v>2019</v>
      </c>
      <c r="D531" s="341" t="s">
        <v>168</v>
      </c>
      <c r="E531" t="s">
        <v>61</v>
      </c>
      <c r="F531" t="s">
        <v>61</v>
      </c>
      <c r="G531" t="s">
        <v>61</v>
      </c>
      <c r="H531" s="301" t="s">
        <v>169</v>
      </c>
      <c r="I531" s="341" t="s">
        <v>61</v>
      </c>
      <c r="AG531" s="51">
        <v>2020</v>
      </c>
    </row>
    <row r="532" spans="1:33">
      <c r="A532" s="53" t="s">
        <v>38</v>
      </c>
      <c r="B532" s="53" t="s">
        <v>804</v>
      </c>
      <c r="C532" s="51">
        <v>2020</v>
      </c>
      <c r="D532" s="341" t="s">
        <v>142</v>
      </c>
      <c r="E532" t="s">
        <v>427</v>
      </c>
      <c r="F532" t="s">
        <v>61</v>
      </c>
      <c r="G532" t="s">
        <v>204</v>
      </c>
      <c r="H532" s="301" t="s">
        <v>144</v>
      </c>
      <c r="I532" s="341" t="s">
        <v>61</v>
      </c>
      <c r="AG532" s="51">
        <v>2021</v>
      </c>
    </row>
    <row r="533" spans="1:33">
      <c r="A533" s="53" t="s">
        <v>38</v>
      </c>
      <c r="B533" s="53" t="s">
        <v>804</v>
      </c>
      <c r="C533" s="51">
        <v>2021</v>
      </c>
      <c r="D533" s="341" t="s">
        <v>142</v>
      </c>
      <c r="E533" t="s">
        <v>427</v>
      </c>
      <c r="F533" t="s">
        <v>61</v>
      </c>
      <c r="G533" t="s">
        <v>204</v>
      </c>
      <c r="H533" s="301" t="s">
        <v>144</v>
      </c>
      <c r="I533" s="341" t="s">
        <v>61</v>
      </c>
      <c r="AG533" s="51">
        <v>2022</v>
      </c>
    </row>
    <row r="534" spans="1:33">
      <c r="A534" s="53" t="s">
        <v>38</v>
      </c>
      <c r="B534" s="53" t="s">
        <v>804</v>
      </c>
      <c r="C534" s="51">
        <v>2022</v>
      </c>
      <c r="D534" s="341" t="s">
        <v>142</v>
      </c>
      <c r="E534" t="s">
        <v>142</v>
      </c>
      <c r="F534" t="s">
        <v>163</v>
      </c>
      <c r="G534" t="s">
        <v>204</v>
      </c>
      <c r="H534" s="301" t="s">
        <v>261</v>
      </c>
      <c r="I534" s="772" t="s">
        <v>145</v>
      </c>
      <c r="AG534" s="51">
        <v>2023</v>
      </c>
    </row>
    <row r="535" spans="1:33">
      <c r="A535" s="55" t="s">
        <v>38</v>
      </c>
      <c r="B535" s="55" t="s">
        <v>804</v>
      </c>
      <c r="C535" s="47">
        <v>2023</v>
      </c>
      <c r="D535" s="341" t="s">
        <v>142</v>
      </c>
      <c r="E535" t="s">
        <v>142</v>
      </c>
      <c r="F535" t="s">
        <v>142</v>
      </c>
      <c r="G535" t="s">
        <v>143</v>
      </c>
      <c r="H535" s="301" t="s">
        <v>263</v>
      </c>
      <c r="I535" s="772" t="s">
        <v>145</v>
      </c>
      <c r="AG535" s="47">
        <v>2023</v>
      </c>
    </row>
    <row r="536" spans="1:33">
      <c r="A536" s="53" t="s">
        <v>46</v>
      </c>
      <c r="B536" s="53" t="s">
        <v>804</v>
      </c>
      <c r="C536" s="51">
        <v>2016</v>
      </c>
      <c r="D536" s="341" t="s">
        <v>142</v>
      </c>
      <c r="E536" t="s">
        <v>168</v>
      </c>
      <c r="F536" t="s">
        <v>61</v>
      </c>
      <c r="G536" t="s">
        <v>170</v>
      </c>
      <c r="H536" s="301" t="s">
        <v>343</v>
      </c>
      <c r="I536" s="341" t="s">
        <v>61</v>
      </c>
      <c r="AG536" s="741">
        <v>2017</v>
      </c>
    </row>
    <row r="537" spans="1:33">
      <c r="A537" s="53" t="s">
        <v>46</v>
      </c>
      <c r="B537" s="53" t="s">
        <v>804</v>
      </c>
      <c r="C537" s="51">
        <v>2017</v>
      </c>
      <c r="D537" s="341" t="s">
        <v>142</v>
      </c>
      <c r="E537" t="s">
        <v>168</v>
      </c>
      <c r="F537" t="s">
        <v>61</v>
      </c>
      <c r="G537" t="s">
        <v>170</v>
      </c>
      <c r="H537" s="301" t="s">
        <v>171</v>
      </c>
      <c r="I537" s="341" t="s">
        <v>61</v>
      </c>
      <c r="AG537" s="51">
        <v>2018</v>
      </c>
    </row>
    <row r="538" spans="1:33">
      <c r="A538" s="53" t="s">
        <v>46</v>
      </c>
      <c r="B538" s="53" t="s">
        <v>804</v>
      </c>
      <c r="C538" s="51">
        <v>2018</v>
      </c>
      <c r="D538" s="341" t="s">
        <v>142</v>
      </c>
      <c r="E538" t="s">
        <v>142</v>
      </c>
      <c r="F538" s="3" t="s">
        <v>61</v>
      </c>
      <c r="G538" t="s">
        <v>170</v>
      </c>
      <c r="H538" s="301" t="s">
        <v>343</v>
      </c>
      <c r="I538" s="341" t="s">
        <v>463</v>
      </c>
      <c r="AG538" s="51">
        <v>2019</v>
      </c>
    </row>
    <row r="539" spans="1:33">
      <c r="A539" s="53" t="s">
        <v>46</v>
      </c>
      <c r="B539" s="53" t="s">
        <v>804</v>
      </c>
      <c r="C539" s="51">
        <v>2019</v>
      </c>
      <c r="D539" s="341" t="s">
        <v>142</v>
      </c>
      <c r="E539" t="s">
        <v>142</v>
      </c>
      <c r="F539" s="3" t="s">
        <v>61</v>
      </c>
      <c r="G539" t="s">
        <v>170</v>
      </c>
      <c r="H539" s="301" t="s">
        <v>171</v>
      </c>
      <c r="I539" s="341" t="s">
        <v>463</v>
      </c>
      <c r="AG539" s="51">
        <v>2020</v>
      </c>
    </row>
    <row r="540" spans="1:33">
      <c r="A540" s="53" t="s">
        <v>46</v>
      </c>
      <c r="B540" s="53" t="s">
        <v>804</v>
      </c>
      <c r="C540" s="51">
        <v>2020</v>
      </c>
      <c r="D540" s="341" t="s">
        <v>142</v>
      </c>
      <c r="E540" t="s">
        <v>142</v>
      </c>
      <c r="F540" t="s">
        <v>61</v>
      </c>
      <c r="G540" t="s">
        <v>143</v>
      </c>
      <c r="H540" s="301" t="s">
        <v>144</v>
      </c>
      <c r="I540" s="341" t="s">
        <v>463</v>
      </c>
      <c r="AG540" s="51">
        <v>2021</v>
      </c>
    </row>
    <row r="541" spans="1:33">
      <c r="A541" s="53" t="s">
        <v>46</v>
      </c>
      <c r="B541" s="53" t="s">
        <v>804</v>
      </c>
      <c r="C541" s="51">
        <v>2021</v>
      </c>
      <c r="D541" s="341" t="s">
        <v>142</v>
      </c>
      <c r="E541" t="s">
        <v>142</v>
      </c>
      <c r="F541" s="3" t="s">
        <v>61</v>
      </c>
      <c r="G541" t="s">
        <v>204</v>
      </c>
      <c r="H541" s="301" t="s">
        <v>468</v>
      </c>
      <c r="I541" s="341" t="s">
        <v>463</v>
      </c>
      <c r="AG541" s="51">
        <v>2022</v>
      </c>
    </row>
    <row r="542" spans="1:33">
      <c r="A542" s="53" t="s">
        <v>46</v>
      </c>
      <c r="B542" s="139" t="s">
        <v>804</v>
      </c>
      <c r="C542" s="51">
        <v>2022</v>
      </c>
      <c r="D542" s="341" t="s">
        <v>142</v>
      </c>
      <c r="E542" t="s">
        <v>142</v>
      </c>
      <c r="F542" t="s">
        <v>61</v>
      </c>
      <c r="G542" t="s">
        <v>204</v>
      </c>
      <c r="H542" s="301" t="s">
        <v>261</v>
      </c>
      <c r="I542" s="772" t="s">
        <v>145</v>
      </c>
      <c r="AG542" s="51">
        <v>2023</v>
      </c>
    </row>
    <row r="543" spans="1:33">
      <c r="A543" s="55" t="s">
        <v>46</v>
      </c>
      <c r="B543" s="686" t="s">
        <v>804</v>
      </c>
      <c r="C543" s="47">
        <v>2023</v>
      </c>
      <c r="D543" s="341" t="s">
        <v>142</v>
      </c>
      <c r="E543" t="s">
        <v>142</v>
      </c>
      <c r="F543" t="s">
        <v>61</v>
      </c>
      <c r="G543" t="s">
        <v>143</v>
      </c>
      <c r="H543" s="301" t="s">
        <v>263</v>
      </c>
      <c r="I543" s="772" t="s">
        <v>145</v>
      </c>
      <c r="AG543" s="47">
        <v>2023</v>
      </c>
    </row>
    <row r="544" spans="1:33">
      <c r="A544" s="53" t="s">
        <v>50</v>
      </c>
      <c r="B544" s="53" t="s">
        <v>180</v>
      </c>
      <c r="C544" s="51">
        <v>2016</v>
      </c>
      <c r="D544" s="341" t="s">
        <v>142</v>
      </c>
      <c r="E544" t="s">
        <v>142</v>
      </c>
      <c r="F544" s="3" t="s">
        <v>142</v>
      </c>
      <c r="G544" t="s">
        <v>143</v>
      </c>
      <c r="H544" s="301" t="s">
        <v>144</v>
      </c>
      <c r="I544" s="341" t="s">
        <v>145</v>
      </c>
      <c r="AG544" s="51">
        <v>2017</v>
      </c>
    </row>
    <row r="545" spans="1:33">
      <c r="A545" s="53" t="s">
        <v>50</v>
      </c>
      <c r="B545" s="53" t="s">
        <v>180</v>
      </c>
      <c r="C545" s="51">
        <v>2017</v>
      </c>
      <c r="D545" s="341" t="s">
        <v>142</v>
      </c>
      <c r="E545" t="s">
        <v>142</v>
      </c>
      <c r="F545" s="3" t="s">
        <v>142</v>
      </c>
      <c r="G545" t="s">
        <v>143</v>
      </c>
      <c r="H545" s="301" t="s">
        <v>144</v>
      </c>
      <c r="I545" s="341" t="s">
        <v>145</v>
      </c>
      <c r="AG545" s="51">
        <v>2018</v>
      </c>
    </row>
    <row r="546" spans="1:33">
      <c r="A546" s="53" t="s">
        <v>50</v>
      </c>
      <c r="B546" s="53" t="s">
        <v>180</v>
      </c>
      <c r="C546" s="51">
        <v>2018</v>
      </c>
      <c r="D546" s="341" t="s">
        <v>142</v>
      </c>
      <c r="E546" t="s">
        <v>142</v>
      </c>
      <c r="F546" s="3" t="s">
        <v>168</v>
      </c>
      <c r="G546" t="s">
        <v>143</v>
      </c>
      <c r="H546" s="301" t="s">
        <v>144</v>
      </c>
      <c r="I546" s="341" t="s">
        <v>145</v>
      </c>
      <c r="AG546" s="51">
        <v>2019</v>
      </c>
    </row>
    <row r="547" spans="1:33">
      <c r="A547" s="53" t="s">
        <v>50</v>
      </c>
      <c r="B547" s="53" t="s">
        <v>180</v>
      </c>
      <c r="C547" s="51">
        <v>2019</v>
      </c>
      <c r="D547" s="341" t="s">
        <v>142</v>
      </c>
      <c r="E547" t="s">
        <v>142</v>
      </c>
      <c r="F547" s="3" t="s">
        <v>142</v>
      </c>
      <c r="G547" t="s">
        <v>143</v>
      </c>
      <c r="H547" s="301" t="s">
        <v>144</v>
      </c>
      <c r="I547" s="341" t="s">
        <v>145</v>
      </c>
      <c r="AG547" s="51">
        <v>2020</v>
      </c>
    </row>
    <row r="548" spans="1:33">
      <c r="A548" s="53" t="s">
        <v>50</v>
      </c>
      <c r="B548" s="53" t="s">
        <v>180</v>
      </c>
      <c r="C548" s="51">
        <v>2020</v>
      </c>
      <c r="D548" s="341" t="s">
        <v>142</v>
      </c>
      <c r="E548" t="s">
        <v>142</v>
      </c>
      <c r="F548" t="s">
        <v>142</v>
      </c>
      <c r="G548" t="s">
        <v>143</v>
      </c>
      <c r="H548" s="301" t="s">
        <v>144</v>
      </c>
      <c r="I548" s="341" t="s">
        <v>145</v>
      </c>
      <c r="AG548" s="51">
        <v>2021</v>
      </c>
    </row>
    <row r="549" spans="1:33">
      <c r="A549" s="53" t="s">
        <v>50</v>
      </c>
      <c r="B549" s="53" t="s">
        <v>180</v>
      </c>
      <c r="C549" s="51">
        <v>2021</v>
      </c>
      <c r="D549" s="341" t="s">
        <v>142</v>
      </c>
      <c r="E549" t="s">
        <v>142</v>
      </c>
      <c r="F549" t="s">
        <v>142</v>
      </c>
      <c r="G549" t="s">
        <v>143</v>
      </c>
      <c r="H549" s="301" t="s">
        <v>157</v>
      </c>
      <c r="I549" s="341" t="s">
        <v>145</v>
      </c>
      <c r="AG549" s="51">
        <v>2022</v>
      </c>
    </row>
    <row r="550" spans="1:33">
      <c r="A550" s="53" t="s">
        <v>50</v>
      </c>
      <c r="B550" s="53" t="s">
        <v>180</v>
      </c>
      <c r="C550" s="51">
        <v>2022</v>
      </c>
      <c r="D550" s="341" t="s">
        <v>142</v>
      </c>
      <c r="E550" t="s">
        <v>142</v>
      </c>
      <c r="F550" t="s">
        <v>168</v>
      </c>
      <c r="G550" t="s">
        <v>143</v>
      </c>
      <c r="H550" s="301" t="s">
        <v>157</v>
      </c>
      <c r="I550" s="772" t="s">
        <v>145</v>
      </c>
      <c r="AG550" s="51">
        <v>2023</v>
      </c>
    </row>
    <row r="551" spans="1:33">
      <c r="A551" s="55" t="s">
        <v>50</v>
      </c>
      <c r="B551" s="55" t="s">
        <v>180</v>
      </c>
      <c r="C551" s="47">
        <v>2023</v>
      </c>
      <c r="D551" s="341" t="s">
        <v>142</v>
      </c>
      <c r="E551" t="s">
        <v>142</v>
      </c>
      <c r="F551" t="s">
        <v>168</v>
      </c>
      <c r="G551" t="s">
        <v>143</v>
      </c>
      <c r="H551" s="301" t="s">
        <v>157</v>
      </c>
      <c r="I551" s="772" t="s">
        <v>145</v>
      </c>
      <c r="AG551" s="47">
        <v>2023</v>
      </c>
    </row>
    <row r="552" spans="1:33">
      <c r="A552" s="53" t="s">
        <v>49</v>
      </c>
      <c r="B552" s="53" t="s">
        <v>116</v>
      </c>
      <c r="C552" s="51">
        <v>2016</v>
      </c>
      <c r="D552" s="341" t="s">
        <v>142</v>
      </c>
      <c r="E552" t="s">
        <v>142</v>
      </c>
      <c r="F552" t="s">
        <v>168</v>
      </c>
      <c r="G552" t="s">
        <v>143</v>
      </c>
      <c r="H552" s="301" t="s">
        <v>144</v>
      </c>
      <c r="I552" s="341" t="s">
        <v>226</v>
      </c>
      <c r="AG552" s="741">
        <v>2017</v>
      </c>
    </row>
    <row r="553" spans="1:33">
      <c r="A553" s="53" t="s">
        <v>49</v>
      </c>
      <c r="B553" s="53" t="s">
        <v>116</v>
      </c>
      <c r="C553" s="51">
        <v>2017</v>
      </c>
      <c r="D553" s="341" t="s">
        <v>142</v>
      </c>
      <c r="E553" t="s">
        <v>142</v>
      </c>
      <c r="F553" s="3" t="s">
        <v>168</v>
      </c>
      <c r="G553" t="s">
        <v>143</v>
      </c>
      <c r="H553" s="301" t="s">
        <v>144</v>
      </c>
      <c r="I553" s="341" t="s">
        <v>226</v>
      </c>
      <c r="AG553" s="51">
        <v>2018</v>
      </c>
    </row>
    <row r="554" spans="1:33">
      <c r="A554" s="53" t="s">
        <v>49</v>
      </c>
      <c r="B554" s="53" t="s">
        <v>116</v>
      </c>
      <c r="C554" s="51">
        <v>2018</v>
      </c>
      <c r="D554" s="341" t="s">
        <v>142</v>
      </c>
      <c r="E554" t="s">
        <v>142</v>
      </c>
      <c r="F554" s="3" t="s">
        <v>168</v>
      </c>
      <c r="G554" t="s">
        <v>143</v>
      </c>
      <c r="H554" s="301" t="s">
        <v>144</v>
      </c>
      <c r="I554" s="341" t="s">
        <v>226</v>
      </c>
      <c r="AG554" s="51">
        <v>2019</v>
      </c>
    </row>
    <row r="555" spans="1:33">
      <c r="A555" s="53" t="s">
        <v>49</v>
      </c>
      <c r="B555" s="53" t="s">
        <v>116</v>
      </c>
      <c r="C555" s="51">
        <v>2019</v>
      </c>
      <c r="D555" s="341" t="s">
        <v>142</v>
      </c>
      <c r="E555" t="s">
        <v>142</v>
      </c>
      <c r="F555" s="3" t="s">
        <v>168</v>
      </c>
      <c r="G555" t="s">
        <v>143</v>
      </c>
      <c r="H555" s="301" t="s">
        <v>144</v>
      </c>
      <c r="I555" s="341" t="s">
        <v>226</v>
      </c>
      <c r="AG555" s="51">
        <v>2020</v>
      </c>
    </row>
    <row r="556" spans="1:33">
      <c r="A556" s="53" t="s">
        <v>49</v>
      </c>
      <c r="B556" s="53" t="s">
        <v>116</v>
      </c>
      <c r="C556" s="51">
        <v>2020</v>
      </c>
      <c r="D556" s="341" t="s">
        <v>142</v>
      </c>
      <c r="E556" t="s">
        <v>142</v>
      </c>
      <c r="F556" t="s">
        <v>168</v>
      </c>
      <c r="G556" t="s">
        <v>143</v>
      </c>
      <c r="H556" s="301" t="s">
        <v>144</v>
      </c>
      <c r="I556" s="341" t="s">
        <v>226</v>
      </c>
      <c r="AG556" s="51">
        <v>2021</v>
      </c>
    </row>
    <row r="557" spans="1:33">
      <c r="A557" s="53" t="s">
        <v>49</v>
      </c>
      <c r="B557" s="53" t="s">
        <v>116</v>
      </c>
      <c r="C557" s="51">
        <v>2021</v>
      </c>
      <c r="D557" s="341" t="s">
        <v>142</v>
      </c>
      <c r="E557" t="s">
        <v>142</v>
      </c>
      <c r="F557" t="s">
        <v>168</v>
      </c>
      <c r="G557" t="s">
        <v>143</v>
      </c>
      <c r="H557" s="301" t="s">
        <v>157</v>
      </c>
      <c r="I557" s="341" t="s">
        <v>226</v>
      </c>
      <c r="AG557" s="51">
        <v>2022</v>
      </c>
    </row>
    <row r="558" spans="1:33">
      <c r="A558" s="53" t="s">
        <v>49</v>
      </c>
      <c r="B558" s="53" t="s">
        <v>116</v>
      </c>
      <c r="C558" s="51">
        <v>2022</v>
      </c>
      <c r="D558" s="341" t="s">
        <v>142</v>
      </c>
      <c r="E558" t="s">
        <v>142</v>
      </c>
      <c r="F558" t="s">
        <v>330</v>
      </c>
      <c r="G558" t="s">
        <v>143</v>
      </c>
      <c r="H558" s="301" t="s">
        <v>157</v>
      </c>
      <c r="I558" s="772" t="s">
        <v>226</v>
      </c>
      <c r="AG558" s="51">
        <v>2023</v>
      </c>
    </row>
    <row r="559" spans="1:33">
      <c r="A559" s="55" t="s">
        <v>49</v>
      </c>
      <c r="B559" s="55" t="s">
        <v>116</v>
      </c>
      <c r="C559" s="47">
        <v>2023</v>
      </c>
      <c r="D559" s="341" t="s">
        <v>142</v>
      </c>
      <c r="E559" t="s">
        <v>142</v>
      </c>
      <c r="F559" t="s">
        <v>330</v>
      </c>
      <c r="G559" t="s">
        <v>143</v>
      </c>
      <c r="H559" s="301" t="s">
        <v>157</v>
      </c>
      <c r="I559" s="772" t="s">
        <v>226</v>
      </c>
      <c r="AG559" s="47">
        <v>2023</v>
      </c>
    </row>
    <row r="560" spans="1:33">
      <c r="A560" s="53" t="s">
        <v>53</v>
      </c>
      <c r="B560" s="53" t="s">
        <v>804</v>
      </c>
      <c r="C560" s="51">
        <v>2016</v>
      </c>
      <c r="D560" s="341" t="s">
        <v>142</v>
      </c>
      <c r="E560" t="s">
        <v>142</v>
      </c>
      <c r="F560" t="s">
        <v>168</v>
      </c>
      <c r="G560" t="s">
        <v>143</v>
      </c>
      <c r="H560" s="301" t="s">
        <v>144</v>
      </c>
      <c r="I560" s="341" t="s">
        <v>209</v>
      </c>
      <c r="AG560" s="741">
        <v>2017</v>
      </c>
    </row>
    <row r="561" spans="1:33">
      <c r="A561" s="53" t="s">
        <v>53</v>
      </c>
      <c r="B561" s="53" t="s">
        <v>804</v>
      </c>
      <c r="C561" s="51">
        <v>2017</v>
      </c>
      <c r="D561" s="341" t="s">
        <v>142</v>
      </c>
      <c r="E561" t="s">
        <v>142</v>
      </c>
      <c r="F561" s="3" t="s">
        <v>168</v>
      </c>
      <c r="G561" t="s">
        <v>143</v>
      </c>
      <c r="H561" s="301" t="s">
        <v>144</v>
      </c>
      <c r="I561" s="341" t="s">
        <v>209</v>
      </c>
      <c r="AG561" s="51">
        <v>2018</v>
      </c>
    </row>
    <row r="562" spans="1:33">
      <c r="A562" s="53" t="s">
        <v>53</v>
      </c>
      <c r="B562" s="53" t="s">
        <v>804</v>
      </c>
      <c r="C562" s="51">
        <v>2018</v>
      </c>
      <c r="D562" s="341" t="s">
        <v>142</v>
      </c>
      <c r="E562" t="s">
        <v>142</v>
      </c>
      <c r="F562" s="3" t="s">
        <v>168</v>
      </c>
      <c r="G562" t="s">
        <v>143</v>
      </c>
      <c r="H562" s="301" t="s">
        <v>144</v>
      </c>
      <c r="I562" s="341" t="s">
        <v>209</v>
      </c>
      <c r="AG562" s="51">
        <v>2019</v>
      </c>
    </row>
    <row r="563" spans="1:33">
      <c r="A563" s="53" t="s">
        <v>53</v>
      </c>
      <c r="B563" s="53" t="s">
        <v>804</v>
      </c>
      <c r="C563" s="51">
        <v>2019</v>
      </c>
      <c r="D563" s="341" t="s">
        <v>142</v>
      </c>
      <c r="E563" t="s">
        <v>142</v>
      </c>
      <c r="F563" s="3" t="s">
        <v>168</v>
      </c>
      <c r="G563" t="s">
        <v>143</v>
      </c>
      <c r="H563" s="301" t="s">
        <v>144</v>
      </c>
      <c r="I563" s="341" t="s">
        <v>209</v>
      </c>
      <c r="AG563" s="51">
        <v>2020</v>
      </c>
    </row>
    <row r="564" spans="1:33">
      <c r="A564" s="53" t="s">
        <v>53</v>
      </c>
      <c r="B564" s="53" t="s">
        <v>804</v>
      </c>
      <c r="C564" s="51">
        <v>2020</v>
      </c>
      <c r="D564" s="341" t="s">
        <v>142</v>
      </c>
      <c r="E564" t="s">
        <v>142</v>
      </c>
      <c r="F564" t="s">
        <v>168</v>
      </c>
      <c r="G564" t="s">
        <v>143</v>
      </c>
      <c r="H564" s="301" t="s">
        <v>144</v>
      </c>
      <c r="I564" s="341" t="s">
        <v>410</v>
      </c>
      <c r="AG564" s="51">
        <v>2021</v>
      </c>
    </row>
    <row r="565" spans="1:33">
      <c r="A565" s="53" t="s">
        <v>53</v>
      </c>
      <c r="B565" s="53" t="s">
        <v>804</v>
      </c>
      <c r="C565" s="51">
        <v>2021</v>
      </c>
      <c r="D565" s="341" t="s">
        <v>142</v>
      </c>
      <c r="E565" t="s">
        <v>142</v>
      </c>
      <c r="F565" t="s">
        <v>168</v>
      </c>
      <c r="G565" t="s">
        <v>143</v>
      </c>
      <c r="H565" s="301" t="s">
        <v>157</v>
      </c>
      <c r="I565" s="341" t="s">
        <v>410</v>
      </c>
      <c r="AG565" s="51">
        <v>2022</v>
      </c>
    </row>
    <row r="566" spans="1:33">
      <c r="A566" s="53" t="s">
        <v>53</v>
      </c>
      <c r="B566" s="53" t="s">
        <v>804</v>
      </c>
      <c r="C566" s="51">
        <v>2022</v>
      </c>
      <c r="D566" s="341" t="s">
        <v>142</v>
      </c>
      <c r="E566" t="s">
        <v>142</v>
      </c>
      <c r="F566" t="s">
        <v>168</v>
      </c>
      <c r="G566" t="s">
        <v>143</v>
      </c>
      <c r="H566" s="301" t="s">
        <v>157</v>
      </c>
      <c r="I566" s="772" t="s">
        <v>829</v>
      </c>
      <c r="AG566" s="51">
        <v>2023</v>
      </c>
    </row>
    <row r="567" spans="1:33">
      <c r="A567" s="55" t="s">
        <v>53</v>
      </c>
      <c r="B567" s="55" t="s">
        <v>804</v>
      </c>
      <c r="C567" s="47">
        <v>2023</v>
      </c>
      <c r="D567" s="341" t="s">
        <v>142</v>
      </c>
      <c r="E567" t="s">
        <v>168</v>
      </c>
      <c r="F567" t="s">
        <v>61</v>
      </c>
      <c r="G567" t="s">
        <v>143</v>
      </c>
      <c r="H567" s="301" t="s">
        <v>157</v>
      </c>
      <c r="I567" s="341" t="s">
        <v>61</v>
      </c>
      <c r="AG567" s="47">
        <v>2023</v>
      </c>
    </row>
    <row r="568" spans="1:33">
      <c r="A568" s="53" t="s">
        <v>28</v>
      </c>
      <c r="B568" s="53" t="s">
        <v>180</v>
      </c>
      <c r="C568" s="51">
        <v>2016</v>
      </c>
      <c r="D568" s="341" t="s">
        <v>142</v>
      </c>
      <c r="E568" t="s">
        <v>142</v>
      </c>
      <c r="F568" s="3" t="s">
        <v>142</v>
      </c>
      <c r="G568" t="s">
        <v>143</v>
      </c>
      <c r="H568" s="301" t="s">
        <v>144</v>
      </c>
      <c r="I568" s="341" t="s">
        <v>145</v>
      </c>
      <c r="AG568" s="741">
        <v>2017</v>
      </c>
    </row>
    <row r="569" spans="1:33">
      <c r="A569" s="53" t="s">
        <v>28</v>
      </c>
      <c r="B569" s="53" t="s">
        <v>180</v>
      </c>
      <c r="C569" s="51">
        <v>2017</v>
      </c>
      <c r="D569" s="341" t="s">
        <v>142</v>
      </c>
      <c r="E569" t="s">
        <v>142</v>
      </c>
      <c r="F569" s="3" t="s">
        <v>142</v>
      </c>
      <c r="G569" t="s">
        <v>143</v>
      </c>
      <c r="H569" s="301" t="s">
        <v>144</v>
      </c>
      <c r="I569" s="341" t="s">
        <v>145</v>
      </c>
      <c r="AG569" s="51">
        <v>2018</v>
      </c>
    </row>
    <row r="570" spans="1:33">
      <c r="A570" s="53" t="s">
        <v>28</v>
      </c>
      <c r="B570" s="53" t="s">
        <v>180</v>
      </c>
      <c r="C570" s="51">
        <v>2018</v>
      </c>
      <c r="D570" s="341" t="s">
        <v>142</v>
      </c>
      <c r="E570" t="s">
        <v>142</v>
      </c>
      <c r="F570" s="3" t="s">
        <v>142</v>
      </c>
      <c r="G570" t="s">
        <v>143</v>
      </c>
      <c r="H570" s="301" t="s">
        <v>144</v>
      </c>
      <c r="I570" s="341" t="s">
        <v>145</v>
      </c>
      <c r="AG570" s="51">
        <v>2019</v>
      </c>
    </row>
    <row r="571" spans="1:33">
      <c r="A571" s="53" t="s">
        <v>28</v>
      </c>
      <c r="B571" s="53" t="s">
        <v>180</v>
      </c>
      <c r="C571" s="51">
        <v>2019</v>
      </c>
      <c r="D571" s="341" t="s">
        <v>142</v>
      </c>
      <c r="E571" t="s">
        <v>142</v>
      </c>
      <c r="F571" s="3" t="s">
        <v>142</v>
      </c>
      <c r="G571" t="s">
        <v>143</v>
      </c>
      <c r="H571" s="301" t="s">
        <v>144</v>
      </c>
      <c r="I571" s="341" t="s">
        <v>145</v>
      </c>
      <c r="AG571" s="51">
        <v>2020</v>
      </c>
    </row>
    <row r="572" spans="1:33">
      <c r="A572" s="53" t="s">
        <v>28</v>
      </c>
      <c r="B572" s="53" t="s">
        <v>180</v>
      </c>
      <c r="C572" s="51">
        <v>2020</v>
      </c>
      <c r="D572" s="341" t="s">
        <v>142</v>
      </c>
      <c r="E572" t="s">
        <v>142</v>
      </c>
      <c r="F572" t="s">
        <v>142</v>
      </c>
      <c r="G572" t="s">
        <v>143</v>
      </c>
      <c r="H572" s="301" t="s">
        <v>144</v>
      </c>
      <c r="I572" s="341" t="s">
        <v>145</v>
      </c>
      <c r="AG572" s="51">
        <v>2021</v>
      </c>
    </row>
    <row r="573" spans="1:33">
      <c r="A573" s="53" t="s">
        <v>28</v>
      </c>
      <c r="B573" s="53" t="s">
        <v>180</v>
      </c>
      <c r="C573" s="51">
        <v>2021</v>
      </c>
      <c r="D573" s="341" t="s">
        <v>142</v>
      </c>
      <c r="E573" t="s">
        <v>142</v>
      </c>
      <c r="F573" t="s">
        <v>142</v>
      </c>
      <c r="G573" t="s">
        <v>143</v>
      </c>
      <c r="H573" s="301" t="s">
        <v>157</v>
      </c>
      <c r="I573" s="341" t="s">
        <v>145</v>
      </c>
      <c r="AG573" s="51">
        <v>2022</v>
      </c>
    </row>
    <row r="574" spans="1:33">
      <c r="A574" s="53" t="s">
        <v>28</v>
      </c>
      <c r="B574" s="53" t="s">
        <v>180</v>
      </c>
      <c r="C574" s="51">
        <v>2022</v>
      </c>
      <c r="D574" s="341" t="s">
        <v>142</v>
      </c>
      <c r="E574" t="s">
        <v>142</v>
      </c>
      <c r="F574" t="s">
        <v>142</v>
      </c>
      <c r="G574" t="s">
        <v>143</v>
      </c>
      <c r="H574" s="301" t="s">
        <v>157</v>
      </c>
      <c r="I574" s="772" t="s">
        <v>145</v>
      </c>
      <c r="AG574" s="51">
        <v>2023</v>
      </c>
    </row>
    <row r="575" spans="1:33">
      <c r="A575" s="55" t="s">
        <v>28</v>
      </c>
      <c r="B575" s="55" t="s">
        <v>180</v>
      </c>
      <c r="C575" s="47">
        <v>2023</v>
      </c>
      <c r="D575" s="341" t="s">
        <v>142</v>
      </c>
      <c r="E575" t="s">
        <v>142</v>
      </c>
      <c r="F575" t="s">
        <v>142</v>
      </c>
      <c r="G575" t="s">
        <v>143</v>
      </c>
      <c r="H575" s="301" t="s">
        <v>157</v>
      </c>
      <c r="I575" s="772" t="s">
        <v>145</v>
      </c>
      <c r="AG575" s="47">
        <v>2023</v>
      </c>
    </row>
    <row r="576" spans="1:33">
      <c r="A576" s="53" t="s">
        <v>20</v>
      </c>
      <c r="B576" s="53" t="s">
        <v>180</v>
      </c>
      <c r="C576" s="51">
        <v>2016</v>
      </c>
      <c r="D576" s="341" t="s">
        <v>142</v>
      </c>
      <c r="E576" t="s">
        <v>142</v>
      </c>
      <c r="F576" s="3" t="s">
        <v>142</v>
      </c>
      <c r="G576" t="s">
        <v>143</v>
      </c>
      <c r="H576" s="301" t="s">
        <v>144</v>
      </c>
      <c r="I576" s="341" t="s">
        <v>183</v>
      </c>
      <c r="AG576" s="741">
        <v>2017</v>
      </c>
    </row>
    <row r="577" spans="1:33">
      <c r="A577" s="53" t="s">
        <v>20</v>
      </c>
      <c r="B577" s="53" t="s">
        <v>180</v>
      </c>
      <c r="C577" s="51">
        <v>2017</v>
      </c>
      <c r="D577" s="341" t="s">
        <v>142</v>
      </c>
      <c r="E577" t="s">
        <v>142</v>
      </c>
      <c r="F577" s="3" t="s">
        <v>142</v>
      </c>
      <c r="G577" t="s">
        <v>143</v>
      </c>
      <c r="H577" s="301" t="s">
        <v>144</v>
      </c>
      <c r="I577" s="341" t="s">
        <v>249</v>
      </c>
      <c r="AG577" s="741">
        <v>2018</v>
      </c>
    </row>
    <row r="578" spans="1:33">
      <c r="A578" s="53" t="s">
        <v>20</v>
      </c>
      <c r="B578" s="53" t="s">
        <v>180</v>
      </c>
      <c r="C578" s="51">
        <v>2018</v>
      </c>
      <c r="D578" s="341" t="s">
        <v>142</v>
      </c>
      <c r="E578" t="s">
        <v>142</v>
      </c>
      <c r="F578" s="3" t="s">
        <v>142</v>
      </c>
      <c r="G578" t="s">
        <v>143</v>
      </c>
      <c r="H578" s="301" t="s">
        <v>144</v>
      </c>
      <c r="I578" s="341" t="s">
        <v>145</v>
      </c>
      <c r="AG578" s="51">
        <v>2019</v>
      </c>
    </row>
    <row r="579" spans="1:33">
      <c r="A579" s="53" t="s">
        <v>20</v>
      </c>
      <c r="B579" s="53" t="s">
        <v>180</v>
      </c>
      <c r="C579" s="51">
        <v>2019</v>
      </c>
      <c r="D579" s="341" t="s">
        <v>142</v>
      </c>
      <c r="E579" t="s">
        <v>142</v>
      </c>
      <c r="F579" s="3" t="s">
        <v>142</v>
      </c>
      <c r="G579" t="s">
        <v>143</v>
      </c>
      <c r="H579" s="301" t="s">
        <v>144</v>
      </c>
      <c r="I579" s="341" t="s">
        <v>145</v>
      </c>
      <c r="AG579" s="51">
        <v>2020</v>
      </c>
    </row>
    <row r="580" spans="1:33">
      <c r="A580" s="53" t="s">
        <v>20</v>
      </c>
      <c r="B580" s="53" t="s">
        <v>180</v>
      </c>
      <c r="C580" s="51">
        <v>2020</v>
      </c>
      <c r="D580" s="341" t="s">
        <v>142</v>
      </c>
      <c r="E580" t="s">
        <v>142</v>
      </c>
      <c r="F580" t="s">
        <v>142</v>
      </c>
      <c r="G580" t="s">
        <v>143</v>
      </c>
      <c r="H580" s="301" t="s">
        <v>144</v>
      </c>
      <c r="I580" s="341" t="s">
        <v>145</v>
      </c>
      <c r="AG580" s="51">
        <v>2021</v>
      </c>
    </row>
    <row r="581" spans="1:33">
      <c r="A581" s="53" t="s">
        <v>20</v>
      </c>
      <c r="B581" s="53" t="s">
        <v>180</v>
      </c>
      <c r="C581" s="51">
        <v>2021</v>
      </c>
      <c r="D581" s="341" t="s">
        <v>142</v>
      </c>
      <c r="E581" t="s">
        <v>142</v>
      </c>
      <c r="F581" t="s">
        <v>142</v>
      </c>
      <c r="G581" t="s">
        <v>143</v>
      </c>
      <c r="H581" s="301" t="s">
        <v>157</v>
      </c>
      <c r="I581" s="341" t="s">
        <v>145</v>
      </c>
      <c r="AG581" s="51">
        <v>2022</v>
      </c>
    </row>
    <row r="582" spans="1:33">
      <c r="A582" s="53" t="s">
        <v>20</v>
      </c>
      <c r="B582" s="53" t="s">
        <v>180</v>
      </c>
      <c r="C582" s="51">
        <v>2022</v>
      </c>
      <c r="D582" s="341" t="s">
        <v>142</v>
      </c>
      <c r="E582" t="s">
        <v>142</v>
      </c>
      <c r="F582" t="s">
        <v>142</v>
      </c>
      <c r="G582" t="s">
        <v>143</v>
      </c>
      <c r="H582" s="301" t="s">
        <v>157</v>
      </c>
      <c r="I582" s="772" t="s">
        <v>145</v>
      </c>
      <c r="AG582" s="51">
        <v>2023</v>
      </c>
    </row>
    <row r="583" spans="1:33">
      <c r="A583" s="55" t="s">
        <v>20</v>
      </c>
      <c r="B583" s="55" t="s">
        <v>180</v>
      </c>
      <c r="C583" s="47">
        <v>2023</v>
      </c>
      <c r="D583" s="341" t="s">
        <v>142</v>
      </c>
      <c r="E583" t="s">
        <v>142</v>
      </c>
      <c r="F583" t="s">
        <v>163</v>
      </c>
      <c r="G583" t="s">
        <v>143</v>
      </c>
      <c r="H583" s="301" t="s">
        <v>157</v>
      </c>
      <c r="I583" s="772" t="s">
        <v>145</v>
      </c>
      <c r="AG583" s="47">
        <v>2023</v>
      </c>
    </row>
    <row r="584" spans="1:33">
      <c r="A584" s="9" t="s">
        <v>500</v>
      </c>
      <c r="B584" s="9" t="s">
        <v>141</v>
      </c>
      <c r="C584" s="5">
        <v>2016</v>
      </c>
      <c r="D584" s="341" t="s">
        <v>168</v>
      </c>
      <c r="E584" t="s">
        <v>61</v>
      </c>
      <c r="F584" t="s">
        <v>61</v>
      </c>
      <c r="G584" t="s">
        <v>61</v>
      </c>
      <c r="H584" s="301" t="s">
        <v>169</v>
      </c>
      <c r="I584" s="341" t="s">
        <v>61</v>
      </c>
      <c r="AG584" s="5">
        <v>2017</v>
      </c>
    </row>
    <row r="585" spans="1:33">
      <c r="A585" s="9" t="s">
        <v>500</v>
      </c>
      <c r="B585" s="9" t="s">
        <v>141</v>
      </c>
      <c r="C585" s="5">
        <v>2017</v>
      </c>
      <c r="D585" s="341" t="s">
        <v>168</v>
      </c>
      <c r="E585" t="s">
        <v>61</v>
      </c>
      <c r="F585" t="s">
        <v>61</v>
      </c>
      <c r="G585" t="s">
        <v>61</v>
      </c>
      <c r="H585" s="301" t="s">
        <v>169</v>
      </c>
      <c r="I585" s="341" t="s">
        <v>61</v>
      </c>
      <c r="AG585" s="5">
        <v>2018</v>
      </c>
    </row>
    <row r="586" spans="1:33">
      <c r="A586" s="9" t="s">
        <v>500</v>
      </c>
      <c r="B586" s="9" t="s">
        <v>141</v>
      </c>
      <c r="C586" s="5">
        <v>2018</v>
      </c>
      <c r="D586" s="341" t="s">
        <v>168</v>
      </c>
      <c r="E586" t="s">
        <v>61</v>
      </c>
      <c r="F586" t="s">
        <v>61</v>
      </c>
      <c r="G586" t="s">
        <v>61</v>
      </c>
      <c r="H586" s="301" t="s">
        <v>169</v>
      </c>
      <c r="I586" s="341" t="s">
        <v>61</v>
      </c>
      <c r="AG586" s="5">
        <v>2019</v>
      </c>
    </row>
    <row r="587" spans="1:33">
      <c r="A587" s="9" t="s">
        <v>500</v>
      </c>
      <c r="B587" s="9" t="s">
        <v>141</v>
      </c>
      <c r="C587" s="5">
        <v>2019</v>
      </c>
      <c r="D587" s="341" t="s">
        <v>168</v>
      </c>
      <c r="E587" t="s">
        <v>61</v>
      </c>
      <c r="F587" t="s">
        <v>61</v>
      </c>
      <c r="G587" t="s">
        <v>61</v>
      </c>
      <c r="H587" s="301" t="s">
        <v>169</v>
      </c>
      <c r="I587" s="341" t="s">
        <v>61</v>
      </c>
      <c r="AG587" s="5">
        <v>2020</v>
      </c>
    </row>
    <row r="588" spans="1:33">
      <c r="A588" s="9" t="s">
        <v>500</v>
      </c>
      <c r="B588" s="9" t="s">
        <v>141</v>
      </c>
      <c r="C588" s="5">
        <v>2020</v>
      </c>
      <c r="D588" s="341" t="s">
        <v>168</v>
      </c>
      <c r="E588" t="s">
        <v>61</v>
      </c>
      <c r="F588" t="s">
        <v>61</v>
      </c>
      <c r="G588" t="s">
        <v>61</v>
      </c>
      <c r="H588" s="301" t="s">
        <v>169</v>
      </c>
      <c r="I588" s="341" t="s">
        <v>61</v>
      </c>
      <c r="AG588" s="5">
        <v>2021</v>
      </c>
    </row>
    <row r="589" spans="1:33">
      <c r="A589" s="9" t="s">
        <v>500</v>
      </c>
      <c r="B589" s="9" t="s">
        <v>141</v>
      </c>
      <c r="C589" s="5">
        <v>2021</v>
      </c>
      <c r="D589" s="341" t="s">
        <v>168</v>
      </c>
      <c r="E589" t="s">
        <v>61</v>
      </c>
      <c r="F589" t="s">
        <v>61</v>
      </c>
      <c r="G589" t="s">
        <v>61</v>
      </c>
      <c r="H589" s="301" t="s">
        <v>169</v>
      </c>
      <c r="I589" s="341" t="s">
        <v>61</v>
      </c>
      <c r="AG589" s="5">
        <v>2022</v>
      </c>
    </row>
    <row r="590" spans="1:33">
      <c r="A590" s="10" t="s">
        <v>500</v>
      </c>
      <c r="B590" s="10" t="s">
        <v>141</v>
      </c>
      <c r="C590" s="4">
        <v>2022</v>
      </c>
      <c r="D590" s="341" t="s">
        <v>168</v>
      </c>
      <c r="E590" t="s">
        <v>61</v>
      </c>
      <c r="F590" t="s">
        <v>61</v>
      </c>
      <c r="G590" t="s">
        <v>61</v>
      </c>
      <c r="H590" s="301" t="s">
        <v>169</v>
      </c>
      <c r="I590" s="341" t="s">
        <v>61</v>
      </c>
      <c r="AG590" s="4">
        <v>2023</v>
      </c>
    </row>
    <row r="591" spans="1:33">
      <c r="A591" s="9" t="s">
        <v>501</v>
      </c>
      <c r="B591" s="9" t="s">
        <v>141</v>
      </c>
      <c r="C591" s="5">
        <v>2016</v>
      </c>
      <c r="D591" s="341" t="s">
        <v>168</v>
      </c>
      <c r="E591" t="s">
        <v>61</v>
      </c>
      <c r="F591" t="s">
        <v>61</v>
      </c>
      <c r="G591" t="s">
        <v>61</v>
      </c>
      <c r="H591" s="301" t="s">
        <v>169</v>
      </c>
      <c r="I591" s="341" t="s">
        <v>61</v>
      </c>
      <c r="AG591" s="5">
        <v>2017</v>
      </c>
    </row>
    <row r="592" spans="1:33">
      <c r="A592" s="9" t="s">
        <v>501</v>
      </c>
      <c r="B592" s="9" t="s">
        <v>141</v>
      </c>
      <c r="C592" s="5">
        <v>2017</v>
      </c>
      <c r="D592" s="341" t="s">
        <v>168</v>
      </c>
      <c r="E592" t="s">
        <v>61</v>
      </c>
      <c r="F592" t="s">
        <v>61</v>
      </c>
      <c r="G592" t="s">
        <v>61</v>
      </c>
      <c r="H592" s="301" t="s">
        <v>169</v>
      </c>
      <c r="I592" s="341" t="s">
        <v>61</v>
      </c>
      <c r="AG592" s="5">
        <v>2018</v>
      </c>
    </row>
    <row r="593" spans="1:33">
      <c r="A593" s="9" t="s">
        <v>501</v>
      </c>
      <c r="B593" s="9" t="s">
        <v>141</v>
      </c>
      <c r="C593" s="5">
        <v>2018</v>
      </c>
      <c r="D593" s="341" t="s">
        <v>168</v>
      </c>
      <c r="E593" t="s">
        <v>61</v>
      </c>
      <c r="F593" t="s">
        <v>61</v>
      </c>
      <c r="G593" t="s">
        <v>61</v>
      </c>
      <c r="H593" s="301" t="s">
        <v>169</v>
      </c>
      <c r="I593" s="341" t="s">
        <v>61</v>
      </c>
      <c r="AG593" s="5">
        <v>2019</v>
      </c>
    </row>
    <row r="594" spans="1:33">
      <c r="A594" s="9" t="s">
        <v>501</v>
      </c>
      <c r="B594" s="9" t="s">
        <v>141</v>
      </c>
      <c r="C594" s="5">
        <v>2019</v>
      </c>
      <c r="D594" s="341" t="s">
        <v>168</v>
      </c>
      <c r="E594" t="s">
        <v>61</v>
      </c>
      <c r="F594" t="s">
        <v>61</v>
      </c>
      <c r="G594" t="s">
        <v>61</v>
      </c>
      <c r="H594" s="301" t="s">
        <v>169</v>
      </c>
      <c r="I594" s="341" t="s">
        <v>61</v>
      </c>
      <c r="AG594" s="5">
        <v>2020</v>
      </c>
    </row>
    <row r="595" spans="1:33">
      <c r="A595" s="9" t="s">
        <v>501</v>
      </c>
      <c r="B595" s="9" t="s">
        <v>141</v>
      </c>
      <c r="C595" s="5">
        <v>2020</v>
      </c>
      <c r="D595" s="341" t="s">
        <v>168</v>
      </c>
      <c r="E595" t="s">
        <v>61</v>
      </c>
      <c r="F595" t="s">
        <v>61</v>
      </c>
      <c r="G595" t="s">
        <v>61</v>
      </c>
      <c r="H595" s="301" t="s">
        <v>169</v>
      </c>
      <c r="I595" s="341" t="s">
        <v>61</v>
      </c>
      <c r="AG595" s="5">
        <v>2021</v>
      </c>
    </row>
    <row r="596" spans="1:33">
      <c r="A596" s="9" t="s">
        <v>501</v>
      </c>
      <c r="B596" s="9" t="s">
        <v>141</v>
      </c>
      <c r="C596" s="5">
        <v>2021</v>
      </c>
      <c r="D596" s="341" t="s">
        <v>168</v>
      </c>
      <c r="E596" t="s">
        <v>61</v>
      </c>
      <c r="F596" t="s">
        <v>61</v>
      </c>
      <c r="G596" t="s">
        <v>61</v>
      </c>
      <c r="H596" s="301" t="s">
        <v>169</v>
      </c>
      <c r="I596" s="341" t="s">
        <v>61</v>
      </c>
      <c r="AG596" s="5">
        <v>2022</v>
      </c>
    </row>
    <row r="597" spans="1:33">
      <c r="A597" s="10" t="s">
        <v>501</v>
      </c>
      <c r="B597" s="10" t="s">
        <v>141</v>
      </c>
      <c r="C597" s="4">
        <v>2022</v>
      </c>
      <c r="D597" s="341" t="s">
        <v>168</v>
      </c>
      <c r="E597" t="s">
        <v>61</v>
      </c>
      <c r="F597" t="s">
        <v>61</v>
      </c>
      <c r="G597" t="s">
        <v>61</v>
      </c>
      <c r="H597" s="301" t="s">
        <v>169</v>
      </c>
      <c r="I597" s="341" t="s">
        <v>61</v>
      </c>
      <c r="AG597" s="4">
        <v>2023</v>
      </c>
    </row>
    <row r="598" spans="1:33">
      <c r="A598" s="53" t="s">
        <v>32</v>
      </c>
      <c r="B598" s="53" t="s">
        <v>116</v>
      </c>
      <c r="C598" s="51">
        <v>2016</v>
      </c>
      <c r="D598" s="341" t="s">
        <v>142</v>
      </c>
      <c r="E598" t="s">
        <v>142</v>
      </c>
      <c r="F598" t="s">
        <v>168</v>
      </c>
      <c r="G598" t="s">
        <v>143</v>
      </c>
      <c r="H598" s="301" t="s">
        <v>144</v>
      </c>
      <c r="I598" s="341" t="s">
        <v>226</v>
      </c>
      <c r="AG598" s="741">
        <v>2017</v>
      </c>
    </row>
    <row r="599" spans="1:33">
      <c r="A599" s="53" t="s">
        <v>32</v>
      </c>
      <c r="B599" s="53" t="s">
        <v>116</v>
      </c>
      <c r="C599" s="51">
        <v>2017</v>
      </c>
      <c r="D599" s="341" t="s">
        <v>142</v>
      </c>
      <c r="E599" t="s">
        <v>142</v>
      </c>
      <c r="F599" s="3" t="s">
        <v>168</v>
      </c>
      <c r="G599" t="s">
        <v>143</v>
      </c>
      <c r="H599" s="301" t="s">
        <v>144</v>
      </c>
      <c r="I599" s="341" t="s">
        <v>226</v>
      </c>
      <c r="AG599" s="51">
        <v>2018</v>
      </c>
    </row>
    <row r="600" spans="1:33">
      <c r="A600" s="53" t="s">
        <v>32</v>
      </c>
      <c r="B600" s="53" t="s">
        <v>116</v>
      </c>
      <c r="C600" s="51">
        <v>2018</v>
      </c>
      <c r="D600" s="341" t="s">
        <v>142</v>
      </c>
      <c r="E600" t="s">
        <v>142</v>
      </c>
      <c r="F600" s="3" t="s">
        <v>168</v>
      </c>
      <c r="G600" t="s">
        <v>143</v>
      </c>
      <c r="H600" s="301" t="s">
        <v>144</v>
      </c>
      <c r="I600" s="341" t="s">
        <v>226</v>
      </c>
      <c r="AG600" s="51">
        <v>2019</v>
      </c>
    </row>
    <row r="601" spans="1:33">
      <c r="A601" s="53" t="s">
        <v>32</v>
      </c>
      <c r="B601" s="53" t="s">
        <v>116</v>
      </c>
      <c r="C601" s="51">
        <v>2019</v>
      </c>
      <c r="D601" s="341" t="s">
        <v>142</v>
      </c>
      <c r="E601" t="s">
        <v>142</v>
      </c>
      <c r="F601" s="3" t="s">
        <v>142</v>
      </c>
      <c r="G601" t="s">
        <v>143</v>
      </c>
      <c r="H601" s="301" t="s">
        <v>144</v>
      </c>
      <c r="I601" s="341" t="s">
        <v>226</v>
      </c>
      <c r="AG601" s="51">
        <v>2020</v>
      </c>
    </row>
    <row r="602" spans="1:33">
      <c r="A602" s="53" t="s">
        <v>32</v>
      </c>
      <c r="B602" s="53" t="s">
        <v>116</v>
      </c>
      <c r="C602" s="51">
        <v>2020</v>
      </c>
      <c r="D602" s="341" t="s">
        <v>142</v>
      </c>
      <c r="E602" t="s">
        <v>142</v>
      </c>
      <c r="F602" t="s">
        <v>142</v>
      </c>
      <c r="G602" t="s">
        <v>143</v>
      </c>
      <c r="H602" s="301" t="s">
        <v>144</v>
      </c>
      <c r="I602" s="341" t="s">
        <v>226</v>
      </c>
      <c r="AG602" s="51">
        <v>2021</v>
      </c>
    </row>
    <row r="603" spans="1:33">
      <c r="A603" s="53" t="s">
        <v>32</v>
      </c>
      <c r="B603" s="53" t="s">
        <v>116</v>
      </c>
      <c r="C603" s="51">
        <v>2021</v>
      </c>
      <c r="D603" s="341" t="s">
        <v>142</v>
      </c>
      <c r="E603" t="s">
        <v>142</v>
      </c>
      <c r="F603" t="s">
        <v>142</v>
      </c>
      <c r="G603" t="s">
        <v>143</v>
      </c>
      <c r="H603" s="301" t="s">
        <v>157</v>
      </c>
      <c r="I603" s="341" t="s">
        <v>226</v>
      </c>
      <c r="AG603" s="51">
        <v>2022</v>
      </c>
    </row>
    <row r="604" spans="1:33">
      <c r="A604" s="53" t="s">
        <v>32</v>
      </c>
      <c r="B604" s="53" t="s">
        <v>116</v>
      </c>
      <c r="C604" s="51">
        <v>2022</v>
      </c>
      <c r="D604" s="341" t="s">
        <v>142</v>
      </c>
      <c r="E604" t="s">
        <v>142</v>
      </c>
      <c r="F604" t="s">
        <v>142</v>
      </c>
      <c r="G604" t="s">
        <v>143</v>
      </c>
      <c r="H604" s="301" t="s">
        <v>157</v>
      </c>
      <c r="I604" s="772" t="s">
        <v>226</v>
      </c>
      <c r="AG604" s="51">
        <v>2023</v>
      </c>
    </row>
    <row r="605" spans="1:33">
      <c r="A605" s="55" t="s">
        <v>32</v>
      </c>
      <c r="B605" s="55" t="s">
        <v>116</v>
      </c>
      <c r="C605" s="47">
        <v>2023</v>
      </c>
      <c r="D605" s="341" t="s">
        <v>142</v>
      </c>
      <c r="E605" t="s">
        <v>142</v>
      </c>
      <c r="F605" t="s">
        <v>142</v>
      </c>
      <c r="G605" t="s">
        <v>143</v>
      </c>
      <c r="H605" s="301" t="s">
        <v>157</v>
      </c>
      <c r="I605" s="772" t="s">
        <v>226</v>
      </c>
      <c r="AG605" s="47">
        <v>2023</v>
      </c>
    </row>
    <row r="606" spans="1:33">
      <c r="A606" s="9" t="s">
        <v>502</v>
      </c>
      <c r="B606" s="9" t="s">
        <v>141</v>
      </c>
      <c r="C606" s="5">
        <v>2016</v>
      </c>
      <c r="D606" s="341" t="s">
        <v>168</v>
      </c>
      <c r="E606" t="s">
        <v>61</v>
      </c>
      <c r="F606" t="s">
        <v>61</v>
      </c>
      <c r="G606" t="s">
        <v>61</v>
      </c>
      <c r="H606" s="301" t="s">
        <v>169</v>
      </c>
      <c r="I606" s="341" t="s">
        <v>61</v>
      </c>
      <c r="AG606" s="5">
        <v>2017</v>
      </c>
    </row>
    <row r="607" spans="1:33">
      <c r="A607" s="9" t="s">
        <v>502</v>
      </c>
      <c r="B607" s="9" t="s">
        <v>141</v>
      </c>
      <c r="C607" s="5">
        <v>2017</v>
      </c>
      <c r="D607" s="341" t="s">
        <v>168</v>
      </c>
      <c r="E607" t="s">
        <v>61</v>
      </c>
      <c r="F607" t="s">
        <v>61</v>
      </c>
      <c r="G607" t="s">
        <v>61</v>
      </c>
      <c r="H607" s="301" t="s">
        <v>169</v>
      </c>
      <c r="I607" s="341" t="s">
        <v>61</v>
      </c>
      <c r="AG607" s="5">
        <v>2018</v>
      </c>
    </row>
    <row r="608" spans="1:33">
      <c r="A608" s="9" t="s">
        <v>502</v>
      </c>
      <c r="B608" s="9" t="s">
        <v>141</v>
      </c>
      <c r="C608" s="5">
        <v>2018</v>
      </c>
      <c r="D608" s="341" t="s">
        <v>168</v>
      </c>
      <c r="E608" t="s">
        <v>61</v>
      </c>
      <c r="F608" t="s">
        <v>61</v>
      </c>
      <c r="G608" t="s">
        <v>61</v>
      </c>
      <c r="H608" s="301" t="s">
        <v>169</v>
      </c>
      <c r="I608" s="341" t="s">
        <v>61</v>
      </c>
      <c r="AG608" s="5">
        <v>2019</v>
      </c>
    </row>
    <row r="609" spans="1:33">
      <c r="A609" s="9" t="s">
        <v>502</v>
      </c>
      <c r="B609" s="9" t="s">
        <v>141</v>
      </c>
      <c r="C609" s="5">
        <v>2019</v>
      </c>
      <c r="D609" s="341" t="s">
        <v>168</v>
      </c>
      <c r="E609" t="s">
        <v>61</v>
      </c>
      <c r="F609" t="s">
        <v>61</v>
      </c>
      <c r="G609" t="s">
        <v>61</v>
      </c>
      <c r="H609" s="301" t="s">
        <v>169</v>
      </c>
      <c r="I609" s="341" t="s">
        <v>61</v>
      </c>
      <c r="AG609" s="5">
        <v>2020</v>
      </c>
    </row>
    <row r="610" spans="1:33">
      <c r="A610" s="9" t="s">
        <v>502</v>
      </c>
      <c r="B610" s="9" t="s">
        <v>141</v>
      </c>
      <c r="C610" s="5">
        <v>2020</v>
      </c>
      <c r="D610" s="341" t="s">
        <v>168</v>
      </c>
      <c r="E610" t="s">
        <v>61</v>
      </c>
      <c r="F610" t="s">
        <v>61</v>
      </c>
      <c r="G610" t="s">
        <v>61</v>
      </c>
      <c r="H610" s="301" t="s">
        <v>169</v>
      </c>
      <c r="I610" s="341" t="s">
        <v>61</v>
      </c>
      <c r="AG610" s="5">
        <v>2021</v>
      </c>
    </row>
    <row r="611" spans="1:33">
      <c r="A611" s="9" t="s">
        <v>502</v>
      </c>
      <c r="B611" s="9" t="s">
        <v>141</v>
      </c>
      <c r="C611" s="5">
        <v>2021</v>
      </c>
      <c r="D611" s="341" t="s">
        <v>168</v>
      </c>
      <c r="E611" t="s">
        <v>61</v>
      </c>
      <c r="F611" t="s">
        <v>61</v>
      </c>
      <c r="G611" t="s">
        <v>61</v>
      </c>
      <c r="H611" s="301" t="s">
        <v>169</v>
      </c>
      <c r="I611" s="341" t="s">
        <v>61</v>
      </c>
      <c r="AG611" s="5">
        <v>2022</v>
      </c>
    </row>
    <row r="612" spans="1:33">
      <c r="A612" s="10" t="s">
        <v>502</v>
      </c>
      <c r="B612" s="10" t="s">
        <v>141</v>
      </c>
      <c r="C612" s="4">
        <v>2022</v>
      </c>
      <c r="D612" s="341" t="s">
        <v>168</v>
      </c>
      <c r="E612" t="s">
        <v>61</v>
      </c>
      <c r="F612" t="s">
        <v>61</v>
      </c>
      <c r="G612" t="s">
        <v>61</v>
      </c>
      <c r="H612" s="301" t="s">
        <v>169</v>
      </c>
      <c r="I612" s="341" t="s">
        <v>61</v>
      </c>
      <c r="AG612" s="4">
        <v>2023</v>
      </c>
    </row>
    <row r="613" spans="1:33">
      <c r="A613" s="53" t="s">
        <v>43</v>
      </c>
      <c r="B613" s="53" t="s">
        <v>116</v>
      </c>
      <c r="C613" s="51">
        <v>2016</v>
      </c>
      <c r="D613" s="341" t="s">
        <v>142</v>
      </c>
      <c r="E613" t="s">
        <v>142</v>
      </c>
      <c r="F613" t="s">
        <v>168</v>
      </c>
      <c r="G613" t="s">
        <v>143</v>
      </c>
      <c r="H613" s="301" t="s">
        <v>144</v>
      </c>
      <c r="I613" s="341" t="s">
        <v>226</v>
      </c>
      <c r="AG613" s="741">
        <v>2017</v>
      </c>
    </row>
    <row r="614" spans="1:33">
      <c r="A614" s="53" t="s">
        <v>43</v>
      </c>
      <c r="B614" s="53" t="s">
        <v>116</v>
      </c>
      <c r="C614" s="51">
        <v>2017</v>
      </c>
      <c r="D614" s="341" t="s">
        <v>142</v>
      </c>
      <c r="E614" t="s">
        <v>142</v>
      </c>
      <c r="F614" s="3" t="s">
        <v>168</v>
      </c>
      <c r="G614" t="s">
        <v>143</v>
      </c>
      <c r="H614" s="301" t="s">
        <v>144</v>
      </c>
      <c r="I614" s="341" t="s">
        <v>226</v>
      </c>
      <c r="AG614" s="51">
        <v>2018</v>
      </c>
    </row>
    <row r="615" spans="1:33">
      <c r="A615" s="53" t="s">
        <v>43</v>
      </c>
      <c r="B615" s="53" t="s">
        <v>116</v>
      </c>
      <c r="C615" s="51">
        <v>2018</v>
      </c>
      <c r="D615" s="341" t="s">
        <v>142</v>
      </c>
      <c r="E615" t="s">
        <v>142</v>
      </c>
      <c r="F615" s="3" t="s">
        <v>168</v>
      </c>
      <c r="G615" t="s">
        <v>143</v>
      </c>
      <c r="H615" s="301" t="s">
        <v>144</v>
      </c>
      <c r="I615" s="341" t="s">
        <v>226</v>
      </c>
      <c r="AG615" s="51">
        <v>2019</v>
      </c>
    </row>
    <row r="616" spans="1:33">
      <c r="A616" s="53" t="s">
        <v>43</v>
      </c>
      <c r="B616" s="53" t="s">
        <v>116</v>
      </c>
      <c r="C616" s="51">
        <v>2019</v>
      </c>
      <c r="D616" s="341" t="s">
        <v>142</v>
      </c>
      <c r="E616" t="s">
        <v>142</v>
      </c>
      <c r="F616" s="3" t="s">
        <v>168</v>
      </c>
      <c r="G616" t="s">
        <v>143</v>
      </c>
      <c r="H616" s="301" t="s">
        <v>144</v>
      </c>
      <c r="I616" s="341" t="s">
        <v>226</v>
      </c>
      <c r="AG616" s="51">
        <v>2020</v>
      </c>
    </row>
    <row r="617" spans="1:33">
      <c r="A617" s="53" t="s">
        <v>43</v>
      </c>
      <c r="B617" s="53" t="s">
        <v>116</v>
      </c>
      <c r="C617" s="51">
        <v>2020</v>
      </c>
      <c r="D617" s="341" t="s">
        <v>142</v>
      </c>
      <c r="E617" t="s">
        <v>142</v>
      </c>
      <c r="F617" t="s">
        <v>168</v>
      </c>
      <c r="G617" t="s">
        <v>143</v>
      </c>
      <c r="H617" s="301" t="s">
        <v>144</v>
      </c>
      <c r="I617" s="341" t="s">
        <v>226</v>
      </c>
      <c r="AG617" s="51">
        <v>2021</v>
      </c>
    </row>
    <row r="618" spans="1:33">
      <c r="A618" s="53" t="s">
        <v>43</v>
      </c>
      <c r="B618" s="53" t="s">
        <v>116</v>
      </c>
      <c r="C618" s="51">
        <v>2021</v>
      </c>
      <c r="D618" s="341" t="s">
        <v>142</v>
      </c>
      <c r="E618" t="s">
        <v>142</v>
      </c>
      <c r="F618" t="s">
        <v>168</v>
      </c>
      <c r="G618" t="s">
        <v>143</v>
      </c>
      <c r="H618" s="301" t="s">
        <v>157</v>
      </c>
      <c r="I618" s="341" t="s">
        <v>226</v>
      </c>
      <c r="AG618" s="51">
        <v>2022</v>
      </c>
    </row>
    <row r="619" spans="1:33">
      <c r="A619" s="53" t="s">
        <v>43</v>
      </c>
      <c r="B619" s="53" t="s">
        <v>116</v>
      </c>
      <c r="C619" s="51">
        <v>2022</v>
      </c>
      <c r="D619" s="341" t="s">
        <v>142</v>
      </c>
      <c r="E619" t="s">
        <v>142</v>
      </c>
      <c r="F619" t="s">
        <v>142</v>
      </c>
      <c r="G619" t="s">
        <v>143</v>
      </c>
      <c r="H619" s="301" t="s">
        <v>157</v>
      </c>
      <c r="I619" s="772" t="s">
        <v>226</v>
      </c>
      <c r="AG619" s="51">
        <v>2023</v>
      </c>
    </row>
    <row r="620" spans="1:33">
      <c r="A620" s="55" t="s">
        <v>43</v>
      </c>
      <c r="B620" s="55" t="s">
        <v>116</v>
      </c>
      <c r="C620" s="47">
        <v>2023</v>
      </c>
      <c r="D620" s="341" t="s">
        <v>142</v>
      </c>
      <c r="E620" t="s">
        <v>142</v>
      </c>
      <c r="F620" t="s">
        <v>427</v>
      </c>
      <c r="G620" t="s">
        <v>143</v>
      </c>
      <c r="H620" s="301" t="s">
        <v>157</v>
      </c>
      <c r="I620" s="772" t="s">
        <v>226</v>
      </c>
      <c r="AG620" s="47">
        <v>2023</v>
      </c>
    </row>
    <row r="621" spans="1:33">
      <c r="A621" s="9" t="s">
        <v>504</v>
      </c>
      <c r="B621" s="9"/>
      <c r="C621" s="5">
        <v>2016</v>
      </c>
      <c r="D621" s="341" t="s">
        <v>168</v>
      </c>
      <c r="E621" t="s">
        <v>61</v>
      </c>
      <c r="F621" t="s">
        <v>61</v>
      </c>
      <c r="G621" t="s">
        <v>61</v>
      </c>
      <c r="H621" s="301" t="s">
        <v>169</v>
      </c>
      <c r="I621" s="341" t="s">
        <v>61</v>
      </c>
      <c r="AG621" s="5">
        <v>2017</v>
      </c>
    </row>
    <row r="622" spans="1:33">
      <c r="A622" s="9" t="s">
        <v>504</v>
      </c>
      <c r="B622" s="9"/>
      <c r="C622" s="5">
        <v>2017</v>
      </c>
      <c r="D622" s="341" t="s">
        <v>168</v>
      </c>
      <c r="E622" t="s">
        <v>61</v>
      </c>
      <c r="F622" t="s">
        <v>61</v>
      </c>
      <c r="G622" t="s">
        <v>61</v>
      </c>
      <c r="H622" s="301" t="s">
        <v>169</v>
      </c>
      <c r="I622" s="341" t="s">
        <v>61</v>
      </c>
      <c r="AG622" s="5">
        <v>2018</v>
      </c>
    </row>
    <row r="623" spans="1:33">
      <c r="A623" s="9" t="s">
        <v>504</v>
      </c>
      <c r="B623" s="9"/>
      <c r="C623" s="5">
        <v>2018</v>
      </c>
      <c r="D623" s="341" t="s">
        <v>168</v>
      </c>
      <c r="E623" t="s">
        <v>61</v>
      </c>
      <c r="F623" t="s">
        <v>61</v>
      </c>
      <c r="G623" t="s">
        <v>61</v>
      </c>
      <c r="H623" s="301" t="s">
        <v>169</v>
      </c>
      <c r="I623" s="341" t="s">
        <v>61</v>
      </c>
      <c r="AG623" s="5">
        <v>2019</v>
      </c>
    </row>
    <row r="624" spans="1:33">
      <c r="A624" s="9" t="s">
        <v>504</v>
      </c>
      <c r="B624" s="9"/>
      <c r="C624" s="5">
        <v>2019</v>
      </c>
      <c r="D624" s="341" t="s">
        <v>168</v>
      </c>
      <c r="E624" t="s">
        <v>61</v>
      </c>
      <c r="F624" t="s">
        <v>61</v>
      </c>
      <c r="G624" t="s">
        <v>61</v>
      </c>
      <c r="H624" s="301" t="s">
        <v>169</v>
      </c>
      <c r="I624" s="341" t="s">
        <v>61</v>
      </c>
      <c r="AG624" s="5">
        <v>2020</v>
      </c>
    </row>
    <row r="625" spans="1:33">
      <c r="A625" s="9" t="s">
        <v>504</v>
      </c>
      <c r="B625" s="9"/>
      <c r="C625" s="5">
        <v>2020</v>
      </c>
      <c r="D625" s="341" t="s">
        <v>168</v>
      </c>
      <c r="E625" t="s">
        <v>61</v>
      </c>
      <c r="F625" t="s">
        <v>61</v>
      </c>
      <c r="G625" t="s">
        <v>61</v>
      </c>
      <c r="H625" s="301" t="s">
        <v>169</v>
      </c>
      <c r="I625" s="341" t="s">
        <v>61</v>
      </c>
      <c r="AG625" s="5">
        <v>2021</v>
      </c>
    </row>
    <row r="626" spans="1:33">
      <c r="A626" s="9" t="s">
        <v>504</v>
      </c>
      <c r="B626" s="9"/>
      <c r="C626" s="5">
        <v>2021</v>
      </c>
      <c r="D626" s="341" t="s">
        <v>168</v>
      </c>
      <c r="E626" t="s">
        <v>61</v>
      </c>
      <c r="F626" t="s">
        <v>61</v>
      </c>
      <c r="G626" t="s">
        <v>61</v>
      </c>
      <c r="H626" s="301" t="s">
        <v>169</v>
      </c>
      <c r="I626" s="341" t="s">
        <v>61</v>
      </c>
      <c r="AG626" s="5">
        <v>2022</v>
      </c>
    </row>
    <row r="627" spans="1:33">
      <c r="A627" s="10" t="s">
        <v>504</v>
      </c>
      <c r="B627" s="10"/>
      <c r="C627" s="4">
        <v>2022</v>
      </c>
      <c r="D627" s="341" t="s">
        <v>168</v>
      </c>
      <c r="E627" t="s">
        <v>61</v>
      </c>
      <c r="F627" t="s">
        <v>61</v>
      </c>
      <c r="G627" t="s">
        <v>61</v>
      </c>
      <c r="H627" s="301" t="s">
        <v>169</v>
      </c>
      <c r="I627" s="341" t="s">
        <v>61</v>
      </c>
      <c r="AG627" s="4">
        <v>2023</v>
      </c>
    </row>
    <row r="628" spans="1:33">
      <c r="A628" s="9" t="s">
        <v>505</v>
      </c>
      <c r="B628" s="9"/>
      <c r="C628" s="5">
        <v>2016</v>
      </c>
      <c r="D628" s="341" t="s">
        <v>168</v>
      </c>
      <c r="E628" t="s">
        <v>61</v>
      </c>
      <c r="F628" t="s">
        <v>61</v>
      </c>
      <c r="G628" t="s">
        <v>61</v>
      </c>
      <c r="H628" s="301" t="s">
        <v>169</v>
      </c>
      <c r="I628" s="341" t="s">
        <v>61</v>
      </c>
      <c r="AG628" s="5">
        <v>2017</v>
      </c>
    </row>
    <row r="629" spans="1:33">
      <c r="A629" s="9" t="s">
        <v>505</v>
      </c>
      <c r="B629" s="9"/>
      <c r="C629" s="5">
        <v>2017</v>
      </c>
      <c r="D629" s="341" t="s">
        <v>168</v>
      </c>
      <c r="E629" t="s">
        <v>61</v>
      </c>
      <c r="F629" t="s">
        <v>61</v>
      </c>
      <c r="G629" t="s">
        <v>61</v>
      </c>
      <c r="H629" s="301" t="s">
        <v>169</v>
      </c>
      <c r="I629" s="341" t="s">
        <v>61</v>
      </c>
      <c r="AG629" s="5">
        <v>2018</v>
      </c>
    </row>
    <row r="630" spans="1:33">
      <c r="A630" s="9" t="s">
        <v>505</v>
      </c>
      <c r="B630" s="9"/>
      <c r="C630" s="5">
        <v>2018</v>
      </c>
      <c r="D630" s="341" t="s">
        <v>168</v>
      </c>
      <c r="E630" t="s">
        <v>61</v>
      </c>
      <c r="F630" t="s">
        <v>61</v>
      </c>
      <c r="G630" t="s">
        <v>61</v>
      </c>
      <c r="H630" s="301" t="s">
        <v>169</v>
      </c>
      <c r="I630" s="341" t="s">
        <v>61</v>
      </c>
      <c r="AG630" s="5">
        <v>2019</v>
      </c>
    </row>
    <row r="631" spans="1:33">
      <c r="A631" s="9" t="s">
        <v>505</v>
      </c>
      <c r="B631" s="9"/>
      <c r="C631" s="5">
        <v>2019</v>
      </c>
      <c r="D631" s="341" t="s">
        <v>168</v>
      </c>
      <c r="E631" t="s">
        <v>61</v>
      </c>
      <c r="F631" t="s">
        <v>61</v>
      </c>
      <c r="G631" t="s">
        <v>61</v>
      </c>
      <c r="H631" s="301" t="s">
        <v>169</v>
      </c>
      <c r="I631" s="341" t="s">
        <v>61</v>
      </c>
      <c r="AG631" s="5">
        <v>2020</v>
      </c>
    </row>
    <row r="632" spans="1:33">
      <c r="A632" s="9" t="s">
        <v>505</v>
      </c>
      <c r="B632" s="9"/>
      <c r="C632" s="5">
        <v>2020</v>
      </c>
      <c r="D632" s="341" t="s">
        <v>168</v>
      </c>
      <c r="E632" t="s">
        <v>61</v>
      </c>
      <c r="F632" t="s">
        <v>61</v>
      </c>
      <c r="G632" t="s">
        <v>61</v>
      </c>
      <c r="H632" s="301" t="s">
        <v>169</v>
      </c>
      <c r="I632" s="341" t="s">
        <v>61</v>
      </c>
      <c r="AG632" s="5">
        <v>2021</v>
      </c>
    </row>
    <row r="633" spans="1:33">
      <c r="A633" s="9" t="s">
        <v>505</v>
      </c>
      <c r="B633" s="9"/>
      <c r="C633" s="5">
        <v>2021</v>
      </c>
      <c r="D633" s="341" t="s">
        <v>168</v>
      </c>
      <c r="E633" t="s">
        <v>61</v>
      </c>
      <c r="F633" t="s">
        <v>61</v>
      </c>
      <c r="G633" t="s">
        <v>61</v>
      </c>
      <c r="H633" s="301" t="s">
        <v>169</v>
      </c>
      <c r="I633" s="341" t="s">
        <v>61</v>
      </c>
      <c r="AG633" s="5">
        <v>2022</v>
      </c>
    </row>
    <row r="634" spans="1:33">
      <c r="A634" s="10" t="s">
        <v>505</v>
      </c>
      <c r="B634" s="10"/>
      <c r="C634" s="4">
        <v>2022</v>
      </c>
      <c r="D634" s="341" t="s">
        <v>168</v>
      </c>
      <c r="E634" t="s">
        <v>61</v>
      </c>
      <c r="F634" t="s">
        <v>61</v>
      </c>
      <c r="G634" t="s">
        <v>61</v>
      </c>
      <c r="H634" s="301" t="s">
        <v>169</v>
      </c>
      <c r="I634" s="341" t="s">
        <v>61</v>
      </c>
      <c r="AG634" s="4">
        <v>2023</v>
      </c>
    </row>
    <row r="635" spans="1:33">
      <c r="A635" s="9" t="s">
        <v>506</v>
      </c>
      <c r="B635" s="9"/>
      <c r="C635" s="5">
        <v>2016</v>
      </c>
      <c r="D635" s="341" t="s">
        <v>168</v>
      </c>
      <c r="E635" t="s">
        <v>61</v>
      </c>
      <c r="F635" t="s">
        <v>61</v>
      </c>
      <c r="G635" t="s">
        <v>61</v>
      </c>
      <c r="H635" s="301" t="s">
        <v>169</v>
      </c>
      <c r="I635" s="341" t="s">
        <v>61</v>
      </c>
      <c r="AG635" s="5">
        <v>2017</v>
      </c>
    </row>
    <row r="636" spans="1:33">
      <c r="A636" s="9" t="s">
        <v>506</v>
      </c>
      <c r="B636" s="9"/>
      <c r="C636" s="5">
        <v>2017</v>
      </c>
      <c r="D636" s="341" t="s">
        <v>168</v>
      </c>
      <c r="E636" t="s">
        <v>61</v>
      </c>
      <c r="F636" t="s">
        <v>61</v>
      </c>
      <c r="G636" t="s">
        <v>61</v>
      </c>
      <c r="H636" s="301" t="s">
        <v>169</v>
      </c>
      <c r="I636" s="341" t="s">
        <v>61</v>
      </c>
      <c r="AG636" s="5">
        <v>2018</v>
      </c>
    </row>
    <row r="637" spans="1:33">
      <c r="A637" s="9" t="s">
        <v>506</v>
      </c>
      <c r="B637" s="9"/>
      <c r="C637" s="5">
        <v>2018</v>
      </c>
      <c r="D637" s="341" t="s">
        <v>168</v>
      </c>
      <c r="E637" t="s">
        <v>61</v>
      </c>
      <c r="F637" t="s">
        <v>61</v>
      </c>
      <c r="G637" t="s">
        <v>61</v>
      </c>
      <c r="H637" s="301" t="s">
        <v>169</v>
      </c>
      <c r="I637" s="341" t="s">
        <v>61</v>
      </c>
      <c r="AG637" s="5">
        <v>2019</v>
      </c>
    </row>
    <row r="638" spans="1:33">
      <c r="A638" s="9" t="s">
        <v>506</v>
      </c>
      <c r="B638" s="9"/>
      <c r="C638" s="5">
        <v>2019</v>
      </c>
      <c r="D638" s="341" t="s">
        <v>168</v>
      </c>
      <c r="E638" t="s">
        <v>61</v>
      </c>
      <c r="F638" t="s">
        <v>61</v>
      </c>
      <c r="G638" t="s">
        <v>61</v>
      </c>
      <c r="H638" s="301" t="s">
        <v>169</v>
      </c>
      <c r="I638" s="341" t="s">
        <v>61</v>
      </c>
      <c r="AG638" s="5">
        <v>2020</v>
      </c>
    </row>
    <row r="639" spans="1:33">
      <c r="A639" s="9" t="s">
        <v>506</v>
      </c>
      <c r="B639" s="9"/>
      <c r="C639" s="5">
        <v>2020</v>
      </c>
      <c r="D639" s="341" t="s">
        <v>168</v>
      </c>
      <c r="E639" t="s">
        <v>61</v>
      </c>
      <c r="F639" t="s">
        <v>61</v>
      </c>
      <c r="G639" t="s">
        <v>61</v>
      </c>
      <c r="H639" s="301" t="s">
        <v>169</v>
      </c>
      <c r="I639" s="341" t="s">
        <v>61</v>
      </c>
      <c r="AG639" s="5">
        <v>2021</v>
      </c>
    </row>
    <row r="640" spans="1:33">
      <c r="A640" s="9" t="s">
        <v>506</v>
      </c>
      <c r="B640" s="9"/>
      <c r="C640" s="5">
        <v>2021</v>
      </c>
      <c r="D640" s="341" t="s">
        <v>168</v>
      </c>
      <c r="E640" t="s">
        <v>61</v>
      </c>
      <c r="F640" t="s">
        <v>61</v>
      </c>
      <c r="G640" t="s">
        <v>61</v>
      </c>
      <c r="H640" s="301" t="s">
        <v>169</v>
      </c>
      <c r="I640" s="341" t="s">
        <v>61</v>
      </c>
      <c r="AG640" s="5">
        <v>2022</v>
      </c>
    </row>
    <row r="641" spans="1:33">
      <c r="A641" s="10" t="s">
        <v>506</v>
      </c>
      <c r="B641" s="10"/>
      <c r="C641" s="4">
        <v>2022</v>
      </c>
      <c r="D641" s="341" t="s">
        <v>168</v>
      </c>
      <c r="E641" t="s">
        <v>61</v>
      </c>
      <c r="F641" t="s">
        <v>61</v>
      </c>
      <c r="G641" t="s">
        <v>61</v>
      </c>
      <c r="H641" s="301" t="s">
        <v>169</v>
      </c>
      <c r="I641" s="341" t="s">
        <v>61</v>
      </c>
      <c r="AG641" s="4">
        <v>2023</v>
      </c>
    </row>
    <row r="642" spans="1:33">
      <c r="A642" s="9" t="s">
        <v>507</v>
      </c>
      <c r="B642" s="9"/>
      <c r="C642" s="5">
        <v>2016</v>
      </c>
      <c r="D642" s="341" t="s">
        <v>168</v>
      </c>
      <c r="E642" t="s">
        <v>61</v>
      </c>
      <c r="F642" t="s">
        <v>61</v>
      </c>
      <c r="G642" t="s">
        <v>61</v>
      </c>
      <c r="H642" s="301" t="s">
        <v>169</v>
      </c>
      <c r="I642" s="341" t="s">
        <v>61</v>
      </c>
      <c r="AG642" s="5">
        <v>2017</v>
      </c>
    </row>
    <row r="643" spans="1:33">
      <c r="A643" s="9" t="s">
        <v>507</v>
      </c>
      <c r="B643" s="9"/>
      <c r="C643" s="5">
        <v>2017</v>
      </c>
      <c r="D643" s="341" t="s">
        <v>168</v>
      </c>
      <c r="E643" t="s">
        <v>61</v>
      </c>
      <c r="F643" t="s">
        <v>61</v>
      </c>
      <c r="G643" t="s">
        <v>61</v>
      </c>
      <c r="H643" s="301" t="s">
        <v>169</v>
      </c>
      <c r="I643" s="341" t="s">
        <v>61</v>
      </c>
      <c r="AG643" s="5">
        <v>2018</v>
      </c>
    </row>
    <row r="644" spans="1:33">
      <c r="A644" s="9" t="s">
        <v>507</v>
      </c>
      <c r="B644" s="9"/>
      <c r="C644" s="5">
        <v>2018</v>
      </c>
      <c r="D644" s="341" t="s">
        <v>168</v>
      </c>
      <c r="E644" t="s">
        <v>61</v>
      </c>
      <c r="F644" t="s">
        <v>61</v>
      </c>
      <c r="G644" t="s">
        <v>61</v>
      </c>
      <c r="H644" s="301" t="s">
        <v>169</v>
      </c>
      <c r="I644" s="341" t="s">
        <v>61</v>
      </c>
      <c r="AG644" s="5">
        <v>2019</v>
      </c>
    </row>
    <row r="645" spans="1:33">
      <c r="A645" s="9" t="s">
        <v>507</v>
      </c>
      <c r="B645" s="9"/>
      <c r="C645" s="5">
        <v>2019</v>
      </c>
      <c r="D645" s="341" t="s">
        <v>168</v>
      </c>
      <c r="E645" t="s">
        <v>61</v>
      </c>
      <c r="F645" t="s">
        <v>61</v>
      </c>
      <c r="G645" t="s">
        <v>61</v>
      </c>
      <c r="H645" s="301" t="s">
        <v>169</v>
      </c>
      <c r="I645" s="341" t="s">
        <v>61</v>
      </c>
      <c r="AG645" s="5">
        <v>2020</v>
      </c>
    </row>
    <row r="646" spans="1:33">
      <c r="A646" s="9" t="s">
        <v>507</v>
      </c>
      <c r="B646" s="9"/>
      <c r="C646" s="5">
        <v>2020</v>
      </c>
      <c r="D646" s="341" t="s">
        <v>168</v>
      </c>
      <c r="E646" t="s">
        <v>61</v>
      </c>
      <c r="F646" t="s">
        <v>61</v>
      </c>
      <c r="G646" t="s">
        <v>61</v>
      </c>
      <c r="H646" s="301" t="s">
        <v>169</v>
      </c>
      <c r="I646" s="341" t="s">
        <v>61</v>
      </c>
      <c r="AG646" s="5">
        <v>2021</v>
      </c>
    </row>
    <row r="647" spans="1:33">
      <c r="A647" s="9" t="s">
        <v>507</v>
      </c>
      <c r="B647" s="9"/>
      <c r="C647" s="5">
        <v>2021</v>
      </c>
      <c r="D647" s="341" t="s">
        <v>168</v>
      </c>
      <c r="E647" t="s">
        <v>61</v>
      </c>
      <c r="F647" t="s">
        <v>61</v>
      </c>
      <c r="G647" t="s">
        <v>61</v>
      </c>
      <c r="H647" s="301" t="s">
        <v>169</v>
      </c>
      <c r="I647" s="341" t="s">
        <v>61</v>
      </c>
      <c r="AG647" s="5">
        <v>2022</v>
      </c>
    </row>
    <row r="648" spans="1:33">
      <c r="A648" s="10" t="s">
        <v>507</v>
      </c>
      <c r="B648" s="10"/>
      <c r="C648" s="4">
        <v>2022</v>
      </c>
      <c r="D648" s="341" t="s">
        <v>168</v>
      </c>
      <c r="E648" t="s">
        <v>61</v>
      </c>
      <c r="F648" t="s">
        <v>61</v>
      </c>
      <c r="G648" t="s">
        <v>61</v>
      </c>
      <c r="H648" s="301" t="s">
        <v>169</v>
      </c>
      <c r="I648" s="341" t="s">
        <v>61</v>
      </c>
      <c r="AG648" s="4">
        <v>2023</v>
      </c>
    </row>
    <row r="649" spans="1:33">
      <c r="A649" s="53" t="s">
        <v>508</v>
      </c>
      <c r="B649" s="53" t="s">
        <v>141</v>
      </c>
      <c r="C649" s="51">
        <v>2016</v>
      </c>
      <c r="D649" s="341" t="s">
        <v>168</v>
      </c>
      <c r="E649" t="s">
        <v>61</v>
      </c>
      <c r="F649" t="s">
        <v>61</v>
      </c>
      <c r="G649" t="s">
        <v>61</v>
      </c>
      <c r="H649" s="301" t="s">
        <v>169</v>
      </c>
      <c r="I649" s="341" t="s">
        <v>61</v>
      </c>
      <c r="AG649" s="741">
        <v>2017</v>
      </c>
    </row>
    <row r="650" spans="1:33">
      <c r="A650" s="53" t="s">
        <v>508</v>
      </c>
      <c r="B650" s="53" t="s">
        <v>141</v>
      </c>
      <c r="C650" s="51">
        <v>2017</v>
      </c>
      <c r="D650" s="341" t="s">
        <v>168</v>
      </c>
      <c r="E650" t="s">
        <v>61</v>
      </c>
      <c r="F650" t="s">
        <v>61</v>
      </c>
      <c r="G650" t="s">
        <v>61</v>
      </c>
      <c r="H650" s="301" t="s">
        <v>169</v>
      </c>
      <c r="I650" s="341" t="s">
        <v>61</v>
      </c>
      <c r="AG650" s="51">
        <v>2018</v>
      </c>
    </row>
    <row r="651" spans="1:33">
      <c r="A651" s="53" t="s">
        <v>508</v>
      </c>
      <c r="B651" s="53" t="s">
        <v>141</v>
      </c>
      <c r="C651" s="51">
        <v>2018</v>
      </c>
      <c r="D651" s="341" t="s">
        <v>168</v>
      </c>
      <c r="E651" t="s">
        <v>61</v>
      </c>
      <c r="F651" t="s">
        <v>61</v>
      </c>
      <c r="G651" t="s">
        <v>61</v>
      </c>
      <c r="H651" s="301" t="s">
        <v>169</v>
      </c>
      <c r="I651" s="341" t="s">
        <v>61</v>
      </c>
      <c r="AG651" s="51">
        <v>2019</v>
      </c>
    </row>
    <row r="652" spans="1:33">
      <c r="A652" s="53" t="s">
        <v>508</v>
      </c>
      <c r="B652" s="53" t="s">
        <v>141</v>
      </c>
      <c r="C652" s="51">
        <v>2019</v>
      </c>
      <c r="D652" s="341" t="s">
        <v>168</v>
      </c>
      <c r="E652" t="s">
        <v>61</v>
      </c>
      <c r="F652" t="s">
        <v>61</v>
      </c>
      <c r="G652" t="s">
        <v>61</v>
      </c>
      <c r="H652" s="301" t="s">
        <v>169</v>
      </c>
      <c r="I652" s="341" t="s">
        <v>61</v>
      </c>
      <c r="AG652" s="51">
        <v>2020</v>
      </c>
    </row>
    <row r="653" spans="1:33">
      <c r="A653" s="53" t="s">
        <v>508</v>
      </c>
      <c r="B653" s="53" t="s">
        <v>141</v>
      </c>
      <c r="C653" s="51">
        <v>2020</v>
      </c>
      <c r="D653" s="341" t="s">
        <v>168</v>
      </c>
      <c r="E653" t="s">
        <v>61</v>
      </c>
      <c r="F653" t="s">
        <v>61</v>
      </c>
      <c r="G653" t="s">
        <v>61</v>
      </c>
      <c r="H653" s="301" t="s">
        <v>169</v>
      </c>
      <c r="I653" s="341" t="s">
        <v>61</v>
      </c>
      <c r="AG653" s="51">
        <v>2021</v>
      </c>
    </row>
    <row r="654" spans="1:33">
      <c r="A654" s="53" t="s">
        <v>508</v>
      </c>
      <c r="B654" s="53" t="s">
        <v>141</v>
      </c>
      <c r="C654" s="51">
        <v>2021</v>
      </c>
      <c r="D654" s="341" t="s">
        <v>142</v>
      </c>
      <c r="E654" t="s">
        <v>168</v>
      </c>
      <c r="F654" t="s">
        <v>61</v>
      </c>
      <c r="G654" t="s">
        <v>817</v>
      </c>
      <c r="H654" s="301" t="s">
        <v>509</v>
      </c>
      <c r="I654" s="341" t="s">
        <v>61</v>
      </c>
      <c r="AG654" s="51">
        <v>2022</v>
      </c>
    </row>
    <row r="655" spans="1:33">
      <c r="A655" s="10" t="s">
        <v>508</v>
      </c>
      <c r="B655" s="55" t="s">
        <v>141</v>
      </c>
      <c r="C655" s="4">
        <v>2022</v>
      </c>
      <c r="D655" s="341" t="s">
        <v>168</v>
      </c>
      <c r="E655" t="s">
        <v>61</v>
      </c>
      <c r="F655" t="s">
        <v>61</v>
      </c>
      <c r="G655" t="s">
        <v>61</v>
      </c>
      <c r="H655" s="301" t="s">
        <v>169</v>
      </c>
      <c r="I655" s="341" t="s">
        <v>61</v>
      </c>
      <c r="AG655" s="4">
        <v>2023</v>
      </c>
    </row>
    <row r="656" spans="1:33">
      <c r="A656" s="9" t="s">
        <v>510</v>
      </c>
      <c r="B656" s="9"/>
      <c r="C656" s="5">
        <v>2016</v>
      </c>
      <c r="D656" s="341" t="s">
        <v>168</v>
      </c>
      <c r="E656" t="s">
        <v>61</v>
      </c>
      <c r="F656" t="s">
        <v>61</v>
      </c>
      <c r="G656" t="s">
        <v>61</v>
      </c>
      <c r="H656" s="301" t="s">
        <v>169</v>
      </c>
      <c r="I656" s="341" t="s">
        <v>61</v>
      </c>
      <c r="AG656" s="5">
        <v>2017</v>
      </c>
    </row>
    <row r="657" spans="1:33">
      <c r="A657" s="9" t="s">
        <v>510</v>
      </c>
      <c r="B657" s="9"/>
      <c r="C657" s="5">
        <v>2017</v>
      </c>
      <c r="D657" s="341" t="s">
        <v>168</v>
      </c>
      <c r="E657" t="s">
        <v>61</v>
      </c>
      <c r="F657" t="s">
        <v>61</v>
      </c>
      <c r="G657" t="s">
        <v>61</v>
      </c>
      <c r="H657" s="301" t="s">
        <v>169</v>
      </c>
      <c r="I657" s="341" t="s">
        <v>61</v>
      </c>
      <c r="AG657" s="5">
        <v>2018</v>
      </c>
    </row>
    <row r="658" spans="1:33">
      <c r="A658" s="9" t="s">
        <v>510</v>
      </c>
      <c r="B658" s="9"/>
      <c r="C658" s="5">
        <v>2018</v>
      </c>
      <c r="D658" s="341" t="s">
        <v>168</v>
      </c>
      <c r="E658" t="s">
        <v>61</v>
      </c>
      <c r="F658" t="s">
        <v>61</v>
      </c>
      <c r="G658" t="s">
        <v>61</v>
      </c>
      <c r="H658" s="301" t="s">
        <v>169</v>
      </c>
      <c r="I658" s="341" t="s">
        <v>61</v>
      </c>
      <c r="AG658" s="5">
        <v>2019</v>
      </c>
    </row>
    <row r="659" spans="1:33">
      <c r="A659" s="9" t="s">
        <v>510</v>
      </c>
      <c r="B659" s="9"/>
      <c r="C659" s="5">
        <v>2019</v>
      </c>
      <c r="D659" s="341" t="s">
        <v>168</v>
      </c>
      <c r="E659" t="s">
        <v>61</v>
      </c>
      <c r="F659" t="s">
        <v>61</v>
      </c>
      <c r="G659" t="s">
        <v>61</v>
      </c>
      <c r="H659" s="301" t="s">
        <v>169</v>
      </c>
      <c r="I659" s="341" t="s">
        <v>61</v>
      </c>
      <c r="AG659" s="5">
        <v>2020</v>
      </c>
    </row>
    <row r="660" spans="1:33">
      <c r="A660" s="9" t="s">
        <v>510</v>
      </c>
      <c r="B660" s="9"/>
      <c r="C660" s="5">
        <v>2020</v>
      </c>
      <c r="D660" s="341" t="s">
        <v>168</v>
      </c>
      <c r="E660" t="s">
        <v>61</v>
      </c>
      <c r="F660" t="s">
        <v>61</v>
      </c>
      <c r="G660" t="s">
        <v>61</v>
      </c>
      <c r="H660" s="301" t="s">
        <v>169</v>
      </c>
      <c r="I660" s="341" t="s">
        <v>61</v>
      </c>
      <c r="AG660" s="5">
        <v>2021</v>
      </c>
    </row>
    <row r="661" spans="1:33">
      <c r="A661" s="9" t="s">
        <v>510</v>
      </c>
      <c r="B661" s="9"/>
      <c r="C661" s="5">
        <v>2021</v>
      </c>
      <c r="D661" s="341" t="s">
        <v>168</v>
      </c>
      <c r="E661" t="s">
        <v>61</v>
      </c>
      <c r="F661" t="s">
        <v>61</v>
      </c>
      <c r="G661" t="s">
        <v>61</v>
      </c>
      <c r="H661" s="301" t="s">
        <v>169</v>
      </c>
      <c r="I661" s="341" t="s">
        <v>61</v>
      </c>
      <c r="AG661" s="5">
        <v>2022</v>
      </c>
    </row>
    <row r="662" spans="1:33">
      <c r="A662" s="10" t="s">
        <v>510</v>
      </c>
      <c r="B662" s="10"/>
      <c r="C662" s="4">
        <v>2022</v>
      </c>
      <c r="D662" s="341" t="s">
        <v>168</v>
      </c>
      <c r="E662" t="s">
        <v>61</v>
      </c>
      <c r="F662" t="s">
        <v>61</v>
      </c>
      <c r="G662" t="s">
        <v>61</v>
      </c>
      <c r="H662" s="301" t="s">
        <v>169</v>
      </c>
      <c r="I662" s="341" t="s">
        <v>61</v>
      </c>
      <c r="AG662" s="4">
        <v>2023</v>
      </c>
    </row>
    <row r="663" spans="1:33">
      <c r="A663" s="9" t="s">
        <v>511</v>
      </c>
      <c r="B663" s="9"/>
      <c r="C663" s="5">
        <v>2016</v>
      </c>
      <c r="D663" s="341" t="s">
        <v>168</v>
      </c>
      <c r="E663" t="s">
        <v>61</v>
      </c>
      <c r="F663" t="s">
        <v>61</v>
      </c>
      <c r="G663" t="s">
        <v>61</v>
      </c>
      <c r="H663" s="301" t="s">
        <v>169</v>
      </c>
      <c r="I663" s="341" t="s">
        <v>61</v>
      </c>
      <c r="AG663" s="5">
        <v>2017</v>
      </c>
    </row>
    <row r="664" spans="1:33">
      <c r="A664" s="9" t="s">
        <v>511</v>
      </c>
      <c r="B664" s="9"/>
      <c r="C664" s="5">
        <v>2017</v>
      </c>
      <c r="D664" s="341" t="s">
        <v>168</v>
      </c>
      <c r="E664" t="s">
        <v>61</v>
      </c>
      <c r="F664" t="s">
        <v>61</v>
      </c>
      <c r="G664" t="s">
        <v>61</v>
      </c>
      <c r="H664" s="301" t="s">
        <v>169</v>
      </c>
      <c r="I664" s="341" t="s">
        <v>61</v>
      </c>
      <c r="AG664" s="5">
        <v>2018</v>
      </c>
    </row>
    <row r="665" spans="1:33">
      <c r="A665" s="9" t="s">
        <v>511</v>
      </c>
      <c r="B665" s="9"/>
      <c r="C665" s="5">
        <v>2018</v>
      </c>
      <c r="D665" s="341" t="s">
        <v>168</v>
      </c>
      <c r="E665" t="s">
        <v>61</v>
      </c>
      <c r="F665" t="s">
        <v>61</v>
      </c>
      <c r="G665" t="s">
        <v>61</v>
      </c>
      <c r="H665" s="301" t="s">
        <v>169</v>
      </c>
      <c r="I665" s="341" t="s">
        <v>61</v>
      </c>
      <c r="AG665" s="5">
        <v>2019</v>
      </c>
    </row>
    <row r="666" spans="1:33">
      <c r="A666" s="9" t="s">
        <v>511</v>
      </c>
      <c r="B666" s="9"/>
      <c r="C666" s="5">
        <v>2019</v>
      </c>
      <c r="D666" s="341" t="s">
        <v>168</v>
      </c>
      <c r="E666" t="s">
        <v>61</v>
      </c>
      <c r="F666" t="s">
        <v>61</v>
      </c>
      <c r="G666" t="s">
        <v>61</v>
      </c>
      <c r="H666" s="301" t="s">
        <v>169</v>
      </c>
      <c r="I666" s="341" t="s">
        <v>61</v>
      </c>
      <c r="AG666" s="5">
        <v>2020</v>
      </c>
    </row>
    <row r="667" spans="1:33">
      <c r="A667" s="9" t="s">
        <v>511</v>
      </c>
      <c r="B667" s="9"/>
      <c r="C667" s="5">
        <v>2020</v>
      </c>
      <c r="D667" s="341" t="s">
        <v>168</v>
      </c>
      <c r="E667" t="s">
        <v>61</v>
      </c>
      <c r="F667" t="s">
        <v>61</v>
      </c>
      <c r="G667" t="s">
        <v>61</v>
      </c>
      <c r="H667" s="301" t="s">
        <v>169</v>
      </c>
      <c r="I667" s="341" t="s">
        <v>61</v>
      </c>
      <c r="AG667" s="5">
        <v>2021</v>
      </c>
    </row>
    <row r="668" spans="1:33">
      <c r="A668" s="9" t="s">
        <v>511</v>
      </c>
      <c r="B668" s="9"/>
      <c r="C668" s="5">
        <v>2021</v>
      </c>
      <c r="D668" s="341" t="s">
        <v>168</v>
      </c>
      <c r="E668" t="s">
        <v>61</v>
      </c>
      <c r="F668" t="s">
        <v>61</v>
      </c>
      <c r="G668" t="s">
        <v>61</v>
      </c>
      <c r="H668" s="301" t="s">
        <v>169</v>
      </c>
      <c r="I668" s="341" t="s">
        <v>61</v>
      </c>
      <c r="AG668" s="5">
        <v>2022</v>
      </c>
    </row>
    <row r="669" spans="1:33">
      <c r="A669" s="10" t="s">
        <v>511</v>
      </c>
      <c r="B669" s="10"/>
      <c r="C669" s="4">
        <v>2022</v>
      </c>
      <c r="D669" s="341" t="s">
        <v>168</v>
      </c>
      <c r="E669" t="s">
        <v>61</v>
      </c>
      <c r="F669" t="s">
        <v>61</v>
      </c>
      <c r="G669" t="s">
        <v>61</v>
      </c>
      <c r="H669" s="301" t="s">
        <v>169</v>
      </c>
      <c r="I669" s="341" t="s">
        <v>61</v>
      </c>
      <c r="AG669" s="4">
        <v>2023</v>
      </c>
    </row>
    <row r="670" spans="1:33">
      <c r="A670" s="53" t="s">
        <v>31</v>
      </c>
      <c r="B670" s="53" t="s">
        <v>180</v>
      </c>
      <c r="C670" s="51">
        <v>2016</v>
      </c>
      <c r="D670" s="341" t="s">
        <v>142</v>
      </c>
      <c r="E670" t="s">
        <v>142</v>
      </c>
      <c r="F670" s="3" t="s">
        <v>142</v>
      </c>
      <c r="G670" t="s">
        <v>143</v>
      </c>
      <c r="H670" s="301" t="s">
        <v>144</v>
      </c>
      <c r="I670" s="341" t="s">
        <v>145</v>
      </c>
      <c r="AG670" s="741">
        <v>2017</v>
      </c>
    </row>
    <row r="671" spans="1:33">
      <c r="A671" s="53" t="s">
        <v>31</v>
      </c>
      <c r="B671" s="53" t="s">
        <v>180</v>
      </c>
      <c r="C671" s="51">
        <v>2017</v>
      </c>
      <c r="D671" s="341" t="s">
        <v>142</v>
      </c>
      <c r="E671" t="s">
        <v>142</v>
      </c>
      <c r="F671" s="3" t="s">
        <v>142</v>
      </c>
      <c r="G671" t="s">
        <v>143</v>
      </c>
      <c r="H671" s="301" t="s">
        <v>144</v>
      </c>
      <c r="I671" s="341" t="s">
        <v>145</v>
      </c>
      <c r="AG671" s="51">
        <v>2018</v>
      </c>
    </row>
    <row r="672" spans="1:33">
      <c r="A672" s="53" t="s">
        <v>31</v>
      </c>
      <c r="B672" s="53" t="s">
        <v>180</v>
      </c>
      <c r="C672" s="51">
        <v>2018</v>
      </c>
      <c r="D672" s="341" t="s">
        <v>142</v>
      </c>
      <c r="E672" t="s">
        <v>142</v>
      </c>
      <c r="F672" s="3" t="s">
        <v>142</v>
      </c>
      <c r="G672" t="s">
        <v>143</v>
      </c>
      <c r="H672" s="301" t="s">
        <v>144</v>
      </c>
      <c r="I672" s="341" t="s">
        <v>145</v>
      </c>
      <c r="AG672" s="51">
        <v>2019</v>
      </c>
    </row>
    <row r="673" spans="1:33">
      <c r="A673" s="53" t="s">
        <v>31</v>
      </c>
      <c r="B673" s="53" t="s">
        <v>180</v>
      </c>
      <c r="C673" s="51">
        <v>2019</v>
      </c>
      <c r="D673" s="341" t="s">
        <v>142</v>
      </c>
      <c r="E673" t="s">
        <v>142</v>
      </c>
      <c r="F673" s="3" t="s">
        <v>142</v>
      </c>
      <c r="G673" t="s">
        <v>143</v>
      </c>
      <c r="H673" s="301" t="s">
        <v>144</v>
      </c>
      <c r="I673" s="341" t="s">
        <v>145</v>
      </c>
      <c r="AG673" s="51">
        <v>2020</v>
      </c>
    </row>
    <row r="674" spans="1:33">
      <c r="A674" s="53" t="s">
        <v>31</v>
      </c>
      <c r="B674" s="53" t="s">
        <v>180</v>
      </c>
      <c r="C674" s="51">
        <v>2020</v>
      </c>
      <c r="D674" s="341" t="s">
        <v>142</v>
      </c>
      <c r="E674" t="s">
        <v>142</v>
      </c>
      <c r="F674" t="s">
        <v>142</v>
      </c>
      <c r="G674" t="s">
        <v>143</v>
      </c>
      <c r="H674" s="301" t="s">
        <v>144</v>
      </c>
      <c r="I674" s="341" t="s">
        <v>145</v>
      </c>
      <c r="AG674" s="51">
        <v>2021</v>
      </c>
    </row>
    <row r="675" spans="1:33">
      <c r="A675" s="53" t="s">
        <v>31</v>
      </c>
      <c r="B675" s="53" t="s">
        <v>180</v>
      </c>
      <c r="C675" s="51">
        <v>2021</v>
      </c>
      <c r="D675" s="341" t="s">
        <v>142</v>
      </c>
      <c r="E675" t="s">
        <v>142</v>
      </c>
      <c r="F675" t="s">
        <v>142</v>
      </c>
      <c r="G675" t="s">
        <v>143</v>
      </c>
      <c r="H675" s="301" t="s">
        <v>157</v>
      </c>
      <c r="I675" s="341" t="s">
        <v>145</v>
      </c>
      <c r="AG675" s="51">
        <v>2022</v>
      </c>
    </row>
    <row r="676" spans="1:33">
      <c r="A676" s="386" t="s">
        <v>31</v>
      </c>
      <c r="B676" s="386" t="s">
        <v>180</v>
      </c>
      <c r="C676" s="418">
        <v>2022</v>
      </c>
      <c r="D676" s="341" t="s">
        <v>142</v>
      </c>
      <c r="E676" t="s">
        <v>163</v>
      </c>
      <c r="F676" t="s">
        <v>142</v>
      </c>
      <c r="G676" t="s">
        <v>143</v>
      </c>
      <c r="H676" s="301" t="s">
        <v>157</v>
      </c>
      <c r="I676" s="772" t="s">
        <v>145</v>
      </c>
      <c r="AG676" s="418">
        <v>2023</v>
      </c>
    </row>
    <row r="677" spans="1:33">
      <c r="A677" s="55" t="s">
        <v>31</v>
      </c>
      <c r="B677" s="55" t="s">
        <v>180</v>
      </c>
      <c r="C677" s="47">
        <v>2023</v>
      </c>
      <c r="D677" s="341" t="s">
        <v>142</v>
      </c>
      <c r="E677" t="s">
        <v>142</v>
      </c>
      <c r="F677" t="s">
        <v>163</v>
      </c>
      <c r="G677" t="s">
        <v>143</v>
      </c>
      <c r="H677" s="301" t="s">
        <v>157</v>
      </c>
      <c r="I677" s="772" t="s">
        <v>145</v>
      </c>
      <c r="AG677" s="47">
        <v>2023</v>
      </c>
    </row>
    <row r="678" spans="1:33">
      <c r="A678" s="386" t="s">
        <v>9</v>
      </c>
      <c r="B678" s="386" t="s">
        <v>141</v>
      </c>
      <c r="C678" s="418">
        <v>2016</v>
      </c>
      <c r="D678" s="341" t="s">
        <v>142</v>
      </c>
      <c r="E678" t="s">
        <v>142</v>
      </c>
      <c r="F678" t="s">
        <v>168</v>
      </c>
      <c r="G678" t="s">
        <v>143</v>
      </c>
      <c r="H678" s="301" t="s">
        <v>144</v>
      </c>
      <c r="I678" s="341" t="s">
        <v>424</v>
      </c>
      <c r="AG678" s="742">
        <v>2017</v>
      </c>
    </row>
    <row r="679" spans="1:33">
      <c r="A679" s="53" t="s">
        <v>9</v>
      </c>
      <c r="B679" s="53" t="s">
        <v>141</v>
      </c>
      <c r="C679" s="51">
        <v>2017</v>
      </c>
      <c r="D679" s="341" t="s">
        <v>142</v>
      </c>
      <c r="E679" t="s">
        <v>142</v>
      </c>
      <c r="F679" s="3" t="s">
        <v>168</v>
      </c>
      <c r="G679" t="s">
        <v>143</v>
      </c>
      <c r="H679" s="301" t="s">
        <v>144</v>
      </c>
      <c r="I679" s="341" t="s">
        <v>209</v>
      </c>
      <c r="AG679" s="51">
        <v>2018</v>
      </c>
    </row>
    <row r="680" spans="1:33">
      <c r="A680" s="53" t="s">
        <v>9</v>
      </c>
      <c r="B680" s="53" t="s">
        <v>141</v>
      </c>
      <c r="C680" s="51">
        <v>2018</v>
      </c>
      <c r="D680" s="341" t="s">
        <v>142</v>
      </c>
      <c r="E680" t="s">
        <v>142</v>
      </c>
      <c r="F680" s="3" t="s">
        <v>168</v>
      </c>
      <c r="G680" t="s">
        <v>143</v>
      </c>
      <c r="H680" s="301" t="s">
        <v>144</v>
      </c>
      <c r="I680" s="341" t="s">
        <v>209</v>
      </c>
      <c r="AG680" s="51">
        <v>2019</v>
      </c>
    </row>
    <row r="681" spans="1:33">
      <c r="A681" s="53" t="s">
        <v>9</v>
      </c>
      <c r="B681" s="53" t="s">
        <v>141</v>
      </c>
      <c r="C681" s="51">
        <v>2019</v>
      </c>
      <c r="D681" s="341" t="s">
        <v>142</v>
      </c>
      <c r="E681" t="s">
        <v>142</v>
      </c>
      <c r="F681" s="3" t="s">
        <v>168</v>
      </c>
      <c r="G681" t="s">
        <v>143</v>
      </c>
      <c r="H681" s="301" t="s">
        <v>144</v>
      </c>
      <c r="I681" s="341" t="s">
        <v>209</v>
      </c>
      <c r="AG681" s="51">
        <v>2020</v>
      </c>
    </row>
    <row r="682" spans="1:33">
      <c r="A682" s="53" t="s">
        <v>9</v>
      </c>
      <c r="B682" s="53" t="s">
        <v>141</v>
      </c>
      <c r="C682" s="51">
        <v>2020</v>
      </c>
      <c r="D682" s="341" t="s">
        <v>142</v>
      </c>
      <c r="E682" t="s">
        <v>168</v>
      </c>
      <c r="F682" t="s">
        <v>61</v>
      </c>
      <c r="G682" t="s">
        <v>143</v>
      </c>
      <c r="H682" s="301" t="s">
        <v>144</v>
      </c>
      <c r="I682" s="341" t="s">
        <v>61</v>
      </c>
      <c r="AG682" s="51">
        <v>2021</v>
      </c>
    </row>
    <row r="683" spans="1:33">
      <c r="A683" s="53" t="s">
        <v>9</v>
      </c>
      <c r="B683" s="53" t="s">
        <v>141</v>
      </c>
      <c r="C683" s="51">
        <v>2021</v>
      </c>
      <c r="D683" s="341" t="s">
        <v>142</v>
      </c>
      <c r="E683" t="s">
        <v>168</v>
      </c>
      <c r="F683" t="s">
        <v>61</v>
      </c>
      <c r="G683" t="s">
        <v>143</v>
      </c>
      <c r="H683" s="301" t="s">
        <v>157</v>
      </c>
      <c r="I683" s="341" t="s">
        <v>61</v>
      </c>
      <c r="AG683" s="51">
        <v>2022</v>
      </c>
    </row>
    <row r="684" spans="1:33">
      <c r="A684" s="53" t="s">
        <v>9</v>
      </c>
      <c r="B684" s="53" t="s">
        <v>141</v>
      </c>
      <c r="C684" s="51">
        <v>2022</v>
      </c>
      <c r="D684" s="341" t="s">
        <v>142</v>
      </c>
      <c r="E684" t="s">
        <v>163</v>
      </c>
      <c r="F684" t="s">
        <v>163</v>
      </c>
      <c r="G684" t="s">
        <v>143</v>
      </c>
      <c r="H684" s="301" t="s">
        <v>157</v>
      </c>
      <c r="I684" s="341" t="s">
        <v>410</v>
      </c>
      <c r="AG684" s="51">
        <v>2023</v>
      </c>
    </row>
    <row r="685" spans="1:33">
      <c r="A685" s="55" t="s">
        <v>9</v>
      </c>
      <c r="B685" s="55" t="s">
        <v>141</v>
      </c>
      <c r="C685" s="47">
        <v>2023</v>
      </c>
      <c r="D685" s="341" t="s">
        <v>142</v>
      </c>
      <c r="E685" t="s">
        <v>168</v>
      </c>
      <c r="F685" t="s">
        <v>61</v>
      </c>
      <c r="G685" t="s">
        <v>143</v>
      </c>
      <c r="H685" s="301" t="s">
        <v>157</v>
      </c>
      <c r="I685" s="341" t="s">
        <v>61</v>
      </c>
      <c r="AG685" s="47">
        <v>2023</v>
      </c>
    </row>
    <row r="686" spans="1:33">
      <c r="A686" s="53" t="s">
        <v>45</v>
      </c>
      <c r="B686" s="53" t="s">
        <v>180</v>
      </c>
      <c r="C686" s="51">
        <v>2016</v>
      </c>
      <c r="D686" s="341" t="s">
        <v>142</v>
      </c>
      <c r="E686" t="s">
        <v>142</v>
      </c>
      <c r="F686" t="s">
        <v>168</v>
      </c>
      <c r="G686" t="s">
        <v>181</v>
      </c>
      <c r="H686" s="301" t="s">
        <v>182</v>
      </c>
      <c r="I686" s="341" t="s">
        <v>183</v>
      </c>
      <c r="AG686" s="741">
        <v>2017</v>
      </c>
    </row>
    <row r="687" spans="1:33">
      <c r="A687" s="53" t="s">
        <v>45</v>
      </c>
      <c r="B687" s="53" t="s">
        <v>180</v>
      </c>
      <c r="C687" s="51">
        <v>2017</v>
      </c>
      <c r="D687" s="341" t="s">
        <v>142</v>
      </c>
      <c r="E687" t="s">
        <v>142</v>
      </c>
      <c r="F687" s="3" t="s">
        <v>168</v>
      </c>
      <c r="G687" t="s">
        <v>181</v>
      </c>
      <c r="H687" s="301" t="s">
        <v>182</v>
      </c>
      <c r="I687" s="341" t="s">
        <v>183</v>
      </c>
      <c r="AG687" s="51">
        <v>2018</v>
      </c>
    </row>
    <row r="688" spans="1:33">
      <c r="A688" s="53" t="s">
        <v>45</v>
      </c>
      <c r="B688" s="53" t="s">
        <v>180</v>
      </c>
      <c r="C688" s="51">
        <v>2018</v>
      </c>
      <c r="D688" s="341" t="s">
        <v>168</v>
      </c>
      <c r="E688" t="s">
        <v>61</v>
      </c>
      <c r="F688" t="s">
        <v>61</v>
      </c>
      <c r="G688" t="s">
        <v>61</v>
      </c>
      <c r="H688" s="301" t="s">
        <v>169</v>
      </c>
      <c r="I688" s="341" t="s">
        <v>61</v>
      </c>
      <c r="AG688" s="51">
        <v>2019</v>
      </c>
    </row>
    <row r="689" spans="1:33">
      <c r="A689" s="53" t="s">
        <v>45</v>
      </c>
      <c r="B689" s="53" t="s">
        <v>180</v>
      </c>
      <c r="C689" s="51">
        <v>2019</v>
      </c>
      <c r="D689" s="341" t="s">
        <v>142</v>
      </c>
      <c r="E689" t="s">
        <v>142</v>
      </c>
      <c r="F689" s="3" t="s">
        <v>168</v>
      </c>
      <c r="G689" t="s">
        <v>817</v>
      </c>
      <c r="H689" s="301" t="s">
        <v>231</v>
      </c>
      <c r="I689" s="341" t="s">
        <v>145</v>
      </c>
      <c r="AG689" s="51">
        <v>2020</v>
      </c>
    </row>
    <row r="690" spans="1:33">
      <c r="A690" s="53" t="s">
        <v>45</v>
      </c>
      <c r="B690" s="53" t="s">
        <v>180</v>
      </c>
      <c r="C690" s="51">
        <v>2020</v>
      </c>
      <c r="D690" s="341" t="s">
        <v>142</v>
      </c>
      <c r="E690" t="s">
        <v>142</v>
      </c>
      <c r="F690" t="s">
        <v>168</v>
      </c>
      <c r="G690" t="s">
        <v>143</v>
      </c>
      <c r="H690" s="301" t="s">
        <v>144</v>
      </c>
      <c r="I690" s="341" t="s">
        <v>145</v>
      </c>
      <c r="AG690" s="51">
        <v>2021</v>
      </c>
    </row>
    <row r="691" spans="1:33">
      <c r="A691" s="53" t="s">
        <v>45</v>
      </c>
      <c r="B691" s="53" t="s">
        <v>180</v>
      </c>
      <c r="C691" s="51">
        <v>2021</v>
      </c>
      <c r="D691" s="341" t="s">
        <v>142</v>
      </c>
      <c r="E691" t="s">
        <v>142</v>
      </c>
      <c r="F691" t="s">
        <v>142</v>
      </c>
      <c r="G691" t="s">
        <v>143</v>
      </c>
      <c r="H691" s="301" t="s">
        <v>157</v>
      </c>
      <c r="I691" s="341" t="s">
        <v>145</v>
      </c>
      <c r="AG691" s="51">
        <v>2022</v>
      </c>
    </row>
    <row r="692" spans="1:33">
      <c r="A692" s="53" t="s">
        <v>45</v>
      </c>
      <c r="B692" s="53" t="s">
        <v>180</v>
      </c>
      <c r="C692" s="51">
        <v>2022</v>
      </c>
      <c r="D692" s="341" t="s">
        <v>142</v>
      </c>
      <c r="E692" t="s">
        <v>142</v>
      </c>
      <c r="F692" t="s">
        <v>142</v>
      </c>
      <c r="G692" t="s">
        <v>143</v>
      </c>
      <c r="H692" s="301" t="s">
        <v>157</v>
      </c>
      <c r="I692" s="341" t="s">
        <v>145</v>
      </c>
      <c r="AG692" s="51">
        <v>2023</v>
      </c>
    </row>
    <row r="693" spans="1:33">
      <c r="A693" s="55" t="s">
        <v>45</v>
      </c>
      <c r="B693" s="55" t="s">
        <v>180</v>
      </c>
      <c r="C693" s="47">
        <v>2023</v>
      </c>
      <c r="D693" s="341" t="s">
        <v>142</v>
      </c>
      <c r="E693" t="s">
        <v>142</v>
      </c>
      <c r="F693" t="s">
        <v>168</v>
      </c>
      <c r="G693" t="s">
        <v>143</v>
      </c>
      <c r="H693" s="301" t="s">
        <v>263</v>
      </c>
      <c r="I693" s="772" t="s">
        <v>145</v>
      </c>
      <c r="AG693" s="47">
        <v>2023</v>
      </c>
    </row>
    <row r="694" spans="1:33">
      <c r="A694" s="53" t="s">
        <v>530</v>
      </c>
      <c r="B694" s="53" t="s">
        <v>141</v>
      </c>
      <c r="C694" s="51">
        <v>2016</v>
      </c>
      <c r="D694" s="341" t="s">
        <v>142</v>
      </c>
      <c r="E694" t="s">
        <v>142</v>
      </c>
      <c r="F694" t="s">
        <v>168</v>
      </c>
      <c r="G694" t="s">
        <v>143</v>
      </c>
      <c r="H694" s="301" t="s">
        <v>144</v>
      </c>
      <c r="I694" s="341" t="s">
        <v>531</v>
      </c>
      <c r="AG694" s="741">
        <v>2017</v>
      </c>
    </row>
    <row r="695" spans="1:33">
      <c r="A695" s="53" t="s">
        <v>530</v>
      </c>
      <c r="B695" s="53" t="s">
        <v>141</v>
      </c>
      <c r="C695" s="51">
        <v>2017</v>
      </c>
      <c r="D695" s="341" t="s">
        <v>142</v>
      </c>
      <c r="E695" t="s">
        <v>142</v>
      </c>
      <c r="F695" s="3" t="s">
        <v>168</v>
      </c>
      <c r="G695" t="s">
        <v>204</v>
      </c>
      <c r="H695" s="301" t="s">
        <v>205</v>
      </c>
      <c r="I695" s="341" t="s">
        <v>531</v>
      </c>
      <c r="AG695" s="51">
        <v>2018</v>
      </c>
    </row>
    <row r="696" spans="1:33">
      <c r="A696" s="53" t="s">
        <v>530</v>
      </c>
      <c r="B696" s="53" t="s">
        <v>141</v>
      </c>
      <c r="C696" s="51">
        <v>2018</v>
      </c>
      <c r="D696" s="341" t="s">
        <v>142</v>
      </c>
      <c r="E696" t="s">
        <v>168</v>
      </c>
      <c r="F696" t="s">
        <v>61</v>
      </c>
      <c r="G696" t="s">
        <v>204</v>
      </c>
      <c r="H696" s="301" t="s">
        <v>306</v>
      </c>
      <c r="I696" s="341" t="s">
        <v>61</v>
      </c>
      <c r="AG696" s="51">
        <v>2019</v>
      </c>
    </row>
    <row r="697" spans="1:33">
      <c r="A697" s="53" t="s">
        <v>530</v>
      </c>
      <c r="B697" s="53" t="s">
        <v>141</v>
      </c>
      <c r="C697" s="51">
        <v>2019</v>
      </c>
      <c r="D697" s="341" t="s">
        <v>142</v>
      </c>
      <c r="E697" t="s">
        <v>168</v>
      </c>
      <c r="F697" t="s">
        <v>61</v>
      </c>
      <c r="G697" t="s">
        <v>204</v>
      </c>
      <c r="H697" s="301" t="s">
        <v>306</v>
      </c>
      <c r="I697" s="341" t="s">
        <v>61</v>
      </c>
      <c r="AG697" s="51">
        <v>2020</v>
      </c>
    </row>
    <row r="698" spans="1:33">
      <c r="A698" s="53" t="s">
        <v>530</v>
      </c>
      <c r="B698" s="53" t="s">
        <v>141</v>
      </c>
      <c r="C698" s="51">
        <v>2020</v>
      </c>
      <c r="D698" s="341" t="s">
        <v>142</v>
      </c>
      <c r="E698" t="s">
        <v>168</v>
      </c>
      <c r="F698" t="s">
        <v>61</v>
      </c>
      <c r="G698" t="s">
        <v>817</v>
      </c>
      <c r="H698" s="301" t="s">
        <v>231</v>
      </c>
      <c r="I698" s="341" t="s">
        <v>61</v>
      </c>
      <c r="AG698" s="51">
        <v>2021</v>
      </c>
    </row>
    <row r="699" spans="1:33">
      <c r="A699" s="53" t="s">
        <v>530</v>
      </c>
      <c r="B699" s="53" t="s">
        <v>141</v>
      </c>
      <c r="C699" s="51">
        <v>2021</v>
      </c>
      <c r="D699" s="341" t="s">
        <v>142</v>
      </c>
      <c r="E699" t="s">
        <v>168</v>
      </c>
      <c r="F699" t="s">
        <v>61</v>
      </c>
      <c r="G699" t="s">
        <v>817</v>
      </c>
      <c r="H699" s="301" t="s">
        <v>534</v>
      </c>
      <c r="I699" s="341" t="s">
        <v>61</v>
      </c>
      <c r="AG699" s="51">
        <v>2022</v>
      </c>
    </row>
    <row r="700" spans="1:33">
      <c r="A700" s="53" t="s">
        <v>530</v>
      </c>
      <c r="B700" s="53" t="s">
        <v>141</v>
      </c>
      <c r="C700" s="51">
        <v>2022</v>
      </c>
      <c r="D700" s="341" t="s">
        <v>142</v>
      </c>
      <c r="E700" t="s">
        <v>168</v>
      </c>
      <c r="F700" t="s">
        <v>61</v>
      </c>
      <c r="G700" t="s">
        <v>815</v>
      </c>
      <c r="H700" s="301" t="s">
        <v>535</v>
      </c>
      <c r="I700" s="341" t="s">
        <v>61</v>
      </c>
      <c r="AG700" s="51">
        <v>2023</v>
      </c>
    </row>
    <row r="701" spans="1:33">
      <c r="A701" s="55" t="s">
        <v>530</v>
      </c>
      <c r="B701" s="55" t="s">
        <v>141</v>
      </c>
      <c r="C701" s="47">
        <v>2023</v>
      </c>
      <c r="D701" s="341" t="s">
        <v>142</v>
      </c>
      <c r="E701" t="s">
        <v>168</v>
      </c>
      <c r="F701" t="s">
        <v>61</v>
      </c>
      <c r="G701" t="s">
        <v>817</v>
      </c>
      <c r="H701" s="301" t="s">
        <v>535</v>
      </c>
      <c r="I701" s="341" t="s">
        <v>61</v>
      </c>
      <c r="AG701" s="47">
        <v>2023</v>
      </c>
    </row>
    <row r="702" spans="1:33">
      <c r="A702" s="386" t="s">
        <v>55</v>
      </c>
      <c r="B702" s="386" t="s">
        <v>102</v>
      </c>
      <c r="C702" s="418">
        <v>2016</v>
      </c>
      <c r="D702" s="341" t="s">
        <v>142</v>
      </c>
      <c r="E702" t="s">
        <v>142</v>
      </c>
      <c r="F702" s="3" t="s">
        <v>168</v>
      </c>
      <c r="G702" t="s">
        <v>181</v>
      </c>
      <c r="H702" s="301" t="s">
        <v>182</v>
      </c>
      <c r="I702" s="341" t="s">
        <v>249</v>
      </c>
      <c r="AG702" s="742">
        <v>2017</v>
      </c>
    </row>
    <row r="703" spans="1:33">
      <c r="A703" s="53" t="s">
        <v>55</v>
      </c>
      <c r="B703" s="53" t="s">
        <v>102</v>
      </c>
      <c r="C703" s="51">
        <v>2017</v>
      </c>
      <c r="D703" s="341" t="s">
        <v>142</v>
      </c>
      <c r="E703" t="s">
        <v>142</v>
      </c>
      <c r="F703" s="3" t="s">
        <v>168</v>
      </c>
      <c r="G703" t="s">
        <v>181</v>
      </c>
      <c r="H703" s="301" t="s">
        <v>182</v>
      </c>
      <c r="I703" s="341" t="s">
        <v>249</v>
      </c>
      <c r="AG703" s="51">
        <v>2018</v>
      </c>
    </row>
    <row r="704" spans="1:33">
      <c r="A704" s="53" t="s">
        <v>55</v>
      </c>
      <c r="B704" s="53" t="s">
        <v>102</v>
      </c>
      <c r="C704" s="51">
        <v>2018</v>
      </c>
      <c r="D704" s="341" t="s">
        <v>142</v>
      </c>
      <c r="E704" t="s">
        <v>142</v>
      </c>
      <c r="F704" s="3" t="s">
        <v>168</v>
      </c>
      <c r="G704" t="s">
        <v>817</v>
      </c>
      <c r="H704" s="301" t="s">
        <v>292</v>
      </c>
      <c r="I704" s="341" t="s">
        <v>249</v>
      </c>
      <c r="AG704" s="51">
        <v>2019</v>
      </c>
    </row>
    <row r="705" spans="1:33">
      <c r="A705" s="53" t="s">
        <v>55</v>
      </c>
      <c r="B705" s="53" t="s">
        <v>102</v>
      </c>
      <c r="C705" s="51">
        <v>2019</v>
      </c>
      <c r="D705" s="341" t="s">
        <v>142</v>
      </c>
      <c r="E705" t="s">
        <v>142</v>
      </c>
      <c r="F705" s="3" t="s">
        <v>168</v>
      </c>
      <c r="G705" t="s">
        <v>817</v>
      </c>
      <c r="H705" s="301" t="s">
        <v>231</v>
      </c>
      <c r="I705" s="341" t="s">
        <v>249</v>
      </c>
      <c r="AG705" s="51">
        <v>2020</v>
      </c>
    </row>
    <row r="706" spans="1:33">
      <c r="A706" s="53" t="s">
        <v>55</v>
      </c>
      <c r="B706" s="53" t="s">
        <v>102</v>
      </c>
      <c r="C706" s="51">
        <v>2020</v>
      </c>
      <c r="D706" s="341" t="s">
        <v>142</v>
      </c>
      <c r="E706" t="s">
        <v>142</v>
      </c>
      <c r="F706" t="s">
        <v>168</v>
      </c>
      <c r="G706" t="s">
        <v>817</v>
      </c>
      <c r="H706" s="301" t="s">
        <v>231</v>
      </c>
      <c r="I706" s="341" t="s">
        <v>249</v>
      </c>
      <c r="AG706" s="51">
        <v>2021</v>
      </c>
    </row>
    <row r="707" spans="1:33">
      <c r="A707" s="53" t="s">
        <v>55</v>
      </c>
      <c r="B707" s="53" t="s">
        <v>102</v>
      </c>
      <c r="C707" s="51">
        <v>2021</v>
      </c>
      <c r="D707" s="341" t="s">
        <v>142</v>
      </c>
      <c r="E707" t="s">
        <v>142</v>
      </c>
      <c r="F707" t="s">
        <v>168</v>
      </c>
      <c r="G707" t="s">
        <v>817</v>
      </c>
      <c r="H707" s="301" t="s">
        <v>539</v>
      </c>
      <c r="I707" s="341" t="s">
        <v>249</v>
      </c>
      <c r="AG707" s="51">
        <v>2022</v>
      </c>
    </row>
    <row r="708" spans="1:33">
      <c r="A708" s="53" t="s">
        <v>55</v>
      </c>
      <c r="B708" s="53" t="s">
        <v>102</v>
      </c>
      <c r="C708" s="51">
        <v>2022</v>
      </c>
      <c r="D708" s="341" t="s">
        <v>142</v>
      </c>
      <c r="E708" t="s">
        <v>142</v>
      </c>
      <c r="F708" t="s">
        <v>168</v>
      </c>
      <c r="G708" t="s">
        <v>828</v>
      </c>
      <c r="H708" s="301" t="s">
        <v>540</v>
      </c>
      <c r="I708" s="772" t="s">
        <v>249</v>
      </c>
      <c r="AG708" s="51">
        <v>2023</v>
      </c>
    </row>
    <row r="709" spans="1:33">
      <c r="A709" s="55" t="s">
        <v>55</v>
      </c>
      <c r="B709" s="55" t="s">
        <v>102</v>
      </c>
      <c r="C709" s="47">
        <v>2023</v>
      </c>
      <c r="D709" s="341" t="s">
        <v>142</v>
      </c>
      <c r="E709" t="s">
        <v>142</v>
      </c>
      <c r="F709" t="s">
        <v>168</v>
      </c>
      <c r="G709" t="s">
        <v>817</v>
      </c>
      <c r="H709" s="301" t="s">
        <v>540</v>
      </c>
      <c r="I709" s="772" t="s">
        <v>249</v>
      </c>
      <c r="AG709" s="47">
        <v>2023</v>
      </c>
    </row>
    <row r="710" spans="1:33">
      <c r="A710" s="53" t="s">
        <v>18</v>
      </c>
      <c r="B710" s="53" t="s">
        <v>116</v>
      </c>
      <c r="C710" s="51">
        <v>2016</v>
      </c>
      <c r="D710" s="341" t="s">
        <v>142</v>
      </c>
      <c r="E710" t="s">
        <v>142</v>
      </c>
      <c r="F710" s="3" t="s">
        <v>142</v>
      </c>
      <c r="G710" t="s">
        <v>143</v>
      </c>
      <c r="H710" s="301" t="s">
        <v>144</v>
      </c>
      <c r="I710" s="341" t="s">
        <v>226</v>
      </c>
      <c r="AG710" s="741">
        <v>2017</v>
      </c>
    </row>
    <row r="711" spans="1:33">
      <c r="A711" s="53" t="s">
        <v>18</v>
      </c>
      <c r="B711" s="53" t="s">
        <v>116</v>
      </c>
      <c r="C711" s="51">
        <v>2017</v>
      </c>
      <c r="D711" s="341" t="s">
        <v>142</v>
      </c>
      <c r="E711" t="s">
        <v>142</v>
      </c>
      <c r="F711" s="3" t="s">
        <v>142</v>
      </c>
      <c r="G711" t="s">
        <v>143</v>
      </c>
      <c r="H711" s="301" t="s">
        <v>144</v>
      </c>
      <c r="I711" s="341" t="s">
        <v>226</v>
      </c>
      <c r="AG711" s="51">
        <v>2018</v>
      </c>
    </row>
    <row r="712" spans="1:33">
      <c r="A712" s="53" t="s">
        <v>18</v>
      </c>
      <c r="B712" s="53" t="s">
        <v>116</v>
      </c>
      <c r="C712" s="51">
        <v>2018</v>
      </c>
      <c r="D712" s="341" t="s">
        <v>142</v>
      </c>
      <c r="E712" t="s">
        <v>142</v>
      </c>
      <c r="F712" s="3" t="s">
        <v>142</v>
      </c>
      <c r="G712" t="s">
        <v>143</v>
      </c>
      <c r="H712" s="301" t="s">
        <v>144</v>
      </c>
      <c r="I712" s="341" t="s">
        <v>226</v>
      </c>
      <c r="AG712" s="51">
        <v>2019</v>
      </c>
    </row>
    <row r="713" spans="1:33">
      <c r="A713" s="53" t="s">
        <v>18</v>
      </c>
      <c r="B713" s="53" t="s">
        <v>116</v>
      </c>
      <c r="C713" s="51">
        <v>2019</v>
      </c>
      <c r="D713" s="341" t="s">
        <v>142</v>
      </c>
      <c r="E713" t="s">
        <v>142</v>
      </c>
      <c r="F713" s="3" t="s">
        <v>142</v>
      </c>
      <c r="G713" t="s">
        <v>143</v>
      </c>
      <c r="H713" s="301" t="s">
        <v>144</v>
      </c>
      <c r="I713" s="341" t="s">
        <v>226</v>
      </c>
      <c r="AG713" s="51">
        <v>2020</v>
      </c>
    </row>
    <row r="714" spans="1:33">
      <c r="A714" s="53" t="s">
        <v>18</v>
      </c>
      <c r="B714" s="53" t="s">
        <v>116</v>
      </c>
      <c r="C714" s="51">
        <v>2020</v>
      </c>
      <c r="D714" s="341" t="s">
        <v>142</v>
      </c>
      <c r="E714" t="s">
        <v>142</v>
      </c>
      <c r="F714" t="s">
        <v>142</v>
      </c>
      <c r="G714" t="s">
        <v>143</v>
      </c>
      <c r="H714" s="301" t="s">
        <v>144</v>
      </c>
      <c r="I714" s="341" t="s">
        <v>226</v>
      </c>
      <c r="AG714" s="51">
        <v>2021</v>
      </c>
    </row>
    <row r="715" spans="1:33">
      <c r="A715" s="53" t="s">
        <v>18</v>
      </c>
      <c r="B715" s="53" t="s">
        <v>116</v>
      </c>
      <c r="C715" s="51">
        <v>2021</v>
      </c>
      <c r="D715" s="341" t="s">
        <v>142</v>
      </c>
      <c r="E715" t="s">
        <v>142</v>
      </c>
      <c r="F715" t="s">
        <v>142</v>
      </c>
      <c r="G715" t="s">
        <v>143</v>
      </c>
      <c r="H715" s="301" t="s">
        <v>157</v>
      </c>
      <c r="I715" s="341" t="s">
        <v>226</v>
      </c>
      <c r="AG715" s="51">
        <v>2022</v>
      </c>
    </row>
    <row r="716" spans="1:33">
      <c r="A716" s="53" t="s">
        <v>18</v>
      </c>
      <c r="B716" s="53" t="s">
        <v>116</v>
      </c>
      <c r="C716" s="51">
        <v>2022</v>
      </c>
      <c r="D716" s="341" t="s">
        <v>142</v>
      </c>
      <c r="E716" t="s">
        <v>142</v>
      </c>
      <c r="F716" t="s">
        <v>142</v>
      </c>
      <c r="G716" t="s">
        <v>143</v>
      </c>
      <c r="H716" s="301" t="s">
        <v>157</v>
      </c>
      <c r="I716" s="772" t="s">
        <v>226</v>
      </c>
      <c r="AG716" s="51">
        <v>2023</v>
      </c>
    </row>
    <row r="717" spans="1:33">
      <c r="A717" s="55" t="s">
        <v>18</v>
      </c>
      <c r="B717" s="55" t="s">
        <v>116</v>
      </c>
      <c r="C717" s="47">
        <v>2023</v>
      </c>
      <c r="D717" s="341" t="s">
        <v>142</v>
      </c>
      <c r="E717" t="s">
        <v>142</v>
      </c>
      <c r="F717" t="s">
        <v>142</v>
      </c>
      <c r="G717" t="s">
        <v>143</v>
      </c>
      <c r="H717" s="301" t="s">
        <v>157</v>
      </c>
      <c r="I717" s="772" t="s">
        <v>226</v>
      </c>
      <c r="AG717" s="47">
        <v>2023</v>
      </c>
    </row>
    <row r="718" spans="1:33">
      <c r="A718" s="53" t="s">
        <v>6</v>
      </c>
      <c r="B718" s="53" t="s">
        <v>116</v>
      </c>
      <c r="C718" s="51">
        <v>2016</v>
      </c>
      <c r="D718" s="341" t="s">
        <v>142</v>
      </c>
      <c r="E718" t="s">
        <v>142</v>
      </c>
      <c r="F718" s="3" t="s">
        <v>142</v>
      </c>
      <c r="G718" t="s">
        <v>143</v>
      </c>
      <c r="H718" s="301" t="s">
        <v>144</v>
      </c>
      <c r="I718" s="341" t="s">
        <v>226</v>
      </c>
      <c r="AG718" s="741">
        <v>2017</v>
      </c>
    </row>
    <row r="719" spans="1:33">
      <c r="A719" s="53" t="s">
        <v>6</v>
      </c>
      <c r="B719" s="53" t="s">
        <v>116</v>
      </c>
      <c r="C719" s="51">
        <v>2017</v>
      </c>
      <c r="D719" s="341" t="s">
        <v>142</v>
      </c>
      <c r="E719" t="s">
        <v>142</v>
      </c>
      <c r="F719" s="3" t="s">
        <v>142</v>
      </c>
      <c r="G719" t="s">
        <v>143</v>
      </c>
      <c r="H719" s="301" t="s">
        <v>144</v>
      </c>
      <c r="I719" s="341" t="s">
        <v>226</v>
      </c>
      <c r="AG719" s="51">
        <v>2018</v>
      </c>
    </row>
    <row r="720" spans="1:33">
      <c r="A720" s="53" t="s">
        <v>6</v>
      </c>
      <c r="B720" s="53" t="s">
        <v>116</v>
      </c>
      <c r="C720" s="51">
        <v>2018</v>
      </c>
      <c r="D720" s="341" t="s">
        <v>142</v>
      </c>
      <c r="E720" t="s">
        <v>142</v>
      </c>
      <c r="F720" s="3" t="s">
        <v>142</v>
      </c>
      <c r="G720" t="s">
        <v>143</v>
      </c>
      <c r="H720" s="301" t="s">
        <v>144</v>
      </c>
      <c r="I720" s="341" t="s">
        <v>226</v>
      </c>
      <c r="AG720" s="51">
        <v>2019</v>
      </c>
    </row>
    <row r="721" spans="1:33">
      <c r="A721" s="53" t="s">
        <v>6</v>
      </c>
      <c r="B721" s="53" t="s">
        <v>116</v>
      </c>
      <c r="C721" s="51">
        <v>2019</v>
      </c>
      <c r="D721" s="341" t="s">
        <v>142</v>
      </c>
      <c r="E721" t="s">
        <v>142</v>
      </c>
      <c r="F721" s="3" t="s">
        <v>142</v>
      </c>
      <c r="G721" t="s">
        <v>143</v>
      </c>
      <c r="H721" s="301" t="s">
        <v>144</v>
      </c>
      <c r="I721" s="341" t="s">
        <v>226</v>
      </c>
      <c r="AG721" s="51">
        <v>2020</v>
      </c>
    </row>
    <row r="722" spans="1:33">
      <c r="A722" s="53" t="s">
        <v>6</v>
      </c>
      <c r="B722" s="53" t="s">
        <v>116</v>
      </c>
      <c r="C722" s="51">
        <v>2020</v>
      </c>
      <c r="D722" s="341" t="s">
        <v>142</v>
      </c>
      <c r="E722" t="s">
        <v>142</v>
      </c>
      <c r="F722" t="s">
        <v>142</v>
      </c>
      <c r="G722" t="s">
        <v>143</v>
      </c>
      <c r="H722" s="301" t="s">
        <v>144</v>
      </c>
      <c r="I722" s="341" t="s">
        <v>226</v>
      </c>
      <c r="AG722" s="51">
        <v>2021</v>
      </c>
    </row>
    <row r="723" spans="1:33">
      <c r="A723" s="53" t="s">
        <v>6</v>
      </c>
      <c r="B723" s="53" t="s">
        <v>116</v>
      </c>
      <c r="C723" s="51">
        <v>2021</v>
      </c>
      <c r="D723" s="341" t="s">
        <v>142</v>
      </c>
      <c r="E723" t="s">
        <v>142</v>
      </c>
      <c r="F723" t="s">
        <v>142</v>
      </c>
      <c r="G723" t="s">
        <v>143</v>
      </c>
      <c r="H723" s="301" t="s">
        <v>157</v>
      </c>
      <c r="I723" s="341" t="s">
        <v>226</v>
      </c>
      <c r="AG723" s="51">
        <v>2022</v>
      </c>
    </row>
    <row r="724" spans="1:33">
      <c r="A724" s="53" t="s">
        <v>6</v>
      </c>
      <c r="B724" s="53" t="s">
        <v>116</v>
      </c>
      <c r="C724" s="51">
        <v>2022</v>
      </c>
      <c r="D724" s="341" t="s">
        <v>142</v>
      </c>
      <c r="E724" t="s">
        <v>142</v>
      </c>
      <c r="F724" t="s">
        <v>142</v>
      </c>
      <c r="G724" t="s">
        <v>143</v>
      </c>
      <c r="H724" s="301" t="s">
        <v>157</v>
      </c>
      <c r="I724" s="772" t="s">
        <v>226</v>
      </c>
      <c r="AG724" s="51">
        <v>2023</v>
      </c>
    </row>
    <row r="725" spans="1:33">
      <c r="A725" s="55" t="s">
        <v>6</v>
      </c>
      <c r="B725" s="55" t="s">
        <v>116</v>
      </c>
      <c r="C725" s="47">
        <v>2023</v>
      </c>
      <c r="D725" s="341" t="s">
        <v>142</v>
      </c>
      <c r="E725" t="s">
        <v>142</v>
      </c>
      <c r="F725" t="s">
        <v>142</v>
      </c>
      <c r="G725" t="s">
        <v>143</v>
      </c>
      <c r="H725" s="301" t="s">
        <v>157</v>
      </c>
      <c r="I725" s="772" t="s">
        <v>226</v>
      </c>
      <c r="AG725" s="47">
        <v>2023</v>
      </c>
    </row>
    <row r="726" spans="1:33">
      <c r="A726" s="9" t="s">
        <v>543</v>
      </c>
      <c r="B726" s="9"/>
      <c r="C726" s="5">
        <v>2016</v>
      </c>
      <c r="D726" s="341" t="s">
        <v>168</v>
      </c>
      <c r="E726" t="s">
        <v>61</v>
      </c>
      <c r="F726" t="s">
        <v>61</v>
      </c>
      <c r="G726" t="s">
        <v>61</v>
      </c>
      <c r="H726" s="301" t="s">
        <v>169</v>
      </c>
      <c r="I726" s="341" t="s">
        <v>61</v>
      </c>
      <c r="AG726" s="5">
        <v>2017</v>
      </c>
    </row>
    <row r="727" spans="1:33">
      <c r="A727" s="9" t="s">
        <v>543</v>
      </c>
      <c r="B727" s="9"/>
      <c r="C727" s="5">
        <v>2017</v>
      </c>
      <c r="D727" s="341" t="s">
        <v>168</v>
      </c>
      <c r="E727" t="s">
        <v>61</v>
      </c>
      <c r="F727" t="s">
        <v>61</v>
      </c>
      <c r="G727" t="s">
        <v>61</v>
      </c>
      <c r="H727" s="301" t="s">
        <v>169</v>
      </c>
      <c r="I727" s="341" t="s">
        <v>61</v>
      </c>
      <c r="AG727" s="5">
        <v>2018</v>
      </c>
    </row>
    <row r="728" spans="1:33">
      <c r="A728" s="9" t="s">
        <v>543</v>
      </c>
      <c r="B728" s="9"/>
      <c r="C728" s="5">
        <v>2018</v>
      </c>
      <c r="D728" s="341" t="s">
        <v>168</v>
      </c>
      <c r="E728" t="s">
        <v>61</v>
      </c>
      <c r="F728" t="s">
        <v>61</v>
      </c>
      <c r="G728" t="s">
        <v>61</v>
      </c>
      <c r="H728" s="301" t="s">
        <v>169</v>
      </c>
      <c r="I728" s="341" t="s">
        <v>61</v>
      </c>
      <c r="AG728" s="5">
        <v>2019</v>
      </c>
    </row>
    <row r="729" spans="1:33">
      <c r="A729" s="9" t="s">
        <v>543</v>
      </c>
      <c r="B729" s="9"/>
      <c r="C729" s="5">
        <v>2019</v>
      </c>
      <c r="D729" s="341" t="s">
        <v>168</v>
      </c>
      <c r="E729" t="s">
        <v>61</v>
      </c>
      <c r="F729" t="s">
        <v>61</v>
      </c>
      <c r="G729" t="s">
        <v>61</v>
      </c>
      <c r="H729" s="301" t="s">
        <v>169</v>
      </c>
      <c r="I729" s="341" t="s">
        <v>61</v>
      </c>
      <c r="AG729" s="5">
        <v>2020</v>
      </c>
    </row>
    <row r="730" spans="1:33">
      <c r="A730" s="9" t="s">
        <v>543</v>
      </c>
      <c r="B730" s="9"/>
      <c r="C730" s="5">
        <v>2020</v>
      </c>
      <c r="D730" s="341" t="s">
        <v>168</v>
      </c>
      <c r="E730" t="s">
        <v>61</v>
      </c>
      <c r="F730" t="s">
        <v>61</v>
      </c>
      <c r="G730" t="s">
        <v>61</v>
      </c>
      <c r="H730" s="301" t="s">
        <v>169</v>
      </c>
      <c r="I730" s="341" t="s">
        <v>61</v>
      </c>
      <c r="AG730" s="5">
        <v>2021</v>
      </c>
    </row>
    <row r="731" spans="1:33">
      <c r="A731" s="9" t="s">
        <v>543</v>
      </c>
      <c r="B731" s="9"/>
      <c r="C731" s="5">
        <v>2021</v>
      </c>
      <c r="D731" s="341" t="s">
        <v>168</v>
      </c>
      <c r="E731" t="s">
        <v>61</v>
      </c>
      <c r="F731" t="s">
        <v>61</v>
      </c>
      <c r="G731" t="s">
        <v>61</v>
      </c>
      <c r="H731" s="301" t="s">
        <v>169</v>
      </c>
      <c r="I731" s="341" t="s">
        <v>61</v>
      </c>
      <c r="AG731" s="5">
        <v>2022</v>
      </c>
    </row>
    <row r="732" spans="1:33">
      <c r="A732" s="10" t="s">
        <v>543</v>
      </c>
      <c r="B732" s="10"/>
      <c r="C732" s="4">
        <v>2022</v>
      </c>
      <c r="D732" s="341" t="s">
        <v>168</v>
      </c>
      <c r="E732" t="s">
        <v>61</v>
      </c>
      <c r="F732" t="s">
        <v>61</v>
      </c>
      <c r="G732" t="s">
        <v>61</v>
      </c>
      <c r="H732" s="301" t="s">
        <v>169</v>
      </c>
      <c r="I732" s="341" t="s">
        <v>61</v>
      </c>
      <c r="AG732" s="4">
        <v>2023</v>
      </c>
    </row>
    <row r="733" spans="1:33">
      <c r="A733" s="53" t="s">
        <v>12</v>
      </c>
      <c r="B733" s="53" t="s">
        <v>141</v>
      </c>
      <c r="C733" s="51">
        <v>2016</v>
      </c>
      <c r="D733" s="341" t="s">
        <v>142</v>
      </c>
      <c r="E733" t="s">
        <v>168</v>
      </c>
      <c r="F733" t="s">
        <v>61</v>
      </c>
      <c r="G733" t="s">
        <v>143</v>
      </c>
      <c r="H733" s="301" t="s">
        <v>144</v>
      </c>
      <c r="I733" s="341" t="s">
        <v>61</v>
      </c>
      <c r="AG733" s="741">
        <v>2017</v>
      </c>
    </row>
    <row r="734" spans="1:33">
      <c r="A734" s="53" t="s">
        <v>12</v>
      </c>
      <c r="B734" s="53" t="s">
        <v>141</v>
      </c>
      <c r="C734" s="51">
        <v>2017</v>
      </c>
      <c r="D734" s="341" t="s">
        <v>142</v>
      </c>
      <c r="E734" t="s">
        <v>142</v>
      </c>
      <c r="F734" s="3" t="s">
        <v>142</v>
      </c>
      <c r="G734" t="s">
        <v>143</v>
      </c>
      <c r="H734" s="301" t="s">
        <v>144</v>
      </c>
      <c r="I734" s="341" t="s">
        <v>145</v>
      </c>
      <c r="AG734" s="51">
        <v>2018</v>
      </c>
    </row>
    <row r="735" spans="1:33">
      <c r="A735" s="53" t="s">
        <v>12</v>
      </c>
      <c r="B735" s="53" t="s">
        <v>141</v>
      </c>
      <c r="C735" s="51">
        <v>2018</v>
      </c>
      <c r="D735" s="341" t="s">
        <v>142</v>
      </c>
      <c r="E735" t="s">
        <v>142</v>
      </c>
      <c r="F735" s="3" t="s">
        <v>142</v>
      </c>
      <c r="G735" t="s">
        <v>143</v>
      </c>
      <c r="H735" s="301" t="s">
        <v>144</v>
      </c>
      <c r="I735" s="341" t="s">
        <v>176</v>
      </c>
      <c r="AG735" s="51">
        <v>2019</v>
      </c>
    </row>
    <row r="736" spans="1:33">
      <c r="A736" s="53" t="s">
        <v>12</v>
      </c>
      <c r="B736" s="53" t="s">
        <v>141</v>
      </c>
      <c r="C736" s="51">
        <v>2019</v>
      </c>
      <c r="D736" s="341" t="s">
        <v>142</v>
      </c>
      <c r="E736" t="s">
        <v>142</v>
      </c>
      <c r="F736" s="3" t="s">
        <v>142</v>
      </c>
      <c r="G736" t="s">
        <v>143</v>
      </c>
      <c r="H736" s="301" t="s">
        <v>144</v>
      </c>
      <c r="I736" s="341" t="s">
        <v>145</v>
      </c>
      <c r="AG736" s="51">
        <v>2020</v>
      </c>
    </row>
    <row r="737" spans="1:33">
      <c r="A737" s="53" t="s">
        <v>12</v>
      </c>
      <c r="B737" s="53" t="s">
        <v>141</v>
      </c>
      <c r="C737" s="51">
        <v>2020</v>
      </c>
      <c r="D737" s="341" t="s">
        <v>142</v>
      </c>
      <c r="E737" t="s">
        <v>142</v>
      </c>
      <c r="F737" t="s">
        <v>142</v>
      </c>
      <c r="G737" t="s">
        <v>143</v>
      </c>
      <c r="H737" s="301" t="s">
        <v>144</v>
      </c>
      <c r="I737" s="341" t="s">
        <v>145</v>
      </c>
      <c r="AG737" s="51">
        <v>2021</v>
      </c>
    </row>
    <row r="738" spans="1:33">
      <c r="A738" s="53" t="s">
        <v>12</v>
      </c>
      <c r="B738" s="53" t="s">
        <v>141</v>
      </c>
      <c r="C738" s="51">
        <v>2021</v>
      </c>
      <c r="D738" s="341" t="s">
        <v>142</v>
      </c>
      <c r="E738" t="s">
        <v>142</v>
      </c>
      <c r="F738" t="s">
        <v>142</v>
      </c>
      <c r="G738" t="s">
        <v>143</v>
      </c>
      <c r="H738" s="301" t="s">
        <v>157</v>
      </c>
      <c r="I738" s="341" t="s">
        <v>145</v>
      </c>
      <c r="AG738" s="51">
        <v>2022</v>
      </c>
    </row>
    <row r="739" spans="1:33">
      <c r="A739" s="53" t="s">
        <v>12</v>
      </c>
      <c r="B739" s="53" t="s">
        <v>141</v>
      </c>
      <c r="C739" s="51">
        <v>2022</v>
      </c>
      <c r="D739" s="341" t="s">
        <v>142</v>
      </c>
      <c r="E739" t="s">
        <v>142</v>
      </c>
      <c r="F739" t="s">
        <v>551</v>
      </c>
      <c r="G739" t="s">
        <v>143</v>
      </c>
      <c r="H739" s="301" t="s">
        <v>157</v>
      </c>
      <c r="I739" s="772" t="s">
        <v>145</v>
      </c>
      <c r="AG739" s="51">
        <v>2023</v>
      </c>
    </row>
    <row r="740" spans="1:33">
      <c r="A740" s="55" t="s">
        <v>12</v>
      </c>
      <c r="B740" s="55" t="s">
        <v>141</v>
      </c>
      <c r="C740" s="47">
        <v>2023</v>
      </c>
      <c r="D740" s="341" t="s">
        <v>142</v>
      </c>
      <c r="E740" t="s">
        <v>168</v>
      </c>
      <c r="F740" t="s">
        <v>61</v>
      </c>
      <c r="G740" t="s">
        <v>143</v>
      </c>
      <c r="H740" s="301" t="s">
        <v>157</v>
      </c>
      <c r="I740" s="341" t="s">
        <v>61</v>
      </c>
      <c r="AG740" s="47">
        <v>2023</v>
      </c>
    </row>
    <row r="741" spans="1:33">
      <c r="A741" s="9" t="s">
        <v>554</v>
      </c>
      <c r="B741" s="9"/>
      <c r="C741" s="5">
        <v>2016</v>
      </c>
      <c r="D741" s="341" t="s">
        <v>168</v>
      </c>
      <c r="E741" t="s">
        <v>61</v>
      </c>
      <c r="F741" t="s">
        <v>61</v>
      </c>
      <c r="G741" t="s">
        <v>61</v>
      </c>
      <c r="H741" s="301" t="s">
        <v>169</v>
      </c>
      <c r="I741" s="341" t="s">
        <v>61</v>
      </c>
      <c r="AG741" s="5">
        <v>2017</v>
      </c>
    </row>
    <row r="742" spans="1:33">
      <c r="A742" s="9" t="s">
        <v>554</v>
      </c>
      <c r="B742" s="9"/>
      <c r="C742" s="5">
        <v>2017</v>
      </c>
      <c r="D742" s="341" t="s">
        <v>168</v>
      </c>
      <c r="E742" t="s">
        <v>61</v>
      </c>
      <c r="F742" t="s">
        <v>61</v>
      </c>
      <c r="G742" t="s">
        <v>61</v>
      </c>
      <c r="H742" s="301" t="s">
        <v>169</v>
      </c>
      <c r="I742" s="341" t="s">
        <v>61</v>
      </c>
      <c r="AG742" s="5">
        <v>2018</v>
      </c>
    </row>
    <row r="743" spans="1:33">
      <c r="A743" s="9" t="s">
        <v>554</v>
      </c>
      <c r="B743" s="9"/>
      <c r="C743" s="5">
        <v>2018</v>
      </c>
      <c r="D743" s="341" t="s">
        <v>168</v>
      </c>
      <c r="E743" t="s">
        <v>61</v>
      </c>
      <c r="F743" t="s">
        <v>61</v>
      </c>
      <c r="G743" t="s">
        <v>61</v>
      </c>
      <c r="H743" s="301" t="s">
        <v>169</v>
      </c>
      <c r="I743" s="341" t="s">
        <v>61</v>
      </c>
      <c r="AG743" s="5">
        <v>2019</v>
      </c>
    </row>
    <row r="744" spans="1:33">
      <c r="A744" s="9" t="s">
        <v>554</v>
      </c>
      <c r="B744" s="9"/>
      <c r="C744" s="5">
        <v>2019</v>
      </c>
      <c r="D744" s="341" t="s">
        <v>168</v>
      </c>
      <c r="E744" t="s">
        <v>61</v>
      </c>
      <c r="F744" t="s">
        <v>61</v>
      </c>
      <c r="G744" t="s">
        <v>61</v>
      </c>
      <c r="H744" s="301" t="s">
        <v>169</v>
      </c>
      <c r="I744" s="341" t="s">
        <v>61</v>
      </c>
      <c r="AG744" s="5">
        <v>2020</v>
      </c>
    </row>
    <row r="745" spans="1:33">
      <c r="A745" s="9" t="s">
        <v>554</v>
      </c>
      <c r="B745" s="9"/>
      <c r="C745" s="5">
        <v>2020</v>
      </c>
      <c r="D745" s="341" t="s">
        <v>168</v>
      </c>
      <c r="E745" t="s">
        <v>61</v>
      </c>
      <c r="F745" t="s">
        <v>61</v>
      </c>
      <c r="G745" t="s">
        <v>61</v>
      </c>
      <c r="H745" s="301" t="s">
        <v>169</v>
      </c>
      <c r="I745" s="341" t="s">
        <v>61</v>
      </c>
      <c r="AG745" s="5">
        <v>2021</v>
      </c>
    </row>
    <row r="746" spans="1:33">
      <c r="A746" s="9" t="s">
        <v>554</v>
      </c>
      <c r="B746" s="9"/>
      <c r="C746" s="5">
        <v>2021</v>
      </c>
      <c r="D746" s="341" t="s">
        <v>168</v>
      </c>
      <c r="E746" t="s">
        <v>61</v>
      </c>
      <c r="F746" t="s">
        <v>61</v>
      </c>
      <c r="G746" t="s">
        <v>61</v>
      </c>
      <c r="H746" s="301" t="s">
        <v>169</v>
      </c>
      <c r="I746" s="341" t="s">
        <v>61</v>
      </c>
      <c r="AG746" s="5">
        <v>2022</v>
      </c>
    </row>
    <row r="747" spans="1:33">
      <c r="A747" s="10" t="s">
        <v>554</v>
      </c>
      <c r="B747" s="10"/>
      <c r="C747" s="4">
        <v>2022</v>
      </c>
      <c r="D747" s="341" t="s">
        <v>168</v>
      </c>
      <c r="E747" t="s">
        <v>61</v>
      </c>
      <c r="F747" t="s">
        <v>61</v>
      </c>
      <c r="G747" t="s">
        <v>61</v>
      </c>
      <c r="H747" s="301" t="s">
        <v>169</v>
      </c>
      <c r="I747" s="341" t="s">
        <v>61</v>
      </c>
      <c r="AG747" s="4">
        <v>2023</v>
      </c>
    </row>
    <row r="748" spans="1:33">
      <c r="A748" s="53" t="s">
        <v>36</v>
      </c>
      <c r="B748" s="53" t="s">
        <v>804</v>
      </c>
      <c r="C748" s="51">
        <v>2016</v>
      </c>
      <c r="D748" s="341" t="s">
        <v>168</v>
      </c>
      <c r="E748" t="s">
        <v>61</v>
      </c>
      <c r="F748" t="s">
        <v>61</v>
      </c>
      <c r="G748" t="s">
        <v>61</v>
      </c>
      <c r="H748" s="301" t="s">
        <v>169</v>
      </c>
      <c r="I748" s="341" t="s">
        <v>61</v>
      </c>
      <c r="AG748" s="741">
        <v>2017</v>
      </c>
    </row>
    <row r="749" spans="1:33">
      <c r="A749" s="53" t="s">
        <v>36</v>
      </c>
      <c r="B749" s="53" t="s">
        <v>804</v>
      </c>
      <c r="C749" s="51">
        <v>2017</v>
      </c>
      <c r="D749" s="341" t="s">
        <v>142</v>
      </c>
      <c r="E749" t="s">
        <v>142</v>
      </c>
      <c r="F749" s="3" t="s">
        <v>142</v>
      </c>
      <c r="G749" t="s">
        <v>181</v>
      </c>
      <c r="H749" s="301" t="s">
        <v>182</v>
      </c>
      <c r="I749" s="341" t="s">
        <v>209</v>
      </c>
      <c r="AG749" s="51">
        <v>2018</v>
      </c>
    </row>
    <row r="750" spans="1:33">
      <c r="A750" s="53" t="s">
        <v>36</v>
      </c>
      <c r="B750" s="53" t="s">
        <v>804</v>
      </c>
      <c r="C750" s="51">
        <v>2018</v>
      </c>
      <c r="D750" s="341" t="s">
        <v>142</v>
      </c>
      <c r="E750" t="s">
        <v>142</v>
      </c>
      <c r="F750" s="3" t="s">
        <v>142</v>
      </c>
      <c r="G750" t="s">
        <v>148</v>
      </c>
      <c r="H750" s="301" t="s">
        <v>556</v>
      </c>
      <c r="I750" s="341" t="s">
        <v>209</v>
      </c>
      <c r="AG750" s="51">
        <v>2019</v>
      </c>
    </row>
    <row r="751" spans="1:33">
      <c r="A751" s="53" t="s">
        <v>36</v>
      </c>
      <c r="B751" s="53" t="s">
        <v>804</v>
      </c>
      <c r="C751" s="51">
        <v>2019</v>
      </c>
      <c r="D751" s="341" t="s">
        <v>142</v>
      </c>
      <c r="E751" t="s">
        <v>142</v>
      </c>
      <c r="F751" s="3" t="s">
        <v>142</v>
      </c>
      <c r="G751" t="s">
        <v>170</v>
      </c>
      <c r="H751" s="301" t="s">
        <v>198</v>
      </c>
      <c r="I751" s="341" t="s">
        <v>209</v>
      </c>
      <c r="AG751" s="51">
        <v>2020</v>
      </c>
    </row>
    <row r="752" spans="1:33">
      <c r="A752" s="53" t="s">
        <v>36</v>
      </c>
      <c r="B752" s="53" t="s">
        <v>804</v>
      </c>
      <c r="C752" s="51">
        <v>2020</v>
      </c>
      <c r="D752" s="341" t="s">
        <v>142</v>
      </c>
      <c r="E752" t="s">
        <v>142</v>
      </c>
      <c r="F752" t="s">
        <v>142</v>
      </c>
      <c r="G752" t="s">
        <v>170</v>
      </c>
      <c r="H752" s="301" t="s">
        <v>296</v>
      </c>
      <c r="I752" s="341" t="s">
        <v>410</v>
      </c>
      <c r="AG752" s="51">
        <v>2021</v>
      </c>
    </row>
    <row r="753" spans="1:33">
      <c r="A753" s="53" t="s">
        <v>36</v>
      </c>
      <c r="B753" s="53" t="s">
        <v>804</v>
      </c>
      <c r="C753" s="51">
        <v>2021</v>
      </c>
      <c r="D753" s="341" t="s">
        <v>142</v>
      </c>
      <c r="E753" t="s">
        <v>142</v>
      </c>
      <c r="F753" t="s">
        <v>142</v>
      </c>
      <c r="G753" t="s">
        <v>170</v>
      </c>
      <c r="H753" s="301" t="s">
        <v>558</v>
      </c>
      <c r="I753" s="341" t="s">
        <v>559</v>
      </c>
      <c r="AG753" s="51">
        <v>2022</v>
      </c>
    </row>
    <row r="754" spans="1:33">
      <c r="A754" s="53" t="s">
        <v>36</v>
      </c>
      <c r="B754" s="53" t="s">
        <v>804</v>
      </c>
      <c r="C754" s="51">
        <v>2022</v>
      </c>
      <c r="D754" s="341" t="s">
        <v>142</v>
      </c>
      <c r="E754" t="s">
        <v>163</v>
      </c>
      <c r="F754" t="s">
        <v>163</v>
      </c>
      <c r="G754" t="s">
        <v>815</v>
      </c>
      <c r="H754" s="301" t="s">
        <v>561</v>
      </c>
      <c r="I754" s="772" t="s">
        <v>410</v>
      </c>
      <c r="AG754" s="51">
        <v>2023</v>
      </c>
    </row>
    <row r="755" spans="1:33">
      <c r="A755" s="55" t="s">
        <v>36</v>
      </c>
      <c r="B755" s="55" t="s">
        <v>804</v>
      </c>
      <c r="C755" s="47">
        <v>2023</v>
      </c>
      <c r="D755" s="341" t="s">
        <v>142</v>
      </c>
      <c r="E755" t="s">
        <v>168</v>
      </c>
      <c r="F755" t="s">
        <v>61</v>
      </c>
      <c r="G755" t="s">
        <v>170</v>
      </c>
      <c r="H755" s="301" t="s">
        <v>561</v>
      </c>
      <c r="I755" s="341" t="s">
        <v>61</v>
      </c>
      <c r="AG755" s="47">
        <v>2023</v>
      </c>
    </row>
    <row r="756" spans="1:33">
      <c r="A756" s="53" t="s">
        <v>563</v>
      </c>
      <c r="B756" s="53" t="s">
        <v>141</v>
      </c>
      <c r="C756" s="51">
        <v>2016</v>
      </c>
      <c r="D756" s="341" t="s">
        <v>142</v>
      </c>
      <c r="E756" t="s">
        <v>168</v>
      </c>
      <c r="F756" t="s">
        <v>61</v>
      </c>
      <c r="G756" t="s">
        <v>143</v>
      </c>
      <c r="H756" s="301" t="s">
        <v>144</v>
      </c>
      <c r="I756" s="341" t="s">
        <v>61</v>
      </c>
      <c r="AG756" s="741">
        <v>2017</v>
      </c>
    </row>
    <row r="757" spans="1:33">
      <c r="A757" s="53" t="s">
        <v>563</v>
      </c>
      <c r="B757" s="53" t="s">
        <v>141</v>
      </c>
      <c r="C757" s="51">
        <v>2017</v>
      </c>
      <c r="D757" s="341" t="s">
        <v>142</v>
      </c>
      <c r="E757" t="s">
        <v>168</v>
      </c>
      <c r="F757" t="s">
        <v>61</v>
      </c>
      <c r="G757" t="s">
        <v>204</v>
      </c>
      <c r="H757" s="301" t="s">
        <v>205</v>
      </c>
      <c r="I757" s="341" t="s">
        <v>61</v>
      </c>
      <c r="AG757" s="51">
        <v>2018</v>
      </c>
    </row>
    <row r="758" spans="1:33">
      <c r="A758" s="53" t="s">
        <v>563</v>
      </c>
      <c r="B758" s="53" t="s">
        <v>141</v>
      </c>
      <c r="C758" s="51">
        <v>2018</v>
      </c>
      <c r="D758" s="341" t="s">
        <v>142</v>
      </c>
      <c r="E758" t="s">
        <v>168</v>
      </c>
      <c r="F758" t="s">
        <v>61</v>
      </c>
      <c r="G758" t="s">
        <v>143</v>
      </c>
      <c r="H758" s="301" t="s">
        <v>304</v>
      </c>
      <c r="I758" s="341" t="s">
        <v>61</v>
      </c>
      <c r="AG758" s="51">
        <v>2019</v>
      </c>
    </row>
    <row r="759" spans="1:33">
      <c r="A759" s="53" t="s">
        <v>563</v>
      </c>
      <c r="B759" s="53" t="s">
        <v>141</v>
      </c>
      <c r="C759" s="51">
        <v>2019</v>
      </c>
      <c r="D759" s="341" t="s">
        <v>168</v>
      </c>
      <c r="E759" t="s">
        <v>61</v>
      </c>
      <c r="F759" t="s">
        <v>61</v>
      </c>
      <c r="G759" t="s">
        <v>61</v>
      </c>
      <c r="H759" s="301" t="s">
        <v>169</v>
      </c>
      <c r="I759" s="341" t="s">
        <v>61</v>
      </c>
      <c r="AG759" s="51">
        <v>2020</v>
      </c>
    </row>
    <row r="760" spans="1:33">
      <c r="A760" s="53" t="s">
        <v>563</v>
      </c>
      <c r="B760" s="53" t="s">
        <v>141</v>
      </c>
      <c r="C760" s="51">
        <v>2020</v>
      </c>
      <c r="D760" s="341" t="s">
        <v>142</v>
      </c>
      <c r="E760" t="s">
        <v>168</v>
      </c>
      <c r="F760" t="s">
        <v>61</v>
      </c>
      <c r="G760" t="s">
        <v>817</v>
      </c>
      <c r="H760" s="301" t="s">
        <v>564</v>
      </c>
      <c r="I760" s="341" t="s">
        <v>61</v>
      </c>
      <c r="AG760" s="51">
        <v>2021</v>
      </c>
    </row>
    <row r="761" spans="1:33">
      <c r="A761" s="53" t="s">
        <v>563</v>
      </c>
      <c r="B761" s="53" t="s">
        <v>141</v>
      </c>
      <c r="C761" s="51">
        <v>2021</v>
      </c>
      <c r="D761" s="341" t="s">
        <v>142</v>
      </c>
      <c r="E761" t="s">
        <v>168</v>
      </c>
      <c r="F761" t="s">
        <v>61</v>
      </c>
      <c r="G761" t="s">
        <v>565</v>
      </c>
      <c r="H761" s="301" t="s">
        <v>566</v>
      </c>
      <c r="I761" s="341" t="s">
        <v>61</v>
      </c>
      <c r="AG761" s="51">
        <v>2022</v>
      </c>
    </row>
    <row r="762" spans="1:33">
      <c r="A762" s="53" t="s">
        <v>563</v>
      </c>
      <c r="B762" s="53" t="s">
        <v>141</v>
      </c>
      <c r="C762" s="51">
        <v>2022</v>
      </c>
      <c r="D762" s="341" t="s">
        <v>142</v>
      </c>
      <c r="E762" t="s">
        <v>168</v>
      </c>
      <c r="F762" t="s">
        <v>61</v>
      </c>
      <c r="G762" t="s">
        <v>828</v>
      </c>
      <c r="H762" s="301" t="s">
        <v>567</v>
      </c>
      <c r="I762" s="341" t="s">
        <v>61</v>
      </c>
      <c r="AG762" s="51">
        <v>2023</v>
      </c>
    </row>
    <row r="763" spans="1:33">
      <c r="A763" s="55" t="s">
        <v>563</v>
      </c>
      <c r="B763" s="55" t="s">
        <v>141</v>
      </c>
      <c r="C763" s="47">
        <v>2023</v>
      </c>
      <c r="D763" s="341" t="s">
        <v>142</v>
      </c>
      <c r="E763" t="s">
        <v>168</v>
      </c>
      <c r="F763" t="s">
        <v>61</v>
      </c>
      <c r="G763" t="s">
        <v>817</v>
      </c>
      <c r="H763" s="301" t="s">
        <v>567</v>
      </c>
      <c r="I763" s="341" t="s">
        <v>61</v>
      </c>
      <c r="AG763" s="47">
        <v>2023</v>
      </c>
    </row>
    <row r="764" spans="1:33">
      <c r="A764" s="9" t="s">
        <v>568</v>
      </c>
      <c r="B764" s="9"/>
      <c r="C764" s="5">
        <v>2016</v>
      </c>
      <c r="D764" s="341" t="s">
        <v>168</v>
      </c>
      <c r="E764" t="s">
        <v>61</v>
      </c>
      <c r="F764" t="s">
        <v>61</v>
      </c>
      <c r="G764" t="s">
        <v>61</v>
      </c>
      <c r="H764" s="301" t="s">
        <v>169</v>
      </c>
      <c r="I764" s="341" t="s">
        <v>61</v>
      </c>
      <c r="AG764" s="5">
        <v>2017</v>
      </c>
    </row>
    <row r="765" spans="1:33">
      <c r="A765" s="9" t="s">
        <v>568</v>
      </c>
      <c r="B765" s="9"/>
      <c r="C765" s="5">
        <v>2017</v>
      </c>
      <c r="D765" s="341" t="s">
        <v>168</v>
      </c>
      <c r="E765" t="s">
        <v>61</v>
      </c>
      <c r="F765" t="s">
        <v>61</v>
      </c>
      <c r="G765" t="s">
        <v>61</v>
      </c>
      <c r="H765" s="301" t="s">
        <v>169</v>
      </c>
      <c r="I765" s="341" t="s">
        <v>61</v>
      </c>
      <c r="AG765" s="5">
        <v>2018</v>
      </c>
    </row>
    <row r="766" spans="1:33">
      <c r="A766" s="9" t="s">
        <v>568</v>
      </c>
      <c r="B766" s="9"/>
      <c r="C766" s="5">
        <v>2018</v>
      </c>
      <c r="D766" s="341" t="s">
        <v>168</v>
      </c>
      <c r="E766" t="s">
        <v>61</v>
      </c>
      <c r="F766" t="s">
        <v>61</v>
      </c>
      <c r="G766" t="s">
        <v>61</v>
      </c>
      <c r="H766" s="301" t="s">
        <v>169</v>
      </c>
      <c r="I766" s="341" t="s">
        <v>61</v>
      </c>
      <c r="AG766" s="5">
        <v>2019</v>
      </c>
    </row>
    <row r="767" spans="1:33">
      <c r="A767" s="9" t="s">
        <v>568</v>
      </c>
      <c r="B767" s="9"/>
      <c r="C767" s="5">
        <v>2019</v>
      </c>
      <c r="D767" s="341" t="s">
        <v>168</v>
      </c>
      <c r="E767" t="s">
        <v>61</v>
      </c>
      <c r="F767" t="s">
        <v>61</v>
      </c>
      <c r="G767" t="s">
        <v>61</v>
      </c>
      <c r="H767" s="301" t="s">
        <v>169</v>
      </c>
      <c r="I767" s="341" t="s">
        <v>61</v>
      </c>
      <c r="AG767" s="5">
        <v>2020</v>
      </c>
    </row>
    <row r="768" spans="1:33">
      <c r="A768" s="9" t="s">
        <v>568</v>
      </c>
      <c r="B768" s="9"/>
      <c r="C768" s="5">
        <v>2020</v>
      </c>
      <c r="D768" s="341" t="s">
        <v>168</v>
      </c>
      <c r="E768" t="s">
        <v>61</v>
      </c>
      <c r="F768" t="s">
        <v>61</v>
      </c>
      <c r="G768" t="s">
        <v>61</v>
      </c>
      <c r="H768" s="301" t="s">
        <v>169</v>
      </c>
      <c r="I768" s="341" t="s">
        <v>61</v>
      </c>
      <c r="AG768" s="5">
        <v>2021</v>
      </c>
    </row>
    <row r="769" spans="1:33">
      <c r="A769" s="9" t="s">
        <v>568</v>
      </c>
      <c r="B769" s="9"/>
      <c r="C769" s="5">
        <v>2021</v>
      </c>
      <c r="D769" s="341" t="s">
        <v>168</v>
      </c>
      <c r="E769" t="s">
        <v>61</v>
      </c>
      <c r="F769" t="s">
        <v>61</v>
      </c>
      <c r="G769" t="s">
        <v>61</v>
      </c>
      <c r="H769" s="301" t="s">
        <v>169</v>
      </c>
      <c r="I769" s="341" t="s">
        <v>61</v>
      </c>
      <c r="AG769" s="5">
        <v>2022</v>
      </c>
    </row>
    <row r="770" spans="1:33">
      <c r="A770" s="10" t="s">
        <v>568</v>
      </c>
      <c r="B770" s="10"/>
      <c r="C770" s="4">
        <v>2022</v>
      </c>
      <c r="D770" s="341" t="s">
        <v>168</v>
      </c>
      <c r="E770" t="s">
        <v>61</v>
      </c>
      <c r="F770" t="s">
        <v>61</v>
      </c>
      <c r="G770" t="s">
        <v>61</v>
      </c>
      <c r="H770" s="301" t="s">
        <v>169</v>
      </c>
      <c r="I770" s="341" t="s">
        <v>61</v>
      </c>
      <c r="AG770" s="4">
        <v>2023</v>
      </c>
    </row>
    <row r="771" spans="1:33">
      <c r="A771" s="53" t="s">
        <v>569</v>
      </c>
      <c r="B771" s="53" t="s">
        <v>102</v>
      </c>
      <c r="C771" s="51">
        <v>2016</v>
      </c>
      <c r="D771" s="341" t="s">
        <v>168</v>
      </c>
      <c r="E771" t="s">
        <v>61</v>
      </c>
      <c r="F771" t="s">
        <v>61</v>
      </c>
      <c r="G771" t="s">
        <v>61</v>
      </c>
      <c r="H771" s="301" t="s">
        <v>169</v>
      </c>
      <c r="I771" s="341" t="s">
        <v>61</v>
      </c>
      <c r="AG771" s="741">
        <v>2017</v>
      </c>
    </row>
    <row r="772" spans="1:33">
      <c r="A772" s="53" t="s">
        <v>569</v>
      </c>
      <c r="B772" s="53" t="s">
        <v>102</v>
      </c>
      <c r="C772" s="51">
        <v>2017</v>
      </c>
      <c r="D772" s="341" t="s">
        <v>168</v>
      </c>
      <c r="E772" t="s">
        <v>61</v>
      </c>
      <c r="F772" t="s">
        <v>61</v>
      </c>
      <c r="G772" t="s">
        <v>61</v>
      </c>
      <c r="H772" s="301" t="s">
        <v>169</v>
      </c>
      <c r="I772" s="341" t="s">
        <v>61</v>
      </c>
      <c r="AG772" s="51">
        <v>2018</v>
      </c>
    </row>
    <row r="773" spans="1:33">
      <c r="A773" s="53" t="s">
        <v>569</v>
      </c>
      <c r="B773" s="53" t="s">
        <v>102</v>
      </c>
      <c r="C773" s="51">
        <v>2018</v>
      </c>
      <c r="D773" s="341" t="s">
        <v>142</v>
      </c>
      <c r="E773" t="s">
        <v>142</v>
      </c>
      <c r="F773" s="3" t="s">
        <v>61</v>
      </c>
      <c r="G773" t="s">
        <v>170</v>
      </c>
      <c r="H773" s="301" t="s">
        <v>171</v>
      </c>
      <c r="I773" s="341" t="s">
        <v>176</v>
      </c>
      <c r="AG773" s="51">
        <v>2019</v>
      </c>
    </row>
    <row r="774" spans="1:33">
      <c r="A774" s="53" t="s">
        <v>569</v>
      </c>
      <c r="B774" s="53" t="s">
        <v>102</v>
      </c>
      <c r="C774" s="51">
        <v>2019</v>
      </c>
      <c r="D774" s="341" t="s">
        <v>142</v>
      </c>
      <c r="E774" t="s">
        <v>168</v>
      </c>
      <c r="F774" t="s">
        <v>61</v>
      </c>
      <c r="G774" t="s">
        <v>170</v>
      </c>
      <c r="H774" s="301" t="s">
        <v>171</v>
      </c>
      <c r="I774" s="341" t="s">
        <v>61</v>
      </c>
      <c r="AG774" s="51">
        <v>2020</v>
      </c>
    </row>
    <row r="775" spans="1:33">
      <c r="A775" s="53" t="s">
        <v>569</v>
      </c>
      <c r="B775" s="53" t="s">
        <v>102</v>
      </c>
      <c r="C775" s="51">
        <v>2020</v>
      </c>
      <c r="D775" s="341" t="s">
        <v>142</v>
      </c>
      <c r="E775" t="s">
        <v>168</v>
      </c>
      <c r="F775" t="s">
        <v>61</v>
      </c>
      <c r="G775" t="s">
        <v>170</v>
      </c>
      <c r="H775" s="301" t="s">
        <v>296</v>
      </c>
      <c r="I775" s="341" t="s">
        <v>61</v>
      </c>
      <c r="AG775" s="51">
        <v>2021</v>
      </c>
    </row>
    <row r="776" spans="1:33">
      <c r="A776" s="53" t="s">
        <v>569</v>
      </c>
      <c r="B776" s="53" t="s">
        <v>102</v>
      </c>
      <c r="C776" s="51">
        <v>2021</v>
      </c>
      <c r="D776" s="341" t="s">
        <v>142</v>
      </c>
      <c r="E776" t="s">
        <v>168</v>
      </c>
      <c r="F776" t="s">
        <v>61</v>
      </c>
      <c r="G776" t="s">
        <v>170</v>
      </c>
      <c r="H776" s="301" t="s">
        <v>570</v>
      </c>
      <c r="I776" s="341" t="s">
        <v>61</v>
      </c>
      <c r="AG776" s="51">
        <v>2022</v>
      </c>
    </row>
    <row r="777" spans="1:33">
      <c r="A777" s="53" t="s">
        <v>569</v>
      </c>
      <c r="B777" s="53" t="s">
        <v>102</v>
      </c>
      <c r="C777" s="51">
        <v>2022</v>
      </c>
      <c r="D777" s="341" t="s">
        <v>142</v>
      </c>
      <c r="E777" t="s">
        <v>168</v>
      </c>
      <c r="F777" t="s">
        <v>61</v>
      </c>
      <c r="G777" t="s">
        <v>815</v>
      </c>
      <c r="H777" s="301" t="s">
        <v>571</v>
      </c>
      <c r="I777" s="341" t="s">
        <v>61</v>
      </c>
      <c r="AG777" s="51">
        <v>2023</v>
      </c>
    </row>
    <row r="778" spans="1:33">
      <c r="A778" s="55" t="s">
        <v>569</v>
      </c>
      <c r="B778" s="55" t="s">
        <v>102</v>
      </c>
      <c r="C778" s="47">
        <v>2023</v>
      </c>
      <c r="D778" s="341" t="s">
        <v>142</v>
      </c>
      <c r="E778" t="s">
        <v>168</v>
      </c>
      <c r="F778" t="s">
        <v>61</v>
      </c>
      <c r="G778" t="s">
        <v>818</v>
      </c>
      <c r="H778" s="301" t="s">
        <v>571</v>
      </c>
      <c r="I778" s="341" t="s">
        <v>61</v>
      </c>
      <c r="AG778" s="47">
        <v>2023</v>
      </c>
    </row>
    <row r="779" spans="1:33">
      <c r="A779" s="53" t="s">
        <v>573</v>
      </c>
      <c r="B779" s="53" t="s">
        <v>141</v>
      </c>
      <c r="C779" s="51">
        <v>2016</v>
      </c>
      <c r="D779" s="341" t="s">
        <v>142</v>
      </c>
      <c r="E779" t="s">
        <v>168</v>
      </c>
      <c r="F779" t="s">
        <v>61</v>
      </c>
      <c r="G779" t="s">
        <v>204</v>
      </c>
      <c r="H779" s="301" t="s">
        <v>205</v>
      </c>
      <c r="I779" s="341" t="s">
        <v>61</v>
      </c>
      <c r="AG779" s="741">
        <v>2017</v>
      </c>
    </row>
    <row r="780" spans="1:33">
      <c r="A780" s="53" t="s">
        <v>573</v>
      </c>
      <c r="B780" s="53" t="s">
        <v>141</v>
      </c>
      <c r="C780" s="51">
        <v>2017</v>
      </c>
      <c r="D780" s="341" t="s">
        <v>142</v>
      </c>
      <c r="E780" t="s">
        <v>168</v>
      </c>
      <c r="F780" t="s">
        <v>61</v>
      </c>
      <c r="G780" t="s">
        <v>204</v>
      </c>
      <c r="H780" s="301" t="s">
        <v>205</v>
      </c>
      <c r="I780" s="341" t="s">
        <v>61</v>
      </c>
      <c r="AG780" s="51">
        <v>2018</v>
      </c>
    </row>
    <row r="781" spans="1:33">
      <c r="A781" s="53" t="s">
        <v>573</v>
      </c>
      <c r="B781" s="53" t="s">
        <v>141</v>
      </c>
      <c r="C781" s="51">
        <v>2018</v>
      </c>
      <c r="D781" s="341" t="s">
        <v>142</v>
      </c>
      <c r="E781" t="s">
        <v>168</v>
      </c>
      <c r="F781" t="s">
        <v>61</v>
      </c>
      <c r="G781" t="s">
        <v>204</v>
      </c>
      <c r="H781" s="301" t="s">
        <v>574</v>
      </c>
      <c r="I781" s="341" t="s">
        <v>61</v>
      </c>
      <c r="AG781" s="51">
        <v>2019</v>
      </c>
    </row>
    <row r="782" spans="1:33">
      <c r="A782" s="53" t="s">
        <v>573</v>
      </c>
      <c r="B782" s="53" t="s">
        <v>141</v>
      </c>
      <c r="C782" s="51">
        <v>2019</v>
      </c>
      <c r="D782" s="341" t="s">
        <v>142</v>
      </c>
      <c r="E782" t="s">
        <v>168</v>
      </c>
      <c r="F782" t="s">
        <v>61</v>
      </c>
      <c r="G782" t="s">
        <v>204</v>
      </c>
      <c r="H782" s="301" t="s">
        <v>306</v>
      </c>
      <c r="I782" s="341" t="s">
        <v>61</v>
      </c>
      <c r="AG782" s="51">
        <v>2020</v>
      </c>
    </row>
    <row r="783" spans="1:33">
      <c r="A783" s="9" t="s">
        <v>573</v>
      </c>
      <c r="B783" s="53" t="s">
        <v>141</v>
      </c>
      <c r="C783" s="5">
        <v>2020</v>
      </c>
      <c r="D783" s="341" t="s">
        <v>168</v>
      </c>
      <c r="E783" t="s">
        <v>61</v>
      </c>
      <c r="F783" t="s">
        <v>61</v>
      </c>
      <c r="G783" t="s">
        <v>61</v>
      </c>
      <c r="H783" s="301" t="s">
        <v>169</v>
      </c>
      <c r="I783" s="341" t="s">
        <v>61</v>
      </c>
      <c r="AG783" s="5">
        <v>2021</v>
      </c>
    </row>
    <row r="784" spans="1:33">
      <c r="A784" s="53" t="s">
        <v>573</v>
      </c>
      <c r="B784" s="53" t="s">
        <v>141</v>
      </c>
      <c r="C784" s="51">
        <v>2021</v>
      </c>
      <c r="D784" s="341" t="s">
        <v>163</v>
      </c>
      <c r="E784" t="s">
        <v>168</v>
      </c>
      <c r="F784" t="s">
        <v>61</v>
      </c>
      <c r="G784" t="s">
        <v>817</v>
      </c>
      <c r="H784" s="301" t="s">
        <v>575</v>
      </c>
      <c r="I784" s="341" t="s">
        <v>61</v>
      </c>
      <c r="AG784" s="51">
        <v>2022</v>
      </c>
    </row>
    <row r="785" spans="1:33">
      <c r="A785" s="53" t="s">
        <v>573</v>
      </c>
      <c r="B785" s="53" t="s">
        <v>141</v>
      </c>
      <c r="C785" s="51">
        <v>2022</v>
      </c>
      <c r="D785" s="341" t="s">
        <v>163</v>
      </c>
      <c r="E785" t="s">
        <v>168</v>
      </c>
      <c r="F785" t="s">
        <v>61</v>
      </c>
      <c r="G785" t="s">
        <v>815</v>
      </c>
      <c r="H785" s="301" t="s">
        <v>576</v>
      </c>
      <c r="I785" s="341" t="s">
        <v>61</v>
      </c>
      <c r="AG785" s="51">
        <v>2023</v>
      </c>
    </row>
    <row r="786" spans="1:33">
      <c r="A786" s="55" t="s">
        <v>573</v>
      </c>
      <c r="B786" s="55" t="s">
        <v>141</v>
      </c>
      <c r="C786" s="47">
        <v>2023</v>
      </c>
      <c r="D786" s="341" t="s">
        <v>163</v>
      </c>
      <c r="E786" t="s">
        <v>168</v>
      </c>
      <c r="F786" t="s">
        <v>61</v>
      </c>
      <c r="G786" t="s">
        <v>817</v>
      </c>
      <c r="H786" s="301" t="s">
        <v>576</v>
      </c>
      <c r="I786" s="341" t="s">
        <v>61</v>
      </c>
      <c r="AG786" s="47">
        <v>2023</v>
      </c>
    </row>
    <row r="787" spans="1:33">
      <c r="A787" s="9" t="s">
        <v>577</v>
      </c>
      <c r="B787" s="9"/>
      <c r="C787" s="5">
        <v>2016</v>
      </c>
      <c r="D787" s="341" t="s">
        <v>168</v>
      </c>
      <c r="E787" t="s">
        <v>61</v>
      </c>
      <c r="F787" t="s">
        <v>61</v>
      </c>
      <c r="G787" t="s">
        <v>61</v>
      </c>
      <c r="H787" s="301" t="s">
        <v>169</v>
      </c>
      <c r="I787" s="341" t="s">
        <v>61</v>
      </c>
      <c r="AG787" s="5">
        <v>2017</v>
      </c>
    </row>
    <row r="788" spans="1:33">
      <c r="A788" s="9" t="s">
        <v>577</v>
      </c>
      <c r="B788" s="9"/>
      <c r="C788" s="5">
        <v>2017</v>
      </c>
      <c r="D788" s="341" t="s">
        <v>168</v>
      </c>
      <c r="E788" t="s">
        <v>61</v>
      </c>
      <c r="F788" t="s">
        <v>61</v>
      </c>
      <c r="G788" t="s">
        <v>61</v>
      </c>
      <c r="H788" s="301" t="s">
        <v>169</v>
      </c>
      <c r="I788" s="341" t="s">
        <v>61</v>
      </c>
      <c r="AG788" s="5">
        <v>2018</v>
      </c>
    </row>
    <row r="789" spans="1:33">
      <c r="A789" s="9" t="s">
        <v>577</v>
      </c>
      <c r="B789" s="9"/>
      <c r="C789" s="5">
        <v>2018</v>
      </c>
      <c r="D789" s="341" t="s">
        <v>168</v>
      </c>
      <c r="E789" t="s">
        <v>61</v>
      </c>
      <c r="F789" t="s">
        <v>61</v>
      </c>
      <c r="G789" t="s">
        <v>61</v>
      </c>
      <c r="H789" s="301" t="s">
        <v>169</v>
      </c>
      <c r="I789" s="341" t="s">
        <v>61</v>
      </c>
      <c r="AG789" s="5">
        <v>2019</v>
      </c>
    </row>
    <row r="790" spans="1:33">
      <c r="A790" s="9" t="s">
        <v>577</v>
      </c>
      <c r="B790" s="9"/>
      <c r="C790" s="5">
        <v>2019</v>
      </c>
      <c r="D790" s="341" t="s">
        <v>168</v>
      </c>
      <c r="E790" t="s">
        <v>61</v>
      </c>
      <c r="F790" t="s">
        <v>61</v>
      </c>
      <c r="G790" t="s">
        <v>61</v>
      </c>
      <c r="H790" s="301" t="s">
        <v>169</v>
      </c>
      <c r="I790" s="341" t="s">
        <v>61</v>
      </c>
      <c r="AG790" s="5">
        <v>2020</v>
      </c>
    </row>
    <row r="791" spans="1:33">
      <c r="A791" s="9" t="s">
        <v>577</v>
      </c>
      <c r="B791" s="9"/>
      <c r="C791" s="5">
        <v>2020</v>
      </c>
      <c r="D791" s="341" t="s">
        <v>168</v>
      </c>
      <c r="E791" t="s">
        <v>61</v>
      </c>
      <c r="F791" t="s">
        <v>61</v>
      </c>
      <c r="G791" t="s">
        <v>61</v>
      </c>
      <c r="H791" s="301" t="s">
        <v>169</v>
      </c>
      <c r="I791" s="341" t="s">
        <v>61</v>
      </c>
      <c r="AG791" s="5">
        <v>2021</v>
      </c>
    </row>
    <row r="792" spans="1:33">
      <c r="A792" s="9" t="s">
        <v>577</v>
      </c>
      <c r="B792" s="9"/>
      <c r="C792" s="5">
        <v>2021</v>
      </c>
      <c r="D792" s="341" t="s">
        <v>168</v>
      </c>
      <c r="E792" t="s">
        <v>61</v>
      </c>
      <c r="F792" t="s">
        <v>61</v>
      </c>
      <c r="G792" t="s">
        <v>61</v>
      </c>
      <c r="H792" s="301" t="s">
        <v>169</v>
      </c>
      <c r="I792" s="341" t="s">
        <v>61</v>
      </c>
      <c r="AG792" s="5">
        <v>2022</v>
      </c>
    </row>
    <row r="793" spans="1:33">
      <c r="A793" s="10" t="s">
        <v>577</v>
      </c>
      <c r="B793" s="10"/>
      <c r="C793" s="4">
        <v>2022</v>
      </c>
      <c r="D793" s="341" t="s">
        <v>168</v>
      </c>
      <c r="E793" t="s">
        <v>61</v>
      </c>
      <c r="F793" t="s">
        <v>61</v>
      </c>
      <c r="G793" t="s">
        <v>61</v>
      </c>
      <c r="H793" s="301" t="s">
        <v>169</v>
      </c>
      <c r="I793" s="341" t="s">
        <v>61</v>
      </c>
      <c r="AG793" s="4">
        <v>2023</v>
      </c>
    </row>
    <row r="794" spans="1:33">
      <c r="A794" s="9" t="s">
        <v>578</v>
      </c>
      <c r="B794" s="9"/>
      <c r="C794" s="5">
        <v>2016</v>
      </c>
      <c r="D794" s="341" t="s">
        <v>168</v>
      </c>
      <c r="E794" t="s">
        <v>61</v>
      </c>
      <c r="F794" t="s">
        <v>61</v>
      </c>
      <c r="G794" t="s">
        <v>61</v>
      </c>
      <c r="H794" s="301" t="s">
        <v>169</v>
      </c>
      <c r="I794" s="341" t="s">
        <v>61</v>
      </c>
      <c r="AG794" s="5">
        <v>2017</v>
      </c>
    </row>
    <row r="795" spans="1:33">
      <c r="A795" s="9" t="s">
        <v>578</v>
      </c>
      <c r="B795" s="9"/>
      <c r="C795" s="5">
        <v>2017</v>
      </c>
      <c r="D795" s="341" t="s">
        <v>168</v>
      </c>
      <c r="E795" t="s">
        <v>61</v>
      </c>
      <c r="F795" t="s">
        <v>61</v>
      </c>
      <c r="G795" t="s">
        <v>61</v>
      </c>
      <c r="H795" s="301" t="s">
        <v>169</v>
      </c>
      <c r="I795" s="341" t="s">
        <v>61</v>
      </c>
      <c r="AG795" s="5">
        <v>2018</v>
      </c>
    </row>
    <row r="796" spans="1:33">
      <c r="A796" s="9" t="s">
        <v>578</v>
      </c>
      <c r="B796" s="9"/>
      <c r="C796" s="5">
        <v>2018</v>
      </c>
      <c r="D796" s="341" t="s">
        <v>168</v>
      </c>
      <c r="E796" t="s">
        <v>61</v>
      </c>
      <c r="F796" t="s">
        <v>61</v>
      </c>
      <c r="G796" t="s">
        <v>61</v>
      </c>
      <c r="H796" s="301" t="s">
        <v>169</v>
      </c>
      <c r="I796" s="341" t="s">
        <v>61</v>
      </c>
      <c r="AG796" s="5">
        <v>2019</v>
      </c>
    </row>
    <row r="797" spans="1:33">
      <c r="A797" s="9" t="s">
        <v>578</v>
      </c>
      <c r="B797" s="9"/>
      <c r="C797" s="5">
        <v>2019</v>
      </c>
      <c r="D797" s="341" t="s">
        <v>168</v>
      </c>
      <c r="E797" t="s">
        <v>61</v>
      </c>
      <c r="F797" t="s">
        <v>61</v>
      </c>
      <c r="G797" t="s">
        <v>61</v>
      </c>
      <c r="H797" s="301" t="s">
        <v>169</v>
      </c>
      <c r="I797" s="341" t="s">
        <v>61</v>
      </c>
      <c r="AG797" s="5">
        <v>2020</v>
      </c>
    </row>
    <row r="798" spans="1:33">
      <c r="A798" s="9" t="s">
        <v>578</v>
      </c>
      <c r="B798" s="9"/>
      <c r="C798" s="5">
        <v>2020</v>
      </c>
      <c r="D798" s="341" t="s">
        <v>168</v>
      </c>
      <c r="E798" t="s">
        <v>61</v>
      </c>
      <c r="F798" t="s">
        <v>61</v>
      </c>
      <c r="G798" t="s">
        <v>61</v>
      </c>
      <c r="H798" s="301" t="s">
        <v>169</v>
      </c>
      <c r="I798" s="341" t="s">
        <v>61</v>
      </c>
      <c r="AG798" s="5">
        <v>2021</v>
      </c>
    </row>
    <row r="799" spans="1:33">
      <c r="A799" s="9" t="s">
        <v>578</v>
      </c>
      <c r="B799" s="9"/>
      <c r="C799" s="5">
        <v>2021</v>
      </c>
      <c r="D799" s="341" t="s">
        <v>168</v>
      </c>
      <c r="E799" t="s">
        <v>61</v>
      </c>
      <c r="F799" t="s">
        <v>61</v>
      </c>
      <c r="G799" t="s">
        <v>61</v>
      </c>
      <c r="H799" s="301" t="s">
        <v>169</v>
      </c>
      <c r="I799" s="341" t="s">
        <v>61</v>
      </c>
      <c r="AG799" s="5">
        <v>2022</v>
      </c>
    </row>
    <row r="800" spans="1:33">
      <c r="A800" s="10" t="s">
        <v>578</v>
      </c>
      <c r="B800" s="10"/>
      <c r="C800" s="4">
        <v>2022</v>
      </c>
      <c r="D800" s="341" t="s">
        <v>168</v>
      </c>
      <c r="E800" t="s">
        <v>61</v>
      </c>
      <c r="F800" t="s">
        <v>61</v>
      </c>
      <c r="G800" t="s">
        <v>61</v>
      </c>
      <c r="H800" s="301" t="s">
        <v>169</v>
      </c>
      <c r="I800" s="341" t="s">
        <v>61</v>
      </c>
      <c r="AG800" s="4">
        <v>2023</v>
      </c>
    </row>
    <row r="801" spans="1:33">
      <c r="A801" s="53" t="s">
        <v>579</v>
      </c>
      <c r="B801" s="53" t="s">
        <v>243</v>
      </c>
      <c r="C801" s="51">
        <v>2016</v>
      </c>
      <c r="D801" s="341" t="s">
        <v>168</v>
      </c>
      <c r="E801" t="s">
        <v>61</v>
      </c>
      <c r="F801" t="s">
        <v>61</v>
      </c>
      <c r="G801" t="s">
        <v>61</v>
      </c>
      <c r="H801" s="301" t="s">
        <v>169</v>
      </c>
      <c r="I801" s="341" t="s">
        <v>61</v>
      </c>
      <c r="AG801" s="741">
        <v>2017</v>
      </c>
    </row>
    <row r="802" spans="1:33">
      <c r="A802" s="53" t="s">
        <v>579</v>
      </c>
      <c r="B802" s="53" t="s">
        <v>243</v>
      </c>
      <c r="C802" s="51">
        <v>2017</v>
      </c>
      <c r="D802" s="341" t="s">
        <v>168</v>
      </c>
      <c r="E802" t="s">
        <v>61</v>
      </c>
      <c r="F802" t="s">
        <v>61</v>
      </c>
      <c r="G802" t="s">
        <v>61</v>
      </c>
      <c r="H802" s="301" t="s">
        <v>169</v>
      </c>
      <c r="I802" s="341" t="s">
        <v>61</v>
      </c>
      <c r="AG802" s="51">
        <v>2018</v>
      </c>
    </row>
    <row r="803" spans="1:33">
      <c r="A803" s="53" t="s">
        <v>579</v>
      </c>
      <c r="B803" s="53" t="s">
        <v>243</v>
      </c>
      <c r="C803" s="51">
        <v>2018</v>
      </c>
      <c r="D803" s="341" t="s">
        <v>168</v>
      </c>
      <c r="E803" t="s">
        <v>61</v>
      </c>
      <c r="F803" t="s">
        <v>61</v>
      </c>
      <c r="G803" t="s">
        <v>61</v>
      </c>
      <c r="H803" s="301" t="s">
        <v>169</v>
      </c>
      <c r="I803" s="341" t="s">
        <v>61</v>
      </c>
      <c r="AG803" s="51">
        <v>2019</v>
      </c>
    </row>
    <row r="804" spans="1:33">
      <c r="A804" s="53" t="s">
        <v>579</v>
      </c>
      <c r="B804" s="53" t="s">
        <v>243</v>
      </c>
      <c r="C804" s="51">
        <v>2019</v>
      </c>
      <c r="D804" s="341" t="s">
        <v>142</v>
      </c>
      <c r="E804" t="s">
        <v>142</v>
      </c>
      <c r="F804" s="3" t="s">
        <v>168</v>
      </c>
      <c r="G804" t="s">
        <v>170</v>
      </c>
      <c r="H804" s="301" t="s">
        <v>171</v>
      </c>
      <c r="I804" s="341" t="s">
        <v>249</v>
      </c>
      <c r="AG804" s="51">
        <v>2020</v>
      </c>
    </row>
    <row r="805" spans="1:33">
      <c r="A805" s="53" t="s">
        <v>579</v>
      </c>
      <c r="B805" s="53" t="s">
        <v>243</v>
      </c>
      <c r="C805" s="51">
        <v>2020</v>
      </c>
      <c r="D805" s="341" t="s">
        <v>142</v>
      </c>
      <c r="E805" t="s">
        <v>168</v>
      </c>
      <c r="F805" t="s">
        <v>61</v>
      </c>
      <c r="G805" t="s">
        <v>170</v>
      </c>
      <c r="H805" s="301" t="s">
        <v>296</v>
      </c>
      <c r="I805" s="341" t="s">
        <v>61</v>
      </c>
      <c r="AG805" s="51">
        <v>2021</v>
      </c>
    </row>
    <row r="806" spans="1:33">
      <c r="A806" s="53" t="s">
        <v>579</v>
      </c>
      <c r="B806" s="53" t="s">
        <v>243</v>
      </c>
      <c r="C806" s="51">
        <v>2021</v>
      </c>
      <c r="D806" s="341" t="s">
        <v>142</v>
      </c>
      <c r="E806" t="s">
        <v>142</v>
      </c>
      <c r="F806" t="s">
        <v>168</v>
      </c>
      <c r="G806" t="s">
        <v>170</v>
      </c>
      <c r="H806" s="301" t="s">
        <v>580</v>
      </c>
      <c r="AG806" s="51">
        <v>2022</v>
      </c>
    </row>
    <row r="807" spans="1:33">
      <c r="A807" s="53" t="s">
        <v>579</v>
      </c>
      <c r="B807" s="53" t="s">
        <v>243</v>
      </c>
      <c r="C807" s="51">
        <v>2022</v>
      </c>
      <c r="D807" s="341" t="s">
        <v>142</v>
      </c>
      <c r="E807" t="s">
        <v>168</v>
      </c>
      <c r="F807" t="s">
        <v>61</v>
      </c>
      <c r="G807" t="s">
        <v>815</v>
      </c>
      <c r="H807" s="301" t="s">
        <v>581</v>
      </c>
      <c r="I807" s="341" t="s">
        <v>61</v>
      </c>
      <c r="AG807" s="51">
        <v>2023</v>
      </c>
    </row>
    <row r="808" spans="1:33">
      <c r="A808" s="55" t="s">
        <v>579</v>
      </c>
      <c r="B808" s="55" t="s">
        <v>243</v>
      </c>
      <c r="C808" s="47">
        <v>2023</v>
      </c>
      <c r="D808" s="341" t="s">
        <v>142</v>
      </c>
      <c r="E808" t="s">
        <v>168</v>
      </c>
      <c r="F808" t="s">
        <v>61</v>
      </c>
      <c r="G808" t="s">
        <v>170</v>
      </c>
      <c r="H808" s="301" t="s">
        <v>581</v>
      </c>
      <c r="I808" s="341" t="s">
        <v>61</v>
      </c>
      <c r="AG808" s="47">
        <v>2023</v>
      </c>
    </row>
    <row r="809" spans="1:33">
      <c r="A809" s="9" t="s">
        <v>583</v>
      </c>
      <c r="B809" s="9"/>
      <c r="C809" s="5">
        <v>2016</v>
      </c>
      <c r="D809" s="341" t="s">
        <v>168</v>
      </c>
      <c r="E809" t="s">
        <v>61</v>
      </c>
      <c r="F809" t="s">
        <v>61</v>
      </c>
      <c r="G809" t="s">
        <v>61</v>
      </c>
      <c r="H809" s="301" t="s">
        <v>169</v>
      </c>
      <c r="I809" s="341" t="s">
        <v>61</v>
      </c>
      <c r="AG809" s="5">
        <v>2017</v>
      </c>
    </row>
    <row r="810" spans="1:33">
      <c r="A810" s="9" t="s">
        <v>583</v>
      </c>
      <c r="B810" s="9"/>
      <c r="C810" s="5">
        <v>2017</v>
      </c>
      <c r="D810" s="341" t="s">
        <v>168</v>
      </c>
      <c r="E810" t="s">
        <v>61</v>
      </c>
      <c r="F810" t="s">
        <v>61</v>
      </c>
      <c r="G810" t="s">
        <v>61</v>
      </c>
      <c r="H810" s="301" t="s">
        <v>169</v>
      </c>
      <c r="I810" s="341" t="s">
        <v>61</v>
      </c>
      <c r="AG810" s="5">
        <v>2018</v>
      </c>
    </row>
    <row r="811" spans="1:33">
      <c r="A811" s="9" t="s">
        <v>583</v>
      </c>
      <c r="B811" s="9"/>
      <c r="C811" s="5">
        <v>2018</v>
      </c>
      <c r="D811" s="341" t="s">
        <v>168</v>
      </c>
      <c r="E811" t="s">
        <v>61</v>
      </c>
      <c r="F811" t="s">
        <v>61</v>
      </c>
      <c r="G811" t="s">
        <v>61</v>
      </c>
      <c r="H811" s="301" t="s">
        <v>169</v>
      </c>
      <c r="I811" s="341" t="s">
        <v>61</v>
      </c>
      <c r="AG811" s="5">
        <v>2019</v>
      </c>
    </row>
    <row r="812" spans="1:33">
      <c r="A812" s="9" t="s">
        <v>583</v>
      </c>
      <c r="B812" s="9"/>
      <c r="C812" s="5">
        <v>2019</v>
      </c>
      <c r="D812" s="341" t="s">
        <v>168</v>
      </c>
      <c r="E812" t="s">
        <v>61</v>
      </c>
      <c r="F812" t="s">
        <v>61</v>
      </c>
      <c r="G812" t="s">
        <v>61</v>
      </c>
      <c r="H812" s="301" t="s">
        <v>169</v>
      </c>
      <c r="I812" s="341" t="s">
        <v>61</v>
      </c>
      <c r="AG812" s="5">
        <v>2020</v>
      </c>
    </row>
    <row r="813" spans="1:33">
      <c r="A813" s="9" t="s">
        <v>583</v>
      </c>
      <c r="B813" s="9"/>
      <c r="C813" s="5">
        <v>2020</v>
      </c>
      <c r="D813" s="341" t="s">
        <v>168</v>
      </c>
      <c r="E813" t="s">
        <v>61</v>
      </c>
      <c r="F813" t="s">
        <v>61</v>
      </c>
      <c r="G813" t="s">
        <v>61</v>
      </c>
      <c r="H813" s="301" t="s">
        <v>169</v>
      </c>
      <c r="I813" s="341" t="s">
        <v>61</v>
      </c>
      <c r="AG813" s="5">
        <v>2021</v>
      </c>
    </row>
    <row r="814" spans="1:33">
      <c r="A814" s="9" t="s">
        <v>583</v>
      </c>
      <c r="B814" s="9"/>
      <c r="C814" s="5">
        <v>2021</v>
      </c>
      <c r="D814" s="341" t="s">
        <v>168</v>
      </c>
      <c r="E814" t="s">
        <v>61</v>
      </c>
      <c r="F814" t="s">
        <v>61</v>
      </c>
      <c r="G814" t="s">
        <v>61</v>
      </c>
      <c r="H814" s="301" t="s">
        <v>169</v>
      </c>
      <c r="I814" s="341" t="s">
        <v>61</v>
      </c>
      <c r="AG814" s="5">
        <v>2022</v>
      </c>
    </row>
    <row r="815" spans="1:33">
      <c r="A815" s="10" t="s">
        <v>583</v>
      </c>
      <c r="B815" s="10"/>
      <c r="C815" s="4">
        <v>2022</v>
      </c>
      <c r="D815" s="341" t="s">
        <v>168</v>
      </c>
      <c r="E815" t="s">
        <v>61</v>
      </c>
      <c r="F815" t="s">
        <v>61</v>
      </c>
      <c r="G815" t="s">
        <v>61</v>
      </c>
      <c r="H815" s="301" t="s">
        <v>169</v>
      </c>
      <c r="I815" s="341" t="s">
        <v>61</v>
      </c>
      <c r="AG815" s="4">
        <v>2023</v>
      </c>
    </row>
    <row r="816" spans="1:33">
      <c r="A816" s="9" t="s">
        <v>584</v>
      </c>
      <c r="B816" s="9"/>
      <c r="C816" s="5">
        <v>2016</v>
      </c>
      <c r="D816" s="341" t="s">
        <v>168</v>
      </c>
      <c r="E816" t="s">
        <v>61</v>
      </c>
      <c r="F816" t="s">
        <v>61</v>
      </c>
      <c r="G816" t="s">
        <v>61</v>
      </c>
      <c r="H816" s="301" t="s">
        <v>169</v>
      </c>
      <c r="I816" s="341" t="s">
        <v>61</v>
      </c>
      <c r="AG816" s="5">
        <v>2017</v>
      </c>
    </row>
    <row r="817" spans="1:33">
      <c r="A817" s="9" t="s">
        <v>584</v>
      </c>
      <c r="B817" s="9"/>
      <c r="C817" s="5">
        <v>2017</v>
      </c>
      <c r="D817" s="341" t="s">
        <v>168</v>
      </c>
      <c r="E817" t="s">
        <v>61</v>
      </c>
      <c r="F817" t="s">
        <v>61</v>
      </c>
      <c r="G817" t="s">
        <v>61</v>
      </c>
      <c r="H817" s="301" t="s">
        <v>169</v>
      </c>
      <c r="I817" s="341" t="s">
        <v>61</v>
      </c>
      <c r="AG817" s="5">
        <v>2018</v>
      </c>
    </row>
    <row r="818" spans="1:33">
      <c r="A818" s="9" t="s">
        <v>584</v>
      </c>
      <c r="B818" s="9"/>
      <c r="C818" s="5">
        <v>2018</v>
      </c>
      <c r="D818" s="341" t="s">
        <v>168</v>
      </c>
      <c r="E818" t="s">
        <v>61</v>
      </c>
      <c r="F818" t="s">
        <v>61</v>
      </c>
      <c r="G818" t="s">
        <v>61</v>
      </c>
      <c r="H818" s="301" t="s">
        <v>169</v>
      </c>
      <c r="I818" s="341" t="s">
        <v>61</v>
      </c>
      <c r="AG818" s="5">
        <v>2019</v>
      </c>
    </row>
    <row r="819" spans="1:33">
      <c r="A819" s="9" t="s">
        <v>584</v>
      </c>
      <c r="B819" s="9"/>
      <c r="C819" s="5">
        <v>2019</v>
      </c>
      <c r="D819" s="341" t="s">
        <v>168</v>
      </c>
      <c r="E819" t="s">
        <v>61</v>
      </c>
      <c r="F819" t="s">
        <v>61</v>
      </c>
      <c r="G819" t="s">
        <v>61</v>
      </c>
      <c r="H819" s="301" t="s">
        <v>169</v>
      </c>
      <c r="I819" s="341" t="s">
        <v>61</v>
      </c>
      <c r="AG819" s="5">
        <v>2020</v>
      </c>
    </row>
    <row r="820" spans="1:33">
      <c r="A820" s="9" t="s">
        <v>584</v>
      </c>
      <c r="B820" s="9"/>
      <c r="C820" s="5">
        <v>2020</v>
      </c>
      <c r="D820" s="341" t="s">
        <v>168</v>
      </c>
      <c r="E820" t="s">
        <v>61</v>
      </c>
      <c r="F820" t="s">
        <v>61</v>
      </c>
      <c r="G820" t="s">
        <v>61</v>
      </c>
      <c r="H820" s="301" t="s">
        <v>169</v>
      </c>
      <c r="I820" s="341" t="s">
        <v>61</v>
      </c>
      <c r="AG820" s="5">
        <v>2021</v>
      </c>
    </row>
    <row r="821" spans="1:33">
      <c r="A821" s="9" t="s">
        <v>584</v>
      </c>
      <c r="B821" s="9"/>
      <c r="C821" s="5">
        <v>2021</v>
      </c>
      <c r="D821" s="341" t="s">
        <v>168</v>
      </c>
      <c r="E821" t="s">
        <v>61</v>
      </c>
      <c r="F821" t="s">
        <v>61</v>
      </c>
      <c r="G821" t="s">
        <v>61</v>
      </c>
      <c r="H821" s="301" t="s">
        <v>169</v>
      </c>
      <c r="I821" s="341" t="s">
        <v>61</v>
      </c>
      <c r="AG821" s="5">
        <v>2022</v>
      </c>
    </row>
    <row r="822" spans="1:33">
      <c r="A822" s="10" t="s">
        <v>584</v>
      </c>
      <c r="B822" s="10"/>
      <c r="C822" s="4">
        <v>2022</v>
      </c>
      <c r="D822" s="341" t="s">
        <v>168</v>
      </c>
      <c r="E822" t="s">
        <v>61</v>
      </c>
      <c r="F822" t="s">
        <v>61</v>
      </c>
      <c r="G822" t="s">
        <v>61</v>
      </c>
      <c r="H822" s="301" t="s">
        <v>169</v>
      </c>
      <c r="I822" s="341" t="s">
        <v>61</v>
      </c>
      <c r="AG822" s="4">
        <v>2023</v>
      </c>
    </row>
    <row r="823" spans="1:33">
      <c r="A823" s="9" t="s">
        <v>585</v>
      </c>
      <c r="B823" s="9"/>
      <c r="C823" s="5">
        <v>2016</v>
      </c>
      <c r="D823" s="341" t="s">
        <v>168</v>
      </c>
      <c r="E823" t="s">
        <v>61</v>
      </c>
      <c r="F823" t="s">
        <v>61</v>
      </c>
      <c r="G823" t="s">
        <v>61</v>
      </c>
      <c r="H823" s="301" t="s">
        <v>169</v>
      </c>
      <c r="I823" s="341" t="s">
        <v>61</v>
      </c>
      <c r="AG823" s="5">
        <v>2017</v>
      </c>
    </row>
    <row r="824" spans="1:33">
      <c r="A824" s="9" t="s">
        <v>585</v>
      </c>
      <c r="B824" s="9"/>
      <c r="C824" s="5">
        <v>2017</v>
      </c>
      <c r="D824" s="341" t="s">
        <v>168</v>
      </c>
      <c r="E824" t="s">
        <v>61</v>
      </c>
      <c r="F824" t="s">
        <v>61</v>
      </c>
      <c r="G824" t="s">
        <v>61</v>
      </c>
      <c r="H824" s="301" t="s">
        <v>169</v>
      </c>
      <c r="I824" s="341" t="s">
        <v>61</v>
      </c>
      <c r="AG824" s="5">
        <v>2018</v>
      </c>
    </row>
    <row r="825" spans="1:33">
      <c r="A825" s="9" t="s">
        <v>585</v>
      </c>
      <c r="B825" s="9"/>
      <c r="C825" s="5">
        <v>2018</v>
      </c>
      <c r="D825" s="341" t="s">
        <v>168</v>
      </c>
      <c r="E825" t="s">
        <v>61</v>
      </c>
      <c r="F825" t="s">
        <v>61</v>
      </c>
      <c r="G825" t="s">
        <v>61</v>
      </c>
      <c r="H825" s="301" t="s">
        <v>169</v>
      </c>
      <c r="I825" s="341" t="s">
        <v>61</v>
      </c>
      <c r="AG825" s="5">
        <v>2019</v>
      </c>
    </row>
    <row r="826" spans="1:33">
      <c r="A826" s="9" t="s">
        <v>585</v>
      </c>
      <c r="B826" s="9"/>
      <c r="C826" s="5">
        <v>2019</v>
      </c>
      <c r="D826" s="341" t="s">
        <v>168</v>
      </c>
      <c r="E826" t="s">
        <v>61</v>
      </c>
      <c r="F826" t="s">
        <v>61</v>
      </c>
      <c r="G826" t="s">
        <v>61</v>
      </c>
      <c r="H826" s="301" t="s">
        <v>169</v>
      </c>
      <c r="I826" s="341" t="s">
        <v>61</v>
      </c>
      <c r="AG826" s="5">
        <v>2020</v>
      </c>
    </row>
    <row r="827" spans="1:33">
      <c r="A827" s="9" t="s">
        <v>585</v>
      </c>
      <c r="B827" s="9"/>
      <c r="C827" s="5">
        <v>2020</v>
      </c>
      <c r="D827" s="341" t="s">
        <v>168</v>
      </c>
      <c r="E827" t="s">
        <v>61</v>
      </c>
      <c r="F827" t="s">
        <v>61</v>
      </c>
      <c r="G827" t="s">
        <v>61</v>
      </c>
      <c r="H827" s="301" t="s">
        <v>169</v>
      </c>
      <c r="I827" s="341" t="s">
        <v>61</v>
      </c>
      <c r="AG827" s="5">
        <v>2021</v>
      </c>
    </row>
    <row r="828" spans="1:33">
      <c r="A828" s="9" t="s">
        <v>585</v>
      </c>
      <c r="B828" s="9"/>
      <c r="C828" s="5">
        <v>2021</v>
      </c>
      <c r="D828" s="341" t="s">
        <v>168</v>
      </c>
      <c r="E828" t="s">
        <v>61</v>
      </c>
      <c r="F828" t="s">
        <v>61</v>
      </c>
      <c r="G828" t="s">
        <v>61</v>
      </c>
      <c r="H828" s="301" t="s">
        <v>169</v>
      </c>
      <c r="I828" s="341" t="s">
        <v>61</v>
      </c>
      <c r="AG828" s="5">
        <v>2022</v>
      </c>
    </row>
    <row r="829" spans="1:33">
      <c r="A829" s="10" t="s">
        <v>585</v>
      </c>
      <c r="B829" s="10"/>
      <c r="C829" s="4">
        <v>2022</v>
      </c>
      <c r="D829" s="341" t="s">
        <v>168</v>
      </c>
      <c r="E829" t="s">
        <v>61</v>
      </c>
      <c r="F829" t="s">
        <v>61</v>
      </c>
      <c r="G829" t="s">
        <v>61</v>
      </c>
      <c r="H829" s="301" t="s">
        <v>169</v>
      </c>
      <c r="I829" s="341" t="s">
        <v>61</v>
      </c>
      <c r="AG829" s="4">
        <v>2023</v>
      </c>
    </row>
    <row r="830" spans="1:33">
      <c r="A830" s="53" t="s">
        <v>586</v>
      </c>
      <c r="B830" s="53"/>
      <c r="C830" s="51">
        <v>2016</v>
      </c>
      <c r="D830" s="341" t="s">
        <v>168</v>
      </c>
      <c r="E830" t="s">
        <v>61</v>
      </c>
      <c r="F830" t="s">
        <v>61</v>
      </c>
      <c r="G830" t="s">
        <v>61</v>
      </c>
      <c r="H830" s="301" t="s">
        <v>169</v>
      </c>
      <c r="I830" s="341" t="s">
        <v>61</v>
      </c>
      <c r="AG830" s="741">
        <v>2017</v>
      </c>
    </row>
    <row r="831" spans="1:33">
      <c r="A831" s="53" t="s">
        <v>586</v>
      </c>
      <c r="B831" s="53"/>
      <c r="C831" s="51">
        <v>2017</v>
      </c>
      <c r="D831" s="341" t="s">
        <v>168</v>
      </c>
      <c r="E831" t="s">
        <v>61</v>
      </c>
      <c r="F831" t="s">
        <v>61</v>
      </c>
      <c r="G831" t="s">
        <v>61</v>
      </c>
      <c r="H831" s="301" t="s">
        <v>169</v>
      </c>
      <c r="I831" s="341" t="s">
        <v>61</v>
      </c>
      <c r="AG831" s="51">
        <v>2018</v>
      </c>
    </row>
    <row r="832" spans="1:33">
      <c r="A832" s="53" t="s">
        <v>586</v>
      </c>
      <c r="B832" s="53"/>
      <c r="C832" s="51">
        <v>2018</v>
      </c>
      <c r="D832" s="341" t="s">
        <v>168</v>
      </c>
      <c r="E832" t="s">
        <v>61</v>
      </c>
      <c r="F832" t="s">
        <v>61</v>
      </c>
      <c r="G832" t="s">
        <v>61</v>
      </c>
      <c r="H832" s="301" t="s">
        <v>169</v>
      </c>
      <c r="I832" s="341" t="s">
        <v>61</v>
      </c>
      <c r="AG832" s="51">
        <v>2019</v>
      </c>
    </row>
    <row r="833" spans="1:33">
      <c r="A833" s="53" t="s">
        <v>586</v>
      </c>
      <c r="B833" s="53"/>
      <c r="C833" s="51">
        <v>2019</v>
      </c>
      <c r="D833" s="341" t="s">
        <v>168</v>
      </c>
      <c r="E833" t="s">
        <v>61</v>
      </c>
      <c r="F833" t="s">
        <v>61</v>
      </c>
      <c r="G833" t="s">
        <v>61</v>
      </c>
      <c r="H833" s="301" t="s">
        <v>169</v>
      </c>
      <c r="I833" s="341" t="s">
        <v>61</v>
      </c>
      <c r="AG833" s="51">
        <v>2020</v>
      </c>
    </row>
    <row r="834" spans="1:33">
      <c r="A834" s="9" t="s">
        <v>586</v>
      </c>
      <c r="B834" s="9"/>
      <c r="C834" s="5">
        <v>2020</v>
      </c>
      <c r="D834" s="341" t="s">
        <v>168</v>
      </c>
      <c r="E834" t="s">
        <v>61</v>
      </c>
      <c r="F834" t="s">
        <v>61</v>
      </c>
      <c r="G834" t="s">
        <v>61</v>
      </c>
      <c r="H834" s="301" t="s">
        <v>169</v>
      </c>
      <c r="I834" s="341" t="s">
        <v>61</v>
      </c>
      <c r="AG834" s="5">
        <v>2021</v>
      </c>
    </row>
    <row r="835" spans="1:33">
      <c r="A835" s="53" t="s">
        <v>586</v>
      </c>
      <c r="B835" s="53"/>
      <c r="C835" s="51">
        <v>2021</v>
      </c>
      <c r="D835" s="341" t="s">
        <v>168</v>
      </c>
      <c r="E835" t="s">
        <v>61</v>
      </c>
      <c r="F835" t="s">
        <v>61</v>
      </c>
      <c r="G835" t="s">
        <v>61</v>
      </c>
      <c r="H835" s="301" t="s">
        <v>169</v>
      </c>
      <c r="I835" s="341" t="s">
        <v>61</v>
      </c>
      <c r="AG835" s="51">
        <v>2022</v>
      </c>
    </row>
    <row r="836" spans="1:33">
      <c r="A836" s="10" t="s">
        <v>586</v>
      </c>
      <c r="B836" s="10"/>
      <c r="C836" s="4">
        <v>2022</v>
      </c>
      <c r="D836" s="341" t="s">
        <v>168</v>
      </c>
      <c r="E836" t="s">
        <v>61</v>
      </c>
      <c r="F836" t="s">
        <v>61</v>
      </c>
      <c r="G836" t="s">
        <v>61</v>
      </c>
      <c r="H836" s="301" t="s">
        <v>169</v>
      </c>
      <c r="I836" s="341" t="s">
        <v>61</v>
      </c>
      <c r="AG836" s="4">
        <v>2023</v>
      </c>
    </row>
    <row r="837" spans="1:33">
      <c r="A837" s="53" t="s">
        <v>42</v>
      </c>
      <c r="B837" s="53" t="s">
        <v>116</v>
      </c>
      <c r="C837" s="51">
        <v>2016</v>
      </c>
      <c r="D837" s="341" t="s">
        <v>142</v>
      </c>
      <c r="E837" t="s">
        <v>142</v>
      </c>
      <c r="F837" t="s">
        <v>168</v>
      </c>
      <c r="G837" t="s">
        <v>143</v>
      </c>
      <c r="H837" s="301" t="s">
        <v>304</v>
      </c>
      <c r="I837" s="341" t="s">
        <v>226</v>
      </c>
      <c r="AG837" s="741">
        <v>2017</v>
      </c>
    </row>
    <row r="838" spans="1:33">
      <c r="A838" s="53" t="s">
        <v>42</v>
      </c>
      <c r="B838" s="53" t="s">
        <v>116</v>
      </c>
      <c r="C838" s="51">
        <v>2017</v>
      </c>
      <c r="D838" s="341" t="s">
        <v>142</v>
      </c>
      <c r="E838" t="s">
        <v>142</v>
      </c>
      <c r="F838" s="3" t="s">
        <v>168</v>
      </c>
      <c r="G838" t="s">
        <v>204</v>
      </c>
      <c r="H838" s="301" t="s">
        <v>205</v>
      </c>
      <c r="I838" s="341" t="s">
        <v>226</v>
      </c>
      <c r="AG838" s="51">
        <v>2018</v>
      </c>
    </row>
    <row r="839" spans="1:33">
      <c r="A839" s="53" t="s">
        <v>42</v>
      </c>
      <c r="B839" s="53" t="s">
        <v>116</v>
      </c>
      <c r="C839" s="51">
        <v>2018</v>
      </c>
      <c r="D839" s="341" t="s">
        <v>142</v>
      </c>
      <c r="E839" t="s">
        <v>142</v>
      </c>
      <c r="F839" s="3" t="s">
        <v>168</v>
      </c>
      <c r="G839" t="s">
        <v>143</v>
      </c>
      <c r="H839" s="301" t="s">
        <v>144</v>
      </c>
      <c r="I839" s="341" t="s">
        <v>226</v>
      </c>
      <c r="AG839" s="51">
        <v>2019</v>
      </c>
    </row>
    <row r="840" spans="1:33">
      <c r="A840" s="53" t="s">
        <v>42</v>
      </c>
      <c r="B840" s="53" t="s">
        <v>116</v>
      </c>
      <c r="C840" s="51">
        <v>2019</v>
      </c>
      <c r="D840" s="341" t="s">
        <v>142</v>
      </c>
      <c r="E840" t="s">
        <v>142</v>
      </c>
      <c r="F840" s="3" t="s">
        <v>168</v>
      </c>
      <c r="G840" t="s">
        <v>143</v>
      </c>
      <c r="H840" s="301" t="s">
        <v>144</v>
      </c>
      <c r="I840" s="341" t="s">
        <v>226</v>
      </c>
      <c r="AG840" s="51">
        <v>2020</v>
      </c>
    </row>
    <row r="841" spans="1:33">
      <c r="A841" s="53" t="s">
        <v>42</v>
      </c>
      <c r="B841" s="53" t="s">
        <v>116</v>
      </c>
      <c r="C841" s="51">
        <v>2020</v>
      </c>
      <c r="D841" s="341" t="s">
        <v>142</v>
      </c>
      <c r="E841" t="s">
        <v>142</v>
      </c>
      <c r="F841" t="s">
        <v>168</v>
      </c>
      <c r="G841" t="s">
        <v>143</v>
      </c>
      <c r="H841" s="301" t="s">
        <v>144</v>
      </c>
      <c r="I841" s="341" t="s">
        <v>226</v>
      </c>
      <c r="AG841" s="51">
        <v>2021</v>
      </c>
    </row>
    <row r="842" spans="1:33">
      <c r="A842" s="53" t="s">
        <v>42</v>
      </c>
      <c r="B842" s="53" t="s">
        <v>116</v>
      </c>
      <c r="C842" s="51">
        <v>2021</v>
      </c>
      <c r="D842" s="341" t="s">
        <v>142</v>
      </c>
      <c r="E842" t="s">
        <v>142</v>
      </c>
      <c r="F842" t="s">
        <v>168</v>
      </c>
      <c r="G842" t="s">
        <v>143</v>
      </c>
      <c r="H842" s="301" t="s">
        <v>322</v>
      </c>
      <c r="I842" s="341" t="s">
        <v>226</v>
      </c>
      <c r="AG842" s="51">
        <v>2022</v>
      </c>
    </row>
    <row r="843" spans="1:33">
      <c r="A843" s="53" t="s">
        <v>42</v>
      </c>
      <c r="B843" s="53" t="s">
        <v>116</v>
      </c>
      <c r="C843" s="51">
        <v>2022</v>
      </c>
      <c r="D843" s="341" t="s">
        <v>142</v>
      </c>
      <c r="E843" t="s">
        <v>142</v>
      </c>
      <c r="F843" t="s">
        <v>168</v>
      </c>
      <c r="G843" t="s">
        <v>143</v>
      </c>
      <c r="H843" s="301" t="s">
        <v>157</v>
      </c>
      <c r="I843" s="772" t="s">
        <v>226</v>
      </c>
      <c r="AG843" s="51">
        <v>2023</v>
      </c>
    </row>
    <row r="844" spans="1:33">
      <c r="A844" s="55" t="s">
        <v>42</v>
      </c>
      <c r="B844" s="55" t="s">
        <v>116</v>
      </c>
      <c r="C844" s="47">
        <v>2023</v>
      </c>
      <c r="D844" s="341" t="s">
        <v>142</v>
      </c>
      <c r="E844" t="s">
        <v>142</v>
      </c>
      <c r="F844" t="s">
        <v>168</v>
      </c>
      <c r="G844" t="s">
        <v>143</v>
      </c>
      <c r="H844" s="301" t="s">
        <v>157</v>
      </c>
      <c r="I844" s="772" t="s">
        <v>226</v>
      </c>
      <c r="AG844" s="47">
        <v>2023</v>
      </c>
    </row>
    <row r="845" spans="1:33">
      <c r="A845" s="53" t="s">
        <v>587</v>
      </c>
      <c r="B845" s="53" t="s">
        <v>804</v>
      </c>
      <c r="C845" s="51">
        <v>2016</v>
      </c>
      <c r="D845" s="341" t="s">
        <v>168</v>
      </c>
      <c r="E845" t="s">
        <v>61</v>
      </c>
      <c r="F845" t="s">
        <v>61</v>
      </c>
      <c r="G845" t="s">
        <v>61</v>
      </c>
      <c r="H845" s="301" t="s">
        <v>169</v>
      </c>
      <c r="I845" s="341" t="s">
        <v>61</v>
      </c>
      <c r="AG845" s="741">
        <v>2017</v>
      </c>
    </row>
    <row r="846" spans="1:33">
      <c r="A846" s="53" t="s">
        <v>587</v>
      </c>
      <c r="B846" s="53" t="s">
        <v>804</v>
      </c>
      <c r="C846" s="51">
        <v>2017</v>
      </c>
      <c r="D846" s="341" t="s">
        <v>168</v>
      </c>
      <c r="E846" t="s">
        <v>61</v>
      </c>
      <c r="F846" t="s">
        <v>61</v>
      </c>
      <c r="G846" t="s">
        <v>61</v>
      </c>
      <c r="H846" s="301" t="s">
        <v>169</v>
      </c>
      <c r="I846" s="341" t="s">
        <v>61</v>
      </c>
      <c r="AG846" s="51">
        <v>2018</v>
      </c>
    </row>
    <row r="847" spans="1:33">
      <c r="A847" s="53" t="s">
        <v>587</v>
      </c>
      <c r="B847" s="53" t="s">
        <v>804</v>
      </c>
      <c r="C847" s="51">
        <v>2018</v>
      </c>
      <c r="D847" s="341" t="s">
        <v>168</v>
      </c>
      <c r="E847" t="s">
        <v>61</v>
      </c>
      <c r="F847" t="s">
        <v>61</v>
      </c>
      <c r="G847" t="s">
        <v>61</v>
      </c>
      <c r="H847" s="301" t="s">
        <v>169</v>
      </c>
      <c r="I847" s="341" t="s">
        <v>61</v>
      </c>
      <c r="AG847" s="51">
        <v>2019</v>
      </c>
    </row>
    <row r="848" spans="1:33">
      <c r="A848" s="53" t="s">
        <v>587</v>
      </c>
      <c r="B848" s="53" t="s">
        <v>804</v>
      </c>
      <c r="C848" s="51">
        <v>2019</v>
      </c>
      <c r="D848" s="341" t="s">
        <v>168</v>
      </c>
      <c r="E848" t="s">
        <v>61</v>
      </c>
      <c r="F848" t="s">
        <v>61</v>
      </c>
      <c r="G848" t="s">
        <v>61</v>
      </c>
      <c r="H848" s="301" t="s">
        <v>169</v>
      </c>
      <c r="I848" s="341" t="s">
        <v>61</v>
      </c>
      <c r="AG848" s="51">
        <v>2020</v>
      </c>
    </row>
    <row r="849" spans="1:33">
      <c r="A849" s="53" t="s">
        <v>587</v>
      </c>
      <c r="B849" s="9" t="s">
        <v>804</v>
      </c>
      <c r="C849" s="5">
        <v>2020</v>
      </c>
      <c r="D849" s="341" t="s">
        <v>168</v>
      </c>
      <c r="E849" t="s">
        <v>61</v>
      </c>
      <c r="F849" t="s">
        <v>61</v>
      </c>
      <c r="G849" t="s">
        <v>61</v>
      </c>
      <c r="H849" s="301" t="s">
        <v>169</v>
      </c>
      <c r="I849" s="341" t="s">
        <v>61</v>
      </c>
      <c r="AG849" s="5">
        <v>2021</v>
      </c>
    </row>
    <row r="850" spans="1:33">
      <c r="A850" s="53" t="s">
        <v>587</v>
      </c>
      <c r="B850" s="53" t="s">
        <v>804</v>
      </c>
      <c r="C850" s="51">
        <v>2021</v>
      </c>
      <c r="D850" s="341" t="s">
        <v>168</v>
      </c>
      <c r="E850" t="s">
        <v>61</v>
      </c>
      <c r="F850" t="s">
        <v>61</v>
      </c>
      <c r="G850" t="s">
        <v>61</v>
      </c>
      <c r="H850" s="301" t="s">
        <v>169</v>
      </c>
      <c r="I850" s="341" t="s">
        <v>61</v>
      </c>
      <c r="AG850" s="51">
        <v>2022</v>
      </c>
    </row>
    <row r="851" spans="1:33">
      <c r="A851" s="10" t="s">
        <v>587</v>
      </c>
      <c r="B851" s="10" t="s">
        <v>804</v>
      </c>
      <c r="C851" s="4">
        <v>2022</v>
      </c>
      <c r="D851" s="341" t="s">
        <v>168</v>
      </c>
      <c r="E851" t="s">
        <v>61</v>
      </c>
      <c r="F851" t="s">
        <v>61</v>
      </c>
      <c r="G851" t="s">
        <v>61</v>
      </c>
      <c r="H851" s="301" t="s">
        <v>169</v>
      </c>
      <c r="I851" s="341" t="s">
        <v>61</v>
      </c>
      <c r="AG851" s="4">
        <v>2023</v>
      </c>
    </row>
    <row r="852" spans="1:33">
      <c r="A852" s="53" t="s">
        <v>33</v>
      </c>
      <c r="B852" s="53" t="s">
        <v>116</v>
      </c>
      <c r="C852" s="51">
        <v>2016</v>
      </c>
      <c r="D852" s="341" t="s">
        <v>142</v>
      </c>
      <c r="E852" t="s">
        <v>142</v>
      </c>
      <c r="F852" t="s">
        <v>168</v>
      </c>
      <c r="G852" t="s">
        <v>143</v>
      </c>
      <c r="H852" s="301" t="s">
        <v>144</v>
      </c>
      <c r="I852" s="341" t="s">
        <v>226</v>
      </c>
      <c r="AG852" s="741">
        <v>2017</v>
      </c>
    </row>
    <row r="853" spans="1:33">
      <c r="A853" s="53" t="s">
        <v>33</v>
      </c>
      <c r="B853" s="53" t="s">
        <v>116</v>
      </c>
      <c r="C853" s="51">
        <v>2017</v>
      </c>
      <c r="D853" s="341" t="s">
        <v>142</v>
      </c>
      <c r="E853" t="s">
        <v>142</v>
      </c>
      <c r="F853" s="3" t="s">
        <v>168</v>
      </c>
      <c r="G853" t="s">
        <v>143</v>
      </c>
      <c r="H853" s="301" t="s">
        <v>144</v>
      </c>
      <c r="I853" s="341" t="s">
        <v>226</v>
      </c>
      <c r="AG853" s="51">
        <v>2018</v>
      </c>
    </row>
    <row r="854" spans="1:33">
      <c r="A854" s="53" t="s">
        <v>33</v>
      </c>
      <c r="B854" s="53" t="s">
        <v>116</v>
      </c>
      <c r="C854" s="51">
        <v>2018</v>
      </c>
      <c r="D854" s="341" t="s">
        <v>142</v>
      </c>
      <c r="E854" t="s">
        <v>142</v>
      </c>
      <c r="F854" s="3" t="s">
        <v>168</v>
      </c>
      <c r="G854" t="s">
        <v>143</v>
      </c>
      <c r="H854" s="301" t="s">
        <v>144</v>
      </c>
      <c r="I854" s="341" t="s">
        <v>226</v>
      </c>
      <c r="AG854" s="51">
        <v>2019</v>
      </c>
    </row>
    <row r="855" spans="1:33">
      <c r="A855" s="53" t="s">
        <v>33</v>
      </c>
      <c r="B855" s="53" t="s">
        <v>116</v>
      </c>
      <c r="C855" s="51">
        <v>2019</v>
      </c>
      <c r="D855" s="341" t="s">
        <v>142</v>
      </c>
      <c r="E855" t="s">
        <v>142</v>
      </c>
      <c r="F855" s="3" t="s">
        <v>168</v>
      </c>
      <c r="G855" t="s">
        <v>143</v>
      </c>
      <c r="H855" s="301" t="s">
        <v>144</v>
      </c>
      <c r="I855" s="341" t="s">
        <v>226</v>
      </c>
      <c r="AG855" s="51">
        <v>2020</v>
      </c>
    </row>
    <row r="856" spans="1:33">
      <c r="A856" s="53" t="s">
        <v>33</v>
      </c>
      <c r="B856" s="53" t="s">
        <v>116</v>
      </c>
      <c r="C856" s="51">
        <v>2020</v>
      </c>
      <c r="D856" s="341" t="s">
        <v>142</v>
      </c>
      <c r="E856" t="s">
        <v>142</v>
      </c>
      <c r="F856" t="s">
        <v>142</v>
      </c>
      <c r="G856" t="s">
        <v>143</v>
      </c>
      <c r="H856" s="301" t="s">
        <v>144</v>
      </c>
      <c r="I856" s="341" t="s">
        <v>226</v>
      </c>
      <c r="AG856" s="51">
        <v>2021</v>
      </c>
    </row>
    <row r="857" spans="1:33">
      <c r="A857" s="53" t="s">
        <v>33</v>
      </c>
      <c r="B857" s="53" t="s">
        <v>116</v>
      </c>
      <c r="C857" s="51">
        <v>2021</v>
      </c>
      <c r="D857" s="341" t="s">
        <v>142</v>
      </c>
      <c r="E857" t="s">
        <v>142</v>
      </c>
      <c r="F857" t="s">
        <v>142</v>
      </c>
      <c r="G857" t="s">
        <v>143</v>
      </c>
      <c r="H857" s="301" t="s">
        <v>322</v>
      </c>
      <c r="I857" s="341" t="s">
        <v>226</v>
      </c>
      <c r="AG857" s="51">
        <v>2022</v>
      </c>
    </row>
    <row r="858" spans="1:33">
      <c r="A858" s="53" t="s">
        <v>33</v>
      </c>
      <c r="B858" s="53" t="s">
        <v>116</v>
      </c>
      <c r="C858" s="51">
        <v>2022</v>
      </c>
      <c r="D858" s="341" t="s">
        <v>142</v>
      </c>
      <c r="E858" t="s">
        <v>142</v>
      </c>
      <c r="F858" t="s">
        <v>142</v>
      </c>
      <c r="G858" t="s">
        <v>143</v>
      </c>
      <c r="H858" s="301" t="s">
        <v>157</v>
      </c>
      <c r="I858" s="772" t="s">
        <v>226</v>
      </c>
      <c r="AG858" s="51">
        <v>2023</v>
      </c>
    </row>
    <row r="859" spans="1:33">
      <c r="A859" s="55" t="s">
        <v>33</v>
      </c>
      <c r="B859" s="55" t="s">
        <v>116</v>
      </c>
      <c r="C859" s="47">
        <v>2023</v>
      </c>
      <c r="D859" s="341" t="s">
        <v>142</v>
      </c>
      <c r="E859" t="s">
        <v>142</v>
      </c>
      <c r="F859" t="s">
        <v>142</v>
      </c>
      <c r="G859" t="s">
        <v>143</v>
      </c>
      <c r="H859" s="301" t="s">
        <v>157</v>
      </c>
      <c r="I859" s="772" t="s">
        <v>226</v>
      </c>
      <c r="AG859" s="47">
        <v>2023</v>
      </c>
    </row>
    <row r="860" spans="1:33">
      <c r="A860" s="9" t="s">
        <v>588</v>
      </c>
      <c r="B860" s="53" t="s">
        <v>141</v>
      </c>
      <c r="C860" s="5">
        <v>2016</v>
      </c>
      <c r="D860" s="341" t="s">
        <v>168</v>
      </c>
      <c r="E860" t="s">
        <v>61</v>
      </c>
      <c r="F860" t="s">
        <v>61</v>
      </c>
      <c r="G860" t="s">
        <v>61</v>
      </c>
      <c r="H860" s="301" t="s">
        <v>169</v>
      </c>
      <c r="I860" s="341" t="s">
        <v>61</v>
      </c>
      <c r="AG860" s="5">
        <v>2017</v>
      </c>
    </row>
    <row r="861" spans="1:33">
      <c r="A861" s="9" t="s">
        <v>588</v>
      </c>
      <c r="B861" s="53" t="s">
        <v>141</v>
      </c>
      <c r="C861" s="5">
        <v>2017</v>
      </c>
      <c r="D861" s="341" t="s">
        <v>168</v>
      </c>
      <c r="E861" t="s">
        <v>61</v>
      </c>
      <c r="F861" t="s">
        <v>61</v>
      </c>
      <c r="G861" t="s">
        <v>61</v>
      </c>
      <c r="H861" s="301" t="s">
        <v>169</v>
      </c>
      <c r="I861" s="341" t="s">
        <v>61</v>
      </c>
      <c r="AG861" s="5">
        <v>2018</v>
      </c>
    </row>
    <row r="862" spans="1:33">
      <c r="A862" s="9" t="s">
        <v>588</v>
      </c>
      <c r="B862" s="53" t="s">
        <v>141</v>
      </c>
      <c r="C862" s="5">
        <v>2018</v>
      </c>
      <c r="D862" s="341" t="s">
        <v>168</v>
      </c>
      <c r="E862" t="s">
        <v>61</v>
      </c>
      <c r="F862" t="s">
        <v>61</v>
      </c>
      <c r="G862" t="s">
        <v>61</v>
      </c>
      <c r="H862" s="301" t="s">
        <v>169</v>
      </c>
      <c r="I862" s="341" t="s">
        <v>61</v>
      </c>
      <c r="AG862" s="5">
        <v>2019</v>
      </c>
    </row>
    <row r="863" spans="1:33">
      <c r="A863" s="9" t="s">
        <v>588</v>
      </c>
      <c r="B863" s="53" t="s">
        <v>141</v>
      </c>
      <c r="C863" s="5">
        <v>2019</v>
      </c>
      <c r="D863" s="341" t="s">
        <v>168</v>
      </c>
      <c r="E863" t="s">
        <v>61</v>
      </c>
      <c r="F863" t="s">
        <v>61</v>
      </c>
      <c r="G863" t="s">
        <v>61</v>
      </c>
      <c r="H863" s="301" t="s">
        <v>169</v>
      </c>
      <c r="I863" s="341" t="s">
        <v>61</v>
      </c>
      <c r="AG863" s="5">
        <v>2020</v>
      </c>
    </row>
    <row r="864" spans="1:33">
      <c r="A864" s="9" t="s">
        <v>588</v>
      </c>
      <c r="B864" s="9" t="s">
        <v>141</v>
      </c>
      <c r="C864" s="5">
        <v>2020</v>
      </c>
      <c r="D864" s="341" t="s">
        <v>168</v>
      </c>
      <c r="E864" t="s">
        <v>61</v>
      </c>
      <c r="F864" t="s">
        <v>61</v>
      </c>
      <c r="G864" t="s">
        <v>61</v>
      </c>
      <c r="H864" s="301" t="s">
        <v>169</v>
      </c>
      <c r="I864" s="341" t="s">
        <v>61</v>
      </c>
      <c r="AG864" s="5">
        <v>2021</v>
      </c>
    </row>
    <row r="865" spans="1:33">
      <c r="A865" s="9" t="s">
        <v>588</v>
      </c>
      <c r="B865" s="53" t="s">
        <v>141</v>
      </c>
      <c r="C865" s="5">
        <v>2021</v>
      </c>
      <c r="D865" s="341" t="s">
        <v>168</v>
      </c>
      <c r="E865" t="s">
        <v>61</v>
      </c>
      <c r="F865" t="s">
        <v>61</v>
      </c>
      <c r="G865" t="s">
        <v>61</v>
      </c>
      <c r="H865" s="301" t="s">
        <v>169</v>
      </c>
      <c r="I865" s="341" t="s">
        <v>61</v>
      </c>
      <c r="AG865" s="5">
        <v>2022</v>
      </c>
    </row>
    <row r="866" spans="1:33">
      <c r="A866" s="10" t="s">
        <v>588</v>
      </c>
      <c r="B866" s="10" t="s">
        <v>141</v>
      </c>
      <c r="C866" s="4">
        <v>2022</v>
      </c>
      <c r="D866" s="341" t="s">
        <v>168</v>
      </c>
      <c r="E866" t="s">
        <v>61</v>
      </c>
      <c r="F866" t="s">
        <v>61</v>
      </c>
      <c r="G866" t="s">
        <v>61</v>
      </c>
      <c r="H866" s="301" t="s">
        <v>169</v>
      </c>
      <c r="I866" s="341" t="s">
        <v>61</v>
      </c>
      <c r="AG866" s="4">
        <v>2023</v>
      </c>
    </row>
    <row r="867" spans="1:33">
      <c r="A867" s="53" t="s">
        <v>15</v>
      </c>
      <c r="B867" s="53" t="s">
        <v>243</v>
      </c>
      <c r="C867" s="51">
        <v>2016</v>
      </c>
      <c r="D867" s="341" t="s">
        <v>142</v>
      </c>
      <c r="E867" t="s">
        <v>142</v>
      </c>
      <c r="F867" s="3" t="s">
        <v>142</v>
      </c>
      <c r="G867" t="s">
        <v>143</v>
      </c>
      <c r="H867" s="301" t="s">
        <v>144</v>
      </c>
      <c r="I867" s="341" t="s">
        <v>145</v>
      </c>
      <c r="AG867" s="741">
        <v>2017</v>
      </c>
    </row>
    <row r="868" spans="1:33">
      <c r="A868" s="53" t="s">
        <v>15</v>
      </c>
      <c r="B868" s="53" t="s">
        <v>243</v>
      </c>
      <c r="C868" s="51">
        <v>2017</v>
      </c>
      <c r="D868" s="341" t="s">
        <v>142</v>
      </c>
      <c r="E868" t="s">
        <v>142</v>
      </c>
      <c r="F868" s="3" t="s">
        <v>142</v>
      </c>
      <c r="G868" t="s">
        <v>143</v>
      </c>
      <c r="H868" s="301" t="s">
        <v>144</v>
      </c>
      <c r="I868" s="341" t="s">
        <v>145</v>
      </c>
      <c r="AG868" s="51">
        <v>2018</v>
      </c>
    </row>
    <row r="869" spans="1:33">
      <c r="A869" s="53" t="s">
        <v>15</v>
      </c>
      <c r="B869" s="53" t="s">
        <v>243</v>
      </c>
      <c r="C869" s="51">
        <v>2018</v>
      </c>
      <c r="D869" s="341" t="s">
        <v>142</v>
      </c>
      <c r="E869" t="s">
        <v>142</v>
      </c>
      <c r="F869" s="3" t="s">
        <v>142</v>
      </c>
      <c r="G869" t="s">
        <v>143</v>
      </c>
      <c r="H869" s="301" t="s">
        <v>144</v>
      </c>
      <c r="I869" s="341" t="s">
        <v>145</v>
      </c>
      <c r="AG869" s="51">
        <v>2019</v>
      </c>
    </row>
    <row r="870" spans="1:33">
      <c r="A870" s="53" t="s">
        <v>15</v>
      </c>
      <c r="B870" s="53" t="s">
        <v>243</v>
      </c>
      <c r="C870" s="51">
        <v>2019</v>
      </c>
      <c r="D870" s="341" t="s">
        <v>142</v>
      </c>
      <c r="E870" t="s">
        <v>142</v>
      </c>
      <c r="F870" s="3" t="s">
        <v>142</v>
      </c>
      <c r="G870" t="s">
        <v>143</v>
      </c>
      <c r="H870" s="301" t="s">
        <v>144</v>
      </c>
      <c r="I870" s="341" t="s">
        <v>145</v>
      </c>
      <c r="AG870" s="51">
        <v>2020</v>
      </c>
    </row>
    <row r="871" spans="1:33">
      <c r="A871" s="53" t="s">
        <v>15</v>
      </c>
      <c r="B871" s="53" t="s">
        <v>243</v>
      </c>
      <c r="C871" s="51">
        <v>2020</v>
      </c>
      <c r="D871" s="341" t="s">
        <v>142</v>
      </c>
      <c r="E871" t="s">
        <v>142</v>
      </c>
      <c r="F871" t="s">
        <v>142</v>
      </c>
      <c r="G871" t="s">
        <v>143</v>
      </c>
      <c r="H871" s="301" t="s">
        <v>144</v>
      </c>
      <c r="I871" s="341" t="s">
        <v>145</v>
      </c>
      <c r="AG871" s="51">
        <v>2021</v>
      </c>
    </row>
    <row r="872" spans="1:33">
      <c r="A872" s="53" t="s">
        <v>15</v>
      </c>
      <c r="B872" s="53" t="s">
        <v>243</v>
      </c>
      <c r="C872" s="51">
        <v>2021</v>
      </c>
      <c r="D872" s="341" t="s">
        <v>142</v>
      </c>
      <c r="E872" t="s">
        <v>142</v>
      </c>
      <c r="F872" t="s">
        <v>142</v>
      </c>
      <c r="G872" t="s">
        <v>143</v>
      </c>
      <c r="H872" s="301" t="s">
        <v>322</v>
      </c>
      <c r="I872" s="341" t="s">
        <v>145</v>
      </c>
      <c r="AG872" s="51">
        <v>2022</v>
      </c>
    </row>
    <row r="873" spans="1:33">
      <c r="A873" s="53" t="s">
        <v>15</v>
      </c>
      <c r="B873" s="53" t="s">
        <v>243</v>
      </c>
      <c r="C873" s="51">
        <v>2022</v>
      </c>
      <c r="D873" s="341" t="s">
        <v>142</v>
      </c>
      <c r="E873" t="s">
        <v>142</v>
      </c>
      <c r="F873" t="s">
        <v>142</v>
      </c>
      <c r="G873" t="s">
        <v>143</v>
      </c>
      <c r="H873" s="301" t="s">
        <v>157</v>
      </c>
      <c r="I873" s="772" t="s">
        <v>145</v>
      </c>
      <c r="AG873" s="51">
        <v>2023</v>
      </c>
    </row>
    <row r="874" spans="1:33">
      <c r="A874" s="55" t="s">
        <v>15</v>
      </c>
      <c r="B874" s="55" t="s">
        <v>243</v>
      </c>
      <c r="C874" s="47">
        <v>2023</v>
      </c>
      <c r="D874" s="341" t="s">
        <v>142</v>
      </c>
      <c r="E874" t="s">
        <v>142</v>
      </c>
      <c r="F874" t="s">
        <v>142</v>
      </c>
      <c r="G874" t="s">
        <v>143</v>
      </c>
      <c r="H874" s="301" t="s">
        <v>157</v>
      </c>
      <c r="I874" s="772" t="s">
        <v>145</v>
      </c>
      <c r="AG874" s="47">
        <v>2023</v>
      </c>
    </row>
    <row r="875" spans="1:33">
      <c r="A875" s="53" t="s">
        <v>596</v>
      </c>
      <c r="B875" s="53" t="s">
        <v>180</v>
      </c>
      <c r="C875" s="51">
        <v>2016</v>
      </c>
      <c r="D875" s="341" t="s">
        <v>142</v>
      </c>
      <c r="E875" t="s">
        <v>142</v>
      </c>
      <c r="F875" t="s">
        <v>168</v>
      </c>
      <c r="G875" t="s">
        <v>181</v>
      </c>
      <c r="H875" s="301" t="s">
        <v>182</v>
      </c>
      <c r="I875" s="341" t="s">
        <v>183</v>
      </c>
      <c r="AG875" s="51">
        <v>2017</v>
      </c>
    </row>
    <row r="876" spans="1:33">
      <c r="A876" s="53" t="s">
        <v>596</v>
      </c>
      <c r="B876" s="53" t="s">
        <v>180</v>
      </c>
      <c r="C876" s="51">
        <v>2017</v>
      </c>
      <c r="D876" s="341" t="s">
        <v>142</v>
      </c>
      <c r="E876" t="s">
        <v>142</v>
      </c>
      <c r="F876" t="s">
        <v>168</v>
      </c>
      <c r="G876" t="s">
        <v>181</v>
      </c>
      <c r="H876" s="301" t="s">
        <v>182</v>
      </c>
      <c r="I876" s="341" t="s">
        <v>183</v>
      </c>
      <c r="AG876" s="51">
        <v>2018</v>
      </c>
    </row>
    <row r="877" spans="1:33">
      <c r="A877" s="53" t="s">
        <v>596</v>
      </c>
      <c r="B877" s="53" t="s">
        <v>180</v>
      </c>
      <c r="C877" s="51">
        <v>2018</v>
      </c>
      <c r="D877" s="341" t="s">
        <v>168</v>
      </c>
      <c r="E877" t="s">
        <v>61</v>
      </c>
      <c r="F877" t="s">
        <v>61</v>
      </c>
      <c r="G877" t="s">
        <v>61</v>
      </c>
      <c r="H877" s="301" t="s">
        <v>169</v>
      </c>
      <c r="I877" s="341" t="s">
        <v>61</v>
      </c>
      <c r="AG877" s="51">
        <v>2019</v>
      </c>
    </row>
    <row r="878" spans="1:33">
      <c r="A878" s="53" t="s">
        <v>596</v>
      </c>
      <c r="B878" s="53" t="s">
        <v>180</v>
      </c>
      <c r="C878" s="51">
        <v>2019</v>
      </c>
      <c r="D878" s="341" t="s">
        <v>168</v>
      </c>
      <c r="E878" t="s">
        <v>61</v>
      </c>
      <c r="F878" t="s">
        <v>61</v>
      </c>
      <c r="G878" t="s">
        <v>61</v>
      </c>
      <c r="H878" s="301" t="s">
        <v>169</v>
      </c>
      <c r="I878" s="341" t="s">
        <v>61</v>
      </c>
      <c r="AG878" s="51">
        <v>2020</v>
      </c>
    </row>
    <row r="879" spans="1:33">
      <c r="A879" s="53" t="s">
        <v>596</v>
      </c>
      <c r="B879" s="53" t="s">
        <v>180</v>
      </c>
      <c r="C879" s="51">
        <v>2020</v>
      </c>
      <c r="D879" s="341" t="s">
        <v>168</v>
      </c>
      <c r="E879" t="s">
        <v>61</v>
      </c>
      <c r="F879" t="s">
        <v>61</v>
      </c>
      <c r="G879" t="s">
        <v>61</v>
      </c>
      <c r="H879" s="301" t="s">
        <v>169</v>
      </c>
      <c r="I879" s="341" t="s">
        <v>61</v>
      </c>
      <c r="AG879" s="51">
        <v>2021</v>
      </c>
    </row>
    <row r="880" spans="1:33">
      <c r="A880" s="53" t="s">
        <v>596</v>
      </c>
      <c r="B880" s="53" t="s">
        <v>180</v>
      </c>
      <c r="C880" s="51">
        <v>2021</v>
      </c>
      <c r="D880" s="341" t="s">
        <v>168</v>
      </c>
      <c r="E880" t="s">
        <v>61</v>
      </c>
      <c r="F880" t="s">
        <v>61</v>
      </c>
      <c r="G880" t="s">
        <v>61</v>
      </c>
      <c r="H880" s="301" t="s">
        <v>169</v>
      </c>
      <c r="I880" s="341" t="s">
        <v>61</v>
      </c>
      <c r="AG880" s="51">
        <v>2022</v>
      </c>
    </row>
    <row r="881" spans="1:33">
      <c r="A881" s="10" t="s">
        <v>596</v>
      </c>
      <c r="B881" s="55" t="s">
        <v>180</v>
      </c>
      <c r="C881" s="4">
        <v>2022</v>
      </c>
      <c r="D881" s="341" t="s">
        <v>168</v>
      </c>
      <c r="E881" t="s">
        <v>61</v>
      </c>
      <c r="F881" t="s">
        <v>61</v>
      </c>
      <c r="G881" t="s">
        <v>61</v>
      </c>
      <c r="H881" s="301" t="s">
        <v>169</v>
      </c>
      <c r="I881" s="341" t="s">
        <v>61</v>
      </c>
      <c r="AG881" s="4">
        <v>2023</v>
      </c>
    </row>
    <row r="882" spans="1:33">
      <c r="A882" s="53" t="s">
        <v>13</v>
      </c>
      <c r="B882" s="53" t="s">
        <v>243</v>
      </c>
      <c r="C882" s="51">
        <v>2016</v>
      </c>
      <c r="D882" s="341" t="s">
        <v>142</v>
      </c>
      <c r="E882" t="s">
        <v>142</v>
      </c>
      <c r="F882" s="3" t="s">
        <v>142</v>
      </c>
      <c r="G882" t="s">
        <v>143</v>
      </c>
      <c r="H882" s="301" t="s">
        <v>144</v>
      </c>
      <c r="I882" s="341" t="s">
        <v>145</v>
      </c>
      <c r="AG882" s="51">
        <v>2017</v>
      </c>
    </row>
    <row r="883" spans="1:33">
      <c r="A883" s="53" t="s">
        <v>13</v>
      </c>
      <c r="B883" s="53" t="s">
        <v>243</v>
      </c>
      <c r="C883" s="51">
        <v>2017</v>
      </c>
      <c r="D883" s="341" t="s">
        <v>142</v>
      </c>
      <c r="E883" t="s">
        <v>142</v>
      </c>
      <c r="F883" s="3" t="s">
        <v>142</v>
      </c>
      <c r="G883" t="s">
        <v>143</v>
      </c>
      <c r="H883" s="301" t="s">
        <v>144</v>
      </c>
      <c r="I883" s="341" t="s">
        <v>145</v>
      </c>
      <c r="AG883" s="51">
        <v>2018</v>
      </c>
    </row>
    <row r="884" spans="1:33">
      <c r="A884" s="53" t="s">
        <v>13</v>
      </c>
      <c r="B884" s="53" t="s">
        <v>243</v>
      </c>
      <c r="C884" s="51">
        <v>2018</v>
      </c>
      <c r="D884" s="341" t="s">
        <v>142</v>
      </c>
      <c r="E884" t="s">
        <v>142</v>
      </c>
      <c r="F884" s="3" t="s">
        <v>142</v>
      </c>
      <c r="G884" t="s">
        <v>143</v>
      </c>
      <c r="H884" s="301" t="s">
        <v>144</v>
      </c>
      <c r="I884" s="341" t="s">
        <v>145</v>
      </c>
      <c r="AG884" s="51">
        <v>2019</v>
      </c>
    </row>
    <row r="885" spans="1:33">
      <c r="A885" s="53" t="s">
        <v>13</v>
      </c>
      <c r="B885" s="53" t="s">
        <v>243</v>
      </c>
      <c r="C885" s="51">
        <v>2019</v>
      </c>
      <c r="D885" s="341" t="s">
        <v>142</v>
      </c>
      <c r="E885" t="s">
        <v>142</v>
      </c>
      <c r="F885" s="3" t="s">
        <v>142</v>
      </c>
      <c r="G885" t="s">
        <v>143</v>
      </c>
      <c r="H885" s="301" t="s">
        <v>144</v>
      </c>
      <c r="I885" s="341" t="s">
        <v>145</v>
      </c>
      <c r="AG885" s="51">
        <v>2020</v>
      </c>
    </row>
    <row r="886" spans="1:33">
      <c r="A886" s="53" t="s">
        <v>13</v>
      </c>
      <c r="B886" s="53" t="s">
        <v>243</v>
      </c>
      <c r="C886" s="51">
        <v>2020</v>
      </c>
      <c r="D886" s="341" t="s">
        <v>142</v>
      </c>
      <c r="E886" t="s">
        <v>142</v>
      </c>
      <c r="F886" t="s">
        <v>142</v>
      </c>
      <c r="G886" t="s">
        <v>143</v>
      </c>
      <c r="H886" s="301" t="s">
        <v>144</v>
      </c>
      <c r="I886" s="341" t="s">
        <v>145</v>
      </c>
      <c r="AG886" s="51">
        <v>2021</v>
      </c>
    </row>
    <row r="887" spans="1:33">
      <c r="A887" s="53" t="s">
        <v>13</v>
      </c>
      <c r="B887" s="53" t="s">
        <v>243</v>
      </c>
      <c r="C887" s="51">
        <v>2021</v>
      </c>
      <c r="D887" s="341" t="s">
        <v>142</v>
      </c>
      <c r="E887" t="s">
        <v>142</v>
      </c>
      <c r="F887" t="s">
        <v>142</v>
      </c>
      <c r="G887" t="s">
        <v>143</v>
      </c>
      <c r="H887" s="301" t="s">
        <v>322</v>
      </c>
      <c r="I887" s="341" t="s">
        <v>145</v>
      </c>
      <c r="AG887" s="51">
        <v>2022</v>
      </c>
    </row>
    <row r="888" spans="1:33">
      <c r="A888" s="53" t="s">
        <v>13</v>
      </c>
      <c r="B888" s="53" t="s">
        <v>243</v>
      </c>
      <c r="C888" s="51">
        <v>2022</v>
      </c>
      <c r="D888" s="341" t="s">
        <v>142</v>
      </c>
      <c r="E888" t="s">
        <v>142</v>
      </c>
      <c r="F888" t="s">
        <v>142</v>
      </c>
      <c r="G888" t="s">
        <v>143</v>
      </c>
      <c r="H888" s="301" t="s">
        <v>157</v>
      </c>
      <c r="I888" s="772" t="s">
        <v>145</v>
      </c>
      <c r="AG888" s="51">
        <v>2023</v>
      </c>
    </row>
    <row r="889" spans="1:33">
      <c r="A889" s="55" t="s">
        <v>13</v>
      </c>
      <c r="B889" s="55" t="s">
        <v>243</v>
      </c>
      <c r="C889" s="47">
        <v>2023</v>
      </c>
      <c r="D889" s="341" t="s">
        <v>142</v>
      </c>
      <c r="E889" t="s">
        <v>142</v>
      </c>
      <c r="F889" t="s">
        <v>142</v>
      </c>
      <c r="G889" t="s">
        <v>143</v>
      </c>
      <c r="H889" s="301" t="s">
        <v>157</v>
      </c>
      <c r="I889" s="772" t="s">
        <v>145</v>
      </c>
      <c r="AG889" s="47">
        <v>2023</v>
      </c>
    </row>
    <row r="890" spans="1:33">
      <c r="A890" s="53" t="s">
        <v>14</v>
      </c>
      <c r="B890" s="53" t="s">
        <v>141</v>
      </c>
      <c r="C890" s="51">
        <v>2016</v>
      </c>
      <c r="D890" s="341" t="s">
        <v>142</v>
      </c>
      <c r="E890" t="s">
        <v>168</v>
      </c>
      <c r="F890" t="s">
        <v>61</v>
      </c>
      <c r="G890" t="s">
        <v>204</v>
      </c>
      <c r="H890" s="301" t="s">
        <v>205</v>
      </c>
      <c r="I890" s="341" t="s">
        <v>61</v>
      </c>
      <c r="AG890" s="741">
        <v>2017</v>
      </c>
    </row>
    <row r="891" spans="1:33">
      <c r="A891" s="53" t="s">
        <v>14</v>
      </c>
      <c r="B891" s="53" t="s">
        <v>141</v>
      </c>
      <c r="C891" s="51">
        <v>2017</v>
      </c>
      <c r="D891" s="341" t="s">
        <v>142</v>
      </c>
      <c r="E891" t="s">
        <v>142</v>
      </c>
      <c r="F891" s="3" t="s">
        <v>168</v>
      </c>
      <c r="G891" t="s">
        <v>204</v>
      </c>
      <c r="H891" s="301" t="s">
        <v>205</v>
      </c>
      <c r="I891" s="341" t="s">
        <v>609</v>
      </c>
      <c r="AG891" s="51">
        <v>2018</v>
      </c>
    </row>
    <row r="892" spans="1:33">
      <c r="A892" s="53" t="s">
        <v>14</v>
      </c>
      <c r="B892" s="53" t="s">
        <v>141</v>
      </c>
      <c r="C892" s="51">
        <v>2018</v>
      </c>
      <c r="D892" s="341" t="s">
        <v>142</v>
      </c>
      <c r="E892" t="s">
        <v>168</v>
      </c>
      <c r="F892" t="s">
        <v>61</v>
      </c>
      <c r="G892" t="s">
        <v>143</v>
      </c>
      <c r="H892" s="301" t="s">
        <v>574</v>
      </c>
      <c r="I892" s="341" t="s">
        <v>61</v>
      </c>
      <c r="AG892" s="51">
        <v>2019</v>
      </c>
    </row>
    <row r="893" spans="1:33">
      <c r="A893" s="53" t="s">
        <v>14</v>
      </c>
      <c r="B893" s="53" t="s">
        <v>141</v>
      </c>
      <c r="C893" s="51">
        <v>2019</v>
      </c>
      <c r="D893" s="341" t="s">
        <v>168</v>
      </c>
      <c r="E893" t="s">
        <v>61</v>
      </c>
      <c r="F893" t="s">
        <v>61</v>
      </c>
      <c r="G893" t="s">
        <v>61</v>
      </c>
      <c r="H893" s="301" t="s">
        <v>169</v>
      </c>
      <c r="I893" s="341" t="s">
        <v>61</v>
      </c>
      <c r="AG893" s="51">
        <v>2020</v>
      </c>
    </row>
    <row r="894" spans="1:33">
      <c r="A894" s="53" t="s">
        <v>14</v>
      </c>
      <c r="B894" s="53" t="s">
        <v>141</v>
      </c>
      <c r="C894" s="51">
        <v>2020</v>
      </c>
      <c r="D894" s="341" t="s">
        <v>142</v>
      </c>
      <c r="E894" t="s">
        <v>168</v>
      </c>
      <c r="F894" t="s">
        <v>61</v>
      </c>
      <c r="G894" t="s">
        <v>817</v>
      </c>
      <c r="H894" s="301" t="s">
        <v>231</v>
      </c>
      <c r="I894" s="341" t="s">
        <v>61</v>
      </c>
      <c r="AG894" s="51">
        <v>2021</v>
      </c>
    </row>
    <row r="895" spans="1:33">
      <c r="A895" s="53" t="s">
        <v>14</v>
      </c>
      <c r="B895" s="53" t="s">
        <v>141</v>
      </c>
      <c r="C895" s="51">
        <v>2021</v>
      </c>
      <c r="D895" s="341" t="s">
        <v>142</v>
      </c>
      <c r="E895" t="s">
        <v>168</v>
      </c>
      <c r="F895" t="s">
        <v>61</v>
      </c>
      <c r="G895" t="s">
        <v>817</v>
      </c>
      <c r="H895" s="301" t="s">
        <v>611</v>
      </c>
      <c r="I895" s="341" t="s">
        <v>61</v>
      </c>
      <c r="AG895" s="51">
        <v>2022</v>
      </c>
    </row>
    <row r="896" spans="1:33">
      <c r="A896" s="53" t="s">
        <v>14</v>
      </c>
      <c r="B896" s="53" t="s">
        <v>141</v>
      </c>
      <c r="C896" s="51">
        <v>2022</v>
      </c>
      <c r="D896" s="341" t="s">
        <v>142</v>
      </c>
      <c r="E896" t="s">
        <v>142</v>
      </c>
      <c r="F896" t="s">
        <v>142</v>
      </c>
      <c r="G896" t="s">
        <v>204</v>
      </c>
      <c r="H896" s="301" t="s">
        <v>612</v>
      </c>
      <c r="I896" s="772" t="s">
        <v>613</v>
      </c>
      <c r="AG896" s="51">
        <v>2023</v>
      </c>
    </row>
    <row r="897" spans="1:33">
      <c r="A897" s="55" t="s">
        <v>14</v>
      </c>
      <c r="B897" s="55" t="s">
        <v>141</v>
      </c>
      <c r="C897" s="47">
        <v>2023</v>
      </c>
      <c r="D897" s="341" t="s">
        <v>142</v>
      </c>
      <c r="E897" t="s">
        <v>168</v>
      </c>
      <c r="F897" t="s">
        <v>61</v>
      </c>
      <c r="G897" t="s">
        <v>204</v>
      </c>
      <c r="H897" s="301" t="s">
        <v>612</v>
      </c>
      <c r="I897" s="341" t="s">
        <v>61</v>
      </c>
      <c r="AG897" s="47">
        <v>2023</v>
      </c>
    </row>
    <row r="898" spans="1:33">
      <c r="A898" s="53" t="s">
        <v>11</v>
      </c>
      <c r="B898" s="53" t="s">
        <v>243</v>
      </c>
      <c r="C898" s="51">
        <v>2016</v>
      </c>
      <c r="D898" s="341" t="s">
        <v>142</v>
      </c>
      <c r="E898" t="s">
        <v>142</v>
      </c>
      <c r="F898" s="3" t="s">
        <v>142</v>
      </c>
      <c r="G898" t="s">
        <v>143</v>
      </c>
      <c r="H898" s="301" t="s">
        <v>144</v>
      </c>
      <c r="I898" s="341" t="s">
        <v>145</v>
      </c>
      <c r="AG898" s="51">
        <v>2017</v>
      </c>
    </row>
    <row r="899" spans="1:33">
      <c r="A899" s="53" t="s">
        <v>11</v>
      </c>
      <c r="B899" s="53" t="s">
        <v>243</v>
      </c>
      <c r="C899" s="51">
        <v>2017</v>
      </c>
      <c r="D899" s="341" t="s">
        <v>142</v>
      </c>
      <c r="E899" t="s">
        <v>142</v>
      </c>
      <c r="F899" s="3" t="s">
        <v>142</v>
      </c>
      <c r="G899" t="s">
        <v>143</v>
      </c>
      <c r="H899" s="301" t="s">
        <v>144</v>
      </c>
      <c r="I899" s="341" t="s">
        <v>145</v>
      </c>
      <c r="AG899" s="51">
        <v>2018</v>
      </c>
    </row>
    <row r="900" spans="1:33">
      <c r="A900" s="53" t="s">
        <v>11</v>
      </c>
      <c r="B900" s="53" t="s">
        <v>243</v>
      </c>
      <c r="C900" s="51">
        <v>2018</v>
      </c>
      <c r="D900" s="341" t="s">
        <v>142</v>
      </c>
      <c r="E900" t="s">
        <v>142</v>
      </c>
      <c r="F900" s="3" t="s">
        <v>142</v>
      </c>
      <c r="G900" t="s">
        <v>143</v>
      </c>
      <c r="H900" s="301" t="s">
        <v>144</v>
      </c>
      <c r="I900" s="341" t="s">
        <v>145</v>
      </c>
      <c r="AG900" s="51">
        <v>2019</v>
      </c>
    </row>
    <row r="901" spans="1:33">
      <c r="A901" s="53" t="s">
        <v>11</v>
      </c>
      <c r="B901" s="53" t="s">
        <v>243</v>
      </c>
      <c r="C901" s="51">
        <v>2019</v>
      </c>
      <c r="D901" s="341" t="s">
        <v>142</v>
      </c>
      <c r="E901" t="s">
        <v>142</v>
      </c>
      <c r="F901" s="3" t="s">
        <v>142</v>
      </c>
      <c r="G901" t="s">
        <v>143</v>
      </c>
      <c r="H901" s="301" t="s">
        <v>144</v>
      </c>
      <c r="I901" s="341" t="s">
        <v>145</v>
      </c>
      <c r="AG901" s="51">
        <v>2020</v>
      </c>
    </row>
    <row r="902" spans="1:33">
      <c r="A902" s="53" t="s">
        <v>11</v>
      </c>
      <c r="B902" s="53" t="s">
        <v>243</v>
      </c>
      <c r="C902" s="51">
        <v>2020</v>
      </c>
      <c r="D902" s="341" t="s">
        <v>142</v>
      </c>
      <c r="E902" t="s">
        <v>142</v>
      </c>
      <c r="F902" t="s">
        <v>142</v>
      </c>
      <c r="G902" t="s">
        <v>143</v>
      </c>
      <c r="H902" s="301" t="s">
        <v>144</v>
      </c>
      <c r="I902" s="341" t="s">
        <v>145</v>
      </c>
      <c r="AG902" s="51">
        <v>2021</v>
      </c>
    </row>
    <row r="903" spans="1:33">
      <c r="A903" s="53" t="s">
        <v>11</v>
      </c>
      <c r="B903" s="53" t="s">
        <v>243</v>
      </c>
      <c r="C903" s="51">
        <v>2021</v>
      </c>
      <c r="D903" s="341" t="s">
        <v>142</v>
      </c>
      <c r="E903" t="s">
        <v>142</v>
      </c>
      <c r="F903" t="s">
        <v>142</v>
      </c>
      <c r="G903" t="s">
        <v>143</v>
      </c>
      <c r="H903" s="301" t="s">
        <v>157</v>
      </c>
      <c r="I903" s="341" t="s">
        <v>145</v>
      </c>
      <c r="AG903" s="51">
        <v>2022</v>
      </c>
    </row>
    <row r="904" spans="1:33">
      <c r="A904" s="53" t="s">
        <v>11</v>
      </c>
      <c r="B904" s="53" t="s">
        <v>243</v>
      </c>
      <c r="C904" s="51">
        <v>2022</v>
      </c>
      <c r="D904" s="341" t="s">
        <v>142</v>
      </c>
      <c r="E904" t="s">
        <v>142</v>
      </c>
      <c r="F904" t="s">
        <v>142</v>
      </c>
      <c r="G904" t="s">
        <v>143</v>
      </c>
      <c r="H904" s="301" t="s">
        <v>157</v>
      </c>
      <c r="I904" s="772" t="s">
        <v>145</v>
      </c>
      <c r="AG904" s="51">
        <v>2023</v>
      </c>
    </row>
    <row r="905" spans="1:33">
      <c r="A905" s="55" t="s">
        <v>11</v>
      </c>
      <c r="B905" s="55" t="s">
        <v>243</v>
      </c>
      <c r="C905" s="47">
        <v>2023</v>
      </c>
      <c r="D905" s="341" t="s">
        <v>142</v>
      </c>
      <c r="E905" t="s">
        <v>142</v>
      </c>
      <c r="F905" t="s">
        <v>142</v>
      </c>
      <c r="G905" t="s">
        <v>143</v>
      </c>
      <c r="H905" s="301" t="s">
        <v>157</v>
      </c>
      <c r="I905" s="772" t="s">
        <v>145</v>
      </c>
      <c r="AG905" s="47">
        <v>2023</v>
      </c>
    </row>
    <row r="906" spans="1:33">
      <c r="A906" s="9" t="s">
        <v>626</v>
      </c>
      <c r="B906" s="9" t="s">
        <v>102</v>
      </c>
      <c r="C906" s="5">
        <v>2016</v>
      </c>
      <c r="D906" s="341" t="s">
        <v>168</v>
      </c>
      <c r="E906" t="s">
        <v>61</v>
      </c>
      <c r="F906" t="s">
        <v>61</v>
      </c>
      <c r="G906" t="s">
        <v>61</v>
      </c>
      <c r="H906" s="301" t="s">
        <v>169</v>
      </c>
      <c r="I906" s="341" t="s">
        <v>61</v>
      </c>
      <c r="AG906" s="5">
        <v>2017</v>
      </c>
    </row>
    <row r="907" spans="1:33">
      <c r="A907" s="9" t="s">
        <v>626</v>
      </c>
      <c r="B907" s="9" t="s">
        <v>102</v>
      </c>
      <c r="C907" s="5">
        <v>2017</v>
      </c>
      <c r="D907" s="341" t="s">
        <v>168</v>
      </c>
      <c r="E907" t="s">
        <v>61</v>
      </c>
      <c r="F907" t="s">
        <v>61</v>
      </c>
      <c r="G907" t="s">
        <v>61</v>
      </c>
      <c r="H907" s="301" t="s">
        <v>169</v>
      </c>
      <c r="I907" s="341" t="s">
        <v>61</v>
      </c>
      <c r="AG907" s="5">
        <v>2018</v>
      </c>
    </row>
    <row r="908" spans="1:33">
      <c r="A908" s="9" t="s">
        <v>626</v>
      </c>
      <c r="B908" s="9" t="s">
        <v>102</v>
      </c>
      <c r="C908" s="5">
        <v>2018</v>
      </c>
      <c r="D908" s="341" t="s">
        <v>168</v>
      </c>
      <c r="E908" t="s">
        <v>61</v>
      </c>
      <c r="F908" t="s">
        <v>61</v>
      </c>
      <c r="G908" t="s">
        <v>61</v>
      </c>
      <c r="H908" s="301" t="s">
        <v>169</v>
      </c>
      <c r="I908" s="341" t="s">
        <v>61</v>
      </c>
      <c r="AG908" s="5">
        <v>2019</v>
      </c>
    </row>
    <row r="909" spans="1:33">
      <c r="A909" s="9" t="s">
        <v>626</v>
      </c>
      <c r="B909" s="9" t="s">
        <v>102</v>
      </c>
      <c r="C909" s="5">
        <v>2019</v>
      </c>
      <c r="D909" s="341" t="s">
        <v>168</v>
      </c>
      <c r="E909" t="s">
        <v>61</v>
      </c>
      <c r="F909" t="s">
        <v>61</v>
      </c>
      <c r="G909" t="s">
        <v>61</v>
      </c>
      <c r="H909" s="301" t="s">
        <v>169</v>
      </c>
      <c r="I909" s="341" t="s">
        <v>61</v>
      </c>
      <c r="AG909" s="5">
        <v>2020</v>
      </c>
    </row>
    <row r="910" spans="1:33">
      <c r="A910" s="9" t="s">
        <v>626</v>
      </c>
      <c r="B910" s="9" t="s">
        <v>102</v>
      </c>
      <c r="C910" s="5">
        <v>2020</v>
      </c>
      <c r="D910" s="341" t="s">
        <v>168</v>
      </c>
      <c r="E910" t="s">
        <v>61</v>
      </c>
      <c r="F910" t="s">
        <v>61</v>
      </c>
      <c r="G910" t="s">
        <v>61</v>
      </c>
      <c r="H910" s="301" t="s">
        <v>169</v>
      </c>
      <c r="I910" s="341" t="s">
        <v>61</v>
      </c>
      <c r="AG910" s="5">
        <v>2021</v>
      </c>
    </row>
    <row r="911" spans="1:33">
      <c r="A911" s="9" t="s">
        <v>626</v>
      </c>
      <c r="B911" s="9" t="s">
        <v>102</v>
      </c>
      <c r="C911" s="5">
        <v>2021</v>
      </c>
      <c r="D911" s="341" t="s">
        <v>168</v>
      </c>
      <c r="E911" t="s">
        <v>61</v>
      </c>
      <c r="F911" t="s">
        <v>61</v>
      </c>
      <c r="G911" t="s">
        <v>61</v>
      </c>
      <c r="H911" s="301" t="s">
        <v>169</v>
      </c>
      <c r="I911" s="341" t="s">
        <v>61</v>
      </c>
      <c r="AG911" s="5">
        <v>2022</v>
      </c>
    </row>
    <row r="912" spans="1:33">
      <c r="A912" s="10" t="s">
        <v>626</v>
      </c>
      <c r="B912" s="10" t="s">
        <v>102</v>
      </c>
      <c r="C912" s="4">
        <v>2022</v>
      </c>
      <c r="D912" s="341" t="s">
        <v>168</v>
      </c>
      <c r="E912" t="s">
        <v>61</v>
      </c>
      <c r="F912" t="s">
        <v>61</v>
      </c>
      <c r="G912" t="s">
        <v>61</v>
      </c>
      <c r="H912" s="301" t="s">
        <v>169</v>
      </c>
      <c r="I912" s="341" t="s">
        <v>61</v>
      </c>
      <c r="AG912" s="4">
        <v>2023</v>
      </c>
    </row>
    <row r="913" spans="1:33">
      <c r="A913" s="53" t="s">
        <v>10</v>
      </c>
      <c r="B913" s="53" t="s">
        <v>804</v>
      </c>
      <c r="C913" s="51">
        <v>2016</v>
      </c>
      <c r="D913" s="341" t="s">
        <v>142</v>
      </c>
      <c r="E913" t="s">
        <v>142</v>
      </c>
      <c r="F913" s="3" t="s">
        <v>142</v>
      </c>
      <c r="G913" t="s">
        <v>143</v>
      </c>
      <c r="H913" s="301" t="s">
        <v>144</v>
      </c>
      <c r="I913" s="341" t="s">
        <v>410</v>
      </c>
      <c r="AG913" s="741">
        <v>2017</v>
      </c>
    </row>
    <row r="914" spans="1:33">
      <c r="A914" s="53" t="s">
        <v>10</v>
      </c>
      <c r="B914" s="53" t="s">
        <v>804</v>
      </c>
      <c r="C914" s="51">
        <v>2017</v>
      </c>
      <c r="D914" s="341" t="s">
        <v>142</v>
      </c>
      <c r="E914" t="s">
        <v>142</v>
      </c>
      <c r="F914" s="3" t="s">
        <v>142</v>
      </c>
      <c r="G914" t="s">
        <v>143</v>
      </c>
      <c r="H914" s="301" t="s">
        <v>144</v>
      </c>
      <c r="I914" s="341" t="s">
        <v>209</v>
      </c>
      <c r="AG914" s="51">
        <v>2018</v>
      </c>
    </row>
    <row r="915" spans="1:33">
      <c r="A915" s="53" t="s">
        <v>10</v>
      </c>
      <c r="B915" s="53" t="s">
        <v>804</v>
      </c>
      <c r="C915" s="51">
        <v>2018</v>
      </c>
      <c r="D915" s="341" t="s">
        <v>142</v>
      </c>
      <c r="E915" t="s">
        <v>142</v>
      </c>
      <c r="F915" s="3" t="s">
        <v>142</v>
      </c>
      <c r="G915" t="s">
        <v>143</v>
      </c>
      <c r="H915" s="301" t="s">
        <v>144</v>
      </c>
      <c r="I915" s="341" t="s">
        <v>209</v>
      </c>
      <c r="AG915" s="51">
        <v>2019</v>
      </c>
    </row>
    <row r="916" spans="1:33">
      <c r="A916" s="53" t="s">
        <v>10</v>
      </c>
      <c r="B916" s="53" t="s">
        <v>804</v>
      </c>
      <c r="C916" s="51">
        <v>2019</v>
      </c>
      <c r="D916" s="341" t="s">
        <v>142</v>
      </c>
      <c r="E916" t="s">
        <v>142</v>
      </c>
      <c r="F916" t="s">
        <v>142</v>
      </c>
      <c r="G916" t="s">
        <v>143</v>
      </c>
      <c r="H916" s="301" t="s">
        <v>144</v>
      </c>
      <c r="I916" s="341" t="s">
        <v>209</v>
      </c>
      <c r="AG916" s="51">
        <v>2020</v>
      </c>
    </row>
    <row r="917" spans="1:33">
      <c r="A917" s="53" t="s">
        <v>10</v>
      </c>
      <c r="B917" s="53" t="s">
        <v>804</v>
      </c>
      <c r="C917" s="51">
        <v>2020</v>
      </c>
      <c r="D917" s="341" t="s">
        <v>142</v>
      </c>
      <c r="E917" t="s">
        <v>142</v>
      </c>
      <c r="F917" t="s">
        <v>142</v>
      </c>
      <c r="G917" t="s">
        <v>143</v>
      </c>
      <c r="H917" s="301" t="s">
        <v>144</v>
      </c>
      <c r="I917" s="341" t="s">
        <v>410</v>
      </c>
      <c r="AG917" s="51">
        <v>2021</v>
      </c>
    </row>
    <row r="918" spans="1:33">
      <c r="A918" s="53" t="s">
        <v>10</v>
      </c>
      <c r="B918" s="53" t="s">
        <v>804</v>
      </c>
      <c r="C918" s="51">
        <v>2021</v>
      </c>
      <c r="D918" s="341" t="s">
        <v>142</v>
      </c>
      <c r="E918" t="s">
        <v>142</v>
      </c>
      <c r="F918" t="s">
        <v>142</v>
      </c>
      <c r="G918" t="s">
        <v>143</v>
      </c>
      <c r="H918" s="301" t="s">
        <v>157</v>
      </c>
      <c r="I918" s="341" t="s">
        <v>410</v>
      </c>
      <c r="AG918" s="51">
        <v>2022</v>
      </c>
    </row>
    <row r="919" spans="1:33">
      <c r="A919" s="53" t="s">
        <v>10</v>
      </c>
      <c r="B919" s="53" t="s">
        <v>804</v>
      </c>
      <c r="C919" s="51">
        <v>2022</v>
      </c>
      <c r="D919" s="341" t="s">
        <v>142</v>
      </c>
      <c r="E919" t="s">
        <v>142</v>
      </c>
      <c r="F919" t="s">
        <v>163</v>
      </c>
      <c r="G919" t="s">
        <v>143</v>
      </c>
      <c r="H919" s="301" t="s">
        <v>157</v>
      </c>
      <c r="I919" s="772" t="s">
        <v>410</v>
      </c>
      <c r="AG919" s="51">
        <v>2023</v>
      </c>
    </row>
    <row r="920" spans="1:33">
      <c r="A920" s="55" t="s">
        <v>10</v>
      </c>
      <c r="B920" s="55" t="s">
        <v>804</v>
      </c>
      <c r="C920" s="47">
        <v>2023</v>
      </c>
      <c r="D920" s="341" t="s">
        <v>142</v>
      </c>
      <c r="E920" t="s">
        <v>168</v>
      </c>
      <c r="F920" t="s">
        <v>61</v>
      </c>
      <c r="G920" t="s">
        <v>143</v>
      </c>
      <c r="H920" s="301" t="s">
        <v>157</v>
      </c>
      <c r="I920" s="341" t="s">
        <v>61</v>
      </c>
      <c r="AG920" s="47">
        <v>2023</v>
      </c>
    </row>
    <row r="921" spans="1:33">
      <c r="A921" s="53" t="s">
        <v>630</v>
      </c>
      <c r="B921" s="53" t="s">
        <v>141</v>
      </c>
      <c r="C921" s="51">
        <v>2016</v>
      </c>
      <c r="D921" s="341" t="s">
        <v>168</v>
      </c>
      <c r="E921" t="s">
        <v>61</v>
      </c>
      <c r="F921" t="s">
        <v>61</v>
      </c>
      <c r="G921" t="s">
        <v>61</v>
      </c>
      <c r="H921" s="301" t="s">
        <v>169</v>
      </c>
      <c r="I921" s="341" t="s">
        <v>61</v>
      </c>
      <c r="AG921" s="741">
        <v>2017</v>
      </c>
    </row>
    <row r="922" spans="1:33">
      <c r="A922" s="53" t="s">
        <v>630</v>
      </c>
      <c r="B922" s="53" t="s">
        <v>141</v>
      </c>
      <c r="C922" s="51">
        <v>2017</v>
      </c>
      <c r="D922" s="341" t="s">
        <v>168</v>
      </c>
      <c r="E922" t="s">
        <v>61</v>
      </c>
      <c r="F922" t="s">
        <v>61</v>
      </c>
      <c r="G922" t="s">
        <v>61</v>
      </c>
      <c r="H922" s="301" t="s">
        <v>169</v>
      </c>
      <c r="I922" s="341" t="s">
        <v>61</v>
      </c>
      <c r="AG922" s="51">
        <v>2018</v>
      </c>
    </row>
    <row r="923" spans="1:33">
      <c r="A923" s="53" t="s">
        <v>630</v>
      </c>
      <c r="B923" s="53" t="s">
        <v>141</v>
      </c>
      <c r="C923" s="51">
        <v>2018</v>
      </c>
      <c r="D923" s="341" t="s">
        <v>168</v>
      </c>
      <c r="E923" t="s">
        <v>61</v>
      </c>
      <c r="F923" t="s">
        <v>61</v>
      </c>
      <c r="G923" t="s">
        <v>61</v>
      </c>
      <c r="H923" s="301" t="s">
        <v>169</v>
      </c>
      <c r="I923" s="341" t="s">
        <v>61</v>
      </c>
      <c r="AG923" s="51">
        <v>2019</v>
      </c>
    </row>
    <row r="924" spans="1:33">
      <c r="A924" s="53" t="s">
        <v>630</v>
      </c>
      <c r="B924" s="53" t="s">
        <v>141</v>
      </c>
      <c r="C924" s="51">
        <v>2019</v>
      </c>
      <c r="D924" s="341" t="s">
        <v>142</v>
      </c>
      <c r="E924" t="s">
        <v>168</v>
      </c>
      <c r="F924" t="s">
        <v>61</v>
      </c>
      <c r="G924" t="s">
        <v>817</v>
      </c>
      <c r="H924" s="301" t="s">
        <v>231</v>
      </c>
      <c r="I924" s="341" t="s">
        <v>61</v>
      </c>
      <c r="AG924" s="51">
        <v>2020</v>
      </c>
    </row>
    <row r="925" spans="1:33">
      <c r="A925" s="53" t="s">
        <v>630</v>
      </c>
      <c r="B925" s="53" t="s">
        <v>141</v>
      </c>
      <c r="C925" s="51">
        <v>2020</v>
      </c>
      <c r="D925" s="341" t="s">
        <v>142</v>
      </c>
      <c r="E925" t="s">
        <v>168</v>
      </c>
      <c r="F925" t="s">
        <v>61</v>
      </c>
      <c r="G925" t="s">
        <v>817</v>
      </c>
      <c r="H925" s="301" t="s">
        <v>231</v>
      </c>
      <c r="I925" s="341" t="s">
        <v>61</v>
      </c>
      <c r="AG925" s="51">
        <v>2021</v>
      </c>
    </row>
    <row r="926" spans="1:33">
      <c r="A926" s="53" t="s">
        <v>630</v>
      </c>
      <c r="B926" s="53" t="s">
        <v>141</v>
      </c>
      <c r="C926" s="51">
        <v>2021</v>
      </c>
      <c r="D926" s="341" t="s">
        <v>142</v>
      </c>
      <c r="E926" t="s">
        <v>168</v>
      </c>
      <c r="F926" t="s">
        <v>61</v>
      </c>
      <c r="G926" t="s">
        <v>817</v>
      </c>
      <c r="H926" s="301" t="s">
        <v>631</v>
      </c>
      <c r="I926" s="341" t="s">
        <v>61</v>
      </c>
      <c r="AG926" s="51">
        <v>2022</v>
      </c>
    </row>
    <row r="927" spans="1:33">
      <c r="A927" s="53" t="s">
        <v>630</v>
      </c>
      <c r="B927" s="53" t="s">
        <v>141</v>
      </c>
      <c r="C927" s="51">
        <v>2022</v>
      </c>
      <c r="D927" s="341" t="s">
        <v>142</v>
      </c>
      <c r="E927" t="s">
        <v>168</v>
      </c>
      <c r="F927" t="s">
        <v>61</v>
      </c>
      <c r="G927" t="s">
        <v>815</v>
      </c>
      <c r="H927" s="301" t="s">
        <v>632</v>
      </c>
      <c r="I927" s="341" t="s">
        <v>61</v>
      </c>
      <c r="AG927" s="51">
        <v>2023</v>
      </c>
    </row>
    <row r="928" spans="1:33">
      <c r="A928" s="55" t="s">
        <v>630</v>
      </c>
      <c r="B928" s="55" t="s">
        <v>141</v>
      </c>
      <c r="C928" s="47">
        <v>2023</v>
      </c>
      <c r="D928" s="341" t="s">
        <v>142</v>
      </c>
      <c r="E928" t="s">
        <v>168</v>
      </c>
      <c r="F928" t="s">
        <v>61</v>
      </c>
      <c r="G928" t="s">
        <v>826</v>
      </c>
      <c r="H928" s="301" t="s">
        <v>632</v>
      </c>
      <c r="I928" s="341" t="s">
        <v>61</v>
      </c>
      <c r="AG928" s="47">
        <v>2023</v>
      </c>
    </row>
    <row r="929" spans="1:33">
      <c r="A929" s="9" t="s">
        <v>634</v>
      </c>
      <c r="B929" s="9" t="s">
        <v>141</v>
      </c>
      <c r="C929" s="5">
        <v>2016</v>
      </c>
      <c r="D929" s="341" t="s">
        <v>168</v>
      </c>
      <c r="E929" t="s">
        <v>61</v>
      </c>
      <c r="F929" t="s">
        <v>61</v>
      </c>
      <c r="G929" t="s">
        <v>61</v>
      </c>
      <c r="H929" s="301" t="s">
        <v>169</v>
      </c>
      <c r="I929" s="341" t="s">
        <v>61</v>
      </c>
      <c r="AG929" s="5">
        <v>2017</v>
      </c>
    </row>
    <row r="930" spans="1:33">
      <c r="A930" s="9" t="s">
        <v>634</v>
      </c>
      <c r="B930" s="9" t="s">
        <v>141</v>
      </c>
      <c r="C930" s="5">
        <v>2017</v>
      </c>
      <c r="D930" s="341" t="s">
        <v>168</v>
      </c>
      <c r="E930" t="s">
        <v>61</v>
      </c>
      <c r="F930" t="s">
        <v>61</v>
      </c>
      <c r="G930" t="s">
        <v>61</v>
      </c>
      <c r="H930" s="301" t="s">
        <v>169</v>
      </c>
      <c r="I930" s="341" t="s">
        <v>61</v>
      </c>
      <c r="AG930" s="5">
        <v>2018</v>
      </c>
    </row>
    <row r="931" spans="1:33">
      <c r="A931" s="9" t="s">
        <v>634</v>
      </c>
      <c r="B931" s="9" t="s">
        <v>141</v>
      </c>
      <c r="C931" s="5">
        <v>2018</v>
      </c>
      <c r="D931" s="341" t="s">
        <v>168</v>
      </c>
      <c r="E931" t="s">
        <v>61</v>
      </c>
      <c r="F931" t="s">
        <v>61</v>
      </c>
      <c r="G931" t="s">
        <v>61</v>
      </c>
      <c r="H931" s="301" t="s">
        <v>169</v>
      </c>
      <c r="I931" s="341" t="s">
        <v>61</v>
      </c>
      <c r="AG931" s="5">
        <v>2019</v>
      </c>
    </row>
    <row r="932" spans="1:33">
      <c r="A932" s="9" t="s">
        <v>634</v>
      </c>
      <c r="B932" s="9" t="s">
        <v>141</v>
      </c>
      <c r="C932" s="5">
        <v>2019</v>
      </c>
      <c r="D932" s="341" t="s">
        <v>168</v>
      </c>
      <c r="E932" t="s">
        <v>61</v>
      </c>
      <c r="F932" t="s">
        <v>61</v>
      </c>
      <c r="G932" t="s">
        <v>61</v>
      </c>
      <c r="H932" s="301" t="s">
        <v>169</v>
      </c>
      <c r="I932" s="341" t="s">
        <v>61</v>
      </c>
      <c r="AG932" s="5">
        <v>2020</v>
      </c>
    </row>
    <row r="933" spans="1:33">
      <c r="A933" s="9" t="s">
        <v>634</v>
      </c>
      <c r="B933" s="9" t="s">
        <v>141</v>
      </c>
      <c r="C933" s="5">
        <v>2020</v>
      </c>
      <c r="D933" s="341" t="s">
        <v>168</v>
      </c>
      <c r="E933" t="s">
        <v>61</v>
      </c>
      <c r="F933" t="s">
        <v>61</v>
      </c>
      <c r="G933" t="s">
        <v>61</v>
      </c>
      <c r="H933" s="301" t="s">
        <v>169</v>
      </c>
      <c r="I933" s="341" t="s">
        <v>61</v>
      </c>
      <c r="AG933" s="5">
        <v>2021</v>
      </c>
    </row>
    <row r="934" spans="1:33">
      <c r="A934" s="9" t="s">
        <v>634</v>
      </c>
      <c r="B934" s="9" t="s">
        <v>141</v>
      </c>
      <c r="C934" s="5">
        <v>2021</v>
      </c>
      <c r="D934" s="341" t="s">
        <v>168</v>
      </c>
      <c r="E934" t="s">
        <v>61</v>
      </c>
      <c r="F934" t="s">
        <v>61</v>
      </c>
      <c r="G934" t="s">
        <v>61</v>
      </c>
      <c r="H934" s="301" t="s">
        <v>169</v>
      </c>
      <c r="I934" s="341" t="s">
        <v>61</v>
      </c>
      <c r="AG934" s="5">
        <v>2022</v>
      </c>
    </row>
    <row r="935" spans="1:33">
      <c r="A935" s="10" t="s">
        <v>634</v>
      </c>
      <c r="B935" s="10" t="s">
        <v>141</v>
      </c>
      <c r="C935" s="4">
        <v>2022</v>
      </c>
      <c r="D935" s="341" t="s">
        <v>168</v>
      </c>
      <c r="E935" t="s">
        <v>61</v>
      </c>
      <c r="F935" t="s">
        <v>61</v>
      </c>
      <c r="G935" t="s">
        <v>61</v>
      </c>
      <c r="H935" s="301" t="s">
        <v>169</v>
      </c>
      <c r="I935" s="341" t="s">
        <v>61</v>
      </c>
      <c r="AG935" s="4">
        <v>2023</v>
      </c>
    </row>
    <row r="936" spans="1:33">
      <c r="A936" s="53" t="s">
        <v>635</v>
      </c>
      <c r="B936" s="53" t="s">
        <v>141</v>
      </c>
      <c r="C936" s="51">
        <v>2016</v>
      </c>
      <c r="D936" s="341" t="s">
        <v>142</v>
      </c>
      <c r="E936" t="s">
        <v>168</v>
      </c>
      <c r="F936" t="s">
        <v>61</v>
      </c>
      <c r="G936" t="s">
        <v>181</v>
      </c>
      <c r="H936" s="301" t="s">
        <v>182</v>
      </c>
      <c r="I936" s="341" t="s">
        <v>61</v>
      </c>
      <c r="AG936" s="741">
        <v>2017</v>
      </c>
    </row>
    <row r="937" spans="1:33">
      <c r="A937" s="53" t="s">
        <v>635</v>
      </c>
      <c r="B937" s="53" t="s">
        <v>141</v>
      </c>
      <c r="C937" s="51">
        <v>2017</v>
      </c>
      <c r="D937" s="341" t="s">
        <v>168</v>
      </c>
      <c r="E937" t="s">
        <v>61</v>
      </c>
      <c r="F937" t="s">
        <v>61</v>
      </c>
      <c r="G937" t="s">
        <v>61</v>
      </c>
      <c r="H937" s="301" t="s">
        <v>169</v>
      </c>
      <c r="I937" s="341" t="s">
        <v>61</v>
      </c>
      <c r="AG937" s="51">
        <v>2018</v>
      </c>
    </row>
    <row r="938" spans="1:33">
      <c r="A938" s="53" t="s">
        <v>635</v>
      </c>
      <c r="B938" s="53" t="s">
        <v>141</v>
      </c>
      <c r="C938" s="51">
        <v>2018</v>
      </c>
      <c r="D938" s="341" t="s">
        <v>168</v>
      </c>
      <c r="E938" t="s">
        <v>61</v>
      </c>
      <c r="F938" t="s">
        <v>61</v>
      </c>
      <c r="G938" t="s">
        <v>61</v>
      </c>
      <c r="H938" s="301" t="s">
        <v>169</v>
      </c>
      <c r="I938" s="341" t="s">
        <v>61</v>
      </c>
      <c r="AG938" s="51">
        <v>2019</v>
      </c>
    </row>
    <row r="939" spans="1:33">
      <c r="A939" s="53" t="s">
        <v>635</v>
      </c>
      <c r="B939" s="53" t="s">
        <v>141</v>
      </c>
      <c r="C939" s="51">
        <v>2019</v>
      </c>
      <c r="D939" s="341" t="s">
        <v>168</v>
      </c>
      <c r="E939" t="s">
        <v>61</v>
      </c>
      <c r="F939" t="s">
        <v>61</v>
      </c>
      <c r="G939" t="s">
        <v>61</v>
      </c>
      <c r="H939" s="301" t="s">
        <v>169</v>
      </c>
      <c r="I939" s="341" t="s">
        <v>61</v>
      </c>
      <c r="AG939" s="51">
        <v>2020</v>
      </c>
    </row>
    <row r="940" spans="1:33">
      <c r="A940" s="53" t="s">
        <v>635</v>
      </c>
      <c r="B940" s="53" t="s">
        <v>141</v>
      </c>
      <c r="C940" s="51">
        <v>2021</v>
      </c>
      <c r="D940" s="341" t="s">
        <v>168</v>
      </c>
      <c r="E940" t="s">
        <v>61</v>
      </c>
      <c r="F940" t="s">
        <v>61</v>
      </c>
      <c r="G940" t="s">
        <v>61</v>
      </c>
      <c r="H940" s="301" t="s">
        <v>169</v>
      </c>
      <c r="I940" s="341" t="s">
        <v>61</v>
      </c>
      <c r="AG940" s="51">
        <v>2022</v>
      </c>
    </row>
    <row r="941" spans="1:33">
      <c r="A941" s="53" t="s">
        <v>635</v>
      </c>
      <c r="B941" s="53" t="s">
        <v>141</v>
      </c>
      <c r="C941" s="51">
        <v>2020</v>
      </c>
      <c r="D941" s="341" t="s">
        <v>142</v>
      </c>
      <c r="E941" t="s">
        <v>168</v>
      </c>
      <c r="F941" t="s">
        <v>61</v>
      </c>
      <c r="G941" t="s">
        <v>817</v>
      </c>
      <c r="H941" s="301" t="s">
        <v>636</v>
      </c>
      <c r="I941" s="341" t="s">
        <v>61</v>
      </c>
      <c r="AG941" s="51">
        <v>2021</v>
      </c>
    </row>
    <row r="942" spans="1:33">
      <c r="A942" s="10" t="s">
        <v>635</v>
      </c>
      <c r="B942" s="10" t="s">
        <v>141</v>
      </c>
      <c r="C942" s="4">
        <v>2022</v>
      </c>
      <c r="D942" s="341" t="s">
        <v>427</v>
      </c>
      <c r="E942" t="s">
        <v>61</v>
      </c>
      <c r="F942" t="s">
        <v>61</v>
      </c>
      <c r="G942" t="s">
        <v>61</v>
      </c>
      <c r="H942" s="301" t="s">
        <v>169</v>
      </c>
      <c r="I942" s="341" t="s">
        <v>61</v>
      </c>
      <c r="AG942" s="4">
        <v>2023</v>
      </c>
    </row>
    <row r="943" spans="1:33">
      <c r="A943" s="53" t="s">
        <v>47</v>
      </c>
      <c r="B943" s="53" t="s">
        <v>116</v>
      </c>
      <c r="C943" s="51">
        <v>2016</v>
      </c>
      <c r="D943" s="341" t="s">
        <v>168</v>
      </c>
      <c r="E943" t="s">
        <v>61</v>
      </c>
      <c r="F943" t="s">
        <v>61</v>
      </c>
      <c r="G943" t="s">
        <v>61</v>
      </c>
      <c r="H943" s="301" t="s">
        <v>169</v>
      </c>
      <c r="I943" s="341" t="s">
        <v>61</v>
      </c>
      <c r="AG943" s="741">
        <v>2017</v>
      </c>
    </row>
    <row r="944" spans="1:33">
      <c r="A944" s="53" t="s">
        <v>47</v>
      </c>
      <c r="B944" s="53" t="s">
        <v>116</v>
      </c>
      <c r="C944" s="51">
        <v>2017</v>
      </c>
      <c r="D944" s="341" t="s">
        <v>168</v>
      </c>
      <c r="E944" t="s">
        <v>61</v>
      </c>
      <c r="F944" t="s">
        <v>61</v>
      </c>
      <c r="G944" t="s">
        <v>61</v>
      </c>
      <c r="H944" s="301" t="s">
        <v>169</v>
      </c>
      <c r="I944" s="341" t="s">
        <v>61</v>
      </c>
      <c r="AG944" s="51">
        <v>2018</v>
      </c>
    </row>
    <row r="945" spans="1:33">
      <c r="A945" s="53" t="s">
        <v>47</v>
      </c>
      <c r="B945" s="53" t="s">
        <v>116</v>
      </c>
      <c r="C945" s="51">
        <v>2018</v>
      </c>
      <c r="D945" s="341" t="s">
        <v>168</v>
      </c>
      <c r="E945" t="s">
        <v>61</v>
      </c>
      <c r="F945" t="s">
        <v>61</v>
      </c>
      <c r="G945" t="s">
        <v>61</v>
      </c>
      <c r="H945" s="301" t="s">
        <v>169</v>
      </c>
      <c r="I945" s="341" t="s">
        <v>61</v>
      </c>
      <c r="AG945" s="51">
        <v>2019</v>
      </c>
    </row>
    <row r="946" spans="1:33">
      <c r="A946" s="53" t="s">
        <v>47</v>
      </c>
      <c r="B946" s="53" t="s">
        <v>116</v>
      </c>
      <c r="C946" s="51">
        <v>2019</v>
      </c>
      <c r="D946" s="341" t="s">
        <v>168</v>
      </c>
      <c r="E946" t="s">
        <v>61</v>
      </c>
      <c r="F946" t="s">
        <v>61</v>
      </c>
      <c r="G946" t="s">
        <v>61</v>
      </c>
      <c r="H946" s="301" t="s">
        <v>169</v>
      </c>
      <c r="I946" s="341" t="s">
        <v>61</v>
      </c>
      <c r="AG946" s="51">
        <v>2020</v>
      </c>
    </row>
    <row r="947" spans="1:33">
      <c r="A947" s="53" t="s">
        <v>47</v>
      </c>
      <c r="B947" s="53" t="s">
        <v>116</v>
      </c>
      <c r="C947" s="51">
        <v>2020</v>
      </c>
      <c r="D947" s="341" t="s">
        <v>142</v>
      </c>
      <c r="E947" t="s">
        <v>142</v>
      </c>
      <c r="F947" t="s">
        <v>168</v>
      </c>
      <c r="G947" t="s">
        <v>817</v>
      </c>
      <c r="H947" s="301" t="s">
        <v>231</v>
      </c>
      <c r="I947" s="341" t="s">
        <v>226</v>
      </c>
      <c r="AG947" s="51">
        <v>2021</v>
      </c>
    </row>
    <row r="948" spans="1:33">
      <c r="A948" s="53" t="s">
        <v>47</v>
      </c>
      <c r="B948" s="53" t="s">
        <v>116</v>
      </c>
      <c r="C948" s="5">
        <v>2021</v>
      </c>
      <c r="D948" s="341" t="s">
        <v>168</v>
      </c>
      <c r="E948" t="s">
        <v>61</v>
      </c>
      <c r="F948" t="s">
        <v>61</v>
      </c>
      <c r="G948" t="s">
        <v>61</v>
      </c>
      <c r="H948" s="301" t="s">
        <v>169</v>
      </c>
      <c r="I948" s="341" t="s">
        <v>61</v>
      </c>
      <c r="AG948" s="5">
        <v>2022</v>
      </c>
    </row>
    <row r="949" spans="1:33">
      <c r="A949" s="53" t="s">
        <v>47</v>
      </c>
      <c r="B949" s="53" t="s">
        <v>116</v>
      </c>
      <c r="C949" s="51">
        <v>2022</v>
      </c>
      <c r="D949" s="341" t="s">
        <v>142</v>
      </c>
      <c r="E949" t="s">
        <v>142</v>
      </c>
      <c r="F949" t="s">
        <v>168</v>
      </c>
      <c r="G949" t="s">
        <v>815</v>
      </c>
      <c r="H949" s="301" t="s">
        <v>637</v>
      </c>
      <c r="I949" s="772" t="s">
        <v>226</v>
      </c>
      <c r="AG949" s="51">
        <v>2023</v>
      </c>
    </row>
    <row r="950" spans="1:33">
      <c r="A950" s="55" t="s">
        <v>47</v>
      </c>
      <c r="B950" s="55" t="s">
        <v>116</v>
      </c>
      <c r="C950" s="47">
        <v>2023</v>
      </c>
      <c r="D950" s="341" t="s">
        <v>142</v>
      </c>
      <c r="E950" t="s">
        <v>142</v>
      </c>
      <c r="F950" t="s">
        <v>168</v>
      </c>
      <c r="G950" t="s">
        <v>817</v>
      </c>
      <c r="H950" s="301" t="s">
        <v>637</v>
      </c>
      <c r="I950" s="772" t="s">
        <v>226</v>
      </c>
      <c r="AG950" s="47">
        <v>2023</v>
      </c>
    </row>
    <row r="951" spans="1:33">
      <c r="A951" s="53" t="s">
        <v>638</v>
      </c>
      <c r="B951" s="53" t="s">
        <v>639</v>
      </c>
      <c r="C951" s="51">
        <v>2016</v>
      </c>
      <c r="D951" s="341" t="s">
        <v>168</v>
      </c>
      <c r="E951" t="s">
        <v>61</v>
      </c>
      <c r="F951" t="s">
        <v>61</v>
      </c>
      <c r="G951" t="s">
        <v>61</v>
      </c>
      <c r="H951" s="301" t="s">
        <v>169</v>
      </c>
      <c r="I951" s="341" t="s">
        <v>61</v>
      </c>
      <c r="AG951" s="741">
        <v>2017</v>
      </c>
    </row>
    <row r="952" spans="1:33">
      <c r="A952" s="53" t="s">
        <v>638</v>
      </c>
      <c r="B952" s="53" t="s">
        <v>639</v>
      </c>
      <c r="C952" s="51">
        <v>2017</v>
      </c>
      <c r="D952" s="341" t="s">
        <v>168</v>
      </c>
      <c r="E952" t="s">
        <v>61</v>
      </c>
      <c r="F952" t="s">
        <v>61</v>
      </c>
      <c r="G952" t="s">
        <v>61</v>
      </c>
      <c r="H952" s="301" t="s">
        <v>169</v>
      </c>
      <c r="I952" s="341" t="s">
        <v>61</v>
      </c>
      <c r="AG952" s="51">
        <v>2018</v>
      </c>
    </row>
    <row r="953" spans="1:33">
      <c r="A953" s="53" t="s">
        <v>638</v>
      </c>
      <c r="B953" s="53" t="s">
        <v>639</v>
      </c>
      <c r="C953" s="51">
        <v>2018</v>
      </c>
      <c r="D953" s="341" t="s">
        <v>168</v>
      </c>
      <c r="E953" t="s">
        <v>61</v>
      </c>
      <c r="F953" t="s">
        <v>61</v>
      </c>
      <c r="G953" t="s">
        <v>61</v>
      </c>
      <c r="H953" s="301" t="s">
        <v>169</v>
      </c>
      <c r="I953" s="341" t="s">
        <v>61</v>
      </c>
      <c r="AG953" s="51">
        <v>2019</v>
      </c>
    </row>
    <row r="954" spans="1:33">
      <c r="A954" s="53" t="s">
        <v>638</v>
      </c>
      <c r="B954" s="53" t="s">
        <v>639</v>
      </c>
      <c r="C954" s="51">
        <v>2019</v>
      </c>
      <c r="D954" s="341" t="s">
        <v>168</v>
      </c>
      <c r="E954" t="s">
        <v>61</v>
      </c>
      <c r="F954" t="s">
        <v>61</v>
      </c>
      <c r="G954" t="s">
        <v>61</v>
      </c>
      <c r="H954" s="301" t="s">
        <v>169</v>
      </c>
      <c r="I954" s="341" t="s">
        <v>61</v>
      </c>
      <c r="AG954" s="51">
        <v>2020</v>
      </c>
    </row>
    <row r="955" spans="1:33">
      <c r="A955" s="9" t="s">
        <v>638</v>
      </c>
      <c r="B955" s="9" t="s">
        <v>639</v>
      </c>
      <c r="C955" s="5">
        <v>2020</v>
      </c>
      <c r="D955" s="341" t="s">
        <v>168</v>
      </c>
      <c r="E955" t="s">
        <v>61</v>
      </c>
      <c r="F955" t="s">
        <v>61</v>
      </c>
      <c r="G955" t="s">
        <v>61</v>
      </c>
      <c r="H955" s="301" t="s">
        <v>169</v>
      </c>
      <c r="I955" s="341" t="s">
        <v>61</v>
      </c>
      <c r="AG955" s="5">
        <v>2021</v>
      </c>
    </row>
    <row r="956" spans="1:33">
      <c r="A956" s="53" t="s">
        <v>638</v>
      </c>
      <c r="B956" s="53" t="s">
        <v>639</v>
      </c>
      <c r="C956" s="51">
        <v>2021</v>
      </c>
      <c r="D956" s="341" t="s">
        <v>168</v>
      </c>
      <c r="E956" t="s">
        <v>61</v>
      </c>
      <c r="F956" t="s">
        <v>61</v>
      </c>
      <c r="G956" t="s">
        <v>61</v>
      </c>
      <c r="H956" s="301" t="s">
        <v>169</v>
      </c>
      <c r="I956" s="341" t="s">
        <v>61</v>
      </c>
      <c r="AG956" s="51">
        <v>2022</v>
      </c>
    </row>
    <row r="957" spans="1:33">
      <c r="A957" s="53" t="s">
        <v>638</v>
      </c>
      <c r="B957" s="53" t="s">
        <v>639</v>
      </c>
      <c r="C957" s="51">
        <v>2022</v>
      </c>
      <c r="D957" s="341" t="s">
        <v>142</v>
      </c>
      <c r="E957" t="s">
        <v>168</v>
      </c>
      <c r="F957" t="s">
        <v>61</v>
      </c>
      <c r="G957" t="s">
        <v>828</v>
      </c>
      <c r="H957" s="301" t="s">
        <v>640</v>
      </c>
      <c r="I957" s="341" t="s">
        <v>61</v>
      </c>
      <c r="AG957" s="51">
        <v>2023</v>
      </c>
    </row>
    <row r="958" spans="1:33">
      <c r="A958" s="55" t="s">
        <v>638</v>
      </c>
      <c r="B958" s="55" t="s">
        <v>141</v>
      </c>
      <c r="C958" s="47">
        <v>2023</v>
      </c>
      <c r="D958" s="341" t="s">
        <v>142</v>
      </c>
      <c r="E958" t="s">
        <v>168</v>
      </c>
      <c r="F958" t="s">
        <v>61</v>
      </c>
      <c r="G958" t="s">
        <v>817</v>
      </c>
      <c r="H958" s="301" t="s">
        <v>640</v>
      </c>
      <c r="I958" s="341" t="s">
        <v>61</v>
      </c>
      <c r="AG958" s="47">
        <v>2023</v>
      </c>
    </row>
    <row r="959" spans="1:33">
      <c r="A959" s="53" t="s">
        <v>641</v>
      </c>
      <c r="B959" s="53" t="s">
        <v>804</v>
      </c>
      <c r="C959" s="51">
        <v>2016</v>
      </c>
      <c r="D959" s="341" t="s">
        <v>168</v>
      </c>
      <c r="E959" t="s">
        <v>61</v>
      </c>
      <c r="F959" t="s">
        <v>61</v>
      </c>
      <c r="G959" t="s">
        <v>61</v>
      </c>
      <c r="H959" s="301" t="s">
        <v>169</v>
      </c>
      <c r="I959" s="341" t="s">
        <v>61</v>
      </c>
      <c r="AG959" s="741">
        <v>2017</v>
      </c>
    </row>
    <row r="960" spans="1:33">
      <c r="A960" s="53" t="s">
        <v>641</v>
      </c>
      <c r="B960" s="53" t="s">
        <v>804</v>
      </c>
      <c r="C960" s="51">
        <v>2017</v>
      </c>
      <c r="D960" s="341" t="s">
        <v>168</v>
      </c>
      <c r="E960" t="s">
        <v>61</v>
      </c>
      <c r="F960" t="s">
        <v>61</v>
      </c>
      <c r="G960" t="s">
        <v>61</v>
      </c>
      <c r="H960" s="301" t="s">
        <v>169</v>
      </c>
      <c r="I960" s="341" t="s">
        <v>61</v>
      </c>
      <c r="AG960" s="51">
        <v>2018</v>
      </c>
    </row>
    <row r="961" spans="1:33">
      <c r="A961" s="53" t="s">
        <v>641</v>
      </c>
      <c r="B961" s="53" t="s">
        <v>804</v>
      </c>
      <c r="C961" s="51">
        <v>2018</v>
      </c>
      <c r="D961" s="341" t="s">
        <v>168</v>
      </c>
      <c r="E961" t="s">
        <v>61</v>
      </c>
      <c r="F961" t="s">
        <v>61</v>
      </c>
      <c r="G961" t="s">
        <v>61</v>
      </c>
      <c r="H961" s="301" t="s">
        <v>169</v>
      </c>
      <c r="I961" s="341" t="s">
        <v>61</v>
      </c>
      <c r="AG961" s="51">
        <v>2019</v>
      </c>
    </row>
    <row r="962" spans="1:33">
      <c r="A962" s="53" t="s">
        <v>641</v>
      </c>
      <c r="B962" s="53" t="s">
        <v>804</v>
      </c>
      <c r="C962" s="51">
        <v>2019</v>
      </c>
      <c r="D962" s="341" t="s">
        <v>168</v>
      </c>
      <c r="E962" t="s">
        <v>61</v>
      </c>
      <c r="F962" t="s">
        <v>61</v>
      </c>
      <c r="G962" t="s">
        <v>61</v>
      </c>
      <c r="H962" s="301" t="s">
        <v>169</v>
      </c>
      <c r="I962" s="341" t="s">
        <v>61</v>
      </c>
      <c r="AG962" s="51">
        <v>2020</v>
      </c>
    </row>
    <row r="963" spans="1:33">
      <c r="A963" s="9" t="s">
        <v>641</v>
      </c>
      <c r="B963" s="9" t="s">
        <v>804</v>
      </c>
      <c r="C963" s="5">
        <v>2020</v>
      </c>
      <c r="D963" s="341" t="s">
        <v>168</v>
      </c>
      <c r="E963" t="s">
        <v>61</v>
      </c>
      <c r="F963" t="s">
        <v>61</v>
      </c>
      <c r="G963" t="s">
        <v>61</v>
      </c>
      <c r="H963" s="301" t="s">
        <v>169</v>
      </c>
      <c r="I963" s="341" t="s">
        <v>61</v>
      </c>
      <c r="AG963" s="5">
        <v>2021</v>
      </c>
    </row>
    <row r="964" spans="1:33">
      <c r="A964" s="53" t="s">
        <v>641</v>
      </c>
      <c r="B964" s="53" t="s">
        <v>804</v>
      </c>
      <c r="C964" s="51">
        <v>2021</v>
      </c>
      <c r="D964" s="341" t="s">
        <v>168</v>
      </c>
      <c r="E964" t="s">
        <v>61</v>
      </c>
      <c r="F964" t="s">
        <v>61</v>
      </c>
      <c r="G964" t="s">
        <v>61</v>
      </c>
      <c r="H964" s="301" t="s">
        <v>169</v>
      </c>
      <c r="I964" s="341" t="s">
        <v>61</v>
      </c>
      <c r="AG964" s="51">
        <v>2022</v>
      </c>
    </row>
    <row r="965" spans="1:33">
      <c r="A965" s="10" t="s">
        <v>641</v>
      </c>
      <c r="B965" s="10" t="s">
        <v>804</v>
      </c>
      <c r="C965" s="4">
        <v>2022</v>
      </c>
      <c r="D965" s="341" t="s">
        <v>168</v>
      </c>
      <c r="E965" t="s">
        <v>61</v>
      </c>
      <c r="F965" t="s">
        <v>61</v>
      </c>
      <c r="G965" t="s">
        <v>61</v>
      </c>
      <c r="H965" s="301" t="s">
        <v>169</v>
      </c>
      <c r="I965" s="341" t="s">
        <v>61</v>
      </c>
      <c r="AG965" s="4">
        <v>2023</v>
      </c>
    </row>
    <row r="966" spans="1:33">
      <c r="A966" s="53" t="s">
        <v>642</v>
      </c>
      <c r="B966" s="53" t="s">
        <v>804</v>
      </c>
      <c r="C966" s="51">
        <v>2016</v>
      </c>
      <c r="D966" s="341" t="s">
        <v>142</v>
      </c>
      <c r="E966" t="s">
        <v>168</v>
      </c>
      <c r="F966" t="s">
        <v>61</v>
      </c>
      <c r="G966" t="s">
        <v>170</v>
      </c>
      <c r="H966" s="301" t="s">
        <v>343</v>
      </c>
      <c r="I966" s="341" t="s">
        <v>61</v>
      </c>
      <c r="AG966" s="741">
        <v>2017</v>
      </c>
    </row>
    <row r="967" spans="1:33">
      <c r="A967" s="53" t="s">
        <v>642</v>
      </c>
      <c r="B967" s="53" t="s">
        <v>804</v>
      </c>
      <c r="C967" s="51">
        <v>2017</v>
      </c>
      <c r="D967" s="341" t="s">
        <v>142</v>
      </c>
      <c r="E967" t="s">
        <v>168</v>
      </c>
      <c r="F967" t="s">
        <v>61</v>
      </c>
      <c r="G967" t="s">
        <v>170</v>
      </c>
      <c r="H967" s="301" t="s">
        <v>343</v>
      </c>
      <c r="I967" s="341" t="s">
        <v>61</v>
      </c>
      <c r="AG967" s="51">
        <v>2018</v>
      </c>
    </row>
    <row r="968" spans="1:33">
      <c r="A968" s="53" t="s">
        <v>642</v>
      </c>
      <c r="B968" s="53" t="s">
        <v>804</v>
      </c>
      <c r="C968" s="51">
        <v>2018</v>
      </c>
      <c r="D968" s="341" t="s">
        <v>142</v>
      </c>
      <c r="E968" t="s">
        <v>142</v>
      </c>
      <c r="F968" t="s">
        <v>61</v>
      </c>
      <c r="G968" t="s">
        <v>143</v>
      </c>
      <c r="H968" s="301" t="s">
        <v>144</v>
      </c>
      <c r="I968" s="341" t="s">
        <v>176</v>
      </c>
      <c r="AG968" s="51">
        <v>2019</v>
      </c>
    </row>
    <row r="969" spans="1:33">
      <c r="A969" s="53" t="s">
        <v>642</v>
      </c>
      <c r="B969" s="53" t="s">
        <v>804</v>
      </c>
      <c r="C969" s="51">
        <v>2019</v>
      </c>
      <c r="D969" s="341" t="s">
        <v>142</v>
      </c>
      <c r="E969" t="s">
        <v>142</v>
      </c>
      <c r="F969" t="s">
        <v>61</v>
      </c>
      <c r="G969" t="s">
        <v>170</v>
      </c>
      <c r="H969" s="301" t="s">
        <v>171</v>
      </c>
      <c r="I969" s="341" t="s">
        <v>176</v>
      </c>
      <c r="AG969" s="51">
        <v>2020</v>
      </c>
    </row>
    <row r="970" spans="1:33">
      <c r="A970" s="53" t="s">
        <v>642</v>
      </c>
      <c r="B970" s="53" t="s">
        <v>804</v>
      </c>
      <c r="C970" s="51">
        <v>2020</v>
      </c>
      <c r="D970" s="341" t="s">
        <v>142</v>
      </c>
      <c r="E970" t="s">
        <v>142</v>
      </c>
      <c r="F970" t="s">
        <v>61</v>
      </c>
      <c r="G970" t="s">
        <v>170</v>
      </c>
      <c r="H970" s="301" t="s">
        <v>296</v>
      </c>
      <c r="I970" s="341" t="s">
        <v>176</v>
      </c>
      <c r="AG970" s="51">
        <v>2021</v>
      </c>
    </row>
    <row r="971" spans="1:33">
      <c r="A971" s="53" t="s">
        <v>642</v>
      </c>
      <c r="B971" s="53" t="s">
        <v>804</v>
      </c>
      <c r="C971" s="51">
        <v>2021</v>
      </c>
      <c r="D971" s="341" t="s">
        <v>142</v>
      </c>
      <c r="E971" t="s">
        <v>168</v>
      </c>
      <c r="F971" t="s">
        <v>61</v>
      </c>
      <c r="G971" t="s">
        <v>170</v>
      </c>
      <c r="H971" s="301" t="s">
        <v>647</v>
      </c>
      <c r="I971" s="341" t="s">
        <v>61</v>
      </c>
      <c r="AG971" s="51">
        <v>2022</v>
      </c>
    </row>
    <row r="972" spans="1:33">
      <c r="A972" s="53" t="s">
        <v>642</v>
      </c>
      <c r="B972" s="53" t="s">
        <v>804</v>
      </c>
      <c r="C972" s="51">
        <v>2022</v>
      </c>
      <c r="D972" s="341" t="s">
        <v>142</v>
      </c>
      <c r="E972" t="s">
        <v>168</v>
      </c>
      <c r="F972" t="s">
        <v>61</v>
      </c>
      <c r="G972" t="s">
        <v>815</v>
      </c>
      <c r="H972" s="301" t="s">
        <v>648</v>
      </c>
      <c r="I972" s="341" t="s">
        <v>61</v>
      </c>
      <c r="AG972" s="51">
        <v>2023</v>
      </c>
    </row>
    <row r="973" spans="1:33">
      <c r="A973" s="55" t="s">
        <v>642</v>
      </c>
      <c r="B973" s="55" t="s">
        <v>804</v>
      </c>
      <c r="C973" s="47">
        <v>2023</v>
      </c>
      <c r="D973" s="341" t="s">
        <v>142</v>
      </c>
      <c r="E973" t="s">
        <v>168</v>
      </c>
      <c r="F973" t="s">
        <v>61</v>
      </c>
      <c r="G973" t="s">
        <v>170</v>
      </c>
      <c r="H973" s="301" t="s">
        <v>648</v>
      </c>
      <c r="I973" s="341" t="s">
        <v>61</v>
      </c>
      <c r="AG973" s="47">
        <v>2023</v>
      </c>
    </row>
    <row r="974" spans="1:33">
      <c r="A974" s="9" t="s">
        <v>649</v>
      </c>
      <c r="B974" s="9" t="s">
        <v>141</v>
      </c>
      <c r="C974" s="5">
        <v>2016</v>
      </c>
      <c r="D974" s="341" t="s">
        <v>168</v>
      </c>
      <c r="E974" t="s">
        <v>61</v>
      </c>
      <c r="F974" t="s">
        <v>61</v>
      </c>
      <c r="G974" t="s">
        <v>61</v>
      </c>
      <c r="H974" s="301" t="s">
        <v>169</v>
      </c>
      <c r="I974" s="341" t="s">
        <v>61</v>
      </c>
      <c r="AG974" s="5">
        <v>2017</v>
      </c>
    </row>
    <row r="975" spans="1:33">
      <c r="A975" s="9" t="s">
        <v>649</v>
      </c>
      <c r="B975" s="9" t="s">
        <v>141</v>
      </c>
      <c r="C975" s="5">
        <v>2017</v>
      </c>
      <c r="D975" s="341" t="s">
        <v>168</v>
      </c>
      <c r="E975" t="s">
        <v>61</v>
      </c>
      <c r="F975" t="s">
        <v>61</v>
      </c>
      <c r="G975" t="s">
        <v>61</v>
      </c>
      <c r="H975" s="301" t="s">
        <v>169</v>
      </c>
      <c r="I975" s="341" t="s">
        <v>61</v>
      </c>
      <c r="AG975" s="5">
        <v>2018</v>
      </c>
    </row>
    <row r="976" spans="1:33">
      <c r="A976" s="9" t="s">
        <v>649</v>
      </c>
      <c r="B976" s="9" t="s">
        <v>141</v>
      </c>
      <c r="C976" s="5">
        <v>2018</v>
      </c>
      <c r="D976" s="341" t="s">
        <v>168</v>
      </c>
      <c r="E976" t="s">
        <v>61</v>
      </c>
      <c r="F976" t="s">
        <v>61</v>
      </c>
      <c r="G976" t="s">
        <v>61</v>
      </c>
      <c r="H976" s="301" t="s">
        <v>169</v>
      </c>
      <c r="I976" s="341" t="s">
        <v>61</v>
      </c>
      <c r="AG976" s="5">
        <v>2019</v>
      </c>
    </row>
    <row r="977" spans="1:33">
      <c r="A977" s="9" t="s">
        <v>649</v>
      </c>
      <c r="B977" s="9" t="s">
        <v>141</v>
      </c>
      <c r="C977" s="5">
        <v>2019</v>
      </c>
      <c r="D977" s="341" t="s">
        <v>168</v>
      </c>
      <c r="E977" t="s">
        <v>61</v>
      </c>
      <c r="F977" t="s">
        <v>61</v>
      </c>
      <c r="G977" t="s">
        <v>61</v>
      </c>
      <c r="H977" s="301" t="s">
        <v>169</v>
      </c>
      <c r="I977" s="341" t="s">
        <v>61</v>
      </c>
      <c r="AG977" s="5">
        <v>2020</v>
      </c>
    </row>
    <row r="978" spans="1:33">
      <c r="A978" s="9" t="s">
        <v>649</v>
      </c>
      <c r="B978" s="9" t="s">
        <v>141</v>
      </c>
      <c r="C978" s="5">
        <v>2020</v>
      </c>
      <c r="D978" s="341" t="s">
        <v>168</v>
      </c>
      <c r="E978" t="s">
        <v>61</v>
      </c>
      <c r="F978" t="s">
        <v>61</v>
      </c>
      <c r="G978" t="s">
        <v>61</v>
      </c>
      <c r="H978" s="301" t="s">
        <v>169</v>
      </c>
      <c r="I978" s="341" t="s">
        <v>61</v>
      </c>
      <c r="AG978" s="5">
        <v>2021</v>
      </c>
    </row>
    <row r="979" spans="1:33">
      <c r="A979" s="9" t="s">
        <v>649</v>
      </c>
      <c r="B979" s="9" t="s">
        <v>141</v>
      </c>
      <c r="C979" s="5">
        <v>2021</v>
      </c>
      <c r="D979" s="341" t="s">
        <v>168</v>
      </c>
      <c r="E979" t="s">
        <v>61</v>
      </c>
      <c r="F979" t="s">
        <v>61</v>
      </c>
      <c r="G979" t="s">
        <v>61</v>
      </c>
      <c r="H979" s="301" t="s">
        <v>169</v>
      </c>
      <c r="I979" s="341" t="s">
        <v>61</v>
      </c>
      <c r="AG979" s="5">
        <v>2022</v>
      </c>
    </row>
    <row r="980" spans="1:33">
      <c r="A980" s="10" t="s">
        <v>649</v>
      </c>
      <c r="B980" s="10" t="s">
        <v>141</v>
      </c>
      <c r="C980" s="4">
        <v>2022</v>
      </c>
      <c r="D980" s="341" t="s">
        <v>168</v>
      </c>
      <c r="E980" t="s">
        <v>61</v>
      </c>
      <c r="F980" t="s">
        <v>61</v>
      </c>
      <c r="G980" t="s">
        <v>61</v>
      </c>
      <c r="H980" s="301" t="s">
        <v>169</v>
      </c>
      <c r="I980" s="341" t="s">
        <v>61</v>
      </c>
      <c r="AG980" s="4">
        <v>2023</v>
      </c>
    </row>
    <row r="981" spans="1:33">
      <c r="A981" s="53" t="s">
        <v>650</v>
      </c>
      <c r="B981" s="53" t="s">
        <v>141</v>
      </c>
      <c r="C981" s="51">
        <v>2016</v>
      </c>
      <c r="D981" s="341" t="s">
        <v>168</v>
      </c>
      <c r="E981" t="s">
        <v>61</v>
      </c>
      <c r="F981" t="s">
        <v>61</v>
      </c>
      <c r="G981" t="s">
        <v>61</v>
      </c>
      <c r="H981" s="301" t="s">
        <v>169</v>
      </c>
      <c r="I981" s="341" t="s">
        <v>61</v>
      </c>
      <c r="AG981" s="741">
        <v>2017</v>
      </c>
    </row>
    <row r="982" spans="1:33">
      <c r="A982" s="53" t="s">
        <v>650</v>
      </c>
      <c r="B982" s="53" t="s">
        <v>141</v>
      </c>
      <c r="C982" s="51">
        <v>2017</v>
      </c>
      <c r="D982" s="341" t="s">
        <v>168</v>
      </c>
      <c r="E982" t="s">
        <v>61</v>
      </c>
      <c r="F982" t="s">
        <v>61</v>
      </c>
      <c r="G982" t="s">
        <v>61</v>
      </c>
      <c r="H982" s="301" t="s">
        <v>169</v>
      </c>
      <c r="I982" s="341" t="s">
        <v>61</v>
      </c>
      <c r="AG982" s="51">
        <v>2018</v>
      </c>
    </row>
    <row r="983" spans="1:33">
      <c r="A983" s="53" t="s">
        <v>650</v>
      </c>
      <c r="B983" s="53" t="s">
        <v>141</v>
      </c>
      <c r="C983" s="51">
        <v>2018</v>
      </c>
      <c r="D983" s="341" t="s">
        <v>168</v>
      </c>
      <c r="E983" t="s">
        <v>61</v>
      </c>
      <c r="F983" t="s">
        <v>61</v>
      </c>
      <c r="G983" t="s">
        <v>61</v>
      </c>
      <c r="H983" s="301" t="s">
        <v>169</v>
      </c>
      <c r="I983" s="341" t="s">
        <v>61</v>
      </c>
      <c r="AG983" s="51">
        <v>2019</v>
      </c>
    </row>
    <row r="984" spans="1:33">
      <c r="A984" s="53" t="s">
        <v>650</v>
      </c>
      <c r="B984" s="53" t="s">
        <v>141</v>
      </c>
      <c r="C984" s="51">
        <v>2019</v>
      </c>
      <c r="D984" s="341" t="s">
        <v>168</v>
      </c>
      <c r="E984" t="s">
        <v>61</v>
      </c>
      <c r="F984" t="s">
        <v>61</v>
      </c>
      <c r="G984" t="s">
        <v>61</v>
      </c>
      <c r="H984" s="301" t="s">
        <v>169</v>
      </c>
      <c r="I984" s="341" t="s">
        <v>61</v>
      </c>
      <c r="AG984" s="51">
        <v>2020</v>
      </c>
    </row>
    <row r="985" spans="1:33">
      <c r="A985" s="9" t="s">
        <v>650</v>
      </c>
      <c r="B985" s="9" t="s">
        <v>141</v>
      </c>
      <c r="C985" s="5">
        <v>2020</v>
      </c>
      <c r="D985" s="341" t="s">
        <v>168</v>
      </c>
      <c r="E985" t="s">
        <v>61</v>
      </c>
      <c r="F985" t="s">
        <v>61</v>
      </c>
      <c r="G985" t="s">
        <v>61</v>
      </c>
      <c r="H985" s="301" t="s">
        <v>169</v>
      </c>
      <c r="I985" s="341" t="s">
        <v>61</v>
      </c>
      <c r="AG985" s="5">
        <v>2021</v>
      </c>
    </row>
    <row r="986" spans="1:33">
      <c r="A986" s="53" t="s">
        <v>650</v>
      </c>
      <c r="B986" s="53" t="s">
        <v>141</v>
      </c>
      <c r="C986" s="51">
        <v>2021</v>
      </c>
      <c r="D986" s="341" t="s">
        <v>168</v>
      </c>
      <c r="E986" t="s">
        <v>61</v>
      </c>
      <c r="F986" t="s">
        <v>61</v>
      </c>
      <c r="G986" t="s">
        <v>61</v>
      </c>
      <c r="H986" s="301" t="s">
        <v>169</v>
      </c>
      <c r="I986" s="341" t="s">
        <v>61</v>
      </c>
      <c r="AG986" s="51">
        <v>2022</v>
      </c>
    </row>
    <row r="987" spans="1:33">
      <c r="A987" s="10" t="s">
        <v>650</v>
      </c>
      <c r="B987" s="10" t="s">
        <v>141</v>
      </c>
      <c r="C987" s="4">
        <v>2022</v>
      </c>
      <c r="D987" s="341" t="s">
        <v>168</v>
      </c>
      <c r="E987" t="s">
        <v>61</v>
      </c>
      <c r="F987" t="s">
        <v>61</v>
      </c>
      <c r="G987" t="s">
        <v>61</v>
      </c>
      <c r="H987" s="301" t="s">
        <v>169</v>
      </c>
      <c r="I987" s="341" t="s">
        <v>61</v>
      </c>
      <c r="AG987" s="4">
        <v>2023</v>
      </c>
    </row>
    <row r="988" spans="1:33">
      <c r="A988" s="53" t="s">
        <v>27</v>
      </c>
      <c r="B988" s="53" t="s">
        <v>243</v>
      </c>
      <c r="C988" s="51">
        <v>2016</v>
      </c>
      <c r="D988" s="341" t="s">
        <v>142</v>
      </c>
      <c r="E988" t="s">
        <v>142</v>
      </c>
      <c r="F988" t="s">
        <v>168</v>
      </c>
      <c r="G988" t="s">
        <v>143</v>
      </c>
      <c r="H988" s="301" t="s">
        <v>144</v>
      </c>
      <c r="I988" s="341" t="s">
        <v>145</v>
      </c>
      <c r="AG988" s="741">
        <v>2017</v>
      </c>
    </row>
    <row r="989" spans="1:33">
      <c r="A989" s="53" t="s">
        <v>27</v>
      </c>
      <c r="B989" s="53" t="s">
        <v>243</v>
      </c>
      <c r="C989" s="51">
        <v>2017</v>
      </c>
      <c r="D989" s="341" t="s">
        <v>142</v>
      </c>
      <c r="E989" t="s">
        <v>142</v>
      </c>
      <c r="F989" s="3" t="s">
        <v>142</v>
      </c>
      <c r="G989" t="s">
        <v>143</v>
      </c>
      <c r="H989" s="301" t="s">
        <v>144</v>
      </c>
      <c r="I989" s="341" t="s">
        <v>145</v>
      </c>
      <c r="AG989" s="51">
        <v>2018</v>
      </c>
    </row>
    <row r="990" spans="1:33">
      <c r="A990" s="53" t="s">
        <v>27</v>
      </c>
      <c r="B990" s="53" t="s">
        <v>243</v>
      </c>
      <c r="C990" s="51">
        <v>2018</v>
      </c>
      <c r="D990" s="341" t="s">
        <v>142</v>
      </c>
      <c r="E990" t="s">
        <v>142</v>
      </c>
      <c r="F990" s="3" t="s">
        <v>142</v>
      </c>
      <c r="G990" t="s">
        <v>170</v>
      </c>
      <c r="H990" s="301" t="s">
        <v>171</v>
      </c>
      <c r="I990" s="341" t="s">
        <v>249</v>
      </c>
      <c r="AG990" s="51">
        <v>2019</v>
      </c>
    </row>
    <row r="991" spans="1:33">
      <c r="A991" s="53" t="s">
        <v>27</v>
      </c>
      <c r="B991" s="53" t="s">
        <v>243</v>
      </c>
      <c r="C991" s="51">
        <v>2019</v>
      </c>
      <c r="D991" s="341" t="s">
        <v>142</v>
      </c>
      <c r="E991" t="s">
        <v>142</v>
      </c>
      <c r="F991" s="3" t="s">
        <v>142</v>
      </c>
      <c r="G991" t="s">
        <v>143</v>
      </c>
      <c r="H991" s="301" t="s">
        <v>144</v>
      </c>
      <c r="I991" s="341" t="s">
        <v>249</v>
      </c>
      <c r="AG991" s="51">
        <v>2020</v>
      </c>
    </row>
    <row r="992" spans="1:33">
      <c r="A992" s="53" t="s">
        <v>27</v>
      </c>
      <c r="B992" s="53" t="s">
        <v>243</v>
      </c>
      <c r="C992" s="51">
        <v>2020</v>
      </c>
      <c r="D992" s="341" t="s">
        <v>142</v>
      </c>
      <c r="E992" t="s">
        <v>142</v>
      </c>
      <c r="F992" t="s">
        <v>142</v>
      </c>
      <c r="G992" t="s">
        <v>143</v>
      </c>
      <c r="H992" s="301" t="s">
        <v>144</v>
      </c>
      <c r="I992" s="341" t="s">
        <v>145</v>
      </c>
      <c r="AG992" s="51">
        <v>2021</v>
      </c>
    </row>
    <row r="993" spans="1:33">
      <c r="A993" s="53" t="s">
        <v>27</v>
      </c>
      <c r="B993" s="53" t="s">
        <v>243</v>
      </c>
      <c r="C993" s="51">
        <v>2021</v>
      </c>
      <c r="D993" s="341" t="s">
        <v>142</v>
      </c>
      <c r="E993" t="s">
        <v>142</v>
      </c>
      <c r="F993" t="s">
        <v>142</v>
      </c>
      <c r="G993" t="s">
        <v>143</v>
      </c>
      <c r="H993" s="301" t="s">
        <v>157</v>
      </c>
      <c r="I993" s="341" t="s">
        <v>249</v>
      </c>
      <c r="AG993" s="51">
        <v>2022</v>
      </c>
    </row>
    <row r="994" spans="1:33">
      <c r="A994" s="53" t="s">
        <v>27</v>
      </c>
      <c r="B994" s="53" t="s">
        <v>243</v>
      </c>
      <c r="C994" s="51">
        <v>2022</v>
      </c>
      <c r="D994" s="341" t="s">
        <v>142</v>
      </c>
      <c r="E994" t="s">
        <v>163</v>
      </c>
      <c r="F994" t="s">
        <v>163</v>
      </c>
      <c r="G994" t="s">
        <v>143</v>
      </c>
      <c r="H994" s="301" t="s">
        <v>157</v>
      </c>
      <c r="I994" s="772" t="s">
        <v>249</v>
      </c>
      <c r="AG994" s="51">
        <v>2023</v>
      </c>
    </row>
    <row r="995" spans="1:33">
      <c r="A995" s="55" t="s">
        <v>27</v>
      </c>
      <c r="B995" s="55" t="s">
        <v>243</v>
      </c>
      <c r="C995" s="47">
        <v>2023</v>
      </c>
      <c r="D995" s="341" t="s">
        <v>142</v>
      </c>
      <c r="E995" t="s">
        <v>142</v>
      </c>
      <c r="F995" t="s">
        <v>142</v>
      </c>
      <c r="G995" t="s">
        <v>143</v>
      </c>
      <c r="H995" s="301" t="s">
        <v>157</v>
      </c>
      <c r="I995" s="772" t="s">
        <v>249</v>
      </c>
      <c r="AG995" s="47">
        <v>2023</v>
      </c>
    </row>
    <row r="996" spans="1:33">
      <c r="A996" s="53" t="s">
        <v>656</v>
      </c>
      <c r="B996" s="53" t="s">
        <v>657</v>
      </c>
      <c r="C996" s="51">
        <v>2016</v>
      </c>
      <c r="D996" s="341" t="s">
        <v>168</v>
      </c>
      <c r="E996" t="s">
        <v>61</v>
      </c>
      <c r="F996" t="s">
        <v>61</v>
      </c>
      <c r="G996" t="s">
        <v>61</v>
      </c>
      <c r="H996" s="301" t="s">
        <v>169</v>
      </c>
      <c r="I996" s="341" t="s">
        <v>61</v>
      </c>
      <c r="AG996" s="741">
        <v>2017</v>
      </c>
    </row>
    <row r="997" spans="1:33">
      <c r="A997" s="53" t="s">
        <v>656</v>
      </c>
      <c r="B997" s="53" t="s">
        <v>657</v>
      </c>
      <c r="C997" s="51">
        <v>2017</v>
      </c>
      <c r="D997" s="341" t="s">
        <v>142</v>
      </c>
      <c r="E997" t="s">
        <v>142</v>
      </c>
      <c r="F997" s="3" t="s">
        <v>142</v>
      </c>
      <c r="G997" t="s">
        <v>181</v>
      </c>
      <c r="H997" s="301" t="s">
        <v>182</v>
      </c>
      <c r="I997" s="341" t="s">
        <v>209</v>
      </c>
      <c r="AG997" s="51">
        <v>2018</v>
      </c>
    </row>
    <row r="998" spans="1:33">
      <c r="A998" s="53" t="s">
        <v>656</v>
      </c>
      <c r="B998" s="53" t="s">
        <v>657</v>
      </c>
      <c r="C998" s="51">
        <v>2018</v>
      </c>
      <c r="D998" s="341" t="s">
        <v>142</v>
      </c>
      <c r="E998" t="s">
        <v>142</v>
      </c>
      <c r="F998" s="3" t="s">
        <v>142</v>
      </c>
      <c r="G998" t="s">
        <v>148</v>
      </c>
      <c r="H998" s="301" t="s">
        <v>171</v>
      </c>
      <c r="I998" s="341" t="s">
        <v>209</v>
      </c>
      <c r="AG998" s="51">
        <v>2019</v>
      </c>
    </row>
    <row r="999" spans="1:33">
      <c r="A999" s="53" t="s">
        <v>656</v>
      </c>
      <c r="B999" s="53" t="s">
        <v>657</v>
      </c>
      <c r="C999" s="51">
        <v>2019</v>
      </c>
      <c r="D999" s="341" t="s">
        <v>142</v>
      </c>
      <c r="E999" t="s">
        <v>142</v>
      </c>
      <c r="F999" s="3" t="s">
        <v>168</v>
      </c>
      <c r="G999" t="s">
        <v>148</v>
      </c>
      <c r="H999" s="301" t="s">
        <v>198</v>
      </c>
      <c r="I999" s="341" t="s">
        <v>209</v>
      </c>
      <c r="AG999" s="51">
        <v>2020</v>
      </c>
    </row>
    <row r="1000" spans="1:33">
      <c r="A1000" s="53" t="s">
        <v>656</v>
      </c>
      <c r="B1000" s="53" t="s">
        <v>657</v>
      </c>
      <c r="C1000" s="51">
        <v>2020</v>
      </c>
      <c r="D1000" s="341" t="s">
        <v>142</v>
      </c>
      <c r="E1000" t="s">
        <v>142</v>
      </c>
      <c r="F1000" t="s">
        <v>168</v>
      </c>
      <c r="G1000" t="s">
        <v>830</v>
      </c>
      <c r="H1000" s="301" t="s">
        <v>662</v>
      </c>
      <c r="I1000" s="341" t="s">
        <v>410</v>
      </c>
      <c r="AG1000" s="51">
        <v>2021</v>
      </c>
    </row>
    <row r="1001" spans="1:33">
      <c r="A1001" s="386" t="s">
        <v>656</v>
      </c>
      <c r="B1001" s="53" t="s">
        <v>657</v>
      </c>
      <c r="C1001" s="418">
        <v>2021</v>
      </c>
      <c r="D1001" s="341" t="s">
        <v>142</v>
      </c>
      <c r="E1001" t="s">
        <v>142</v>
      </c>
      <c r="F1001" t="s">
        <v>168</v>
      </c>
      <c r="G1001" t="s">
        <v>170</v>
      </c>
      <c r="H1001" s="301" t="s">
        <v>664</v>
      </c>
      <c r="I1001" s="341" t="s">
        <v>410</v>
      </c>
      <c r="AG1001" s="418">
        <v>2022</v>
      </c>
    </row>
    <row r="1002" spans="1:33">
      <c r="A1002" s="53" t="s">
        <v>656</v>
      </c>
      <c r="B1002" s="53" t="s">
        <v>657</v>
      </c>
      <c r="C1002" s="51">
        <v>2022</v>
      </c>
      <c r="D1002" s="341" t="s">
        <v>142</v>
      </c>
      <c r="E1002" t="s">
        <v>142</v>
      </c>
      <c r="F1002" t="s">
        <v>142</v>
      </c>
      <c r="G1002" t="s">
        <v>204</v>
      </c>
      <c r="H1002" s="301" t="s">
        <v>612</v>
      </c>
      <c r="I1002" s="772" t="s">
        <v>667</v>
      </c>
      <c r="AG1002" s="51">
        <v>2023</v>
      </c>
    </row>
    <row r="1003" spans="1:33">
      <c r="A1003" s="55" t="s">
        <v>656</v>
      </c>
      <c r="B1003" s="55" t="s">
        <v>657</v>
      </c>
      <c r="C1003" s="47">
        <v>2023</v>
      </c>
      <c r="D1003" s="341" t="s">
        <v>142</v>
      </c>
      <c r="E1003" t="s">
        <v>168</v>
      </c>
      <c r="F1003" t="s">
        <v>61</v>
      </c>
      <c r="G1003" t="s">
        <v>204</v>
      </c>
      <c r="H1003" s="301" t="s">
        <v>612</v>
      </c>
      <c r="I1003" s="341" t="s">
        <v>61</v>
      </c>
      <c r="AG1003" s="47">
        <v>2023</v>
      </c>
    </row>
    <row r="1004" spans="1:33">
      <c r="A1004" s="53" t="s">
        <v>40</v>
      </c>
      <c r="B1004" s="53" t="s">
        <v>180</v>
      </c>
      <c r="C1004" s="51">
        <v>2016</v>
      </c>
      <c r="D1004" s="341" t="s">
        <v>142</v>
      </c>
      <c r="E1004" t="s">
        <v>142</v>
      </c>
      <c r="F1004" t="s">
        <v>168</v>
      </c>
      <c r="G1004" t="s">
        <v>187</v>
      </c>
      <c r="H1004" s="301" t="s">
        <v>182</v>
      </c>
      <c r="I1004" s="341" t="s">
        <v>183</v>
      </c>
      <c r="AG1004" s="741">
        <v>2017</v>
      </c>
    </row>
    <row r="1005" spans="1:33">
      <c r="A1005" s="53" t="s">
        <v>40</v>
      </c>
      <c r="B1005" s="53" t="s">
        <v>180</v>
      </c>
      <c r="C1005" s="51">
        <v>2017</v>
      </c>
      <c r="D1005" s="341" t="s">
        <v>142</v>
      </c>
      <c r="E1005" t="s">
        <v>142</v>
      </c>
      <c r="F1005" s="3" t="s">
        <v>168</v>
      </c>
      <c r="G1005" t="s">
        <v>181</v>
      </c>
      <c r="H1005" s="301" t="s">
        <v>182</v>
      </c>
      <c r="I1005" s="341" t="s">
        <v>145</v>
      </c>
      <c r="AG1005" s="51">
        <v>2018</v>
      </c>
    </row>
    <row r="1006" spans="1:33">
      <c r="A1006" s="53" t="s">
        <v>40</v>
      </c>
      <c r="B1006" s="53" t="s">
        <v>180</v>
      </c>
      <c r="C1006" s="51">
        <v>2019</v>
      </c>
      <c r="D1006" s="341" t="s">
        <v>142</v>
      </c>
      <c r="E1006" t="s">
        <v>142</v>
      </c>
      <c r="F1006" s="3" t="s">
        <v>142</v>
      </c>
      <c r="G1006" t="s">
        <v>170</v>
      </c>
      <c r="H1006" s="301" t="s">
        <v>171</v>
      </c>
      <c r="I1006" s="341" t="s">
        <v>145</v>
      </c>
      <c r="AG1006" s="51">
        <v>2020</v>
      </c>
    </row>
    <row r="1007" spans="1:33">
      <c r="A1007" s="53" t="s">
        <v>40</v>
      </c>
      <c r="B1007" s="53" t="s">
        <v>180</v>
      </c>
      <c r="C1007" s="51">
        <v>2018</v>
      </c>
      <c r="D1007" s="341" t="s">
        <v>142</v>
      </c>
      <c r="E1007" t="s">
        <v>168</v>
      </c>
      <c r="F1007" t="s">
        <v>61</v>
      </c>
      <c r="G1007" t="s">
        <v>170</v>
      </c>
      <c r="H1007" s="301" t="s">
        <v>171</v>
      </c>
      <c r="I1007" s="341" t="s">
        <v>61</v>
      </c>
      <c r="AG1007" s="51">
        <v>2019</v>
      </c>
    </row>
    <row r="1008" spans="1:33">
      <c r="A1008" s="53" t="s">
        <v>40</v>
      </c>
      <c r="B1008" s="53" t="s">
        <v>180</v>
      </c>
      <c r="C1008" s="51">
        <v>2020</v>
      </c>
      <c r="D1008" s="341" t="s">
        <v>142</v>
      </c>
      <c r="E1008" t="s">
        <v>142</v>
      </c>
      <c r="F1008" t="s">
        <v>142</v>
      </c>
      <c r="G1008" t="s">
        <v>143</v>
      </c>
      <c r="H1008" s="301" t="s">
        <v>144</v>
      </c>
      <c r="I1008" s="341" t="s">
        <v>145</v>
      </c>
      <c r="AG1008" s="51">
        <v>2021</v>
      </c>
    </row>
    <row r="1009" spans="1:33">
      <c r="A1009" s="53" t="s">
        <v>40</v>
      </c>
      <c r="B1009" s="53" t="s">
        <v>180</v>
      </c>
      <c r="C1009" s="51">
        <v>2021</v>
      </c>
      <c r="D1009" s="341" t="s">
        <v>142</v>
      </c>
      <c r="E1009" t="s">
        <v>142</v>
      </c>
      <c r="F1009" t="s">
        <v>168</v>
      </c>
      <c r="G1009" t="s">
        <v>204</v>
      </c>
      <c r="H1009" s="301" t="s">
        <v>261</v>
      </c>
      <c r="I1009" s="341" t="s">
        <v>145</v>
      </c>
      <c r="AG1009" s="51">
        <v>2022</v>
      </c>
    </row>
    <row r="1010" spans="1:33">
      <c r="A1010" s="53" t="s">
        <v>40</v>
      </c>
      <c r="B1010" s="53" t="s">
        <v>180</v>
      </c>
      <c r="C1010" s="51">
        <v>2022</v>
      </c>
      <c r="D1010" s="341" t="s">
        <v>142</v>
      </c>
      <c r="E1010" t="s">
        <v>142</v>
      </c>
      <c r="F1010" t="s">
        <v>142</v>
      </c>
      <c r="G1010" t="s">
        <v>204</v>
      </c>
      <c r="H1010" s="301" t="s">
        <v>261</v>
      </c>
      <c r="I1010" s="772" t="s">
        <v>145</v>
      </c>
      <c r="AG1010" s="51">
        <v>2023</v>
      </c>
    </row>
    <row r="1011" spans="1:33">
      <c r="A1011" s="55" t="s">
        <v>40</v>
      </c>
      <c r="B1011" s="55" t="s">
        <v>180</v>
      </c>
      <c r="C1011" s="47">
        <v>2023</v>
      </c>
      <c r="D1011" s="341" t="s">
        <v>142</v>
      </c>
      <c r="E1011" t="s">
        <v>142</v>
      </c>
      <c r="F1011" t="s">
        <v>163</v>
      </c>
      <c r="G1011" t="s">
        <v>143</v>
      </c>
      <c r="H1011" s="301" t="s">
        <v>263</v>
      </c>
      <c r="I1011" s="772" t="s">
        <v>145</v>
      </c>
      <c r="AG1011" s="47">
        <v>2023</v>
      </c>
    </row>
    <row r="1012" spans="1:33">
      <c r="A1012" s="9" t="s">
        <v>675</v>
      </c>
      <c r="B1012" s="9" t="s">
        <v>141</v>
      </c>
      <c r="C1012" s="5">
        <v>2016</v>
      </c>
      <c r="D1012" s="341" t="s">
        <v>168</v>
      </c>
      <c r="E1012" t="s">
        <v>61</v>
      </c>
      <c r="F1012" t="s">
        <v>61</v>
      </c>
      <c r="G1012" t="s">
        <v>61</v>
      </c>
      <c r="H1012" s="301" t="s">
        <v>169</v>
      </c>
      <c r="I1012" s="341" t="s">
        <v>61</v>
      </c>
      <c r="AG1012" s="5">
        <v>2017</v>
      </c>
    </row>
    <row r="1013" spans="1:33">
      <c r="A1013" s="9" t="s">
        <v>675</v>
      </c>
      <c r="B1013" s="9" t="s">
        <v>141</v>
      </c>
      <c r="C1013" s="5">
        <v>2017</v>
      </c>
      <c r="D1013" s="341" t="s">
        <v>168</v>
      </c>
      <c r="E1013" t="s">
        <v>61</v>
      </c>
      <c r="F1013" t="s">
        <v>61</v>
      </c>
      <c r="G1013" t="s">
        <v>61</v>
      </c>
      <c r="H1013" s="301" t="s">
        <v>169</v>
      </c>
      <c r="I1013" s="341" t="s">
        <v>61</v>
      </c>
      <c r="AG1013" s="5">
        <v>2018</v>
      </c>
    </row>
    <row r="1014" spans="1:33">
      <c r="A1014" s="9" t="s">
        <v>675</v>
      </c>
      <c r="B1014" s="9" t="s">
        <v>141</v>
      </c>
      <c r="C1014" s="5">
        <v>2018</v>
      </c>
      <c r="D1014" s="341" t="s">
        <v>168</v>
      </c>
      <c r="E1014" t="s">
        <v>61</v>
      </c>
      <c r="F1014" t="s">
        <v>61</v>
      </c>
      <c r="G1014" t="s">
        <v>61</v>
      </c>
      <c r="H1014" s="301" t="s">
        <v>169</v>
      </c>
      <c r="I1014" s="341" t="s">
        <v>61</v>
      </c>
      <c r="AG1014" s="5">
        <v>2019</v>
      </c>
    </row>
    <row r="1015" spans="1:33">
      <c r="A1015" s="9" t="s">
        <v>675</v>
      </c>
      <c r="B1015" s="9" t="s">
        <v>141</v>
      </c>
      <c r="C1015" s="5">
        <v>2019</v>
      </c>
      <c r="D1015" s="341" t="s">
        <v>168</v>
      </c>
      <c r="E1015" t="s">
        <v>61</v>
      </c>
      <c r="F1015" t="s">
        <v>61</v>
      </c>
      <c r="G1015" t="s">
        <v>61</v>
      </c>
      <c r="H1015" s="301" t="s">
        <v>169</v>
      </c>
      <c r="I1015" s="341" t="s">
        <v>61</v>
      </c>
      <c r="AG1015" s="5">
        <v>2020</v>
      </c>
    </row>
    <row r="1016" spans="1:33">
      <c r="A1016" s="9" t="s">
        <v>675</v>
      </c>
      <c r="B1016" s="9" t="s">
        <v>141</v>
      </c>
      <c r="C1016" s="5">
        <v>2020</v>
      </c>
      <c r="D1016" s="341" t="s">
        <v>168</v>
      </c>
      <c r="E1016" t="s">
        <v>61</v>
      </c>
      <c r="F1016" t="s">
        <v>61</v>
      </c>
      <c r="G1016" t="s">
        <v>61</v>
      </c>
      <c r="H1016" s="301" t="s">
        <v>169</v>
      </c>
      <c r="I1016" s="341" t="s">
        <v>61</v>
      </c>
      <c r="AG1016" s="5">
        <v>2021</v>
      </c>
    </row>
    <row r="1017" spans="1:33">
      <c r="A1017" s="9" t="s">
        <v>675</v>
      </c>
      <c r="B1017" s="9" t="s">
        <v>141</v>
      </c>
      <c r="C1017" s="5">
        <v>2021</v>
      </c>
      <c r="D1017" s="341" t="s">
        <v>168</v>
      </c>
      <c r="E1017" t="s">
        <v>61</v>
      </c>
      <c r="F1017" t="s">
        <v>61</v>
      </c>
      <c r="G1017" t="s">
        <v>61</v>
      </c>
      <c r="H1017" s="301" t="s">
        <v>169</v>
      </c>
      <c r="I1017" s="341" t="s">
        <v>61</v>
      </c>
      <c r="AG1017" s="5">
        <v>2022</v>
      </c>
    </row>
    <row r="1018" spans="1:33">
      <c r="A1018" s="10" t="s">
        <v>675</v>
      </c>
      <c r="B1018" s="10" t="s">
        <v>141</v>
      </c>
      <c r="C1018" s="4">
        <v>2022</v>
      </c>
      <c r="D1018" s="341" t="s">
        <v>168</v>
      </c>
      <c r="E1018" t="s">
        <v>61</v>
      </c>
      <c r="F1018" t="s">
        <v>61</v>
      </c>
      <c r="G1018" t="s">
        <v>61</v>
      </c>
      <c r="H1018" s="301" t="s">
        <v>169</v>
      </c>
      <c r="I1018" s="341" t="s">
        <v>61</v>
      </c>
      <c r="AG1018" s="4">
        <v>2023</v>
      </c>
    </row>
    <row r="1019" spans="1:33">
      <c r="A1019" s="53" t="s">
        <v>676</v>
      </c>
      <c r="B1019" s="53" t="s">
        <v>141</v>
      </c>
      <c r="C1019" s="51">
        <v>2016</v>
      </c>
      <c r="D1019" s="341" t="s">
        <v>142</v>
      </c>
      <c r="E1019" t="s">
        <v>168</v>
      </c>
      <c r="F1019" t="s">
        <v>61</v>
      </c>
      <c r="G1019" t="s">
        <v>187</v>
      </c>
      <c r="H1019" s="301" t="s">
        <v>182</v>
      </c>
      <c r="I1019" s="341" t="s">
        <v>61</v>
      </c>
      <c r="AG1019" s="741">
        <v>2017</v>
      </c>
    </row>
    <row r="1020" spans="1:33">
      <c r="A1020" s="53" t="s">
        <v>676</v>
      </c>
      <c r="B1020" s="53" t="s">
        <v>141</v>
      </c>
      <c r="C1020" s="51">
        <v>2017</v>
      </c>
      <c r="D1020" s="341" t="s">
        <v>168</v>
      </c>
      <c r="E1020" t="s">
        <v>61</v>
      </c>
      <c r="F1020" t="s">
        <v>61</v>
      </c>
      <c r="G1020" t="s">
        <v>61</v>
      </c>
      <c r="H1020" s="301" t="s">
        <v>169</v>
      </c>
      <c r="I1020" s="341" t="s">
        <v>61</v>
      </c>
      <c r="AG1020" s="51">
        <v>2018</v>
      </c>
    </row>
    <row r="1021" spans="1:33">
      <c r="A1021" s="53" t="s">
        <v>676</v>
      </c>
      <c r="B1021" s="53" t="s">
        <v>141</v>
      </c>
      <c r="C1021" s="51">
        <v>2018</v>
      </c>
      <c r="D1021" s="341" t="s">
        <v>168</v>
      </c>
      <c r="E1021" t="s">
        <v>61</v>
      </c>
      <c r="F1021" t="s">
        <v>61</v>
      </c>
      <c r="G1021" t="s">
        <v>61</v>
      </c>
      <c r="H1021" s="301" t="s">
        <v>169</v>
      </c>
      <c r="I1021" s="341" t="s">
        <v>61</v>
      </c>
      <c r="AG1021" s="51">
        <v>2019</v>
      </c>
    </row>
    <row r="1022" spans="1:33">
      <c r="A1022" s="53" t="s">
        <v>676</v>
      </c>
      <c r="B1022" s="53" t="s">
        <v>141</v>
      </c>
      <c r="C1022" s="51">
        <v>2019</v>
      </c>
      <c r="D1022" s="341" t="s">
        <v>168</v>
      </c>
      <c r="E1022" t="s">
        <v>61</v>
      </c>
      <c r="F1022" t="s">
        <v>61</v>
      </c>
      <c r="G1022" t="s">
        <v>61</v>
      </c>
      <c r="H1022" s="301" t="s">
        <v>169</v>
      </c>
      <c r="I1022" s="341" t="s">
        <v>61</v>
      </c>
      <c r="AG1022" s="51">
        <v>2020</v>
      </c>
    </row>
    <row r="1023" spans="1:33">
      <c r="A1023" s="53" t="s">
        <v>676</v>
      </c>
      <c r="B1023" s="53" t="s">
        <v>141</v>
      </c>
      <c r="C1023" s="51">
        <v>2020</v>
      </c>
      <c r="D1023" s="341" t="s">
        <v>142</v>
      </c>
      <c r="E1023" t="s">
        <v>168</v>
      </c>
      <c r="F1023" t="s">
        <v>61</v>
      </c>
      <c r="G1023" t="s">
        <v>817</v>
      </c>
      <c r="H1023" s="301" t="s">
        <v>231</v>
      </c>
      <c r="I1023" s="341" t="s">
        <v>61</v>
      </c>
      <c r="AG1023" s="51">
        <v>2021</v>
      </c>
    </row>
    <row r="1024" spans="1:33">
      <c r="A1024" s="53" t="s">
        <v>676</v>
      </c>
      <c r="B1024" s="53" t="s">
        <v>141</v>
      </c>
      <c r="C1024" s="51">
        <v>2021</v>
      </c>
      <c r="D1024" s="341" t="s">
        <v>168</v>
      </c>
      <c r="E1024" t="s">
        <v>61</v>
      </c>
      <c r="F1024" t="s">
        <v>61</v>
      </c>
      <c r="G1024" t="s">
        <v>61</v>
      </c>
      <c r="H1024" s="301" t="s">
        <v>169</v>
      </c>
      <c r="I1024" s="341" t="s">
        <v>61</v>
      </c>
      <c r="AG1024" s="51">
        <v>2022</v>
      </c>
    </row>
    <row r="1025" spans="1:33">
      <c r="A1025" s="10" t="s">
        <v>676</v>
      </c>
      <c r="B1025" s="10" t="s">
        <v>141</v>
      </c>
      <c r="C1025" s="4">
        <v>2022</v>
      </c>
      <c r="D1025" s="341" t="s">
        <v>168</v>
      </c>
      <c r="E1025" t="s">
        <v>61</v>
      </c>
      <c r="F1025" t="s">
        <v>61</v>
      </c>
      <c r="G1025" t="s">
        <v>61</v>
      </c>
      <c r="H1025" s="301" t="s">
        <v>169</v>
      </c>
      <c r="I1025" s="341" t="s">
        <v>61</v>
      </c>
      <c r="AG1025" s="4">
        <v>2023</v>
      </c>
    </row>
    <row r="1026" spans="1:33">
      <c r="A1026" s="53" t="s">
        <v>677</v>
      </c>
      <c r="B1026" s="53" t="s">
        <v>102</v>
      </c>
      <c r="C1026" s="51">
        <v>2016</v>
      </c>
      <c r="D1026" s="341" t="s">
        <v>142</v>
      </c>
      <c r="E1026" t="s">
        <v>168</v>
      </c>
      <c r="F1026" t="s">
        <v>61</v>
      </c>
      <c r="G1026" t="s">
        <v>181</v>
      </c>
      <c r="H1026" s="301" t="s">
        <v>182</v>
      </c>
      <c r="I1026" s="341" t="s">
        <v>61</v>
      </c>
      <c r="AG1026" s="741">
        <v>2017</v>
      </c>
    </row>
    <row r="1027" spans="1:33">
      <c r="A1027" s="53" t="s">
        <v>677</v>
      </c>
      <c r="B1027" s="53" t="s">
        <v>102</v>
      </c>
      <c r="C1027" s="51">
        <v>2017</v>
      </c>
      <c r="D1027" s="341" t="s">
        <v>142</v>
      </c>
      <c r="E1027" t="s">
        <v>168</v>
      </c>
      <c r="F1027" t="s">
        <v>61</v>
      </c>
      <c r="G1027" t="s">
        <v>181</v>
      </c>
      <c r="H1027" s="301" t="s">
        <v>182</v>
      </c>
      <c r="I1027" s="341" t="s">
        <v>61</v>
      </c>
      <c r="AG1027" s="51">
        <v>2018</v>
      </c>
    </row>
    <row r="1028" spans="1:33">
      <c r="A1028" s="53" t="s">
        <v>677</v>
      </c>
      <c r="B1028" s="53" t="s">
        <v>102</v>
      </c>
      <c r="C1028" s="51">
        <v>2019</v>
      </c>
      <c r="D1028" s="341" t="s">
        <v>142</v>
      </c>
      <c r="E1028" t="s">
        <v>142</v>
      </c>
      <c r="F1028" s="3" t="s">
        <v>142</v>
      </c>
      <c r="G1028" t="s">
        <v>143</v>
      </c>
      <c r="H1028" s="301" t="s">
        <v>144</v>
      </c>
      <c r="I1028" s="341" t="s">
        <v>294</v>
      </c>
      <c r="AG1028" s="51">
        <v>2020</v>
      </c>
    </row>
    <row r="1029" spans="1:33">
      <c r="A1029" s="53" t="s">
        <v>677</v>
      </c>
      <c r="B1029" s="53" t="s">
        <v>102</v>
      </c>
      <c r="C1029" s="51">
        <v>2018</v>
      </c>
      <c r="D1029" s="341" t="s">
        <v>142</v>
      </c>
      <c r="E1029" t="s">
        <v>168</v>
      </c>
      <c r="F1029" t="s">
        <v>61</v>
      </c>
      <c r="G1029" t="s">
        <v>170</v>
      </c>
      <c r="H1029" s="301" t="s">
        <v>171</v>
      </c>
      <c r="I1029" s="341" t="s">
        <v>61</v>
      </c>
      <c r="AG1029" s="51">
        <v>2019</v>
      </c>
    </row>
    <row r="1030" spans="1:33">
      <c r="A1030" s="53" t="s">
        <v>677</v>
      </c>
      <c r="B1030" s="53" t="s">
        <v>102</v>
      </c>
      <c r="C1030" s="51">
        <v>2020</v>
      </c>
      <c r="D1030" s="341" t="s">
        <v>142</v>
      </c>
      <c r="E1030" t="s">
        <v>168</v>
      </c>
      <c r="F1030" t="s">
        <v>61</v>
      </c>
      <c r="G1030" t="s">
        <v>143</v>
      </c>
      <c r="H1030" s="301" t="s">
        <v>144</v>
      </c>
      <c r="I1030" s="341" t="s">
        <v>61</v>
      </c>
      <c r="AG1030" s="51">
        <v>2021</v>
      </c>
    </row>
    <row r="1031" spans="1:33">
      <c r="A1031" s="53" t="s">
        <v>677</v>
      </c>
      <c r="B1031" s="53" t="s">
        <v>102</v>
      </c>
      <c r="C1031" s="51">
        <v>2021</v>
      </c>
      <c r="D1031" s="341" t="s">
        <v>142</v>
      </c>
      <c r="E1031" t="s">
        <v>168</v>
      </c>
      <c r="F1031" t="s">
        <v>61</v>
      </c>
      <c r="G1031" t="s">
        <v>143</v>
      </c>
      <c r="H1031" s="301" t="s">
        <v>157</v>
      </c>
      <c r="I1031" s="341" t="s">
        <v>61</v>
      </c>
      <c r="AG1031" s="51">
        <v>2022</v>
      </c>
    </row>
    <row r="1032" spans="1:33">
      <c r="A1032" s="55" t="s">
        <v>677</v>
      </c>
      <c r="B1032" s="55" t="s">
        <v>102</v>
      </c>
      <c r="C1032" s="47">
        <v>2022</v>
      </c>
      <c r="D1032" s="341" t="s">
        <v>142</v>
      </c>
      <c r="E1032" t="s">
        <v>168</v>
      </c>
      <c r="F1032" t="s">
        <v>61</v>
      </c>
      <c r="G1032" t="s">
        <v>143</v>
      </c>
      <c r="H1032" s="301" t="s">
        <v>157</v>
      </c>
      <c r="I1032" s="341" t="s">
        <v>61</v>
      </c>
      <c r="AG1032" s="47">
        <v>2023</v>
      </c>
    </row>
    <row r="1033" spans="1:33">
      <c r="A1033" s="9" t="s">
        <v>678</v>
      </c>
      <c r="B1033" s="9" t="s">
        <v>141</v>
      </c>
      <c r="C1033" s="5">
        <v>2016</v>
      </c>
      <c r="D1033" s="341" t="s">
        <v>168</v>
      </c>
      <c r="E1033" t="s">
        <v>61</v>
      </c>
      <c r="F1033" t="s">
        <v>61</v>
      </c>
      <c r="G1033" t="s">
        <v>61</v>
      </c>
      <c r="H1033" s="301" t="s">
        <v>169</v>
      </c>
      <c r="I1033" s="341" t="s">
        <v>61</v>
      </c>
      <c r="AG1033" s="5">
        <v>2017</v>
      </c>
    </row>
    <row r="1034" spans="1:33">
      <c r="A1034" s="9" t="s">
        <v>678</v>
      </c>
      <c r="B1034" s="9" t="s">
        <v>141</v>
      </c>
      <c r="C1034" s="5">
        <v>2017</v>
      </c>
      <c r="D1034" s="341" t="s">
        <v>168</v>
      </c>
      <c r="E1034" t="s">
        <v>61</v>
      </c>
      <c r="F1034" t="s">
        <v>61</v>
      </c>
      <c r="G1034" t="s">
        <v>61</v>
      </c>
      <c r="H1034" s="301" t="s">
        <v>169</v>
      </c>
      <c r="I1034" s="341" t="s">
        <v>61</v>
      </c>
      <c r="AG1034" s="5">
        <v>2018</v>
      </c>
    </row>
    <row r="1035" spans="1:33">
      <c r="A1035" s="9" t="s">
        <v>678</v>
      </c>
      <c r="B1035" s="9" t="s">
        <v>141</v>
      </c>
      <c r="C1035" s="5">
        <v>2018</v>
      </c>
      <c r="D1035" s="341" t="s">
        <v>168</v>
      </c>
      <c r="E1035" t="s">
        <v>61</v>
      </c>
      <c r="F1035" t="s">
        <v>61</v>
      </c>
      <c r="G1035" t="s">
        <v>61</v>
      </c>
      <c r="H1035" s="301" t="s">
        <v>169</v>
      </c>
      <c r="I1035" s="341" t="s">
        <v>61</v>
      </c>
      <c r="AG1035" s="5">
        <v>2019</v>
      </c>
    </row>
    <row r="1036" spans="1:33">
      <c r="A1036" s="9" t="s">
        <v>678</v>
      </c>
      <c r="B1036" s="9" t="s">
        <v>141</v>
      </c>
      <c r="C1036" s="5">
        <v>2019</v>
      </c>
      <c r="D1036" s="341" t="s">
        <v>168</v>
      </c>
      <c r="E1036" t="s">
        <v>61</v>
      </c>
      <c r="F1036" t="s">
        <v>61</v>
      </c>
      <c r="G1036" t="s">
        <v>61</v>
      </c>
      <c r="H1036" s="301" t="s">
        <v>169</v>
      </c>
      <c r="I1036" s="341" t="s">
        <v>61</v>
      </c>
      <c r="AG1036" s="5">
        <v>2020</v>
      </c>
    </row>
    <row r="1037" spans="1:33">
      <c r="A1037" s="53" t="s">
        <v>678</v>
      </c>
      <c r="B1037" s="53" t="s">
        <v>141</v>
      </c>
      <c r="C1037" s="51">
        <v>2020</v>
      </c>
      <c r="D1037" s="341" t="s">
        <v>142</v>
      </c>
      <c r="E1037" t="s">
        <v>168</v>
      </c>
      <c r="F1037" t="s">
        <v>61</v>
      </c>
      <c r="G1037" t="s">
        <v>170</v>
      </c>
      <c r="H1037" s="301" t="s">
        <v>171</v>
      </c>
      <c r="I1037" s="341" t="s">
        <v>61</v>
      </c>
      <c r="AG1037" s="51">
        <v>2021</v>
      </c>
    </row>
    <row r="1038" spans="1:33">
      <c r="A1038" s="9" t="s">
        <v>678</v>
      </c>
      <c r="B1038" s="9" t="s">
        <v>141</v>
      </c>
      <c r="C1038" s="5">
        <v>2021</v>
      </c>
      <c r="D1038" s="341" t="s">
        <v>168</v>
      </c>
      <c r="E1038" t="s">
        <v>61</v>
      </c>
      <c r="F1038" t="s">
        <v>61</v>
      </c>
      <c r="G1038" t="s">
        <v>61</v>
      </c>
      <c r="H1038" s="301" t="s">
        <v>169</v>
      </c>
      <c r="I1038" s="341" t="s">
        <v>61</v>
      </c>
      <c r="AG1038" s="5">
        <v>2022</v>
      </c>
    </row>
    <row r="1039" spans="1:33">
      <c r="A1039" s="10" t="s">
        <v>678</v>
      </c>
      <c r="B1039" s="10" t="s">
        <v>141</v>
      </c>
      <c r="C1039" s="4">
        <v>2022</v>
      </c>
      <c r="D1039" s="341" t="s">
        <v>168</v>
      </c>
      <c r="E1039" t="s">
        <v>61</v>
      </c>
      <c r="F1039" t="s">
        <v>61</v>
      </c>
      <c r="G1039" t="s">
        <v>61</v>
      </c>
      <c r="H1039" s="301" t="s">
        <v>169</v>
      </c>
      <c r="I1039" s="341" t="s">
        <v>61</v>
      </c>
      <c r="AG1039" s="4">
        <v>2023</v>
      </c>
    </row>
    <row r="1040" spans="1:33">
      <c r="A1040" s="53" t="s">
        <v>7</v>
      </c>
      <c r="B1040" s="53" t="s">
        <v>804</v>
      </c>
      <c r="C1040" s="51">
        <v>2016</v>
      </c>
      <c r="D1040" s="341" t="s">
        <v>142</v>
      </c>
      <c r="E1040" t="s">
        <v>142</v>
      </c>
      <c r="F1040" s="3" t="s">
        <v>142</v>
      </c>
      <c r="G1040" t="s">
        <v>143</v>
      </c>
      <c r="H1040" s="301" t="s">
        <v>144</v>
      </c>
      <c r="I1040" s="341" t="s">
        <v>145</v>
      </c>
      <c r="AG1040" s="741">
        <v>2017</v>
      </c>
    </row>
    <row r="1041" spans="1:33">
      <c r="A1041" s="53" t="s">
        <v>7</v>
      </c>
      <c r="B1041" s="53" t="s">
        <v>804</v>
      </c>
      <c r="C1041" s="51">
        <v>2017</v>
      </c>
      <c r="D1041" s="341" t="s">
        <v>142</v>
      </c>
      <c r="E1041" t="s">
        <v>142</v>
      </c>
      <c r="F1041" s="3" t="s">
        <v>142</v>
      </c>
      <c r="G1041" t="s">
        <v>143</v>
      </c>
      <c r="H1041" s="301" t="s">
        <v>144</v>
      </c>
      <c r="I1041" s="341" t="s">
        <v>145</v>
      </c>
      <c r="AG1041" s="51">
        <v>2018</v>
      </c>
    </row>
    <row r="1042" spans="1:33">
      <c r="A1042" s="53" t="s">
        <v>7</v>
      </c>
      <c r="B1042" s="53" t="s">
        <v>804</v>
      </c>
      <c r="C1042" s="51">
        <v>2018</v>
      </c>
      <c r="D1042" s="341" t="s">
        <v>142</v>
      </c>
      <c r="E1042" t="s">
        <v>142</v>
      </c>
      <c r="F1042" s="3" t="s">
        <v>142</v>
      </c>
      <c r="G1042" t="s">
        <v>143</v>
      </c>
      <c r="H1042" s="301" t="s">
        <v>144</v>
      </c>
      <c r="I1042" s="341" t="s">
        <v>145</v>
      </c>
      <c r="AG1042" s="51">
        <v>2019</v>
      </c>
    </row>
    <row r="1043" spans="1:33">
      <c r="A1043" s="53" t="s">
        <v>7</v>
      </c>
      <c r="B1043" s="53" t="s">
        <v>804</v>
      </c>
      <c r="C1043" s="51">
        <v>2019</v>
      </c>
      <c r="D1043" s="341" t="s">
        <v>142</v>
      </c>
      <c r="E1043" t="s">
        <v>142</v>
      </c>
      <c r="F1043" s="3" t="s">
        <v>142</v>
      </c>
      <c r="G1043" t="s">
        <v>143</v>
      </c>
      <c r="H1043" s="301" t="s">
        <v>144</v>
      </c>
      <c r="I1043" s="341" t="s">
        <v>145</v>
      </c>
      <c r="AG1043" s="51">
        <v>2020</v>
      </c>
    </row>
    <row r="1044" spans="1:33">
      <c r="A1044" s="53" t="s">
        <v>7</v>
      </c>
      <c r="B1044" s="53" t="s">
        <v>804</v>
      </c>
      <c r="C1044" s="51">
        <v>2020</v>
      </c>
      <c r="D1044" s="341" t="s">
        <v>142</v>
      </c>
      <c r="E1044" t="s">
        <v>142</v>
      </c>
      <c r="F1044" s="3" t="s">
        <v>142</v>
      </c>
      <c r="G1044" t="s">
        <v>143</v>
      </c>
      <c r="H1044" s="301" t="s">
        <v>144</v>
      </c>
      <c r="I1044" s="341" t="s">
        <v>145</v>
      </c>
      <c r="AG1044" s="51">
        <v>2021</v>
      </c>
    </row>
    <row r="1045" spans="1:33">
      <c r="A1045" s="53" t="s">
        <v>7</v>
      </c>
      <c r="B1045" s="53" t="s">
        <v>804</v>
      </c>
      <c r="C1045" s="51">
        <v>2021</v>
      </c>
      <c r="D1045" s="341" t="s">
        <v>142</v>
      </c>
      <c r="E1045" t="s">
        <v>142</v>
      </c>
      <c r="F1045" s="3" t="s">
        <v>142</v>
      </c>
      <c r="G1045" t="s">
        <v>143</v>
      </c>
      <c r="H1045" s="301" t="s">
        <v>157</v>
      </c>
      <c r="I1045" s="341" t="s">
        <v>145</v>
      </c>
      <c r="AG1045" s="51">
        <v>2022</v>
      </c>
    </row>
    <row r="1046" spans="1:33">
      <c r="A1046" s="53" t="s">
        <v>7</v>
      </c>
      <c r="B1046" s="53" t="s">
        <v>804</v>
      </c>
      <c r="C1046" s="51">
        <v>2022</v>
      </c>
      <c r="D1046" s="341" t="s">
        <v>142</v>
      </c>
      <c r="E1046" t="s">
        <v>142</v>
      </c>
      <c r="F1046" t="s">
        <v>142</v>
      </c>
      <c r="G1046" t="s">
        <v>143</v>
      </c>
      <c r="H1046" s="301" t="s">
        <v>157</v>
      </c>
      <c r="I1046" s="772" t="s">
        <v>145</v>
      </c>
      <c r="AG1046" s="51">
        <v>2023</v>
      </c>
    </row>
    <row r="1047" spans="1:33">
      <c r="A1047" s="55" t="s">
        <v>7</v>
      </c>
      <c r="B1047" s="55" t="s">
        <v>804</v>
      </c>
      <c r="C1047" s="47">
        <v>2023</v>
      </c>
      <c r="D1047" s="341" t="s">
        <v>142</v>
      </c>
      <c r="E1047" t="s">
        <v>168</v>
      </c>
      <c r="F1047" t="s">
        <v>61</v>
      </c>
      <c r="G1047" t="s">
        <v>143</v>
      </c>
      <c r="H1047" s="301" t="s">
        <v>157</v>
      </c>
      <c r="I1047" s="341" t="s">
        <v>61</v>
      </c>
      <c r="AG1047" s="47">
        <v>2023</v>
      </c>
    </row>
    <row r="1048" spans="1:33">
      <c r="A1048" s="53" t="s">
        <v>30</v>
      </c>
      <c r="B1048" s="53" t="s">
        <v>180</v>
      </c>
      <c r="C1048" s="51">
        <v>2016</v>
      </c>
      <c r="D1048" s="341" t="s">
        <v>142</v>
      </c>
      <c r="E1048" t="s">
        <v>142</v>
      </c>
      <c r="F1048" t="s">
        <v>168</v>
      </c>
      <c r="G1048" t="s">
        <v>187</v>
      </c>
      <c r="H1048" s="301" t="s">
        <v>182</v>
      </c>
      <c r="I1048" s="341" t="s">
        <v>183</v>
      </c>
      <c r="AG1048" s="51">
        <v>2017</v>
      </c>
    </row>
    <row r="1049" spans="1:33">
      <c r="A1049" s="53" t="s">
        <v>30</v>
      </c>
      <c r="B1049" s="53" t="s">
        <v>180</v>
      </c>
      <c r="C1049" s="51">
        <v>2017</v>
      </c>
      <c r="D1049" s="341" t="s">
        <v>142</v>
      </c>
      <c r="E1049" t="s">
        <v>142</v>
      </c>
      <c r="F1049" s="3" t="s">
        <v>168</v>
      </c>
      <c r="G1049" t="s">
        <v>181</v>
      </c>
      <c r="H1049" s="301" t="s">
        <v>182</v>
      </c>
      <c r="I1049" s="341" t="s">
        <v>249</v>
      </c>
      <c r="AG1049" s="51">
        <v>2018</v>
      </c>
    </row>
    <row r="1050" spans="1:33">
      <c r="A1050" s="53" t="s">
        <v>30</v>
      </c>
      <c r="B1050" s="53" t="s">
        <v>180</v>
      </c>
      <c r="C1050" s="51">
        <v>2018</v>
      </c>
      <c r="D1050" s="341" t="s">
        <v>142</v>
      </c>
      <c r="E1050" t="s">
        <v>142</v>
      </c>
      <c r="F1050" s="3" t="s">
        <v>142</v>
      </c>
      <c r="G1050" t="s">
        <v>170</v>
      </c>
      <c r="H1050" s="301" t="s">
        <v>171</v>
      </c>
      <c r="I1050" s="341" t="s">
        <v>145</v>
      </c>
      <c r="AG1050" s="51">
        <v>2019</v>
      </c>
    </row>
    <row r="1051" spans="1:33">
      <c r="A1051" s="53" t="s">
        <v>30</v>
      </c>
      <c r="B1051" s="53" t="s">
        <v>180</v>
      </c>
      <c r="C1051" s="51">
        <v>2019</v>
      </c>
      <c r="D1051" s="341" t="s">
        <v>142</v>
      </c>
      <c r="E1051" t="s">
        <v>142</v>
      </c>
      <c r="F1051" s="3" t="s">
        <v>142</v>
      </c>
      <c r="G1051" t="s">
        <v>143</v>
      </c>
      <c r="H1051" s="301" t="s">
        <v>144</v>
      </c>
      <c r="I1051" s="341" t="s">
        <v>145</v>
      </c>
      <c r="AG1051" s="51">
        <v>2020</v>
      </c>
    </row>
    <row r="1052" spans="1:33">
      <c r="A1052" s="53" t="s">
        <v>30</v>
      </c>
      <c r="B1052" s="53" t="s">
        <v>180</v>
      </c>
      <c r="C1052" s="51">
        <v>2020</v>
      </c>
      <c r="D1052" s="341" t="s">
        <v>142</v>
      </c>
      <c r="E1052" t="s">
        <v>142</v>
      </c>
      <c r="F1052" t="s">
        <v>142</v>
      </c>
      <c r="G1052" t="s">
        <v>143</v>
      </c>
      <c r="H1052" s="301" t="s">
        <v>144</v>
      </c>
      <c r="I1052" s="341" t="s">
        <v>145</v>
      </c>
      <c r="AG1052" s="51">
        <v>2021</v>
      </c>
    </row>
    <row r="1053" spans="1:33">
      <c r="A1053" s="53" t="s">
        <v>30</v>
      </c>
      <c r="B1053" s="53" t="s">
        <v>180</v>
      </c>
      <c r="C1053" s="51">
        <v>2021</v>
      </c>
      <c r="D1053" s="341" t="s">
        <v>142</v>
      </c>
      <c r="E1053" t="s">
        <v>142</v>
      </c>
      <c r="F1053" t="s">
        <v>142</v>
      </c>
      <c r="G1053" t="s">
        <v>143</v>
      </c>
      <c r="H1053" s="301" t="s">
        <v>157</v>
      </c>
      <c r="I1053" s="341" t="s">
        <v>145</v>
      </c>
      <c r="AG1053" s="51">
        <v>2022</v>
      </c>
    </row>
    <row r="1054" spans="1:33">
      <c r="A1054" s="53" t="s">
        <v>30</v>
      </c>
      <c r="B1054" s="53" t="s">
        <v>180</v>
      </c>
      <c r="C1054" s="51">
        <v>2022</v>
      </c>
      <c r="D1054" s="341" t="s">
        <v>142</v>
      </c>
      <c r="E1054" t="s">
        <v>142</v>
      </c>
      <c r="F1054" t="s">
        <v>142</v>
      </c>
      <c r="G1054" t="s">
        <v>143</v>
      </c>
      <c r="H1054" s="301" t="s">
        <v>157</v>
      </c>
      <c r="I1054" s="772" t="s">
        <v>145</v>
      </c>
      <c r="AG1054" s="51">
        <v>2023</v>
      </c>
    </row>
    <row r="1055" spans="1:33">
      <c r="A1055" s="55" t="s">
        <v>30</v>
      </c>
      <c r="B1055" s="55" t="s">
        <v>180</v>
      </c>
      <c r="C1055" s="47">
        <v>2023</v>
      </c>
      <c r="D1055" s="341" t="s">
        <v>142</v>
      </c>
      <c r="E1055" t="s">
        <v>142</v>
      </c>
      <c r="F1055" t="s">
        <v>142</v>
      </c>
      <c r="G1055" t="s">
        <v>143</v>
      </c>
      <c r="H1055" s="301" t="s">
        <v>157</v>
      </c>
      <c r="I1055" s="772" t="s">
        <v>145</v>
      </c>
      <c r="AG1055" s="47">
        <v>2023</v>
      </c>
    </row>
    <row r="1056" spans="1:33">
      <c r="A1056" s="386" t="s">
        <v>23</v>
      </c>
      <c r="B1056" s="53" t="s">
        <v>180</v>
      </c>
      <c r="C1056" s="418">
        <v>2016</v>
      </c>
      <c r="D1056" s="341" t="s">
        <v>142</v>
      </c>
      <c r="E1056" t="s">
        <v>142</v>
      </c>
      <c r="F1056" s="3" t="s">
        <v>142</v>
      </c>
      <c r="G1056" t="s">
        <v>143</v>
      </c>
      <c r="H1056" s="301" t="s">
        <v>144</v>
      </c>
      <c r="I1056" s="341" t="s">
        <v>145</v>
      </c>
      <c r="AG1056" s="742">
        <v>2017</v>
      </c>
    </row>
    <row r="1057" spans="1:33">
      <c r="A1057" s="53" t="s">
        <v>23</v>
      </c>
      <c r="B1057" s="53" t="s">
        <v>180</v>
      </c>
      <c r="C1057" s="51">
        <v>2017</v>
      </c>
      <c r="D1057" s="341" t="s">
        <v>142</v>
      </c>
      <c r="E1057" t="s">
        <v>142</v>
      </c>
      <c r="F1057" s="3" t="s">
        <v>142</v>
      </c>
      <c r="G1057" t="s">
        <v>143</v>
      </c>
      <c r="H1057" s="301" t="s">
        <v>144</v>
      </c>
      <c r="I1057" s="341" t="s">
        <v>145</v>
      </c>
      <c r="AG1057" s="51">
        <v>2018</v>
      </c>
    </row>
    <row r="1058" spans="1:33">
      <c r="A1058" s="53" t="s">
        <v>23</v>
      </c>
      <c r="B1058" s="53" t="s">
        <v>180</v>
      </c>
      <c r="C1058" s="51">
        <v>2018</v>
      </c>
      <c r="D1058" s="341" t="s">
        <v>142</v>
      </c>
      <c r="E1058" t="s">
        <v>142</v>
      </c>
      <c r="F1058" s="3" t="s">
        <v>142</v>
      </c>
      <c r="G1058" t="s">
        <v>143</v>
      </c>
      <c r="H1058" s="301" t="s">
        <v>144</v>
      </c>
      <c r="I1058" s="341" t="s">
        <v>694</v>
      </c>
      <c r="AG1058" s="51">
        <v>2019</v>
      </c>
    </row>
    <row r="1059" spans="1:33">
      <c r="A1059" s="53" t="s">
        <v>23</v>
      </c>
      <c r="B1059" s="53" t="s">
        <v>180</v>
      </c>
      <c r="C1059" s="51">
        <v>2019</v>
      </c>
      <c r="D1059" s="341" t="s">
        <v>142</v>
      </c>
      <c r="E1059" t="s">
        <v>142</v>
      </c>
      <c r="F1059" s="3" t="s">
        <v>142</v>
      </c>
      <c r="G1059" t="s">
        <v>143</v>
      </c>
      <c r="H1059" s="301" t="s">
        <v>144</v>
      </c>
      <c r="I1059" s="341" t="s">
        <v>145</v>
      </c>
      <c r="AG1059" s="51">
        <v>2020</v>
      </c>
    </row>
    <row r="1060" spans="1:33">
      <c r="A1060" s="53" t="s">
        <v>23</v>
      </c>
      <c r="B1060" s="53" t="s">
        <v>180</v>
      </c>
      <c r="C1060" s="51">
        <v>2020</v>
      </c>
      <c r="D1060" s="341" t="s">
        <v>142</v>
      </c>
      <c r="E1060" t="s">
        <v>142</v>
      </c>
      <c r="F1060" t="s">
        <v>142</v>
      </c>
      <c r="G1060" t="s">
        <v>143</v>
      </c>
      <c r="H1060" s="301" t="s">
        <v>144</v>
      </c>
      <c r="I1060" s="341" t="s">
        <v>145</v>
      </c>
      <c r="AG1060" s="51">
        <v>2021</v>
      </c>
    </row>
    <row r="1061" spans="1:33">
      <c r="A1061" s="53" t="s">
        <v>23</v>
      </c>
      <c r="B1061" s="53" t="s">
        <v>180</v>
      </c>
      <c r="C1061" s="51">
        <v>2021</v>
      </c>
      <c r="D1061" s="341" t="s">
        <v>142</v>
      </c>
      <c r="E1061" t="s">
        <v>142</v>
      </c>
      <c r="F1061" t="s">
        <v>142</v>
      </c>
      <c r="G1061" t="s">
        <v>143</v>
      </c>
      <c r="H1061" s="301" t="s">
        <v>157</v>
      </c>
      <c r="I1061" s="341" t="s">
        <v>145</v>
      </c>
      <c r="AG1061" s="51">
        <v>2022</v>
      </c>
    </row>
    <row r="1062" spans="1:33">
      <c r="A1062" s="53" t="s">
        <v>23</v>
      </c>
      <c r="B1062" s="53" t="s">
        <v>180</v>
      </c>
      <c r="C1062" s="51">
        <v>2022</v>
      </c>
      <c r="D1062" s="341" t="s">
        <v>142</v>
      </c>
      <c r="E1062" t="s">
        <v>142</v>
      </c>
      <c r="F1062" t="s">
        <v>142</v>
      </c>
      <c r="G1062" t="s">
        <v>143</v>
      </c>
      <c r="H1062" s="301" t="s">
        <v>157</v>
      </c>
      <c r="I1062" s="772" t="s">
        <v>249</v>
      </c>
      <c r="AG1062" s="51">
        <v>2023</v>
      </c>
    </row>
    <row r="1063" spans="1:33">
      <c r="A1063" s="55" t="s">
        <v>23</v>
      </c>
      <c r="B1063" s="55" t="s">
        <v>180</v>
      </c>
      <c r="C1063" s="47">
        <v>2023</v>
      </c>
      <c r="D1063" s="341" t="s">
        <v>142</v>
      </c>
      <c r="E1063" t="s">
        <v>142</v>
      </c>
      <c r="F1063" t="s">
        <v>142</v>
      </c>
      <c r="G1063" t="s">
        <v>143</v>
      </c>
      <c r="H1063" s="301" t="s">
        <v>157</v>
      </c>
      <c r="I1063" s="772" t="s">
        <v>249</v>
      </c>
      <c r="AG1063" s="47">
        <v>2023</v>
      </c>
    </row>
    <row r="1064" spans="1:33">
      <c r="C1064" s="1"/>
    </row>
    <row r="1065" spans="1:33">
      <c r="A1065" s="52"/>
      <c r="C1065" s="3"/>
      <c r="AG1065" s="52"/>
    </row>
    <row r="1066" spans="1:33">
      <c r="A1066" s="52"/>
      <c r="C1066" s="3"/>
      <c r="AG1066" s="52"/>
    </row>
    <row r="1067" spans="1:33">
      <c r="A1067" s="52"/>
      <c r="C1067" s="3"/>
      <c r="AG1067" s="52"/>
    </row>
    <row r="1141" spans="1:1">
      <c r="A1141" s="53"/>
    </row>
    <row r="1142" spans="1:1">
      <c r="A1142" s="53"/>
    </row>
    <row r="1143" spans="1:1">
      <c r="A1143" s="53"/>
    </row>
    <row r="1144" spans="1:1">
      <c r="A1144" s="53"/>
    </row>
    <row r="1145" spans="1:1">
      <c r="A1145" s="53"/>
    </row>
    <row r="1146" spans="1:1">
      <c r="A1146" s="53"/>
    </row>
    <row r="1147" spans="1:1">
      <c r="A1147" s="386"/>
    </row>
    <row r="1148" spans="1:1">
      <c r="A1148" s="53"/>
    </row>
    <row r="1149" spans="1:1">
      <c r="A1149" s="53"/>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F57D3-232E-4AF7-B90E-0E48B2E666AB}">
  <dimension ref="A1:D77"/>
  <sheetViews>
    <sheetView zoomScale="70" zoomScaleNormal="70" workbookViewId="0">
      <selection activeCell="B48" sqref="B48:Y49"/>
    </sheetView>
  </sheetViews>
  <sheetFormatPr defaultRowHeight="14.5"/>
  <cols>
    <col min="1" max="1" width="38" bestFit="1" customWidth="1"/>
    <col min="2" max="2" width="24.1796875" bestFit="1" customWidth="1"/>
    <col min="3" max="3" width="33.26953125" bestFit="1" customWidth="1"/>
    <col min="4" max="4" width="19.453125" customWidth="1"/>
    <col min="6" max="6" width="29.453125" bestFit="1" customWidth="1"/>
    <col min="7" max="7" width="21.54296875" customWidth="1"/>
    <col min="8" max="8" width="13.1796875" customWidth="1"/>
    <col min="9" max="9" width="20.1796875" bestFit="1" customWidth="1"/>
    <col min="10" max="10" width="14.453125" customWidth="1"/>
    <col min="11" max="11" width="15.54296875" bestFit="1" customWidth="1"/>
    <col min="12" max="12" width="14.7265625" customWidth="1"/>
    <col min="13" max="13" width="14.81640625" customWidth="1"/>
    <col min="14" max="14" width="18.7265625" bestFit="1" customWidth="1"/>
    <col min="15" max="17" width="12" customWidth="1"/>
    <col min="18" max="26" width="13.1796875" customWidth="1"/>
    <col min="27" max="27" width="18" bestFit="1" customWidth="1"/>
    <col min="28" max="28" width="13.1796875" customWidth="1"/>
    <col min="29" max="30" width="16" bestFit="1" customWidth="1"/>
    <col min="35" max="35" width="8.453125" bestFit="1" customWidth="1"/>
    <col min="36" max="38" width="11.26953125" bestFit="1" customWidth="1"/>
    <col min="39" max="39" width="13.54296875" bestFit="1" customWidth="1"/>
    <col min="40" max="40" width="14.1796875" bestFit="1" customWidth="1"/>
    <col min="41" max="42" width="14.453125" bestFit="1" customWidth="1"/>
    <col min="43" max="43" width="14" bestFit="1" customWidth="1"/>
    <col min="44" max="44" width="14.1796875" bestFit="1" customWidth="1"/>
    <col min="45" max="46" width="13.54296875" bestFit="1" customWidth="1"/>
    <col min="47" max="48" width="11.453125" bestFit="1" customWidth="1"/>
    <col min="49" max="50" width="11.1796875" bestFit="1" customWidth="1"/>
  </cols>
  <sheetData>
    <row r="1" spans="1:4" s="52" customFormat="1" ht="15.5">
      <c r="A1" s="720" t="s">
        <v>831</v>
      </c>
      <c r="B1" s="721" t="s">
        <v>832</v>
      </c>
      <c r="C1" s="737" t="s">
        <v>833</v>
      </c>
      <c r="D1" s="57"/>
    </row>
    <row r="2" spans="1:4">
      <c r="A2" s="52" t="s">
        <v>5</v>
      </c>
      <c r="B2" t="s">
        <v>834</v>
      </c>
      <c r="C2" t="s">
        <v>835</v>
      </c>
    </row>
    <row r="3" spans="1:4">
      <c r="A3" s="52" t="s">
        <v>58</v>
      </c>
    </row>
    <row r="4" spans="1:4">
      <c r="A4" s="52" t="s">
        <v>34</v>
      </c>
      <c r="B4" t="s">
        <v>836</v>
      </c>
    </row>
    <row r="5" spans="1:4">
      <c r="A5" s="52" t="s">
        <v>200</v>
      </c>
      <c r="B5" t="s">
        <v>834</v>
      </c>
    </row>
    <row r="6" spans="1:4">
      <c r="A6" s="52" t="s">
        <v>22</v>
      </c>
    </row>
    <row r="7" spans="1:4">
      <c r="A7" s="52" t="s">
        <v>37</v>
      </c>
      <c r="B7" t="s">
        <v>834</v>
      </c>
    </row>
    <row r="8" spans="1:4">
      <c r="A8" s="52" t="s">
        <v>59</v>
      </c>
    </row>
    <row r="9" spans="1:4">
      <c r="A9" s="52" t="s">
        <v>21</v>
      </c>
    </row>
    <row r="10" spans="1:4">
      <c r="A10" s="52" t="s">
        <v>25</v>
      </c>
      <c r="B10" t="s">
        <v>834</v>
      </c>
    </row>
    <row r="11" spans="1:4">
      <c r="A11" s="52" t="s">
        <v>29</v>
      </c>
    </row>
    <row r="12" spans="1:4">
      <c r="A12" s="52" t="s">
        <v>8</v>
      </c>
      <c r="B12" t="s">
        <v>836</v>
      </c>
    </row>
    <row r="13" spans="1:4">
      <c r="A13" s="52" t="s">
        <v>24</v>
      </c>
    </row>
    <row r="14" spans="1:4">
      <c r="A14" s="52" t="s">
        <v>60</v>
      </c>
    </row>
    <row r="15" spans="1:4">
      <c r="A15" s="52" t="s">
        <v>114</v>
      </c>
    </row>
    <row r="16" spans="1:4">
      <c r="A16" s="52" t="s">
        <v>312</v>
      </c>
    </row>
    <row r="17" spans="1:3">
      <c r="A17" s="52" t="s">
        <v>3</v>
      </c>
      <c r="B17" t="s">
        <v>834</v>
      </c>
    </row>
    <row r="18" spans="1:3">
      <c r="A18" s="52" t="s">
        <v>57</v>
      </c>
      <c r="B18" t="s">
        <v>834</v>
      </c>
    </row>
    <row r="19" spans="1:3">
      <c r="A19" s="52" t="s">
        <v>35</v>
      </c>
      <c r="B19" t="s">
        <v>837</v>
      </c>
    </row>
    <row r="20" spans="1:3">
      <c r="A20" s="52" t="s">
        <v>115</v>
      </c>
    </row>
    <row r="21" spans="1:3">
      <c r="A21" s="52" t="s">
        <v>52</v>
      </c>
    </row>
    <row r="22" spans="1:3">
      <c r="A22" s="52" t="s">
        <v>342</v>
      </c>
    </row>
    <row r="23" spans="1:3">
      <c r="A23" s="52" t="s">
        <v>41</v>
      </c>
      <c r="B23" t="s">
        <v>837</v>
      </c>
    </row>
    <row r="24" spans="1:3">
      <c r="A24" s="52" t="s">
        <v>360</v>
      </c>
    </row>
    <row r="25" spans="1:3">
      <c r="A25" s="52" t="s">
        <v>51</v>
      </c>
      <c r="B25" t="s">
        <v>837</v>
      </c>
    </row>
    <row r="26" spans="1:3">
      <c r="A26" s="52" t="s">
        <v>4</v>
      </c>
    </row>
    <row r="27" spans="1:3">
      <c r="A27" s="52" t="s">
        <v>54</v>
      </c>
    </row>
    <row r="28" spans="1:3">
      <c r="A28" s="52" t="s">
        <v>44</v>
      </c>
    </row>
    <row r="29" spans="1:3">
      <c r="A29" s="52" t="s">
        <v>17</v>
      </c>
      <c r="B29" t="s">
        <v>836</v>
      </c>
      <c r="C29" t="s">
        <v>838</v>
      </c>
    </row>
    <row r="30" spans="1:3" s="57" customFormat="1">
      <c r="A30" s="52" t="s">
        <v>39</v>
      </c>
      <c r="C30"/>
    </row>
    <row r="31" spans="1:3">
      <c r="A31" s="52" t="s">
        <v>16</v>
      </c>
      <c r="B31" t="s">
        <v>837</v>
      </c>
    </row>
    <row r="32" spans="1:3">
      <c r="A32" s="52" t="s">
        <v>26</v>
      </c>
      <c r="B32" t="s">
        <v>836</v>
      </c>
    </row>
    <row r="33" spans="1:3">
      <c r="A33" s="52" t="s">
        <v>419</v>
      </c>
    </row>
    <row r="34" spans="1:3">
      <c r="A34" s="52" t="s">
        <v>56</v>
      </c>
    </row>
    <row r="35" spans="1:3">
      <c r="A35" s="52" t="s">
        <v>48</v>
      </c>
    </row>
    <row r="36" spans="1:3">
      <c r="A36" s="52" t="s">
        <v>19</v>
      </c>
      <c r="B36" t="s">
        <v>837</v>
      </c>
    </row>
    <row r="37" spans="1:3">
      <c r="A37" s="52" t="s">
        <v>454</v>
      </c>
    </row>
    <row r="38" spans="1:3">
      <c r="A38" s="52" t="s">
        <v>38</v>
      </c>
      <c r="B38" t="s">
        <v>836</v>
      </c>
      <c r="C38" t="s">
        <v>839</v>
      </c>
    </row>
    <row r="39" spans="1:3">
      <c r="A39" s="52" t="s">
        <v>46</v>
      </c>
    </row>
    <row r="40" spans="1:3">
      <c r="A40" s="52" t="s">
        <v>50</v>
      </c>
      <c r="B40" t="s">
        <v>837</v>
      </c>
    </row>
    <row r="41" spans="1:3">
      <c r="A41" s="52" t="s">
        <v>49</v>
      </c>
    </row>
    <row r="42" spans="1:3">
      <c r="A42" s="52" t="s">
        <v>53</v>
      </c>
    </row>
    <row r="43" spans="1:3">
      <c r="A43" s="52" t="s">
        <v>28</v>
      </c>
      <c r="B43" t="s">
        <v>837</v>
      </c>
    </row>
    <row r="44" spans="1:3">
      <c r="A44" s="52" t="s">
        <v>20</v>
      </c>
      <c r="B44" t="s">
        <v>837</v>
      </c>
    </row>
    <row r="45" spans="1:3">
      <c r="A45" s="52" t="s">
        <v>32</v>
      </c>
    </row>
    <row r="46" spans="1:3">
      <c r="A46" s="52" t="s">
        <v>43</v>
      </c>
    </row>
    <row r="47" spans="1:3">
      <c r="A47" s="69" t="s">
        <v>31</v>
      </c>
      <c r="B47" t="s">
        <v>837</v>
      </c>
      <c r="C47" t="s">
        <v>840</v>
      </c>
    </row>
    <row r="48" spans="1:3">
      <c r="A48" s="52" t="s">
        <v>9</v>
      </c>
    </row>
    <row r="49" spans="1:3">
      <c r="A49" s="52" t="s">
        <v>45</v>
      </c>
      <c r="B49" t="s">
        <v>837</v>
      </c>
    </row>
    <row r="50" spans="1:3">
      <c r="A50" s="52" t="s">
        <v>530</v>
      </c>
    </row>
    <row r="51" spans="1:3">
      <c r="A51" s="52" t="s">
        <v>55</v>
      </c>
    </row>
    <row r="52" spans="1:3">
      <c r="A52" s="52" t="s">
        <v>18</v>
      </c>
    </row>
    <row r="53" spans="1:3">
      <c r="A53" s="52" t="s">
        <v>6</v>
      </c>
    </row>
    <row r="54" spans="1:3">
      <c r="A54" s="52" t="s">
        <v>12</v>
      </c>
      <c r="B54" t="s">
        <v>834</v>
      </c>
      <c r="C54" t="s">
        <v>841</v>
      </c>
    </row>
    <row r="55" spans="1:3">
      <c r="A55" s="52" t="s">
        <v>36</v>
      </c>
    </row>
    <row r="56" spans="1:3">
      <c r="A56" s="52" t="s">
        <v>563</v>
      </c>
    </row>
    <row r="57" spans="1:3">
      <c r="A57" s="52" t="s">
        <v>569</v>
      </c>
    </row>
    <row r="58" spans="1:3">
      <c r="A58" s="52" t="s">
        <v>573</v>
      </c>
    </row>
    <row r="59" spans="1:3">
      <c r="A59" s="52" t="s">
        <v>579</v>
      </c>
    </row>
    <row r="60" spans="1:3">
      <c r="A60" s="52" t="s">
        <v>42</v>
      </c>
    </row>
    <row r="61" spans="1:3">
      <c r="A61" s="52" t="s">
        <v>33</v>
      </c>
    </row>
    <row r="62" spans="1:3">
      <c r="A62" s="52" t="s">
        <v>15</v>
      </c>
      <c r="B62" t="s">
        <v>834</v>
      </c>
    </row>
    <row r="63" spans="1:3">
      <c r="A63" s="52" t="s">
        <v>13</v>
      </c>
      <c r="B63" t="s">
        <v>837</v>
      </c>
    </row>
    <row r="64" spans="1:3">
      <c r="A64" s="52" t="s">
        <v>14</v>
      </c>
      <c r="B64" t="s">
        <v>842</v>
      </c>
    </row>
    <row r="65" spans="1:3">
      <c r="A65" s="52" t="s">
        <v>11</v>
      </c>
      <c r="B65" t="s">
        <v>836</v>
      </c>
      <c r="C65" t="s">
        <v>843</v>
      </c>
    </row>
    <row r="66" spans="1:3">
      <c r="A66" s="52" t="s">
        <v>10</v>
      </c>
    </row>
    <row r="67" spans="1:3">
      <c r="A67" s="52" t="s">
        <v>630</v>
      </c>
      <c r="B67" t="s">
        <v>836</v>
      </c>
    </row>
    <row r="68" spans="1:3">
      <c r="A68" s="52" t="s">
        <v>47</v>
      </c>
    </row>
    <row r="69" spans="1:3">
      <c r="A69" s="52" t="s">
        <v>638</v>
      </c>
    </row>
    <row r="70" spans="1:3">
      <c r="A70" s="52" t="s">
        <v>642</v>
      </c>
    </row>
    <row r="71" spans="1:3">
      <c r="A71" s="52" t="s">
        <v>27</v>
      </c>
      <c r="B71" t="s">
        <v>834</v>
      </c>
      <c r="C71" t="s">
        <v>844</v>
      </c>
    </row>
    <row r="72" spans="1:3">
      <c r="A72" s="52" t="s">
        <v>656</v>
      </c>
    </row>
    <row r="73" spans="1:3">
      <c r="A73" s="52" t="s">
        <v>40</v>
      </c>
      <c r="B73" t="s">
        <v>837</v>
      </c>
    </row>
    <row r="74" spans="1:3">
      <c r="A74" s="52" t="s">
        <v>677</v>
      </c>
    </row>
    <row r="75" spans="1:3">
      <c r="A75" s="52" t="s">
        <v>7</v>
      </c>
      <c r="B75" t="s">
        <v>834</v>
      </c>
      <c r="C75" t="s">
        <v>845</v>
      </c>
    </row>
    <row r="76" spans="1:3">
      <c r="A76" s="52" t="s">
        <v>30</v>
      </c>
      <c r="B76" t="s">
        <v>837</v>
      </c>
    </row>
    <row r="77" spans="1:3">
      <c r="A77" s="52" t="s">
        <v>23</v>
      </c>
    </row>
  </sheetData>
  <autoFilter ref="A1:AX77" xr:uid="{8B1F57D3-232E-4AF7-B90E-0E48B2E666AB}"/>
  <conditionalFormatting sqref="B2">
    <cfRule type="colorScale" priority="31">
      <colorScale>
        <cfvo type="min"/>
        <cfvo type="max"/>
        <color rgb="FFFF7128"/>
        <color rgb="FFFFEF9C"/>
      </colorScale>
    </cfRule>
  </conditionalFormatting>
  <conditionalFormatting sqref="B4">
    <cfRule type="colorScale" priority="29">
      <colorScale>
        <cfvo type="min"/>
        <cfvo type="max"/>
        <color rgb="FFFF7128"/>
        <color rgb="FFFFEF9C"/>
      </colorScale>
    </cfRule>
  </conditionalFormatting>
  <conditionalFormatting sqref="B5">
    <cfRule type="colorScale" priority="28">
      <colorScale>
        <cfvo type="min"/>
        <cfvo type="max"/>
        <color rgb="FFFF7128"/>
        <color rgb="FFFFEF9C"/>
      </colorScale>
    </cfRule>
  </conditionalFormatting>
  <conditionalFormatting sqref="B7">
    <cfRule type="colorScale" priority="27">
      <colorScale>
        <cfvo type="min"/>
        <cfvo type="max"/>
        <color rgb="FFFF7128"/>
        <color rgb="FFFFEF9C"/>
      </colorScale>
    </cfRule>
  </conditionalFormatting>
  <conditionalFormatting sqref="B10">
    <cfRule type="colorScale" priority="26">
      <colorScale>
        <cfvo type="min"/>
        <cfvo type="max"/>
        <color rgb="FFFF7128"/>
        <color rgb="FFFFEF9C"/>
      </colorScale>
    </cfRule>
  </conditionalFormatting>
  <conditionalFormatting sqref="B17">
    <cfRule type="colorScale" priority="25">
      <colorScale>
        <cfvo type="min"/>
        <cfvo type="max"/>
        <color rgb="FFFF7128"/>
        <color rgb="FFFFEF9C"/>
      </colorScale>
    </cfRule>
  </conditionalFormatting>
  <conditionalFormatting sqref="B18">
    <cfRule type="colorScale" priority="24">
      <colorScale>
        <cfvo type="min"/>
        <cfvo type="max"/>
        <color rgb="FFFF7128"/>
        <color rgb="FFFFEF9C"/>
      </colorScale>
    </cfRule>
  </conditionalFormatting>
  <conditionalFormatting sqref="B54">
    <cfRule type="colorScale" priority="23">
      <colorScale>
        <cfvo type="min"/>
        <cfvo type="max"/>
        <color rgb="FFFF7128"/>
        <color rgb="FFFFEF9C"/>
      </colorScale>
    </cfRule>
  </conditionalFormatting>
  <conditionalFormatting sqref="B62">
    <cfRule type="colorScale" priority="22">
      <colorScale>
        <cfvo type="min"/>
        <cfvo type="max"/>
        <color rgb="FFFF7128"/>
        <color rgb="FFFFEF9C"/>
      </colorScale>
    </cfRule>
  </conditionalFormatting>
  <conditionalFormatting sqref="B75">
    <cfRule type="colorScale" priority="21">
      <colorScale>
        <cfvo type="min"/>
        <cfvo type="max"/>
        <color rgb="FFFF7128"/>
        <color rgb="FFFFEF9C"/>
      </colorScale>
    </cfRule>
  </conditionalFormatting>
  <conditionalFormatting sqref="B12">
    <cfRule type="colorScale" priority="20">
      <colorScale>
        <cfvo type="min"/>
        <cfvo type="max"/>
        <color rgb="FFFF7128"/>
        <color rgb="FFFFEF9C"/>
      </colorScale>
    </cfRule>
  </conditionalFormatting>
  <conditionalFormatting sqref="B29">
    <cfRule type="colorScale" priority="19">
      <colorScale>
        <cfvo type="min"/>
        <cfvo type="max"/>
        <color rgb="FFFF7128"/>
        <color rgb="FFFFEF9C"/>
      </colorScale>
    </cfRule>
  </conditionalFormatting>
  <conditionalFormatting sqref="B32">
    <cfRule type="colorScale" priority="18">
      <colorScale>
        <cfvo type="min"/>
        <cfvo type="max"/>
        <color rgb="FFFF7128"/>
        <color rgb="FFFFEF9C"/>
      </colorScale>
    </cfRule>
  </conditionalFormatting>
  <conditionalFormatting sqref="B38">
    <cfRule type="colorScale" priority="17">
      <colorScale>
        <cfvo type="min"/>
        <cfvo type="max"/>
        <color rgb="FFFF7128"/>
        <color rgb="FFFFEF9C"/>
      </colorScale>
    </cfRule>
  </conditionalFormatting>
  <conditionalFormatting sqref="B67">
    <cfRule type="colorScale" priority="16">
      <colorScale>
        <cfvo type="min"/>
        <cfvo type="max"/>
        <color rgb="FFFF7128"/>
        <color rgb="FFFFEF9C"/>
      </colorScale>
    </cfRule>
  </conditionalFormatting>
  <conditionalFormatting sqref="B71">
    <cfRule type="colorScale" priority="15">
      <colorScale>
        <cfvo type="min"/>
        <cfvo type="max"/>
        <color rgb="FFFF7128"/>
        <color rgb="FFFFEF9C"/>
      </colorScale>
    </cfRule>
  </conditionalFormatting>
  <conditionalFormatting sqref="B19">
    <cfRule type="colorScale" priority="14">
      <colorScale>
        <cfvo type="min"/>
        <cfvo type="max"/>
        <color rgb="FFFF7128"/>
        <color rgb="FFFFEF9C"/>
      </colorScale>
    </cfRule>
  </conditionalFormatting>
  <conditionalFormatting sqref="B23">
    <cfRule type="colorScale" priority="13">
      <colorScale>
        <cfvo type="min"/>
        <cfvo type="max"/>
        <color rgb="FFFF7128"/>
        <color rgb="FFFFEF9C"/>
      </colorScale>
    </cfRule>
  </conditionalFormatting>
  <conditionalFormatting sqref="B25">
    <cfRule type="colorScale" priority="12">
      <colorScale>
        <cfvo type="min"/>
        <cfvo type="max"/>
        <color rgb="FFFF7128"/>
        <color rgb="FFFFEF9C"/>
      </colorScale>
    </cfRule>
  </conditionalFormatting>
  <conditionalFormatting sqref="B31">
    <cfRule type="colorScale" priority="11">
      <colorScale>
        <cfvo type="min"/>
        <cfvo type="max"/>
        <color rgb="FFFF7128"/>
        <color rgb="FFFFEF9C"/>
      </colorScale>
    </cfRule>
  </conditionalFormatting>
  <conditionalFormatting sqref="B36">
    <cfRule type="colorScale" priority="10">
      <colorScale>
        <cfvo type="min"/>
        <cfvo type="max"/>
        <color rgb="FFFF7128"/>
        <color rgb="FFFFEF9C"/>
      </colorScale>
    </cfRule>
  </conditionalFormatting>
  <conditionalFormatting sqref="B40">
    <cfRule type="colorScale" priority="9">
      <colorScale>
        <cfvo type="min"/>
        <cfvo type="max"/>
        <color rgb="FFFF7128"/>
        <color rgb="FFFFEF9C"/>
      </colorScale>
    </cfRule>
  </conditionalFormatting>
  <conditionalFormatting sqref="B43">
    <cfRule type="colorScale" priority="8">
      <colorScale>
        <cfvo type="min"/>
        <cfvo type="max"/>
        <color rgb="FFFF7128"/>
        <color rgb="FFFFEF9C"/>
      </colorScale>
    </cfRule>
  </conditionalFormatting>
  <conditionalFormatting sqref="B44">
    <cfRule type="colorScale" priority="7">
      <colorScale>
        <cfvo type="min"/>
        <cfvo type="max"/>
        <color rgb="FFFF7128"/>
        <color rgb="FFFFEF9C"/>
      </colorScale>
    </cfRule>
  </conditionalFormatting>
  <conditionalFormatting sqref="B47">
    <cfRule type="colorScale" priority="6">
      <colorScale>
        <cfvo type="min"/>
        <cfvo type="max"/>
        <color rgb="FFFF7128"/>
        <color rgb="FFFFEF9C"/>
      </colorScale>
    </cfRule>
  </conditionalFormatting>
  <conditionalFormatting sqref="B49">
    <cfRule type="colorScale" priority="5">
      <colorScale>
        <cfvo type="min"/>
        <cfvo type="max"/>
        <color rgb="FFFF7128"/>
        <color rgb="FFFFEF9C"/>
      </colorScale>
    </cfRule>
  </conditionalFormatting>
  <conditionalFormatting sqref="B63">
    <cfRule type="colorScale" priority="4">
      <colorScale>
        <cfvo type="min"/>
        <cfvo type="max"/>
        <color rgb="FFFF7128"/>
        <color rgb="FFFFEF9C"/>
      </colorScale>
    </cfRule>
  </conditionalFormatting>
  <conditionalFormatting sqref="B73">
    <cfRule type="colorScale" priority="2">
      <colorScale>
        <cfvo type="min"/>
        <cfvo type="max"/>
        <color rgb="FFFF7128"/>
        <color rgb="FFFFEF9C"/>
      </colorScale>
    </cfRule>
  </conditionalFormatting>
  <conditionalFormatting sqref="B76">
    <cfRule type="colorScale" priority="1">
      <colorScale>
        <cfvo type="min"/>
        <cfvo type="max"/>
        <color rgb="FFFF7128"/>
        <color rgb="FFFFEF9C"/>
      </colorScale>
    </cfRule>
  </conditionalFormatting>
  <conditionalFormatting sqref="B65">
    <cfRule type="colorScale" priority="32">
      <colorScale>
        <cfvo type="min"/>
        <cfvo type="max"/>
        <color rgb="FFFF7128"/>
        <color rgb="FFFFEF9C"/>
      </colorScale>
    </cfRule>
  </conditionalFormatting>
  <dataValidations count="1">
    <dataValidation type="list" allowBlank="1" showInputMessage="1" showErrorMessage="1" sqref="B2 B4:B5 B7 B10 B17:B19 B54 B62:B63 B75:B76 B12 B29 B31:B32 B38 B67 B71 B23 B25 B36 B40 B43:B44 B47 B49 B73" xr:uid="{778DF1AB-B98E-4EA3-B8C5-041E36E87AEC}">
      <formula1>"IPC - Published, IPC - Upcoming, IPC - No news"</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2DD7-CEF6-46DA-A641-560A8EEE6ED7}">
  <dimension ref="A1:AS49"/>
  <sheetViews>
    <sheetView zoomScale="80" zoomScaleNormal="80" workbookViewId="0">
      <pane xSplit="1" ySplit="1" topLeftCell="B38" activePane="bottomRight" state="frozen"/>
      <selection pane="topRight" activeCell="B48" sqref="B48:Y49"/>
      <selection pane="bottomLeft" activeCell="B48" sqref="B48:Y49"/>
      <selection pane="bottomRight" activeCell="B48" sqref="B48:Y49"/>
    </sheetView>
  </sheetViews>
  <sheetFormatPr defaultRowHeight="14.5"/>
  <cols>
    <col min="1" max="1" width="30.1796875" bestFit="1" customWidth="1"/>
    <col min="2" max="2" width="96.7265625" customWidth="1"/>
    <col min="3" max="3" width="8.453125" bestFit="1" customWidth="1"/>
    <col min="4" max="4" width="7.453125" bestFit="1" customWidth="1"/>
    <col min="5" max="5" width="15.54296875" bestFit="1" customWidth="1"/>
    <col min="6" max="7" width="12" bestFit="1" customWidth="1"/>
    <col min="8" max="8" width="9.1796875" bestFit="1" customWidth="1"/>
    <col min="9" max="9" width="24.81640625" bestFit="1" customWidth="1"/>
    <col min="10" max="10" width="19.1796875" bestFit="1" customWidth="1"/>
    <col min="11" max="11" width="8.453125" bestFit="1" customWidth="1"/>
    <col min="12" max="12" width="11" bestFit="1" customWidth="1"/>
    <col min="13" max="13" width="8.453125" bestFit="1" customWidth="1"/>
    <col min="14" max="14" width="15.26953125" bestFit="1" customWidth="1"/>
    <col min="15" max="15" width="8.453125" bestFit="1" customWidth="1"/>
    <col min="16" max="16" width="15.26953125" bestFit="1" customWidth="1"/>
    <col min="17" max="17" width="8.453125" bestFit="1" customWidth="1"/>
    <col min="18" max="18" width="15.26953125" bestFit="1" customWidth="1"/>
    <col min="19" max="19" width="8.453125" bestFit="1" customWidth="1"/>
    <col min="20" max="20" width="11" bestFit="1" customWidth="1"/>
    <col min="21" max="21" width="8.453125" bestFit="1" customWidth="1"/>
    <col min="22" max="22" width="17.26953125" bestFit="1" customWidth="1"/>
    <col min="23" max="23" width="8.54296875" bestFit="1" customWidth="1"/>
    <col min="24" max="24" width="6.54296875" bestFit="1" customWidth="1"/>
    <col min="25" max="25" width="17" bestFit="1" customWidth="1"/>
  </cols>
  <sheetData>
    <row r="1" spans="1:45" ht="124">
      <c r="A1" s="723" t="s">
        <v>120</v>
      </c>
      <c r="B1" s="723" t="s">
        <v>125</v>
      </c>
      <c r="C1" s="723" t="s">
        <v>126</v>
      </c>
      <c r="D1" s="723" t="s">
        <v>74</v>
      </c>
      <c r="E1" s="723" t="s">
        <v>833</v>
      </c>
      <c r="F1" s="724" t="s">
        <v>75</v>
      </c>
      <c r="G1" s="723" t="s">
        <v>76</v>
      </c>
      <c r="H1" s="725" t="s">
        <v>77</v>
      </c>
      <c r="I1" s="723" t="s">
        <v>78</v>
      </c>
      <c r="J1" s="726" t="s">
        <v>79</v>
      </c>
      <c r="K1" s="726" t="s">
        <v>80</v>
      </c>
      <c r="L1" s="727" t="s">
        <v>81</v>
      </c>
      <c r="M1" s="727" t="s">
        <v>82</v>
      </c>
      <c r="N1" s="728" t="s">
        <v>83</v>
      </c>
      <c r="O1" s="729" t="s">
        <v>84</v>
      </c>
      <c r="P1" s="730" t="s">
        <v>85</v>
      </c>
      <c r="Q1" s="731" t="s">
        <v>86</v>
      </c>
      <c r="R1" s="732" t="s">
        <v>87</v>
      </c>
      <c r="S1" s="733" t="s">
        <v>88</v>
      </c>
      <c r="T1" s="734" t="s">
        <v>89</v>
      </c>
      <c r="U1" s="734" t="s">
        <v>90</v>
      </c>
      <c r="V1" s="658" t="s">
        <v>92</v>
      </c>
      <c r="W1" s="658" t="s">
        <v>93</v>
      </c>
      <c r="X1" s="735" t="s">
        <v>94</v>
      </c>
      <c r="Y1" s="736" t="s">
        <v>95</v>
      </c>
      <c r="Z1" s="52"/>
      <c r="AA1" s="52"/>
      <c r="AB1" s="52"/>
      <c r="AC1" s="52"/>
      <c r="AD1" s="722" t="s">
        <v>177</v>
      </c>
      <c r="AE1" s="57" t="s">
        <v>846</v>
      </c>
      <c r="AF1" s="57" t="s">
        <v>847</v>
      </c>
      <c r="AG1" s="57" t="s">
        <v>848</v>
      </c>
      <c r="AH1" s="714" t="s">
        <v>849</v>
      </c>
      <c r="AI1" s="714" t="s">
        <v>850</v>
      </c>
      <c r="AJ1" s="714" t="s">
        <v>851</v>
      </c>
      <c r="AK1" s="714" t="s">
        <v>851</v>
      </c>
      <c r="AL1" s="714" t="s">
        <v>852</v>
      </c>
      <c r="AM1" s="714" t="s">
        <v>853</v>
      </c>
      <c r="AN1" s="714" t="s">
        <v>854</v>
      </c>
      <c r="AO1" s="714" t="s">
        <v>855</v>
      </c>
      <c r="AP1" s="57" t="s">
        <v>856</v>
      </c>
      <c r="AQ1" s="57" t="s">
        <v>857</v>
      </c>
      <c r="AR1" s="57" t="s">
        <v>858</v>
      </c>
      <c r="AS1" s="57" t="s">
        <v>859</v>
      </c>
    </row>
    <row r="2" spans="1:45">
      <c r="A2" s="445" t="s">
        <v>860</v>
      </c>
      <c r="B2" s="708" t="s">
        <v>705</v>
      </c>
      <c r="C2" s="709">
        <v>45017</v>
      </c>
      <c r="D2" s="445" t="s">
        <v>145</v>
      </c>
      <c r="E2" s="445"/>
      <c r="F2" s="493">
        <v>43100596</v>
      </c>
      <c r="G2" s="493">
        <v>43100596</v>
      </c>
      <c r="H2" s="710">
        <v>1</v>
      </c>
      <c r="I2" s="711">
        <v>45017</v>
      </c>
      <c r="J2" s="493">
        <v>10130341</v>
      </c>
      <c r="K2" s="710">
        <v>0.24</v>
      </c>
      <c r="L2" s="493">
        <v>15756673</v>
      </c>
      <c r="M2" s="710">
        <v>0.36</v>
      </c>
      <c r="N2" s="493">
        <v>13854267</v>
      </c>
      <c r="O2" s="710">
        <v>0.32</v>
      </c>
      <c r="P2" s="493">
        <v>3359317</v>
      </c>
      <c r="Q2" s="710">
        <v>0.08</v>
      </c>
      <c r="R2" s="445">
        <v>0</v>
      </c>
      <c r="S2" s="710">
        <v>0</v>
      </c>
      <c r="T2" s="493">
        <v>17213584</v>
      </c>
      <c r="U2" s="710">
        <v>0.4</v>
      </c>
      <c r="V2" s="445" t="s">
        <v>153</v>
      </c>
      <c r="W2" s="445"/>
      <c r="X2" s="445" t="s">
        <v>142</v>
      </c>
      <c r="Y2" s="445"/>
      <c r="AD2" t="s">
        <v>14</v>
      </c>
      <c r="AE2" s="713">
        <v>22602051</v>
      </c>
      <c r="AF2" s="713">
        <v>22602051</v>
      </c>
      <c r="AG2" s="3">
        <v>1</v>
      </c>
      <c r="AH2" s="713">
        <v>3897604.6070034862</v>
      </c>
      <c r="AI2" s="715">
        <v>0.1724447311</v>
      </c>
      <c r="AJ2" s="713">
        <v>14794216.052023714</v>
      </c>
      <c r="AK2" s="715">
        <v>0.65455192770000004</v>
      </c>
      <c r="AL2" s="713">
        <v>3901390.0798723493</v>
      </c>
      <c r="AM2" s="715">
        <v>0.17261221469999999</v>
      </c>
      <c r="AN2" s="713">
        <v>8840.3402076300008</v>
      </c>
      <c r="AO2" s="715">
        <v>3.9113E-4</v>
      </c>
      <c r="AP2" s="330">
        <f>AH2+AJ2</f>
        <v>18691820.6590272</v>
      </c>
      <c r="AQ2" s="3">
        <f>AI2+AK2</f>
        <v>0.82699665880000006</v>
      </c>
      <c r="AR2" s="330">
        <v>3910230.4200799791</v>
      </c>
      <c r="AS2" s="450">
        <v>0.17300334469999998</v>
      </c>
    </row>
    <row r="3" spans="1:45">
      <c r="A3" t="s">
        <v>860</v>
      </c>
      <c r="B3" s="369" t="s">
        <v>705</v>
      </c>
      <c r="C3" s="707">
        <v>45047</v>
      </c>
      <c r="D3" t="s">
        <v>145</v>
      </c>
      <c r="F3" s="490">
        <v>43100596</v>
      </c>
      <c r="G3" s="490">
        <v>43100596</v>
      </c>
      <c r="H3" s="3">
        <v>1</v>
      </c>
      <c r="I3" t="s">
        <v>706</v>
      </c>
      <c r="J3" s="490">
        <v>11079611</v>
      </c>
      <c r="K3" s="3">
        <v>0.26</v>
      </c>
      <c r="L3" s="490">
        <v>16765652</v>
      </c>
      <c r="M3" s="3">
        <v>0.39</v>
      </c>
      <c r="N3" s="490">
        <v>12497192</v>
      </c>
      <c r="O3" s="3">
        <v>0.28999999999999998</v>
      </c>
      <c r="P3" s="490">
        <v>2758143</v>
      </c>
      <c r="Q3" s="3">
        <v>0.06</v>
      </c>
      <c r="R3">
        <v>0</v>
      </c>
      <c r="S3" s="3">
        <v>0</v>
      </c>
      <c r="T3" s="490">
        <v>15255335</v>
      </c>
      <c r="U3" s="3">
        <v>0.35</v>
      </c>
      <c r="V3" t="s">
        <v>153</v>
      </c>
      <c r="X3" t="s">
        <v>142</v>
      </c>
    </row>
    <row r="4" spans="1:45">
      <c r="A4" t="s">
        <v>200</v>
      </c>
      <c r="B4" s="712" t="s">
        <v>712</v>
      </c>
      <c r="C4" s="707">
        <v>44986</v>
      </c>
      <c r="D4" t="s">
        <v>145</v>
      </c>
      <c r="F4" s="490">
        <v>165158616</v>
      </c>
      <c r="G4" s="490">
        <v>38236840</v>
      </c>
      <c r="H4" s="3">
        <v>0.23</v>
      </c>
      <c r="I4" t="s">
        <v>713</v>
      </c>
      <c r="J4" s="490">
        <v>15786775</v>
      </c>
      <c r="K4" s="3">
        <v>0.41</v>
      </c>
      <c r="L4" s="490">
        <v>13543460</v>
      </c>
      <c r="M4" s="3">
        <v>0.35</v>
      </c>
      <c r="N4" s="490">
        <v>7932649</v>
      </c>
      <c r="O4" s="3">
        <v>0.21</v>
      </c>
      <c r="P4" s="490">
        <v>973955</v>
      </c>
      <c r="Q4" s="3">
        <v>0.03</v>
      </c>
      <c r="R4">
        <v>0</v>
      </c>
      <c r="S4" s="3">
        <v>0</v>
      </c>
      <c r="T4" s="490">
        <v>8906604</v>
      </c>
      <c r="U4" s="3">
        <v>0.24</v>
      </c>
      <c r="V4" t="s">
        <v>149</v>
      </c>
      <c r="X4" t="s">
        <v>168</v>
      </c>
      <c r="Y4" t="s">
        <v>161</v>
      </c>
    </row>
    <row r="5" spans="1:45">
      <c r="A5" s="445" t="s">
        <v>200</v>
      </c>
      <c r="B5" s="708" t="s">
        <v>712</v>
      </c>
      <c r="C5" s="709">
        <v>44986</v>
      </c>
      <c r="D5" s="445" t="s">
        <v>145</v>
      </c>
      <c r="E5" s="445"/>
      <c r="F5" s="493">
        <v>165158616</v>
      </c>
      <c r="G5" s="493">
        <v>38236840</v>
      </c>
      <c r="H5" s="710">
        <v>0.23</v>
      </c>
      <c r="I5" s="445" t="s">
        <v>714</v>
      </c>
      <c r="J5" s="493">
        <v>13425038</v>
      </c>
      <c r="K5" s="710">
        <v>0.35</v>
      </c>
      <c r="L5" s="493">
        <v>12897716</v>
      </c>
      <c r="M5" s="710">
        <v>0.34</v>
      </c>
      <c r="N5" s="493">
        <v>9694196</v>
      </c>
      <c r="O5" s="710">
        <v>0.25</v>
      </c>
      <c r="P5" s="493">
        <v>2219890</v>
      </c>
      <c r="Q5" s="710">
        <v>0.06</v>
      </c>
      <c r="R5" s="445">
        <v>0</v>
      </c>
      <c r="S5" s="710">
        <v>0</v>
      </c>
      <c r="T5" s="493">
        <v>11914086</v>
      </c>
      <c r="U5" s="710">
        <v>0.31</v>
      </c>
      <c r="V5" s="445" t="s">
        <v>149</v>
      </c>
      <c r="W5" s="445"/>
      <c r="X5" s="445" t="s">
        <v>168</v>
      </c>
      <c r="Y5" s="445" t="s">
        <v>161</v>
      </c>
    </row>
    <row r="6" spans="1:45">
      <c r="A6" s="743" t="s">
        <v>117</v>
      </c>
      <c r="B6" s="303"/>
      <c r="C6" s="744">
        <v>44986</v>
      </c>
      <c r="D6" s="303" t="s">
        <v>226</v>
      </c>
      <c r="E6" s="303"/>
      <c r="F6" s="745">
        <v>13028208</v>
      </c>
      <c r="G6" s="745">
        <v>12852279</v>
      </c>
      <c r="H6" s="746">
        <v>0.98649630094944751</v>
      </c>
      <c r="I6" s="303" t="s">
        <v>655</v>
      </c>
      <c r="J6" s="745">
        <v>10434835</v>
      </c>
      <c r="K6" s="322">
        <v>0.81190542159876855</v>
      </c>
      <c r="L6" s="745">
        <v>1870022</v>
      </c>
      <c r="M6" s="322">
        <v>0.14550119865900826</v>
      </c>
      <c r="N6" s="745">
        <v>532939</v>
      </c>
      <c r="O6" s="322">
        <v>4.1466497887261859E-2</v>
      </c>
      <c r="P6" s="745">
        <v>14479</v>
      </c>
      <c r="Q6" s="322">
        <v>1.1265706261123028E-3</v>
      </c>
      <c r="R6" s="745">
        <v>0</v>
      </c>
      <c r="S6" s="322">
        <v>0</v>
      </c>
      <c r="T6" s="745">
        <v>547417</v>
      </c>
      <c r="U6" s="322">
        <v>4.2592990706161918E-2</v>
      </c>
      <c r="V6" s="303"/>
      <c r="W6" s="303"/>
      <c r="X6" s="303"/>
      <c r="Y6" s="743" t="s">
        <v>161</v>
      </c>
    </row>
    <row r="7" spans="1:45">
      <c r="A7" s="743" t="s">
        <v>117</v>
      </c>
      <c r="B7" s="303"/>
      <c r="C7" s="744">
        <v>44986</v>
      </c>
      <c r="D7" s="303" t="s">
        <v>226</v>
      </c>
      <c r="E7" s="303"/>
      <c r="F7" s="745">
        <v>13028208</v>
      </c>
      <c r="G7" s="745">
        <v>13028208</v>
      </c>
      <c r="H7" s="746">
        <v>1</v>
      </c>
      <c r="I7" s="303" t="s">
        <v>271</v>
      </c>
      <c r="J7" s="745">
        <v>11038283</v>
      </c>
      <c r="K7" s="322">
        <v>0.84726026787413899</v>
      </c>
      <c r="L7" s="745">
        <v>1577785</v>
      </c>
      <c r="M7" s="322">
        <v>0.12110529706004079</v>
      </c>
      <c r="N7" s="745">
        <v>401778</v>
      </c>
      <c r="O7" s="322">
        <v>3.083908393234127E-2</v>
      </c>
      <c r="P7" s="745">
        <v>10365</v>
      </c>
      <c r="Q7" s="322">
        <v>7.9558140306019065E-4</v>
      </c>
      <c r="R7" s="745">
        <v>0</v>
      </c>
      <c r="S7" s="322">
        <v>0</v>
      </c>
      <c r="T7" s="745">
        <v>412143</v>
      </c>
      <c r="U7" s="322">
        <v>3.1634665335401463E-2</v>
      </c>
      <c r="V7" s="303"/>
      <c r="W7" s="303"/>
      <c r="X7" s="303"/>
      <c r="Y7" s="743" t="s">
        <v>161</v>
      </c>
    </row>
    <row r="8" spans="1:45">
      <c r="A8" s="52" t="s">
        <v>22</v>
      </c>
      <c r="C8" s="158">
        <v>44986</v>
      </c>
      <c r="D8" t="s">
        <v>226</v>
      </c>
      <c r="F8" s="330">
        <v>22298823.299999997</v>
      </c>
      <c r="G8" s="330">
        <v>22298826</v>
      </c>
      <c r="H8" s="23">
        <v>1.0000001210826224</v>
      </c>
      <c r="I8" t="s">
        <v>655</v>
      </c>
      <c r="J8" s="330">
        <v>15825480</v>
      </c>
      <c r="K8" s="3">
        <v>0.70970014295819883</v>
      </c>
      <c r="L8" s="330">
        <v>4277587</v>
      </c>
      <c r="M8" s="3">
        <v>0.19183014388291114</v>
      </c>
      <c r="N8" s="330">
        <v>1882044</v>
      </c>
      <c r="O8" s="3">
        <v>8.4401035283202808E-2</v>
      </c>
      <c r="P8" s="330">
        <v>291234</v>
      </c>
      <c r="Q8" s="3">
        <v>1.3060508207920901E-2</v>
      </c>
      <c r="R8" s="330">
        <v>22480.196</v>
      </c>
      <c r="S8" s="3">
        <v>1.008133612056527E-3</v>
      </c>
      <c r="T8" s="330">
        <v>2195756</v>
      </c>
      <c r="U8" s="3">
        <v>9.8469578622659329E-2</v>
      </c>
      <c r="Y8" s="267" t="s">
        <v>148</v>
      </c>
    </row>
    <row r="9" spans="1:45">
      <c r="A9" t="s">
        <v>22</v>
      </c>
      <c r="C9" s="158">
        <v>44986</v>
      </c>
      <c r="D9" t="s">
        <v>226</v>
      </c>
      <c r="F9" s="330">
        <v>22298823.299999997</v>
      </c>
      <c r="G9" s="330">
        <v>22298826</v>
      </c>
      <c r="H9" s="23">
        <v>1.0000001210826224</v>
      </c>
      <c r="I9" t="s">
        <v>271</v>
      </c>
      <c r="J9" s="330">
        <v>13815226</v>
      </c>
      <c r="K9" s="3">
        <v>0.6195494776272078</v>
      </c>
      <c r="L9" s="330">
        <v>5132550</v>
      </c>
      <c r="M9" s="3">
        <v>0.23017131036405236</v>
      </c>
      <c r="N9" s="330">
        <v>2703711</v>
      </c>
      <c r="O9" s="3">
        <v>0.12124902898475462</v>
      </c>
      <c r="P9" s="330">
        <v>604640</v>
      </c>
      <c r="Q9" s="3">
        <v>2.7115328851841796E-2</v>
      </c>
      <c r="R9" s="330">
        <v>42694.246999999996</v>
      </c>
      <c r="S9" s="3">
        <v>1.9146410219085075E-3</v>
      </c>
      <c r="T9" s="330">
        <v>3351048</v>
      </c>
      <c r="U9" s="3">
        <v>0.15027912231791934</v>
      </c>
      <c r="Y9" s="267" t="s">
        <v>148</v>
      </c>
    </row>
    <row r="10" spans="1:45">
      <c r="A10" s="445" t="s">
        <v>37</v>
      </c>
      <c r="B10" s="708" t="s">
        <v>716</v>
      </c>
      <c r="C10" s="709">
        <v>45017</v>
      </c>
      <c r="D10" s="445" t="s">
        <v>145</v>
      </c>
      <c r="E10" s="445"/>
      <c r="F10" s="493">
        <v>12288863</v>
      </c>
      <c r="G10" s="493">
        <v>12288863</v>
      </c>
      <c r="H10" s="710">
        <v>1</v>
      </c>
      <c r="I10" s="445" t="s">
        <v>255</v>
      </c>
      <c r="J10" s="493">
        <v>4502054</v>
      </c>
      <c r="K10" s="710">
        <v>0.37</v>
      </c>
      <c r="L10" s="493">
        <v>5464505</v>
      </c>
      <c r="M10" s="710">
        <v>0.44</v>
      </c>
      <c r="N10" s="493">
        <v>2217321</v>
      </c>
      <c r="O10" s="710">
        <v>0.18</v>
      </c>
      <c r="P10" s="493">
        <v>104982</v>
      </c>
      <c r="Q10" s="710">
        <v>0.01</v>
      </c>
      <c r="R10" s="445">
        <v>0</v>
      </c>
      <c r="S10" s="710">
        <v>0</v>
      </c>
      <c r="T10" s="493">
        <v>2322303</v>
      </c>
      <c r="U10" s="710">
        <v>0.19</v>
      </c>
      <c r="V10" s="445" t="s">
        <v>149</v>
      </c>
      <c r="W10" s="445"/>
      <c r="X10" s="445" t="s">
        <v>168</v>
      </c>
      <c r="Y10" s="445"/>
    </row>
    <row r="11" spans="1:45">
      <c r="A11" t="s">
        <v>37</v>
      </c>
      <c r="B11" s="369" t="s">
        <v>716</v>
      </c>
      <c r="C11" s="707">
        <v>45017</v>
      </c>
      <c r="D11" t="s">
        <v>145</v>
      </c>
      <c r="F11" s="490">
        <v>12288863</v>
      </c>
      <c r="G11" s="490">
        <v>12288863</v>
      </c>
      <c r="H11" s="3">
        <v>1</v>
      </c>
      <c r="I11" t="s">
        <v>717</v>
      </c>
      <c r="J11" s="490">
        <v>6046068</v>
      </c>
      <c r="K11" s="3">
        <v>0.49</v>
      </c>
      <c r="L11" s="490">
        <v>5086741</v>
      </c>
      <c r="M11" s="3">
        <v>0.41</v>
      </c>
      <c r="N11" s="490">
        <v>1156054</v>
      </c>
      <c r="O11" s="3">
        <v>0.09</v>
      </c>
      <c r="P11">
        <v>0</v>
      </c>
      <c r="Q11" s="3">
        <v>0</v>
      </c>
      <c r="R11">
        <v>0</v>
      </c>
      <c r="S11" s="3">
        <v>0</v>
      </c>
      <c r="T11" s="490">
        <v>1156054</v>
      </c>
      <c r="U11" s="3">
        <v>0.09</v>
      </c>
      <c r="V11" t="s">
        <v>228</v>
      </c>
      <c r="X11" t="s">
        <v>168</v>
      </c>
    </row>
    <row r="12" spans="1:45">
      <c r="A12" s="52" t="s">
        <v>59</v>
      </c>
      <c r="C12" s="158">
        <v>44986</v>
      </c>
      <c r="D12" t="s">
        <v>226</v>
      </c>
      <c r="F12" s="73">
        <v>587925</v>
      </c>
      <c r="G12" s="73">
        <v>483628</v>
      </c>
      <c r="H12" s="67">
        <v>0.82260152230301486</v>
      </c>
      <c r="I12" s="684" t="s">
        <v>655</v>
      </c>
      <c r="J12" s="330">
        <v>356911</v>
      </c>
      <c r="K12" s="3">
        <v>0.73798663435533096</v>
      </c>
      <c r="L12" s="330">
        <v>83061</v>
      </c>
      <c r="M12" s="3">
        <v>0.17174563921030214</v>
      </c>
      <c r="N12" s="330">
        <v>40838</v>
      </c>
      <c r="O12" s="3">
        <v>8.4440933940962887E-2</v>
      </c>
      <c r="P12" s="330">
        <v>2817</v>
      </c>
      <c r="Q12" s="3">
        <v>5.8247247884737853E-3</v>
      </c>
      <c r="R12" s="330">
        <v>0</v>
      </c>
      <c r="S12" s="3">
        <v>0</v>
      </c>
      <c r="T12" s="330">
        <v>43653</v>
      </c>
      <c r="U12" s="3">
        <v>9.0261523319576209E-2</v>
      </c>
      <c r="Y12" s="69" t="s">
        <v>161</v>
      </c>
    </row>
    <row r="13" spans="1:45">
      <c r="A13" t="s">
        <v>59</v>
      </c>
      <c r="C13" s="158">
        <v>44986</v>
      </c>
      <c r="D13" t="s">
        <v>226</v>
      </c>
      <c r="F13" s="60">
        <v>587925</v>
      </c>
      <c r="G13" s="60">
        <v>483628</v>
      </c>
      <c r="H13" s="61">
        <v>0.82260152230301486</v>
      </c>
      <c r="I13" s="442" t="s">
        <v>271</v>
      </c>
      <c r="J13" s="330">
        <v>365493</v>
      </c>
      <c r="K13" s="3">
        <v>0.75573167806661323</v>
      </c>
      <c r="L13" s="330">
        <v>85848</v>
      </c>
      <c r="M13" s="3">
        <v>0.17750833285086884</v>
      </c>
      <c r="N13" s="330">
        <v>31000</v>
      </c>
      <c r="O13" s="3">
        <v>6.409885283730471E-2</v>
      </c>
      <c r="P13" s="330">
        <v>1288</v>
      </c>
      <c r="Q13" s="3">
        <v>2.6632039501434989E-3</v>
      </c>
      <c r="R13" s="330">
        <v>0</v>
      </c>
      <c r="S13" s="3">
        <v>0</v>
      </c>
      <c r="T13" s="330">
        <v>32287</v>
      </c>
      <c r="U13" s="3">
        <v>6.675998908251797E-2</v>
      </c>
      <c r="Y13" s="69" t="s">
        <v>161</v>
      </c>
    </row>
    <row r="14" spans="1:45">
      <c r="A14" s="445" t="s">
        <v>25</v>
      </c>
      <c r="B14" s="708" t="s">
        <v>719</v>
      </c>
      <c r="C14" s="709">
        <v>45017</v>
      </c>
      <c r="D14" s="445" t="s">
        <v>145</v>
      </c>
      <c r="E14" s="445"/>
      <c r="F14" s="493">
        <v>6128671</v>
      </c>
      <c r="G14" s="493">
        <v>6128671</v>
      </c>
      <c r="H14" s="710">
        <v>1</v>
      </c>
      <c r="I14" s="445" t="s">
        <v>281</v>
      </c>
      <c r="J14" s="493">
        <v>1559101</v>
      </c>
      <c r="K14" s="710">
        <v>0.25</v>
      </c>
      <c r="L14" s="493">
        <v>2181483</v>
      </c>
      <c r="M14" s="710">
        <v>0.36</v>
      </c>
      <c r="N14" s="493">
        <v>1766459</v>
      </c>
      <c r="O14" s="710">
        <v>0.28999999999999998</v>
      </c>
      <c r="P14" s="493">
        <v>621627</v>
      </c>
      <c r="Q14" s="710">
        <v>0.1</v>
      </c>
      <c r="R14" s="445">
        <v>0</v>
      </c>
      <c r="S14" s="710">
        <v>0</v>
      </c>
      <c r="T14" s="493">
        <v>2388086</v>
      </c>
      <c r="U14" s="710">
        <v>0.39</v>
      </c>
      <c r="V14" s="445" t="s">
        <v>153</v>
      </c>
      <c r="W14" s="445"/>
      <c r="X14" s="445" t="s">
        <v>142</v>
      </c>
      <c r="Y14" s="445" t="s">
        <v>148</v>
      </c>
    </row>
    <row r="15" spans="1:45">
      <c r="A15" t="s">
        <v>25</v>
      </c>
      <c r="B15" s="369" t="s">
        <v>719</v>
      </c>
      <c r="C15" s="707">
        <v>45017</v>
      </c>
      <c r="D15" t="s">
        <v>145</v>
      </c>
      <c r="F15" s="490">
        <v>6128671</v>
      </c>
      <c r="G15" s="490">
        <v>6128671</v>
      </c>
      <c r="H15" s="3">
        <v>1</v>
      </c>
      <c r="I15" t="s">
        <v>720</v>
      </c>
      <c r="J15" s="490">
        <v>1788738</v>
      </c>
      <c r="K15" s="3">
        <v>0.28999999999999998</v>
      </c>
      <c r="L15" s="490">
        <v>2275942</v>
      </c>
      <c r="M15" s="3">
        <v>0.37</v>
      </c>
      <c r="N15" s="490">
        <v>1685592</v>
      </c>
      <c r="O15" s="3">
        <v>0.28000000000000003</v>
      </c>
      <c r="P15" s="490">
        <v>378399</v>
      </c>
      <c r="Q15" s="3">
        <v>0.06</v>
      </c>
      <c r="R15">
        <v>0</v>
      </c>
      <c r="S15" s="3">
        <v>0</v>
      </c>
      <c r="T15" s="490">
        <v>2063990</v>
      </c>
      <c r="U15" s="3">
        <v>0.34</v>
      </c>
      <c r="V15" t="s">
        <v>153</v>
      </c>
      <c r="X15" t="s">
        <v>142</v>
      </c>
      <c r="Y15" t="s">
        <v>148</v>
      </c>
    </row>
    <row r="16" spans="1:45">
      <c r="A16" s="52" t="s">
        <v>29</v>
      </c>
      <c r="C16" s="158">
        <v>44986</v>
      </c>
      <c r="D16" t="s">
        <v>226</v>
      </c>
      <c r="F16" s="73">
        <v>16232445.121411487</v>
      </c>
      <c r="G16" s="73">
        <v>16232445</v>
      </c>
      <c r="H16" s="67">
        <v>0.99999999252044369</v>
      </c>
      <c r="I16" s="684" t="s">
        <v>655</v>
      </c>
      <c r="J16" s="330">
        <v>12533893</v>
      </c>
      <c r="K16" s="3">
        <v>0.77215065259731364</v>
      </c>
      <c r="L16" s="330">
        <v>2658577</v>
      </c>
      <c r="M16" s="3">
        <v>0.16378167306280725</v>
      </c>
      <c r="N16" s="330">
        <v>1015373</v>
      </c>
      <c r="O16" s="3">
        <v>6.2552067787693108E-2</v>
      </c>
      <c r="P16" s="330">
        <v>24602</v>
      </c>
      <c r="Q16" s="3">
        <v>1.5156065521860693E-3</v>
      </c>
      <c r="R16" s="330">
        <v>0</v>
      </c>
      <c r="S16" s="3">
        <v>0</v>
      </c>
      <c r="T16" s="330">
        <v>1039977</v>
      </c>
      <c r="U16" s="3">
        <v>6.4067797549906991E-2</v>
      </c>
      <c r="Y16" s="267" t="s">
        <v>148</v>
      </c>
    </row>
    <row r="17" spans="1:45">
      <c r="A17" t="s">
        <v>29</v>
      </c>
      <c r="C17" s="158">
        <v>44986</v>
      </c>
      <c r="D17" t="s">
        <v>226</v>
      </c>
      <c r="F17" s="60">
        <v>16232445.121411487</v>
      </c>
      <c r="G17" s="60">
        <v>16232445</v>
      </c>
      <c r="H17" s="61">
        <v>0.99999999252044369</v>
      </c>
      <c r="I17" s="442" t="s">
        <v>271</v>
      </c>
      <c r="J17" s="330">
        <v>10769801</v>
      </c>
      <c r="K17" s="3">
        <v>0.66347374040078377</v>
      </c>
      <c r="L17" s="330">
        <v>3598347</v>
      </c>
      <c r="M17" s="3">
        <v>0.22167621698394788</v>
      </c>
      <c r="N17" s="330">
        <v>1757305</v>
      </c>
      <c r="O17" s="3">
        <v>0.10825879896713034</v>
      </c>
      <c r="P17" s="330">
        <v>106990</v>
      </c>
      <c r="Q17" s="3">
        <v>6.5911204381102172E-3</v>
      </c>
      <c r="R17" s="330">
        <v>0</v>
      </c>
      <c r="S17" s="3">
        <v>0</v>
      </c>
      <c r="T17" s="330">
        <v>1864301</v>
      </c>
      <c r="U17" s="3">
        <v>0.114850289035324</v>
      </c>
      <c r="Y17" s="267" t="s">
        <v>148</v>
      </c>
    </row>
    <row r="18" spans="1:45">
      <c r="A18" s="445" t="s">
        <v>3</v>
      </c>
      <c r="B18" s="708" t="s">
        <v>723</v>
      </c>
      <c r="C18" s="709">
        <v>45017</v>
      </c>
      <c r="D18" s="445" t="s">
        <v>145</v>
      </c>
      <c r="E18" s="445"/>
      <c r="F18" s="493">
        <v>109569000</v>
      </c>
      <c r="G18" s="493">
        <v>102971764</v>
      </c>
      <c r="H18" s="710">
        <v>0.94</v>
      </c>
      <c r="I18" s="445" t="s">
        <v>326</v>
      </c>
      <c r="J18" s="493">
        <v>30289024</v>
      </c>
      <c r="K18" s="710">
        <v>0.28999999999999998</v>
      </c>
      <c r="L18" s="493">
        <v>46841996</v>
      </c>
      <c r="M18" s="710">
        <v>0.45</v>
      </c>
      <c r="N18" s="493">
        <v>22459941</v>
      </c>
      <c r="O18" s="710">
        <v>0.22</v>
      </c>
      <c r="P18" s="493">
        <v>3380803</v>
      </c>
      <c r="Q18" s="710">
        <v>0.03</v>
      </c>
      <c r="R18" s="445">
        <v>0</v>
      </c>
      <c r="S18" s="710">
        <v>0</v>
      </c>
      <c r="T18" s="493">
        <v>25840744</v>
      </c>
      <c r="U18" s="710">
        <v>0.25</v>
      </c>
      <c r="V18" s="445" t="s">
        <v>153</v>
      </c>
      <c r="W18" s="445"/>
      <c r="X18" s="445" t="s">
        <v>142</v>
      </c>
      <c r="Y18" s="445" t="s">
        <v>148</v>
      </c>
    </row>
    <row r="19" spans="1:45">
      <c r="A19" t="s">
        <v>57</v>
      </c>
      <c r="B19" s="369" t="s">
        <v>724</v>
      </c>
      <c r="C19" s="707">
        <v>45017</v>
      </c>
      <c r="D19" t="s">
        <v>145</v>
      </c>
      <c r="F19" s="490">
        <v>1181675</v>
      </c>
      <c r="G19" s="490">
        <v>1181675</v>
      </c>
      <c r="H19" s="3">
        <v>1</v>
      </c>
      <c r="I19" t="s">
        <v>725</v>
      </c>
      <c r="J19" s="490">
        <v>485668</v>
      </c>
      <c r="K19" s="3">
        <v>0.41</v>
      </c>
      <c r="L19" s="490">
        <v>446058</v>
      </c>
      <c r="M19" s="3">
        <v>0.38</v>
      </c>
      <c r="N19" s="490">
        <v>164077</v>
      </c>
      <c r="O19" s="3">
        <v>0.14000000000000001</v>
      </c>
      <c r="P19" s="490">
        <v>85872</v>
      </c>
      <c r="Q19" s="3">
        <v>7.0000000000000007E-2</v>
      </c>
      <c r="R19">
        <v>0</v>
      </c>
      <c r="S19" s="3">
        <v>0</v>
      </c>
      <c r="T19" s="490">
        <v>249949</v>
      </c>
      <c r="U19" s="3">
        <v>0.21</v>
      </c>
      <c r="V19" t="s">
        <v>149</v>
      </c>
      <c r="X19" t="s">
        <v>142</v>
      </c>
    </row>
    <row r="20" spans="1:45">
      <c r="A20" s="445" t="s">
        <v>57</v>
      </c>
      <c r="B20" s="708" t="s">
        <v>724</v>
      </c>
      <c r="C20" s="709">
        <v>45017</v>
      </c>
      <c r="D20" s="445" t="s">
        <v>145</v>
      </c>
      <c r="E20" s="445"/>
      <c r="F20" s="493">
        <v>1181675</v>
      </c>
      <c r="G20" s="493">
        <v>1181675</v>
      </c>
      <c r="H20" s="710">
        <v>1</v>
      </c>
      <c r="I20" s="445" t="s">
        <v>726</v>
      </c>
      <c r="J20" s="493">
        <v>494539</v>
      </c>
      <c r="K20" s="710">
        <v>0.42</v>
      </c>
      <c r="L20" s="493">
        <v>401722</v>
      </c>
      <c r="M20" s="710">
        <v>0.34</v>
      </c>
      <c r="N20" s="493">
        <v>185312</v>
      </c>
      <c r="O20" s="710">
        <v>0.16</v>
      </c>
      <c r="P20" s="493">
        <v>100102</v>
      </c>
      <c r="Q20" s="710">
        <v>0.08</v>
      </c>
      <c r="R20" s="445">
        <v>0</v>
      </c>
      <c r="S20" s="710">
        <v>0</v>
      </c>
      <c r="T20" s="493">
        <v>285413</v>
      </c>
      <c r="U20" s="710">
        <v>0.24</v>
      </c>
      <c r="V20" s="445" t="s">
        <v>153</v>
      </c>
      <c r="W20" s="445"/>
      <c r="X20" s="445" t="s">
        <v>142</v>
      </c>
      <c r="Y20" s="445"/>
    </row>
    <row r="21" spans="1:45">
      <c r="A21" s="303" t="s">
        <v>54</v>
      </c>
      <c r="C21" s="158">
        <v>44866</v>
      </c>
      <c r="D21" t="s">
        <v>226</v>
      </c>
      <c r="F21" s="73">
        <v>2444250</v>
      </c>
      <c r="G21" s="73">
        <v>2444250</v>
      </c>
      <c r="H21" s="67">
        <v>1</v>
      </c>
      <c r="I21" s="442" t="s">
        <v>271</v>
      </c>
      <c r="J21" s="330">
        <v>1352045.7699999998</v>
      </c>
      <c r="K21" s="3">
        <v>0.55315363403907125</v>
      </c>
      <c r="L21" s="330">
        <v>772576.68</v>
      </c>
      <c r="M21" s="3">
        <v>0.31607923903037743</v>
      </c>
      <c r="N21" s="330">
        <v>300100.69999999995</v>
      </c>
      <c r="O21" s="3">
        <v>0.12277823463230028</v>
      </c>
      <c r="P21" s="330">
        <v>19526.850000000002</v>
      </c>
      <c r="Q21" s="3">
        <v>7.9888922982509977E-3</v>
      </c>
      <c r="R21" s="330">
        <v>0</v>
      </c>
      <c r="S21" s="3">
        <v>0</v>
      </c>
      <c r="T21" s="330">
        <v>319627.55</v>
      </c>
      <c r="U21" s="3">
        <v>0.13076712693055129</v>
      </c>
      <c r="Y21" s="69" t="s">
        <v>161</v>
      </c>
    </row>
    <row r="22" spans="1:45">
      <c r="A22" s="52" t="s">
        <v>44</v>
      </c>
      <c r="B22" s="57"/>
      <c r="C22" s="158">
        <v>44986</v>
      </c>
      <c r="D22" t="s">
        <v>226</v>
      </c>
      <c r="E22" s="57"/>
      <c r="F22" s="73">
        <v>32705491</v>
      </c>
      <c r="G22" s="73">
        <v>32705491</v>
      </c>
      <c r="H22" s="67">
        <v>1</v>
      </c>
      <c r="I22" s="684" t="s">
        <v>655</v>
      </c>
      <c r="J22" s="738">
        <v>27147624</v>
      </c>
      <c r="K22" s="739">
        <v>0.83006318419130287</v>
      </c>
      <c r="L22" s="738">
        <v>4101766</v>
      </c>
      <c r="M22" s="739">
        <v>0.12541520932983394</v>
      </c>
      <c r="N22" s="738">
        <v>1387442</v>
      </c>
      <c r="O22" s="739">
        <v>4.2422295387646067E-2</v>
      </c>
      <c r="P22" s="738">
        <v>68660</v>
      </c>
      <c r="Q22" s="739">
        <v>2.0993416671225024E-3</v>
      </c>
      <c r="R22" s="738">
        <v>0</v>
      </c>
      <c r="S22" s="739">
        <v>0</v>
      </c>
      <c r="T22" s="738">
        <v>1456098</v>
      </c>
      <c r="U22" s="739">
        <v>4.452151475114683E-2</v>
      </c>
      <c r="V22" s="57"/>
      <c r="W22" s="57"/>
      <c r="X22" s="57"/>
      <c r="Y22" s="69" t="s">
        <v>161</v>
      </c>
      <c r="Z22" s="57"/>
      <c r="AA22" s="57"/>
      <c r="AB22" s="57"/>
      <c r="AC22" s="57"/>
      <c r="AD22" s="57"/>
      <c r="AE22" s="57"/>
      <c r="AF22" s="57"/>
      <c r="AG22" s="57"/>
      <c r="AH22" s="57"/>
      <c r="AI22" s="57"/>
      <c r="AJ22" s="57"/>
      <c r="AK22" s="57"/>
      <c r="AL22" s="57"/>
      <c r="AM22" s="57"/>
      <c r="AN22" s="57"/>
      <c r="AO22" s="57"/>
      <c r="AP22" s="57"/>
      <c r="AQ22" s="57"/>
      <c r="AR22" s="57"/>
      <c r="AS22" s="57"/>
    </row>
    <row r="23" spans="1:45">
      <c r="A23" t="s">
        <v>44</v>
      </c>
      <c r="C23" s="158">
        <v>44986</v>
      </c>
      <c r="D23" t="s">
        <v>226</v>
      </c>
      <c r="F23" s="60">
        <v>32705491</v>
      </c>
      <c r="G23" s="60">
        <v>32705491</v>
      </c>
      <c r="H23" s="61">
        <v>1</v>
      </c>
      <c r="I23" s="442" t="s">
        <v>271</v>
      </c>
      <c r="J23" s="330">
        <v>27568917</v>
      </c>
      <c r="K23" s="3">
        <v>0.84294459911945674</v>
      </c>
      <c r="L23" s="330">
        <v>3770716</v>
      </c>
      <c r="M23" s="3">
        <v>0.11529305583579222</v>
      </c>
      <c r="N23" s="330">
        <v>1293896</v>
      </c>
      <c r="O23" s="3">
        <v>3.9562041737884322E-2</v>
      </c>
      <c r="P23" s="330">
        <v>71953</v>
      </c>
      <c r="Q23" s="3">
        <v>2.2000281237178187E-3</v>
      </c>
      <c r="R23" s="330">
        <v>0</v>
      </c>
      <c r="S23" s="3">
        <v>0</v>
      </c>
      <c r="T23" s="330">
        <v>1365849</v>
      </c>
      <c r="U23" s="3">
        <v>4.1762069861602136E-2</v>
      </c>
      <c r="Y23" s="69" t="s">
        <v>161</v>
      </c>
    </row>
    <row r="24" spans="1:45">
      <c r="A24" s="52" t="s">
        <v>39</v>
      </c>
      <c r="C24" s="158">
        <v>44986</v>
      </c>
      <c r="D24" t="s">
        <v>226</v>
      </c>
      <c r="F24" s="73">
        <v>13531906</v>
      </c>
      <c r="G24" s="73">
        <v>11469685</v>
      </c>
      <c r="H24" s="67">
        <v>0.84760306493408988</v>
      </c>
      <c r="I24" s="684" t="s">
        <v>655</v>
      </c>
      <c r="J24" s="330">
        <v>8774172</v>
      </c>
      <c r="K24" s="3">
        <v>0.76498805329004238</v>
      </c>
      <c r="L24" s="330">
        <v>2198731</v>
      </c>
      <c r="M24" s="3">
        <v>0.19169933611951853</v>
      </c>
      <c r="N24" s="330">
        <v>496780</v>
      </c>
      <c r="O24" s="3">
        <v>4.3312436217733966E-2</v>
      </c>
      <c r="P24" s="330">
        <v>0</v>
      </c>
      <c r="Q24" s="3">
        <v>0</v>
      </c>
      <c r="R24" s="330">
        <v>0</v>
      </c>
      <c r="S24" s="3">
        <v>0</v>
      </c>
      <c r="T24" s="330">
        <v>496780</v>
      </c>
      <c r="U24" s="3">
        <v>4.3312436217733966E-2</v>
      </c>
      <c r="Y24" s="69" t="s">
        <v>161</v>
      </c>
    </row>
    <row r="25" spans="1:45">
      <c r="A25" t="s">
        <v>39</v>
      </c>
      <c r="C25" s="158">
        <v>44986</v>
      </c>
      <c r="D25" t="s">
        <v>226</v>
      </c>
      <c r="F25" s="60">
        <v>13531906</v>
      </c>
      <c r="G25" s="60">
        <v>11469685</v>
      </c>
      <c r="H25" s="61">
        <v>0.84760306493408988</v>
      </c>
      <c r="I25" s="442" t="s">
        <v>271</v>
      </c>
      <c r="J25" s="330">
        <v>8173274</v>
      </c>
      <c r="K25" s="3">
        <v>0.71259794841793822</v>
      </c>
      <c r="L25" s="330">
        <v>2586897</v>
      </c>
      <c r="M25" s="3">
        <v>0.22554211384183612</v>
      </c>
      <c r="N25" s="330">
        <v>697391</v>
      </c>
      <c r="O25" s="3">
        <v>6.0802977588312143E-2</v>
      </c>
      <c r="P25" s="330">
        <v>12125</v>
      </c>
      <c r="Q25" s="3">
        <v>1.0571345246185924E-3</v>
      </c>
      <c r="R25" s="330">
        <v>0</v>
      </c>
      <c r="S25" s="3">
        <v>0</v>
      </c>
      <c r="T25" s="330">
        <v>709515</v>
      </c>
      <c r="U25" s="3">
        <v>6.1860024926578196E-2</v>
      </c>
      <c r="Y25" s="69" t="s">
        <v>161</v>
      </c>
    </row>
    <row r="26" spans="1:45">
      <c r="A26" s="743" t="s">
        <v>119</v>
      </c>
      <c r="B26" s="303"/>
      <c r="C26" s="744">
        <v>44986</v>
      </c>
      <c r="D26" s="303" t="s">
        <v>226</v>
      </c>
      <c r="E26" s="303"/>
      <c r="F26" s="747">
        <v>1272872</v>
      </c>
      <c r="G26" s="747">
        <v>1272872</v>
      </c>
      <c r="H26" s="748">
        <v>1</v>
      </c>
      <c r="I26" s="749" t="s">
        <v>655</v>
      </c>
      <c r="J26" s="745">
        <v>936337</v>
      </c>
      <c r="K26" s="322">
        <v>0.73560970781036894</v>
      </c>
      <c r="L26" s="745">
        <v>240715</v>
      </c>
      <c r="M26" s="322">
        <v>0.18911170958273887</v>
      </c>
      <c r="N26" s="745">
        <v>95820</v>
      </c>
      <c r="O26" s="322">
        <v>7.527858260689213E-2</v>
      </c>
      <c r="P26" s="330">
        <v>0</v>
      </c>
      <c r="Q26" s="3">
        <v>0</v>
      </c>
      <c r="R26" s="330">
        <v>0</v>
      </c>
      <c r="S26" s="3">
        <v>0</v>
      </c>
      <c r="T26" s="330">
        <v>95820</v>
      </c>
      <c r="U26" s="3">
        <v>7.527858260689213E-2</v>
      </c>
      <c r="Y26" s="69" t="s">
        <v>161</v>
      </c>
    </row>
    <row r="27" spans="1:45">
      <c r="A27" s="743" t="s">
        <v>119</v>
      </c>
      <c r="B27" s="303"/>
      <c r="C27" s="744">
        <v>44986</v>
      </c>
      <c r="D27" s="303" t="s">
        <v>226</v>
      </c>
      <c r="E27" s="303"/>
      <c r="F27" s="750">
        <v>1272872</v>
      </c>
      <c r="G27" s="750">
        <v>1272872</v>
      </c>
      <c r="H27" s="751">
        <v>1</v>
      </c>
      <c r="I27" s="749" t="s">
        <v>271</v>
      </c>
      <c r="J27" s="745">
        <v>940709</v>
      </c>
      <c r="K27" s="322">
        <v>0.73904446008711011</v>
      </c>
      <c r="L27" s="745">
        <v>253260</v>
      </c>
      <c r="M27" s="322">
        <v>0.19896737456712066</v>
      </c>
      <c r="N27" s="745">
        <v>78902</v>
      </c>
      <c r="O27" s="322">
        <v>6.1987379720820315E-2</v>
      </c>
      <c r="P27" s="330">
        <v>0</v>
      </c>
      <c r="Q27" s="3">
        <v>0</v>
      </c>
      <c r="R27" s="330">
        <v>0</v>
      </c>
      <c r="S27" s="3">
        <v>0</v>
      </c>
      <c r="T27" s="330">
        <v>78902</v>
      </c>
      <c r="U27" s="3">
        <v>6.1987379720820315E-2</v>
      </c>
      <c r="Y27" s="69" t="s">
        <v>161</v>
      </c>
    </row>
    <row r="28" spans="1:45">
      <c r="A28" s="303" t="s">
        <v>49</v>
      </c>
      <c r="C28" s="158">
        <v>44866</v>
      </c>
      <c r="D28" t="s">
        <v>226</v>
      </c>
      <c r="F28" s="73">
        <v>4799779</v>
      </c>
      <c r="G28" s="73">
        <v>4799779</v>
      </c>
      <c r="H28" s="67">
        <v>1</v>
      </c>
      <c r="I28" s="442" t="s">
        <v>271</v>
      </c>
      <c r="J28" s="330">
        <v>2883503.44</v>
      </c>
      <c r="K28" s="3">
        <v>0.60075754321188535</v>
      </c>
      <c r="L28" s="330">
        <v>1385008.0300000003</v>
      </c>
      <c r="M28" s="3">
        <v>0.28855662521128583</v>
      </c>
      <c r="N28" s="330">
        <v>509913.38</v>
      </c>
      <c r="O28" s="3">
        <v>0.10623684548809435</v>
      </c>
      <c r="P28" s="330">
        <v>21354.15</v>
      </c>
      <c r="Q28" s="3">
        <v>4.4489860887345026E-3</v>
      </c>
      <c r="R28" s="330">
        <v>0</v>
      </c>
      <c r="S28" s="3">
        <v>0</v>
      </c>
      <c r="T28" s="330">
        <v>531267.53</v>
      </c>
      <c r="U28" s="3">
        <v>0.11068583157682886</v>
      </c>
      <c r="Y28" s="69" t="s">
        <v>161</v>
      </c>
    </row>
    <row r="29" spans="1:45">
      <c r="A29" s="52" t="s">
        <v>32</v>
      </c>
      <c r="C29" s="158">
        <v>44986</v>
      </c>
      <c r="D29" t="s">
        <v>226</v>
      </c>
      <c r="F29" s="73">
        <v>22293390.094525982</v>
      </c>
      <c r="G29" s="73">
        <v>22293392</v>
      </c>
      <c r="H29" s="67">
        <v>1.0000000854726001</v>
      </c>
      <c r="I29" s="684" t="s">
        <v>655</v>
      </c>
      <c r="J29" s="330">
        <v>18616635</v>
      </c>
      <c r="K29" s="3">
        <v>0.83507413317811841</v>
      </c>
      <c r="L29" s="330">
        <v>2915874</v>
      </c>
      <c r="M29" s="3">
        <v>0.13079543929429852</v>
      </c>
      <c r="N29" s="330">
        <v>721833</v>
      </c>
      <c r="O29" s="3">
        <v>3.2378787400320241E-2</v>
      </c>
      <c r="P29" s="330">
        <v>39054</v>
      </c>
      <c r="Q29" s="3">
        <v>1.7518195526279715E-3</v>
      </c>
      <c r="R29" s="330">
        <v>0</v>
      </c>
      <c r="S29" s="3">
        <v>0</v>
      </c>
      <c r="T29" s="330">
        <v>760885</v>
      </c>
      <c r="U29" s="3">
        <v>3.4130517240265633E-2</v>
      </c>
      <c r="Y29" s="267" t="s">
        <v>148</v>
      </c>
    </row>
    <row r="30" spans="1:45">
      <c r="A30" t="s">
        <v>32</v>
      </c>
      <c r="C30" s="158">
        <v>44986</v>
      </c>
      <c r="D30" t="s">
        <v>226</v>
      </c>
      <c r="F30" s="60">
        <v>22293390.094525982</v>
      </c>
      <c r="G30" s="60">
        <v>22293392</v>
      </c>
      <c r="H30" s="61">
        <v>1.0000000854726001</v>
      </c>
      <c r="I30" s="442" t="s">
        <v>271</v>
      </c>
      <c r="J30" s="330">
        <v>16940744</v>
      </c>
      <c r="K30" s="3">
        <v>0.75989979452207179</v>
      </c>
      <c r="L30" s="330">
        <v>4090565</v>
      </c>
      <c r="M30" s="3">
        <v>0.18348777969723046</v>
      </c>
      <c r="N30" s="330">
        <v>1183340</v>
      </c>
      <c r="O30" s="3">
        <v>5.3080302898724431E-2</v>
      </c>
      <c r="P30" s="330">
        <v>76236</v>
      </c>
      <c r="Q30" s="3">
        <v>3.4196680343664167E-3</v>
      </c>
      <c r="R30" s="330">
        <v>2506.7872991470199</v>
      </c>
      <c r="S30" s="3">
        <v>1.1244530662480702E-4</v>
      </c>
      <c r="T30" s="330">
        <v>1262079</v>
      </c>
      <c r="U30" s="3">
        <v>5.661224635533256E-2</v>
      </c>
      <c r="Y30" s="267" t="s">
        <v>148</v>
      </c>
    </row>
    <row r="31" spans="1:45">
      <c r="A31" s="52" t="s">
        <v>43</v>
      </c>
      <c r="C31" s="158">
        <v>44986</v>
      </c>
      <c r="D31" t="s">
        <v>226</v>
      </c>
      <c r="F31" s="73">
        <v>3543688</v>
      </c>
      <c r="G31" s="73">
        <v>3543688</v>
      </c>
      <c r="H31" s="67">
        <v>1</v>
      </c>
      <c r="I31" s="684" t="s">
        <v>655</v>
      </c>
      <c r="J31" s="330">
        <v>2622896</v>
      </c>
      <c r="K31" s="3">
        <v>0.74015996893631719</v>
      </c>
      <c r="L31" s="330">
        <v>648826</v>
      </c>
      <c r="M31" s="3">
        <v>0.18309343260467625</v>
      </c>
      <c r="N31" s="330">
        <v>270827</v>
      </c>
      <c r="O31" s="3">
        <v>7.6425181900889691E-2</v>
      </c>
      <c r="P31" s="330">
        <v>1139</v>
      </c>
      <c r="Q31" s="3">
        <v>3.2141655811685453E-4</v>
      </c>
      <c r="R31" s="330">
        <v>0</v>
      </c>
      <c r="S31" s="3">
        <v>0</v>
      </c>
      <c r="T31" s="330">
        <v>271966</v>
      </c>
      <c r="U31" s="3">
        <v>7.6746598459006554E-2</v>
      </c>
      <c r="Y31" s="69" t="s">
        <v>161</v>
      </c>
    </row>
    <row r="32" spans="1:45">
      <c r="A32" s="52" t="s">
        <v>43</v>
      </c>
      <c r="C32" s="158">
        <v>44986</v>
      </c>
      <c r="D32" t="s">
        <v>226</v>
      </c>
      <c r="F32" s="60">
        <v>3543688</v>
      </c>
      <c r="G32" s="60">
        <v>3543688</v>
      </c>
      <c r="H32" s="61">
        <v>1</v>
      </c>
      <c r="I32" s="442" t="s">
        <v>271</v>
      </c>
      <c r="J32" s="330">
        <v>2248135</v>
      </c>
      <c r="K32" s="3">
        <v>0.63440545555929306</v>
      </c>
      <c r="L32" s="330">
        <v>823272</v>
      </c>
      <c r="M32" s="3">
        <v>0.23232067834414316</v>
      </c>
      <c r="N32" s="330">
        <v>444297</v>
      </c>
      <c r="O32" s="3">
        <v>0.12537700835965243</v>
      </c>
      <c r="P32" s="330">
        <v>27977</v>
      </c>
      <c r="Q32" s="3">
        <v>7.8948823937096037E-3</v>
      </c>
      <c r="R32" s="330">
        <v>0</v>
      </c>
      <c r="S32" s="3">
        <v>0</v>
      </c>
      <c r="T32" s="330">
        <v>472274</v>
      </c>
      <c r="U32" s="3">
        <v>0.13327189075336204</v>
      </c>
      <c r="Y32" s="69" t="s">
        <v>161</v>
      </c>
    </row>
    <row r="33" spans="1:25">
      <c r="A33" s="52" t="s">
        <v>18</v>
      </c>
      <c r="C33" s="158">
        <v>44986</v>
      </c>
      <c r="D33" t="s">
        <v>226</v>
      </c>
      <c r="F33" s="73">
        <v>25879767.475391593</v>
      </c>
      <c r="G33" s="73">
        <v>25879765</v>
      </c>
      <c r="H33" s="67">
        <v>0.99999990435031549</v>
      </c>
      <c r="I33" s="684" t="s">
        <v>655</v>
      </c>
      <c r="J33" s="330">
        <v>17027354</v>
      </c>
      <c r="K33" s="3">
        <v>0.65794082751524208</v>
      </c>
      <c r="L33" s="330">
        <v>6398058</v>
      </c>
      <c r="M33" s="3">
        <v>0.2472224148866885</v>
      </c>
      <c r="N33" s="330">
        <v>2366035</v>
      </c>
      <c r="O33" s="3">
        <v>9.1424130010454116E-2</v>
      </c>
      <c r="P33" s="330">
        <v>88319</v>
      </c>
      <c r="Q33" s="3">
        <v>3.4126662278424862E-3</v>
      </c>
      <c r="R33" s="330">
        <v>0</v>
      </c>
      <c r="S33" s="3">
        <v>0</v>
      </c>
      <c r="T33" s="330">
        <v>2454355</v>
      </c>
      <c r="U33" s="3">
        <v>9.4836834878523818E-2</v>
      </c>
      <c r="Y33" s="267" t="s">
        <v>148</v>
      </c>
    </row>
    <row r="34" spans="1:25">
      <c r="A34" s="52" t="s">
        <v>18</v>
      </c>
      <c r="C34" s="158">
        <v>44986</v>
      </c>
      <c r="D34" t="s">
        <v>226</v>
      </c>
      <c r="F34" s="60">
        <v>25879767.475391593</v>
      </c>
      <c r="G34" s="60">
        <v>25879765</v>
      </c>
      <c r="H34" s="61">
        <v>0.99999990435031549</v>
      </c>
      <c r="I34" s="442" t="s">
        <v>271</v>
      </c>
      <c r="J34" s="330">
        <v>15258052</v>
      </c>
      <c r="K34" s="3">
        <v>0.58957459621445563</v>
      </c>
      <c r="L34" s="330">
        <v>7341354</v>
      </c>
      <c r="M34" s="3">
        <v>0.28367158666239822</v>
      </c>
      <c r="N34" s="330">
        <v>3130191</v>
      </c>
      <c r="O34" s="3">
        <v>0.12095129148197444</v>
      </c>
      <c r="P34" s="330">
        <v>150168</v>
      </c>
      <c r="Q34" s="3">
        <v>5.8025256411717799E-3</v>
      </c>
      <c r="R34" s="330">
        <v>0</v>
      </c>
      <c r="S34" s="3">
        <v>0</v>
      </c>
      <c r="T34" s="330">
        <v>3280364</v>
      </c>
      <c r="U34" s="3">
        <v>0.12675401032428232</v>
      </c>
      <c r="Y34" s="267" t="s">
        <v>148</v>
      </c>
    </row>
    <row r="35" spans="1:25">
      <c r="A35" s="52" t="s">
        <v>6</v>
      </c>
      <c r="C35" s="158">
        <v>44986</v>
      </c>
      <c r="D35" t="s">
        <v>226</v>
      </c>
      <c r="F35" s="73">
        <v>213401323</v>
      </c>
      <c r="G35" s="73">
        <v>193612894</v>
      </c>
      <c r="H35" s="67">
        <v>0.9072712918466771</v>
      </c>
      <c r="I35" s="684" t="s">
        <v>655</v>
      </c>
      <c r="J35" s="330">
        <v>126096797</v>
      </c>
      <c r="K35" s="3">
        <v>0.65128305452631685</v>
      </c>
      <c r="L35" s="330">
        <v>49844416</v>
      </c>
      <c r="M35" s="3">
        <v>0.25744368037802273</v>
      </c>
      <c r="N35" s="330">
        <v>17201827</v>
      </c>
      <c r="O35" s="3">
        <v>8.8846494903381798E-2</v>
      </c>
      <c r="P35" s="330">
        <v>469867</v>
      </c>
      <c r="Q35" s="3">
        <v>2.4268373365670575E-3</v>
      </c>
      <c r="R35" s="330">
        <v>0</v>
      </c>
      <c r="S35" s="3">
        <v>0</v>
      </c>
      <c r="T35" s="330">
        <v>17671690</v>
      </c>
      <c r="U35" s="3">
        <v>9.1273311580167799E-2</v>
      </c>
      <c r="Y35" s="267" t="s">
        <v>148</v>
      </c>
    </row>
    <row r="36" spans="1:25">
      <c r="A36" s="52" t="s">
        <v>6</v>
      </c>
      <c r="C36" s="158">
        <v>44986</v>
      </c>
      <c r="D36" t="s">
        <v>226</v>
      </c>
      <c r="F36" s="60">
        <v>213401323</v>
      </c>
      <c r="G36" s="60">
        <v>193612894</v>
      </c>
      <c r="H36" s="61">
        <v>0.9072712918466771</v>
      </c>
      <c r="I36" s="442" t="s">
        <v>271</v>
      </c>
      <c r="J36" s="330">
        <v>104769044</v>
      </c>
      <c r="K36" s="3">
        <v>0.54112637766780136</v>
      </c>
      <c r="L36" s="330">
        <v>63982684</v>
      </c>
      <c r="M36" s="3">
        <v>0.3304670607320192</v>
      </c>
      <c r="N36" s="330">
        <v>23722068</v>
      </c>
      <c r="O36" s="3">
        <v>0.12252318277934526</v>
      </c>
      <c r="P36" s="330">
        <v>1139089</v>
      </c>
      <c r="Q36" s="3">
        <v>5.8833323363267328E-3</v>
      </c>
      <c r="R36" s="330">
        <v>0</v>
      </c>
      <c r="S36" s="3">
        <v>0</v>
      </c>
      <c r="T36" s="330">
        <v>24861152</v>
      </c>
      <c r="U36" s="3">
        <v>0.12840648929094567</v>
      </c>
      <c r="Y36" s="267" t="s">
        <v>148</v>
      </c>
    </row>
    <row r="37" spans="1:25">
      <c r="A37" t="s">
        <v>12</v>
      </c>
      <c r="B37" s="369" t="s">
        <v>741</v>
      </c>
      <c r="C37" s="707">
        <v>45017</v>
      </c>
      <c r="D37" t="s">
        <v>145</v>
      </c>
      <c r="F37" s="490">
        <v>224780000</v>
      </c>
      <c r="G37" s="490">
        <v>36702048</v>
      </c>
      <c r="H37" s="3">
        <v>0.16</v>
      </c>
      <c r="I37" t="s">
        <v>742</v>
      </c>
      <c r="J37" s="490">
        <v>12049928</v>
      </c>
      <c r="K37" s="3">
        <v>0.33</v>
      </c>
      <c r="L37" s="490">
        <v>14130868</v>
      </c>
      <c r="M37" s="3">
        <v>0.38</v>
      </c>
      <c r="N37" s="490">
        <v>8453784</v>
      </c>
      <c r="O37" s="3">
        <v>0.23</v>
      </c>
      <c r="P37" s="490">
        <v>2067468</v>
      </c>
      <c r="Q37" s="3">
        <v>0.06</v>
      </c>
      <c r="R37">
        <v>0</v>
      </c>
      <c r="S37" s="3">
        <v>0</v>
      </c>
      <c r="T37" s="490">
        <v>10521252</v>
      </c>
      <c r="U37" s="3">
        <v>0.28999999999999998</v>
      </c>
      <c r="V37" t="s">
        <v>149</v>
      </c>
      <c r="Y37" t="s">
        <v>161</v>
      </c>
    </row>
    <row r="38" spans="1:25">
      <c r="A38" s="445" t="s">
        <v>12</v>
      </c>
      <c r="B38" s="708" t="s">
        <v>741</v>
      </c>
      <c r="C38" s="709">
        <v>45017</v>
      </c>
      <c r="D38" s="445" t="s">
        <v>145</v>
      </c>
      <c r="E38" s="445"/>
      <c r="F38" s="493">
        <v>224780000</v>
      </c>
      <c r="G38" s="493">
        <v>36702048</v>
      </c>
      <c r="H38" s="710">
        <v>0.16</v>
      </c>
      <c r="I38" s="445" t="s">
        <v>743</v>
      </c>
      <c r="J38" s="493">
        <v>11524384</v>
      </c>
      <c r="K38" s="710">
        <v>0.31</v>
      </c>
      <c r="L38" s="493">
        <v>13368570</v>
      </c>
      <c r="M38" s="710">
        <v>0.36</v>
      </c>
      <c r="N38" s="493">
        <v>9597087</v>
      </c>
      <c r="O38" s="710">
        <v>0.26</v>
      </c>
      <c r="P38" s="493">
        <v>2212007</v>
      </c>
      <c r="Q38" s="710">
        <v>0.06</v>
      </c>
      <c r="R38" s="445">
        <v>0</v>
      </c>
      <c r="S38" s="710">
        <v>0</v>
      </c>
      <c r="T38" s="493">
        <v>11809094</v>
      </c>
      <c r="U38" s="710">
        <v>0.32</v>
      </c>
      <c r="V38" s="445" t="s">
        <v>153</v>
      </c>
      <c r="W38" s="445"/>
      <c r="X38" s="445"/>
      <c r="Y38" s="445" t="s">
        <v>161</v>
      </c>
    </row>
    <row r="39" spans="1:25">
      <c r="A39" s="52" t="s">
        <v>42</v>
      </c>
      <c r="C39" s="158">
        <v>44986</v>
      </c>
      <c r="D39" t="s">
        <v>226</v>
      </c>
      <c r="F39" s="73">
        <v>17875937</v>
      </c>
      <c r="G39" s="73">
        <v>17875937</v>
      </c>
      <c r="H39" s="67">
        <v>1</v>
      </c>
      <c r="I39" s="684" t="s">
        <v>655</v>
      </c>
      <c r="J39" s="330">
        <v>14117526</v>
      </c>
      <c r="K39" s="3">
        <v>0.78975026595808651</v>
      </c>
      <c r="L39" s="330">
        <v>3078422</v>
      </c>
      <c r="M39" s="3">
        <v>0.17221038539126649</v>
      </c>
      <c r="N39" s="330">
        <v>672207</v>
      </c>
      <c r="O39" s="3">
        <v>3.7604014827306673E-2</v>
      </c>
      <c r="P39" s="330">
        <v>7787</v>
      </c>
      <c r="Q39" s="3">
        <v>4.3561352895795058E-4</v>
      </c>
      <c r="R39" s="330">
        <v>0</v>
      </c>
      <c r="S39" s="3">
        <v>0</v>
      </c>
      <c r="T39" s="330">
        <v>679993</v>
      </c>
      <c r="U39" s="3">
        <v>3.8039572415141089E-2</v>
      </c>
      <c r="Y39" s="69" t="s">
        <v>161</v>
      </c>
    </row>
    <row r="40" spans="1:25">
      <c r="A40" s="52" t="s">
        <v>42</v>
      </c>
      <c r="C40" s="158">
        <v>44986</v>
      </c>
      <c r="D40" t="s">
        <v>226</v>
      </c>
      <c r="F40" s="60">
        <v>17875937</v>
      </c>
      <c r="G40" s="60">
        <v>17875937</v>
      </c>
      <c r="H40" s="61">
        <v>1</v>
      </c>
      <c r="I40" s="442" t="s">
        <v>271</v>
      </c>
      <c r="J40" s="330">
        <v>12251237</v>
      </c>
      <c r="K40" s="3">
        <v>0.68534796245925456</v>
      </c>
      <c r="L40" s="330">
        <v>4361412</v>
      </c>
      <c r="M40" s="3">
        <v>0.24398228747393774</v>
      </c>
      <c r="N40" s="330">
        <v>1206109</v>
      </c>
      <c r="O40" s="3">
        <v>6.7471092564266699E-2</v>
      </c>
      <c r="P40" s="330">
        <v>57178</v>
      </c>
      <c r="Q40" s="3">
        <v>3.1986015614174517E-3</v>
      </c>
      <c r="R40" s="330">
        <v>0</v>
      </c>
      <c r="S40" s="3">
        <v>0</v>
      </c>
      <c r="T40" s="330">
        <v>1263286</v>
      </c>
      <c r="U40" s="3">
        <v>7.0669638184560624E-2</v>
      </c>
      <c r="Y40" s="69" t="s">
        <v>161</v>
      </c>
    </row>
    <row r="41" spans="1:25">
      <c r="A41" s="52" t="s">
        <v>33</v>
      </c>
      <c r="C41" s="158">
        <v>44986</v>
      </c>
      <c r="D41" t="s">
        <v>226</v>
      </c>
      <c r="F41" s="73">
        <v>7541421</v>
      </c>
      <c r="G41" s="73">
        <v>7541421</v>
      </c>
      <c r="H41" s="67">
        <v>1</v>
      </c>
      <c r="I41" s="684" t="s">
        <v>655</v>
      </c>
      <c r="J41" s="330">
        <v>4425110</v>
      </c>
      <c r="K41" s="740">
        <v>0.58677403104799475</v>
      </c>
      <c r="L41" s="330">
        <v>2227086</v>
      </c>
      <c r="M41" s="740">
        <v>0.29531384072046901</v>
      </c>
      <c r="N41" s="330">
        <v>889225</v>
      </c>
      <c r="O41" s="740">
        <v>0.11791212823153621</v>
      </c>
      <c r="P41" s="330">
        <v>0</v>
      </c>
      <c r="Q41" s="3">
        <v>0</v>
      </c>
      <c r="R41" s="330">
        <v>0</v>
      </c>
      <c r="S41" s="3">
        <v>0</v>
      </c>
      <c r="T41" s="330">
        <v>889225</v>
      </c>
      <c r="U41" s="3">
        <v>0.11791212823153621</v>
      </c>
      <c r="Y41" s="69" t="s">
        <v>161</v>
      </c>
    </row>
    <row r="42" spans="1:25">
      <c r="A42" s="52" t="s">
        <v>33</v>
      </c>
      <c r="C42" s="158">
        <v>44986</v>
      </c>
      <c r="D42" t="s">
        <v>226</v>
      </c>
      <c r="F42" s="60">
        <v>7541421</v>
      </c>
      <c r="G42" s="60">
        <v>7541421</v>
      </c>
      <c r="H42" s="61">
        <v>1</v>
      </c>
      <c r="I42" s="442" t="s">
        <v>271</v>
      </c>
      <c r="J42" s="330">
        <v>3454260</v>
      </c>
      <c r="K42" s="3">
        <v>0.45803834582368497</v>
      </c>
      <c r="L42" s="330">
        <v>2906336</v>
      </c>
      <c r="M42" s="3">
        <v>0.38538307303093144</v>
      </c>
      <c r="N42" s="330">
        <v>1146441</v>
      </c>
      <c r="O42" s="3">
        <v>0.15201922820646135</v>
      </c>
      <c r="P42" s="330">
        <v>34384</v>
      </c>
      <c r="Q42" s="3">
        <v>4.5593529389222533E-3</v>
      </c>
      <c r="R42" s="330">
        <v>0</v>
      </c>
      <c r="S42" s="3">
        <v>0</v>
      </c>
      <c r="T42" s="330">
        <v>1180823</v>
      </c>
      <c r="U42" s="3">
        <v>0.1565783159433746</v>
      </c>
      <c r="Y42" s="69" t="s">
        <v>161</v>
      </c>
    </row>
    <row r="43" spans="1:25">
      <c r="A43" s="445" t="s">
        <v>15</v>
      </c>
      <c r="B43" s="708" t="s">
        <v>746</v>
      </c>
      <c r="C43" s="709">
        <v>45039</v>
      </c>
      <c r="D43" s="445" t="s">
        <v>145</v>
      </c>
      <c r="E43" s="445"/>
      <c r="F43" s="493">
        <v>16955266</v>
      </c>
      <c r="G43" s="493">
        <v>16955266</v>
      </c>
      <c r="H43" s="710">
        <v>1</v>
      </c>
      <c r="I43" s="445" t="s">
        <v>747</v>
      </c>
      <c r="J43" s="493">
        <v>7101650</v>
      </c>
      <c r="K43" s="710">
        <v>0.42</v>
      </c>
      <c r="L43" s="493">
        <v>3270434</v>
      </c>
      <c r="M43" s="710">
        <v>0.19</v>
      </c>
      <c r="N43" s="493">
        <v>4688500</v>
      </c>
      <c r="O43" s="710">
        <v>0.28000000000000003</v>
      </c>
      <c r="P43" s="493">
        <v>1854380</v>
      </c>
      <c r="Q43" s="710">
        <v>0.11</v>
      </c>
      <c r="R43" s="569">
        <v>40350</v>
      </c>
      <c r="S43" s="710">
        <v>0</v>
      </c>
      <c r="T43" s="493">
        <v>6583230</v>
      </c>
      <c r="U43" s="710">
        <v>0.39</v>
      </c>
      <c r="V43" s="445" t="s">
        <v>153</v>
      </c>
      <c r="W43" s="445"/>
      <c r="X43" s="445" t="s">
        <v>142</v>
      </c>
      <c r="Y43" s="445" t="s">
        <v>185</v>
      </c>
    </row>
    <row r="44" spans="1:25">
      <c r="A44" t="s">
        <v>14</v>
      </c>
      <c r="B44" s="369" t="s">
        <v>748</v>
      </c>
      <c r="C44" s="707">
        <v>45047</v>
      </c>
      <c r="D44" t="s">
        <v>613</v>
      </c>
      <c r="E44" t="s">
        <v>177</v>
      </c>
      <c r="F44" s="713">
        <v>22602051</v>
      </c>
      <c r="G44" s="713">
        <v>22602051</v>
      </c>
      <c r="H44" s="3">
        <v>1</v>
      </c>
      <c r="I44" s="267" t="s">
        <v>749</v>
      </c>
      <c r="J44" s="716" t="s">
        <v>178</v>
      </c>
      <c r="K44" s="716"/>
      <c r="L44" s="717">
        <v>18691820.6590272</v>
      </c>
      <c r="M44" s="718">
        <v>0.82699665880000006</v>
      </c>
      <c r="N44" s="719" t="s">
        <v>221</v>
      </c>
      <c r="O44" s="718" t="s">
        <v>61</v>
      </c>
      <c r="P44" s="719" t="s">
        <v>221</v>
      </c>
      <c r="Q44" s="718" t="s">
        <v>61</v>
      </c>
      <c r="R44" s="719" t="s">
        <v>221</v>
      </c>
      <c r="S44" s="718" t="s">
        <v>61</v>
      </c>
      <c r="T44" s="330">
        <v>3910230.4200799791</v>
      </c>
      <c r="U44" s="450">
        <v>0.17300334469999998</v>
      </c>
      <c r="V44" t="s">
        <v>61</v>
      </c>
    </row>
    <row r="45" spans="1:25">
      <c r="A45" s="743" t="s">
        <v>47</v>
      </c>
      <c r="C45" s="158">
        <v>44866</v>
      </c>
      <c r="D45" t="s">
        <v>226</v>
      </c>
      <c r="F45" s="73">
        <v>8344000</v>
      </c>
      <c r="G45" s="73">
        <v>6056286.9522503577</v>
      </c>
      <c r="H45" s="67">
        <v>0.72582537778647627</v>
      </c>
      <c r="I45" s="442" t="s">
        <v>271</v>
      </c>
      <c r="J45" s="330">
        <v>4224239.4260055367</v>
      </c>
      <c r="K45" s="3">
        <v>0.69749657823527</v>
      </c>
      <c r="L45" s="330">
        <v>1344728.8056966197</v>
      </c>
      <c r="M45" s="3">
        <v>0.22203848930852815</v>
      </c>
      <c r="N45" s="330">
        <v>447652.52217397856</v>
      </c>
      <c r="O45" s="3">
        <v>7.3915342140062013E-2</v>
      </c>
      <c r="P45" s="330">
        <v>39666.19837422327</v>
      </c>
      <c r="Q45" s="3">
        <v>6.5495903161398835E-3</v>
      </c>
      <c r="R45" s="330">
        <v>0</v>
      </c>
      <c r="S45" s="3">
        <v>0</v>
      </c>
      <c r="T45" s="330">
        <v>487319</v>
      </c>
      <c r="U45" s="3">
        <v>8.0464932456201899E-2</v>
      </c>
      <c r="Y45" s="69" t="s">
        <v>161</v>
      </c>
    </row>
    <row r="46" spans="1:25">
      <c r="A46" s="445" t="s">
        <v>27</v>
      </c>
      <c r="B46" s="708" t="s">
        <v>751</v>
      </c>
      <c r="C46" s="709">
        <v>45047</v>
      </c>
      <c r="D46" s="445" t="s">
        <v>145</v>
      </c>
      <c r="E46" s="445" t="s">
        <v>844</v>
      </c>
      <c r="F46" s="493">
        <v>45513574</v>
      </c>
      <c r="G46" s="493">
        <v>1285000</v>
      </c>
      <c r="H46" s="710">
        <v>0.03</v>
      </c>
      <c r="I46" s="445" t="s">
        <v>752</v>
      </c>
      <c r="J46" s="493">
        <v>267060</v>
      </c>
      <c r="K46" s="710">
        <v>0.21</v>
      </c>
      <c r="L46" s="493">
        <v>435965</v>
      </c>
      <c r="M46" s="710">
        <v>0.34</v>
      </c>
      <c r="N46" s="493">
        <v>480270</v>
      </c>
      <c r="O46" s="710">
        <v>0.37</v>
      </c>
      <c r="P46" s="493">
        <v>101705</v>
      </c>
      <c r="Q46" s="710">
        <v>0.08</v>
      </c>
      <c r="R46" s="445">
        <v>0</v>
      </c>
      <c r="S46" s="710">
        <v>0</v>
      </c>
      <c r="T46" s="493">
        <v>581975</v>
      </c>
      <c r="U46" s="710">
        <v>0.45</v>
      </c>
      <c r="V46" s="445" t="s">
        <v>149</v>
      </c>
      <c r="W46" s="445"/>
      <c r="X46" s="445"/>
      <c r="Y46" s="445" t="s">
        <v>185</v>
      </c>
    </row>
    <row r="47" spans="1:25">
      <c r="A47" t="s">
        <v>27</v>
      </c>
      <c r="B47" s="369" t="s">
        <v>751</v>
      </c>
      <c r="C47" s="707">
        <v>45047</v>
      </c>
      <c r="D47" t="s">
        <v>145</v>
      </c>
      <c r="E47" t="s">
        <v>844</v>
      </c>
      <c r="F47" s="490">
        <v>45513574</v>
      </c>
      <c r="G47" s="490">
        <v>1285000</v>
      </c>
      <c r="H47" s="3">
        <v>0.03</v>
      </c>
      <c r="I47" t="s">
        <v>736</v>
      </c>
      <c r="J47" s="490">
        <v>388840</v>
      </c>
      <c r="K47" s="3">
        <v>0.3</v>
      </c>
      <c r="L47" s="490">
        <v>554570</v>
      </c>
      <c r="M47" s="3">
        <v>0.43</v>
      </c>
      <c r="N47" s="490">
        <v>293150</v>
      </c>
      <c r="O47" s="3">
        <v>0.23</v>
      </c>
      <c r="P47" s="490">
        <v>48440</v>
      </c>
      <c r="Q47" s="3">
        <v>0.04</v>
      </c>
      <c r="R47">
        <v>0</v>
      </c>
      <c r="S47" s="3">
        <v>0</v>
      </c>
      <c r="T47" s="490">
        <v>341590</v>
      </c>
      <c r="U47" s="3">
        <v>0.27</v>
      </c>
      <c r="V47" t="s">
        <v>149</v>
      </c>
      <c r="Y47" t="s">
        <v>185</v>
      </c>
    </row>
    <row r="48" spans="1:25">
      <c r="A48" t="s">
        <v>7</v>
      </c>
      <c r="B48" s="369" t="s">
        <v>7</v>
      </c>
      <c r="C48" s="707">
        <v>44986</v>
      </c>
      <c r="D48" t="s">
        <v>145</v>
      </c>
      <c r="F48" s="490">
        <v>32627231</v>
      </c>
      <c r="G48" s="490">
        <v>9441725</v>
      </c>
      <c r="H48" s="3">
        <v>0.28999999999999998</v>
      </c>
      <c r="I48" t="s">
        <v>753</v>
      </c>
      <c r="J48" s="490">
        <v>2734000</v>
      </c>
      <c r="K48" s="3">
        <v>0.28999999999999998</v>
      </c>
      <c r="L48" s="490">
        <v>3471000</v>
      </c>
      <c r="M48" s="3">
        <v>0.37</v>
      </c>
      <c r="N48" s="490">
        <v>2451500</v>
      </c>
      <c r="O48" s="3">
        <v>0.26</v>
      </c>
      <c r="P48" s="490">
        <v>780500</v>
      </c>
      <c r="Q48" s="3">
        <v>0.08</v>
      </c>
      <c r="R48">
        <v>0</v>
      </c>
      <c r="S48" s="3">
        <v>0</v>
      </c>
      <c r="T48" s="490">
        <v>3232000</v>
      </c>
      <c r="U48" s="3">
        <v>0.34</v>
      </c>
      <c r="V48" t="s">
        <v>153</v>
      </c>
      <c r="X48" t="s">
        <v>142</v>
      </c>
      <c r="Y48" t="s">
        <v>148</v>
      </c>
    </row>
    <row r="49" spans="1:25">
      <c r="A49" s="445" t="s">
        <v>7</v>
      </c>
      <c r="B49" s="708" t="s">
        <v>7</v>
      </c>
      <c r="C49" s="709">
        <v>44986</v>
      </c>
      <c r="D49" s="445" t="s">
        <v>145</v>
      </c>
      <c r="E49" s="445"/>
      <c r="F49" s="493">
        <v>32627231</v>
      </c>
      <c r="G49" s="493">
        <v>9441725</v>
      </c>
      <c r="H49" s="710">
        <v>0.28999999999999998</v>
      </c>
      <c r="I49" s="445" t="s">
        <v>861</v>
      </c>
      <c r="J49" s="493">
        <v>2593000</v>
      </c>
      <c r="K49" s="710">
        <v>0.27</v>
      </c>
      <c r="L49" s="493">
        <v>2973500</v>
      </c>
      <c r="M49" s="710">
        <v>0.32</v>
      </c>
      <c r="N49" s="493">
        <v>2759000</v>
      </c>
      <c r="O49" s="710">
        <v>0.28999999999999998</v>
      </c>
      <c r="P49" s="493">
        <v>1111500</v>
      </c>
      <c r="Q49" s="710">
        <v>0.12</v>
      </c>
      <c r="R49" s="445">
        <v>0</v>
      </c>
      <c r="S49" s="710">
        <v>0</v>
      </c>
      <c r="T49" s="493">
        <v>3870500</v>
      </c>
      <c r="U49" s="710">
        <v>0.41</v>
      </c>
      <c r="V49" s="445" t="s">
        <v>153</v>
      </c>
      <c r="W49" s="445"/>
      <c r="X49" s="445" t="s">
        <v>142</v>
      </c>
      <c r="Y49" s="445" t="s">
        <v>148</v>
      </c>
    </row>
  </sheetData>
  <autoFilter ref="A1:AS49" xr:uid="{80662DD7-CEF6-46DA-A641-560A8EEE6ED7}">
    <sortState xmlns:xlrd2="http://schemas.microsoft.com/office/spreadsheetml/2017/richdata2" ref="A2:AS49">
      <sortCondition ref="A1:A49"/>
    </sortState>
  </autoFilter>
  <hyperlinks>
    <hyperlink ref="B14" r:id="rId1" display="https://www.ipcinfo.org/ipc-country-analysis/details-map/en/c/1156361/?iso3=CAF" xr:uid="{5826438F-BC3F-42B9-BB7D-5AAA8E0D8112}"/>
    <hyperlink ref="B15" r:id="rId2" display="https://www.ipcinfo.org/ipc-country-analysis/details-map/en/c/1156361/?iso3=CAF" xr:uid="{784F65D5-3126-4C22-B8EB-EF7F2E1699E4}"/>
    <hyperlink ref="B48" r:id="rId3" xr:uid="{F165C6A3-3678-46FA-B6EB-C40F5AF97428}"/>
    <hyperlink ref="B49" r:id="rId4" xr:uid="{4633FA66-FA41-4238-9CB3-CCBBC65F4167}"/>
    <hyperlink ref="B18" r:id="rId5" display="https://www.ipcinfo.org/ipc-country-analysis/details-map/en/c/1156354/?iso3=COD" xr:uid="{7C34247A-D10C-430E-AD5F-F042B5E344D6}"/>
    <hyperlink ref="B2" r:id="rId6" display="https://www.ipcinfo.org/ipc-country-analysis/details-map/en/c/1156351/?iso3=AFG" xr:uid="{0F713D2C-AD10-466C-BB52-76D496A24B78}"/>
    <hyperlink ref="B3" r:id="rId7" display="https://www.ipcinfo.org/ipc-country-analysis/details-map/en/c/1156351/?iso3=AFG" xr:uid="{168CB73F-3535-4D8A-ABFA-77CE9D92A528}"/>
    <hyperlink ref="B43" r:id="rId8" display="https://www.ipcinfo.org/fileadmin/user_upload/ipcinfo/docs/IPC_Somalia_Acute_Food_Insecurity_Malnutrition_MarJun2023_Snapshot.pdf" xr:uid="{A87F9803-61D5-4FA9-ABD4-6D7ED864B797}"/>
    <hyperlink ref="B10" r:id="rId9" xr:uid="{4ED1B570-D266-4761-B254-E3A330C94D45}"/>
    <hyperlink ref="B11" r:id="rId10" xr:uid="{5004510E-C980-450E-9C22-055E823D3197}"/>
    <hyperlink ref="B19" r:id="rId11" xr:uid="{C71357EC-723B-4BFE-85B2-1DFE7C6E1F4F}"/>
    <hyperlink ref="B20" r:id="rId12" xr:uid="{F1A1CAA6-E071-4564-98F5-D08DA36B1535}"/>
    <hyperlink ref="B4" r:id="rId13" xr:uid="{8FD4D16B-10C6-4AE4-8FC4-99FBA3B23B6A}"/>
    <hyperlink ref="B5" r:id="rId14" xr:uid="{C4B0444A-C07F-4A76-978F-86B34C6C705B}"/>
    <hyperlink ref="B37" r:id="rId15" display="https://www.ipcinfo.org/fileadmin/user_upload/ipcinfo/docs/IPC_Pakistan_AcuteFoodInsecurity_April 2023_January 2024_snapshot_English.pdf" xr:uid="{BACAE206-7A25-40A8-8980-90A969C120F5}"/>
    <hyperlink ref="B38" r:id="rId16" display="https://www.ipcinfo.org/fileadmin/user_upload/ipcinfo/docs/IPC_Pakistan_AcuteFoodInsecurity_April 2023_January 2024_snapshot_English.pdf" xr:uid="{A902D1B4-2E20-4A2D-8D6F-35D5C287BADC}"/>
    <hyperlink ref="B44" r:id="rId17" display="https://docs.wfp.org/api/documents/WFP-0000149636/download/" xr:uid="{4F2F1803-AF7B-484E-8A88-D26E63C422B1}"/>
    <hyperlink ref="B46" r:id="rId18" display="https://www.ipcinfo.org/fileadmin/user_upload/ipcinfo/docs/IPC_Uganda_Karamoja_AcuteFoodInsecurity_Apr2023_Feb2024_report.pdf" xr:uid="{AF528BF8-8EFB-4A90-A9D9-30A9BC73FC23}"/>
    <hyperlink ref="B47" r:id="rId19" display="https://www.ipcinfo.org/fileadmin/user_upload/ipcinfo/docs/IPC_Uganda_Karamoja_AcuteFoodInsecurity_Apr2023_Feb2024_report.pdf" xr:uid="{0748365A-4F97-46C6-A624-CFB2A8CB5ABB}"/>
  </hyperlinks>
  <pageMargins left="0.7" right="0.7" top="0.75" bottom="0.75" header="0.3" footer="0.3"/>
  <legacyDrawing r:id="rId2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8859A-92D7-9E44-A827-D258A44423E1}">
  <dimension ref="A1:B142"/>
  <sheetViews>
    <sheetView topLeftCell="A126" workbookViewId="0">
      <selection activeCell="A19" sqref="A19"/>
    </sheetView>
  </sheetViews>
  <sheetFormatPr defaultColWidth="10.81640625" defaultRowHeight="14.5"/>
  <cols>
    <col min="1" max="1" width="30.453125" bestFit="1" customWidth="1"/>
    <col min="2" max="2" width="10.453125" bestFit="1" customWidth="1"/>
  </cols>
  <sheetData>
    <row r="1" spans="1:2" ht="62">
      <c r="A1" s="443" t="s">
        <v>120</v>
      </c>
      <c r="B1" s="443" t="s">
        <v>71</v>
      </c>
    </row>
    <row r="2" spans="1:2">
      <c r="A2" s="500" t="s">
        <v>5</v>
      </c>
      <c r="B2" s="501" t="s">
        <v>142</v>
      </c>
    </row>
    <row r="3" spans="1:2">
      <c r="A3" s="502" t="s">
        <v>166</v>
      </c>
      <c r="B3" s="503" t="s">
        <v>168</v>
      </c>
    </row>
    <row r="4" spans="1:2">
      <c r="A4" s="500" t="s">
        <v>58</v>
      </c>
      <c r="B4" s="501" t="s">
        <v>142</v>
      </c>
    </row>
    <row r="5" spans="1:2">
      <c r="A5" s="502" t="s">
        <v>179</v>
      </c>
      <c r="B5" s="503" t="s">
        <v>168</v>
      </c>
    </row>
    <row r="6" spans="1:2">
      <c r="A6" s="500" t="s">
        <v>34</v>
      </c>
      <c r="B6" s="501" t="s">
        <v>142</v>
      </c>
    </row>
    <row r="7" spans="1:2">
      <c r="A7" s="502" t="s">
        <v>196</v>
      </c>
      <c r="B7" s="503" t="s">
        <v>168</v>
      </c>
    </row>
    <row r="8" spans="1:2">
      <c r="A8" s="502" t="s">
        <v>197</v>
      </c>
      <c r="B8" s="503" t="s">
        <v>168</v>
      </c>
    </row>
    <row r="9" spans="1:2">
      <c r="A9" s="502" t="s">
        <v>199</v>
      </c>
      <c r="B9" s="503" t="s">
        <v>168</v>
      </c>
    </row>
    <row r="10" spans="1:2">
      <c r="A10" s="500" t="s">
        <v>200</v>
      </c>
      <c r="B10" s="501" t="s">
        <v>142</v>
      </c>
    </row>
    <row r="11" spans="1:2">
      <c r="A11" s="502" t="s">
        <v>223</v>
      </c>
      <c r="B11" s="503" t="s">
        <v>168</v>
      </c>
    </row>
    <row r="12" spans="1:2">
      <c r="A12" s="502" t="s">
        <v>224</v>
      </c>
      <c r="B12" s="503" t="s">
        <v>168</v>
      </c>
    </row>
    <row r="13" spans="1:2">
      <c r="A13" s="502" t="s">
        <v>117</v>
      </c>
      <c r="B13" s="503" t="s">
        <v>168</v>
      </c>
    </row>
    <row r="14" spans="1:2">
      <c r="A14" s="502" t="s">
        <v>229</v>
      </c>
      <c r="B14" s="503" t="s">
        <v>168</v>
      </c>
    </row>
    <row r="15" spans="1:2">
      <c r="A15" s="500" t="s">
        <v>230</v>
      </c>
      <c r="B15" s="501" t="s">
        <v>168</v>
      </c>
    </row>
    <row r="16" spans="1:2">
      <c r="A16" s="502" t="s">
        <v>232</v>
      </c>
      <c r="B16" s="503" t="s">
        <v>168</v>
      </c>
    </row>
    <row r="17" spans="1:2">
      <c r="A17" s="502" t="s">
        <v>233</v>
      </c>
      <c r="B17" s="503" t="s">
        <v>168</v>
      </c>
    </row>
    <row r="18" spans="1:2">
      <c r="A18" s="502" t="s">
        <v>234</v>
      </c>
      <c r="B18" s="503" t="s">
        <v>168</v>
      </c>
    </row>
    <row r="19" spans="1:2">
      <c r="A19" s="502" t="s">
        <v>235</v>
      </c>
      <c r="B19" s="503" t="s">
        <v>168</v>
      </c>
    </row>
    <row r="20" spans="1:2">
      <c r="A20" s="500" t="s">
        <v>22</v>
      </c>
      <c r="B20" s="501" t="s">
        <v>142</v>
      </c>
    </row>
    <row r="21" spans="1:2">
      <c r="A21" s="500" t="s">
        <v>37</v>
      </c>
      <c r="B21" s="501" t="s">
        <v>142</v>
      </c>
    </row>
    <row r="22" spans="1:2">
      <c r="A22" s="500" t="s">
        <v>59</v>
      </c>
      <c r="B22" s="501" t="s">
        <v>142</v>
      </c>
    </row>
    <row r="23" spans="1:2">
      <c r="A23" s="502" t="s">
        <v>264</v>
      </c>
      <c r="B23" s="503" t="s">
        <v>168</v>
      </c>
    </row>
    <row r="24" spans="1:2">
      <c r="A24" s="500" t="s">
        <v>21</v>
      </c>
      <c r="B24" s="501" t="s">
        <v>142</v>
      </c>
    </row>
    <row r="25" spans="1:2">
      <c r="A25" s="500" t="s">
        <v>25</v>
      </c>
      <c r="B25" s="501" t="s">
        <v>142</v>
      </c>
    </row>
    <row r="26" spans="1:2">
      <c r="A26" s="500" t="s">
        <v>29</v>
      </c>
      <c r="B26" s="501" t="s">
        <v>142</v>
      </c>
    </row>
    <row r="27" spans="1:2">
      <c r="A27" s="502" t="s">
        <v>288</v>
      </c>
      <c r="B27" s="503" t="s">
        <v>168</v>
      </c>
    </row>
    <row r="28" spans="1:2">
      <c r="A28" s="500" t="s">
        <v>8</v>
      </c>
      <c r="B28" s="501" t="s">
        <v>142</v>
      </c>
    </row>
    <row r="29" spans="1:2">
      <c r="A29" s="504" t="s">
        <v>24</v>
      </c>
      <c r="B29" s="505" t="s">
        <v>142</v>
      </c>
    </row>
    <row r="30" spans="1:2">
      <c r="A30" s="502" t="s">
        <v>299</v>
      </c>
      <c r="B30" s="503" t="s">
        <v>168</v>
      </c>
    </row>
    <row r="31" spans="1:2">
      <c r="A31" s="500" t="s">
        <v>60</v>
      </c>
      <c r="B31" s="501" t="s">
        <v>142</v>
      </c>
    </row>
    <row r="32" spans="1:2">
      <c r="A32" s="502" t="s">
        <v>303</v>
      </c>
      <c r="B32" s="503" t="s">
        <v>168</v>
      </c>
    </row>
    <row r="33" spans="1:2">
      <c r="A33" s="500" t="s">
        <v>118</v>
      </c>
      <c r="B33" s="501" t="s">
        <v>862</v>
      </c>
    </row>
    <row r="34" spans="1:2">
      <c r="A34" s="500" t="s">
        <v>114</v>
      </c>
      <c r="B34" s="501" t="s">
        <v>142</v>
      </c>
    </row>
    <row r="35" spans="1:2">
      <c r="A35" s="500" t="s">
        <v>312</v>
      </c>
      <c r="B35" s="501" t="s">
        <v>142</v>
      </c>
    </row>
    <row r="36" spans="1:2">
      <c r="A36" s="500" t="s">
        <v>3</v>
      </c>
      <c r="B36" s="501" t="s">
        <v>142</v>
      </c>
    </row>
    <row r="37" spans="1:2">
      <c r="A37" s="500" t="s">
        <v>57</v>
      </c>
      <c r="B37" s="501" t="s">
        <v>142</v>
      </c>
    </row>
    <row r="38" spans="1:2">
      <c r="A38" s="502" t="s">
        <v>333</v>
      </c>
      <c r="B38" s="503" t="s">
        <v>168</v>
      </c>
    </row>
    <row r="39" spans="1:2">
      <c r="A39" s="500" t="s">
        <v>35</v>
      </c>
      <c r="B39" s="501" t="s">
        <v>142</v>
      </c>
    </row>
    <row r="40" spans="1:2">
      <c r="A40" s="500" t="s">
        <v>115</v>
      </c>
      <c r="B40" s="501" t="s">
        <v>142</v>
      </c>
    </row>
    <row r="41" spans="1:2">
      <c r="A41" s="504" t="s">
        <v>52</v>
      </c>
      <c r="B41" s="505" t="s">
        <v>142</v>
      </c>
    </row>
    <row r="42" spans="1:2">
      <c r="A42" s="500" t="s">
        <v>342</v>
      </c>
      <c r="B42" s="501" t="s">
        <v>142</v>
      </c>
    </row>
    <row r="43" spans="1:2">
      <c r="A43" s="500" t="s">
        <v>41</v>
      </c>
      <c r="B43" s="501" t="s">
        <v>142</v>
      </c>
    </row>
    <row r="44" spans="1:2">
      <c r="A44" s="502" t="s">
        <v>359</v>
      </c>
      <c r="B44" s="503" t="s">
        <v>168</v>
      </c>
    </row>
    <row r="45" spans="1:2">
      <c r="A45" s="500" t="s">
        <v>360</v>
      </c>
      <c r="B45" s="501" t="s">
        <v>142</v>
      </c>
    </row>
    <row r="46" spans="1:2">
      <c r="A46" s="500" t="s">
        <v>51</v>
      </c>
      <c r="B46" s="501" t="s">
        <v>142</v>
      </c>
    </row>
    <row r="47" spans="1:2">
      <c r="A47" s="500" t="s">
        <v>4</v>
      </c>
      <c r="B47" s="501" t="s">
        <v>142</v>
      </c>
    </row>
    <row r="48" spans="1:2">
      <c r="A48" s="500" t="s">
        <v>381</v>
      </c>
      <c r="B48" s="501" t="s">
        <v>168</v>
      </c>
    </row>
    <row r="49" spans="1:2">
      <c r="A49" s="502" t="s">
        <v>383</v>
      </c>
      <c r="B49" s="503" t="s">
        <v>168</v>
      </c>
    </row>
    <row r="50" spans="1:2">
      <c r="A50" s="500" t="s">
        <v>54</v>
      </c>
      <c r="B50" s="501" t="s">
        <v>142</v>
      </c>
    </row>
    <row r="51" spans="1:2">
      <c r="A51" s="502" t="s">
        <v>384</v>
      </c>
      <c r="B51" s="503" t="s">
        <v>168</v>
      </c>
    </row>
    <row r="52" spans="1:2">
      <c r="A52" s="500" t="s">
        <v>44</v>
      </c>
      <c r="B52" s="501" t="s">
        <v>142</v>
      </c>
    </row>
    <row r="53" spans="1:2">
      <c r="A53" s="502" t="s">
        <v>386</v>
      </c>
      <c r="B53" s="503" t="s">
        <v>168</v>
      </c>
    </row>
    <row r="54" spans="1:2">
      <c r="A54" s="500" t="s">
        <v>17</v>
      </c>
      <c r="B54" s="501" t="s">
        <v>142</v>
      </c>
    </row>
    <row r="55" spans="1:2">
      <c r="A55" s="500" t="s">
        <v>39</v>
      </c>
      <c r="B55" s="501" t="s">
        <v>142</v>
      </c>
    </row>
    <row r="56" spans="1:2">
      <c r="A56" s="502" t="s">
        <v>119</v>
      </c>
      <c r="B56" s="503" t="s">
        <v>168</v>
      </c>
    </row>
    <row r="57" spans="1:2">
      <c r="A57" s="502" t="s">
        <v>401</v>
      </c>
      <c r="B57" s="503" t="s">
        <v>168</v>
      </c>
    </row>
    <row r="58" spans="1:2">
      <c r="A58" s="500" t="s">
        <v>16</v>
      </c>
      <c r="B58" s="501" t="s">
        <v>142</v>
      </c>
    </row>
    <row r="59" spans="1:2">
      <c r="A59" s="500" t="s">
        <v>26</v>
      </c>
      <c r="B59" s="501" t="s">
        <v>142</v>
      </c>
    </row>
    <row r="60" spans="1:2">
      <c r="A60" s="502" t="s">
        <v>417</v>
      </c>
      <c r="B60" s="503" t="s">
        <v>168</v>
      </c>
    </row>
    <row r="61" spans="1:2">
      <c r="A61" s="502" t="s">
        <v>418</v>
      </c>
      <c r="B61" s="503" t="s">
        <v>168</v>
      </c>
    </row>
    <row r="62" spans="1:2">
      <c r="A62" s="500" t="s">
        <v>419</v>
      </c>
      <c r="B62" s="501" t="s">
        <v>142</v>
      </c>
    </row>
    <row r="63" spans="1:2">
      <c r="A63" s="500" t="s">
        <v>56</v>
      </c>
      <c r="B63" s="501" t="s">
        <v>142</v>
      </c>
    </row>
    <row r="64" spans="1:2">
      <c r="A64" s="502" t="s">
        <v>432</v>
      </c>
      <c r="B64" s="503" t="s">
        <v>168</v>
      </c>
    </row>
    <row r="65" spans="1:2">
      <c r="A65" s="500" t="s">
        <v>48</v>
      </c>
      <c r="B65" s="501" t="s">
        <v>142</v>
      </c>
    </row>
    <row r="66" spans="1:2">
      <c r="A66" s="502" t="s">
        <v>436</v>
      </c>
      <c r="B66" s="503" t="s">
        <v>168</v>
      </c>
    </row>
    <row r="67" spans="1:2">
      <c r="A67" s="500" t="s">
        <v>19</v>
      </c>
      <c r="B67" s="501" t="s">
        <v>142</v>
      </c>
    </row>
    <row r="68" spans="1:2">
      <c r="A68" s="502" t="s">
        <v>451</v>
      </c>
      <c r="B68" s="503" t="s">
        <v>168</v>
      </c>
    </row>
    <row r="69" spans="1:2">
      <c r="A69" s="502" t="s">
        <v>452</v>
      </c>
      <c r="B69" s="503" t="s">
        <v>168</v>
      </c>
    </row>
    <row r="70" spans="1:2">
      <c r="A70" s="502" t="s">
        <v>453</v>
      </c>
      <c r="B70" s="503" t="s">
        <v>168</v>
      </c>
    </row>
    <row r="71" spans="1:2">
      <c r="A71" s="500" t="s">
        <v>454</v>
      </c>
      <c r="B71" s="501" t="s">
        <v>142</v>
      </c>
    </row>
    <row r="72" spans="1:2">
      <c r="A72" s="500" t="s">
        <v>38</v>
      </c>
      <c r="B72" s="501" t="s">
        <v>142</v>
      </c>
    </row>
    <row r="73" spans="1:2">
      <c r="A73" s="504" t="s">
        <v>46</v>
      </c>
      <c r="B73" s="505" t="s">
        <v>142</v>
      </c>
    </row>
    <row r="74" spans="1:2">
      <c r="A74" s="500" t="s">
        <v>50</v>
      </c>
      <c r="B74" s="501" t="s">
        <v>142</v>
      </c>
    </row>
    <row r="75" spans="1:2">
      <c r="A75" s="500" t="s">
        <v>49</v>
      </c>
      <c r="B75" s="501" t="s">
        <v>142</v>
      </c>
    </row>
    <row r="76" spans="1:2">
      <c r="A76" s="500" t="s">
        <v>53</v>
      </c>
      <c r="B76" s="501" t="s">
        <v>142</v>
      </c>
    </row>
    <row r="77" spans="1:2">
      <c r="A77" s="500" t="s">
        <v>28</v>
      </c>
      <c r="B77" s="501" t="s">
        <v>142</v>
      </c>
    </row>
    <row r="78" spans="1:2">
      <c r="A78" s="500" t="s">
        <v>20</v>
      </c>
      <c r="B78" s="501" t="s">
        <v>142</v>
      </c>
    </row>
    <row r="79" spans="1:2">
      <c r="A79" s="502" t="s">
        <v>500</v>
      </c>
      <c r="B79" s="503" t="s">
        <v>168</v>
      </c>
    </row>
    <row r="80" spans="1:2">
      <c r="A80" s="502" t="s">
        <v>501</v>
      </c>
      <c r="B80" s="503" t="s">
        <v>168</v>
      </c>
    </row>
    <row r="81" spans="1:2">
      <c r="A81" s="500" t="s">
        <v>32</v>
      </c>
      <c r="B81" s="501" t="s">
        <v>142</v>
      </c>
    </row>
    <row r="82" spans="1:2">
      <c r="A82" s="502" t="s">
        <v>502</v>
      </c>
      <c r="B82" s="503" t="s">
        <v>168</v>
      </c>
    </row>
    <row r="83" spans="1:2">
      <c r="A83" s="500" t="s">
        <v>43</v>
      </c>
      <c r="B83" s="501" t="s">
        <v>142</v>
      </c>
    </row>
    <row r="84" spans="1:2">
      <c r="A84" s="502" t="s">
        <v>504</v>
      </c>
      <c r="B84" s="503" t="s">
        <v>168</v>
      </c>
    </row>
    <row r="85" spans="1:2">
      <c r="A85" s="502" t="s">
        <v>505</v>
      </c>
      <c r="B85" s="503" t="s">
        <v>168</v>
      </c>
    </row>
    <row r="86" spans="1:2">
      <c r="A86" s="502" t="s">
        <v>506</v>
      </c>
      <c r="B86" s="503" t="s">
        <v>168</v>
      </c>
    </row>
    <row r="87" spans="1:2">
      <c r="A87" s="502" t="s">
        <v>507</v>
      </c>
      <c r="B87" s="503" t="s">
        <v>168</v>
      </c>
    </row>
    <row r="88" spans="1:2">
      <c r="A88" s="502" t="s">
        <v>508</v>
      </c>
      <c r="B88" s="503" t="s">
        <v>168</v>
      </c>
    </row>
    <row r="89" spans="1:2">
      <c r="A89" s="502" t="s">
        <v>510</v>
      </c>
      <c r="B89" s="503" t="s">
        <v>168</v>
      </c>
    </row>
    <row r="90" spans="1:2">
      <c r="A90" s="502" t="s">
        <v>511</v>
      </c>
      <c r="B90" s="503" t="s">
        <v>168</v>
      </c>
    </row>
    <row r="91" spans="1:2">
      <c r="A91" s="500" t="s">
        <v>31</v>
      </c>
      <c r="B91" s="501" t="s">
        <v>142</v>
      </c>
    </row>
    <row r="92" spans="1:2">
      <c r="A92" s="500" t="s">
        <v>9</v>
      </c>
      <c r="B92" s="501" t="s">
        <v>142</v>
      </c>
    </row>
    <row r="93" spans="1:2">
      <c r="A93" s="500" t="s">
        <v>45</v>
      </c>
      <c r="B93" s="501" t="s">
        <v>142</v>
      </c>
    </row>
    <row r="94" spans="1:2">
      <c r="A94" s="500" t="s">
        <v>530</v>
      </c>
      <c r="B94" s="501" t="s">
        <v>142</v>
      </c>
    </row>
    <row r="95" spans="1:2">
      <c r="A95" s="500" t="s">
        <v>55</v>
      </c>
      <c r="B95" s="501" t="s">
        <v>142</v>
      </c>
    </row>
    <row r="96" spans="1:2">
      <c r="A96" s="500" t="s">
        <v>18</v>
      </c>
      <c r="B96" s="501" t="s">
        <v>142</v>
      </c>
    </row>
    <row r="97" spans="1:2">
      <c r="A97" s="500" t="s">
        <v>6</v>
      </c>
      <c r="B97" s="501" t="s">
        <v>142</v>
      </c>
    </row>
    <row r="98" spans="1:2">
      <c r="A98" s="502" t="s">
        <v>543</v>
      </c>
      <c r="B98" s="503" t="s">
        <v>168</v>
      </c>
    </row>
    <row r="99" spans="1:2">
      <c r="A99" s="500" t="s">
        <v>12</v>
      </c>
      <c r="B99" s="501" t="s">
        <v>142</v>
      </c>
    </row>
    <row r="100" spans="1:2">
      <c r="A100" s="502" t="s">
        <v>554</v>
      </c>
      <c r="B100" s="503" t="s">
        <v>168</v>
      </c>
    </row>
    <row r="101" spans="1:2">
      <c r="A101" s="500" t="s">
        <v>36</v>
      </c>
      <c r="B101" s="501" t="s">
        <v>142</v>
      </c>
    </row>
    <row r="102" spans="1:2">
      <c r="A102" s="500" t="s">
        <v>563</v>
      </c>
      <c r="B102" s="501" t="s">
        <v>142</v>
      </c>
    </row>
    <row r="103" spans="1:2">
      <c r="A103" s="502" t="s">
        <v>568</v>
      </c>
      <c r="B103" s="503" t="s">
        <v>168</v>
      </c>
    </row>
    <row r="104" spans="1:2">
      <c r="A104" s="500" t="s">
        <v>569</v>
      </c>
      <c r="B104" s="501" t="s">
        <v>142</v>
      </c>
    </row>
    <row r="105" spans="1:2">
      <c r="A105" s="500" t="s">
        <v>573</v>
      </c>
      <c r="B105" s="501" t="s">
        <v>142</v>
      </c>
    </row>
    <row r="106" spans="1:2">
      <c r="A106" s="502" t="s">
        <v>577</v>
      </c>
      <c r="B106" s="503" t="s">
        <v>168</v>
      </c>
    </row>
    <row r="107" spans="1:2">
      <c r="A107" s="502" t="s">
        <v>578</v>
      </c>
      <c r="B107" s="503" t="s">
        <v>168</v>
      </c>
    </row>
    <row r="108" spans="1:2">
      <c r="A108" s="500" t="s">
        <v>579</v>
      </c>
      <c r="B108" s="501" t="s">
        <v>142</v>
      </c>
    </row>
    <row r="109" spans="1:2">
      <c r="A109" s="502" t="s">
        <v>583</v>
      </c>
      <c r="B109" s="503" t="s">
        <v>168</v>
      </c>
    </row>
    <row r="110" spans="1:2">
      <c r="A110" s="502" t="s">
        <v>584</v>
      </c>
      <c r="B110" s="503" t="s">
        <v>168</v>
      </c>
    </row>
    <row r="111" spans="1:2">
      <c r="A111" s="502" t="s">
        <v>585</v>
      </c>
      <c r="B111" s="503" t="s">
        <v>168</v>
      </c>
    </row>
    <row r="112" spans="1:2">
      <c r="A112" s="502" t="s">
        <v>586</v>
      </c>
      <c r="B112" s="503" t="s">
        <v>168</v>
      </c>
    </row>
    <row r="113" spans="1:2">
      <c r="A113" s="500" t="s">
        <v>42</v>
      </c>
      <c r="B113" s="501" t="s">
        <v>142</v>
      </c>
    </row>
    <row r="114" spans="1:2">
      <c r="A114" s="502" t="s">
        <v>587</v>
      </c>
      <c r="B114" s="503" t="s">
        <v>168</v>
      </c>
    </row>
    <row r="115" spans="1:2">
      <c r="A115" s="500" t="s">
        <v>33</v>
      </c>
      <c r="B115" s="501" t="s">
        <v>142</v>
      </c>
    </row>
    <row r="116" spans="1:2">
      <c r="A116" s="502" t="s">
        <v>588</v>
      </c>
      <c r="B116" s="503" t="s">
        <v>168</v>
      </c>
    </row>
    <row r="117" spans="1:2">
      <c r="A117" s="500" t="s">
        <v>15</v>
      </c>
      <c r="B117" s="501" t="s">
        <v>142</v>
      </c>
    </row>
    <row r="118" spans="1:2">
      <c r="A118" s="502" t="s">
        <v>596</v>
      </c>
      <c r="B118" s="503" t="s">
        <v>168</v>
      </c>
    </row>
    <row r="119" spans="1:2">
      <c r="A119" s="500" t="s">
        <v>13</v>
      </c>
      <c r="B119" s="501" t="s">
        <v>142</v>
      </c>
    </row>
    <row r="120" spans="1:2">
      <c r="A120" s="500" t="s">
        <v>14</v>
      </c>
      <c r="B120" s="501" t="s">
        <v>142</v>
      </c>
    </row>
    <row r="121" spans="1:2">
      <c r="A121" s="500" t="s">
        <v>11</v>
      </c>
      <c r="B121" s="501" t="s">
        <v>142</v>
      </c>
    </row>
    <row r="122" spans="1:2">
      <c r="A122" s="502" t="s">
        <v>626</v>
      </c>
      <c r="B122" s="503" t="s">
        <v>168</v>
      </c>
    </row>
    <row r="123" spans="1:2">
      <c r="A123" s="500" t="s">
        <v>10</v>
      </c>
      <c r="B123" s="501" t="s">
        <v>142</v>
      </c>
    </row>
    <row r="124" spans="1:2">
      <c r="A124" s="500" t="s">
        <v>630</v>
      </c>
      <c r="B124" s="501" t="s">
        <v>142</v>
      </c>
    </row>
    <row r="125" spans="1:2">
      <c r="A125" s="502" t="s">
        <v>634</v>
      </c>
      <c r="B125" s="503" t="s">
        <v>168</v>
      </c>
    </row>
    <row r="126" spans="1:2">
      <c r="A126" s="502" t="s">
        <v>635</v>
      </c>
      <c r="B126" s="503" t="s">
        <v>427</v>
      </c>
    </row>
    <row r="127" spans="1:2">
      <c r="A127" s="500" t="s">
        <v>47</v>
      </c>
      <c r="B127" s="501" t="s">
        <v>142</v>
      </c>
    </row>
    <row r="128" spans="1:2">
      <c r="A128" s="500" t="s">
        <v>638</v>
      </c>
      <c r="B128" s="501" t="s">
        <v>142</v>
      </c>
    </row>
    <row r="129" spans="1:2">
      <c r="A129" s="502" t="s">
        <v>641</v>
      </c>
      <c r="B129" s="503" t="s">
        <v>168</v>
      </c>
    </row>
    <row r="130" spans="1:2">
      <c r="A130" s="500" t="s">
        <v>642</v>
      </c>
      <c r="B130" s="501" t="s">
        <v>142</v>
      </c>
    </row>
    <row r="131" spans="1:2">
      <c r="A131" s="502" t="s">
        <v>649</v>
      </c>
      <c r="B131" s="503" t="s">
        <v>168</v>
      </c>
    </row>
    <row r="132" spans="1:2">
      <c r="A132" s="502" t="s">
        <v>650</v>
      </c>
      <c r="B132" s="503" t="s">
        <v>168</v>
      </c>
    </row>
    <row r="133" spans="1:2">
      <c r="A133" s="500" t="s">
        <v>27</v>
      </c>
      <c r="B133" s="501" t="s">
        <v>142</v>
      </c>
    </row>
    <row r="134" spans="1:2">
      <c r="A134" s="500" t="s">
        <v>656</v>
      </c>
      <c r="B134" s="501" t="s">
        <v>142</v>
      </c>
    </row>
    <row r="135" spans="1:2">
      <c r="A135" s="500" t="s">
        <v>40</v>
      </c>
      <c r="B135" s="501" t="s">
        <v>142</v>
      </c>
    </row>
    <row r="136" spans="1:2">
      <c r="A136" s="502" t="s">
        <v>675</v>
      </c>
      <c r="B136" s="503" t="s">
        <v>168</v>
      </c>
    </row>
    <row r="137" spans="1:2">
      <c r="A137" s="502" t="s">
        <v>676</v>
      </c>
      <c r="B137" s="503" t="s">
        <v>168</v>
      </c>
    </row>
    <row r="138" spans="1:2">
      <c r="A138" s="500" t="s">
        <v>677</v>
      </c>
      <c r="B138" s="501" t="s">
        <v>142</v>
      </c>
    </row>
    <row r="139" spans="1:2">
      <c r="A139" s="502" t="s">
        <v>678</v>
      </c>
      <c r="B139" s="503" t="s">
        <v>168</v>
      </c>
    </row>
    <row r="140" spans="1:2">
      <c r="A140" s="500" t="s">
        <v>7</v>
      </c>
      <c r="B140" s="501" t="s">
        <v>142</v>
      </c>
    </row>
    <row r="141" spans="1:2">
      <c r="A141" s="500" t="s">
        <v>30</v>
      </c>
      <c r="B141" s="501" t="s">
        <v>142</v>
      </c>
    </row>
    <row r="142" spans="1:2">
      <c r="A142" s="500" t="s">
        <v>23</v>
      </c>
      <c r="B142" s="501" t="s">
        <v>142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9FE52-DFAC-4D21-9912-324B0BD7425A}">
  <dimension ref="A1:J602"/>
  <sheetViews>
    <sheetView topLeftCell="A34" workbookViewId="0"/>
  </sheetViews>
  <sheetFormatPr defaultColWidth="8.7265625" defaultRowHeight="14.5"/>
  <cols>
    <col min="1" max="1" width="40.26953125" style="442" bestFit="1" customWidth="1"/>
    <col min="2" max="2" width="16.26953125" style="442" bestFit="1" customWidth="1"/>
    <col min="3" max="3" width="26" style="442" bestFit="1" customWidth="1"/>
    <col min="4" max="4" width="47.81640625" style="442" bestFit="1" customWidth="1"/>
    <col min="5" max="5" width="44.1796875" style="442" bestFit="1" customWidth="1"/>
    <col min="6" max="6" width="51.54296875" style="442" bestFit="1" customWidth="1"/>
    <col min="7" max="7" width="23.81640625" style="442" bestFit="1" customWidth="1"/>
    <col min="8" max="8" width="11.81640625" style="442" bestFit="1" customWidth="1"/>
    <col min="9" max="9" width="30.1796875" style="442" bestFit="1" customWidth="1"/>
    <col min="10" max="10" width="13" style="442" bestFit="1" customWidth="1"/>
    <col min="11" max="16384" width="8.7265625" style="442"/>
  </cols>
  <sheetData>
    <row r="1" spans="1:10">
      <c r="A1" s="442" t="s">
        <v>863</v>
      </c>
      <c r="B1" s="442" t="s">
        <v>864</v>
      </c>
      <c r="C1" s="442" t="s">
        <v>865</v>
      </c>
      <c r="D1" s="442" t="s">
        <v>866</v>
      </c>
      <c r="E1" s="442" t="s">
        <v>867</v>
      </c>
      <c r="F1" s="442" t="s">
        <v>868</v>
      </c>
      <c r="G1" s="442" t="s">
        <v>869</v>
      </c>
      <c r="H1" s="442" t="s">
        <v>870</v>
      </c>
      <c r="I1" s="670" t="s">
        <v>871</v>
      </c>
      <c r="J1" s="442" t="s">
        <v>872</v>
      </c>
    </row>
    <row r="2" spans="1:10">
      <c r="A2" s="442" t="s">
        <v>5</v>
      </c>
      <c r="B2" s="442" t="s">
        <v>873</v>
      </c>
      <c r="C2" s="442">
        <v>2016</v>
      </c>
      <c r="D2" s="442" t="s">
        <v>142</v>
      </c>
      <c r="E2" s="442" t="s">
        <v>148</v>
      </c>
      <c r="F2" s="442" t="s">
        <v>874</v>
      </c>
    </row>
    <row r="3" spans="1:10">
      <c r="A3" s="442" t="s">
        <v>5</v>
      </c>
      <c r="B3" s="442" t="s">
        <v>875</v>
      </c>
      <c r="C3" s="442">
        <v>2017</v>
      </c>
      <c r="D3" s="442" t="s">
        <v>142</v>
      </c>
      <c r="E3" s="442" t="s">
        <v>148</v>
      </c>
      <c r="F3" s="442" t="s">
        <v>876</v>
      </c>
    </row>
    <row r="4" spans="1:10">
      <c r="A4" s="442" t="s">
        <v>5</v>
      </c>
      <c r="B4" s="442" t="s">
        <v>877</v>
      </c>
      <c r="C4" s="442">
        <v>2018</v>
      </c>
      <c r="D4" s="442" t="s">
        <v>142</v>
      </c>
      <c r="E4" s="442" t="s">
        <v>803</v>
      </c>
      <c r="F4" s="442" t="s">
        <v>876</v>
      </c>
    </row>
    <row r="5" spans="1:10">
      <c r="A5" s="442" t="s">
        <v>5</v>
      </c>
      <c r="B5" s="442" t="s">
        <v>878</v>
      </c>
      <c r="C5" s="442" t="s">
        <v>879</v>
      </c>
      <c r="D5" s="442" t="s">
        <v>142</v>
      </c>
      <c r="E5" s="442" t="s">
        <v>148</v>
      </c>
    </row>
    <row r="6" spans="1:10">
      <c r="A6" s="442" t="s">
        <v>5</v>
      </c>
      <c r="B6" s="442" t="s">
        <v>880</v>
      </c>
      <c r="C6" s="442">
        <v>2019</v>
      </c>
      <c r="D6" s="442" t="s">
        <v>142</v>
      </c>
      <c r="E6" s="442" t="s">
        <v>148</v>
      </c>
    </row>
    <row r="7" spans="1:10">
      <c r="A7" s="442" t="s">
        <v>5</v>
      </c>
      <c r="B7" s="442" t="s">
        <v>881</v>
      </c>
      <c r="C7" s="442" t="s">
        <v>882</v>
      </c>
      <c r="D7" s="442" t="s">
        <v>142</v>
      </c>
      <c r="E7" s="442" t="s">
        <v>148</v>
      </c>
      <c r="F7" s="442" t="s">
        <v>883</v>
      </c>
    </row>
    <row r="8" spans="1:10">
      <c r="A8" s="442" t="s">
        <v>5</v>
      </c>
      <c r="B8" s="442" t="s">
        <v>884</v>
      </c>
      <c r="C8" s="442">
        <v>2020</v>
      </c>
      <c r="D8" s="442" t="s">
        <v>142</v>
      </c>
      <c r="E8" s="684" t="s">
        <v>148</v>
      </c>
      <c r="F8" s="684" t="s">
        <v>883</v>
      </c>
      <c r="G8" s="684" t="s">
        <v>185</v>
      </c>
      <c r="H8" s="684"/>
      <c r="I8" s="670"/>
    </row>
    <row r="9" spans="1:10">
      <c r="A9" s="442" t="s">
        <v>5</v>
      </c>
      <c r="B9" s="442" t="s">
        <v>885</v>
      </c>
      <c r="C9" s="442">
        <v>2021</v>
      </c>
      <c r="D9" s="442" t="s">
        <v>142</v>
      </c>
      <c r="E9" s="684" t="s">
        <v>148</v>
      </c>
      <c r="F9" s="684" t="s">
        <v>185</v>
      </c>
      <c r="G9" s="684" t="s">
        <v>883</v>
      </c>
      <c r="H9" s="684"/>
      <c r="I9" s="702"/>
    </row>
    <row r="10" spans="1:10">
      <c r="A10" s="442" t="s">
        <v>886</v>
      </c>
      <c r="B10" s="442" t="s">
        <v>873</v>
      </c>
      <c r="C10" s="442">
        <v>2016</v>
      </c>
      <c r="D10" s="442" t="s">
        <v>168</v>
      </c>
    </row>
    <row r="11" spans="1:10">
      <c r="A11" s="442" t="s">
        <v>886</v>
      </c>
      <c r="B11" s="442" t="s">
        <v>875</v>
      </c>
      <c r="C11" s="442">
        <v>2017</v>
      </c>
      <c r="D11" s="442" t="s">
        <v>168</v>
      </c>
    </row>
    <row r="12" spans="1:10">
      <c r="A12" s="442" t="s">
        <v>886</v>
      </c>
      <c r="B12" s="442" t="s">
        <v>877</v>
      </c>
      <c r="C12" s="442">
        <v>2018</v>
      </c>
      <c r="D12" s="442" t="s">
        <v>168</v>
      </c>
    </row>
    <row r="13" spans="1:10">
      <c r="A13" s="442" t="s">
        <v>886</v>
      </c>
      <c r="B13" s="442" t="s">
        <v>878</v>
      </c>
      <c r="C13" s="442" t="s">
        <v>879</v>
      </c>
      <c r="D13" s="442" t="s">
        <v>168</v>
      </c>
    </row>
    <row r="14" spans="1:10">
      <c r="A14" s="442" t="s">
        <v>886</v>
      </c>
      <c r="B14" s="442" t="s">
        <v>880</v>
      </c>
      <c r="C14" s="442">
        <v>2019</v>
      </c>
      <c r="D14" s="442" t="s">
        <v>168</v>
      </c>
    </row>
    <row r="15" spans="1:10">
      <c r="A15" s="442" t="s">
        <v>886</v>
      </c>
      <c r="B15" s="442" t="s">
        <v>881</v>
      </c>
      <c r="C15" s="442" t="s">
        <v>882</v>
      </c>
      <c r="D15" s="442" t="s">
        <v>168</v>
      </c>
    </row>
    <row r="16" spans="1:10">
      <c r="A16" s="442" t="s">
        <v>886</v>
      </c>
      <c r="B16" s="442" t="s">
        <v>884</v>
      </c>
      <c r="C16" s="442">
        <v>2020</v>
      </c>
      <c r="D16" s="442" t="s">
        <v>168</v>
      </c>
      <c r="I16" s="670"/>
    </row>
    <row r="17" spans="1:9">
      <c r="A17" s="442" t="s">
        <v>886</v>
      </c>
      <c r="B17" s="442" t="s">
        <v>885</v>
      </c>
      <c r="C17" s="442">
        <v>2021</v>
      </c>
      <c r="D17" s="442" t="s">
        <v>887</v>
      </c>
      <c r="I17" s="670"/>
    </row>
    <row r="18" spans="1:9">
      <c r="A18" s="442" t="s">
        <v>888</v>
      </c>
      <c r="B18" s="442" t="s">
        <v>873</v>
      </c>
      <c r="C18" s="442">
        <v>2016</v>
      </c>
      <c r="D18" s="442" t="s">
        <v>142</v>
      </c>
    </row>
    <row r="19" spans="1:9">
      <c r="A19" s="442" t="s">
        <v>888</v>
      </c>
      <c r="B19" s="442" t="s">
        <v>875</v>
      </c>
      <c r="C19" s="442">
        <v>2017</v>
      </c>
      <c r="D19" s="442" t="s">
        <v>142</v>
      </c>
      <c r="E19" s="442" t="s">
        <v>874</v>
      </c>
      <c r="F19" s="442" t="s">
        <v>876</v>
      </c>
    </row>
    <row r="20" spans="1:9">
      <c r="A20" s="442" t="s">
        <v>888</v>
      </c>
      <c r="B20" s="442" t="s">
        <v>877</v>
      </c>
      <c r="C20" s="442">
        <v>2018</v>
      </c>
      <c r="D20" s="442" t="s">
        <v>168</v>
      </c>
    </row>
    <row r="21" spans="1:9">
      <c r="A21" s="442" t="s">
        <v>888</v>
      </c>
      <c r="B21" s="442" t="s">
        <v>878</v>
      </c>
      <c r="C21" s="442" t="s">
        <v>879</v>
      </c>
      <c r="D21" s="442" t="s">
        <v>168</v>
      </c>
    </row>
    <row r="22" spans="1:9">
      <c r="A22" s="442" t="s">
        <v>888</v>
      </c>
      <c r="B22" s="442" t="s">
        <v>880</v>
      </c>
      <c r="C22" s="442">
        <v>2019</v>
      </c>
      <c r="D22" s="442" t="s">
        <v>142</v>
      </c>
      <c r="E22" s="442" t="s">
        <v>889</v>
      </c>
    </row>
    <row r="23" spans="1:9">
      <c r="A23" s="442" t="s">
        <v>888</v>
      </c>
      <c r="B23" s="442" t="s">
        <v>881</v>
      </c>
      <c r="C23" s="442" t="s">
        <v>882</v>
      </c>
      <c r="D23" s="442" t="s">
        <v>168</v>
      </c>
    </row>
    <row r="24" spans="1:9">
      <c r="A24" s="442" t="s">
        <v>888</v>
      </c>
      <c r="B24" s="442" t="s">
        <v>884</v>
      </c>
      <c r="C24" s="442">
        <v>2020</v>
      </c>
      <c r="D24" s="442" t="s">
        <v>142</v>
      </c>
      <c r="E24" s="684" t="s">
        <v>185</v>
      </c>
      <c r="F24" s="684" t="s">
        <v>161</v>
      </c>
      <c r="G24" s="703"/>
      <c r="H24" s="703"/>
      <c r="I24" s="670"/>
    </row>
    <row r="25" spans="1:9">
      <c r="A25" s="442" t="s">
        <v>888</v>
      </c>
      <c r="B25" s="442" t="s">
        <v>885</v>
      </c>
      <c r="C25" s="442">
        <v>2021</v>
      </c>
      <c r="D25" s="442" t="s">
        <v>142</v>
      </c>
      <c r="E25" s="684" t="s">
        <v>185</v>
      </c>
      <c r="F25" s="684" t="s">
        <v>161</v>
      </c>
      <c r="G25" s="442" t="s">
        <v>890</v>
      </c>
      <c r="I25" s="670"/>
    </row>
    <row r="26" spans="1:9">
      <c r="A26" s="442" t="s">
        <v>891</v>
      </c>
      <c r="B26" s="442" t="s">
        <v>873</v>
      </c>
      <c r="C26" s="442">
        <v>2016</v>
      </c>
      <c r="D26" s="442" t="s">
        <v>142</v>
      </c>
    </row>
    <row r="27" spans="1:9">
      <c r="A27" s="442" t="s">
        <v>891</v>
      </c>
      <c r="B27" s="442" t="s">
        <v>875</v>
      </c>
      <c r="C27" s="442">
        <v>2017</v>
      </c>
      <c r="D27" s="442" t="s">
        <v>142</v>
      </c>
      <c r="E27" s="442" t="s">
        <v>170</v>
      </c>
    </row>
    <row r="28" spans="1:9">
      <c r="A28" s="442" t="s">
        <v>891</v>
      </c>
      <c r="B28" s="442" t="s">
        <v>877</v>
      </c>
      <c r="C28" s="442">
        <v>2018</v>
      </c>
      <c r="D28" s="442" t="s">
        <v>142</v>
      </c>
      <c r="E28" s="442" t="s">
        <v>803</v>
      </c>
      <c r="F28" s="442" t="s">
        <v>876</v>
      </c>
    </row>
    <row r="29" spans="1:9">
      <c r="A29" s="442" t="s">
        <v>891</v>
      </c>
      <c r="B29" s="442" t="s">
        <v>878</v>
      </c>
      <c r="C29" s="442" t="s">
        <v>879</v>
      </c>
      <c r="D29" s="442" t="s">
        <v>168</v>
      </c>
    </row>
    <row r="30" spans="1:9">
      <c r="A30" s="442" t="s">
        <v>891</v>
      </c>
      <c r="B30" s="442" t="s">
        <v>880</v>
      </c>
      <c r="C30" s="442">
        <v>2019</v>
      </c>
      <c r="D30" s="442" t="s">
        <v>142</v>
      </c>
      <c r="E30" s="442" t="s">
        <v>148</v>
      </c>
    </row>
    <row r="31" spans="1:9">
      <c r="A31" s="442" t="s">
        <v>891</v>
      </c>
      <c r="B31" s="442" t="s">
        <v>881</v>
      </c>
      <c r="C31" s="442" t="s">
        <v>882</v>
      </c>
      <c r="D31" s="442" t="s">
        <v>168</v>
      </c>
    </row>
    <row r="32" spans="1:9">
      <c r="A32" s="442" t="s">
        <v>891</v>
      </c>
      <c r="B32" s="442" t="s">
        <v>884</v>
      </c>
      <c r="C32" s="442">
        <v>2020</v>
      </c>
      <c r="D32" s="442" t="s">
        <v>142</v>
      </c>
      <c r="E32" s="684" t="s">
        <v>148</v>
      </c>
      <c r="F32" s="442" t="s">
        <v>161</v>
      </c>
      <c r="G32" s="442" t="s">
        <v>185</v>
      </c>
      <c r="I32" s="670"/>
    </row>
    <row r="33" spans="1:9">
      <c r="A33" s="442" t="s">
        <v>891</v>
      </c>
      <c r="B33" s="442" t="s">
        <v>885</v>
      </c>
      <c r="C33" s="442">
        <v>2021</v>
      </c>
      <c r="D33" s="442" t="s">
        <v>142</v>
      </c>
      <c r="E33" s="684" t="s">
        <v>148</v>
      </c>
      <c r="F33" s="442" t="s">
        <v>161</v>
      </c>
      <c r="G33" s="442" t="s">
        <v>185</v>
      </c>
      <c r="I33" s="670"/>
    </row>
    <row r="34" spans="1:9">
      <c r="A34" s="442" t="s">
        <v>117</v>
      </c>
      <c r="B34" s="442" t="s">
        <v>885</v>
      </c>
      <c r="C34" s="442">
        <v>2021</v>
      </c>
      <c r="D34" s="442" t="s">
        <v>142</v>
      </c>
      <c r="E34" s="684" t="s">
        <v>161</v>
      </c>
      <c r="F34" s="442" t="s">
        <v>185</v>
      </c>
      <c r="I34" s="670"/>
    </row>
    <row r="35" spans="1:9">
      <c r="A35" s="442" t="s">
        <v>892</v>
      </c>
      <c r="B35" s="442" t="s">
        <v>873</v>
      </c>
      <c r="C35" s="442">
        <v>2016</v>
      </c>
      <c r="D35" s="442" t="s">
        <v>168</v>
      </c>
    </row>
    <row r="36" spans="1:9">
      <c r="A36" s="442" t="s">
        <v>892</v>
      </c>
      <c r="B36" s="442" t="s">
        <v>875</v>
      </c>
      <c r="C36" s="442">
        <v>2017</v>
      </c>
      <c r="D36" s="442" t="s">
        <v>168</v>
      </c>
    </row>
    <row r="37" spans="1:9">
      <c r="A37" s="442" t="s">
        <v>892</v>
      </c>
      <c r="B37" s="442" t="s">
        <v>877</v>
      </c>
      <c r="C37" s="442">
        <v>2018</v>
      </c>
      <c r="D37" s="442" t="s">
        <v>168</v>
      </c>
    </row>
    <row r="38" spans="1:9">
      <c r="A38" s="442" t="s">
        <v>892</v>
      </c>
      <c r="B38" s="442" t="s">
        <v>878</v>
      </c>
      <c r="C38" s="442" t="s">
        <v>879</v>
      </c>
      <c r="D38" s="442" t="s">
        <v>168</v>
      </c>
    </row>
    <row r="39" spans="1:9">
      <c r="A39" s="442" t="s">
        <v>892</v>
      </c>
      <c r="B39" s="442" t="s">
        <v>880</v>
      </c>
      <c r="C39" s="442">
        <v>2019</v>
      </c>
      <c r="D39" s="442" t="s">
        <v>168</v>
      </c>
    </row>
    <row r="40" spans="1:9">
      <c r="A40" s="442" t="s">
        <v>892</v>
      </c>
      <c r="B40" s="442" t="s">
        <v>881</v>
      </c>
      <c r="C40" s="442" t="s">
        <v>882</v>
      </c>
      <c r="D40" s="442" t="s">
        <v>168</v>
      </c>
    </row>
    <row r="41" spans="1:9">
      <c r="A41" s="442" t="s">
        <v>892</v>
      </c>
      <c r="B41" s="442" t="s">
        <v>884</v>
      </c>
      <c r="C41" s="442">
        <v>2020</v>
      </c>
      <c r="D41" s="442" t="s">
        <v>168</v>
      </c>
      <c r="I41" s="670"/>
    </row>
    <row r="42" spans="1:9">
      <c r="A42" s="442" t="s">
        <v>892</v>
      </c>
      <c r="B42" s="442" t="s">
        <v>885</v>
      </c>
      <c r="C42" s="442">
        <v>2021</v>
      </c>
      <c r="D42" s="442" t="s">
        <v>893</v>
      </c>
      <c r="I42" s="670"/>
    </row>
    <row r="43" spans="1:9">
      <c r="A43" s="442" t="s">
        <v>22</v>
      </c>
      <c r="B43" s="442" t="s">
        <v>873</v>
      </c>
      <c r="C43" s="442">
        <v>2016</v>
      </c>
      <c r="D43" s="442" t="s">
        <v>142</v>
      </c>
    </row>
    <row r="44" spans="1:9">
      <c r="A44" s="442" t="s">
        <v>22</v>
      </c>
      <c r="B44" s="442" t="s">
        <v>875</v>
      </c>
      <c r="C44" s="442">
        <v>2017</v>
      </c>
      <c r="D44" s="442" t="s">
        <v>142</v>
      </c>
      <c r="E44" s="442" t="s">
        <v>170</v>
      </c>
    </row>
    <row r="45" spans="1:9">
      <c r="A45" s="442" t="s">
        <v>22</v>
      </c>
      <c r="B45" s="442" t="s">
        <v>877</v>
      </c>
      <c r="C45" s="442">
        <v>2018</v>
      </c>
      <c r="D45" s="442" t="s">
        <v>142</v>
      </c>
      <c r="E45" s="442" t="s">
        <v>876</v>
      </c>
      <c r="F45" s="442" t="s">
        <v>803</v>
      </c>
    </row>
    <row r="46" spans="1:9">
      <c r="A46" s="442" t="s">
        <v>22</v>
      </c>
      <c r="B46" s="442" t="s">
        <v>878</v>
      </c>
      <c r="C46" s="442" t="s">
        <v>879</v>
      </c>
      <c r="D46" s="442" t="s">
        <v>142</v>
      </c>
      <c r="E46" s="442" t="s">
        <v>894</v>
      </c>
      <c r="F46" s="442" t="s">
        <v>803</v>
      </c>
    </row>
    <row r="47" spans="1:9">
      <c r="A47" s="442" t="s">
        <v>22</v>
      </c>
      <c r="B47" s="442" t="s">
        <v>880</v>
      </c>
      <c r="C47" s="442">
        <v>2019</v>
      </c>
      <c r="D47" s="442" t="s">
        <v>142</v>
      </c>
      <c r="E47" s="442" t="s">
        <v>148</v>
      </c>
    </row>
    <row r="48" spans="1:9">
      <c r="A48" s="442" t="s">
        <v>22</v>
      </c>
      <c r="B48" s="442" t="s">
        <v>881</v>
      </c>
      <c r="C48" s="442" t="s">
        <v>882</v>
      </c>
      <c r="D48" s="442" t="s">
        <v>142</v>
      </c>
      <c r="E48" s="442" t="s">
        <v>148</v>
      </c>
      <c r="F48" s="442" t="s">
        <v>883</v>
      </c>
    </row>
    <row r="49" spans="1:10">
      <c r="A49" s="442" t="s">
        <v>22</v>
      </c>
      <c r="B49" s="442" t="s">
        <v>884</v>
      </c>
      <c r="C49" s="442">
        <v>2020</v>
      </c>
      <c r="D49" s="442" t="s">
        <v>142</v>
      </c>
      <c r="E49" s="684" t="s">
        <v>148</v>
      </c>
      <c r="F49" s="684" t="s">
        <v>161</v>
      </c>
      <c r="G49" s="684" t="s">
        <v>185</v>
      </c>
      <c r="H49" s="684"/>
      <c r="I49" s="670"/>
    </row>
    <row r="50" spans="1:10">
      <c r="A50" s="442" t="s">
        <v>22</v>
      </c>
      <c r="B50" s="442" t="s">
        <v>885</v>
      </c>
      <c r="C50" s="442">
        <v>2021</v>
      </c>
      <c r="D50" s="442" t="s">
        <v>142</v>
      </c>
      <c r="E50" s="684" t="s">
        <v>148</v>
      </c>
      <c r="F50" s="684" t="s">
        <v>185</v>
      </c>
      <c r="G50" s="684" t="s">
        <v>161</v>
      </c>
      <c r="H50" s="684"/>
      <c r="I50" s="702"/>
    </row>
    <row r="51" spans="1:10">
      <c r="A51" s="442" t="s">
        <v>37</v>
      </c>
      <c r="B51" s="442" t="s">
        <v>873</v>
      </c>
      <c r="C51" s="442">
        <v>2016</v>
      </c>
      <c r="D51" s="442" t="s">
        <v>142</v>
      </c>
      <c r="E51" s="442" t="s">
        <v>895</v>
      </c>
      <c r="F51" s="442" t="s">
        <v>896</v>
      </c>
    </row>
    <row r="52" spans="1:10">
      <c r="A52" s="442" t="s">
        <v>37</v>
      </c>
      <c r="B52" s="442" t="s">
        <v>875</v>
      </c>
      <c r="C52" s="442">
        <v>2017</v>
      </c>
      <c r="D52" s="442" t="s">
        <v>142</v>
      </c>
      <c r="E52" s="442" t="s">
        <v>148</v>
      </c>
    </row>
    <row r="53" spans="1:10">
      <c r="A53" s="442" t="s">
        <v>37</v>
      </c>
      <c r="B53" s="442" t="s">
        <v>877</v>
      </c>
      <c r="C53" s="442">
        <v>2018</v>
      </c>
      <c r="D53" s="442" t="s">
        <v>142</v>
      </c>
      <c r="E53" s="442" t="s">
        <v>161</v>
      </c>
      <c r="F53" s="442" t="s">
        <v>803</v>
      </c>
    </row>
    <row r="54" spans="1:10">
      <c r="A54" s="442" t="s">
        <v>37</v>
      </c>
      <c r="B54" s="442" t="s">
        <v>878</v>
      </c>
      <c r="C54" s="442" t="s">
        <v>879</v>
      </c>
      <c r="D54" s="442" t="s">
        <v>168</v>
      </c>
    </row>
    <row r="55" spans="1:10">
      <c r="A55" s="442" t="s">
        <v>37</v>
      </c>
      <c r="B55" s="442" t="s">
        <v>880</v>
      </c>
      <c r="C55" s="442">
        <v>2019</v>
      </c>
      <c r="D55" s="442" t="s">
        <v>142</v>
      </c>
      <c r="E55" s="442" t="s">
        <v>889</v>
      </c>
    </row>
    <row r="56" spans="1:10">
      <c r="A56" s="442" t="s">
        <v>37</v>
      </c>
      <c r="B56" s="442" t="s">
        <v>881</v>
      </c>
      <c r="C56" s="442" t="s">
        <v>882</v>
      </c>
      <c r="D56" s="442" t="s">
        <v>142</v>
      </c>
      <c r="E56" s="442" t="s">
        <v>897</v>
      </c>
      <c r="F56" s="442" t="s">
        <v>883</v>
      </c>
    </row>
    <row r="57" spans="1:10">
      <c r="A57" s="442" t="s">
        <v>37</v>
      </c>
      <c r="B57" s="442" t="s">
        <v>884</v>
      </c>
      <c r="C57" s="442">
        <v>2020</v>
      </c>
      <c r="D57" s="442" t="s">
        <v>142</v>
      </c>
      <c r="E57" s="684" t="s">
        <v>185</v>
      </c>
      <c r="F57" s="684" t="s">
        <v>883</v>
      </c>
      <c r="G57" s="684"/>
      <c r="H57" s="684"/>
      <c r="I57" s="702"/>
    </row>
    <row r="58" spans="1:10">
      <c r="A58" s="442" t="s">
        <v>37</v>
      </c>
      <c r="B58" s="442" t="s">
        <v>885</v>
      </c>
      <c r="C58" s="442">
        <v>2021</v>
      </c>
      <c r="D58" s="442" t="s">
        <v>142</v>
      </c>
      <c r="E58" s="684" t="s">
        <v>185</v>
      </c>
      <c r="F58" s="684" t="s">
        <v>883</v>
      </c>
      <c r="I58" s="702"/>
      <c r="J58" s="704"/>
    </row>
    <row r="59" spans="1:10">
      <c r="A59" s="442" t="s">
        <v>59</v>
      </c>
      <c r="B59" s="442" t="s">
        <v>873</v>
      </c>
      <c r="C59" s="442">
        <v>2016</v>
      </c>
      <c r="D59" s="442" t="s">
        <v>168</v>
      </c>
    </row>
    <row r="60" spans="1:10">
      <c r="A60" s="442" t="s">
        <v>59</v>
      </c>
      <c r="B60" s="442" t="s">
        <v>875</v>
      </c>
      <c r="C60" s="442">
        <v>2017</v>
      </c>
      <c r="D60" s="442" t="s">
        <v>168</v>
      </c>
    </row>
    <row r="61" spans="1:10">
      <c r="A61" s="442" t="s">
        <v>59</v>
      </c>
      <c r="B61" s="442" t="s">
        <v>877</v>
      </c>
      <c r="C61" s="442">
        <v>2018</v>
      </c>
      <c r="D61" s="442" t="s">
        <v>142</v>
      </c>
      <c r="E61" s="442" t="s">
        <v>876</v>
      </c>
      <c r="F61" s="442" t="s">
        <v>896</v>
      </c>
    </row>
    <row r="62" spans="1:10">
      <c r="A62" s="442" t="s">
        <v>59</v>
      </c>
      <c r="B62" s="442" t="s">
        <v>878</v>
      </c>
      <c r="C62" s="442" t="s">
        <v>879</v>
      </c>
      <c r="D62" s="442" t="s">
        <v>142</v>
      </c>
    </row>
    <row r="63" spans="1:10">
      <c r="A63" s="442" t="s">
        <v>59</v>
      </c>
      <c r="B63" s="442" t="s">
        <v>880</v>
      </c>
      <c r="C63" s="442">
        <v>2019</v>
      </c>
      <c r="D63" s="442" t="s">
        <v>142</v>
      </c>
      <c r="E63" s="442" t="s">
        <v>889</v>
      </c>
    </row>
    <row r="64" spans="1:10">
      <c r="A64" s="442" t="s">
        <v>59</v>
      </c>
      <c r="B64" s="442" t="s">
        <v>881</v>
      </c>
      <c r="C64" s="442" t="s">
        <v>882</v>
      </c>
      <c r="D64" s="442" t="s">
        <v>168</v>
      </c>
    </row>
    <row r="65" spans="1:9">
      <c r="A65" s="442" t="s">
        <v>59</v>
      </c>
      <c r="B65" s="442" t="s">
        <v>884</v>
      </c>
      <c r="C65" s="442">
        <v>2020</v>
      </c>
      <c r="D65" s="442" t="s">
        <v>142</v>
      </c>
      <c r="E65" s="684" t="s">
        <v>876</v>
      </c>
      <c r="I65" s="670"/>
    </row>
    <row r="66" spans="1:9">
      <c r="A66" s="442" t="s">
        <v>59</v>
      </c>
      <c r="B66" s="442" t="s">
        <v>885</v>
      </c>
      <c r="C66" s="442">
        <v>2021</v>
      </c>
      <c r="D66" s="442" t="s">
        <v>898</v>
      </c>
      <c r="I66" s="670"/>
    </row>
    <row r="67" spans="1:9">
      <c r="A67" s="442" t="s">
        <v>21</v>
      </c>
      <c r="B67" s="442" t="s">
        <v>873</v>
      </c>
      <c r="C67" s="442">
        <v>2016</v>
      </c>
      <c r="D67" s="442" t="s">
        <v>142</v>
      </c>
    </row>
    <row r="68" spans="1:9">
      <c r="A68" s="442" t="s">
        <v>21</v>
      </c>
      <c r="B68" s="442" t="s">
        <v>875</v>
      </c>
      <c r="C68" s="442">
        <v>2017</v>
      </c>
      <c r="D68" s="442" t="s">
        <v>142</v>
      </c>
      <c r="E68" s="442" t="s">
        <v>170</v>
      </c>
    </row>
    <row r="69" spans="1:9">
      <c r="A69" s="442" t="s">
        <v>21</v>
      </c>
      <c r="B69" s="442" t="s">
        <v>877</v>
      </c>
      <c r="C69" s="442">
        <v>2018</v>
      </c>
      <c r="D69" s="442" t="s">
        <v>142</v>
      </c>
      <c r="E69" s="442" t="s">
        <v>803</v>
      </c>
      <c r="F69" s="442" t="s">
        <v>170</v>
      </c>
    </row>
    <row r="70" spans="1:9">
      <c r="A70" s="442" t="s">
        <v>21</v>
      </c>
      <c r="B70" s="442" t="s">
        <v>878</v>
      </c>
      <c r="C70" s="442" t="s">
        <v>879</v>
      </c>
      <c r="D70" s="442" t="s">
        <v>142</v>
      </c>
      <c r="E70" s="442" t="s">
        <v>803</v>
      </c>
    </row>
    <row r="71" spans="1:9">
      <c r="A71" s="442" t="s">
        <v>21</v>
      </c>
      <c r="B71" s="442" t="s">
        <v>880</v>
      </c>
      <c r="C71" s="442">
        <v>2019</v>
      </c>
      <c r="D71" s="442" t="s">
        <v>142</v>
      </c>
      <c r="E71" s="442" t="s">
        <v>148</v>
      </c>
    </row>
    <row r="72" spans="1:9">
      <c r="A72" s="442" t="s">
        <v>21</v>
      </c>
      <c r="B72" s="442" t="s">
        <v>881</v>
      </c>
      <c r="C72" s="442" t="s">
        <v>882</v>
      </c>
      <c r="D72" s="442" t="s">
        <v>168</v>
      </c>
    </row>
    <row r="73" spans="1:9">
      <c r="A73" s="442" t="s">
        <v>21</v>
      </c>
      <c r="B73" s="442" t="s">
        <v>884</v>
      </c>
      <c r="C73" s="442">
        <v>2020</v>
      </c>
      <c r="D73" s="442" t="s">
        <v>142</v>
      </c>
      <c r="E73" s="684" t="s">
        <v>148</v>
      </c>
      <c r="F73" s="684" t="s">
        <v>161</v>
      </c>
      <c r="G73" s="684" t="s">
        <v>185</v>
      </c>
      <c r="H73" s="684"/>
      <c r="I73" s="670"/>
    </row>
    <row r="74" spans="1:9">
      <c r="A74" s="442" t="s">
        <v>21</v>
      </c>
      <c r="B74" s="442" t="s">
        <v>885</v>
      </c>
      <c r="C74" s="442">
        <v>2021</v>
      </c>
      <c r="D74" s="442" t="s">
        <v>142</v>
      </c>
      <c r="E74" s="684" t="s">
        <v>148</v>
      </c>
      <c r="F74" s="684" t="s">
        <v>161</v>
      </c>
      <c r="G74" s="684" t="s">
        <v>185</v>
      </c>
      <c r="H74" s="684"/>
      <c r="I74" s="670"/>
    </row>
    <row r="75" spans="1:9">
      <c r="A75" s="442" t="s">
        <v>25</v>
      </c>
      <c r="B75" s="442" t="s">
        <v>873</v>
      </c>
      <c r="C75" s="442">
        <v>2016</v>
      </c>
      <c r="D75" s="442" t="s">
        <v>142</v>
      </c>
      <c r="E75" s="442" t="s">
        <v>803</v>
      </c>
      <c r="F75" s="442" t="s">
        <v>170</v>
      </c>
    </row>
    <row r="76" spans="1:9">
      <c r="A76" s="442" t="s">
        <v>25</v>
      </c>
      <c r="B76" s="442" t="s">
        <v>875</v>
      </c>
      <c r="C76" s="442">
        <v>2017</v>
      </c>
      <c r="D76" s="442" t="s">
        <v>142</v>
      </c>
      <c r="E76" s="442" t="s">
        <v>148</v>
      </c>
    </row>
    <row r="77" spans="1:9">
      <c r="A77" s="442" t="s">
        <v>25</v>
      </c>
      <c r="B77" s="442" t="s">
        <v>877</v>
      </c>
      <c r="C77" s="442">
        <v>2018</v>
      </c>
      <c r="D77" s="442" t="s">
        <v>142</v>
      </c>
      <c r="E77" s="442" t="s">
        <v>803</v>
      </c>
      <c r="F77" s="442" t="s">
        <v>899</v>
      </c>
    </row>
    <row r="78" spans="1:9">
      <c r="A78" s="442" t="s">
        <v>25</v>
      </c>
      <c r="B78" s="442" t="s">
        <v>878</v>
      </c>
      <c r="C78" s="442" t="s">
        <v>879</v>
      </c>
      <c r="D78" s="442" t="s">
        <v>142</v>
      </c>
      <c r="E78" s="442" t="s">
        <v>803</v>
      </c>
    </row>
    <row r="79" spans="1:9">
      <c r="A79" s="442" t="s">
        <v>25</v>
      </c>
      <c r="B79" s="442" t="s">
        <v>880</v>
      </c>
      <c r="C79" s="442">
        <v>2019</v>
      </c>
      <c r="D79" s="442" t="s">
        <v>142</v>
      </c>
      <c r="E79" s="442" t="s">
        <v>148</v>
      </c>
    </row>
    <row r="80" spans="1:9">
      <c r="A80" s="442" t="s">
        <v>25</v>
      </c>
      <c r="B80" s="442" t="s">
        <v>881</v>
      </c>
      <c r="C80" s="442" t="s">
        <v>882</v>
      </c>
      <c r="D80" s="442" t="s">
        <v>142</v>
      </c>
      <c r="E80" s="442" t="s">
        <v>803</v>
      </c>
      <c r="F80" s="442" t="s">
        <v>883</v>
      </c>
    </row>
    <row r="81" spans="1:9">
      <c r="A81" s="442" t="s">
        <v>25</v>
      </c>
      <c r="B81" s="442" t="s">
        <v>884</v>
      </c>
      <c r="C81" s="442">
        <v>2020</v>
      </c>
      <c r="D81" s="442" t="s">
        <v>142</v>
      </c>
      <c r="E81" s="684" t="s">
        <v>148</v>
      </c>
      <c r="F81" s="684" t="s">
        <v>883</v>
      </c>
      <c r="G81" s="684" t="s">
        <v>185</v>
      </c>
      <c r="H81" s="684"/>
      <c r="I81" s="702"/>
    </row>
    <row r="82" spans="1:9">
      <c r="A82" s="442" t="s">
        <v>25</v>
      </c>
      <c r="B82" s="442" t="s">
        <v>885</v>
      </c>
      <c r="C82" s="442">
        <v>2021</v>
      </c>
      <c r="D82" s="442" t="s">
        <v>142</v>
      </c>
      <c r="E82" s="684" t="s">
        <v>148</v>
      </c>
      <c r="F82" s="684" t="s">
        <v>883</v>
      </c>
      <c r="G82" s="684" t="s">
        <v>900</v>
      </c>
      <c r="H82" s="684"/>
      <c r="I82" s="702"/>
    </row>
    <row r="83" spans="1:9">
      <c r="A83" s="442" t="s">
        <v>29</v>
      </c>
      <c r="B83" s="442" t="s">
        <v>873</v>
      </c>
      <c r="C83" s="442">
        <v>2016</v>
      </c>
      <c r="D83" s="442" t="s">
        <v>142</v>
      </c>
      <c r="E83" s="442" t="s">
        <v>803</v>
      </c>
      <c r="F83" s="442" t="s">
        <v>901</v>
      </c>
    </row>
    <row r="84" spans="1:9">
      <c r="A84" s="442" t="s">
        <v>29</v>
      </c>
      <c r="B84" s="442" t="s">
        <v>875</v>
      </c>
      <c r="C84" s="442">
        <v>2017</v>
      </c>
      <c r="D84" s="442" t="s">
        <v>142</v>
      </c>
      <c r="E84" s="442" t="s">
        <v>148</v>
      </c>
    </row>
    <row r="85" spans="1:9">
      <c r="A85" s="442" t="s">
        <v>29</v>
      </c>
      <c r="B85" s="442" t="s">
        <v>877</v>
      </c>
      <c r="C85" s="442">
        <v>2018</v>
      </c>
      <c r="D85" s="442" t="s">
        <v>142</v>
      </c>
      <c r="E85" s="442" t="s">
        <v>803</v>
      </c>
      <c r="F85" s="442" t="s">
        <v>876</v>
      </c>
    </row>
    <row r="86" spans="1:9">
      <c r="A86" s="442" t="s">
        <v>29</v>
      </c>
      <c r="B86" s="442" t="s">
        <v>878</v>
      </c>
      <c r="C86" s="442" t="s">
        <v>879</v>
      </c>
      <c r="D86" s="442" t="s">
        <v>142</v>
      </c>
      <c r="E86" s="442" t="s">
        <v>803</v>
      </c>
      <c r="F86" s="442" t="s">
        <v>894</v>
      </c>
    </row>
    <row r="87" spans="1:9">
      <c r="A87" s="442" t="s">
        <v>29</v>
      </c>
      <c r="B87" s="442" t="s">
        <v>880</v>
      </c>
      <c r="C87" s="442">
        <v>2019</v>
      </c>
      <c r="D87" s="442" t="s">
        <v>142</v>
      </c>
      <c r="E87" s="442" t="s">
        <v>148</v>
      </c>
    </row>
    <row r="88" spans="1:9">
      <c r="A88" s="442" t="s">
        <v>29</v>
      </c>
      <c r="B88" s="442" t="s">
        <v>881</v>
      </c>
      <c r="C88" s="442" t="s">
        <v>882</v>
      </c>
      <c r="D88" s="442" t="s">
        <v>168</v>
      </c>
    </row>
    <row r="89" spans="1:9">
      <c r="A89" s="442" t="s">
        <v>29</v>
      </c>
      <c r="B89" s="442" t="s">
        <v>884</v>
      </c>
      <c r="C89" s="442">
        <v>2020</v>
      </c>
      <c r="D89" s="442" t="s">
        <v>142</v>
      </c>
      <c r="E89" s="684" t="s">
        <v>148</v>
      </c>
      <c r="F89" s="684" t="s">
        <v>161</v>
      </c>
      <c r="G89" s="684" t="s">
        <v>185</v>
      </c>
      <c r="H89" s="684"/>
      <c r="I89" s="670"/>
    </row>
    <row r="90" spans="1:9">
      <c r="A90" s="442" t="s">
        <v>29</v>
      </c>
      <c r="B90" s="442" t="s">
        <v>885</v>
      </c>
      <c r="C90" s="442">
        <v>2021</v>
      </c>
      <c r="D90" s="442" t="s">
        <v>142</v>
      </c>
      <c r="E90" s="684" t="s">
        <v>148</v>
      </c>
      <c r="F90" s="684" t="s">
        <v>185</v>
      </c>
      <c r="G90" s="684" t="s">
        <v>161</v>
      </c>
      <c r="H90" s="684"/>
      <c r="I90" s="670"/>
    </row>
    <row r="91" spans="1:9">
      <c r="A91" s="442" t="s">
        <v>902</v>
      </c>
      <c r="B91" s="442" t="s">
        <v>873</v>
      </c>
      <c r="C91" s="442">
        <v>2016</v>
      </c>
      <c r="D91" s="442" t="s">
        <v>168</v>
      </c>
    </row>
    <row r="92" spans="1:9">
      <c r="A92" s="442" t="s">
        <v>902</v>
      </c>
      <c r="B92" s="442" t="s">
        <v>875</v>
      </c>
      <c r="C92" s="442">
        <v>2017</v>
      </c>
      <c r="D92" s="442" t="s">
        <v>168</v>
      </c>
    </row>
    <row r="93" spans="1:9">
      <c r="A93" s="442" t="s">
        <v>902</v>
      </c>
      <c r="B93" s="442" t="s">
        <v>877</v>
      </c>
      <c r="C93" s="442">
        <v>2018</v>
      </c>
      <c r="D93" s="442" t="s">
        <v>142</v>
      </c>
      <c r="E93" s="442" t="s">
        <v>161</v>
      </c>
      <c r="F93" s="442" t="s">
        <v>170</v>
      </c>
    </row>
    <row r="94" spans="1:9">
      <c r="A94" s="442" t="s">
        <v>902</v>
      </c>
      <c r="B94" s="442" t="s">
        <v>878</v>
      </c>
      <c r="C94" s="442" t="s">
        <v>879</v>
      </c>
      <c r="D94" s="442" t="s">
        <v>168</v>
      </c>
    </row>
    <row r="95" spans="1:9">
      <c r="A95" s="442" t="s">
        <v>902</v>
      </c>
      <c r="B95" s="442" t="s">
        <v>880</v>
      </c>
      <c r="C95" s="442">
        <v>2019</v>
      </c>
      <c r="D95" s="442" t="s">
        <v>142</v>
      </c>
      <c r="E95" s="442" t="s">
        <v>161</v>
      </c>
    </row>
    <row r="96" spans="1:9">
      <c r="A96" s="442" t="s">
        <v>902</v>
      </c>
      <c r="B96" s="442" t="s">
        <v>881</v>
      </c>
      <c r="C96" s="442" t="s">
        <v>882</v>
      </c>
      <c r="D96" s="442" t="s">
        <v>168</v>
      </c>
    </row>
    <row r="97" spans="1:9">
      <c r="A97" s="442" t="s">
        <v>902</v>
      </c>
      <c r="B97" s="442" t="s">
        <v>884</v>
      </c>
      <c r="C97" s="442">
        <v>2020</v>
      </c>
      <c r="D97" s="442" t="s">
        <v>168</v>
      </c>
      <c r="E97" s="703"/>
      <c r="I97" s="670"/>
    </row>
    <row r="98" spans="1:9">
      <c r="A98" s="442" t="s">
        <v>902</v>
      </c>
      <c r="B98" s="442" t="s">
        <v>885</v>
      </c>
      <c r="C98" s="442">
        <v>2021</v>
      </c>
      <c r="D98" s="442" t="s">
        <v>898</v>
      </c>
      <c r="E98" s="703"/>
      <c r="I98" s="670"/>
    </row>
    <row r="99" spans="1:9">
      <c r="A99" s="442" t="s">
        <v>299</v>
      </c>
      <c r="B99" s="442" t="s">
        <v>873</v>
      </c>
      <c r="C99" s="442">
        <v>2016</v>
      </c>
      <c r="D99" s="442" t="s">
        <v>168</v>
      </c>
    </row>
    <row r="100" spans="1:9">
      <c r="A100" s="442" t="s">
        <v>299</v>
      </c>
      <c r="B100" s="442" t="s">
        <v>875</v>
      </c>
      <c r="C100" s="442">
        <v>2017</v>
      </c>
      <c r="D100" s="442" t="s">
        <v>168</v>
      </c>
    </row>
    <row r="101" spans="1:9">
      <c r="A101" s="442" t="s">
        <v>299</v>
      </c>
      <c r="B101" s="442" t="s">
        <v>877</v>
      </c>
      <c r="C101" s="442">
        <v>2018</v>
      </c>
      <c r="D101" s="442" t="s">
        <v>168</v>
      </c>
    </row>
    <row r="102" spans="1:9">
      <c r="A102" s="442" t="s">
        <v>299</v>
      </c>
      <c r="B102" s="442" t="s">
        <v>878</v>
      </c>
      <c r="C102" s="442" t="s">
        <v>879</v>
      </c>
      <c r="D102" s="442" t="s">
        <v>168</v>
      </c>
    </row>
    <row r="103" spans="1:9">
      <c r="A103" s="442" t="s">
        <v>299</v>
      </c>
      <c r="B103" s="442" t="s">
        <v>880</v>
      </c>
      <c r="C103" s="442">
        <v>2019</v>
      </c>
      <c r="D103" s="442" t="s">
        <v>168</v>
      </c>
    </row>
    <row r="104" spans="1:9">
      <c r="A104" s="442" t="s">
        <v>299</v>
      </c>
      <c r="B104" s="442" t="s">
        <v>881</v>
      </c>
      <c r="C104" s="442" t="s">
        <v>882</v>
      </c>
      <c r="D104" s="442" t="s">
        <v>168</v>
      </c>
    </row>
    <row r="105" spans="1:9">
      <c r="A105" s="442" t="s">
        <v>299</v>
      </c>
      <c r="B105" s="442" t="s">
        <v>884</v>
      </c>
      <c r="C105" s="442">
        <v>2020</v>
      </c>
      <c r="D105" s="442" t="s">
        <v>168</v>
      </c>
      <c r="I105" s="670"/>
    </row>
    <row r="106" spans="1:9">
      <c r="A106" s="442" t="s">
        <v>299</v>
      </c>
      <c r="B106" s="442" t="s">
        <v>885</v>
      </c>
      <c r="C106" s="442">
        <v>2021</v>
      </c>
      <c r="D106" s="442" t="s">
        <v>893</v>
      </c>
      <c r="I106" s="670"/>
    </row>
    <row r="107" spans="1:9">
      <c r="A107" s="442" t="s">
        <v>60</v>
      </c>
      <c r="B107" s="442" t="s">
        <v>873</v>
      </c>
      <c r="C107" s="442">
        <v>2016</v>
      </c>
      <c r="D107" s="442" t="s">
        <v>168</v>
      </c>
    </row>
    <row r="108" spans="1:9">
      <c r="A108" s="442" t="s">
        <v>60</v>
      </c>
      <c r="B108" s="442" t="s">
        <v>875</v>
      </c>
      <c r="C108" s="442">
        <v>2017</v>
      </c>
      <c r="D108" s="442" t="s">
        <v>168</v>
      </c>
    </row>
    <row r="109" spans="1:9">
      <c r="A109" s="442" t="s">
        <v>60</v>
      </c>
      <c r="B109" s="442" t="s">
        <v>877</v>
      </c>
      <c r="C109" s="442">
        <v>2018</v>
      </c>
      <c r="D109" s="442" t="s">
        <v>168</v>
      </c>
    </row>
    <row r="110" spans="1:9">
      <c r="A110" s="442" t="s">
        <v>60</v>
      </c>
      <c r="B110" s="442" t="s">
        <v>878</v>
      </c>
      <c r="C110" s="442" t="s">
        <v>879</v>
      </c>
      <c r="D110" s="442" t="s">
        <v>168</v>
      </c>
    </row>
    <row r="111" spans="1:9">
      <c r="A111" s="442" t="s">
        <v>60</v>
      </c>
      <c r="B111" s="442" t="s">
        <v>880</v>
      </c>
      <c r="C111" s="442">
        <v>2019</v>
      </c>
      <c r="D111" s="442" t="s">
        <v>168</v>
      </c>
    </row>
    <row r="112" spans="1:9">
      <c r="A112" s="442" t="s">
        <v>60</v>
      </c>
      <c r="B112" s="442" t="s">
        <v>881</v>
      </c>
      <c r="C112" s="442" t="s">
        <v>882</v>
      </c>
      <c r="D112" s="442" t="s">
        <v>168</v>
      </c>
    </row>
    <row r="113" spans="1:9">
      <c r="A113" s="442" t="s">
        <v>60</v>
      </c>
      <c r="B113" s="442" t="s">
        <v>884</v>
      </c>
      <c r="C113" s="442">
        <v>2020</v>
      </c>
      <c r="D113" s="442" t="s">
        <v>142</v>
      </c>
      <c r="E113" s="684" t="s">
        <v>185</v>
      </c>
      <c r="I113" s="670"/>
    </row>
    <row r="114" spans="1:9">
      <c r="A114" s="442" t="s">
        <v>60</v>
      </c>
      <c r="B114" s="442" t="s">
        <v>885</v>
      </c>
      <c r="C114" s="442">
        <v>2021</v>
      </c>
      <c r="D114" s="442" t="s">
        <v>887</v>
      </c>
      <c r="E114" s="703"/>
      <c r="I114" s="670"/>
    </row>
    <row r="115" spans="1:9">
      <c r="A115" s="442" t="s">
        <v>118</v>
      </c>
      <c r="B115" s="442" t="s">
        <v>873</v>
      </c>
      <c r="C115" s="442">
        <v>2016</v>
      </c>
      <c r="D115" s="442" t="s">
        <v>142</v>
      </c>
    </row>
    <row r="116" spans="1:9">
      <c r="A116" s="442" t="s">
        <v>118</v>
      </c>
      <c r="B116" s="442" t="s">
        <v>875</v>
      </c>
      <c r="C116" s="442">
        <v>2017</v>
      </c>
      <c r="D116" s="442" t="s">
        <v>168</v>
      </c>
    </row>
    <row r="117" spans="1:9">
      <c r="A117" s="442" t="s">
        <v>118</v>
      </c>
      <c r="B117" s="442" t="s">
        <v>877</v>
      </c>
      <c r="C117" s="442">
        <v>2018</v>
      </c>
      <c r="D117" s="442" t="s">
        <v>142</v>
      </c>
      <c r="E117" s="442" t="s">
        <v>876</v>
      </c>
    </row>
    <row r="118" spans="1:9">
      <c r="A118" s="442" t="s">
        <v>118</v>
      </c>
      <c r="B118" s="442" t="s">
        <v>878</v>
      </c>
      <c r="C118" s="442" t="s">
        <v>879</v>
      </c>
      <c r="D118" s="442" t="s">
        <v>142</v>
      </c>
    </row>
    <row r="119" spans="1:9">
      <c r="A119" s="442" t="s">
        <v>118</v>
      </c>
      <c r="B119" s="442" t="s">
        <v>880</v>
      </c>
      <c r="C119" s="442">
        <v>2019</v>
      </c>
      <c r="D119" s="442" t="s">
        <v>142</v>
      </c>
      <c r="E119" s="442" t="s">
        <v>889</v>
      </c>
    </row>
    <row r="120" spans="1:9">
      <c r="A120" s="442" t="s">
        <v>118</v>
      </c>
      <c r="B120" s="442" t="s">
        <v>881</v>
      </c>
      <c r="C120" s="442" t="s">
        <v>882</v>
      </c>
      <c r="D120" s="442" t="s">
        <v>168</v>
      </c>
    </row>
    <row r="121" spans="1:9">
      <c r="A121" s="442" t="s">
        <v>118</v>
      </c>
      <c r="B121" s="442" t="s">
        <v>884</v>
      </c>
      <c r="C121" s="442">
        <v>2020</v>
      </c>
      <c r="D121" s="442" t="s">
        <v>142</v>
      </c>
      <c r="E121" s="442" t="s">
        <v>161</v>
      </c>
      <c r="I121" s="670"/>
    </row>
    <row r="122" spans="1:9">
      <c r="A122" s="442" t="s">
        <v>118</v>
      </c>
      <c r="B122" s="442" t="s">
        <v>885</v>
      </c>
      <c r="C122" s="442">
        <v>2021</v>
      </c>
      <c r="D122" s="442" t="s">
        <v>142</v>
      </c>
      <c r="E122" s="442" t="s">
        <v>161</v>
      </c>
      <c r="I122" s="670"/>
    </row>
    <row r="123" spans="1:9">
      <c r="A123" s="442" t="s">
        <v>114</v>
      </c>
      <c r="B123" s="442" t="s">
        <v>885</v>
      </c>
      <c r="C123" s="442">
        <v>2021</v>
      </c>
      <c r="D123" s="442" t="s">
        <v>887</v>
      </c>
      <c r="I123" s="670"/>
    </row>
    <row r="124" spans="1:9">
      <c r="A124" s="442" t="s">
        <v>312</v>
      </c>
      <c r="B124" s="442" t="s">
        <v>873</v>
      </c>
      <c r="C124" s="442">
        <v>2016</v>
      </c>
      <c r="D124" s="442" t="s">
        <v>142</v>
      </c>
      <c r="E124" s="442" t="s">
        <v>876</v>
      </c>
    </row>
    <row r="125" spans="1:9">
      <c r="A125" s="442" t="s">
        <v>312</v>
      </c>
      <c r="B125" s="442" t="s">
        <v>875</v>
      </c>
      <c r="C125" s="442">
        <v>2017</v>
      </c>
      <c r="D125" s="442" t="s">
        <v>168</v>
      </c>
    </row>
    <row r="126" spans="1:9">
      <c r="A126" s="442" t="s">
        <v>312</v>
      </c>
      <c r="B126" s="442" t="s">
        <v>877</v>
      </c>
      <c r="C126" s="442">
        <v>2018</v>
      </c>
      <c r="D126" s="442" t="s">
        <v>168</v>
      </c>
    </row>
    <row r="127" spans="1:9">
      <c r="A127" s="442" t="s">
        <v>312</v>
      </c>
      <c r="B127" s="442" t="s">
        <v>878</v>
      </c>
      <c r="C127" s="442" t="s">
        <v>879</v>
      </c>
      <c r="D127" s="442" t="s">
        <v>168</v>
      </c>
    </row>
    <row r="128" spans="1:9">
      <c r="A128" s="442" t="s">
        <v>312</v>
      </c>
      <c r="B128" s="442" t="s">
        <v>880</v>
      </c>
      <c r="C128" s="442">
        <v>2019</v>
      </c>
      <c r="D128" s="442" t="s">
        <v>168</v>
      </c>
    </row>
    <row r="129" spans="1:9">
      <c r="A129" s="442" t="s">
        <v>312</v>
      </c>
      <c r="B129" s="442" t="s">
        <v>881</v>
      </c>
      <c r="C129" s="442" t="s">
        <v>882</v>
      </c>
      <c r="D129" s="442" t="s">
        <v>168</v>
      </c>
    </row>
    <row r="130" spans="1:9">
      <c r="A130" s="442" t="s">
        <v>312</v>
      </c>
      <c r="B130" s="442" t="s">
        <v>884</v>
      </c>
      <c r="C130" s="442">
        <v>2020</v>
      </c>
      <c r="D130" s="442" t="s">
        <v>168</v>
      </c>
      <c r="I130" s="670"/>
    </row>
    <row r="131" spans="1:9">
      <c r="A131" s="442" t="s">
        <v>312</v>
      </c>
      <c r="B131" s="442" t="s">
        <v>885</v>
      </c>
      <c r="C131" s="442">
        <v>2021</v>
      </c>
      <c r="D131" s="442" t="s">
        <v>898</v>
      </c>
      <c r="I131" s="670"/>
    </row>
    <row r="132" spans="1:9">
      <c r="A132" s="442" t="s">
        <v>3</v>
      </c>
      <c r="B132" s="442" t="s">
        <v>873</v>
      </c>
      <c r="C132" s="442">
        <v>2016</v>
      </c>
      <c r="D132" s="442" t="s">
        <v>142</v>
      </c>
      <c r="E132" s="442" t="s">
        <v>803</v>
      </c>
      <c r="F132" s="442" t="s">
        <v>903</v>
      </c>
    </row>
    <row r="133" spans="1:9">
      <c r="A133" s="442" t="s">
        <v>3</v>
      </c>
      <c r="B133" s="442" t="s">
        <v>875</v>
      </c>
      <c r="C133" s="442">
        <v>2017</v>
      </c>
      <c r="D133" s="442" t="s">
        <v>142</v>
      </c>
      <c r="E133" s="442" t="s">
        <v>148</v>
      </c>
    </row>
    <row r="134" spans="1:9">
      <c r="A134" s="442" t="s">
        <v>3</v>
      </c>
      <c r="B134" s="442" t="s">
        <v>877</v>
      </c>
      <c r="C134" s="442">
        <v>2018</v>
      </c>
      <c r="D134" s="442" t="s">
        <v>142</v>
      </c>
      <c r="E134" s="442" t="s">
        <v>148</v>
      </c>
      <c r="F134" s="442" t="s">
        <v>161</v>
      </c>
    </row>
    <row r="135" spans="1:9">
      <c r="A135" s="442" t="s">
        <v>3</v>
      </c>
      <c r="B135" s="442" t="s">
        <v>878</v>
      </c>
      <c r="C135" s="442" t="s">
        <v>879</v>
      </c>
      <c r="D135" s="442" t="s">
        <v>142</v>
      </c>
      <c r="E135" s="442" t="s">
        <v>803</v>
      </c>
    </row>
    <row r="136" spans="1:9">
      <c r="A136" s="442" t="s">
        <v>3</v>
      </c>
      <c r="B136" s="442" t="s">
        <v>880</v>
      </c>
      <c r="C136" s="442">
        <v>2019</v>
      </c>
      <c r="D136" s="442" t="s">
        <v>142</v>
      </c>
      <c r="E136" s="442" t="s">
        <v>148</v>
      </c>
    </row>
    <row r="137" spans="1:9">
      <c r="A137" s="442" t="s">
        <v>3</v>
      </c>
      <c r="B137" s="442" t="s">
        <v>881</v>
      </c>
      <c r="C137" s="442" t="s">
        <v>882</v>
      </c>
      <c r="D137" s="442" t="s">
        <v>142</v>
      </c>
      <c r="E137" s="442" t="s">
        <v>148</v>
      </c>
      <c r="F137" s="442" t="s">
        <v>883</v>
      </c>
    </row>
    <row r="138" spans="1:9">
      <c r="A138" s="442" t="s">
        <v>3</v>
      </c>
      <c r="B138" s="442" t="s">
        <v>884</v>
      </c>
      <c r="C138" s="442">
        <v>2020</v>
      </c>
      <c r="D138" s="442" t="s">
        <v>142</v>
      </c>
      <c r="E138" s="684" t="s">
        <v>148</v>
      </c>
      <c r="F138" s="684" t="s">
        <v>161</v>
      </c>
      <c r="G138" s="684" t="s">
        <v>185</v>
      </c>
      <c r="H138" s="684"/>
      <c r="I138" s="702"/>
    </row>
    <row r="139" spans="1:9">
      <c r="A139" s="442" t="s">
        <v>3</v>
      </c>
      <c r="B139" s="442" t="s">
        <v>885</v>
      </c>
      <c r="C139" s="442">
        <v>2021</v>
      </c>
      <c r="D139" s="442" t="s">
        <v>142</v>
      </c>
      <c r="E139" s="684" t="s">
        <v>148</v>
      </c>
      <c r="F139" s="684" t="s">
        <v>883</v>
      </c>
      <c r="G139" s="684" t="s">
        <v>185</v>
      </c>
      <c r="H139" s="684"/>
      <c r="I139" s="702"/>
    </row>
    <row r="140" spans="1:9">
      <c r="A140" s="442" t="s">
        <v>57</v>
      </c>
      <c r="B140" s="442" t="s">
        <v>873</v>
      </c>
      <c r="C140" s="442">
        <v>2016</v>
      </c>
      <c r="D140" s="442" t="s">
        <v>142</v>
      </c>
      <c r="E140" s="442" t="s">
        <v>904</v>
      </c>
      <c r="F140" s="442" t="s">
        <v>905</v>
      </c>
    </row>
    <row r="141" spans="1:9">
      <c r="A141" s="442" t="s">
        <v>57</v>
      </c>
      <c r="B141" s="442" t="s">
        <v>875</v>
      </c>
      <c r="C141" s="442">
        <v>2017</v>
      </c>
      <c r="D141" s="442" t="s">
        <v>142</v>
      </c>
      <c r="E141" s="442" t="s">
        <v>874</v>
      </c>
    </row>
    <row r="142" spans="1:9">
      <c r="A142" s="442" t="s">
        <v>57</v>
      </c>
      <c r="B142" s="442" t="s">
        <v>877</v>
      </c>
      <c r="C142" s="442">
        <v>2018</v>
      </c>
      <c r="D142" s="442" t="s">
        <v>142</v>
      </c>
      <c r="E142" s="442" t="s">
        <v>876</v>
      </c>
      <c r="F142" s="442" t="s">
        <v>803</v>
      </c>
    </row>
    <row r="143" spans="1:9">
      <c r="A143" s="442" t="s">
        <v>57</v>
      </c>
      <c r="B143" s="442" t="s">
        <v>878</v>
      </c>
      <c r="C143" s="442" t="s">
        <v>879</v>
      </c>
      <c r="D143" s="442" t="s">
        <v>168</v>
      </c>
    </row>
    <row r="144" spans="1:9">
      <c r="A144" s="442" t="s">
        <v>57</v>
      </c>
      <c r="B144" s="442" t="s">
        <v>880</v>
      </c>
      <c r="C144" s="442">
        <v>2019</v>
      </c>
      <c r="D144" s="442" t="s">
        <v>168</v>
      </c>
    </row>
    <row r="145" spans="1:9">
      <c r="A145" s="442" t="s">
        <v>57</v>
      </c>
      <c r="B145" s="442" t="s">
        <v>881</v>
      </c>
      <c r="C145" s="442" t="s">
        <v>882</v>
      </c>
      <c r="D145" s="442" t="s">
        <v>168</v>
      </c>
    </row>
    <row r="146" spans="1:9">
      <c r="A146" s="442" t="s">
        <v>57</v>
      </c>
      <c r="B146" s="442" t="s">
        <v>884</v>
      </c>
      <c r="C146" s="442">
        <v>2020</v>
      </c>
      <c r="D146" s="442" t="s">
        <v>142</v>
      </c>
      <c r="E146" s="684" t="s">
        <v>161</v>
      </c>
      <c r="F146" s="442" t="s">
        <v>906</v>
      </c>
      <c r="G146" s="442" t="s">
        <v>185</v>
      </c>
      <c r="I146" s="670"/>
    </row>
    <row r="147" spans="1:9">
      <c r="A147" s="442" t="s">
        <v>57</v>
      </c>
      <c r="B147" s="442" t="s">
        <v>885</v>
      </c>
      <c r="C147" s="442">
        <v>2021</v>
      </c>
      <c r="D147" s="442" t="s">
        <v>142</v>
      </c>
      <c r="E147" s="684" t="s">
        <v>161</v>
      </c>
      <c r="F147" s="684" t="s">
        <v>185</v>
      </c>
      <c r="G147" s="442" t="s">
        <v>890</v>
      </c>
      <c r="I147" s="670"/>
    </row>
    <row r="148" spans="1:9">
      <c r="A148" s="442" t="s">
        <v>907</v>
      </c>
      <c r="B148" s="442" t="s">
        <v>873</v>
      </c>
      <c r="C148" s="442">
        <v>2016</v>
      </c>
      <c r="D148" s="442" t="s">
        <v>168</v>
      </c>
    </row>
    <row r="149" spans="1:9">
      <c r="A149" s="442" t="s">
        <v>907</v>
      </c>
      <c r="B149" s="442" t="s">
        <v>875</v>
      </c>
      <c r="C149" s="442">
        <v>2017</v>
      </c>
      <c r="D149" s="442" t="s">
        <v>168</v>
      </c>
    </row>
    <row r="150" spans="1:9">
      <c r="A150" s="442" t="s">
        <v>907</v>
      </c>
      <c r="B150" s="442" t="s">
        <v>877</v>
      </c>
      <c r="C150" s="442">
        <v>2018</v>
      </c>
      <c r="D150" s="442" t="s">
        <v>142</v>
      </c>
      <c r="E150" s="442" t="s">
        <v>161</v>
      </c>
      <c r="F150" s="442" t="s">
        <v>170</v>
      </c>
    </row>
    <row r="151" spans="1:9">
      <c r="A151" s="442" t="s">
        <v>907</v>
      </c>
      <c r="B151" s="442" t="s">
        <v>878</v>
      </c>
      <c r="C151" s="442" t="s">
        <v>879</v>
      </c>
      <c r="D151" s="442" t="s">
        <v>168</v>
      </c>
    </row>
    <row r="152" spans="1:9">
      <c r="A152" s="442" t="s">
        <v>907</v>
      </c>
      <c r="B152" s="442" t="s">
        <v>880</v>
      </c>
      <c r="C152" s="442">
        <v>2019</v>
      </c>
      <c r="D152" s="442" t="s">
        <v>142</v>
      </c>
      <c r="E152" s="442" t="s">
        <v>161</v>
      </c>
    </row>
    <row r="153" spans="1:9">
      <c r="A153" s="442" t="s">
        <v>907</v>
      </c>
      <c r="B153" s="442" t="s">
        <v>881</v>
      </c>
      <c r="C153" s="442" t="s">
        <v>882</v>
      </c>
      <c r="D153" s="442" t="s">
        <v>168</v>
      </c>
    </row>
    <row r="154" spans="1:9">
      <c r="A154" s="442" t="s">
        <v>907</v>
      </c>
      <c r="B154" s="442" t="s">
        <v>884</v>
      </c>
      <c r="C154" s="442">
        <v>2020</v>
      </c>
      <c r="D154" s="442" t="s">
        <v>168</v>
      </c>
      <c r="E154" s="703"/>
      <c r="I154" s="670"/>
    </row>
    <row r="155" spans="1:9">
      <c r="A155" s="442" t="s">
        <v>907</v>
      </c>
      <c r="B155" s="442" t="s">
        <v>885</v>
      </c>
      <c r="C155" s="442">
        <v>2021</v>
      </c>
      <c r="D155" s="442" t="s">
        <v>898</v>
      </c>
      <c r="E155" s="703"/>
      <c r="I155" s="670"/>
    </row>
    <row r="156" spans="1:9">
      <c r="A156" s="442" t="s">
        <v>908</v>
      </c>
      <c r="B156" s="442" t="s">
        <v>873</v>
      </c>
      <c r="C156" s="442">
        <v>2016</v>
      </c>
      <c r="D156" s="442" t="s">
        <v>168</v>
      </c>
    </row>
    <row r="157" spans="1:9">
      <c r="A157" s="442" t="s">
        <v>908</v>
      </c>
      <c r="B157" s="442" t="s">
        <v>875</v>
      </c>
      <c r="C157" s="442">
        <v>2017</v>
      </c>
      <c r="D157" s="442" t="s">
        <v>168</v>
      </c>
    </row>
    <row r="158" spans="1:9">
      <c r="A158" s="442" t="s">
        <v>908</v>
      </c>
      <c r="B158" s="442" t="s">
        <v>877</v>
      </c>
      <c r="C158" s="442">
        <v>2018</v>
      </c>
      <c r="D158" s="442" t="s">
        <v>168</v>
      </c>
    </row>
    <row r="159" spans="1:9">
      <c r="A159" s="442" t="s">
        <v>908</v>
      </c>
      <c r="B159" s="442" t="s">
        <v>878</v>
      </c>
      <c r="C159" s="442" t="s">
        <v>879</v>
      </c>
      <c r="D159" s="442" t="s">
        <v>168</v>
      </c>
    </row>
    <row r="160" spans="1:9">
      <c r="A160" s="442" t="s">
        <v>908</v>
      </c>
      <c r="B160" s="442" t="s">
        <v>880</v>
      </c>
      <c r="C160" s="442">
        <v>2019</v>
      </c>
      <c r="D160" s="442" t="s">
        <v>168</v>
      </c>
    </row>
    <row r="161" spans="1:9">
      <c r="A161" s="442" t="s">
        <v>908</v>
      </c>
      <c r="B161" s="442" t="s">
        <v>881</v>
      </c>
      <c r="C161" s="442" t="s">
        <v>882</v>
      </c>
      <c r="D161" s="442" t="s">
        <v>168</v>
      </c>
    </row>
    <row r="162" spans="1:9">
      <c r="A162" s="442" t="s">
        <v>908</v>
      </c>
      <c r="B162" s="442" t="s">
        <v>884</v>
      </c>
      <c r="C162" s="442">
        <v>2020</v>
      </c>
      <c r="D162" s="442" t="s">
        <v>142</v>
      </c>
      <c r="E162" s="684" t="s">
        <v>148</v>
      </c>
      <c r="I162" s="670"/>
    </row>
    <row r="163" spans="1:9">
      <c r="A163" s="442" t="s">
        <v>908</v>
      </c>
      <c r="B163" s="442" t="s">
        <v>885</v>
      </c>
      <c r="C163" s="442">
        <v>2021</v>
      </c>
      <c r="D163" s="442" t="s">
        <v>142</v>
      </c>
      <c r="E163" s="684" t="s">
        <v>148</v>
      </c>
      <c r="F163" s="442" t="s">
        <v>909</v>
      </c>
      <c r="I163" s="670"/>
    </row>
    <row r="164" spans="1:9">
      <c r="A164" s="442" t="s">
        <v>910</v>
      </c>
      <c r="B164" s="442" t="s">
        <v>873</v>
      </c>
      <c r="C164" s="442">
        <v>2016</v>
      </c>
      <c r="D164" s="442" t="s">
        <v>168</v>
      </c>
    </row>
    <row r="165" spans="1:9">
      <c r="A165" s="442" t="s">
        <v>910</v>
      </c>
      <c r="B165" s="442" t="s">
        <v>875</v>
      </c>
      <c r="C165" s="442">
        <v>2017</v>
      </c>
      <c r="D165" s="442" t="s">
        <v>142</v>
      </c>
      <c r="E165" s="442" t="s">
        <v>874</v>
      </c>
    </row>
    <row r="166" spans="1:9">
      <c r="A166" s="442" t="s">
        <v>910</v>
      </c>
      <c r="B166" s="442" t="s">
        <v>877</v>
      </c>
      <c r="C166" s="442">
        <v>2018</v>
      </c>
      <c r="D166" s="442" t="s">
        <v>142</v>
      </c>
      <c r="E166" s="442" t="s">
        <v>876</v>
      </c>
      <c r="F166" s="442" t="s">
        <v>161</v>
      </c>
    </row>
    <row r="167" spans="1:9">
      <c r="A167" s="442" t="s">
        <v>910</v>
      </c>
      <c r="B167" s="442" t="s">
        <v>878</v>
      </c>
      <c r="C167" s="442" t="s">
        <v>879</v>
      </c>
      <c r="D167" s="442" t="s">
        <v>142</v>
      </c>
      <c r="E167" s="442" t="s">
        <v>911</v>
      </c>
    </row>
    <row r="168" spans="1:9">
      <c r="A168" s="442" t="s">
        <v>910</v>
      </c>
      <c r="B168" s="442" t="s">
        <v>880</v>
      </c>
      <c r="C168" s="442">
        <v>2019</v>
      </c>
      <c r="D168" s="442" t="s">
        <v>142</v>
      </c>
      <c r="E168" s="442" t="s">
        <v>889</v>
      </c>
    </row>
    <row r="169" spans="1:9">
      <c r="A169" s="442" t="s">
        <v>910</v>
      </c>
      <c r="B169" s="442" t="s">
        <v>881</v>
      </c>
      <c r="C169" s="442" t="s">
        <v>882</v>
      </c>
      <c r="D169" s="442" t="s">
        <v>142</v>
      </c>
      <c r="E169" s="442" t="s">
        <v>883</v>
      </c>
    </row>
    <row r="170" spans="1:9">
      <c r="A170" s="442" t="s">
        <v>910</v>
      </c>
      <c r="B170" s="442" t="s">
        <v>884</v>
      </c>
      <c r="C170" s="442">
        <v>2020</v>
      </c>
      <c r="D170" s="442" t="s">
        <v>142</v>
      </c>
      <c r="E170" s="442" t="s">
        <v>185</v>
      </c>
      <c r="F170" s="442" t="s">
        <v>909</v>
      </c>
      <c r="I170" s="670"/>
    </row>
    <row r="171" spans="1:9">
      <c r="A171" s="442" t="s">
        <v>910</v>
      </c>
      <c r="B171" s="442" t="s">
        <v>885</v>
      </c>
      <c r="C171" s="442">
        <v>2021</v>
      </c>
      <c r="D171" s="442" t="s">
        <v>142</v>
      </c>
      <c r="E171" s="442" t="s">
        <v>912</v>
      </c>
      <c r="I171" s="670" t="s">
        <v>913</v>
      </c>
    </row>
    <row r="172" spans="1:9">
      <c r="A172" s="442" t="s">
        <v>360</v>
      </c>
      <c r="B172" s="442" t="s">
        <v>873</v>
      </c>
      <c r="C172" s="442">
        <v>2016</v>
      </c>
      <c r="D172" s="442" t="s">
        <v>168</v>
      </c>
    </row>
    <row r="173" spans="1:9">
      <c r="A173" s="442" t="s">
        <v>360</v>
      </c>
      <c r="B173" s="442" t="s">
        <v>875</v>
      </c>
      <c r="C173" s="442">
        <v>2017</v>
      </c>
      <c r="D173" s="442" t="s">
        <v>168</v>
      </c>
    </row>
    <row r="174" spans="1:9">
      <c r="A174" s="442" t="s">
        <v>360</v>
      </c>
      <c r="B174" s="442" t="s">
        <v>877</v>
      </c>
      <c r="C174" s="442">
        <v>2018</v>
      </c>
      <c r="D174" s="442" t="s">
        <v>168</v>
      </c>
    </row>
    <row r="175" spans="1:9">
      <c r="A175" s="442" t="s">
        <v>360</v>
      </c>
      <c r="B175" s="442" t="s">
        <v>878</v>
      </c>
      <c r="C175" s="442" t="s">
        <v>879</v>
      </c>
      <c r="D175" s="442" t="s">
        <v>168</v>
      </c>
    </row>
    <row r="176" spans="1:9">
      <c r="A176" s="442" t="s">
        <v>360</v>
      </c>
      <c r="B176" s="442" t="s">
        <v>880</v>
      </c>
      <c r="C176" s="442">
        <v>2019</v>
      </c>
      <c r="D176" s="442" t="s">
        <v>168</v>
      </c>
    </row>
    <row r="177" spans="1:9">
      <c r="A177" s="442" t="s">
        <v>360</v>
      </c>
      <c r="B177" s="442" t="s">
        <v>881</v>
      </c>
      <c r="C177" s="442" t="s">
        <v>882</v>
      </c>
      <c r="D177" s="442" t="s">
        <v>168</v>
      </c>
    </row>
    <row r="178" spans="1:9">
      <c r="A178" s="442" t="s">
        <v>360</v>
      </c>
      <c r="B178" s="442" t="s">
        <v>884</v>
      </c>
      <c r="C178" s="442">
        <v>2020</v>
      </c>
      <c r="D178" s="442" t="s">
        <v>168</v>
      </c>
      <c r="I178" s="670"/>
    </row>
    <row r="179" spans="1:9">
      <c r="A179" s="442" t="s">
        <v>360</v>
      </c>
      <c r="B179" s="442" t="s">
        <v>884</v>
      </c>
      <c r="C179" s="442">
        <v>2020</v>
      </c>
      <c r="D179" s="442" t="s">
        <v>898</v>
      </c>
      <c r="I179" s="670"/>
    </row>
    <row r="180" spans="1:9">
      <c r="A180" s="442" t="s">
        <v>914</v>
      </c>
      <c r="B180" s="442" t="s">
        <v>873</v>
      </c>
      <c r="C180" s="442">
        <v>2016</v>
      </c>
      <c r="D180" s="442" t="s">
        <v>142</v>
      </c>
      <c r="E180" s="442" t="s">
        <v>911</v>
      </c>
      <c r="F180" s="442" t="s">
        <v>915</v>
      </c>
    </row>
    <row r="181" spans="1:9">
      <c r="A181" s="442" t="s">
        <v>914</v>
      </c>
      <c r="B181" s="442" t="s">
        <v>875</v>
      </c>
      <c r="C181" s="442">
        <v>2017</v>
      </c>
      <c r="D181" s="442" t="s">
        <v>142</v>
      </c>
      <c r="E181" s="442" t="s">
        <v>874</v>
      </c>
    </row>
    <row r="182" spans="1:9">
      <c r="A182" s="442" t="s">
        <v>914</v>
      </c>
      <c r="B182" s="442" t="s">
        <v>877</v>
      </c>
      <c r="C182" s="442">
        <v>2018</v>
      </c>
      <c r="D182" s="442" t="s">
        <v>142</v>
      </c>
      <c r="E182" s="442" t="s">
        <v>876</v>
      </c>
      <c r="F182" s="442" t="s">
        <v>161</v>
      </c>
    </row>
    <row r="183" spans="1:9">
      <c r="A183" s="442" t="s">
        <v>914</v>
      </c>
      <c r="B183" s="442" t="s">
        <v>878</v>
      </c>
      <c r="C183" s="442" t="s">
        <v>879</v>
      </c>
      <c r="D183" s="442" t="s">
        <v>142</v>
      </c>
      <c r="E183" s="442" t="s">
        <v>911</v>
      </c>
    </row>
    <row r="184" spans="1:9">
      <c r="A184" s="442" t="s">
        <v>914</v>
      </c>
      <c r="B184" s="442" t="s">
        <v>880</v>
      </c>
      <c r="C184" s="442">
        <v>2019</v>
      </c>
      <c r="D184" s="442" t="s">
        <v>142</v>
      </c>
      <c r="E184" s="442" t="s">
        <v>889</v>
      </c>
    </row>
    <row r="185" spans="1:9">
      <c r="A185" s="442" t="s">
        <v>914</v>
      </c>
      <c r="B185" s="442" t="s">
        <v>881</v>
      </c>
      <c r="C185" s="442" t="s">
        <v>882</v>
      </c>
      <c r="D185" s="442" t="s">
        <v>142</v>
      </c>
      <c r="E185" s="442" t="s">
        <v>889</v>
      </c>
      <c r="F185" s="442" t="s">
        <v>883</v>
      </c>
    </row>
    <row r="186" spans="1:9">
      <c r="A186" s="442" t="s">
        <v>914</v>
      </c>
      <c r="B186" s="442" t="s">
        <v>884</v>
      </c>
      <c r="C186" s="442">
        <v>2020</v>
      </c>
      <c r="D186" s="442" t="s">
        <v>142</v>
      </c>
      <c r="E186" s="684" t="s">
        <v>161</v>
      </c>
      <c r="F186" s="684" t="s">
        <v>185</v>
      </c>
      <c r="G186" s="684" t="s">
        <v>890</v>
      </c>
      <c r="H186" s="684"/>
      <c r="I186" s="670"/>
    </row>
    <row r="187" spans="1:9">
      <c r="A187" s="442" t="s">
        <v>914</v>
      </c>
      <c r="B187" s="442" t="s">
        <v>885</v>
      </c>
      <c r="C187" s="442">
        <v>2021</v>
      </c>
      <c r="D187" s="442" t="s">
        <v>142</v>
      </c>
      <c r="E187" s="684" t="s">
        <v>161</v>
      </c>
      <c r="F187" s="684" t="s">
        <v>185</v>
      </c>
      <c r="G187" s="684" t="s">
        <v>890</v>
      </c>
      <c r="H187" s="684"/>
      <c r="I187" s="670"/>
    </row>
    <row r="188" spans="1:9">
      <c r="A188" s="442" t="s">
        <v>4</v>
      </c>
      <c r="B188" s="442" t="s">
        <v>873</v>
      </c>
      <c r="C188" s="442">
        <v>2016</v>
      </c>
      <c r="D188" s="442" t="s">
        <v>142</v>
      </c>
      <c r="E188" s="442" t="s">
        <v>911</v>
      </c>
      <c r="F188" s="442" t="s">
        <v>916</v>
      </c>
    </row>
    <row r="189" spans="1:9">
      <c r="A189" s="442" t="s">
        <v>4</v>
      </c>
      <c r="B189" s="442" t="s">
        <v>875</v>
      </c>
      <c r="C189" s="442">
        <v>2017</v>
      </c>
      <c r="D189" s="442" t="s">
        <v>142</v>
      </c>
      <c r="E189" s="442" t="s">
        <v>874</v>
      </c>
    </row>
    <row r="190" spans="1:9">
      <c r="A190" s="442" t="s">
        <v>4</v>
      </c>
      <c r="B190" s="442" t="s">
        <v>877</v>
      </c>
      <c r="C190" s="442">
        <v>2018</v>
      </c>
      <c r="D190" s="442" t="s">
        <v>142</v>
      </c>
      <c r="E190" s="442" t="s">
        <v>876</v>
      </c>
      <c r="F190" s="442" t="s">
        <v>803</v>
      </c>
    </row>
    <row r="191" spans="1:9">
      <c r="A191" s="442" t="s">
        <v>4</v>
      </c>
      <c r="B191" s="442" t="s">
        <v>878</v>
      </c>
      <c r="C191" s="442" t="s">
        <v>879</v>
      </c>
      <c r="D191" s="442" t="s">
        <v>142</v>
      </c>
      <c r="E191" s="442" t="s">
        <v>917</v>
      </c>
      <c r="F191" s="442" t="s">
        <v>170</v>
      </c>
    </row>
    <row r="192" spans="1:9">
      <c r="A192" s="442" t="s">
        <v>4</v>
      </c>
      <c r="B192" s="442" t="s">
        <v>880</v>
      </c>
      <c r="C192" s="442">
        <v>2019</v>
      </c>
      <c r="D192" s="442" t="s">
        <v>142</v>
      </c>
      <c r="E192" s="442" t="s">
        <v>889</v>
      </c>
    </row>
    <row r="193" spans="1:9">
      <c r="A193" s="442" t="s">
        <v>4</v>
      </c>
      <c r="B193" s="442" t="s">
        <v>881</v>
      </c>
      <c r="C193" s="442" t="s">
        <v>882</v>
      </c>
      <c r="D193" s="442" t="s">
        <v>142</v>
      </c>
      <c r="E193" s="442" t="s">
        <v>918</v>
      </c>
    </row>
    <row r="194" spans="1:9">
      <c r="A194" s="442" t="s">
        <v>4</v>
      </c>
      <c r="B194" s="442" t="s">
        <v>884</v>
      </c>
      <c r="C194" s="442">
        <v>2020</v>
      </c>
      <c r="D194" s="442" t="s">
        <v>142</v>
      </c>
      <c r="E194" s="684" t="s">
        <v>883</v>
      </c>
      <c r="F194" s="684" t="s">
        <v>148</v>
      </c>
      <c r="G194" s="684" t="s">
        <v>890</v>
      </c>
      <c r="H194" s="684"/>
      <c r="I194" s="702"/>
    </row>
    <row r="195" spans="1:9">
      <c r="A195" s="442" t="s">
        <v>4</v>
      </c>
      <c r="B195" s="442" t="s">
        <v>885</v>
      </c>
      <c r="C195" s="442">
        <v>2021</v>
      </c>
      <c r="D195" s="442" t="s">
        <v>142</v>
      </c>
      <c r="E195" s="684" t="s">
        <v>148</v>
      </c>
      <c r="F195" s="684" t="s">
        <v>185</v>
      </c>
      <c r="G195" s="684" t="s">
        <v>883</v>
      </c>
      <c r="H195" s="684"/>
      <c r="I195" s="702"/>
    </row>
    <row r="196" spans="1:9">
      <c r="A196" s="442" t="s">
        <v>381</v>
      </c>
      <c r="B196" s="442" t="s">
        <v>885</v>
      </c>
      <c r="C196" s="442">
        <v>2021</v>
      </c>
      <c r="D196" s="442" t="s">
        <v>898</v>
      </c>
      <c r="E196" s="684"/>
      <c r="F196" s="684"/>
      <c r="G196" s="684"/>
      <c r="H196" s="684"/>
      <c r="I196" s="702"/>
    </row>
    <row r="197" spans="1:9">
      <c r="A197" s="442" t="s">
        <v>54</v>
      </c>
      <c r="B197" s="442" t="s">
        <v>873</v>
      </c>
      <c r="C197" s="442">
        <v>2016</v>
      </c>
      <c r="D197" s="442" t="s">
        <v>142</v>
      </c>
    </row>
    <row r="198" spans="1:9">
      <c r="A198" s="442" t="s">
        <v>54</v>
      </c>
      <c r="B198" s="442" t="s">
        <v>875</v>
      </c>
      <c r="C198" s="442">
        <v>2017</v>
      </c>
      <c r="D198" s="442" t="s">
        <v>142</v>
      </c>
      <c r="E198" s="442" t="s">
        <v>919</v>
      </c>
    </row>
    <row r="199" spans="1:9">
      <c r="A199" s="442" t="s">
        <v>54</v>
      </c>
      <c r="B199" s="442" t="s">
        <v>877</v>
      </c>
      <c r="C199" s="442">
        <v>2018</v>
      </c>
      <c r="D199" s="442" t="s">
        <v>142</v>
      </c>
      <c r="E199" s="442" t="s">
        <v>876</v>
      </c>
      <c r="F199" s="442" t="s">
        <v>161</v>
      </c>
    </row>
    <row r="200" spans="1:9">
      <c r="A200" s="442" t="s">
        <v>54</v>
      </c>
      <c r="B200" s="442" t="s">
        <v>878</v>
      </c>
      <c r="C200" s="442" t="s">
        <v>879</v>
      </c>
      <c r="D200" s="442" t="s">
        <v>142</v>
      </c>
    </row>
    <row r="201" spans="1:9">
      <c r="A201" s="442" t="s">
        <v>54</v>
      </c>
      <c r="B201" s="442" t="s">
        <v>880</v>
      </c>
      <c r="C201" s="442">
        <v>2019</v>
      </c>
      <c r="D201" s="442" t="s">
        <v>142</v>
      </c>
      <c r="E201" s="442" t="s">
        <v>889</v>
      </c>
    </row>
    <row r="202" spans="1:9">
      <c r="A202" s="442" t="s">
        <v>54</v>
      </c>
      <c r="B202" s="442" t="s">
        <v>881</v>
      </c>
      <c r="C202" s="442" t="s">
        <v>882</v>
      </c>
      <c r="D202" s="442" t="s">
        <v>168</v>
      </c>
    </row>
    <row r="203" spans="1:9">
      <c r="A203" s="442" t="s">
        <v>54</v>
      </c>
      <c r="B203" s="442" t="s">
        <v>884</v>
      </c>
      <c r="C203" s="442">
        <v>2020</v>
      </c>
      <c r="D203" s="442" t="s">
        <v>142</v>
      </c>
      <c r="E203" s="442" t="s">
        <v>185</v>
      </c>
      <c r="I203" s="670"/>
    </row>
    <row r="204" spans="1:9">
      <c r="A204" s="442" t="s">
        <v>54</v>
      </c>
      <c r="B204" s="442" t="s">
        <v>885</v>
      </c>
      <c r="C204" s="442">
        <v>2021</v>
      </c>
      <c r="D204" s="442" t="s">
        <v>142</v>
      </c>
      <c r="E204" s="442" t="s">
        <v>161</v>
      </c>
      <c r="F204" s="442" t="s">
        <v>185</v>
      </c>
      <c r="I204" s="670"/>
    </row>
    <row r="205" spans="1:9">
      <c r="A205" s="442" t="s">
        <v>17</v>
      </c>
      <c r="B205" s="442" t="s">
        <v>873</v>
      </c>
      <c r="C205" s="442">
        <v>2016</v>
      </c>
      <c r="D205" s="442" t="s">
        <v>142</v>
      </c>
    </row>
    <row r="206" spans="1:9">
      <c r="A206" s="442" t="s">
        <v>17</v>
      </c>
      <c r="B206" s="442" t="s">
        <v>875</v>
      </c>
      <c r="C206" s="442">
        <v>2017</v>
      </c>
      <c r="D206" s="442" t="s">
        <v>142</v>
      </c>
      <c r="E206" s="442" t="s">
        <v>874</v>
      </c>
    </row>
    <row r="207" spans="1:9">
      <c r="A207" s="442" t="s">
        <v>17</v>
      </c>
      <c r="B207" s="442" t="s">
        <v>877</v>
      </c>
      <c r="C207" s="442">
        <v>2018</v>
      </c>
      <c r="D207" s="442" t="s">
        <v>142</v>
      </c>
      <c r="E207" s="442" t="s">
        <v>876</v>
      </c>
      <c r="F207" s="442" t="s">
        <v>161</v>
      </c>
    </row>
    <row r="208" spans="1:9">
      <c r="A208" s="442" t="s">
        <v>17</v>
      </c>
      <c r="B208" s="442" t="s">
        <v>878</v>
      </c>
      <c r="C208" s="442" t="s">
        <v>879</v>
      </c>
      <c r="D208" s="442" t="s">
        <v>142</v>
      </c>
      <c r="E208" s="442" t="s">
        <v>904</v>
      </c>
    </row>
    <row r="209" spans="1:9">
      <c r="A209" s="442" t="s">
        <v>17</v>
      </c>
      <c r="B209" s="442" t="s">
        <v>880</v>
      </c>
      <c r="C209" s="442">
        <v>2019</v>
      </c>
      <c r="D209" s="442" t="s">
        <v>142</v>
      </c>
      <c r="E209" s="442" t="s">
        <v>889</v>
      </c>
    </row>
    <row r="210" spans="1:9">
      <c r="A210" s="442" t="s">
        <v>17</v>
      </c>
      <c r="B210" s="442" t="s">
        <v>881</v>
      </c>
      <c r="C210" s="442" t="s">
        <v>882</v>
      </c>
      <c r="D210" s="442" t="s">
        <v>142</v>
      </c>
      <c r="E210" s="442" t="s">
        <v>883</v>
      </c>
    </row>
    <row r="211" spans="1:9">
      <c r="A211" s="442" t="s">
        <v>17</v>
      </c>
      <c r="B211" s="442" t="s">
        <v>884</v>
      </c>
      <c r="C211" s="442">
        <v>2020</v>
      </c>
      <c r="D211" s="442" t="s">
        <v>142</v>
      </c>
      <c r="E211" s="684" t="s">
        <v>185</v>
      </c>
      <c r="F211" s="684" t="s">
        <v>883</v>
      </c>
      <c r="G211" s="684" t="s">
        <v>148</v>
      </c>
      <c r="H211" s="684"/>
      <c r="I211" s="702"/>
    </row>
    <row r="212" spans="1:9" ht="101.5">
      <c r="A212" s="442" t="s">
        <v>17</v>
      </c>
      <c r="B212" s="442" t="s">
        <v>885</v>
      </c>
      <c r="C212" s="442">
        <v>2021</v>
      </c>
      <c r="D212" s="442" t="s">
        <v>142</v>
      </c>
      <c r="E212" s="684" t="s">
        <v>883</v>
      </c>
      <c r="F212" s="442" t="s">
        <v>185</v>
      </c>
      <c r="G212" s="703"/>
      <c r="H212" s="703"/>
      <c r="I212" s="670" t="s">
        <v>920</v>
      </c>
    </row>
    <row r="213" spans="1:9">
      <c r="A213" s="442" t="s">
        <v>39</v>
      </c>
      <c r="B213" s="442" t="s">
        <v>873</v>
      </c>
      <c r="C213" s="442">
        <v>2016</v>
      </c>
      <c r="D213" s="442" t="s">
        <v>142</v>
      </c>
    </row>
    <row r="214" spans="1:9">
      <c r="A214" s="442" t="s">
        <v>39</v>
      </c>
      <c r="B214" s="442" t="s">
        <v>875</v>
      </c>
      <c r="C214" s="442">
        <v>2017</v>
      </c>
      <c r="D214" s="442" t="s">
        <v>142</v>
      </c>
      <c r="E214" s="442" t="s">
        <v>919</v>
      </c>
    </row>
    <row r="215" spans="1:9">
      <c r="A215" s="442" t="s">
        <v>39</v>
      </c>
      <c r="B215" s="442" t="s">
        <v>877</v>
      </c>
      <c r="C215" s="442">
        <v>2018</v>
      </c>
      <c r="D215" s="442" t="s">
        <v>142</v>
      </c>
      <c r="E215" s="442" t="s">
        <v>876</v>
      </c>
      <c r="F215" s="442" t="s">
        <v>896</v>
      </c>
    </row>
    <row r="216" spans="1:9">
      <c r="A216" s="442" t="s">
        <v>39</v>
      </c>
      <c r="B216" s="442" t="s">
        <v>878</v>
      </c>
      <c r="C216" s="442" t="s">
        <v>879</v>
      </c>
      <c r="D216" s="442" t="s">
        <v>142</v>
      </c>
    </row>
    <row r="217" spans="1:9">
      <c r="A217" s="442" t="s">
        <v>39</v>
      </c>
      <c r="B217" s="442" t="s">
        <v>880</v>
      </c>
      <c r="C217" s="442">
        <v>2019</v>
      </c>
      <c r="D217" s="442" t="s">
        <v>142</v>
      </c>
      <c r="E217" s="442" t="s">
        <v>889</v>
      </c>
    </row>
    <row r="218" spans="1:9">
      <c r="A218" s="442" t="s">
        <v>39</v>
      </c>
      <c r="B218" s="442" t="s">
        <v>881</v>
      </c>
      <c r="C218" s="442" t="s">
        <v>882</v>
      </c>
      <c r="D218" s="442" t="s">
        <v>168</v>
      </c>
    </row>
    <row r="219" spans="1:9">
      <c r="A219" s="442" t="s">
        <v>39</v>
      </c>
      <c r="B219" s="442" t="s">
        <v>884</v>
      </c>
      <c r="C219" s="442">
        <v>2020</v>
      </c>
      <c r="D219" s="442" t="s">
        <v>142</v>
      </c>
      <c r="E219" s="442" t="s">
        <v>161</v>
      </c>
      <c r="I219" s="670"/>
    </row>
    <row r="220" spans="1:9">
      <c r="A220" s="442" t="s">
        <v>39</v>
      </c>
      <c r="B220" s="442" t="s">
        <v>885</v>
      </c>
      <c r="C220" s="442">
        <v>2021</v>
      </c>
      <c r="D220" s="442" t="s">
        <v>142</v>
      </c>
      <c r="E220" s="442" t="s">
        <v>161</v>
      </c>
      <c r="I220" s="670"/>
    </row>
    <row r="221" spans="1:9">
      <c r="A221" s="442" t="s">
        <v>119</v>
      </c>
      <c r="B221" s="442" t="s">
        <v>873</v>
      </c>
      <c r="C221" s="442">
        <v>2016</v>
      </c>
      <c r="D221" s="442" t="s">
        <v>142</v>
      </c>
    </row>
    <row r="222" spans="1:9">
      <c r="A222" s="442" t="s">
        <v>119</v>
      </c>
      <c r="B222" s="442" t="s">
        <v>875</v>
      </c>
      <c r="C222" s="442">
        <v>2017</v>
      </c>
      <c r="D222" s="442" t="s">
        <v>142</v>
      </c>
      <c r="E222" s="442" t="s">
        <v>919</v>
      </c>
    </row>
    <row r="223" spans="1:9">
      <c r="A223" s="442" t="s">
        <v>119</v>
      </c>
      <c r="B223" s="442" t="s">
        <v>877</v>
      </c>
      <c r="C223" s="442">
        <v>2018</v>
      </c>
      <c r="D223" s="442" t="s">
        <v>142</v>
      </c>
      <c r="E223" s="442" t="s">
        <v>876</v>
      </c>
      <c r="F223" s="442" t="s">
        <v>803</v>
      </c>
    </row>
    <row r="224" spans="1:9">
      <c r="A224" s="442" t="s">
        <v>119</v>
      </c>
      <c r="B224" s="442" t="s">
        <v>878</v>
      </c>
      <c r="C224" s="442" t="s">
        <v>879</v>
      </c>
      <c r="D224" s="442" t="s">
        <v>142</v>
      </c>
    </row>
    <row r="225" spans="1:9">
      <c r="A225" s="442" t="s">
        <v>119</v>
      </c>
      <c r="B225" s="442" t="s">
        <v>880</v>
      </c>
      <c r="C225" s="442">
        <v>2019</v>
      </c>
      <c r="D225" s="442" t="s">
        <v>142</v>
      </c>
      <c r="E225" s="442" t="s">
        <v>889</v>
      </c>
    </row>
    <row r="226" spans="1:9">
      <c r="A226" s="442" t="s">
        <v>119</v>
      </c>
      <c r="B226" s="442" t="s">
        <v>881</v>
      </c>
      <c r="C226" s="442" t="s">
        <v>882</v>
      </c>
      <c r="D226" s="442" t="s">
        <v>168</v>
      </c>
    </row>
    <row r="227" spans="1:9">
      <c r="A227" s="442" t="s">
        <v>119</v>
      </c>
      <c r="B227" s="442" t="s">
        <v>884</v>
      </c>
      <c r="C227" s="442">
        <v>2020</v>
      </c>
      <c r="D227" s="442" t="s">
        <v>142</v>
      </c>
      <c r="E227" s="442" t="s">
        <v>889</v>
      </c>
      <c r="I227" s="670"/>
    </row>
    <row r="228" spans="1:9">
      <c r="A228" s="442" t="s">
        <v>119</v>
      </c>
      <c r="B228" s="442" t="s">
        <v>885</v>
      </c>
      <c r="C228" s="442">
        <v>2021</v>
      </c>
      <c r="D228" s="442" t="s">
        <v>142</v>
      </c>
      <c r="E228" s="442" t="s">
        <v>161</v>
      </c>
      <c r="I228" s="670"/>
    </row>
    <row r="229" spans="1:9">
      <c r="A229" s="442" t="s">
        <v>16</v>
      </c>
      <c r="B229" s="442" t="s">
        <v>873</v>
      </c>
      <c r="C229" s="442">
        <v>2016</v>
      </c>
      <c r="D229" s="442" t="s">
        <v>142</v>
      </c>
      <c r="E229" s="442" t="s">
        <v>921</v>
      </c>
      <c r="F229" s="442" t="s">
        <v>916</v>
      </c>
    </row>
    <row r="230" spans="1:9">
      <c r="A230" s="442" t="s">
        <v>16</v>
      </c>
      <c r="B230" s="442" t="s">
        <v>875</v>
      </c>
      <c r="C230" s="442">
        <v>2017</v>
      </c>
      <c r="D230" s="442" t="s">
        <v>142</v>
      </c>
      <c r="E230" s="442" t="s">
        <v>874</v>
      </c>
    </row>
    <row r="231" spans="1:9">
      <c r="A231" s="442" t="s">
        <v>16</v>
      </c>
      <c r="B231" s="442" t="s">
        <v>877</v>
      </c>
      <c r="C231" s="442">
        <v>2018</v>
      </c>
      <c r="D231" s="442" t="s">
        <v>142</v>
      </c>
      <c r="E231" s="442" t="s">
        <v>876</v>
      </c>
      <c r="F231" s="442" t="s">
        <v>161</v>
      </c>
    </row>
    <row r="232" spans="1:9">
      <c r="A232" s="442" t="s">
        <v>16</v>
      </c>
      <c r="B232" s="442" t="s">
        <v>878</v>
      </c>
      <c r="C232" s="442" t="s">
        <v>879</v>
      </c>
      <c r="D232" s="442" t="s">
        <v>142</v>
      </c>
      <c r="E232" s="442" t="s">
        <v>876</v>
      </c>
    </row>
    <row r="233" spans="1:9">
      <c r="A233" s="442" t="s">
        <v>16</v>
      </c>
      <c r="B233" s="442" t="s">
        <v>880</v>
      </c>
      <c r="C233" s="442">
        <v>2019</v>
      </c>
      <c r="D233" s="442" t="s">
        <v>142</v>
      </c>
      <c r="E233" s="442" t="s">
        <v>161</v>
      </c>
    </row>
    <row r="234" spans="1:9">
      <c r="A234" s="442" t="s">
        <v>16</v>
      </c>
      <c r="B234" s="442" t="s">
        <v>881</v>
      </c>
      <c r="C234" s="442" t="s">
        <v>882</v>
      </c>
      <c r="D234" s="442" t="s">
        <v>142</v>
      </c>
      <c r="E234" s="442" t="s">
        <v>161</v>
      </c>
      <c r="F234" s="442" t="s">
        <v>922</v>
      </c>
    </row>
    <row r="235" spans="1:9">
      <c r="A235" s="442" t="s">
        <v>16</v>
      </c>
      <c r="B235" s="442" t="s">
        <v>884</v>
      </c>
      <c r="C235" s="442">
        <v>2020</v>
      </c>
      <c r="D235" s="442" t="s">
        <v>142</v>
      </c>
      <c r="E235" s="684" t="s">
        <v>161</v>
      </c>
      <c r="F235" s="684" t="s">
        <v>185</v>
      </c>
      <c r="G235" s="684" t="s">
        <v>148</v>
      </c>
      <c r="H235" s="684"/>
      <c r="I235" s="702"/>
    </row>
    <row r="236" spans="1:9">
      <c r="A236" s="442" t="s">
        <v>16</v>
      </c>
      <c r="B236" s="442" t="s">
        <v>885</v>
      </c>
      <c r="C236" s="442">
        <v>2021</v>
      </c>
      <c r="D236" s="442" t="s">
        <v>142</v>
      </c>
      <c r="E236" s="684" t="s">
        <v>883</v>
      </c>
      <c r="F236" s="684" t="s">
        <v>185</v>
      </c>
      <c r="G236" s="684" t="s">
        <v>148</v>
      </c>
      <c r="H236" s="684"/>
      <c r="I236" s="702"/>
    </row>
    <row r="237" spans="1:9">
      <c r="A237" s="442" t="s">
        <v>26</v>
      </c>
      <c r="B237" s="442" t="s">
        <v>873</v>
      </c>
      <c r="C237" s="442">
        <v>2016</v>
      </c>
      <c r="D237" s="442" t="s">
        <v>142</v>
      </c>
    </row>
    <row r="238" spans="1:9">
      <c r="A238" s="442" t="s">
        <v>26</v>
      </c>
      <c r="B238" s="442" t="s">
        <v>875</v>
      </c>
      <c r="C238" s="442">
        <v>2017</v>
      </c>
      <c r="D238" s="442" t="s">
        <v>142</v>
      </c>
      <c r="E238" s="442" t="s">
        <v>874</v>
      </c>
    </row>
    <row r="239" spans="1:9">
      <c r="A239" s="442" t="s">
        <v>26</v>
      </c>
      <c r="B239" s="442" t="s">
        <v>877</v>
      </c>
      <c r="C239" s="442">
        <v>2018</v>
      </c>
      <c r="D239" s="442" t="s">
        <v>142</v>
      </c>
      <c r="E239" s="442" t="s">
        <v>876</v>
      </c>
      <c r="F239" s="442" t="s">
        <v>161</v>
      </c>
    </row>
    <row r="240" spans="1:9">
      <c r="A240" s="442" t="s">
        <v>26</v>
      </c>
      <c r="B240" s="442" t="s">
        <v>878</v>
      </c>
      <c r="C240" s="442" t="s">
        <v>879</v>
      </c>
      <c r="D240" s="442" t="s">
        <v>142</v>
      </c>
      <c r="E240" s="442" t="s">
        <v>904</v>
      </c>
    </row>
    <row r="241" spans="1:9">
      <c r="A241" s="442" t="s">
        <v>26</v>
      </c>
      <c r="B241" s="442" t="s">
        <v>880</v>
      </c>
      <c r="C241" s="442">
        <v>2019</v>
      </c>
      <c r="D241" s="442" t="s">
        <v>142</v>
      </c>
      <c r="E241" s="442" t="s">
        <v>889</v>
      </c>
    </row>
    <row r="242" spans="1:9">
      <c r="A242" s="442" t="s">
        <v>26</v>
      </c>
      <c r="B242" s="442" t="s">
        <v>881</v>
      </c>
      <c r="C242" s="442" t="s">
        <v>882</v>
      </c>
      <c r="D242" s="442" t="s">
        <v>142</v>
      </c>
    </row>
    <row r="243" spans="1:9">
      <c r="A243" s="442" t="s">
        <v>26</v>
      </c>
      <c r="B243" s="442" t="s">
        <v>884</v>
      </c>
      <c r="C243" s="442">
        <v>2020</v>
      </c>
      <c r="D243" s="442" t="s">
        <v>142</v>
      </c>
      <c r="E243" s="442" t="s">
        <v>185</v>
      </c>
      <c r="F243" s="442" t="s">
        <v>161</v>
      </c>
      <c r="G243" s="442" t="s">
        <v>148</v>
      </c>
      <c r="I243" s="670"/>
    </row>
    <row r="244" spans="1:9">
      <c r="A244" s="442" t="s">
        <v>26</v>
      </c>
      <c r="B244" s="442" t="s">
        <v>885</v>
      </c>
      <c r="C244" s="442">
        <v>2021</v>
      </c>
      <c r="D244" s="442" t="s">
        <v>142</v>
      </c>
      <c r="E244" s="684" t="s">
        <v>883</v>
      </c>
      <c r="F244" s="442" t="s">
        <v>185</v>
      </c>
      <c r="G244" s="684" t="s">
        <v>148</v>
      </c>
      <c r="H244" s="684"/>
      <c r="I244" s="670"/>
    </row>
    <row r="245" spans="1:9">
      <c r="A245" s="442" t="s">
        <v>923</v>
      </c>
      <c r="B245" s="442" t="s">
        <v>873</v>
      </c>
      <c r="C245" s="442">
        <v>2016</v>
      </c>
      <c r="D245" s="442" t="s">
        <v>168</v>
      </c>
    </row>
    <row r="246" spans="1:9">
      <c r="A246" s="442" t="s">
        <v>923</v>
      </c>
      <c r="B246" s="442" t="s">
        <v>875</v>
      </c>
      <c r="C246" s="442">
        <v>2017</v>
      </c>
      <c r="D246" s="442" t="s">
        <v>168</v>
      </c>
    </row>
    <row r="247" spans="1:9">
      <c r="A247" s="442" t="s">
        <v>923</v>
      </c>
      <c r="B247" s="442" t="s">
        <v>877</v>
      </c>
      <c r="C247" s="442">
        <v>2018</v>
      </c>
      <c r="D247" s="442" t="s">
        <v>168</v>
      </c>
    </row>
    <row r="248" spans="1:9">
      <c r="A248" s="442" t="s">
        <v>923</v>
      </c>
      <c r="B248" s="442" t="s">
        <v>878</v>
      </c>
      <c r="C248" s="442" t="s">
        <v>879</v>
      </c>
      <c r="D248" s="442" t="s">
        <v>168</v>
      </c>
    </row>
    <row r="249" spans="1:9">
      <c r="A249" s="442" t="s">
        <v>923</v>
      </c>
      <c r="B249" s="442" t="s">
        <v>880</v>
      </c>
      <c r="C249" s="442">
        <v>2019</v>
      </c>
      <c r="D249" s="442" t="s">
        <v>168</v>
      </c>
    </row>
    <row r="250" spans="1:9">
      <c r="A250" s="442" t="s">
        <v>923</v>
      </c>
      <c r="B250" s="442" t="s">
        <v>881</v>
      </c>
      <c r="C250" s="442" t="s">
        <v>882</v>
      </c>
      <c r="D250" s="442" t="s">
        <v>168</v>
      </c>
    </row>
    <row r="251" spans="1:9">
      <c r="A251" s="442" t="s">
        <v>923</v>
      </c>
      <c r="B251" s="442" t="s">
        <v>884</v>
      </c>
      <c r="C251" s="442">
        <v>2020</v>
      </c>
      <c r="D251" s="442" t="s">
        <v>168</v>
      </c>
      <c r="I251" s="670"/>
    </row>
    <row r="252" spans="1:9">
      <c r="A252" s="442" t="s">
        <v>923</v>
      </c>
      <c r="B252" s="442" t="s">
        <v>885</v>
      </c>
      <c r="C252" s="442">
        <v>2021</v>
      </c>
      <c r="D252" s="442" t="s">
        <v>168</v>
      </c>
      <c r="I252" s="670"/>
    </row>
    <row r="253" spans="1:9">
      <c r="A253" s="670" t="s">
        <v>924</v>
      </c>
      <c r="B253" s="442" t="s">
        <v>885</v>
      </c>
      <c r="C253" s="442">
        <v>2021</v>
      </c>
      <c r="D253" s="442" t="s">
        <v>898</v>
      </c>
      <c r="I253" s="670"/>
    </row>
    <row r="254" spans="1:9">
      <c r="A254" s="442" t="s">
        <v>56</v>
      </c>
      <c r="B254" s="442" t="s">
        <v>873</v>
      </c>
      <c r="C254" s="442">
        <v>2016</v>
      </c>
      <c r="D254" s="442" t="s">
        <v>142</v>
      </c>
      <c r="E254" s="442" t="s">
        <v>148</v>
      </c>
      <c r="F254" s="442" t="s">
        <v>925</v>
      </c>
    </row>
    <row r="255" spans="1:9">
      <c r="A255" s="442" t="s">
        <v>56</v>
      </c>
      <c r="B255" s="442" t="s">
        <v>875</v>
      </c>
      <c r="C255" s="442">
        <v>2017</v>
      </c>
      <c r="D255" s="442" t="s">
        <v>142</v>
      </c>
      <c r="E255" s="442" t="s">
        <v>148</v>
      </c>
    </row>
    <row r="256" spans="1:9">
      <c r="A256" s="442" t="s">
        <v>56</v>
      </c>
      <c r="B256" s="442" t="s">
        <v>877</v>
      </c>
      <c r="C256" s="442">
        <v>2018</v>
      </c>
      <c r="D256" s="442" t="s">
        <v>142</v>
      </c>
      <c r="E256" s="442" t="s">
        <v>803</v>
      </c>
      <c r="F256" s="442" t="s">
        <v>161</v>
      </c>
    </row>
    <row r="257" spans="1:9">
      <c r="A257" s="442" t="s">
        <v>56</v>
      </c>
      <c r="B257" s="442" t="s">
        <v>878</v>
      </c>
      <c r="C257" s="442" t="s">
        <v>879</v>
      </c>
      <c r="D257" s="442" t="s">
        <v>168</v>
      </c>
    </row>
    <row r="258" spans="1:9">
      <c r="A258" s="442" t="s">
        <v>56</v>
      </c>
      <c r="B258" s="442" t="s">
        <v>880</v>
      </c>
      <c r="C258" s="442">
        <v>2019</v>
      </c>
      <c r="D258" s="442" t="s">
        <v>142</v>
      </c>
      <c r="E258" s="442" t="s">
        <v>148</v>
      </c>
    </row>
    <row r="259" spans="1:9">
      <c r="A259" s="442" t="s">
        <v>56</v>
      </c>
      <c r="B259" s="442" t="s">
        <v>881</v>
      </c>
      <c r="C259" s="442" t="s">
        <v>882</v>
      </c>
      <c r="D259" s="442" t="s">
        <v>168</v>
      </c>
    </row>
    <row r="260" spans="1:9">
      <c r="A260" s="442" t="s">
        <v>56</v>
      </c>
      <c r="B260" s="442" t="s">
        <v>884</v>
      </c>
      <c r="C260" s="442">
        <v>2020</v>
      </c>
      <c r="D260" s="442" t="s">
        <v>142</v>
      </c>
      <c r="E260" s="684" t="s">
        <v>148</v>
      </c>
      <c r="I260" s="670"/>
    </row>
    <row r="261" spans="1:9">
      <c r="A261" s="442" t="s">
        <v>56</v>
      </c>
      <c r="B261" s="442" t="s">
        <v>885</v>
      </c>
      <c r="C261" s="442">
        <v>2021</v>
      </c>
      <c r="D261" s="442" t="s">
        <v>142</v>
      </c>
      <c r="E261" s="684" t="s">
        <v>148</v>
      </c>
      <c r="I261" s="670"/>
    </row>
    <row r="262" spans="1:9">
      <c r="A262" s="442" t="s">
        <v>926</v>
      </c>
      <c r="B262" s="442" t="s">
        <v>873</v>
      </c>
      <c r="C262" s="442">
        <v>2016</v>
      </c>
      <c r="D262" s="442" t="s">
        <v>168</v>
      </c>
    </row>
    <row r="263" spans="1:9">
      <c r="A263" s="442" t="s">
        <v>926</v>
      </c>
      <c r="B263" s="442" t="s">
        <v>875</v>
      </c>
      <c r="C263" s="442">
        <v>2017</v>
      </c>
      <c r="D263" s="442" t="s">
        <v>168</v>
      </c>
    </row>
    <row r="264" spans="1:9">
      <c r="A264" s="442" t="s">
        <v>926</v>
      </c>
      <c r="B264" s="442" t="s">
        <v>877</v>
      </c>
      <c r="C264" s="442">
        <v>2018</v>
      </c>
      <c r="D264" s="442" t="s">
        <v>142</v>
      </c>
      <c r="E264" s="442" t="s">
        <v>803</v>
      </c>
      <c r="F264" s="442" t="s">
        <v>170</v>
      </c>
    </row>
    <row r="265" spans="1:9">
      <c r="A265" s="442" t="s">
        <v>926</v>
      </c>
      <c r="B265" s="442" t="s">
        <v>878</v>
      </c>
      <c r="C265" s="442" t="s">
        <v>879</v>
      </c>
      <c r="D265" s="442" t="s">
        <v>168</v>
      </c>
    </row>
    <row r="266" spans="1:9">
      <c r="A266" s="442" t="s">
        <v>926</v>
      </c>
      <c r="B266" s="442" t="s">
        <v>880</v>
      </c>
      <c r="C266" s="442">
        <v>2019</v>
      </c>
      <c r="D266" s="442" t="s">
        <v>168</v>
      </c>
    </row>
    <row r="267" spans="1:9">
      <c r="A267" s="442" t="s">
        <v>926</v>
      </c>
      <c r="B267" s="442" t="s">
        <v>881</v>
      </c>
      <c r="C267" s="442" t="s">
        <v>882</v>
      </c>
      <c r="D267" s="442" t="s">
        <v>168</v>
      </c>
    </row>
    <row r="268" spans="1:9">
      <c r="A268" s="442" t="s">
        <v>926</v>
      </c>
      <c r="B268" s="442" t="s">
        <v>884</v>
      </c>
      <c r="C268" s="442">
        <v>2020</v>
      </c>
      <c r="D268" s="442" t="s">
        <v>142</v>
      </c>
      <c r="E268" s="684" t="s">
        <v>148</v>
      </c>
      <c r="I268" s="670"/>
    </row>
    <row r="269" spans="1:9">
      <c r="A269" s="442" t="s">
        <v>926</v>
      </c>
      <c r="B269" s="442" t="s">
        <v>885</v>
      </c>
      <c r="C269" s="442">
        <v>2021</v>
      </c>
      <c r="D269" s="442" t="s">
        <v>142</v>
      </c>
      <c r="E269" s="684" t="s">
        <v>148</v>
      </c>
      <c r="I269" s="670"/>
    </row>
    <row r="270" spans="1:9">
      <c r="A270" s="442" t="s">
        <v>19</v>
      </c>
      <c r="B270" s="442" t="s">
        <v>873</v>
      </c>
      <c r="C270" s="442">
        <v>2016</v>
      </c>
      <c r="D270" s="442" t="s">
        <v>142</v>
      </c>
    </row>
    <row r="271" spans="1:9">
      <c r="A271" s="442" t="s">
        <v>19</v>
      </c>
      <c r="B271" s="442" t="s">
        <v>875</v>
      </c>
      <c r="C271" s="442">
        <v>2017</v>
      </c>
      <c r="D271" s="442" t="s">
        <v>142</v>
      </c>
      <c r="E271" s="442" t="s">
        <v>874</v>
      </c>
    </row>
    <row r="272" spans="1:9">
      <c r="A272" s="442" t="s">
        <v>19</v>
      </c>
      <c r="B272" s="442" t="s">
        <v>877</v>
      </c>
      <c r="C272" s="442">
        <v>2018</v>
      </c>
      <c r="D272" s="442" t="s">
        <v>142</v>
      </c>
      <c r="E272" s="442" t="s">
        <v>876</v>
      </c>
      <c r="F272" s="442" t="s">
        <v>803</v>
      </c>
    </row>
    <row r="273" spans="1:10">
      <c r="A273" s="442" t="s">
        <v>19</v>
      </c>
      <c r="B273" s="442" t="s">
        <v>878</v>
      </c>
      <c r="C273" s="442" t="s">
        <v>879</v>
      </c>
      <c r="D273" s="442" t="s">
        <v>142</v>
      </c>
    </row>
    <row r="274" spans="1:10">
      <c r="A274" s="442" t="s">
        <v>19</v>
      </c>
      <c r="B274" s="442" t="s">
        <v>880</v>
      </c>
      <c r="C274" s="442">
        <v>2019</v>
      </c>
      <c r="D274" s="442" t="s">
        <v>142</v>
      </c>
      <c r="E274" s="442" t="s">
        <v>889</v>
      </c>
    </row>
    <row r="275" spans="1:10">
      <c r="A275" s="442" t="s">
        <v>19</v>
      </c>
      <c r="B275" s="442" t="s">
        <v>881</v>
      </c>
      <c r="C275" s="442" t="s">
        <v>882</v>
      </c>
      <c r="D275" s="442" t="s">
        <v>142</v>
      </c>
      <c r="E275" s="442" t="s">
        <v>927</v>
      </c>
      <c r="F275" s="442" t="s">
        <v>928</v>
      </c>
    </row>
    <row r="276" spans="1:10" ht="29">
      <c r="A276" s="442" t="s">
        <v>19</v>
      </c>
      <c r="B276" s="442" t="s">
        <v>884</v>
      </c>
      <c r="C276" s="442">
        <v>2020</v>
      </c>
      <c r="D276" s="684" t="s">
        <v>142</v>
      </c>
      <c r="E276" s="684" t="s">
        <v>161</v>
      </c>
      <c r="F276" s="684" t="s">
        <v>890</v>
      </c>
      <c r="G276" s="684" t="s">
        <v>185</v>
      </c>
      <c r="H276" s="702" t="s">
        <v>148</v>
      </c>
      <c r="I276" s="670"/>
      <c r="J276" s="684"/>
    </row>
    <row r="277" spans="1:10">
      <c r="A277" s="442" t="s">
        <v>19</v>
      </c>
      <c r="B277" s="442" t="s">
        <v>885</v>
      </c>
      <c r="C277" s="442">
        <v>2021</v>
      </c>
      <c r="D277" s="684" t="s">
        <v>142</v>
      </c>
      <c r="E277" s="684" t="s">
        <v>185</v>
      </c>
      <c r="F277" s="684" t="s">
        <v>161</v>
      </c>
      <c r="G277" s="684"/>
      <c r="H277" s="684"/>
      <c r="I277" s="670"/>
      <c r="J277" s="684"/>
    </row>
    <row r="278" spans="1:10">
      <c r="A278" s="442" t="s">
        <v>453</v>
      </c>
      <c r="B278" s="442" t="s">
        <v>873</v>
      </c>
      <c r="C278" s="442">
        <v>2016</v>
      </c>
      <c r="D278" s="684" t="s">
        <v>168</v>
      </c>
      <c r="E278" s="684"/>
      <c r="F278" s="684"/>
      <c r="G278" s="684"/>
      <c r="H278" s="684"/>
      <c r="I278" s="684"/>
      <c r="J278" s="684"/>
    </row>
    <row r="279" spans="1:10">
      <c r="A279" s="442" t="s">
        <v>453</v>
      </c>
      <c r="B279" s="442" t="s">
        <v>875</v>
      </c>
      <c r="C279" s="442">
        <v>2017</v>
      </c>
      <c r="D279" s="442" t="s">
        <v>168</v>
      </c>
    </row>
    <row r="280" spans="1:10">
      <c r="A280" s="442" t="s">
        <v>453</v>
      </c>
      <c r="B280" s="442" t="s">
        <v>877</v>
      </c>
      <c r="C280" s="442">
        <v>2018</v>
      </c>
      <c r="D280" s="442" t="s">
        <v>168</v>
      </c>
    </row>
    <row r="281" spans="1:10">
      <c r="A281" s="442" t="s">
        <v>453</v>
      </c>
      <c r="B281" s="442" t="s">
        <v>878</v>
      </c>
      <c r="C281" s="442" t="s">
        <v>879</v>
      </c>
      <c r="D281" s="442" t="s">
        <v>168</v>
      </c>
    </row>
    <row r="282" spans="1:10">
      <c r="A282" s="442" t="s">
        <v>453</v>
      </c>
      <c r="B282" s="442" t="s">
        <v>880</v>
      </c>
      <c r="C282" s="442">
        <v>2019</v>
      </c>
      <c r="D282" s="442" t="s">
        <v>168</v>
      </c>
    </row>
    <row r="283" spans="1:10">
      <c r="A283" s="442" t="s">
        <v>453</v>
      </c>
      <c r="B283" s="442" t="s">
        <v>881</v>
      </c>
      <c r="C283" s="442" t="s">
        <v>882</v>
      </c>
      <c r="D283" s="442" t="s">
        <v>168</v>
      </c>
    </row>
    <row r="284" spans="1:10">
      <c r="A284" s="442" t="s">
        <v>453</v>
      </c>
      <c r="B284" s="442" t="s">
        <v>884</v>
      </c>
      <c r="C284" s="442">
        <v>2020</v>
      </c>
      <c r="D284" s="442" t="s">
        <v>168</v>
      </c>
      <c r="I284" s="670"/>
    </row>
    <row r="285" spans="1:10">
      <c r="A285" s="442" t="s">
        <v>453</v>
      </c>
      <c r="B285" s="442" t="s">
        <v>885</v>
      </c>
      <c r="C285" s="442">
        <v>2021</v>
      </c>
      <c r="D285" s="442" t="s">
        <v>898</v>
      </c>
      <c r="I285" s="670"/>
    </row>
    <row r="286" spans="1:10">
      <c r="A286" s="442" t="s">
        <v>454</v>
      </c>
      <c r="B286" s="442" t="s">
        <v>873</v>
      </c>
      <c r="C286" s="442">
        <v>2016</v>
      </c>
      <c r="D286" s="442" t="s">
        <v>168</v>
      </c>
    </row>
    <row r="287" spans="1:10">
      <c r="A287" s="442" t="s">
        <v>454</v>
      </c>
      <c r="B287" s="442" t="s">
        <v>875</v>
      </c>
      <c r="C287" s="442">
        <v>2017</v>
      </c>
      <c r="D287" s="442" t="s">
        <v>168</v>
      </c>
    </row>
    <row r="288" spans="1:10">
      <c r="A288" s="442" t="s">
        <v>454</v>
      </c>
      <c r="B288" s="442" t="s">
        <v>877</v>
      </c>
      <c r="C288" s="442">
        <v>2018</v>
      </c>
      <c r="D288" s="442" t="s">
        <v>168</v>
      </c>
    </row>
    <row r="289" spans="1:9">
      <c r="A289" s="442" t="s">
        <v>454</v>
      </c>
      <c r="B289" s="442" t="s">
        <v>878</v>
      </c>
      <c r="C289" s="442" t="s">
        <v>879</v>
      </c>
      <c r="D289" s="442" t="s">
        <v>168</v>
      </c>
    </row>
    <row r="290" spans="1:9">
      <c r="A290" s="442" t="s">
        <v>454</v>
      </c>
      <c r="B290" s="442" t="s">
        <v>880</v>
      </c>
      <c r="C290" s="442">
        <v>2019</v>
      </c>
      <c r="D290" s="442" t="s">
        <v>168</v>
      </c>
    </row>
    <row r="291" spans="1:9">
      <c r="A291" s="442" t="s">
        <v>454</v>
      </c>
      <c r="B291" s="442" t="s">
        <v>881</v>
      </c>
      <c r="C291" s="442" t="s">
        <v>882</v>
      </c>
      <c r="D291" s="442" t="s">
        <v>168</v>
      </c>
    </row>
    <row r="292" spans="1:9">
      <c r="A292" s="442" t="s">
        <v>454</v>
      </c>
      <c r="B292" s="442" t="s">
        <v>884</v>
      </c>
      <c r="C292" s="442">
        <v>2020</v>
      </c>
      <c r="D292" s="442" t="s">
        <v>168</v>
      </c>
      <c r="I292" s="670"/>
    </row>
    <row r="293" spans="1:9">
      <c r="A293" s="442" t="s">
        <v>454</v>
      </c>
      <c r="B293" s="442" t="s">
        <v>885</v>
      </c>
      <c r="C293" s="442">
        <v>2021</v>
      </c>
      <c r="D293" s="442" t="s">
        <v>898</v>
      </c>
      <c r="I293" s="670"/>
    </row>
    <row r="294" spans="1:9">
      <c r="A294" s="442" t="s">
        <v>929</v>
      </c>
      <c r="B294" s="442" t="s">
        <v>884</v>
      </c>
      <c r="C294" s="442">
        <v>2020</v>
      </c>
      <c r="D294" s="442" t="s">
        <v>887</v>
      </c>
      <c r="E294" s="703"/>
      <c r="F294" s="703"/>
      <c r="G294" s="703"/>
      <c r="H294" s="703"/>
      <c r="I294" s="670"/>
    </row>
    <row r="295" spans="1:9">
      <c r="A295" s="442" t="s">
        <v>929</v>
      </c>
      <c r="B295" s="442" t="s">
        <v>885</v>
      </c>
      <c r="C295" s="442">
        <v>2021</v>
      </c>
      <c r="D295" s="442" t="s">
        <v>887</v>
      </c>
      <c r="E295" s="703"/>
      <c r="F295" s="703"/>
      <c r="G295" s="703"/>
      <c r="H295" s="703"/>
      <c r="I295" s="670"/>
    </row>
    <row r="296" spans="1:9">
      <c r="A296" s="442" t="s">
        <v>930</v>
      </c>
      <c r="B296" s="442" t="s">
        <v>873</v>
      </c>
      <c r="C296" s="442">
        <v>2016</v>
      </c>
      <c r="D296" s="442" t="s">
        <v>168</v>
      </c>
    </row>
    <row r="297" spans="1:9">
      <c r="A297" s="442" t="s">
        <v>930</v>
      </c>
      <c r="B297" s="442" t="s">
        <v>875</v>
      </c>
      <c r="C297" s="442">
        <v>2017</v>
      </c>
      <c r="D297" s="442" t="s">
        <v>168</v>
      </c>
    </row>
    <row r="298" spans="1:9">
      <c r="A298" s="442" t="s">
        <v>930</v>
      </c>
      <c r="B298" s="442" t="s">
        <v>877</v>
      </c>
      <c r="C298" s="442">
        <v>2018</v>
      </c>
      <c r="D298" s="442" t="s">
        <v>142</v>
      </c>
      <c r="E298" s="442" t="s">
        <v>803</v>
      </c>
      <c r="F298" s="442" t="s">
        <v>170</v>
      </c>
    </row>
    <row r="299" spans="1:9">
      <c r="A299" s="442" t="s">
        <v>930</v>
      </c>
      <c r="B299" s="442" t="s">
        <v>878</v>
      </c>
      <c r="C299" s="442" t="s">
        <v>879</v>
      </c>
      <c r="D299" s="442" t="s">
        <v>168</v>
      </c>
    </row>
    <row r="300" spans="1:9">
      <c r="A300" s="442" t="s">
        <v>930</v>
      </c>
      <c r="B300" s="442" t="s">
        <v>880</v>
      </c>
      <c r="C300" s="442">
        <v>2019</v>
      </c>
      <c r="D300" s="442" t="s">
        <v>142</v>
      </c>
      <c r="E300" s="442" t="s">
        <v>148</v>
      </c>
    </row>
    <row r="301" spans="1:9">
      <c r="A301" s="442" t="s">
        <v>930</v>
      </c>
      <c r="B301" s="442" t="s">
        <v>881</v>
      </c>
      <c r="C301" s="442" t="s">
        <v>882</v>
      </c>
      <c r="D301" s="442" t="s">
        <v>168</v>
      </c>
    </row>
    <row r="302" spans="1:9">
      <c r="A302" s="442" t="s">
        <v>930</v>
      </c>
      <c r="B302" s="442" t="s">
        <v>884</v>
      </c>
      <c r="C302" s="442">
        <v>2020</v>
      </c>
      <c r="D302" s="442" t="s">
        <v>142</v>
      </c>
      <c r="E302" s="684" t="s">
        <v>148</v>
      </c>
      <c r="I302" s="670"/>
    </row>
    <row r="303" spans="1:9">
      <c r="A303" s="442" t="s">
        <v>930</v>
      </c>
      <c r="B303" s="442" t="s">
        <v>885</v>
      </c>
      <c r="C303" s="442">
        <v>2021</v>
      </c>
      <c r="D303" s="442" t="s">
        <v>142</v>
      </c>
      <c r="E303" s="684" t="s">
        <v>148</v>
      </c>
      <c r="I303" s="670"/>
    </row>
    <row r="304" spans="1:9">
      <c r="A304" s="442" t="s">
        <v>50</v>
      </c>
      <c r="B304" s="442" t="s">
        <v>873</v>
      </c>
      <c r="C304" s="442">
        <v>2016</v>
      </c>
      <c r="D304" s="442" t="s">
        <v>142</v>
      </c>
      <c r="E304" s="442" t="s">
        <v>911</v>
      </c>
      <c r="F304" s="442" t="s">
        <v>915</v>
      </c>
    </row>
    <row r="305" spans="1:9">
      <c r="A305" s="442" t="s">
        <v>50</v>
      </c>
      <c r="B305" s="442" t="s">
        <v>875</v>
      </c>
      <c r="C305" s="442">
        <v>2017</v>
      </c>
      <c r="D305" s="442" t="s">
        <v>142</v>
      </c>
      <c r="E305" s="442" t="s">
        <v>874</v>
      </c>
    </row>
    <row r="306" spans="1:9">
      <c r="A306" s="442" t="s">
        <v>50</v>
      </c>
      <c r="B306" s="442" t="s">
        <v>877</v>
      </c>
      <c r="C306" s="442">
        <v>2018</v>
      </c>
      <c r="D306" s="442" t="s">
        <v>142</v>
      </c>
      <c r="E306" s="442" t="s">
        <v>876</v>
      </c>
      <c r="F306" s="442" t="s">
        <v>161</v>
      </c>
    </row>
    <row r="307" spans="1:9">
      <c r="A307" s="442" t="s">
        <v>50</v>
      </c>
      <c r="B307" s="442" t="s">
        <v>878</v>
      </c>
      <c r="C307" s="442" t="s">
        <v>879</v>
      </c>
      <c r="D307" s="442" t="s">
        <v>142</v>
      </c>
      <c r="E307" s="442" t="s">
        <v>911</v>
      </c>
    </row>
    <row r="308" spans="1:9">
      <c r="A308" s="442" t="s">
        <v>50</v>
      </c>
      <c r="B308" s="442" t="s">
        <v>880</v>
      </c>
      <c r="C308" s="442">
        <v>2019</v>
      </c>
      <c r="D308" s="442" t="s">
        <v>142</v>
      </c>
      <c r="E308" s="442" t="s">
        <v>889</v>
      </c>
    </row>
    <row r="309" spans="1:9">
      <c r="A309" s="442" t="s">
        <v>50</v>
      </c>
      <c r="B309" s="442" t="s">
        <v>881</v>
      </c>
      <c r="C309" s="442" t="s">
        <v>882</v>
      </c>
      <c r="D309" s="442" t="s">
        <v>142</v>
      </c>
      <c r="E309" s="442" t="s">
        <v>161</v>
      </c>
      <c r="F309" s="442" t="s">
        <v>883</v>
      </c>
    </row>
    <row r="310" spans="1:9">
      <c r="A310" s="442" t="s">
        <v>50</v>
      </c>
      <c r="B310" s="442" t="s">
        <v>884</v>
      </c>
      <c r="C310" s="442">
        <v>2020</v>
      </c>
      <c r="D310" s="442" t="s">
        <v>142</v>
      </c>
      <c r="E310" s="684" t="s">
        <v>161</v>
      </c>
      <c r="F310" s="684" t="s">
        <v>185</v>
      </c>
      <c r="I310" s="670"/>
    </row>
    <row r="311" spans="1:9">
      <c r="A311" s="442" t="s">
        <v>50</v>
      </c>
      <c r="B311" s="442" t="s">
        <v>885</v>
      </c>
      <c r="C311" s="442">
        <v>2021</v>
      </c>
      <c r="D311" s="442" t="s">
        <v>142</v>
      </c>
      <c r="E311" s="684" t="s">
        <v>883</v>
      </c>
      <c r="F311" s="442" t="s">
        <v>185</v>
      </c>
      <c r="I311" s="702"/>
    </row>
    <row r="312" spans="1:9">
      <c r="A312" s="442" t="s">
        <v>49</v>
      </c>
      <c r="B312" s="442" t="s">
        <v>873</v>
      </c>
      <c r="C312" s="442">
        <v>2016</v>
      </c>
      <c r="D312" s="442" t="s">
        <v>142</v>
      </c>
    </row>
    <row r="313" spans="1:9">
      <c r="A313" s="442" t="s">
        <v>49</v>
      </c>
      <c r="B313" s="442" t="s">
        <v>875</v>
      </c>
      <c r="C313" s="442">
        <v>2017</v>
      </c>
      <c r="D313" s="442" t="s">
        <v>142</v>
      </c>
      <c r="E313" s="442" t="s">
        <v>919</v>
      </c>
    </row>
    <row r="314" spans="1:9">
      <c r="A314" s="442" t="s">
        <v>49</v>
      </c>
      <c r="B314" s="442" t="s">
        <v>877</v>
      </c>
      <c r="C314" s="442">
        <v>2018</v>
      </c>
      <c r="D314" s="442" t="s">
        <v>142</v>
      </c>
      <c r="E314" s="442" t="s">
        <v>876</v>
      </c>
      <c r="F314" s="442" t="s">
        <v>161</v>
      </c>
    </row>
    <row r="315" spans="1:9">
      <c r="A315" s="442" t="s">
        <v>49</v>
      </c>
      <c r="B315" s="442" t="s">
        <v>878</v>
      </c>
      <c r="C315" s="442" t="s">
        <v>879</v>
      </c>
      <c r="D315" s="442" t="s">
        <v>168</v>
      </c>
    </row>
    <row r="316" spans="1:9">
      <c r="A316" s="442" t="s">
        <v>49</v>
      </c>
      <c r="B316" s="442" t="s">
        <v>880</v>
      </c>
      <c r="C316" s="442">
        <v>2019</v>
      </c>
      <c r="D316" s="442" t="s">
        <v>142</v>
      </c>
      <c r="E316" s="442" t="s">
        <v>161</v>
      </c>
    </row>
    <row r="317" spans="1:9">
      <c r="A317" s="442" t="s">
        <v>49</v>
      </c>
      <c r="B317" s="442" t="s">
        <v>881</v>
      </c>
      <c r="C317" s="442" t="s">
        <v>882</v>
      </c>
      <c r="D317" s="442" t="s">
        <v>168</v>
      </c>
    </row>
    <row r="318" spans="1:9">
      <c r="A318" s="442" t="s">
        <v>49</v>
      </c>
      <c r="B318" s="442" t="s">
        <v>884</v>
      </c>
      <c r="C318" s="442">
        <v>2020</v>
      </c>
      <c r="D318" s="442" t="s">
        <v>142</v>
      </c>
      <c r="E318" s="442" t="s">
        <v>931</v>
      </c>
      <c r="I318" s="670"/>
    </row>
    <row r="319" spans="1:9">
      <c r="A319" s="442" t="s">
        <v>49</v>
      </c>
      <c r="B319" s="442" t="s">
        <v>885</v>
      </c>
      <c r="C319" s="442">
        <v>2021</v>
      </c>
      <c r="D319" s="442" t="s">
        <v>142</v>
      </c>
      <c r="E319" s="442" t="s">
        <v>161</v>
      </c>
      <c r="I319" s="670"/>
    </row>
    <row r="320" spans="1:9">
      <c r="A320" s="442" t="s">
        <v>53</v>
      </c>
      <c r="B320" s="442" t="s">
        <v>873</v>
      </c>
      <c r="C320" s="442">
        <v>2016</v>
      </c>
      <c r="D320" s="442" t="s">
        <v>142</v>
      </c>
    </row>
    <row r="321" spans="1:10">
      <c r="A321" s="442" t="s">
        <v>53</v>
      </c>
      <c r="B321" s="442" t="s">
        <v>875</v>
      </c>
      <c r="C321" s="442">
        <v>2017</v>
      </c>
      <c r="D321" s="442" t="s">
        <v>142</v>
      </c>
      <c r="E321" s="442" t="s">
        <v>148</v>
      </c>
    </row>
    <row r="322" spans="1:10">
      <c r="A322" s="442" t="s">
        <v>53</v>
      </c>
      <c r="B322" s="442" t="s">
        <v>877</v>
      </c>
      <c r="C322" s="442">
        <v>2018</v>
      </c>
      <c r="D322" s="442" t="s">
        <v>142</v>
      </c>
      <c r="E322" s="442" t="s">
        <v>803</v>
      </c>
      <c r="F322" s="442" t="s">
        <v>161</v>
      </c>
    </row>
    <row r="323" spans="1:10">
      <c r="A323" s="442" t="s">
        <v>53</v>
      </c>
      <c r="B323" s="442" t="s">
        <v>878</v>
      </c>
      <c r="C323" s="442" t="s">
        <v>879</v>
      </c>
      <c r="D323" s="442" t="s">
        <v>168</v>
      </c>
    </row>
    <row r="324" spans="1:10">
      <c r="A324" s="442" t="s">
        <v>53</v>
      </c>
      <c r="B324" s="442" t="s">
        <v>880</v>
      </c>
      <c r="C324" s="442">
        <v>2019</v>
      </c>
      <c r="D324" s="442" t="s">
        <v>142</v>
      </c>
      <c r="E324" s="442" t="s">
        <v>148</v>
      </c>
    </row>
    <row r="325" spans="1:10">
      <c r="A325" s="442" t="s">
        <v>53</v>
      </c>
      <c r="B325" s="442" t="s">
        <v>881</v>
      </c>
      <c r="C325" s="442" t="s">
        <v>882</v>
      </c>
      <c r="D325" s="442" t="s">
        <v>168</v>
      </c>
    </row>
    <row r="326" spans="1:10">
      <c r="A326" s="442" t="s">
        <v>53</v>
      </c>
      <c r="B326" s="442" t="s">
        <v>884</v>
      </c>
      <c r="C326" s="442">
        <v>2020</v>
      </c>
      <c r="D326" s="442" t="s">
        <v>142</v>
      </c>
      <c r="E326" s="684" t="s">
        <v>148</v>
      </c>
      <c r="I326" s="670"/>
    </row>
    <row r="327" spans="1:10">
      <c r="A327" s="442" t="s">
        <v>53</v>
      </c>
      <c r="B327" s="442" t="s">
        <v>885</v>
      </c>
      <c r="C327" s="442">
        <v>2021</v>
      </c>
      <c r="D327" s="442" t="s">
        <v>142</v>
      </c>
      <c r="E327" s="684" t="s">
        <v>148</v>
      </c>
      <c r="I327" s="670"/>
    </row>
    <row r="328" spans="1:10">
      <c r="A328" s="442" t="s">
        <v>28</v>
      </c>
      <c r="B328" s="442" t="s">
        <v>873</v>
      </c>
      <c r="C328" s="442">
        <v>2016</v>
      </c>
      <c r="D328" s="442" t="s">
        <v>142</v>
      </c>
      <c r="E328" s="442" t="s">
        <v>911</v>
      </c>
      <c r="F328" s="442" t="s">
        <v>915</v>
      </c>
    </row>
    <row r="329" spans="1:10">
      <c r="A329" s="442" t="s">
        <v>28</v>
      </c>
      <c r="B329" s="442" t="s">
        <v>875</v>
      </c>
      <c r="C329" s="442">
        <v>2017</v>
      </c>
      <c r="D329" s="442" t="s">
        <v>142</v>
      </c>
      <c r="E329" s="442" t="s">
        <v>874</v>
      </c>
    </row>
    <row r="330" spans="1:10">
      <c r="A330" s="442" t="s">
        <v>28</v>
      </c>
      <c r="B330" s="442" t="s">
        <v>877</v>
      </c>
      <c r="C330" s="442">
        <v>2018</v>
      </c>
      <c r="D330" s="442" t="s">
        <v>142</v>
      </c>
      <c r="E330" s="442" t="s">
        <v>876</v>
      </c>
      <c r="F330" s="442" t="s">
        <v>161</v>
      </c>
    </row>
    <row r="331" spans="1:10">
      <c r="A331" s="442" t="s">
        <v>28</v>
      </c>
      <c r="B331" s="442" t="s">
        <v>878</v>
      </c>
      <c r="C331" s="442" t="s">
        <v>879</v>
      </c>
      <c r="D331" s="442" t="s">
        <v>168</v>
      </c>
    </row>
    <row r="332" spans="1:10">
      <c r="A332" s="442" t="s">
        <v>28</v>
      </c>
      <c r="B332" s="442" t="s">
        <v>880</v>
      </c>
      <c r="C332" s="442">
        <v>2019</v>
      </c>
      <c r="D332" s="442" t="s">
        <v>142</v>
      </c>
      <c r="E332" s="442" t="s">
        <v>889</v>
      </c>
    </row>
    <row r="333" spans="1:10">
      <c r="A333" s="442" t="s">
        <v>28</v>
      </c>
      <c r="B333" s="442" t="s">
        <v>881</v>
      </c>
      <c r="C333" s="442" t="s">
        <v>882</v>
      </c>
      <c r="D333" s="442" t="s">
        <v>142</v>
      </c>
      <c r="E333" s="442" t="s">
        <v>911</v>
      </c>
      <c r="F333" s="442" t="s">
        <v>883</v>
      </c>
    </row>
    <row r="334" spans="1:10">
      <c r="A334" s="442" t="s">
        <v>28</v>
      </c>
      <c r="B334" s="442" t="s">
        <v>884</v>
      </c>
      <c r="C334" s="442">
        <v>2020</v>
      </c>
      <c r="D334" s="442" t="s">
        <v>142</v>
      </c>
      <c r="E334" s="684" t="s">
        <v>185</v>
      </c>
      <c r="F334" s="684" t="s">
        <v>883</v>
      </c>
      <c r="G334" s="684" t="s">
        <v>890</v>
      </c>
      <c r="H334" s="684"/>
      <c r="I334" s="670"/>
    </row>
    <row r="335" spans="1:10" ht="87">
      <c r="A335" s="442" t="s">
        <v>28</v>
      </c>
      <c r="B335" s="442" t="s">
        <v>885</v>
      </c>
      <c r="C335" s="442">
        <v>2021</v>
      </c>
      <c r="D335" s="442" t="s">
        <v>142</v>
      </c>
      <c r="E335" s="684" t="s">
        <v>185</v>
      </c>
      <c r="F335" s="684" t="s">
        <v>883</v>
      </c>
      <c r="G335" s="684"/>
      <c r="H335" s="684"/>
      <c r="I335" s="705" t="s">
        <v>932</v>
      </c>
      <c r="J335" s="684"/>
    </row>
    <row r="336" spans="1:10">
      <c r="A336" s="442" t="s">
        <v>20</v>
      </c>
      <c r="B336" s="442" t="s">
        <v>873</v>
      </c>
      <c r="C336" s="442">
        <v>2016</v>
      </c>
      <c r="D336" s="442" t="s">
        <v>142</v>
      </c>
      <c r="E336" s="442" t="s">
        <v>911</v>
      </c>
    </row>
    <row r="337" spans="1:9">
      <c r="A337" s="442" t="s">
        <v>20</v>
      </c>
      <c r="B337" s="442" t="s">
        <v>875</v>
      </c>
      <c r="C337" s="442">
        <v>2017</v>
      </c>
      <c r="D337" s="442" t="s">
        <v>142</v>
      </c>
      <c r="E337" s="442" t="s">
        <v>874</v>
      </c>
    </row>
    <row r="338" spans="1:9">
      <c r="A338" s="442" t="s">
        <v>20</v>
      </c>
      <c r="B338" s="442" t="s">
        <v>877</v>
      </c>
      <c r="C338" s="442">
        <v>2018</v>
      </c>
      <c r="D338" s="442" t="s">
        <v>142</v>
      </c>
      <c r="E338" s="442" t="s">
        <v>876</v>
      </c>
      <c r="F338" s="442" t="s">
        <v>161</v>
      </c>
    </row>
    <row r="339" spans="1:9">
      <c r="A339" s="442" t="s">
        <v>20</v>
      </c>
      <c r="B339" s="442" t="s">
        <v>878</v>
      </c>
      <c r="C339" s="442" t="s">
        <v>879</v>
      </c>
      <c r="D339" s="442" t="s">
        <v>142</v>
      </c>
      <c r="E339" s="442" t="s">
        <v>933</v>
      </c>
      <c r="F339" s="442" t="s">
        <v>915</v>
      </c>
    </row>
    <row r="340" spans="1:9">
      <c r="A340" s="442" t="s">
        <v>20</v>
      </c>
      <c r="B340" s="442" t="s">
        <v>880</v>
      </c>
      <c r="C340" s="442">
        <v>2019</v>
      </c>
      <c r="D340" s="442" t="s">
        <v>142</v>
      </c>
      <c r="E340" s="442" t="s">
        <v>889</v>
      </c>
    </row>
    <row r="341" spans="1:9">
      <c r="A341" s="442" t="s">
        <v>20</v>
      </c>
      <c r="B341" s="442" t="s">
        <v>881</v>
      </c>
      <c r="C341" s="442" t="s">
        <v>882</v>
      </c>
      <c r="D341" s="442" t="s">
        <v>142</v>
      </c>
      <c r="E341" s="442" t="s">
        <v>933</v>
      </c>
      <c r="F341" s="442" t="s">
        <v>883</v>
      </c>
    </row>
    <row r="342" spans="1:9">
      <c r="A342" s="442" t="s">
        <v>20</v>
      </c>
      <c r="B342" s="442" t="s">
        <v>884</v>
      </c>
      <c r="C342" s="442">
        <v>2020</v>
      </c>
      <c r="D342" s="442" t="s">
        <v>142</v>
      </c>
      <c r="E342" s="684" t="s">
        <v>161</v>
      </c>
      <c r="F342" s="684" t="s">
        <v>185</v>
      </c>
      <c r="G342" s="442" t="s">
        <v>890</v>
      </c>
      <c r="I342" s="705"/>
    </row>
    <row r="343" spans="1:9">
      <c r="A343" s="442" t="s">
        <v>20</v>
      </c>
      <c r="B343" s="442" t="s">
        <v>885</v>
      </c>
      <c r="C343" s="442">
        <v>2021</v>
      </c>
      <c r="D343" s="442" t="s">
        <v>142</v>
      </c>
      <c r="E343" s="684" t="s">
        <v>185</v>
      </c>
      <c r="F343" s="684" t="s">
        <v>883</v>
      </c>
      <c r="I343" s="670"/>
    </row>
    <row r="344" spans="1:9">
      <c r="A344" s="442" t="s">
        <v>32</v>
      </c>
      <c r="B344" s="442" t="s">
        <v>873</v>
      </c>
      <c r="C344" s="442">
        <v>2016</v>
      </c>
      <c r="D344" s="442" t="s">
        <v>142</v>
      </c>
    </row>
    <row r="345" spans="1:9">
      <c r="A345" s="442" t="s">
        <v>32</v>
      </c>
      <c r="B345" s="442" t="s">
        <v>875</v>
      </c>
      <c r="C345" s="442">
        <v>2017</v>
      </c>
      <c r="D345" s="442" t="s">
        <v>142</v>
      </c>
      <c r="E345" s="442" t="s">
        <v>148</v>
      </c>
    </row>
    <row r="346" spans="1:9">
      <c r="A346" s="442" t="s">
        <v>32</v>
      </c>
      <c r="B346" s="442" t="s">
        <v>877</v>
      </c>
      <c r="C346" s="442">
        <v>2018</v>
      </c>
      <c r="D346" s="442" t="s">
        <v>142</v>
      </c>
      <c r="E346" s="442" t="s">
        <v>803</v>
      </c>
      <c r="F346" s="442" t="s">
        <v>876</v>
      </c>
    </row>
    <row r="347" spans="1:9">
      <c r="A347" s="442" t="s">
        <v>32</v>
      </c>
      <c r="B347" s="442" t="s">
        <v>878</v>
      </c>
      <c r="C347" s="442" t="s">
        <v>879</v>
      </c>
      <c r="D347" s="442" t="s">
        <v>142</v>
      </c>
      <c r="E347" s="442" t="s">
        <v>803</v>
      </c>
      <c r="F347" s="442" t="s">
        <v>894</v>
      </c>
    </row>
    <row r="348" spans="1:9">
      <c r="A348" s="442" t="s">
        <v>32</v>
      </c>
      <c r="B348" s="442" t="s">
        <v>880</v>
      </c>
      <c r="C348" s="442">
        <v>2019</v>
      </c>
      <c r="D348" s="442" t="s">
        <v>142</v>
      </c>
      <c r="E348" s="442" t="s">
        <v>148</v>
      </c>
    </row>
    <row r="349" spans="1:9">
      <c r="A349" s="442" t="s">
        <v>32</v>
      </c>
      <c r="B349" s="442" t="s">
        <v>881</v>
      </c>
      <c r="C349" s="442" t="s">
        <v>882</v>
      </c>
      <c r="D349" s="442" t="s">
        <v>168</v>
      </c>
    </row>
    <row r="350" spans="1:9">
      <c r="A350" s="442" t="s">
        <v>32</v>
      </c>
      <c r="B350" s="442" t="s">
        <v>884</v>
      </c>
      <c r="C350" s="442">
        <v>2020</v>
      </c>
      <c r="D350" s="442" t="s">
        <v>142</v>
      </c>
      <c r="E350" s="684" t="s">
        <v>148</v>
      </c>
      <c r="F350" s="684" t="s">
        <v>161</v>
      </c>
      <c r="G350" s="684" t="s">
        <v>185</v>
      </c>
      <c r="H350" s="684"/>
      <c r="I350" s="670"/>
    </row>
    <row r="351" spans="1:9">
      <c r="A351" s="442" t="s">
        <v>32</v>
      </c>
      <c r="B351" s="442" t="s">
        <v>885</v>
      </c>
      <c r="C351" s="442">
        <v>2021</v>
      </c>
      <c r="D351" s="442" t="s">
        <v>142</v>
      </c>
      <c r="E351" s="684" t="s">
        <v>148</v>
      </c>
      <c r="F351" s="684" t="s">
        <v>185</v>
      </c>
      <c r="G351" s="684" t="s">
        <v>161</v>
      </c>
      <c r="H351" s="684"/>
      <c r="I351" s="670"/>
    </row>
    <row r="352" spans="1:9">
      <c r="A352" s="442" t="s">
        <v>43</v>
      </c>
      <c r="B352" s="442" t="s">
        <v>873</v>
      </c>
      <c r="C352" s="442">
        <v>2016</v>
      </c>
      <c r="D352" s="442" t="s">
        <v>142</v>
      </c>
    </row>
    <row r="353" spans="1:9">
      <c r="A353" s="442" t="s">
        <v>43</v>
      </c>
      <c r="B353" s="442" t="s">
        <v>875</v>
      </c>
      <c r="C353" s="442">
        <v>2017</v>
      </c>
      <c r="D353" s="442" t="s">
        <v>142</v>
      </c>
      <c r="E353" s="442" t="s">
        <v>170</v>
      </c>
    </row>
    <row r="354" spans="1:9">
      <c r="A354" s="442" t="s">
        <v>43</v>
      </c>
      <c r="B354" s="442" t="s">
        <v>877</v>
      </c>
      <c r="C354" s="442">
        <v>2018</v>
      </c>
      <c r="D354" s="442" t="s">
        <v>142</v>
      </c>
      <c r="E354" s="442" t="s">
        <v>876</v>
      </c>
      <c r="F354" s="442" t="s">
        <v>161</v>
      </c>
    </row>
    <row r="355" spans="1:9">
      <c r="A355" s="442" t="s">
        <v>43</v>
      </c>
      <c r="B355" s="442" t="s">
        <v>878</v>
      </c>
      <c r="C355" s="442" t="s">
        <v>879</v>
      </c>
      <c r="D355" s="442" t="s">
        <v>168</v>
      </c>
    </row>
    <row r="356" spans="1:9">
      <c r="A356" s="442" t="s">
        <v>43</v>
      </c>
      <c r="B356" s="442" t="s">
        <v>880</v>
      </c>
      <c r="C356" s="442">
        <v>2019</v>
      </c>
      <c r="D356" s="442" t="s">
        <v>142</v>
      </c>
      <c r="E356" s="442" t="s">
        <v>889</v>
      </c>
    </row>
    <row r="357" spans="1:9">
      <c r="A357" s="442" t="s">
        <v>43</v>
      </c>
      <c r="B357" s="442" t="s">
        <v>881</v>
      </c>
      <c r="C357" s="442" t="s">
        <v>882</v>
      </c>
      <c r="D357" s="442" t="s">
        <v>168</v>
      </c>
    </row>
    <row r="358" spans="1:9">
      <c r="A358" s="442" t="s">
        <v>43</v>
      </c>
      <c r="B358" s="442" t="s">
        <v>884</v>
      </c>
      <c r="C358" s="442">
        <v>2020</v>
      </c>
      <c r="D358" s="442" t="s">
        <v>142</v>
      </c>
      <c r="E358" s="442" t="s">
        <v>876</v>
      </c>
      <c r="I358" s="670"/>
    </row>
    <row r="359" spans="1:9">
      <c r="A359" s="442" t="s">
        <v>43</v>
      </c>
      <c r="B359" s="442" t="s">
        <v>885</v>
      </c>
      <c r="C359" s="442">
        <v>2021</v>
      </c>
      <c r="D359" s="442" t="s">
        <v>142</v>
      </c>
      <c r="E359" s="442" t="s">
        <v>161</v>
      </c>
      <c r="F359" s="442" t="s">
        <v>934</v>
      </c>
      <c r="I359" s="702"/>
    </row>
    <row r="360" spans="1:9">
      <c r="A360" s="442" t="s">
        <v>31</v>
      </c>
      <c r="B360" s="442" t="s">
        <v>873</v>
      </c>
      <c r="C360" s="442">
        <v>2016</v>
      </c>
      <c r="D360" s="442" t="s">
        <v>142</v>
      </c>
      <c r="E360" s="442" t="s">
        <v>911</v>
      </c>
    </row>
    <row r="361" spans="1:9">
      <c r="A361" s="442" t="s">
        <v>31</v>
      </c>
      <c r="B361" s="442" t="s">
        <v>875</v>
      </c>
      <c r="C361" s="442">
        <v>2017</v>
      </c>
      <c r="D361" s="442" t="s">
        <v>142</v>
      </c>
      <c r="E361" s="442" t="s">
        <v>874</v>
      </c>
    </row>
    <row r="362" spans="1:9">
      <c r="A362" s="442" t="s">
        <v>31</v>
      </c>
      <c r="B362" s="442" t="s">
        <v>877</v>
      </c>
      <c r="C362" s="442">
        <v>2018</v>
      </c>
      <c r="D362" s="442" t="s">
        <v>142</v>
      </c>
      <c r="E362" s="442" t="s">
        <v>876</v>
      </c>
      <c r="F362" s="442" t="s">
        <v>896</v>
      </c>
    </row>
    <row r="363" spans="1:9">
      <c r="A363" s="442" t="s">
        <v>31</v>
      </c>
      <c r="B363" s="442" t="s">
        <v>878</v>
      </c>
      <c r="C363" s="442" t="s">
        <v>879</v>
      </c>
      <c r="D363" s="442" t="s">
        <v>142</v>
      </c>
      <c r="E363" s="442" t="s">
        <v>935</v>
      </c>
    </row>
    <row r="364" spans="1:9">
      <c r="A364" s="442" t="s">
        <v>31</v>
      </c>
      <c r="B364" s="442" t="s">
        <v>880</v>
      </c>
      <c r="C364" s="442">
        <v>2019</v>
      </c>
      <c r="D364" s="442" t="s">
        <v>142</v>
      </c>
      <c r="E364" s="442" t="s">
        <v>889</v>
      </c>
    </row>
    <row r="365" spans="1:9">
      <c r="A365" s="442" t="s">
        <v>31</v>
      </c>
      <c r="B365" s="442" t="s">
        <v>881</v>
      </c>
      <c r="C365" s="442" t="s">
        <v>882</v>
      </c>
      <c r="D365" s="442" t="s">
        <v>142</v>
      </c>
      <c r="E365" s="442" t="s">
        <v>148</v>
      </c>
      <c r="F365" s="442" t="s">
        <v>883</v>
      </c>
    </row>
    <row r="366" spans="1:9">
      <c r="A366" s="442" t="s">
        <v>31</v>
      </c>
      <c r="B366" s="442" t="s">
        <v>884</v>
      </c>
      <c r="C366" s="442">
        <v>2020</v>
      </c>
      <c r="D366" s="442" t="s">
        <v>142</v>
      </c>
      <c r="E366" s="684" t="s">
        <v>161</v>
      </c>
      <c r="F366" s="684" t="s">
        <v>803</v>
      </c>
      <c r="G366" s="684" t="s">
        <v>185</v>
      </c>
      <c r="H366" s="684"/>
      <c r="I366" s="670"/>
    </row>
    <row r="367" spans="1:9">
      <c r="A367" s="442" t="s">
        <v>31</v>
      </c>
      <c r="B367" s="442" t="s">
        <v>885</v>
      </c>
      <c r="C367" s="442">
        <v>2021</v>
      </c>
      <c r="D367" s="442" t="s">
        <v>142</v>
      </c>
      <c r="E367" s="684" t="s">
        <v>803</v>
      </c>
      <c r="F367" s="684" t="s">
        <v>185</v>
      </c>
      <c r="G367" s="684" t="s">
        <v>161</v>
      </c>
      <c r="H367" s="684"/>
      <c r="I367" s="670"/>
    </row>
    <row r="368" spans="1:9">
      <c r="A368" s="442" t="s">
        <v>9</v>
      </c>
      <c r="B368" s="442" t="s">
        <v>873</v>
      </c>
      <c r="C368" s="442">
        <v>2016</v>
      </c>
      <c r="D368" s="442" t="s">
        <v>142</v>
      </c>
    </row>
    <row r="369" spans="1:10">
      <c r="A369" s="442" t="s">
        <v>9</v>
      </c>
      <c r="B369" s="442" t="s">
        <v>875</v>
      </c>
      <c r="C369" s="442">
        <v>2017</v>
      </c>
      <c r="D369" s="442" t="s">
        <v>142</v>
      </c>
      <c r="E369" s="442" t="s">
        <v>148</v>
      </c>
    </row>
    <row r="370" spans="1:10">
      <c r="A370" s="442" t="s">
        <v>9</v>
      </c>
      <c r="B370" s="442" t="s">
        <v>877</v>
      </c>
      <c r="C370" s="442">
        <v>2018</v>
      </c>
      <c r="D370" s="442" t="s">
        <v>142</v>
      </c>
      <c r="E370" s="442" t="s">
        <v>803</v>
      </c>
      <c r="F370" s="442" t="s">
        <v>876</v>
      </c>
    </row>
    <row r="371" spans="1:10">
      <c r="A371" s="442" t="s">
        <v>9</v>
      </c>
      <c r="B371" s="442" t="s">
        <v>878</v>
      </c>
      <c r="C371" s="442" t="s">
        <v>879</v>
      </c>
      <c r="D371" s="442" t="s">
        <v>168</v>
      </c>
    </row>
    <row r="372" spans="1:10">
      <c r="A372" s="442" t="s">
        <v>9</v>
      </c>
      <c r="B372" s="442" t="s">
        <v>880</v>
      </c>
      <c r="C372" s="442">
        <v>2019</v>
      </c>
      <c r="D372" s="442" t="s">
        <v>142</v>
      </c>
      <c r="E372" s="442" t="s">
        <v>148</v>
      </c>
    </row>
    <row r="373" spans="1:10">
      <c r="A373" s="442" t="s">
        <v>9</v>
      </c>
      <c r="B373" s="442" t="s">
        <v>881</v>
      </c>
      <c r="C373" s="442" t="s">
        <v>882</v>
      </c>
      <c r="D373" s="442" t="s">
        <v>168</v>
      </c>
    </row>
    <row r="374" spans="1:10">
      <c r="A374" s="442" t="s">
        <v>9</v>
      </c>
      <c r="B374" s="442" t="s">
        <v>884</v>
      </c>
      <c r="C374" s="442">
        <v>2020</v>
      </c>
      <c r="D374" s="442" t="s">
        <v>898</v>
      </c>
      <c r="E374" s="703"/>
      <c r="I374" s="670"/>
    </row>
    <row r="375" spans="1:10" ht="406">
      <c r="A375" s="442" t="s">
        <v>9</v>
      </c>
      <c r="B375" s="442" t="s">
        <v>885</v>
      </c>
      <c r="C375" s="442">
        <v>2021</v>
      </c>
      <c r="D375" s="442" t="s">
        <v>898</v>
      </c>
      <c r="E375" s="703"/>
      <c r="I375" s="670" t="s">
        <v>936</v>
      </c>
    </row>
    <row r="376" spans="1:10">
      <c r="A376" s="442" t="s">
        <v>45</v>
      </c>
      <c r="B376" s="442" t="s">
        <v>873</v>
      </c>
      <c r="C376" s="442">
        <v>2016</v>
      </c>
      <c r="D376" s="442" t="s">
        <v>142</v>
      </c>
    </row>
    <row r="377" spans="1:10">
      <c r="A377" s="442" t="s">
        <v>45</v>
      </c>
      <c r="B377" s="442" t="s">
        <v>875</v>
      </c>
      <c r="C377" s="442">
        <v>2017</v>
      </c>
      <c r="D377" s="442" t="s">
        <v>142</v>
      </c>
      <c r="E377" s="442" t="s">
        <v>874</v>
      </c>
    </row>
    <row r="378" spans="1:10">
      <c r="A378" s="442" t="s">
        <v>45</v>
      </c>
      <c r="B378" s="442" t="s">
        <v>877</v>
      </c>
      <c r="C378" s="442">
        <v>2018</v>
      </c>
      <c r="D378" s="442" t="s">
        <v>168</v>
      </c>
    </row>
    <row r="379" spans="1:10">
      <c r="A379" s="442" t="s">
        <v>45</v>
      </c>
      <c r="B379" s="442" t="s">
        <v>878</v>
      </c>
      <c r="C379" s="442" t="s">
        <v>879</v>
      </c>
      <c r="D379" s="442" t="s">
        <v>168</v>
      </c>
    </row>
    <row r="380" spans="1:10">
      <c r="A380" s="442" t="s">
        <v>45</v>
      </c>
      <c r="B380" s="442" t="s">
        <v>880</v>
      </c>
      <c r="C380" s="442">
        <v>2019</v>
      </c>
      <c r="D380" s="442" t="s">
        <v>142</v>
      </c>
      <c r="E380" s="442" t="s">
        <v>889</v>
      </c>
    </row>
    <row r="381" spans="1:10">
      <c r="A381" s="442" t="s">
        <v>45</v>
      </c>
      <c r="B381" s="442" t="s">
        <v>881</v>
      </c>
      <c r="C381" s="442" t="s">
        <v>882</v>
      </c>
      <c r="D381" s="442" t="s">
        <v>142</v>
      </c>
      <c r="E381" s="442" t="s">
        <v>933</v>
      </c>
      <c r="F381" s="442" t="s">
        <v>883</v>
      </c>
    </row>
    <row r="382" spans="1:10">
      <c r="A382" s="442" t="s">
        <v>45</v>
      </c>
      <c r="B382" s="442" t="s">
        <v>884</v>
      </c>
      <c r="C382" s="442">
        <v>2020</v>
      </c>
      <c r="D382" s="442" t="s">
        <v>142</v>
      </c>
      <c r="E382" s="442" t="s">
        <v>161</v>
      </c>
      <c r="F382" s="442" t="s">
        <v>185</v>
      </c>
      <c r="I382" s="670"/>
    </row>
    <row r="383" spans="1:10" ht="348">
      <c r="A383" s="442" t="s">
        <v>45</v>
      </c>
      <c r="B383" s="442" t="s">
        <v>885</v>
      </c>
      <c r="C383" s="442">
        <v>2021</v>
      </c>
      <c r="D383" s="442" t="s">
        <v>142</v>
      </c>
      <c r="E383" s="442" t="s">
        <v>883</v>
      </c>
      <c r="F383" s="442" t="s">
        <v>185</v>
      </c>
      <c r="I383" s="702" t="s">
        <v>937</v>
      </c>
      <c r="J383" s="442" t="s">
        <v>938</v>
      </c>
    </row>
    <row r="384" spans="1:10">
      <c r="A384" s="442" t="s">
        <v>530</v>
      </c>
      <c r="B384" s="442" t="s">
        <v>873</v>
      </c>
      <c r="C384" s="442">
        <v>2016</v>
      </c>
      <c r="D384" s="442" t="s">
        <v>142</v>
      </c>
    </row>
    <row r="385" spans="1:9">
      <c r="A385" s="442" t="s">
        <v>530</v>
      </c>
      <c r="B385" s="442" t="s">
        <v>875</v>
      </c>
      <c r="C385" s="442">
        <v>2017</v>
      </c>
      <c r="D385" s="442" t="s">
        <v>142</v>
      </c>
      <c r="E385" s="442" t="s">
        <v>874</v>
      </c>
    </row>
    <row r="386" spans="1:9">
      <c r="A386" s="442" t="s">
        <v>530</v>
      </c>
      <c r="B386" s="442" t="s">
        <v>877</v>
      </c>
      <c r="C386" s="442">
        <v>2018</v>
      </c>
      <c r="D386" s="442" t="s">
        <v>142</v>
      </c>
      <c r="E386" s="442" t="s">
        <v>876</v>
      </c>
    </row>
    <row r="387" spans="1:9">
      <c r="A387" s="442" t="s">
        <v>530</v>
      </c>
      <c r="B387" s="442" t="s">
        <v>878</v>
      </c>
      <c r="C387" s="442" t="s">
        <v>879</v>
      </c>
      <c r="D387" s="442" t="s">
        <v>168</v>
      </c>
    </row>
    <row r="388" spans="1:9">
      <c r="A388" s="442" t="s">
        <v>530</v>
      </c>
      <c r="B388" s="442" t="s">
        <v>880</v>
      </c>
      <c r="C388" s="442">
        <v>2019</v>
      </c>
      <c r="D388" s="442" t="s">
        <v>168</v>
      </c>
    </row>
    <row r="389" spans="1:9">
      <c r="A389" s="442" t="s">
        <v>530</v>
      </c>
      <c r="B389" s="442" t="s">
        <v>881</v>
      </c>
      <c r="C389" s="442" t="s">
        <v>882</v>
      </c>
      <c r="D389" s="442" t="s">
        <v>168</v>
      </c>
    </row>
    <row r="390" spans="1:9">
      <c r="A390" s="442" t="s">
        <v>530</v>
      </c>
      <c r="B390" s="442" t="s">
        <v>884</v>
      </c>
      <c r="C390" s="442">
        <v>2020</v>
      </c>
      <c r="D390" s="442" t="s">
        <v>168</v>
      </c>
      <c r="I390" s="670"/>
    </row>
    <row r="391" spans="1:9">
      <c r="A391" s="442" t="s">
        <v>530</v>
      </c>
      <c r="B391" s="442" t="s">
        <v>885</v>
      </c>
      <c r="C391" s="442">
        <v>2021</v>
      </c>
      <c r="D391" s="684" t="s">
        <v>898</v>
      </c>
      <c r="I391" s="670"/>
    </row>
    <row r="392" spans="1:9">
      <c r="A392" s="442" t="s">
        <v>55</v>
      </c>
      <c r="B392" s="442" t="s">
        <v>873</v>
      </c>
      <c r="C392" s="442">
        <v>2016</v>
      </c>
      <c r="D392" s="442" t="s">
        <v>142</v>
      </c>
    </row>
    <row r="393" spans="1:9">
      <c r="A393" s="442" t="s">
        <v>55</v>
      </c>
      <c r="B393" s="442" t="s">
        <v>875</v>
      </c>
      <c r="C393" s="442">
        <v>2017</v>
      </c>
      <c r="D393" s="442" t="s">
        <v>142</v>
      </c>
      <c r="E393" s="442" t="s">
        <v>874</v>
      </c>
    </row>
    <row r="394" spans="1:9">
      <c r="A394" s="442" t="s">
        <v>55</v>
      </c>
      <c r="B394" s="442" t="s">
        <v>877</v>
      </c>
      <c r="C394" s="442">
        <v>2018</v>
      </c>
      <c r="D394" s="442" t="s">
        <v>142</v>
      </c>
      <c r="E394" s="442" t="s">
        <v>876</v>
      </c>
      <c r="F394" s="442" t="s">
        <v>161</v>
      </c>
    </row>
    <row r="395" spans="1:9">
      <c r="A395" s="442" t="s">
        <v>55</v>
      </c>
      <c r="B395" s="442" t="s">
        <v>878</v>
      </c>
      <c r="C395" s="442" t="s">
        <v>879</v>
      </c>
      <c r="D395" s="442" t="s">
        <v>168</v>
      </c>
    </row>
    <row r="396" spans="1:9">
      <c r="A396" s="442" t="s">
        <v>55</v>
      </c>
      <c r="B396" s="442" t="s">
        <v>880</v>
      </c>
      <c r="C396" s="442">
        <v>2019</v>
      </c>
      <c r="D396" s="442" t="s">
        <v>142</v>
      </c>
      <c r="E396" s="442" t="s">
        <v>889</v>
      </c>
    </row>
    <row r="397" spans="1:9">
      <c r="A397" s="442" t="s">
        <v>55</v>
      </c>
      <c r="B397" s="442" t="s">
        <v>881</v>
      </c>
      <c r="C397" s="442" t="s">
        <v>882</v>
      </c>
      <c r="D397" s="442" t="s">
        <v>168</v>
      </c>
    </row>
    <row r="398" spans="1:9">
      <c r="A398" s="442" t="s">
        <v>55</v>
      </c>
      <c r="B398" s="442" t="s">
        <v>884</v>
      </c>
      <c r="C398" s="442">
        <v>2020</v>
      </c>
      <c r="D398" s="442" t="s">
        <v>142</v>
      </c>
      <c r="E398" s="442" t="s">
        <v>185</v>
      </c>
      <c r="F398" s="442" t="s">
        <v>161</v>
      </c>
      <c r="I398" s="670"/>
    </row>
    <row r="399" spans="1:9">
      <c r="A399" s="442" t="s">
        <v>55</v>
      </c>
      <c r="B399" s="442" t="s">
        <v>885</v>
      </c>
      <c r="C399" s="442">
        <v>2021</v>
      </c>
      <c r="D399" s="442" t="s">
        <v>142</v>
      </c>
      <c r="E399" s="442" t="s">
        <v>883</v>
      </c>
      <c r="F399" s="442" t="s">
        <v>185</v>
      </c>
      <c r="I399" s="670"/>
    </row>
    <row r="400" spans="1:9">
      <c r="A400" s="442" t="s">
        <v>18</v>
      </c>
      <c r="B400" s="442" t="s">
        <v>873</v>
      </c>
      <c r="C400" s="442">
        <v>2016</v>
      </c>
      <c r="D400" s="442" t="s">
        <v>142</v>
      </c>
      <c r="E400" s="442" t="s">
        <v>148</v>
      </c>
      <c r="F400" s="442" t="s">
        <v>939</v>
      </c>
    </row>
    <row r="401" spans="1:9">
      <c r="A401" s="442" t="s">
        <v>18</v>
      </c>
      <c r="B401" s="442" t="s">
        <v>875</v>
      </c>
      <c r="C401" s="442">
        <v>2017</v>
      </c>
      <c r="D401" s="442" t="s">
        <v>142</v>
      </c>
      <c r="E401" s="442" t="s">
        <v>148</v>
      </c>
    </row>
    <row r="402" spans="1:9">
      <c r="A402" s="442" t="s">
        <v>18</v>
      </c>
      <c r="B402" s="442" t="s">
        <v>877</v>
      </c>
      <c r="C402" s="442">
        <v>2018</v>
      </c>
      <c r="D402" s="442" t="s">
        <v>142</v>
      </c>
      <c r="E402" s="442" t="s">
        <v>803</v>
      </c>
      <c r="F402" s="442" t="s">
        <v>876</v>
      </c>
    </row>
    <row r="403" spans="1:9">
      <c r="A403" s="442" t="s">
        <v>18</v>
      </c>
      <c r="B403" s="442" t="s">
        <v>878</v>
      </c>
      <c r="C403" s="442" t="s">
        <v>879</v>
      </c>
      <c r="D403" s="442" t="s">
        <v>142</v>
      </c>
      <c r="E403" s="442" t="s">
        <v>803</v>
      </c>
      <c r="F403" s="442" t="s">
        <v>894</v>
      </c>
    </row>
    <row r="404" spans="1:9">
      <c r="A404" s="442" t="s">
        <v>18</v>
      </c>
      <c r="B404" s="442" t="s">
        <v>880</v>
      </c>
      <c r="C404" s="442">
        <v>2019</v>
      </c>
      <c r="D404" s="442" t="s">
        <v>142</v>
      </c>
      <c r="E404" s="442" t="s">
        <v>148</v>
      </c>
    </row>
    <row r="405" spans="1:9">
      <c r="A405" s="442" t="s">
        <v>18</v>
      </c>
      <c r="B405" s="442" t="s">
        <v>881</v>
      </c>
      <c r="C405" s="442" t="s">
        <v>882</v>
      </c>
      <c r="D405" s="442" t="s">
        <v>168</v>
      </c>
      <c r="E405" s="684"/>
      <c r="F405" s="684"/>
      <c r="G405" s="684"/>
      <c r="H405" s="684"/>
    </row>
    <row r="406" spans="1:9">
      <c r="A406" s="442" t="s">
        <v>18</v>
      </c>
      <c r="B406" s="442" t="s">
        <v>884</v>
      </c>
      <c r="C406" s="442">
        <v>2020</v>
      </c>
      <c r="D406" s="442" t="s">
        <v>142</v>
      </c>
      <c r="E406" s="684" t="s">
        <v>148</v>
      </c>
      <c r="F406" s="684" t="s">
        <v>185</v>
      </c>
      <c r="G406" s="684" t="s">
        <v>161</v>
      </c>
      <c r="H406" s="684"/>
      <c r="I406" s="670"/>
    </row>
    <row r="407" spans="1:9">
      <c r="A407" s="442" t="s">
        <v>18</v>
      </c>
      <c r="B407" s="442" t="s">
        <v>885</v>
      </c>
      <c r="C407" s="442">
        <v>2021</v>
      </c>
      <c r="D407" s="442" t="s">
        <v>142</v>
      </c>
      <c r="E407" s="684" t="s">
        <v>148</v>
      </c>
      <c r="F407" s="684" t="s">
        <v>185</v>
      </c>
      <c r="G407" s="684" t="s">
        <v>161</v>
      </c>
      <c r="H407" s="684"/>
      <c r="I407" s="670"/>
    </row>
    <row r="408" spans="1:9">
      <c r="A408" s="442" t="s">
        <v>940</v>
      </c>
      <c r="B408" s="442" t="s">
        <v>873</v>
      </c>
      <c r="C408" s="442">
        <v>2016</v>
      </c>
      <c r="D408" s="442" t="s">
        <v>142</v>
      </c>
      <c r="E408" s="442" t="s">
        <v>148</v>
      </c>
      <c r="F408" s="442" t="s">
        <v>170</v>
      </c>
    </row>
    <row r="409" spans="1:9">
      <c r="A409" s="442" t="s">
        <v>940</v>
      </c>
      <c r="B409" s="442" t="s">
        <v>875</v>
      </c>
      <c r="C409" s="442">
        <v>2017</v>
      </c>
      <c r="D409" s="442" t="s">
        <v>142</v>
      </c>
      <c r="E409" s="442" t="s">
        <v>148</v>
      </c>
    </row>
    <row r="410" spans="1:9">
      <c r="A410" s="442" t="s">
        <v>940</v>
      </c>
      <c r="B410" s="442" t="s">
        <v>877</v>
      </c>
      <c r="C410" s="442">
        <v>2018</v>
      </c>
      <c r="D410" s="442" t="s">
        <v>142</v>
      </c>
      <c r="E410" s="442" t="s">
        <v>803</v>
      </c>
      <c r="F410" s="442" t="s">
        <v>161</v>
      </c>
    </row>
    <row r="411" spans="1:9">
      <c r="A411" s="442" t="s">
        <v>940</v>
      </c>
      <c r="B411" s="442" t="s">
        <v>878</v>
      </c>
      <c r="C411" s="442" t="s">
        <v>879</v>
      </c>
      <c r="D411" s="442" t="s">
        <v>142</v>
      </c>
      <c r="E411" s="442" t="s">
        <v>148</v>
      </c>
    </row>
    <row r="412" spans="1:9">
      <c r="A412" s="442" t="s">
        <v>940</v>
      </c>
      <c r="B412" s="442" t="s">
        <v>880</v>
      </c>
      <c r="C412" s="442">
        <v>2019</v>
      </c>
      <c r="D412" s="442" t="s">
        <v>142</v>
      </c>
      <c r="E412" s="442" t="s">
        <v>148</v>
      </c>
    </row>
    <row r="413" spans="1:9">
      <c r="A413" s="442" t="s">
        <v>940</v>
      </c>
      <c r="B413" s="442" t="s">
        <v>881</v>
      </c>
      <c r="C413" s="442" t="s">
        <v>882</v>
      </c>
      <c r="D413" s="442" t="s">
        <v>142</v>
      </c>
      <c r="E413" s="442" t="s">
        <v>148</v>
      </c>
      <c r="F413" s="442" t="s">
        <v>883</v>
      </c>
    </row>
    <row r="414" spans="1:9">
      <c r="A414" s="442" t="s">
        <v>940</v>
      </c>
      <c r="B414" s="442" t="s">
        <v>884</v>
      </c>
      <c r="C414" s="442">
        <v>2020</v>
      </c>
      <c r="D414" s="442" t="s">
        <v>142</v>
      </c>
      <c r="E414" s="684" t="s">
        <v>148</v>
      </c>
      <c r="F414" s="684" t="s">
        <v>883</v>
      </c>
      <c r="G414" s="684" t="s">
        <v>185</v>
      </c>
      <c r="H414" s="684"/>
      <c r="I414" s="670"/>
    </row>
    <row r="415" spans="1:9">
      <c r="A415" s="442" t="s">
        <v>940</v>
      </c>
      <c r="B415" s="442" t="s">
        <v>885</v>
      </c>
      <c r="C415" s="442">
        <v>2021</v>
      </c>
      <c r="D415" s="442" t="s">
        <v>142</v>
      </c>
      <c r="E415" s="684" t="s">
        <v>148</v>
      </c>
      <c r="F415" s="684" t="s">
        <v>883</v>
      </c>
      <c r="G415" s="684" t="s">
        <v>185</v>
      </c>
      <c r="H415" s="684"/>
      <c r="I415" s="670"/>
    </row>
    <row r="416" spans="1:9">
      <c r="A416" s="442" t="s">
        <v>941</v>
      </c>
      <c r="B416" s="442" t="s">
        <v>873</v>
      </c>
      <c r="C416" s="442">
        <v>2016</v>
      </c>
      <c r="D416" s="442" t="s">
        <v>168</v>
      </c>
    </row>
    <row r="417" spans="1:9">
      <c r="A417" s="442" t="s">
        <v>941</v>
      </c>
      <c r="B417" s="442" t="s">
        <v>875</v>
      </c>
      <c r="C417" s="442">
        <v>2017</v>
      </c>
      <c r="D417" s="442" t="s">
        <v>142</v>
      </c>
      <c r="E417" s="442" t="s">
        <v>874</v>
      </c>
    </row>
    <row r="418" spans="1:9">
      <c r="A418" s="442" t="s">
        <v>941</v>
      </c>
      <c r="B418" s="442" t="s">
        <v>877</v>
      </c>
      <c r="C418" s="442">
        <v>2018</v>
      </c>
      <c r="D418" s="442" t="s">
        <v>142</v>
      </c>
      <c r="E418" s="442" t="s">
        <v>876</v>
      </c>
      <c r="F418" s="442" t="s">
        <v>161</v>
      </c>
    </row>
    <row r="419" spans="1:9">
      <c r="A419" s="442" t="s">
        <v>941</v>
      </c>
      <c r="B419" s="442" t="s">
        <v>878</v>
      </c>
      <c r="C419" s="442" t="s">
        <v>879</v>
      </c>
      <c r="D419" s="442" t="s">
        <v>142</v>
      </c>
      <c r="E419" s="442" t="s">
        <v>911</v>
      </c>
    </row>
    <row r="420" spans="1:9">
      <c r="A420" s="442" t="s">
        <v>941</v>
      </c>
      <c r="B420" s="442" t="s">
        <v>880</v>
      </c>
      <c r="C420" s="442">
        <v>2019</v>
      </c>
      <c r="D420" s="442" t="s">
        <v>142</v>
      </c>
      <c r="E420" s="442" t="s">
        <v>889</v>
      </c>
    </row>
    <row r="421" spans="1:9">
      <c r="A421" s="442" t="s">
        <v>941</v>
      </c>
      <c r="B421" s="442" t="s">
        <v>881</v>
      </c>
      <c r="C421" s="442" t="s">
        <v>882</v>
      </c>
      <c r="D421" s="442" t="s">
        <v>168</v>
      </c>
      <c r="E421" s="684"/>
      <c r="F421" s="684"/>
      <c r="G421" s="684"/>
      <c r="H421" s="684"/>
      <c r="I421" s="684"/>
    </row>
    <row r="422" spans="1:9">
      <c r="A422" s="442" t="s">
        <v>941</v>
      </c>
      <c r="B422" s="442" t="s">
        <v>884</v>
      </c>
      <c r="C422" s="442">
        <v>2020</v>
      </c>
      <c r="D422" s="442" t="s">
        <v>142</v>
      </c>
      <c r="E422" s="684" t="s">
        <v>148</v>
      </c>
      <c r="F422" s="684" t="s">
        <v>161</v>
      </c>
      <c r="G422" s="684" t="s">
        <v>185</v>
      </c>
      <c r="H422" s="702" t="s">
        <v>890</v>
      </c>
      <c r="I422" s="670"/>
    </row>
    <row r="423" spans="1:9" ht="130.5">
      <c r="A423" s="442" t="s">
        <v>941</v>
      </c>
      <c r="B423" s="442" t="s">
        <v>885</v>
      </c>
      <c r="C423" s="442">
        <v>2021</v>
      </c>
      <c r="D423" s="442" t="s">
        <v>142</v>
      </c>
      <c r="E423" s="684" t="s">
        <v>161</v>
      </c>
      <c r="F423" s="684" t="s">
        <v>148</v>
      </c>
      <c r="G423" s="684" t="s">
        <v>185</v>
      </c>
      <c r="H423" s="684"/>
      <c r="I423" s="702" t="s">
        <v>942</v>
      </c>
    </row>
    <row r="424" spans="1:9">
      <c r="A424" s="442" t="s">
        <v>36</v>
      </c>
      <c r="B424" s="442" t="s">
        <v>873</v>
      </c>
      <c r="C424" s="442">
        <v>2016</v>
      </c>
      <c r="D424" s="442" t="s">
        <v>168</v>
      </c>
    </row>
    <row r="425" spans="1:9">
      <c r="A425" s="442" t="s">
        <v>36</v>
      </c>
      <c r="B425" s="442" t="s">
        <v>875</v>
      </c>
      <c r="C425" s="442">
        <v>2017</v>
      </c>
      <c r="D425" s="442" t="s">
        <v>142</v>
      </c>
      <c r="E425" s="442" t="s">
        <v>148</v>
      </c>
    </row>
    <row r="426" spans="1:9">
      <c r="A426" s="442" t="s">
        <v>36</v>
      </c>
      <c r="B426" s="442" t="s">
        <v>877</v>
      </c>
      <c r="C426" s="442">
        <v>2018</v>
      </c>
      <c r="D426" s="442" t="s">
        <v>142</v>
      </c>
      <c r="E426" s="442" t="s">
        <v>803</v>
      </c>
      <c r="F426" s="442" t="s">
        <v>161</v>
      </c>
    </row>
    <row r="427" spans="1:9">
      <c r="A427" s="442" t="s">
        <v>36</v>
      </c>
      <c r="B427" s="442" t="s">
        <v>878</v>
      </c>
      <c r="C427" s="442" t="s">
        <v>879</v>
      </c>
      <c r="D427" s="442" t="s">
        <v>168</v>
      </c>
    </row>
    <row r="428" spans="1:9">
      <c r="A428" s="442" t="s">
        <v>36</v>
      </c>
      <c r="B428" s="442" t="s">
        <v>880</v>
      </c>
      <c r="C428" s="442">
        <v>2019</v>
      </c>
      <c r="D428" s="442" t="s">
        <v>142</v>
      </c>
      <c r="E428" s="442" t="s">
        <v>148</v>
      </c>
    </row>
    <row r="429" spans="1:9">
      <c r="A429" s="442" t="s">
        <v>36</v>
      </c>
      <c r="B429" s="442" t="s">
        <v>881</v>
      </c>
      <c r="C429" s="442" t="s">
        <v>882</v>
      </c>
      <c r="D429" s="442" t="s">
        <v>168</v>
      </c>
    </row>
    <row r="430" spans="1:9">
      <c r="A430" s="442" t="s">
        <v>36</v>
      </c>
      <c r="B430" s="442" t="s">
        <v>884</v>
      </c>
      <c r="C430" s="442">
        <v>2020</v>
      </c>
      <c r="D430" s="442" t="s">
        <v>142</v>
      </c>
      <c r="E430" s="684" t="s">
        <v>148</v>
      </c>
      <c r="F430" s="684" t="s">
        <v>161</v>
      </c>
      <c r="G430" s="684" t="s">
        <v>185</v>
      </c>
      <c r="H430" s="684"/>
      <c r="I430" s="670"/>
    </row>
    <row r="431" spans="1:9">
      <c r="A431" s="442" t="s">
        <v>36</v>
      </c>
      <c r="B431" s="442" t="s">
        <v>885</v>
      </c>
      <c r="C431" s="442">
        <v>2021</v>
      </c>
      <c r="D431" s="442" t="s">
        <v>142</v>
      </c>
      <c r="E431" s="684" t="s">
        <v>148</v>
      </c>
      <c r="F431" s="684" t="s">
        <v>161</v>
      </c>
      <c r="G431" s="684" t="s">
        <v>185</v>
      </c>
      <c r="H431" s="684"/>
      <c r="I431" s="670"/>
    </row>
    <row r="432" spans="1:9">
      <c r="A432" s="442" t="s">
        <v>563</v>
      </c>
      <c r="B432" s="442" t="s">
        <v>885</v>
      </c>
      <c r="C432" s="442">
        <v>2021</v>
      </c>
      <c r="D432" s="442" t="s">
        <v>887</v>
      </c>
      <c r="E432" s="684"/>
      <c r="F432" s="684"/>
      <c r="G432" s="684"/>
      <c r="H432" s="684"/>
      <c r="I432" s="670"/>
    </row>
    <row r="433" spans="1:9">
      <c r="A433" s="442" t="s">
        <v>943</v>
      </c>
      <c r="B433" s="442" t="s">
        <v>873</v>
      </c>
      <c r="C433" s="442">
        <v>2016</v>
      </c>
      <c r="D433" s="442" t="s">
        <v>168</v>
      </c>
    </row>
    <row r="434" spans="1:9">
      <c r="A434" s="442" t="s">
        <v>943</v>
      </c>
      <c r="B434" s="442" t="s">
        <v>875</v>
      </c>
      <c r="C434" s="442">
        <v>2017</v>
      </c>
      <c r="D434" s="442" t="s">
        <v>168</v>
      </c>
    </row>
    <row r="435" spans="1:9">
      <c r="A435" s="442" t="s">
        <v>943</v>
      </c>
      <c r="B435" s="442" t="s">
        <v>877</v>
      </c>
      <c r="C435" s="442">
        <v>2018</v>
      </c>
      <c r="D435" s="442" t="s">
        <v>142</v>
      </c>
      <c r="E435" s="442" t="s">
        <v>161</v>
      </c>
      <c r="F435" s="442" t="s">
        <v>170</v>
      </c>
    </row>
    <row r="436" spans="1:9">
      <c r="A436" s="442" t="s">
        <v>943</v>
      </c>
      <c r="B436" s="442" t="s">
        <v>878</v>
      </c>
      <c r="C436" s="442" t="s">
        <v>879</v>
      </c>
      <c r="D436" s="442" t="s">
        <v>168</v>
      </c>
    </row>
    <row r="437" spans="1:9">
      <c r="A437" s="442" t="s">
        <v>943</v>
      </c>
      <c r="B437" s="442" t="s">
        <v>880</v>
      </c>
      <c r="C437" s="442">
        <v>2019</v>
      </c>
      <c r="D437" s="442" t="s">
        <v>168</v>
      </c>
    </row>
    <row r="438" spans="1:9">
      <c r="A438" s="442" t="s">
        <v>943</v>
      </c>
      <c r="B438" s="442" t="s">
        <v>881</v>
      </c>
      <c r="C438" s="442" t="s">
        <v>882</v>
      </c>
      <c r="D438" s="442" t="s">
        <v>168</v>
      </c>
    </row>
    <row r="439" spans="1:9">
      <c r="A439" s="442" t="s">
        <v>943</v>
      </c>
      <c r="B439" s="442" t="s">
        <v>884</v>
      </c>
      <c r="C439" s="442">
        <v>2020</v>
      </c>
      <c r="D439" s="442" t="s">
        <v>898</v>
      </c>
      <c r="E439" s="703"/>
      <c r="I439" s="670"/>
    </row>
    <row r="440" spans="1:9">
      <c r="A440" s="442" t="s">
        <v>943</v>
      </c>
      <c r="B440" s="442" t="s">
        <v>885</v>
      </c>
      <c r="C440" s="442">
        <v>2021</v>
      </c>
      <c r="D440" s="442" t="s">
        <v>898</v>
      </c>
      <c r="E440" s="703"/>
      <c r="F440" s="706"/>
      <c r="I440" s="670"/>
    </row>
    <row r="441" spans="1:9">
      <c r="A441" s="442" t="s">
        <v>573</v>
      </c>
      <c r="B441" s="442" t="s">
        <v>873</v>
      </c>
      <c r="C441" s="442">
        <v>2016</v>
      </c>
      <c r="D441" s="442" t="s">
        <v>168</v>
      </c>
    </row>
    <row r="442" spans="1:9">
      <c r="A442" s="442" t="s">
        <v>573</v>
      </c>
      <c r="B442" s="442" t="s">
        <v>875</v>
      </c>
      <c r="C442" s="442">
        <v>2017</v>
      </c>
      <c r="D442" s="442" t="s">
        <v>168</v>
      </c>
    </row>
    <row r="443" spans="1:9">
      <c r="A443" s="442" t="s">
        <v>573</v>
      </c>
      <c r="B443" s="442" t="s">
        <v>877</v>
      </c>
      <c r="C443" s="442">
        <v>2018</v>
      </c>
      <c r="D443" s="442" t="s">
        <v>168</v>
      </c>
    </row>
    <row r="444" spans="1:9">
      <c r="A444" s="442" t="s">
        <v>573</v>
      </c>
      <c r="B444" s="442" t="s">
        <v>878</v>
      </c>
      <c r="C444" s="442" t="s">
        <v>879</v>
      </c>
      <c r="D444" s="442" t="s">
        <v>168</v>
      </c>
    </row>
    <row r="445" spans="1:9">
      <c r="A445" s="442" t="s">
        <v>573</v>
      </c>
      <c r="B445" s="442" t="s">
        <v>880</v>
      </c>
      <c r="C445" s="442">
        <v>2019</v>
      </c>
      <c r="D445" s="442" t="s">
        <v>168</v>
      </c>
    </row>
    <row r="446" spans="1:9">
      <c r="A446" s="442" t="s">
        <v>573</v>
      </c>
      <c r="B446" s="442" t="s">
        <v>881</v>
      </c>
      <c r="C446" s="442" t="s">
        <v>882</v>
      </c>
      <c r="D446" s="442" t="s">
        <v>168</v>
      </c>
    </row>
    <row r="447" spans="1:9">
      <c r="A447" s="442" t="s">
        <v>573</v>
      </c>
      <c r="B447" s="442" t="s">
        <v>884</v>
      </c>
      <c r="C447" s="442">
        <v>2020</v>
      </c>
      <c r="D447" s="442" t="s">
        <v>168</v>
      </c>
      <c r="I447" s="670"/>
    </row>
    <row r="448" spans="1:9">
      <c r="A448" s="442" t="s">
        <v>573</v>
      </c>
      <c r="B448" s="442" t="s">
        <v>885</v>
      </c>
      <c r="C448" s="442">
        <v>2021</v>
      </c>
      <c r="D448" s="442" t="s">
        <v>898</v>
      </c>
      <c r="I448" s="670"/>
    </row>
    <row r="449" spans="1:9">
      <c r="A449" s="442" t="s">
        <v>579</v>
      </c>
      <c r="B449" s="442" t="s">
        <v>873</v>
      </c>
      <c r="C449" s="442">
        <v>2016</v>
      </c>
      <c r="D449" s="442" t="s">
        <v>168</v>
      </c>
    </row>
    <row r="450" spans="1:9">
      <c r="A450" s="442" t="s">
        <v>579</v>
      </c>
      <c r="B450" s="442" t="s">
        <v>875</v>
      </c>
      <c r="C450" s="442">
        <v>2017</v>
      </c>
      <c r="D450" s="442" t="s">
        <v>168</v>
      </c>
    </row>
    <row r="451" spans="1:9">
      <c r="A451" s="442" t="s">
        <v>579</v>
      </c>
      <c r="B451" s="442" t="s">
        <v>877</v>
      </c>
      <c r="C451" s="442">
        <v>2018</v>
      </c>
      <c r="D451" s="442" t="s">
        <v>168</v>
      </c>
    </row>
    <row r="452" spans="1:9">
      <c r="A452" s="442" t="s">
        <v>579</v>
      </c>
      <c r="B452" s="442" t="s">
        <v>878</v>
      </c>
      <c r="C452" s="442" t="s">
        <v>879</v>
      </c>
      <c r="D452" s="442" t="s">
        <v>168</v>
      </c>
    </row>
    <row r="453" spans="1:9">
      <c r="A453" s="442" t="s">
        <v>579</v>
      </c>
      <c r="B453" s="442" t="s">
        <v>880</v>
      </c>
      <c r="C453" s="442">
        <v>2019</v>
      </c>
      <c r="D453" s="442" t="s">
        <v>142</v>
      </c>
      <c r="E453" s="442" t="s">
        <v>148</v>
      </c>
    </row>
    <row r="454" spans="1:9">
      <c r="A454" s="442" t="s">
        <v>579</v>
      </c>
      <c r="B454" s="442" t="s">
        <v>881</v>
      </c>
      <c r="C454" s="442" t="s">
        <v>882</v>
      </c>
      <c r="D454" s="442" t="s">
        <v>142</v>
      </c>
      <c r="E454" s="442" t="s">
        <v>883</v>
      </c>
    </row>
    <row r="455" spans="1:9">
      <c r="A455" s="442" t="s">
        <v>944</v>
      </c>
      <c r="B455" s="442" t="s">
        <v>884</v>
      </c>
      <c r="C455" s="442">
        <v>2020</v>
      </c>
      <c r="D455" s="442" t="s">
        <v>898</v>
      </c>
      <c r="I455" s="670"/>
    </row>
    <row r="456" spans="1:9">
      <c r="A456" s="442" t="s">
        <v>944</v>
      </c>
      <c r="B456" s="442" t="s">
        <v>885</v>
      </c>
      <c r="C456" s="442">
        <v>2021</v>
      </c>
      <c r="D456" s="442" t="s">
        <v>142</v>
      </c>
      <c r="E456" s="442" t="s">
        <v>148</v>
      </c>
      <c r="I456" s="670"/>
    </row>
    <row r="457" spans="1:9">
      <c r="A457" s="442" t="s">
        <v>42</v>
      </c>
      <c r="B457" s="442" t="s">
        <v>873</v>
      </c>
      <c r="C457" s="442">
        <v>2016</v>
      </c>
      <c r="D457" s="442" t="s">
        <v>142</v>
      </c>
    </row>
    <row r="458" spans="1:9">
      <c r="A458" s="442" t="s">
        <v>42</v>
      </c>
      <c r="B458" s="442" t="s">
        <v>875</v>
      </c>
      <c r="C458" s="442">
        <v>2017</v>
      </c>
      <c r="D458" s="442" t="s">
        <v>142</v>
      </c>
      <c r="E458" s="442" t="s">
        <v>919</v>
      </c>
    </row>
    <row r="459" spans="1:9">
      <c r="A459" s="442" t="s">
        <v>42</v>
      </c>
      <c r="B459" s="442" t="s">
        <v>877</v>
      </c>
      <c r="C459" s="442">
        <v>2018</v>
      </c>
      <c r="D459" s="442" t="s">
        <v>142</v>
      </c>
      <c r="E459" s="442" t="s">
        <v>876</v>
      </c>
    </row>
    <row r="460" spans="1:9">
      <c r="A460" s="442" t="s">
        <v>42</v>
      </c>
      <c r="B460" s="442" t="s">
        <v>878</v>
      </c>
      <c r="C460" s="442" t="s">
        <v>879</v>
      </c>
      <c r="D460" s="442" t="s">
        <v>142</v>
      </c>
      <c r="E460" s="442" t="s">
        <v>894</v>
      </c>
    </row>
    <row r="461" spans="1:9">
      <c r="A461" s="442" t="s">
        <v>42</v>
      </c>
      <c r="B461" s="442" t="s">
        <v>880</v>
      </c>
      <c r="C461" s="442">
        <v>2019</v>
      </c>
      <c r="D461" s="442" t="s">
        <v>142</v>
      </c>
      <c r="E461" s="442" t="s">
        <v>889</v>
      </c>
    </row>
    <row r="462" spans="1:9">
      <c r="A462" s="442" t="s">
        <v>42</v>
      </c>
      <c r="B462" s="442" t="s">
        <v>881</v>
      </c>
      <c r="C462" s="442" t="s">
        <v>882</v>
      </c>
      <c r="D462" s="442" t="s">
        <v>168</v>
      </c>
    </row>
    <row r="463" spans="1:9">
      <c r="A463" s="442" t="s">
        <v>42</v>
      </c>
      <c r="B463" s="442" t="s">
        <v>884</v>
      </c>
      <c r="C463" s="442">
        <v>2020</v>
      </c>
      <c r="D463" s="442" t="s">
        <v>142</v>
      </c>
      <c r="E463" s="442" t="s">
        <v>876</v>
      </c>
      <c r="F463" s="442" t="s">
        <v>161</v>
      </c>
      <c r="I463" s="670"/>
    </row>
    <row r="464" spans="1:9">
      <c r="A464" s="442" t="s">
        <v>42</v>
      </c>
      <c r="B464" s="442" t="s">
        <v>885</v>
      </c>
      <c r="C464" s="442">
        <v>2021</v>
      </c>
      <c r="D464" s="442" t="s">
        <v>142</v>
      </c>
      <c r="E464" s="442" t="s">
        <v>161</v>
      </c>
      <c r="F464" s="442" t="s">
        <v>876</v>
      </c>
      <c r="I464" s="670"/>
    </row>
    <row r="465" spans="1:10">
      <c r="A465" s="442" t="s">
        <v>33</v>
      </c>
      <c r="B465" s="442" t="s">
        <v>873</v>
      </c>
      <c r="C465" s="442">
        <v>2016</v>
      </c>
      <c r="D465" s="442" t="s">
        <v>142</v>
      </c>
    </row>
    <row r="466" spans="1:10">
      <c r="A466" s="442" t="s">
        <v>33</v>
      </c>
      <c r="B466" s="442" t="s">
        <v>875</v>
      </c>
      <c r="C466" s="442">
        <v>2017</v>
      </c>
      <c r="D466" s="442" t="s">
        <v>142</v>
      </c>
      <c r="E466" s="442" t="s">
        <v>874</v>
      </c>
    </row>
    <row r="467" spans="1:10">
      <c r="A467" s="442" t="s">
        <v>33</v>
      </c>
      <c r="B467" s="442" t="s">
        <v>877</v>
      </c>
      <c r="C467" s="442">
        <v>2018</v>
      </c>
      <c r="D467" s="442" t="s">
        <v>142</v>
      </c>
      <c r="E467" s="442" t="s">
        <v>876</v>
      </c>
      <c r="F467" s="442" t="s">
        <v>161</v>
      </c>
    </row>
    <row r="468" spans="1:10">
      <c r="A468" s="442" t="s">
        <v>33</v>
      </c>
      <c r="B468" s="442" t="s">
        <v>878</v>
      </c>
      <c r="C468" s="442" t="s">
        <v>879</v>
      </c>
      <c r="D468" s="442" t="s">
        <v>168</v>
      </c>
    </row>
    <row r="469" spans="1:10">
      <c r="A469" s="442" t="s">
        <v>33</v>
      </c>
      <c r="B469" s="442" t="s">
        <v>880</v>
      </c>
      <c r="C469" s="442">
        <v>2019</v>
      </c>
      <c r="D469" s="442" t="s">
        <v>142</v>
      </c>
      <c r="E469" s="442" t="s">
        <v>161</v>
      </c>
    </row>
    <row r="470" spans="1:10">
      <c r="A470" s="442" t="s">
        <v>33</v>
      </c>
      <c r="B470" s="442" t="s">
        <v>881</v>
      </c>
      <c r="C470" s="442" t="s">
        <v>882</v>
      </c>
      <c r="D470" s="442" t="s">
        <v>168</v>
      </c>
    </row>
    <row r="471" spans="1:10">
      <c r="A471" s="442" t="s">
        <v>33</v>
      </c>
      <c r="B471" s="442" t="s">
        <v>884</v>
      </c>
      <c r="C471" s="442">
        <v>2020</v>
      </c>
      <c r="D471" s="442" t="s">
        <v>142</v>
      </c>
      <c r="E471" s="684" t="s">
        <v>161</v>
      </c>
      <c r="F471" s="684" t="s">
        <v>185</v>
      </c>
      <c r="G471" s="442" t="s">
        <v>890</v>
      </c>
      <c r="I471" s="670"/>
    </row>
    <row r="472" spans="1:10">
      <c r="A472" s="442" t="s">
        <v>33</v>
      </c>
      <c r="B472" s="442" t="s">
        <v>885</v>
      </c>
      <c r="C472" s="442">
        <v>2021</v>
      </c>
      <c r="D472" s="442" t="s">
        <v>142</v>
      </c>
      <c r="E472" s="684" t="s">
        <v>161</v>
      </c>
      <c r="F472" s="684" t="s">
        <v>185</v>
      </c>
      <c r="I472" s="705"/>
    </row>
    <row r="473" spans="1:10">
      <c r="A473" s="442" t="s">
        <v>15</v>
      </c>
      <c r="B473" s="442" t="s">
        <v>873</v>
      </c>
      <c r="C473" s="442">
        <v>2016</v>
      </c>
      <c r="D473" s="442" t="s">
        <v>142</v>
      </c>
      <c r="E473" s="442" t="s">
        <v>911</v>
      </c>
      <c r="F473" s="442" t="s">
        <v>945</v>
      </c>
    </row>
    <row r="474" spans="1:10">
      <c r="A474" s="442" t="s">
        <v>15</v>
      </c>
      <c r="B474" s="442" t="s">
        <v>875</v>
      </c>
      <c r="C474" s="442">
        <v>2017</v>
      </c>
      <c r="D474" s="442" t="s">
        <v>142</v>
      </c>
      <c r="E474" s="442" t="s">
        <v>148</v>
      </c>
    </row>
    <row r="475" spans="1:10">
      <c r="A475" s="442" t="s">
        <v>15</v>
      </c>
      <c r="B475" s="442" t="s">
        <v>877</v>
      </c>
      <c r="C475" s="442">
        <v>2018</v>
      </c>
      <c r="D475" s="442" t="s">
        <v>142</v>
      </c>
      <c r="E475" s="442" t="s">
        <v>148</v>
      </c>
      <c r="F475" s="442" t="s">
        <v>946</v>
      </c>
    </row>
    <row r="476" spans="1:10">
      <c r="A476" s="442" t="s">
        <v>15</v>
      </c>
      <c r="B476" s="442" t="s">
        <v>878</v>
      </c>
      <c r="C476" s="442" t="s">
        <v>879</v>
      </c>
      <c r="D476" s="442" t="s">
        <v>168</v>
      </c>
    </row>
    <row r="477" spans="1:10">
      <c r="A477" s="442" t="s">
        <v>15</v>
      </c>
      <c r="B477" s="442" t="s">
        <v>880</v>
      </c>
      <c r="C477" s="442">
        <v>2019</v>
      </c>
      <c r="D477" s="442" t="s">
        <v>142</v>
      </c>
      <c r="E477" s="442" t="s">
        <v>889</v>
      </c>
    </row>
    <row r="478" spans="1:10">
      <c r="A478" s="442" t="s">
        <v>15</v>
      </c>
      <c r="B478" s="442" t="s">
        <v>881</v>
      </c>
      <c r="C478" s="442" t="s">
        <v>882</v>
      </c>
      <c r="D478" s="442" t="s">
        <v>142</v>
      </c>
      <c r="E478" s="442" t="s">
        <v>947</v>
      </c>
      <c r="F478" s="442" t="s">
        <v>883</v>
      </c>
    </row>
    <row r="479" spans="1:10" ht="29">
      <c r="A479" s="442" t="s">
        <v>15</v>
      </c>
      <c r="B479" s="442" t="s">
        <v>884</v>
      </c>
      <c r="C479" s="442">
        <v>2020</v>
      </c>
      <c r="D479" s="442" t="s">
        <v>142</v>
      </c>
      <c r="E479" s="684" t="s">
        <v>185</v>
      </c>
      <c r="F479" s="684" t="s">
        <v>890</v>
      </c>
      <c r="G479" s="684" t="s">
        <v>161</v>
      </c>
      <c r="H479" s="702" t="s">
        <v>148</v>
      </c>
      <c r="I479" s="670"/>
    </row>
    <row r="480" spans="1:10">
      <c r="A480" s="442" t="s">
        <v>15</v>
      </c>
      <c r="B480" s="442" t="s">
        <v>885</v>
      </c>
      <c r="C480" s="442">
        <v>2021</v>
      </c>
      <c r="D480" s="442" t="s">
        <v>142</v>
      </c>
      <c r="E480" s="684" t="s">
        <v>185</v>
      </c>
      <c r="F480" s="684" t="s">
        <v>148</v>
      </c>
      <c r="G480" s="684" t="s">
        <v>161</v>
      </c>
      <c r="H480" s="684"/>
      <c r="I480" s="702"/>
      <c r="J480" s="684"/>
    </row>
    <row r="481" spans="1:9">
      <c r="A481" s="442" t="s">
        <v>596</v>
      </c>
      <c r="B481" s="442" t="s">
        <v>873</v>
      </c>
      <c r="C481" s="442">
        <v>2016</v>
      </c>
      <c r="D481" s="442" t="s">
        <v>142</v>
      </c>
    </row>
    <row r="482" spans="1:9">
      <c r="A482" s="442" t="s">
        <v>596</v>
      </c>
      <c r="B482" s="442" t="s">
        <v>875</v>
      </c>
      <c r="C482" s="442">
        <v>2017</v>
      </c>
      <c r="D482" s="442" t="s">
        <v>142</v>
      </c>
      <c r="E482" s="442" t="s">
        <v>874</v>
      </c>
    </row>
    <row r="483" spans="1:9">
      <c r="A483" s="442" t="s">
        <v>596</v>
      </c>
      <c r="B483" s="442" t="s">
        <v>877</v>
      </c>
      <c r="C483" s="442">
        <v>2018</v>
      </c>
      <c r="D483" s="442" t="s">
        <v>168</v>
      </c>
    </row>
    <row r="484" spans="1:9">
      <c r="A484" s="442" t="s">
        <v>596</v>
      </c>
      <c r="B484" s="442" t="s">
        <v>878</v>
      </c>
      <c r="C484" s="442" t="s">
        <v>879</v>
      </c>
      <c r="D484" s="442" t="s">
        <v>168</v>
      </c>
    </row>
    <row r="485" spans="1:9">
      <c r="A485" s="442" t="s">
        <v>596</v>
      </c>
      <c r="B485" s="442" t="s">
        <v>880</v>
      </c>
      <c r="C485" s="442">
        <v>2019</v>
      </c>
      <c r="D485" s="442" t="s">
        <v>168</v>
      </c>
    </row>
    <row r="486" spans="1:9">
      <c r="A486" s="442" t="s">
        <v>596</v>
      </c>
      <c r="B486" s="442" t="s">
        <v>881</v>
      </c>
      <c r="C486" s="442" t="s">
        <v>882</v>
      </c>
      <c r="D486" s="442" t="s">
        <v>168</v>
      </c>
    </row>
    <row r="487" spans="1:9">
      <c r="A487" s="442" t="s">
        <v>596</v>
      </c>
      <c r="B487" s="442" t="s">
        <v>884</v>
      </c>
      <c r="C487" s="442">
        <v>2020</v>
      </c>
      <c r="D487" s="442" t="s">
        <v>168</v>
      </c>
      <c r="E487" s="703"/>
      <c r="F487" s="703"/>
      <c r="G487" s="703"/>
      <c r="H487" s="703"/>
      <c r="I487" s="670"/>
    </row>
    <row r="488" spans="1:9">
      <c r="A488" s="442" t="s">
        <v>596</v>
      </c>
      <c r="B488" s="442" t="s">
        <v>884</v>
      </c>
      <c r="C488" s="442">
        <v>2020</v>
      </c>
      <c r="D488" s="442" t="s">
        <v>168</v>
      </c>
      <c r="E488" s="703"/>
      <c r="F488" s="703"/>
      <c r="G488" s="703"/>
      <c r="H488" s="703"/>
      <c r="I488" s="670"/>
    </row>
    <row r="489" spans="1:9">
      <c r="A489" s="442" t="s">
        <v>13</v>
      </c>
      <c r="B489" s="442" t="s">
        <v>873</v>
      </c>
      <c r="C489" s="442">
        <v>2016</v>
      </c>
      <c r="D489" s="442" t="s">
        <v>142</v>
      </c>
      <c r="E489" s="442" t="s">
        <v>148</v>
      </c>
    </row>
    <row r="490" spans="1:9">
      <c r="A490" s="442" t="s">
        <v>13</v>
      </c>
      <c r="B490" s="442" t="s">
        <v>875</v>
      </c>
      <c r="C490" s="442">
        <v>2017</v>
      </c>
      <c r="D490" s="442" t="s">
        <v>142</v>
      </c>
      <c r="E490" s="442" t="s">
        <v>148</v>
      </c>
    </row>
    <row r="491" spans="1:9">
      <c r="A491" s="442" t="s">
        <v>13</v>
      </c>
      <c r="B491" s="442" t="s">
        <v>877</v>
      </c>
      <c r="C491" s="442">
        <v>2018</v>
      </c>
      <c r="D491" s="442" t="s">
        <v>142</v>
      </c>
      <c r="E491" s="442" t="s">
        <v>803</v>
      </c>
      <c r="F491" s="442" t="s">
        <v>161</v>
      </c>
    </row>
    <row r="492" spans="1:9">
      <c r="A492" s="442" t="s">
        <v>13</v>
      </c>
      <c r="B492" s="442" t="s">
        <v>878</v>
      </c>
      <c r="C492" s="442" t="s">
        <v>879</v>
      </c>
      <c r="D492" s="442" t="s">
        <v>142</v>
      </c>
      <c r="E492" s="442" t="s">
        <v>148</v>
      </c>
    </row>
    <row r="493" spans="1:9">
      <c r="A493" s="442" t="s">
        <v>13</v>
      </c>
      <c r="B493" s="442" t="s">
        <v>880</v>
      </c>
      <c r="C493" s="442">
        <v>2019</v>
      </c>
      <c r="D493" s="442" t="s">
        <v>142</v>
      </c>
      <c r="E493" s="442" t="s">
        <v>148</v>
      </c>
    </row>
    <row r="494" spans="1:9">
      <c r="A494" s="442" t="s">
        <v>13</v>
      </c>
      <c r="B494" s="442" t="s">
        <v>881</v>
      </c>
      <c r="C494" s="442" t="s">
        <v>882</v>
      </c>
      <c r="D494" s="442" t="s">
        <v>142</v>
      </c>
      <c r="E494" s="442" t="s">
        <v>148</v>
      </c>
    </row>
    <row r="495" spans="1:9">
      <c r="A495" s="442" t="s">
        <v>13</v>
      </c>
      <c r="B495" s="442" t="s">
        <v>884</v>
      </c>
      <c r="C495" s="442">
        <v>2020</v>
      </c>
      <c r="D495" s="442" t="s">
        <v>142</v>
      </c>
      <c r="E495" s="684" t="s">
        <v>148</v>
      </c>
      <c r="F495" s="684" t="s">
        <v>185</v>
      </c>
      <c r="G495" s="684" t="s">
        <v>161</v>
      </c>
      <c r="H495" s="684"/>
      <c r="I495" s="670"/>
    </row>
    <row r="496" spans="1:9" ht="43.5">
      <c r="A496" s="442" t="s">
        <v>13</v>
      </c>
      <c r="B496" s="442" t="s">
        <v>885</v>
      </c>
      <c r="C496" s="442">
        <v>2021</v>
      </c>
      <c r="D496" s="442" t="s">
        <v>142</v>
      </c>
      <c r="E496" s="684" t="s">
        <v>148</v>
      </c>
      <c r="F496" s="684" t="s">
        <v>185</v>
      </c>
      <c r="G496" s="684" t="s">
        <v>161</v>
      </c>
      <c r="H496" s="684"/>
      <c r="I496" s="670" t="s">
        <v>948</v>
      </c>
    </row>
    <row r="497" spans="1:10">
      <c r="A497" s="442" t="s">
        <v>14</v>
      </c>
      <c r="B497" s="442" t="s">
        <v>873</v>
      </c>
      <c r="C497" s="442">
        <v>2016</v>
      </c>
      <c r="D497" s="442" t="s">
        <v>168</v>
      </c>
    </row>
    <row r="498" spans="1:10">
      <c r="A498" s="442" t="s">
        <v>14</v>
      </c>
      <c r="B498" s="442" t="s">
        <v>875</v>
      </c>
      <c r="C498" s="442">
        <v>2017</v>
      </c>
      <c r="D498" s="442" t="s">
        <v>142</v>
      </c>
      <c r="E498" s="442" t="s">
        <v>874</v>
      </c>
    </row>
    <row r="499" spans="1:10">
      <c r="A499" s="442" t="s">
        <v>14</v>
      </c>
      <c r="B499" s="442" t="s">
        <v>877</v>
      </c>
      <c r="C499" s="442">
        <v>2018</v>
      </c>
      <c r="D499" s="442" t="s">
        <v>168</v>
      </c>
    </row>
    <row r="500" spans="1:10">
      <c r="A500" s="442" t="s">
        <v>14</v>
      </c>
      <c r="B500" s="442" t="s">
        <v>878</v>
      </c>
      <c r="C500" s="442" t="s">
        <v>879</v>
      </c>
      <c r="D500" s="442" t="s">
        <v>168</v>
      </c>
    </row>
    <row r="501" spans="1:10">
      <c r="A501" s="442" t="s">
        <v>14</v>
      </c>
      <c r="B501" s="442" t="s">
        <v>880</v>
      </c>
      <c r="C501" s="442">
        <v>2019</v>
      </c>
      <c r="D501" s="442" t="s">
        <v>168</v>
      </c>
    </row>
    <row r="502" spans="1:10">
      <c r="A502" s="442" t="s">
        <v>14</v>
      </c>
      <c r="B502" s="442" t="s">
        <v>881</v>
      </c>
      <c r="C502" s="442" t="s">
        <v>882</v>
      </c>
      <c r="D502" s="442" t="s">
        <v>168</v>
      </c>
    </row>
    <row r="503" spans="1:10">
      <c r="A503" s="442" t="s">
        <v>14</v>
      </c>
      <c r="B503" s="442" t="s">
        <v>884</v>
      </c>
      <c r="C503" s="442">
        <v>2020</v>
      </c>
      <c r="D503" s="442" t="s">
        <v>168</v>
      </c>
      <c r="I503" s="670"/>
    </row>
    <row r="504" spans="1:10">
      <c r="A504" s="442" t="s">
        <v>14</v>
      </c>
      <c r="B504" s="442" t="s">
        <v>885</v>
      </c>
      <c r="C504" s="442">
        <v>2021</v>
      </c>
      <c r="D504" s="442" t="s">
        <v>898</v>
      </c>
      <c r="I504" s="670"/>
    </row>
    <row r="505" spans="1:10">
      <c r="A505" s="442" t="s">
        <v>11</v>
      </c>
      <c r="B505" s="442" t="s">
        <v>873</v>
      </c>
      <c r="C505" s="442">
        <v>2016</v>
      </c>
      <c r="D505" s="442" t="s">
        <v>142</v>
      </c>
      <c r="E505" s="442" t="s">
        <v>148</v>
      </c>
      <c r="F505" s="442" t="s">
        <v>170</v>
      </c>
    </row>
    <row r="506" spans="1:10">
      <c r="A506" s="442" t="s">
        <v>11</v>
      </c>
      <c r="B506" s="442" t="s">
        <v>875</v>
      </c>
      <c r="C506" s="442">
        <v>2017</v>
      </c>
      <c r="D506" s="442" t="s">
        <v>142</v>
      </c>
      <c r="E506" s="442" t="s">
        <v>148</v>
      </c>
    </row>
    <row r="507" spans="1:10">
      <c r="A507" s="442" t="s">
        <v>11</v>
      </c>
      <c r="B507" s="442" t="s">
        <v>877</v>
      </c>
      <c r="C507" s="442">
        <v>2018</v>
      </c>
      <c r="D507" s="442" t="s">
        <v>142</v>
      </c>
      <c r="E507" s="442" t="s">
        <v>161</v>
      </c>
      <c r="F507" s="442" t="s">
        <v>803</v>
      </c>
    </row>
    <row r="508" spans="1:10">
      <c r="A508" s="442" t="s">
        <v>11</v>
      </c>
      <c r="B508" s="442" t="s">
        <v>878</v>
      </c>
      <c r="C508" s="442" t="s">
        <v>879</v>
      </c>
      <c r="D508" s="442" t="s">
        <v>142</v>
      </c>
      <c r="E508" s="442" t="s">
        <v>161</v>
      </c>
      <c r="F508" s="442" t="s">
        <v>949</v>
      </c>
    </row>
    <row r="509" spans="1:10">
      <c r="A509" s="442" t="s">
        <v>11</v>
      </c>
      <c r="B509" s="442" t="s">
        <v>880</v>
      </c>
      <c r="C509" s="442">
        <v>2019</v>
      </c>
      <c r="D509" s="442" t="s">
        <v>142</v>
      </c>
      <c r="E509" s="442" t="s">
        <v>161</v>
      </c>
    </row>
    <row r="510" spans="1:10">
      <c r="A510" s="442" t="s">
        <v>11</v>
      </c>
      <c r="B510" s="442" t="s">
        <v>881</v>
      </c>
      <c r="C510" s="442" t="s">
        <v>882</v>
      </c>
      <c r="D510" s="442" t="s">
        <v>142</v>
      </c>
      <c r="E510" s="442" t="s">
        <v>148</v>
      </c>
      <c r="F510" s="442" t="s">
        <v>950</v>
      </c>
    </row>
    <row r="511" spans="1:10">
      <c r="A511" s="442" t="s">
        <v>11</v>
      </c>
      <c r="B511" s="442" t="s">
        <v>884</v>
      </c>
      <c r="C511" s="442">
        <v>2020</v>
      </c>
      <c r="D511" s="442" t="s">
        <v>142</v>
      </c>
      <c r="E511" s="684" t="s">
        <v>883</v>
      </c>
      <c r="F511" s="684" t="s">
        <v>185</v>
      </c>
      <c r="G511" s="684" t="s">
        <v>148</v>
      </c>
      <c r="H511" s="684"/>
      <c r="I511" s="670"/>
    </row>
    <row r="512" spans="1:10" ht="72.5">
      <c r="A512" s="442" t="s">
        <v>11</v>
      </c>
      <c r="B512" s="442" t="s">
        <v>885</v>
      </c>
      <c r="C512" s="442">
        <v>2021</v>
      </c>
      <c r="D512" s="442" t="s">
        <v>142</v>
      </c>
      <c r="E512" s="684" t="s">
        <v>185</v>
      </c>
      <c r="F512" s="684" t="s">
        <v>883</v>
      </c>
      <c r="G512" s="684" t="s">
        <v>148</v>
      </c>
      <c r="H512" s="684"/>
      <c r="I512" s="670" t="s">
        <v>951</v>
      </c>
      <c r="J512" s="684"/>
    </row>
    <row r="513" spans="1:9">
      <c r="A513" s="442" t="s">
        <v>10</v>
      </c>
      <c r="B513" s="442" t="s">
        <v>873</v>
      </c>
      <c r="C513" s="442">
        <v>2016</v>
      </c>
      <c r="D513" s="442" t="s">
        <v>142</v>
      </c>
      <c r="E513" s="442" t="s">
        <v>148</v>
      </c>
      <c r="F513" s="442" t="s">
        <v>952</v>
      </c>
    </row>
    <row r="514" spans="1:9">
      <c r="A514" s="442" t="s">
        <v>10</v>
      </c>
      <c r="B514" s="442" t="s">
        <v>875</v>
      </c>
      <c r="C514" s="442">
        <v>2017</v>
      </c>
      <c r="D514" s="442" t="s">
        <v>142</v>
      </c>
      <c r="E514" s="442" t="s">
        <v>148</v>
      </c>
    </row>
    <row r="515" spans="1:9">
      <c r="A515" s="442" t="s">
        <v>10</v>
      </c>
      <c r="B515" s="442" t="s">
        <v>877</v>
      </c>
      <c r="C515" s="442">
        <v>2018</v>
      </c>
      <c r="D515" s="442" t="s">
        <v>142</v>
      </c>
      <c r="E515" s="442" t="s">
        <v>803</v>
      </c>
      <c r="F515" s="442" t="s">
        <v>876</v>
      </c>
    </row>
    <row r="516" spans="1:9">
      <c r="A516" s="442" t="s">
        <v>10</v>
      </c>
      <c r="B516" s="442" t="s">
        <v>878</v>
      </c>
      <c r="C516" s="442" t="s">
        <v>879</v>
      </c>
      <c r="D516" s="442" t="s">
        <v>142</v>
      </c>
      <c r="E516" s="442" t="s">
        <v>148</v>
      </c>
    </row>
    <row r="517" spans="1:9">
      <c r="A517" s="442" t="s">
        <v>10</v>
      </c>
      <c r="B517" s="442" t="s">
        <v>880</v>
      </c>
      <c r="C517" s="442">
        <v>2019</v>
      </c>
      <c r="D517" s="442" t="s">
        <v>142</v>
      </c>
      <c r="E517" s="442" t="s">
        <v>148</v>
      </c>
    </row>
    <row r="518" spans="1:9">
      <c r="A518" s="442" t="s">
        <v>10</v>
      </c>
      <c r="B518" s="442" t="s">
        <v>881</v>
      </c>
      <c r="C518" s="442" t="s">
        <v>882</v>
      </c>
      <c r="D518" s="442" t="s">
        <v>168</v>
      </c>
    </row>
    <row r="519" spans="1:9">
      <c r="A519" s="442" t="s">
        <v>10</v>
      </c>
      <c r="B519" s="442" t="s">
        <v>884</v>
      </c>
      <c r="C519" s="442">
        <v>2020</v>
      </c>
      <c r="D519" s="442" t="s">
        <v>142</v>
      </c>
      <c r="E519" s="684" t="s">
        <v>148</v>
      </c>
      <c r="F519" s="684" t="s">
        <v>161</v>
      </c>
      <c r="G519" s="442" t="s">
        <v>185</v>
      </c>
      <c r="I519" s="670"/>
    </row>
    <row r="520" spans="1:9">
      <c r="A520" s="442" t="s">
        <v>10</v>
      </c>
      <c r="B520" s="442" t="s">
        <v>885</v>
      </c>
      <c r="C520" s="442">
        <v>2021</v>
      </c>
      <c r="D520" s="442" t="s">
        <v>142</v>
      </c>
      <c r="E520" s="684" t="s">
        <v>148</v>
      </c>
      <c r="F520" s="684" t="s">
        <v>161</v>
      </c>
      <c r="G520" s="442" t="s">
        <v>185</v>
      </c>
      <c r="I520" s="670"/>
    </row>
    <row r="521" spans="1:9">
      <c r="A521" s="442" t="s">
        <v>630</v>
      </c>
      <c r="B521" s="442" t="s">
        <v>873</v>
      </c>
      <c r="C521" s="442">
        <v>2016</v>
      </c>
      <c r="D521" s="442" t="s">
        <v>168</v>
      </c>
    </row>
    <row r="522" spans="1:9">
      <c r="A522" s="442" t="s">
        <v>630</v>
      </c>
      <c r="B522" s="442" t="s">
        <v>875</v>
      </c>
      <c r="C522" s="442">
        <v>2017</v>
      </c>
      <c r="D522" s="442" t="s">
        <v>168</v>
      </c>
    </row>
    <row r="523" spans="1:9">
      <c r="A523" s="442" t="s">
        <v>630</v>
      </c>
      <c r="B523" s="442" t="s">
        <v>877</v>
      </c>
      <c r="C523" s="442">
        <v>2018</v>
      </c>
      <c r="D523" s="442" t="s">
        <v>168</v>
      </c>
    </row>
    <row r="524" spans="1:9">
      <c r="A524" s="442" t="s">
        <v>630</v>
      </c>
      <c r="B524" s="442" t="s">
        <v>878</v>
      </c>
      <c r="C524" s="442" t="s">
        <v>879</v>
      </c>
      <c r="D524" s="442" t="s">
        <v>168</v>
      </c>
    </row>
    <row r="525" spans="1:9">
      <c r="A525" s="442" t="s">
        <v>630</v>
      </c>
      <c r="B525" s="442" t="s">
        <v>880</v>
      </c>
      <c r="C525" s="442">
        <v>2019</v>
      </c>
      <c r="D525" s="442" t="s">
        <v>168</v>
      </c>
    </row>
    <row r="526" spans="1:9">
      <c r="A526" s="442" t="s">
        <v>630</v>
      </c>
      <c r="B526" s="442" t="s">
        <v>881</v>
      </c>
      <c r="C526" s="442" t="s">
        <v>882</v>
      </c>
      <c r="D526" s="442" t="s">
        <v>168</v>
      </c>
    </row>
    <row r="527" spans="1:9">
      <c r="A527" s="442" t="s">
        <v>630</v>
      </c>
      <c r="B527" s="442" t="s">
        <v>884</v>
      </c>
      <c r="C527" s="442">
        <v>2020</v>
      </c>
      <c r="D527" s="442" t="s">
        <v>168</v>
      </c>
      <c r="I527" s="670"/>
    </row>
    <row r="528" spans="1:9">
      <c r="A528" s="442" t="s">
        <v>630</v>
      </c>
      <c r="B528" s="442" t="s">
        <v>885</v>
      </c>
      <c r="C528" s="442">
        <v>2021</v>
      </c>
      <c r="D528" s="442" t="s">
        <v>898</v>
      </c>
      <c r="I528" s="670"/>
    </row>
    <row r="529" spans="1:9">
      <c r="A529" s="442" t="s">
        <v>47</v>
      </c>
      <c r="B529" s="442" t="s">
        <v>873</v>
      </c>
      <c r="C529" s="442">
        <v>2016</v>
      </c>
      <c r="D529" s="442" t="s">
        <v>168</v>
      </c>
    </row>
    <row r="530" spans="1:9">
      <c r="A530" s="442" t="s">
        <v>47</v>
      </c>
      <c r="B530" s="442" t="s">
        <v>875</v>
      </c>
      <c r="C530" s="442">
        <v>2017</v>
      </c>
      <c r="D530" s="442" t="s">
        <v>168</v>
      </c>
    </row>
    <row r="531" spans="1:9">
      <c r="A531" s="442" t="s">
        <v>47</v>
      </c>
      <c r="B531" s="442" t="s">
        <v>877</v>
      </c>
      <c r="C531" s="442">
        <v>2018</v>
      </c>
      <c r="D531" s="442" t="s">
        <v>168</v>
      </c>
    </row>
    <row r="532" spans="1:9">
      <c r="A532" s="442" t="s">
        <v>47</v>
      </c>
      <c r="B532" s="442" t="s">
        <v>878</v>
      </c>
      <c r="C532" s="442" t="s">
        <v>879</v>
      </c>
      <c r="D532" s="442" t="s">
        <v>168</v>
      </c>
    </row>
    <row r="533" spans="1:9">
      <c r="A533" s="442" t="s">
        <v>47</v>
      </c>
      <c r="B533" s="442" t="s">
        <v>880</v>
      </c>
      <c r="C533" s="442">
        <v>2019</v>
      </c>
      <c r="D533" s="442" t="s">
        <v>168</v>
      </c>
    </row>
    <row r="534" spans="1:9">
      <c r="A534" s="442" t="s">
        <v>47</v>
      </c>
      <c r="B534" s="442" t="s">
        <v>881</v>
      </c>
      <c r="C534" s="442" t="s">
        <v>882</v>
      </c>
      <c r="D534" s="442" t="s">
        <v>142</v>
      </c>
      <c r="E534" s="442" t="s">
        <v>883</v>
      </c>
    </row>
    <row r="535" spans="1:9">
      <c r="A535" s="442" t="s">
        <v>47</v>
      </c>
      <c r="B535" s="442" t="s">
        <v>884</v>
      </c>
      <c r="C535" s="442">
        <v>2020</v>
      </c>
      <c r="D535" s="442" t="s">
        <v>142</v>
      </c>
      <c r="E535" s="684" t="s">
        <v>883</v>
      </c>
      <c r="I535" s="670"/>
    </row>
    <row r="536" spans="1:9">
      <c r="A536" s="442" t="s">
        <v>47</v>
      </c>
      <c r="B536" s="442" t="s">
        <v>885</v>
      </c>
      <c r="C536" s="442">
        <v>2021</v>
      </c>
      <c r="D536" s="442" t="s">
        <v>168</v>
      </c>
      <c r="E536" s="703"/>
      <c r="I536" s="670"/>
    </row>
    <row r="537" spans="1:9">
      <c r="A537" s="442" t="s">
        <v>953</v>
      </c>
      <c r="B537" s="442" t="s">
        <v>873</v>
      </c>
      <c r="C537" s="442">
        <v>2016</v>
      </c>
      <c r="D537" s="442" t="s">
        <v>168</v>
      </c>
    </row>
    <row r="538" spans="1:9">
      <c r="A538" s="442" t="s">
        <v>953</v>
      </c>
      <c r="B538" s="442" t="s">
        <v>875</v>
      </c>
      <c r="C538" s="442">
        <v>2017</v>
      </c>
      <c r="D538" s="442" t="s">
        <v>168</v>
      </c>
    </row>
    <row r="539" spans="1:9">
      <c r="A539" s="442" t="s">
        <v>954</v>
      </c>
      <c r="B539" s="442" t="s">
        <v>877</v>
      </c>
      <c r="C539" s="442">
        <v>2018</v>
      </c>
      <c r="D539" s="442" t="s">
        <v>142</v>
      </c>
      <c r="E539" s="442" t="s">
        <v>803</v>
      </c>
      <c r="F539" s="442" t="s">
        <v>170</v>
      </c>
    </row>
    <row r="540" spans="1:9">
      <c r="A540" s="442" t="s">
        <v>953</v>
      </c>
      <c r="B540" s="442" t="s">
        <v>878</v>
      </c>
      <c r="C540" s="442" t="s">
        <v>879</v>
      </c>
      <c r="D540" s="442" t="s">
        <v>168</v>
      </c>
    </row>
    <row r="541" spans="1:9">
      <c r="A541" s="442" t="s">
        <v>953</v>
      </c>
      <c r="B541" s="442" t="s">
        <v>880</v>
      </c>
      <c r="C541" s="442">
        <v>2019</v>
      </c>
      <c r="D541" s="442" t="s">
        <v>142</v>
      </c>
      <c r="E541" s="442" t="s">
        <v>148</v>
      </c>
    </row>
    <row r="542" spans="1:9">
      <c r="A542" s="442" t="s">
        <v>953</v>
      </c>
      <c r="B542" s="442" t="s">
        <v>881</v>
      </c>
      <c r="C542" s="442" t="s">
        <v>882</v>
      </c>
      <c r="D542" s="442" t="s">
        <v>168</v>
      </c>
    </row>
    <row r="543" spans="1:9">
      <c r="A543" s="442" t="s">
        <v>953</v>
      </c>
      <c r="B543" s="442" t="s">
        <v>884</v>
      </c>
      <c r="C543" s="442">
        <v>2020</v>
      </c>
      <c r="D543" s="442" t="s">
        <v>142</v>
      </c>
      <c r="E543" s="684" t="s">
        <v>148</v>
      </c>
      <c r="I543" s="670"/>
    </row>
    <row r="544" spans="1:9">
      <c r="A544" s="442" t="s">
        <v>953</v>
      </c>
      <c r="B544" s="442" t="s">
        <v>885</v>
      </c>
      <c r="C544" s="442">
        <v>2021</v>
      </c>
      <c r="D544" s="442" t="s">
        <v>898</v>
      </c>
      <c r="E544" s="684"/>
      <c r="I544" s="670"/>
    </row>
    <row r="545" spans="1:10">
      <c r="A545" s="442" t="s">
        <v>27</v>
      </c>
      <c r="B545" s="442" t="s">
        <v>873</v>
      </c>
      <c r="C545" s="442">
        <v>2016</v>
      </c>
      <c r="D545" s="442" t="s">
        <v>142</v>
      </c>
    </row>
    <row r="546" spans="1:10">
      <c r="A546" s="442" t="s">
        <v>27</v>
      </c>
      <c r="B546" s="442" t="s">
        <v>875</v>
      </c>
      <c r="C546" s="442">
        <v>2017</v>
      </c>
      <c r="D546" s="442" t="s">
        <v>142</v>
      </c>
      <c r="E546" s="442" t="s">
        <v>170</v>
      </c>
    </row>
    <row r="547" spans="1:10">
      <c r="A547" s="442" t="s">
        <v>27</v>
      </c>
      <c r="B547" s="442" t="s">
        <v>877</v>
      </c>
      <c r="C547" s="442">
        <v>2018</v>
      </c>
      <c r="D547" s="442" t="s">
        <v>142</v>
      </c>
      <c r="E547" s="442" t="s">
        <v>876</v>
      </c>
      <c r="F547" s="442" t="s">
        <v>803</v>
      </c>
    </row>
    <row r="548" spans="1:10">
      <c r="A548" s="442" t="s">
        <v>27</v>
      </c>
      <c r="B548" s="442" t="s">
        <v>878</v>
      </c>
      <c r="C548" s="442" t="s">
        <v>879</v>
      </c>
      <c r="D548" s="442" t="s">
        <v>168</v>
      </c>
    </row>
    <row r="549" spans="1:10">
      <c r="A549" s="442" t="s">
        <v>27</v>
      </c>
      <c r="B549" s="442" t="s">
        <v>880</v>
      </c>
      <c r="C549" s="442">
        <v>2019</v>
      </c>
      <c r="D549" s="442" t="s">
        <v>142</v>
      </c>
      <c r="E549" s="442" t="s">
        <v>148</v>
      </c>
    </row>
    <row r="550" spans="1:10">
      <c r="A550" s="442" t="s">
        <v>27</v>
      </c>
      <c r="B550" s="442" t="s">
        <v>881</v>
      </c>
      <c r="C550" s="442" t="s">
        <v>882</v>
      </c>
      <c r="D550" s="442" t="s">
        <v>142</v>
      </c>
      <c r="E550" s="442" t="s">
        <v>883</v>
      </c>
      <c r="F550" s="442" t="s">
        <v>955</v>
      </c>
    </row>
    <row r="551" spans="1:10" ht="58">
      <c r="A551" s="684" t="s">
        <v>27</v>
      </c>
      <c r="B551" s="684" t="s">
        <v>884</v>
      </c>
      <c r="C551" s="684">
        <v>2020</v>
      </c>
      <c r="D551" s="684" t="s">
        <v>142</v>
      </c>
      <c r="E551" s="684" t="s">
        <v>148</v>
      </c>
      <c r="F551" s="684" t="s">
        <v>883</v>
      </c>
      <c r="G551" s="684" t="s">
        <v>185</v>
      </c>
      <c r="H551" s="684"/>
      <c r="I551" s="670" t="s">
        <v>956</v>
      </c>
    </row>
    <row r="552" spans="1:10">
      <c r="A552" s="684" t="s">
        <v>27</v>
      </c>
      <c r="B552" s="684" t="s">
        <v>885</v>
      </c>
      <c r="C552" s="684">
        <v>2021</v>
      </c>
      <c r="D552" s="684" t="s">
        <v>142</v>
      </c>
      <c r="E552" s="684" t="s">
        <v>148</v>
      </c>
      <c r="F552" s="684" t="s">
        <v>185</v>
      </c>
      <c r="G552" s="684" t="s">
        <v>883</v>
      </c>
      <c r="I552" s="670"/>
      <c r="J552" s="684"/>
    </row>
    <row r="553" spans="1:10">
      <c r="A553" s="442" t="s">
        <v>656</v>
      </c>
      <c r="B553" s="442" t="s">
        <v>873</v>
      </c>
      <c r="C553" s="442">
        <v>2016</v>
      </c>
      <c r="D553" s="442" t="s">
        <v>168</v>
      </c>
    </row>
    <row r="554" spans="1:10">
      <c r="A554" s="442" t="s">
        <v>656</v>
      </c>
      <c r="B554" s="442" t="s">
        <v>875</v>
      </c>
      <c r="C554" s="442">
        <v>2017</v>
      </c>
      <c r="D554" s="442" t="s">
        <v>142</v>
      </c>
      <c r="E554" s="442" t="s">
        <v>148</v>
      </c>
    </row>
    <row r="555" spans="1:10">
      <c r="A555" s="442" t="s">
        <v>957</v>
      </c>
      <c r="B555" s="442" t="s">
        <v>877</v>
      </c>
      <c r="C555" s="442">
        <v>2018</v>
      </c>
      <c r="D555" s="442" t="s">
        <v>142</v>
      </c>
      <c r="E555" s="442" t="s">
        <v>803</v>
      </c>
      <c r="F555" s="442" t="s">
        <v>161</v>
      </c>
    </row>
    <row r="556" spans="1:10">
      <c r="A556" s="442" t="s">
        <v>656</v>
      </c>
      <c r="B556" s="442" t="s">
        <v>878</v>
      </c>
      <c r="C556" s="442" t="s">
        <v>879</v>
      </c>
      <c r="D556" s="442" t="s">
        <v>168</v>
      </c>
    </row>
    <row r="557" spans="1:10">
      <c r="A557" s="442" t="s">
        <v>957</v>
      </c>
      <c r="B557" s="442" t="s">
        <v>880</v>
      </c>
      <c r="C557" s="442">
        <v>2019</v>
      </c>
      <c r="D557" s="442" t="s">
        <v>142</v>
      </c>
      <c r="E557" s="442" t="s">
        <v>148</v>
      </c>
    </row>
    <row r="558" spans="1:10">
      <c r="A558" s="442" t="s">
        <v>656</v>
      </c>
      <c r="B558" s="442" t="s">
        <v>881</v>
      </c>
      <c r="C558" s="442" t="s">
        <v>882</v>
      </c>
      <c r="D558" s="442" t="s">
        <v>168</v>
      </c>
    </row>
    <row r="559" spans="1:10">
      <c r="A559" s="442" t="s">
        <v>656</v>
      </c>
      <c r="B559" s="442" t="s">
        <v>884</v>
      </c>
      <c r="C559" s="442">
        <v>2020</v>
      </c>
      <c r="D559" s="442" t="s">
        <v>142</v>
      </c>
      <c r="E559" s="684" t="s">
        <v>148</v>
      </c>
      <c r="I559" s="670"/>
    </row>
    <row r="560" spans="1:10">
      <c r="A560" s="442" t="s">
        <v>656</v>
      </c>
      <c r="B560" s="442" t="s">
        <v>885</v>
      </c>
      <c r="C560" s="442">
        <v>2021</v>
      </c>
      <c r="D560" s="442" t="s">
        <v>142</v>
      </c>
      <c r="E560" s="684" t="s">
        <v>148</v>
      </c>
      <c r="I560" s="670"/>
    </row>
    <row r="561" spans="1:9">
      <c r="A561" s="442" t="s">
        <v>40</v>
      </c>
      <c r="B561" s="442" t="s">
        <v>873</v>
      </c>
      <c r="C561" s="442">
        <v>2016</v>
      </c>
      <c r="D561" s="442" t="s">
        <v>142</v>
      </c>
    </row>
    <row r="562" spans="1:9">
      <c r="A562" s="442" t="s">
        <v>40</v>
      </c>
      <c r="B562" s="442" t="s">
        <v>875</v>
      </c>
      <c r="C562" s="442">
        <v>2017</v>
      </c>
      <c r="D562" s="442" t="s">
        <v>142</v>
      </c>
      <c r="E562" s="442" t="s">
        <v>874</v>
      </c>
    </row>
    <row r="563" spans="1:9">
      <c r="A563" s="442" t="s">
        <v>40</v>
      </c>
      <c r="B563" s="442" t="s">
        <v>877</v>
      </c>
      <c r="C563" s="442">
        <v>2018</v>
      </c>
      <c r="D563" s="442" t="s">
        <v>142</v>
      </c>
      <c r="E563" s="442" t="s">
        <v>876</v>
      </c>
      <c r="F563" s="442" t="s">
        <v>803</v>
      </c>
    </row>
    <row r="564" spans="1:9">
      <c r="A564" s="442" t="s">
        <v>40</v>
      </c>
      <c r="B564" s="442" t="s">
        <v>878</v>
      </c>
      <c r="C564" s="442" t="s">
        <v>879</v>
      </c>
      <c r="D564" s="442" t="s">
        <v>168</v>
      </c>
    </row>
    <row r="565" spans="1:9">
      <c r="A565" s="442" t="s">
        <v>40</v>
      </c>
      <c r="B565" s="442" t="s">
        <v>880</v>
      </c>
      <c r="C565" s="442">
        <v>2019</v>
      </c>
      <c r="D565" s="442" t="s">
        <v>142</v>
      </c>
      <c r="E565" s="442" t="s">
        <v>889</v>
      </c>
    </row>
    <row r="566" spans="1:9">
      <c r="A566" s="442" t="s">
        <v>40</v>
      </c>
      <c r="B566" s="442" t="s">
        <v>881</v>
      </c>
      <c r="C566" s="442" t="s">
        <v>882</v>
      </c>
      <c r="D566" s="442" t="s">
        <v>168</v>
      </c>
    </row>
    <row r="567" spans="1:9">
      <c r="A567" s="442" t="s">
        <v>40</v>
      </c>
      <c r="B567" s="442" t="s">
        <v>884</v>
      </c>
      <c r="C567" s="442">
        <v>2020</v>
      </c>
      <c r="D567" s="442" t="s">
        <v>142</v>
      </c>
      <c r="E567" s="684" t="s">
        <v>185</v>
      </c>
      <c r="F567" s="684" t="s">
        <v>161</v>
      </c>
      <c r="G567" s="684" t="s">
        <v>890</v>
      </c>
      <c r="H567" s="684"/>
      <c r="I567" s="670"/>
    </row>
    <row r="568" spans="1:9">
      <c r="A568" s="442" t="s">
        <v>40</v>
      </c>
      <c r="B568" s="442" t="s">
        <v>885</v>
      </c>
      <c r="C568" s="442">
        <v>2021</v>
      </c>
      <c r="D568" s="442" t="s">
        <v>142</v>
      </c>
      <c r="E568" s="684" t="s">
        <v>185</v>
      </c>
      <c r="F568" s="684" t="s">
        <v>161</v>
      </c>
      <c r="G568" s="442" t="s">
        <v>890</v>
      </c>
      <c r="I568" s="670"/>
    </row>
    <row r="569" spans="1:9">
      <c r="A569" s="442" t="s">
        <v>676</v>
      </c>
      <c r="B569" s="442" t="s">
        <v>884</v>
      </c>
      <c r="C569" s="442">
        <v>2020</v>
      </c>
      <c r="D569" s="442" t="s">
        <v>168</v>
      </c>
      <c r="I569" s="670"/>
    </row>
    <row r="570" spans="1:9">
      <c r="A570" s="442" t="s">
        <v>676</v>
      </c>
      <c r="B570" s="442" t="s">
        <v>885</v>
      </c>
      <c r="C570" s="442">
        <v>2021</v>
      </c>
      <c r="D570" s="442" t="s">
        <v>168</v>
      </c>
      <c r="I570" s="670"/>
    </row>
    <row r="571" spans="1:9">
      <c r="A571" s="442" t="s">
        <v>677</v>
      </c>
      <c r="B571" s="442" t="s">
        <v>873</v>
      </c>
      <c r="C571" s="442">
        <v>2016</v>
      </c>
      <c r="D571" s="442" t="s">
        <v>168</v>
      </c>
    </row>
    <row r="572" spans="1:9">
      <c r="A572" s="442" t="s">
        <v>677</v>
      </c>
      <c r="B572" s="442" t="s">
        <v>875</v>
      </c>
      <c r="C572" s="442">
        <v>2017</v>
      </c>
      <c r="D572" s="442" t="s">
        <v>168</v>
      </c>
    </row>
    <row r="573" spans="1:9">
      <c r="A573" s="442" t="s">
        <v>677</v>
      </c>
      <c r="B573" s="442" t="s">
        <v>877</v>
      </c>
      <c r="C573" s="442">
        <v>2018</v>
      </c>
      <c r="D573" s="442" t="s">
        <v>168</v>
      </c>
    </row>
    <row r="574" spans="1:9">
      <c r="A574" s="442" t="s">
        <v>677</v>
      </c>
      <c r="B574" s="442" t="s">
        <v>878</v>
      </c>
      <c r="C574" s="442" t="s">
        <v>879</v>
      </c>
      <c r="D574" s="442" t="s">
        <v>168</v>
      </c>
    </row>
    <row r="575" spans="1:9">
      <c r="A575" s="442" t="s">
        <v>677</v>
      </c>
      <c r="B575" s="442" t="s">
        <v>880</v>
      </c>
      <c r="C575" s="442">
        <v>2019</v>
      </c>
      <c r="D575" s="442" t="s">
        <v>142</v>
      </c>
      <c r="E575" s="442" t="s">
        <v>161</v>
      </c>
    </row>
    <row r="576" spans="1:9">
      <c r="A576" s="442" t="s">
        <v>677</v>
      </c>
      <c r="B576" s="442" t="s">
        <v>881</v>
      </c>
      <c r="C576" s="442" t="s">
        <v>882</v>
      </c>
      <c r="D576" s="442" t="s">
        <v>168</v>
      </c>
    </row>
    <row r="577" spans="1:9">
      <c r="A577" s="442" t="s">
        <v>677</v>
      </c>
      <c r="B577" s="442" t="s">
        <v>884</v>
      </c>
      <c r="C577" s="442">
        <v>2020</v>
      </c>
      <c r="D577" s="442" t="s">
        <v>887</v>
      </c>
      <c r="E577" s="703"/>
      <c r="I577" s="670"/>
    </row>
    <row r="578" spans="1:9">
      <c r="A578" s="442" t="s">
        <v>677</v>
      </c>
      <c r="B578" s="442" t="s">
        <v>885</v>
      </c>
      <c r="C578" s="442">
        <v>2021</v>
      </c>
      <c r="D578" s="442" t="s">
        <v>887</v>
      </c>
      <c r="E578" s="703"/>
      <c r="I578" s="670"/>
    </row>
    <row r="579" spans="1:9">
      <c r="A579" s="442" t="s">
        <v>7</v>
      </c>
      <c r="B579" s="442" t="s">
        <v>873</v>
      </c>
      <c r="C579" s="442">
        <v>2016</v>
      </c>
      <c r="D579" s="442" t="s">
        <v>142</v>
      </c>
      <c r="E579" s="442" t="s">
        <v>958</v>
      </c>
      <c r="F579" s="442" t="s">
        <v>170</v>
      </c>
    </row>
    <row r="580" spans="1:9">
      <c r="A580" s="442" t="s">
        <v>7</v>
      </c>
      <c r="B580" s="442" t="s">
        <v>875</v>
      </c>
      <c r="C580" s="442">
        <v>2017</v>
      </c>
      <c r="D580" s="442" t="s">
        <v>142</v>
      </c>
      <c r="E580" s="442" t="s">
        <v>148</v>
      </c>
    </row>
    <row r="581" spans="1:9">
      <c r="A581" s="442" t="s">
        <v>7</v>
      </c>
      <c r="B581" s="442" t="s">
        <v>877</v>
      </c>
      <c r="C581" s="442">
        <v>2018</v>
      </c>
      <c r="D581" s="442" t="s">
        <v>142</v>
      </c>
      <c r="E581" s="442" t="s">
        <v>803</v>
      </c>
      <c r="F581" s="442" t="s">
        <v>161</v>
      </c>
    </row>
    <row r="582" spans="1:9">
      <c r="A582" s="442" t="s">
        <v>7</v>
      </c>
      <c r="B582" s="442" t="s">
        <v>878</v>
      </c>
      <c r="C582" s="442" t="s">
        <v>879</v>
      </c>
      <c r="D582" s="442" t="s">
        <v>142</v>
      </c>
      <c r="E582" s="442" t="s">
        <v>148</v>
      </c>
    </row>
    <row r="583" spans="1:9">
      <c r="A583" s="442" t="s">
        <v>7</v>
      </c>
      <c r="B583" s="442" t="s">
        <v>880</v>
      </c>
      <c r="C583" s="442">
        <v>2019</v>
      </c>
      <c r="D583" s="442" t="s">
        <v>142</v>
      </c>
      <c r="E583" s="442" t="s">
        <v>148</v>
      </c>
    </row>
    <row r="584" spans="1:9">
      <c r="A584" s="442" t="s">
        <v>7</v>
      </c>
      <c r="B584" s="442" t="s">
        <v>881</v>
      </c>
      <c r="C584" s="442" t="s">
        <v>882</v>
      </c>
      <c r="D584" s="442" t="s">
        <v>142</v>
      </c>
      <c r="E584" s="442" t="s">
        <v>148</v>
      </c>
    </row>
    <row r="585" spans="1:9">
      <c r="A585" s="442" t="s">
        <v>7</v>
      </c>
      <c r="B585" s="442" t="s">
        <v>884</v>
      </c>
      <c r="C585" s="442">
        <v>2020</v>
      </c>
      <c r="D585" s="442" t="s">
        <v>142</v>
      </c>
      <c r="E585" s="684" t="s">
        <v>148</v>
      </c>
      <c r="F585" s="684" t="s">
        <v>161</v>
      </c>
      <c r="G585" s="684" t="s">
        <v>185</v>
      </c>
      <c r="H585" s="684"/>
      <c r="I585" s="670"/>
    </row>
    <row r="586" spans="1:9" ht="58">
      <c r="A586" s="442" t="s">
        <v>7</v>
      </c>
      <c r="B586" s="442" t="s">
        <v>885</v>
      </c>
      <c r="C586" s="442">
        <v>2021</v>
      </c>
      <c r="D586" s="442" t="s">
        <v>142</v>
      </c>
      <c r="E586" s="684" t="s">
        <v>148</v>
      </c>
      <c r="F586" s="684" t="s">
        <v>161</v>
      </c>
      <c r="G586" s="684" t="s">
        <v>185</v>
      </c>
      <c r="H586" s="684"/>
      <c r="I586" s="702" t="s">
        <v>959</v>
      </c>
    </row>
    <row r="587" spans="1:9">
      <c r="A587" s="442" t="s">
        <v>30</v>
      </c>
      <c r="B587" s="442" t="s">
        <v>873</v>
      </c>
      <c r="C587" s="442">
        <v>2016</v>
      </c>
      <c r="D587" s="442" t="s">
        <v>142</v>
      </c>
    </row>
    <row r="588" spans="1:9">
      <c r="A588" s="442" t="s">
        <v>30</v>
      </c>
      <c r="B588" s="442" t="s">
        <v>875</v>
      </c>
      <c r="C588" s="442">
        <v>2017</v>
      </c>
      <c r="D588" s="442" t="s">
        <v>142</v>
      </c>
      <c r="E588" s="442" t="s">
        <v>874</v>
      </c>
    </row>
    <row r="589" spans="1:9">
      <c r="A589" s="442" t="s">
        <v>30</v>
      </c>
      <c r="B589" s="442" t="s">
        <v>877</v>
      </c>
      <c r="C589" s="442">
        <v>2018</v>
      </c>
      <c r="D589" s="442" t="s">
        <v>142</v>
      </c>
      <c r="E589" s="442" t="s">
        <v>876</v>
      </c>
      <c r="F589" s="442" t="s">
        <v>896</v>
      </c>
    </row>
    <row r="590" spans="1:9">
      <c r="A590" s="442" t="s">
        <v>30</v>
      </c>
      <c r="B590" s="442" t="s">
        <v>878</v>
      </c>
      <c r="C590" s="442" t="s">
        <v>879</v>
      </c>
      <c r="D590" s="442" t="s">
        <v>142</v>
      </c>
      <c r="E590" s="442" t="s">
        <v>911</v>
      </c>
    </row>
    <row r="591" spans="1:9">
      <c r="A591" s="442" t="s">
        <v>30</v>
      </c>
      <c r="B591" s="442" t="s">
        <v>880</v>
      </c>
      <c r="C591" s="442">
        <v>2019</v>
      </c>
      <c r="D591" s="442" t="s">
        <v>142</v>
      </c>
      <c r="E591" s="442" t="s">
        <v>889</v>
      </c>
    </row>
    <row r="592" spans="1:9">
      <c r="A592" s="442" t="s">
        <v>30</v>
      </c>
      <c r="B592" s="442" t="s">
        <v>881</v>
      </c>
      <c r="C592" s="442" t="s">
        <v>882</v>
      </c>
    </row>
    <row r="593" spans="1:10">
      <c r="A593" s="442" t="s">
        <v>30</v>
      </c>
      <c r="B593" s="442" t="s">
        <v>884</v>
      </c>
      <c r="C593" s="442">
        <v>2020</v>
      </c>
      <c r="D593" s="442" t="s">
        <v>142</v>
      </c>
      <c r="E593" s="684" t="s">
        <v>161</v>
      </c>
      <c r="F593" s="684" t="s">
        <v>185</v>
      </c>
      <c r="G593" s="684" t="s">
        <v>890</v>
      </c>
      <c r="H593" s="684"/>
      <c r="I593" s="670"/>
    </row>
    <row r="594" spans="1:10" ht="188.5">
      <c r="A594" s="442" t="s">
        <v>30</v>
      </c>
      <c r="B594" s="442" t="s">
        <v>885</v>
      </c>
      <c r="C594" s="442">
        <v>2021</v>
      </c>
      <c r="D594" s="442" t="s">
        <v>142</v>
      </c>
      <c r="E594" s="684" t="s">
        <v>883</v>
      </c>
      <c r="F594" s="684" t="s">
        <v>185</v>
      </c>
      <c r="G594" s="684"/>
      <c r="H594" s="684"/>
      <c r="I594" s="670" t="s">
        <v>960</v>
      </c>
      <c r="J594" s="684"/>
    </row>
    <row r="595" spans="1:10">
      <c r="A595" s="442" t="s">
        <v>23</v>
      </c>
      <c r="B595" s="442" t="s">
        <v>873</v>
      </c>
      <c r="C595" s="442">
        <v>2016</v>
      </c>
      <c r="D595" s="442" t="s">
        <v>142</v>
      </c>
      <c r="E595" s="442" t="s">
        <v>911</v>
      </c>
      <c r="F595" s="442" t="s">
        <v>961</v>
      </c>
    </row>
    <row r="596" spans="1:10">
      <c r="A596" s="442" t="s">
        <v>23</v>
      </c>
      <c r="B596" s="442" t="s">
        <v>875</v>
      </c>
      <c r="C596" s="442">
        <v>2017</v>
      </c>
      <c r="D596" s="442" t="s">
        <v>142</v>
      </c>
      <c r="E596" s="442" t="s">
        <v>874</v>
      </c>
    </row>
    <row r="597" spans="1:10">
      <c r="A597" s="442" t="s">
        <v>23</v>
      </c>
      <c r="B597" s="442" t="s">
        <v>877</v>
      </c>
      <c r="C597" s="442">
        <v>2018</v>
      </c>
      <c r="D597" s="442" t="s">
        <v>142</v>
      </c>
      <c r="E597" s="442" t="s">
        <v>161</v>
      </c>
      <c r="F597" s="442" t="s">
        <v>876</v>
      </c>
    </row>
    <row r="598" spans="1:10">
      <c r="A598" s="442" t="s">
        <v>23</v>
      </c>
      <c r="B598" s="442" t="s">
        <v>878</v>
      </c>
      <c r="C598" s="442" t="s">
        <v>879</v>
      </c>
      <c r="D598" s="442" t="s">
        <v>142</v>
      </c>
      <c r="E598" s="442" t="s">
        <v>962</v>
      </c>
    </row>
    <row r="599" spans="1:10">
      <c r="A599" s="442" t="s">
        <v>23</v>
      </c>
      <c r="B599" s="442" t="s">
        <v>880</v>
      </c>
      <c r="C599" s="442">
        <v>2019</v>
      </c>
      <c r="D599" s="442" t="s">
        <v>142</v>
      </c>
      <c r="E599" s="442" t="s">
        <v>161</v>
      </c>
    </row>
    <row r="600" spans="1:10">
      <c r="A600" s="442" t="s">
        <v>23</v>
      </c>
      <c r="B600" s="442" t="s">
        <v>881</v>
      </c>
      <c r="C600" s="442" t="s">
        <v>882</v>
      </c>
      <c r="D600" s="442" t="s">
        <v>142</v>
      </c>
      <c r="E600" s="684" t="s">
        <v>161</v>
      </c>
      <c r="F600" s="684" t="s">
        <v>883</v>
      </c>
      <c r="G600" s="684"/>
      <c r="H600" s="684"/>
    </row>
    <row r="601" spans="1:10">
      <c r="A601" s="442" t="s">
        <v>23</v>
      </c>
      <c r="B601" s="442" t="s">
        <v>884</v>
      </c>
      <c r="C601" s="442">
        <v>2020</v>
      </c>
      <c r="D601" s="442" t="s">
        <v>142</v>
      </c>
      <c r="E601" s="684" t="s">
        <v>161</v>
      </c>
      <c r="F601" s="684" t="s">
        <v>185</v>
      </c>
      <c r="G601" s="684" t="s">
        <v>890</v>
      </c>
      <c r="H601" s="684"/>
      <c r="I601" s="670"/>
    </row>
    <row r="602" spans="1:10" ht="188.5">
      <c r="A602" s="442" t="s">
        <v>23</v>
      </c>
      <c r="B602" s="442" t="s">
        <v>885</v>
      </c>
      <c r="C602" s="442">
        <v>2021</v>
      </c>
      <c r="D602" s="442" t="s">
        <v>142</v>
      </c>
      <c r="E602" s="684" t="s">
        <v>883</v>
      </c>
      <c r="F602" s="684" t="s">
        <v>185</v>
      </c>
      <c r="G602" s="684"/>
      <c r="H602" s="684"/>
      <c r="I602" s="670" t="s">
        <v>960</v>
      </c>
      <c r="J602" s="68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0E6A2-9408-4FF0-A5DB-7CF7FFCE232A}">
  <dimension ref="A1:XFB221"/>
  <sheetViews>
    <sheetView topLeftCell="A144" zoomScale="88" zoomScaleNormal="88" workbookViewId="0">
      <selection activeCell="A149" sqref="A149"/>
    </sheetView>
  </sheetViews>
  <sheetFormatPr defaultColWidth="11.81640625" defaultRowHeight="14.5"/>
  <cols>
    <col min="5" max="5" width="13.1796875" customWidth="1"/>
    <col min="6" max="6" width="13.453125" customWidth="1"/>
  </cols>
  <sheetData>
    <row r="1" spans="1:28" ht="15" thickBot="1">
      <c r="A1" t="s">
        <v>963</v>
      </c>
    </row>
    <row r="2" spans="1:28">
      <c r="B2" s="243"/>
      <c r="C2" s="244"/>
      <c r="D2" s="244"/>
      <c r="E2" s="244"/>
      <c r="F2" s="245"/>
      <c r="G2" s="246" t="s">
        <v>799</v>
      </c>
      <c r="H2" s="247"/>
      <c r="I2" s="248" t="s">
        <v>800</v>
      </c>
      <c r="J2" s="249"/>
      <c r="K2" s="250" t="s">
        <v>801</v>
      </c>
      <c r="L2" s="251"/>
      <c r="M2" s="252" t="s">
        <v>802</v>
      </c>
      <c r="N2" s="253"/>
      <c r="O2" s="244" t="s">
        <v>964</v>
      </c>
      <c r="P2" s="245"/>
      <c r="Q2" s="254"/>
    </row>
    <row r="3" spans="1:28" ht="58">
      <c r="A3" s="255" t="s">
        <v>965</v>
      </c>
      <c r="B3" s="256" t="s">
        <v>74</v>
      </c>
      <c r="C3" s="255" t="s">
        <v>966</v>
      </c>
      <c r="D3" s="255" t="s">
        <v>967</v>
      </c>
      <c r="E3" s="255" t="s">
        <v>968</v>
      </c>
      <c r="F3" s="257" t="s">
        <v>969</v>
      </c>
      <c r="G3" s="258" t="s">
        <v>970</v>
      </c>
      <c r="H3" s="259" t="s">
        <v>971</v>
      </c>
      <c r="I3" s="260" t="s">
        <v>970</v>
      </c>
      <c r="J3" s="261" t="s">
        <v>971</v>
      </c>
      <c r="K3" s="262" t="s">
        <v>970</v>
      </c>
      <c r="L3" s="263" t="s">
        <v>971</v>
      </c>
      <c r="M3" s="264" t="s">
        <v>970</v>
      </c>
      <c r="N3" s="265" t="s">
        <v>971</v>
      </c>
      <c r="O3" s="255" t="s">
        <v>970</v>
      </c>
      <c r="P3" s="257" t="s">
        <v>971</v>
      </c>
      <c r="Q3" s="266" t="s">
        <v>972</v>
      </c>
      <c r="S3" s="267"/>
      <c r="T3" s="267" t="s">
        <v>973</v>
      </c>
      <c r="U3" s="267" t="s">
        <v>974</v>
      </c>
      <c r="V3" s="267" t="s">
        <v>51</v>
      </c>
      <c r="W3" s="267" t="s">
        <v>16</v>
      </c>
      <c r="X3" s="267" t="s">
        <v>19</v>
      </c>
      <c r="Y3" s="267" t="s">
        <v>50</v>
      </c>
      <c r="Z3" s="267" t="s">
        <v>13</v>
      </c>
      <c r="AA3" s="267" t="s">
        <v>11</v>
      </c>
      <c r="AB3" s="267" t="s">
        <v>30</v>
      </c>
    </row>
    <row r="4" spans="1:28">
      <c r="A4" s="267" t="s">
        <v>37</v>
      </c>
      <c r="B4" s="268" t="s">
        <v>145</v>
      </c>
      <c r="C4" s="269" t="s">
        <v>270</v>
      </c>
      <c r="D4" s="270">
        <v>1</v>
      </c>
      <c r="E4" s="271">
        <v>12045234</v>
      </c>
      <c r="F4" s="272">
        <v>12045241</v>
      </c>
      <c r="G4" s="273">
        <v>3660306</v>
      </c>
      <c r="H4" s="274">
        <v>0.3</v>
      </c>
      <c r="I4" s="275">
        <v>1353231</v>
      </c>
      <c r="J4" s="274">
        <v>0.12</v>
      </c>
      <c r="K4" s="275">
        <v>50637</v>
      </c>
      <c r="L4" s="274">
        <v>0</v>
      </c>
      <c r="M4" s="276">
        <v>0</v>
      </c>
      <c r="N4" s="274">
        <v>0</v>
      </c>
      <c r="O4" s="277">
        <v>1403868</v>
      </c>
      <c r="P4" s="278">
        <v>0.12</v>
      </c>
      <c r="Q4" s="279" t="s">
        <v>938</v>
      </c>
    </row>
    <row r="5" spans="1:28">
      <c r="A5" s="267" t="s">
        <v>973</v>
      </c>
      <c r="B5" s="280" t="s">
        <v>145</v>
      </c>
      <c r="C5" s="281" t="s">
        <v>773</v>
      </c>
      <c r="D5" s="270">
        <v>1</v>
      </c>
      <c r="E5" s="271">
        <v>6091097</v>
      </c>
      <c r="F5" s="277">
        <v>6091097</v>
      </c>
      <c r="G5" s="273">
        <v>2004079</v>
      </c>
      <c r="H5" s="274">
        <v>0.33</v>
      </c>
      <c r="I5" s="277">
        <v>2011128</v>
      </c>
      <c r="J5" s="270">
        <v>0.33</v>
      </c>
      <c r="K5" s="275">
        <v>641565</v>
      </c>
      <c r="L5" s="270">
        <v>0.11</v>
      </c>
      <c r="M5" s="275">
        <v>0</v>
      </c>
      <c r="N5" s="274">
        <v>0</v>
      </c>
      <c r="O5" s="277">
        <v>2652693</v>
      </c>
      <c r="P5" s="282">
        <v>0.44</v>
      </c>
      <c r="Q5" s="279" t="s">
        <v>938</v>
      </c>
    </row>
    <row r="6" spans="1:28">
      <c r="A6" s="267" t="s">
        <v>974</v>
      </c>
      <c r="B6" s="280" t="s">
        <v>145</v>
      </c>
      <c r="C6" s="283" t="s">
        <v>325</v>
      </c>
      <c r="D6" s="270">
        <v>0.94</v>
      </c>
      <c r="E6" s="271">
        <v>109569000</v>
      </c>
      <c r="F6" s="277">
        <v>102971764</v>
      </c>
      <c r="G6" s="273">
        <v>44888830</v>
      </c>
      <c r="H6" s="274">
        <v>0.44</v>
      </c>
      <c r="I6" s="277">
        <v>22597681</v>
      </c>
      <c r="J6" s="270">
        <v>0.22</v>
      </c>
      <c r="K6" s="275">
        <v>3831695</v>
      </c>
      <c r="L6" s="270">
        <v>0.04</v>
      </c>
      <c r="M6" s="275">
        <v>0</v>
      </c>
      <c r="N6" s="274">
        <v>0</v>
      </c>
      <c r="O6" s="277">
        <v>26429377</v>
      </c>
      <c r="P6" s="282">
        <v>0.26</v>
      </c>
      <c r="Q6" s="279" t="s">
        <v>938</v>
      </c>
    </row>
    <row r="7" spans="1:28">
      <c r="A7" s="267" t="s">
        <v>51</v>
      </c>
      <c r="B7" s="268" t="s">
        <v>145</v>
      </c>
      <c r="C7" s="267" t="s">
        <v>776</v>
      </c>
      <c r="D7" s="270">
        <v>1</v>
      </c>
      <c r="E7" s="271">
        <v>1174517</v>
      </c>
      <c r="F7" s="272">
        <v>1171233</v>
      </c>
      <c r="G7" s="273">
        <v>375616</v>
      </c>
      <c r="H7" s="274">
        <v>0.32</v>
      </c>
      <c r="I7" s="275">
        <v>286260</v>
      </c>
      <c r="J7" s="284">
        <v>0.24</v>
      </c>
      <c r="K7" s="275">
        <v>49544</v>
      </c>
      <c r="L7" s="274">
        <v>0.04</v>
      </c>
      <c r="M7" s="277">
        <v>0</v>
      </c>
      <c r="N7" s="274">
        <v>0</v>
      </c>
      <c r="O7" s="277">
        <v>335804</v>
      </c>
      <c r="P7" s="282">
        <v>0.28999999999999998</v>
      </c>
      <c r="Q7" s="279" t="s">
        <v>938</v>
      </c>
    </row>
    <row r="8" spans="1:28">
      <c r="A8" s="267" t="s">
        <v>16</v>
      </c>
      <c r="B8" s="268" t="s">
        <v>145</v>
      </c>
      <c r="C8" s="267" t="s">
        <v>778</v>
      </c>
      <c r="D8" s="270">
        <v>0.91</v>
      </c>
      <c r="E8" s="271">
        <v>10911819</v>
      </c>
      <c r="F8" s="272">
        <v>9906757</v>
      </c>
      <c r="G8" s="273">
        <v>2784874</v>
      </c>
      <c r="H8" s="274">
        <v>0.28000000000000003</v>
      </c>
      <c r="I8" s="275">
        <v>2891240</v>
      </c>
      <c r="J8" s="274">
        <v>0.28999999999999998</v>
      </c>
      <c r="K8" s="275">
        <v>1813948</v>
      </c>
      <c r="L8" s="274">
        <v>0.18</v>
      </c>
      <c r="M8" s="277">
        <v>19206</v>
      </c>
      <c r="N8" s="274">
        <v>0</v>
      </c>
      <c r="O8" s="277">
        <v>4724394</v>
      </c>
      <c r="P8" s="282">
        <v>0.48</v>
      </c>
      <c r="Q8" s="279" t="s">
        <v>938</v>
      </c>
    </row>
    <row r="9" spans="1:28">
      <c r="A9" s="267" t="s">
        <v>19</v>
      </c>
      <c r="B9" s="280" t="s">
        <v>145</v>
      </c>
      <c r="C9" s="281" t="s">
        <v>270</v>
      </c>
      <c r="D9" s="270">
        <v>0.27</v>
      </c>
      <c r="E9" s="271">
        <v>54986000</v>
      </c>
      <c r="F9" s="272">
        <v>14834569</v>
      </c>
      <c r="G9" s="273">
        <v>5109606.2500000009</v>
      </c>
      <c r="H9" s="274">
        <v>0.34</v>
      </c>
      <c r="I9" s="275">
        <v>3142733.2000000007</v>
      </c>
      <c r="J9" s="274">
        <v>0.21</v>
      </c>
      <c r="K9" s="275">
        <v>1211811.8500000001</v>
      </c>
      <c r="L9" s="274">
        <v>0.08</v>
      </c>
      <c r="M9" s="277">
        <v>0</v>
      </c>
      <c r="N9" s="274">
        <v>0</v>
      </c>
      <c r="O9" s="277">
        <v>4354545</v>
      </c>
      <c r="P9" s="282">
        <v>0.28999999999999998</v>
      </c>
      <c r="Q9" s="279" t="s">
        <v>938</v>
      </c>
    </row>
    <row r="10" spans="1:28">
      <c r="A10" s="267" t="s">
        <v>50</v>
      </c>
      <c r="B10" s="268" t="s">
        <v>145</v>
      </c>
      <c r="C10" s="267" t="s">
        <v>477</v>
      </c>
      <c r="D10" s="270">
        <v>0.7</v>
      </c>
      <c r="E10" s="271">
        <v>2100000</v>
      </c>
      <c r="F10" s="277">
        <v>1475113</v>
      </c>
      <c r="G10" s="273">
        <v>527840</v>
      </c>
      <c r="H10" s="274">
        <v>0.36</v>
      </c>
      <c r="I10" s="277">
        <v>311868</v>
      </c>
      <c r="J10" s="270">
        <v>0.21</v>
      </c>
      <c r="K10" s="275">
        <v>25643</v>
      </c>
      <c r="L10" s="270">
        <v>0.02</v>
      </c>
      <c r="M10" s="275">
        <v>0</v>
      </c>
      <c r="N10" s="274">
        <v>0</v>
      </c>
      <c r="O10" s="277">
        <v>337511</v>
      </c>
      <c r="P10" s="282">
        <v>0.23</v>
      </c>
      <c r="Q10" s="279" t="s">
        <v>975</v>
      </c>
      <c r="R10" t="s">
        <v>976</v>
      </c>
    </row>
    <row r="11" spans="1:28">
      <c r="A11" s="267" t="s">
        <v>13</v>
      </c>
      <c r="B11" s="268" t="s">
        <v>145</v>
      </c>
      <c r="C11" s="267" t="s">
        <v>606</v>
      </c>
      <c r="D11" s="270">
        <v>1</v>
      </c>
      <c r="E11" s="271">
        <v>12480000</v>
      </c>
      <c r="F11" s="272">
        <v>12480000</v>
      </c>
      <c r="G11" s="273">
        <v>2901000</v>
      </c>
      <c r="H11" s="274">
        <v>0.23</v>
      </c>
      <c r="I11" s="275">
        <v>4765000</v>
      </c>
      <c r="J11" s="274">
        <v>0.39</v>
      </c>
      <c r="K11" s="275">
        <v>2892000</v>
      </c>
      <c r="L11" s="274">
        <v>0.23</v>
      </c>
      <c r="M11" s="277">
        <v>87000</v>
      </c>
      <c r="N11" s="274">
        <v>5.1534017089976359E-3</v>
      </c>
      <c r="O11" s="277">
        <v>7744000</v>
      </c>
      <c r="P11" s="278">
        <v>0.63</v>
      </c>
      <c r="Q11" s="279" t="s">
        <v>938</v>
      </c>
    </row>
    <row r="12" spans="1:28">
      <c r="A12" s="267" t="s">
        <v>11</v>
      </c>
      <c r="B12" s="268" t="s">
        <v>145</v>
      </c>
      <c r="C12" s="267" t="s">
        <v>395</v>
      </c>
      <c r="D12" s="270">
        <v>1</v>
      </c>
      <c r="E12" s="271">
        <v>47881430</v>
      </c>
      <c r="F12" s="272">
        <v>47881430</v>
      </c>
      <c r="G12" s="273">
        <v>17580330</v>
      </c>
      <c r="H12" s="270">
        <v>0.37</v>
      </c>
      <c r="I12" s="275">
        <v>8549970</v>
      </c>
      <c r="J12" s="270">
        <v>0.18</v>
      </c>
      <c r="K12" s="275">
        <v>3103098</v>
      </c>
      <c r="L12" s="270">
        <v>0.06</v>
      </c>
      <c r="M12" s="275">
        <v>0</v>
      </c>
      <c r="N12" s="274">
        <v>0</v>
      </c>
      <c r="O12" s="277">
        <v>11653068</v>
      </c>
      <c r="P12" s="278">
        <v>0.24</v>
      </c>
      <c r="Q12" s="279" t="s">
        <v>938</v>
      </c>
    </row>
    <row r="13" spans="1:28" ht="15" thickBot="1">
      <c r="A13" s="267" t="s">
        <v>30</v>
      </c>
      <c r="B13" s="285" t="s">
        <v>145</v>
      </c>
      <c r="C13" s="286" t="s">
        <v>370</v>
      </c>
      <c r="D13" s="287">
        <v>0.71</v>
      </c>
      <c r="E13" s="288">
        <v>18926743</v>
      </c>
      <c r="F13" s="289">
        <v>13490313</v>
      </c>
      <c r="G13" s="290">
        <v>6601009</v>
      </c>
      <c r="H13" s="291">
        <v>0.49</v>
      </c>
      <c r="I13" s="292">
        <v>1952123</v>
      </c>
      <c r="J13" s="291">
        <v>0.14000000000000001</v>
      </c>
      <c r="K13" s="292">
        <v>0</v>
      </c>
      <c r="L13" s="291">
        <v>0</v>
      </c>
      <c r="M13" s="293">
        <v>0</v>
      </c>
      <c r="N13" s="291">
        <v>0</v>
      </c>
      <c r="O13" s="293">
        <v>1952123</v>
      </c>
      <c r="P13" s="294">
        <v>0.14000000000000001</v>
      </c>
      <c r="Q13" s="295" t="s">
        <v>938</v>
      </c>
    </row>
    <row r="16" spans="1:28" ht="15" thickBot="1">
      <c r="A16" t="s">
        <v>977</v>
      </c>
    </row>
    <row r="17" spans="1:38" ht="15" thickBot="1">
      <c r="B17" s="1444" t="s">
        <v>978</v>
      </c>
      <c r="C17" s="1445"/>
      <c r="D17" s="1445"/>
      <c r="E17" s="1445"/>
      <c r="F17" s="1445"/>
      <c r="G17" s="1445"/>
      <c r="H17" s="1445"/>
      <c r="I17" s="1445"/>
      <c r="J17" s="1445"/>
      <c r="K17" s="1445"/>
      <c r="L17" s="1445"/>
      <c r="M17" s="1445"/>
      <c r="N17" s="1445"/>
      <c r="O17" s="1445"/>
      <c r="P17" s="1445"/>
      <c r="Q17" s="1445"/>
      <c r="R17" s="1445"/>
      <c r="S17" s="1445"/>
      <c r="T17" s="1446"/>
      <c r="U17" s="1447" t="s">
        <v>979</v>
      </c>
      <c r="V17" s="1448"/>
      <c r="W17" s="1448"/>
      <c r="X17" s="1448"/>
      <c r="Y17" s="1448"/>
      <c r="Z17" s="1448"/>
      <c r="AA17" s="1448"/>
      <c r="AB17" s="1448"/>
      <c r="AC17" s="1448"/>
      <c r="AD17" s="1448"/>
      <c r="AE17" s="1448"/>
      <c r="AF17" s="1448"/>
      <c r="AG17" s="1448"/>
      <c r="AH17" s="1448"/>
      <c r="AI17" s="1448"/>
      <c r="AJ17" s="1449"/>
    </row>
    <row r="18" spans="1:38">
      <c r="B18" s="243"/>
      <c r="C18" s="244"/>
      <c r="D18" s="244"/>
      <c r="E18" s="244"/>
      <c r="F18" s="245"/>
      <c r="G18" s="246" t="s">
        <v>799</v>
      </c>
      <c r="H18" s="247"/>
      <c r="I18" s="248" t="s">
        <v>800</v>
      </c>
      <c r="J18" s="249"/>
      <c r="K18" s="250" t="s">
        <v>801</v>
      </c>
      <c r="L18" s="251"/>
      <c r="M18" s="252" t="s">
        <v>802</v>
      </c>
      <c r="N18" s="253"/>
      <c r="O18" s="244" t="s">
        <v>964</v>
      </c>
      <c r="P18" s="245"/>
      <c r="Q18" s="244"/>
      <c r="R18" s="243" t="s">
        <v>980</v>
      </c>
      <c r="S18" s="244"/>
      <c r="T18" s="296"/>
      <c r="U18" s="243"/>
      <c r="V18" s="244"/>
      <c r="W18" s="244"/>
      <c r="X18" s="244"/>
      <c r="Y18" s="245"/>
      <c r="Z18" s="246" t="s">
        <v>799</v>
      </c>
      <c r="AA18" s="247"/>
      <c r="AB18" s="248" t="s">
        <v>800</v>
      </c>
      <c r="AC18" s="249"/>
      <c r="AD18" s="250" t="s">
        <v>801</v>
      </c>
      <c r="AE18" s="251"/>
      <c r="AF18" s="252" t="s">
        <v>802</v>
      </c>
      <c r="AG18" s="253"/>
      <c r="AH18" s="244" t="s">
        <v>964</v>
      </c>
      <c r="AI18" s="245"/>
      <c r="AJ18" s="254" t="s">
        <v>980</v>
      </c>
    </row>
    <row r="19" spans="1:38" ht="58">
      <c r="A19" s="255" t="s">
        <v>965</v>
      </c>
      <c r="B19" s="256" t="s">
        <v>74</v>
      </c>
      <c r="C19" s="255" t="s">
        <v>966</v>
      </c>
      <c r="D19" s="255" t="s">
        <v>967</v>
      </c>
      <c r="E19" s="255" t="s">
        <v>968</v>
      </c>
      <c r="F19" s="257" t="s">
        <v>969</v>
      </c>
      <c r="G19" s="258" t="s">
        <v>970</v>
      </c>
      <c r="H19" s="259" t="s">
        <v>971</v>
      </c>
      <c r="I19" s="260" t="s">
        <v>970</v>
      </c>
      <c r="J19" s="261" t="s">
        <v>971</v>
      </c>
      <c r="K19" s="262" t="s">
        <v>970</v>
      </c>
      <c r="L19" s="263" t="s">
        <v>971</v>
      </c>
      <c r="M19" s="264" t="s">
        <v>970</v>
      </c>
      <c r="N19" s="265" t="s">
        <v>971</v>
      </c>
      <c r="O19" s="255" t="s">
        <v>970</v>
      </c>
      <c r="P19" s="257" t="s">
        <v>971</v>
      </c>
      <c r="Q19" s="256" t="s">
        <v>972</v>
      </c>
      <c r="R19" s="256" t="s">
        <v>981</v>
      </c>
      <c r="S19" s="255" t="s">
        <v>982</v>
      </c>
      <c r="T19" s="297" t="s">
        <v>983</v>
      </c>
      <c r="U19" s="256" t="s">
        <v>74</v>
      </c>
      <c r="V19" s="255" t="s">
        <v>966</v>
      </c>
      <c r="W19" s="255" t="s">
        <v>967</v>
      </c>
      <c r="X19" s="255" t="s">
        <v>968</v>
      </c>
      <c r="Y19" s="257" t="s">
        <v>969</v>
      </c>
      <c r="Z19" s="258" t="s">
        <v>970</v>
      </c>
      <c r="AA19" s="259" t="s">
        <v>971</v>
      </c>
      <c r="AB19" s="260" t="s">
        <v>970</v>
      </c>
      <c r="AC19" s="261" t="s">
        <v>971</v>
      </c>
      <c r="AD19" s="262" t="s">
        <v>970</v>
      </c>
      <c r="AE19" s="263" t="s">
        <v>971</v>
      </c>
      <c r="AF19" s="264" t="s">
        <v>970</v>
      </c>
      <c r="AG19" s="265" t="s">
        <v>971</v>
      </c>
      <c r="AH19" s="255" t="s">
        <v>970</v>
      </c>
      <c r="AI19" s="257" t="s">
        <v>971</v>
      </c>
      <c r="AJ19" s="266" t="s">
        <v>984</v>
      </c>
    </row>
    <row r="20" spans="1:38">
      <c r="A20" s="267" t="s">
        <v>22</v>
      </c>
      <c r="B20" s="268" t="s">
        <v>226</v>
      </c>
      <c r="C20" s="267" t="s">
        <v>262</v>
      </c>
      <c r="D20" s="270">
        <v>0.97134886033671974</v>
      </c>
      <c r="E20" s="277">
        <v>21880805</v>
      </c>
      <c r="F20" s="272">
        <v>21253895</v>
      </c>
      <c r="G20" s="273">
        <v>5331444</v>
      </c>
      <c r="H20" s="274">
        <v>0.2508455038476477</v>
      </c>
      <c r="I20" s="275">
        <v>2825046</v>
      </c>
      <c r="J20" s="274">
        <v>0.13291897790969609</v>
      </c>
      <c r="K20" s="275">
        <v>628464</v>
      </c>
      <c r="L20" s="274">
        <v>2.9569356581464243E-2</v>
      </c>
      <c r="M20" s="276">
        <v>0</v>
      </c>
      <c r="N20" s="274">
        <v>0</v>
      </c>
      <c r="O20" s="277">
        <v>3453510</v>
      </c>
      <c r="P20" s="278">
        <v>0.16248833449116032</v>
      </c>
      <c r="Q20" s="298" t="s">
        <v>938</v>
      </c>
      <c r="R20" s="299" t="s">
        <v>148</v>
      </c>
      <c r="S20" s="300" t="s">
        <v>161</v>
      </c>
      <c r="T20" s="301" t="s">
        <v>185</v>
      </c>
      <c r="U20" s="268" t="s">
        <v>226</v>
      </c>
      <c r="V20" s="267" t="s">
        <v>271</v>
      </c>
      <c r="W20" s="270">
        <f>+Y20/X20</f>
        <v>1</v>
      </c>
      <c r="X20" s="277">
        <v>22227578</v>
      </c>
      <c r="Y20" s="272">
        <v>22227578</v>
      </c>
      <c r="Z20" s="273">
        <v>5625118.8599999985</v>
      </c>
      <c r="AA20" s="274">
        <v>0.25306935645440087</v>
      </c>
      <c r="AB20" s="275">
        <v>2966899.8099999996</v>
      </c>
      <c r="AC20" s="274">
        <v>0.13347832183965341</v>
      </c>
      <c r="AD20" s="275">
        <v>546453.6100000001</v>
      </c>
      <c r="AE20" s="274">
        <v>2.458448734270554E-2</v>
      </c>
      <c r="AF20" s="276">
        <v>19866.89</v>
      </c>
      <c r="AG20" s="274">
        <v>8.937946365546439E-4</v>
      </c>
      <c r="AH20" s="277">
        <v>3533220.3100000005</v>
      </c>
      <c r="AI20" s="278">
        <v>0.15895660381891363</v>
      </c>
      <c r="AJ20" s="439" t="s">
        <v>148</v>
      </c>
    </row>
    <row r="21" spans="1:38">
      <c r="A21" s="267" t="s">
        <v>59</v>
      </c>
      <c r="B21" s="268" t="s">
        <v>226</v>
      </c>
      <c r="C21" s="267" t="s">
        <v>262</v>
      </c>
      <c r="D21" s="270">
        <v>1</v>
      </c>
      <c r="E21" s="277">
        <v>483627</v>
      </c>
      <c r="F21" s="272">
        <v>483627</v>
      </c>
      <c r="G21" s="273">
        <v>138062</v>
      </c>
      <c r="H21" s="274">
        <v>0.28547206835019551</v>
      </c>
      <c r="I21" s="275">
        <v>43003</v>
      </c>
      <c r="J21" s="274">
        <v>8.8917698970487583E-2</v>
      </c>
      <c r="K21" s="275">
        <v>3090</v>
      </c>
      <c r="L21" s="274">
        <v>6.3892214454527975E-3</v>
      </c>
      <c r="M21" s="276">
        <v>0</v>
      </c>
      <c r="N21" s="274">
        <v>0</v>
      </c>
      <c r="O21" s="277">
        <v>46093</v>
      </c>
      <c r="P21" s="278">
        <v>9.5306920415940383E-2</v>
      </c>
      <c r="Q21" s="303"/>
      <c r="R21" s="299" t="s">
        <v>161</v>
      </c>
      <c r="S21" s="304"/>
      <c r="T21" s="305"/>
      <c r="U21" s="306"/>
      <c r="V21" s="307"/>
      <c r="W21" s="308"/>
      <c r="X21" s="309"/>
      <c r="Y21" s="310"/>
      <c r="Z21" s="311" t="s">
        <v>61</v>
      </c>
      <c r="AA21" s="312"/>
      <c r="AB21" s="313" t="s">
        <v>61</v>
      </c>
      <c r="AC21" s="312"/>
      <c r="AD21" s="313" t="s">
        <v>61</v>
      </c>
      <c r="AE21" s="312"/>
      <c r="AF21" s="314" t="s">
        <v>61</v>
      </c>
      <c r="AG21" s="312"/>
      <c r="AH21" s="315" t="s">
        <v>61</v>
      </c>
      <c r="AI21" s="316"/>
      <c r="AJ21" s="440"/>
    </row>
    <row r="22" spans="1:38">
      <c r="A22" s="267" t="s">
        <v>21</v>
      </c>
      <c r="B22" s="268" t="s">
        <v>226</v>
      </c>
      <c r="C22" s="267" t="s">
        <v>270</v>
      </c>
      <c r="D22" s="270">
        <v>1</v>
      </c>
      <c r="E22" s="277">
        <v>27190905.806653835</v>
      </c>
      <c r="F22" s="272">
        <v>27190905.806653835</v>
      </c>
      <c r="G22" s="273">
        <v>6768449.3639476858</v>
      </c>
      <c r="H22" s="274">
        <v>0.24892327648354368</v>
      </c>
      <c r="I22" s="275">
        <v>3356780.9671600093</v>
      </c>
      <c r="J22" s="274">
        <v>0.12345234068438345</v>
      </c>
      <c r="K22" s="275">
        <v>240232.90470360729</v>
      </c>
      <c r="L22" s="274">
        <v>8.8350460411958896E-3</v>
      </c>
      <c r="M22" s="277">
        <v>0</v>
      </c>
      <c r="N22" s="274">
        <v>0</v>
      </c>
      <c r="O22" s="277">
        <v>3597013.8718636162</v>
      </c>
      <c r="P22" s="278">
        <v>0.13228738672557933</v>
      </c>
      <c r="Q22" s="298" t="s">
        <v>938</v>
      </c>
      <c r="R22" s="299" t="s">
        <v>148</v>
      </c>
      <c r="S22" s="300" t="s">
        <v>161</v>
      </c>
      <c r="T22" s="301" t="s">
        <v>185</v>
      </c>
      <c r="U22" s="268" t="s">
        <v>226</v>
      </c>
      <c r="V22" s="267" t="s">
        <v>271</v>
      </c>
      <c r="W22" s="270">
        <f t="shared" ref="W22:W35" si="0">+Y22/X22</f>
        <v>1</v>
      </c>
      <c r="X22" s="277">
        <v>27190905.806653835</v>
      </c>
      <c r="Y22" s="272">
        <v>27190905.806653835</v>
      </c>
      <c r="Z22" s="273">
        <v>6052021.5087239193</v>
      </c>
      <c r="AA22" s="274">
        <v>0.22257520774622155</v>
      </c>
      <c r="AB22" s="275">
        <v>3028257.4959813193</v>
      </c>
      <c r="AC22" s="274">
        <v>0.11137023229436807</v>
      </c>
      <c r="AD22" s="275">
        <v>206298.891521816</v>
      </c>
      <c r="AE22" s="274">
        <v>7.5870547670880825E-3</v>
      </c>
      <c r="AF22" s="277">
        <v>0</v>
      </c>
      <c r="AG22" s="274">
        <v>0</v>
      </c>
      <c r="AH22" s="277">
        <v>3234556.3875031364</v>
      </c>
      <c r="AI22" s="278">
        <v>0.1189572870614562</v>
      </c>
      <c r="AJ22" s="439" t="s">
        <v>148</v>
      </c>
    </row>
    <row r="23" spans="1:38">
      <c r="A23" s="267" t="s">
        <v>29</v>
      </c>
      <c r="B23" s="268" t="s">
        <v>226</v>
      </c>
      <c r="C23" s="267" t="s">
        <v>262</v>
      </c>
      <c r="D23" s="372">
        <v>0.9394590124584451</v>
      </c>
      <c r="E23" s="373">
        <v>16818391</v>
      </c>
      <c r="F23" s="374">
        <v>15800189</v>
      </c>
      <c r="G23" s="375">
        <v>4026354</v>
      </c>
      <c r="H23" s="372">
        <v>0.25482948336883821</v>
      </c>
      <c r="I23" s="376">
        <v>1997572</v>
      </c>
      <c r="J23" s="377">
        <v>0.12642709527082238</v>
      </c>
      <c r="K23" s="376">
        <v>101289</v>
      </c>
      <c r="L23" s="377">
        <v>6.4106195185386705E-3</v>
      </c>
      <c r="M23" s="376">
        <v>0</v>
      </c>
      <c r="N23" s="378">
        <v>0</v>
      </c>
      <c r="O23" s="373">
        <v>2098861</v>
      </c>
      <c r="P23" s="379">
        <v>0.13283771478936107</v>
      </c>
      <c r="Q23" s="298" t="s">
        <v>938</v>
      </c>
      <c r="R23" s="380" t="s">
        <v>148</v>
      </c>
      <c r="S23" s="381" t="s">
        <v>185</v>
      </c>
      <c r="T23" s="301" t="s">
        <v>161</v>
      </c>
      <c r="U23" s="268" t="s">
        <v>226</v>
      </c>
      <c r="V23" s="267" t="s">
        <v>271</v>
      </c>
      <c r="W23" s="372">
        <f t="shared" si="0"/>
        <v>1</v>
      </c>
      <c r="X23" s="373">
        <v>16232473.344707103</v>
      </c>
      <c r="Y23" s="374">
        <v>16232473.344707103</v>
      </c>
      <c r="Z23" s="375">
        <v>3824286.903640877</v>
      </c>
      <c r="AA23" s="372">
        <v>0.23559483650024635</v>
      </c>
      <c r="AB23" s="376">
        <v>1480286.7630312978</v>
      </c>
      <c r="AC23" s="377">
        <v>9.1192927386754191E-2</v>
      </c>
      <c r="AD23" s="376">
        <v>32482.989862514016</v>
      </c>
      <c r="AE23" s="377">
        <v>2.0011115479888152E-3</v>
      </c>
      <c r="AF23" s="376">
        <v>0</v>
      </c>
      <c r="AG23" s="378">
        <v>0</v>
      </c>
      <c r="AH23" s="373">
        <v>1512769.7528938118</v>
      </c>
      <c r="AI23" s="379">
        <v>9.3194038934742998E-2</v>
      </c>
      <c r="AJ23" s="439" t="s">
        <v>148</v>
      </c>
    </row>
    <row r="24" spans="1:38">
      <c r="A24" s="318" t="s">
        <v>118</v>
      </c>
      <c r="B24" s="268" t="s">
        <v>226</v>
      </c>
      <c r="C24" s="267" t="s">
        <v>270</v>
      </c>
      <c r="D24" s="372">
        <f>+F24/E24</f>
        <v>0.75944091987122897</v>
      </c>
      <c r="E24" s="373">
        <v>27725185</v>
      </c>
      <c r="F24" s="374">
        <v>21055640</v>
      </c>
      <c r="G24" s="375">
        <v>3395449.5100000002</v>
      </c>
      <c r="H24" s="378">
        <v>0.16126080755560032</v>
      </c>
      <c r="I24" s="376">
        <v>812941.94999999984</v>
      </c>
      <c r="J24" s="378">
        <v>3.8609225366695095E-2</v>
      </c>
      <c r="K24" s="376">
        <v>36391.410000000003</v>
      </c>
      <c r="L24" s="378">
        <v>1.7283449945002861E-3</v>
      </c>
      <c r="M24" s="373">
        <v>0</v>
      </c>
      <c r="N24" s="378">
        <v>0</v>
      </c>
      <c r="O24" s="373">
        <v>849333.35999999987</v>
      </c>
      <c r="P24" s="379">
        <v>4.0337570361195382E-2</v>
      </c>
      <c r="Q24" s="382"/>
      <c r="R24" s="380" t="s">
        <v>161</v>
      </c>
      <c r="S24" s="383"/>
      <c r="T24" s="305"/>
      <c r="U24" s="268" t="s">
        <v>226</v>
      </c>
      <c r="V24" s="267" t="s">
        <v>271</v>
      </c>
      <c r="W24" s="372">
        <f t="shared" si="0"/>
        <v>0.75944091987122897</v>
      </c>
      <c r="X24" s="373">
        <v>27725185</v>
      </c>
      <c r="Y24" s="374">
        <v>21055640</v>
      </c>
      <c r="Z24" s="375">
        <v>3699961.0500000003</v>
      </c>
      <c r="AA24" s="378">
        <v>0.17572303905271938</v>
      </c>
      <c r="AB24" s="376">
        <v>959537.24000000022</v>
      </c>
      <c r="AC24" s="378">
        <v>4.5571506731688055E-2</v>
      </c>
      <c r="AD24" s="376">
        <v>36456.6</v>
      </c>
      <c r="AE24" s="378">
        <v>1.7314410770700867E-3</v>
      </c>
      <c r="AF24" s="373">
        <v>0</v>
      </c>
      <c r="AG24" s="378">
        <v>0</v>
      </c>
      <c r="AH24" s="384">
        <v>995993.8400000002</v>
      </c>
      <c r="AI24" s="379">
        <v>4.7302947808758135E-2</v>
      </c>
      <c r="AJ24" s="439" t="s">
        <v>161</v>
      </c>
      <c r="AL24" s="318" t="s">
        <v>985</v>
      </c>
    </row>
    <row r="25" spans="1:38">
      <c r="A25" s="267" t="s">
        <v>54</v>
      </c>
      <c r="B25" s="268" t="s">
        <v>226</v>
      </c>
      <c r="C25" s="267" t="s">
        <v>270</v>
      </c>
      <c r="D25" s="372">
        <f>+F25/E25</f>
        <v>1</v>
      </c>
      <c r="E25" s="373">
        <v>2444250</v>
      </c>
      <c r="F25" s="374">
        <v>2444250</v>
      </c>
      <c r="G25" s="375">
        <v>584749.87</v>
      </c>
      <c r="H25" s="378">
        <v>0.23923488595683748</v>
      </c>
      <c r="I25" s="376">
        <v>201062.28000000003</v>
      </c>
      <c r="J25" s="378">
        <v>8.2259294262043578E-2</v>
      </c>
      <c r="K25" s="376">
        <v>6604.0499999999993</v>
      </c>
      <c r="L25" s="378">
        <v>2.7018717397974835E-3</v>
      </c>
      <c r="M25" s="373">
        <v>0</v>
      </c>
      <c r="N25" s="378">
        <v>0</v>
      </c>
      <c r="O25" s="373">
        <v>207666.33000000002</v>
      </c>
      <c r="P25" s="379">
        <v>8.496116600184106E-2</v>
      </c>
      <c r="Q25" s="385"/>
      <c r="R25" s="380" t="s">
        <v>161</v>
      </c>
      <c r="S25" s="383"/>
      <c r="T25" s="305"/>
      <c r="U25" s="268" t="s">
        <v>226</v>
      </c>
      <c r="V25" s="267" t="s">
        <v>271</v>
      </c>
      <c r="W25" s="372">
        <f t="shared" si="0"/>
        <v>1</v>
      </c>
      <c r="X25" s="373">
        <v>2444250</v>
      </c>
      <c r="Y25" s="374">
        <v>2444250</v>
      </c>
      <c r="Z25" s="375">
        <v>772576.68</v>
      </c>
      <c r="AA25" s="378">
        <v>0.31607923903037743</v>
      </c>
      <c r="AB25" s="376">
        <v>300100.69999999995</v>
      </c>
      <c r="AC25" s="378">
        <v>0.12277823463230028</v>
      </c>
      <c r="AD25" s="376">
        <v>19526.850000000002</v>
      </c>
      <c r="AE25" s="378">
        <v>7.9888922982509977E-3</v>
      </c>
      <c r="AF25" s="373">
        <v>0</v>
      </c>
      <c r="AG25" s="378">
        <v>0</v>
      </c>
      <c r="AH25" s="373">
        <v>319627.55</v>
      </c>
      <c r="AI25" s="379">
        <v>0.13076712693055129</v>
      </c>
      <c r="AJ25" s="439" t="s">
        <v>161</v>
      </c>
    </row>
    <row r="26" spans="1:38">
      <c r="A26" s="267" t="s">
        <v>44</v>
      </c>
      <c r="B26" s="268" t="s">
        <v>226</v>
      </c>
      <c r="C26" s="267" t="s">
        <v>270</v>
      </c>
      <c r="D26" s="270">
        <f>+F26/E26</f>
        <v>0.44400772727272725</v>
      </c>
      <c r="E26" s="277">
        <v>30800000</v>
      </c>
      <c r="F26" s="272">
        <v>13675438</v>
      </c>
      <c r="G26" s="320">
        <v>2598845.7099999995</v>
      </c>
      <c r="H26" s="270">
        <v>0.19003747521651587</v>
      </c>
      <c r="I26" s="321">
        <v>794119.24999999988</v>
      </c>
      <c r="J26" s="270">
        <v>5.8069017606602429E-2</v>
      </c>
      <c r="K26" s="321">
        <v>28983.4</v>
      </c>
      <c r="L26" s="270">
        <v>2.1193763592800468E-3</v>
      </c>
      <c r="M26" s="277">
        <v>0</v>
      </c>
      <c r="N26" s="274">
        <v>0</v>
      </c>
      <c r="O26" s="277">
        <v>823102.65000000014</v>
      </c>
      <c r="P26" s="282">
        <v>6.0188393965882492E-2</v>
      </c>
      <c r="Q26" s="322"/>
      <c r="R26" s="299" t="s">
        <v>161</v>
      </c>
      <c r="S26" s="304"/>
      <c r="T26" s="305"/>
      <c r="U26" s="268" t="s">
        <v>226</v>
      </c>
      <c r="V26" s="267" t="s">
        <v>271</v>
      </c>
      <c r="W26" s="270">
        <f t="shared" si="0"/>
        <v>0.44400772727272725</v>
      </c>
      <c r="X26" s="271">
        <v>30800000</v>
      </c>
      <c r="Y26" s="272">
        <v>13675438</v>
      </c>
      <c r="Z26" s="320">
        <v>2681947.5900000008</v>
      </c>
      <c r="AA26" s="270">
        <v>0.19611420051043343</v>
      </c>
      <c r="AB26" s="321">
        <v>691688.71</v>
      </c>
      <c r="AC26" s="270">
        <v>5.0578907235000442E-2</v>
      </c>
      <c r="AD26" s="321">
        <v>27347.550000000003</v>
      </c>
      <c r="AE26" s="270">
        <v>1.9997567902395523E-3</v>
      </c>
      <c r="AF26" s="321">
        <v>0</v>
      </c>
      <c r="AG26" s="274">
        <v>0</v>
      </c>
      <c r="AH26" s="277">
        <v>719036.26</v>
      </c>
      <c r="AI26" s="282">
        <v>5.2578664025239995E-2</v>
      </c>
      <c r="AJ26" s="439" t="s">
        <v>161</v>
      </c>
    </row>
    <row r="27" spans="1:38">
      <c r="A27" s="267" t="s">
        <v>39</v>
      </c>
      <c r="B27" s="268" t="s">
        <v>226</v>
      </c>
      <c r="C27" s="267" t="s">
        <v>262</v>
      </c>
      <c r="D27" s="270">
        <v>0.84197223600885507</v>
      </c>
      <c r="E27" s="277">
        <v>13261638</v>
      </c>
      <c r="F27" s="272">
        <v>11165931</v>
      </c>
      <c r="G27" s="273">
        <v>3831210</v>
      </c>
      <c r="H27" s="274">
        <v>0.34311603752521846</v>
      </c>
      <c r="I27" s="275">
        <v>1198458</v>
      </c>
      <c r="J27" s="274">
        <v>0.1073316680892977</v>
      </c>
      <c r="K27" s="275">
        <v>20830</v>
      </c>
      <c r="L27" s="274">
        <v>1.8654960343208282E-3</v>
      </c>
      <c r="M27" s="277">
        <v>0</v>
      </c>
      <c r="N27" s="274">
        <v>0</v>
      </c>
      <c r="O27" s="277">
        <v>1219288</v>
      </c>
      <c r="P27" s="278">
        <v>0.10919716412361853</v>
      </c>
      <c r="Q27" s="298" t="s">
        <v>938</v>
      </c>
      <c r="R27" s="299" t="s">
        <v>161</v>
      </c>
      <c r="S27" s="300" t="s">
        <v>185</v>
      </c>
      <c r="T27" s="305"/>
      <c r="U27" s="268" t="s">
        <v>226</v>
      </c>
      <c r="V27" s="267" t="s">
        <v>271</v>
      </c>
      <c r="W27" s="270">
        <f t="shared" si="0"/>
        <v>0.84960622222222226</v>
      </c>
      <c r="X27" s="277">
        <v>13500000</v>
      </c>
      <c r="Y27" s="272">
        <v>11469684</v>
      </c>
      <c r="Z27" s="273">
        <v>3384843.5600000005</v>
      </c>
      <c r="AA27" s="274">
        <v>0.29511218966451042</v>
      </c>
      <c r="AB27" s="275">
        <v>920520.64</v>
      </c>
      <c r="AC27" s="274">
        <v>8.0256844042085204E-2</v>
      </c>
      <c r="AD27" s="275">
        <v>2507.52</v>
      </c>
      <c r="AE27" s="274">
        <v>2.1862154179661794E-4</v>
      </c>
      <c r="AF27" s="277">
        <v>0</v>
      </c>
      <c r="AG27" s="274">
        <v>0</v>
      </c>
      <c r="AH27" s="277">
        <v>923028.16</v>
      </c>
      <c r="AI27" s="278">
        <v>8.0475465583881828E-2</v>
      </c>
      <c r="AJ27" s="439" t="s">
        <v>161</v>
      </c>
    </row>
    <row r="28" spans="1:38">
      <c r="A28" s="267" t="s">
        <v>49</v>
      </c>
      <c r="B28" s="268" t="s">
        <v>226</v>
      </c>
      <c r="C28" s="267" t="s">
        <v>270</v>
      </c>
      <c r="D28" s="270">
        <f>+F28/E28</f>
        <v>1</v>
      </c>
      <c r="E28" s="277">
        <v>4799779</v>
      </c>
      <c r="F28" s="272">
        <v>4799779</v>
      </c>
      <c r="G28" s="320">
        <v>1019566.4400000001</v>
      </c>
      <c r="H28" s="274">
        <v>0.21241945514574734</v>
      </c>
      <c r="I28" s="321">
        <v>365747.56999999995</v>
      </c>
      <c r="J28" s="274">
        <v>7.6200918833971301E-2</v>
      </c>
      <c r="K28" s="321">
        <v>7482.76</v>
      </c>
      <c r="L28" s="274">
        <v>1.5589801113759614E-3</v>
      </c>
      <c r="M28" s="277">
        <v>0</v>
      </c>
      <c r="N28" s="274">
        <v>0</v>
      </c>
      <c r="O28" s="277">
        <v>373230.32999999996</v>
      </c>
      <c r="P28" s="278">
        <v>7.7759898945347267E-2</v>
      </c>
      <c r="Q28" s="319"/>
      <c r="R28" s="299" t="s">
        <v>161</v>
      </c>
      <c r="S28" s="304"/>
      <c r="T28" s="305"/>
      <c r="U28" s="268" t="s">
        <v>226</v>
      </c>
      <c r="V28" s="267" t="s">
        <v>271</v>
      </c>
      <c r="W28" s="270">
        <f t="shared" si="0"/>
        <v>1</v>
      </c>
      <c r="X28" s="271">
        <v>4799779</v>
      </c>
      <c r="Y28" s="272">
        <v>4799779</v>
      </c>
      <c r="Z28" s="320">
        <v>1385008.0300000003</v>
      </c>
      <c r="AA28" s="274">
        <v>0.28855662521128583</v>
      </c>
      <c r="AB28" s="321">
        <v>509913.38</v>
      </c>
      <c r="AC28" s="274">
        <v>0.10623684548809435</v>
      </c>
      <c r="AD28" s="321">
        <v>21354.15</v>
      </c>
      <c r="AE28" s="274">
        <v>4.4489860887345026E-3</v>
      </c>
      <c r="AF28" s="323">
        <v>0</v>
      </c>
      <c r="AG28" s="274">
        <v>0</v>
      </c>
      <c r="AH28" s="277">
        <v>531267.53</v>
      </c>
      <c r="AI28" s="278">
        <v>0.11068583157682886</v>
      </c>
      <c r="AJ28" s="439" t="s">
        <v>161</v>
      </c>
    </row>
    <row r="29" spans="1:38">
      <c r="A29" s="267" t="s">
        <v>32</v>
      </c>
      <c r="B29" s="268" t="s">
        <v>226</v>
      </c>
      <c r="C29" s="267" t="s">
        <v>262</v>
      </c>
      <c r="D29" s="270">
        <v>1</v>
      </c>
      <c r="E29" s="277">
        <v>21696914</v>
      </c>
      <c r="F29" s="272">
        <v>21696914</v>
      </c>
      <c r="G29" s="273">
        <v>4411105</v>
      </c>
      <c r="H29" s="274">
        <v>0.20330564060861375</v>
      </c>
      <c r="I29" s="275">
        <v>1684507</v>
      </c>
      <c r="J29" s="274">
        <v>7.7638091758118227E-2</v>
      </c>
      <c r="K29" s="275">
        <v>156560</v>
      </c>
      <c r="L29" s="274">
        <v>7.2157727131148697E-3</v>
      </c>
      <c r="M29" s="277">
        <v>0</v>
      </c>
      <c r="N29" s="274">
        <v>0</v>
      </c>
      <c r="O29" s="277">
        <v>1841067</v>
      </c>
      <c r="P29" s="278">
        <v>8.4853864471233095E-2</v>
      </c>
      <c r="Q29" s="298" t="s">
        <v>938</v>
      </c>
      <c r="R29" s="299" t="s">
        <v>148</v>
      </c>
      <c r="S29" s="300" t="s">
        <v>161</v>
      </c>
      <c r="T29" s="301" t="s">
        <v>185</v>
      </c>
      <c r="U29" s="268" t="s">
        <v>226</v>
      </c>
      <c r="V29" s="267" t="s">
        <v>271</v>
      </c>
      <c r="W29" s="270">
        <f t="shared" si="0"/>
        <v>1</v>
      </c>
      <c r="X29" s="271">
        <v>22293389.757228162</v>
      </c>
      <c r="Y29" s="272">
        <v>22293389.757228162</v>
      </c>
      <c r="Z29" s="273">
        <v>4035889.4779485716</v>
      </c>
      <c r="AA29" s="274">
        <v>0.18103525403264523</v>
      </c>
      <c r="AB29" s="275">
        <v>1137919.1486997285</v>
      </c>
      <c r="AC29" s="274">
        <v>5.1042894826291825E-2</v>
      </c>
      <c r="AD29" s="275">
        <v>106815.92851542009</v>
      </c>
      <c r="AE29" s="274">
        <v>4.7913722264146608E-3</v>
      </c>
      <c r="AF29" s="277">
        <v>1671.1915327646832</v>
      </c>
      <c r="AG29" s="274">
        <v>7.4963545291394483E-5</v>
      </c>
      <c r="AH29" s="277">
        <v>1246406.2687479137</v>
      </c>
      <c r="AI29" s="278">
        <v>5.5909230597997898E-2</v>
      </c>
      <c r="AJ29" s="439" t="s">
        <v>148</v>
      </c>
    </row>
    <row r="30" spans="1:38">
      <c r="A30" s="267" t="s">
        <v>43</v>
      </c>
      <c r="B30" s="268" t="s">
        <v>226</v>
      </c>
      <c r="C30" s="267" t="s">
        <v>262</v>
      </c>
      <c r="D30" s="270">
        <v>1</v>
      </c>
      <c r="E30" s="277">
        <v>4372039</v>
      </c>
      <c r="F30" s="272">
        <v>4359275</v>
      </c>
      <c r="G30" s="273">
        <v>1434953</v>
      </c>
      <c r="H30" s="274">
        <v>0.32917239678616284</v>
      </c>
      <c r="I30" s="275">
        <v>795603</v>
      </c>
      <c r="J30" s="274">
        <v>0.18250810054424188</v>
      </c>
      <c r="K30" s="275">
        <v>83317</v>
      </c>
      <c r="L30" s="274">
        <v>1.9112581793990974E-2</v>
      </c>
      <c r="M30" s="277">
        <v>0</v>
      </c>
      <c r="N30" s="274">
        <v>0</v>
      </c>
      <c r="O30" s="277">
        <v>878920</v>
      </c>
      <c r="P30" s="278">
        <v>0.20162068233823285</v>
      </c>
      <c r="Q30" s="270" t="s">
        <v>938</v>
      </c>
      <c r="R30" s="299" t="s">
        <v>161</v>
      </c>
      <c r="S30" s="300" t="s">
        <v>185</v>
      </c>
      <c r="T30" s="301" t="s">
        <v>986</v>
      </c>
      <c r="U30" s="268" t="s">
        <v>226</v>
      </c>
      <c r="V30" s="267" t="s">
        <v>271</v>
      </c>
      <c r="W30" s="270">
        <f t="shared" si="0"/>
        <v>1</v>
      </c>
      <c r="X30" s="271">
        <v>4372038</v>
      </c>
      <c r="Y30" s="272">
        <v>4372038</v>
      </c>
      <c r="Z30" s="273">
        <v>1099251.2500000002</v>
      </c>
      <c r="AA30" s="274">
        <v>0.25142765227566644</v>
      </c>
      <c r="AB30" s="275">
        <v>588479.22000000009</v>
      </c>
      <c r="AC30" s="274">
        <v>0.13460066449559682</v>
      </c>
      <c r="AD30" s="275">
        <v>106132.84999999999</v>
      </c>
      <c r="AE30" s="274">
        <v>2.4275372263461568E-2</v>
      </c>
      <c r="AF30" s="277">
        <v>0</v>
      </c>
      <c r="AG30" s="274">
        <v>0</v>
      </c>
      <c r="AH30" s="277">
        <v>694612.07000000007</v>
      </c>
      <c r="AI30" s="278">
        <v>0.15887603675905837</v>
      </c>
      <c r="AJ30" s="439" t="s">
        <v>161</v>
      </c>
    </row>
    <row r="31" spans="1:38">
      <c r="A31" s="267" t="s">
        <v>18</v>
      </c>
      <c r="B31" s="268" t="s">
        <v>226</v>
      </c>
      <c r="C31" s="267" t="s">
        <v>262</v>
      </c>
      <c r="D31" s="270">
        <v>1</v>
      </c>
      <c r="E31" s="277">
        <v>24933140</v>
      </c>
      <c r="F31" s="272">
        <v>24933140</v>
      </c>
      <c r="G31" s="273">
        <v>7313342</v>
      </c>
      <c r="H31" s="274">
        <v>0.29331813000689044</v>
      </c>
      <c r="I31" s="275">
        <v>3976601</v>
      </c>
      <c r="J31" s="274">
        <v>0.15949058161146171</v>
      </c>
      <c r="K31" s="275">
        <v>425805</v>
      </c>
      <c r="L31" s="274">
        <v>1.7077873063721619E-2</v>
      </c>
      <c r="M31" s="277">
        <v>0</v>
      </c>
      <c r="N31" s="274">
        <v>0</v>
      </c>
      <c r="O31" s="277">
        <v>4402406</v>
      </c>
      <c r="P31" s="278">
        <v>0.17656845467518331</v>
      </c>
      <c r="Q31" s="298" t="s">
        <v>938</v>
      </c>
      <c r="R31" s="299" t="s">
        <v>148</v>
      </c>
      <c r="S31" s="300" t="s">
        <v>185</v>
      </c>
      <c r="T31" s="301" t="s">
        <v>161</v>
      </c>
      <c r="U31" s="268" t="s">
        <v>226</v>
      </c>
      <c r="V31" s="267" t="s">
        <v>271</v>
      </c>
      <c r="W31" s="270">
        <f t="shared" si="0"/>
        <v>1.0000000000000002</v>
      </c>
      <c r="X31" s="271">
        <v>25896687.74745046</v>
      </c>
      <c r="Y31" s="272">
        <v>25896687.747450463</v>
      </c>
      <c r="Z31" s="273">
        <v>7001818.0364524489</v>
      </c>
      <c r="AA31" s="274">
        <v>0.27037504196426743</v>
      </c>
      <c r="AB31" s="275">
        <v>2729248.1544297333</v>
      </c>
      <c r="AC31" s="274">
        <v>0.10538985452679865</v>
      </c>
      <c r="AD31" s="275">
        <v>143029.7015592418</v>
      </c>
      <c r="AE31" s="274">
        <v>5.5230886263948221E-3</v>
      </c>
      <c r="AF31" s="277">
        <v>0</v>
      </c>
      <c r="AG31" s="274">
        <v>0</v>
      </c>
      <c r="AH31" s="277">
        <v>2872277.8559889747</v>
      </c>
      <c r="AI31" s="278">
        <v>0.11091294315319346</v>
      </c>
      <c r="AJ31" s="439" t="s">
        <v>148</v>
      </c>
    </row>
    <row r="32" spans="1:38">
      <c r="A32" s="267" t="s">
        <v>940</v>
      </c>
      <c r="B32" s="268" t="s">
        <v>226</v>
      </c>
      <c r="C32" s="267" t="s">
        <v>262</v>
      </c>
      <c r="D32" s="270">
        <v>0.72479368380020581</v>
      </c>
      <c r="E32" s="277">
        <v>219463862</v>
      </c>
      <c r="F32" s="272">
        <v>159066021</v>
      </c>
      <c r="G32" s="273">
        <v>40785231</v>
      </c>
      <c r="H32" s="274">
        <v>0.25640442090394655</v>
      </c>
      <c r="I32" s="277">
        <v>18276846</v>
      </c>
      <c r="J32" s="270">
        <v>0.11490100704788485</v>
      </c>
      <c r="K32" s="275">
        <v>1176459</v>
      </c>
      <c r="L32" s="270">
        <v>7.396042175468763E-3</v>
      </c>
      <c r="M32" s="275">
        <v>0</v>
      </c>
      <c r="N32" s="274">
        <v>0</v>
      </c>
      <c r="O32" s="277">
        <v>19453305</v>
      </c>
      <c r="P32" s="278">
        <v>0.12229704922335362</v>
      </c>
      <c r="Q32" s="298" t="s">
        <v>938</v>
      </c>
      <c r="R32" s="299" t="s">
        <v>148</v>
      </c>
      <c r="S32" s="300" t="s">
        <v>185</v>
      </c>
      <c r="T32" s="301" t="s">
        <v>161</v>
      </c>
      <c r="U32" s="268" t="s">
        <v>226</v>
      </c>
      <c r="V32" s="267" t="s">
        <v>271</v>
      </c>
      <c r="W32" s="270">
        <f t="shared" si="0"/>
        <v>0.86287983885695763</v>
      </c>
      <c r="X32" s="324">
        <v>224379852.5088</v>
      </c>
      <c r="Y32" s="272">
        <v>193612850.97554126</v>
      </c>
      <c r="Z32" s="273">
        <v>58737150.658554353</v>
      </c>
      <c r="AA32" s="274">
        <v>0.30337423555616411</v>
      </c>
      <c r="AB32" s="277">
        <v>23439691.390525531</v>
      </c>
      <c r="AC32" s="270">
        <v>0.1210647499503358</v>
      </c>
      <c r="AD32" s="275">
        <v>1867241.6611657853</v>
      </c>
      <c r="AE32" s="270">
        <v>9.6442031185299277E-3</v>
      </c>
      <c r="AF32" s="275">
        <v>3967.2026027950401</v>
      </c>
      <c r="AG32" s="274">
        <v>2.0490388849737093E-5</v>
      </c>
      <c r="AH32" s="277">
        <v>25310900.254294112</v>
      </c>
      <c r="AI32" s="278">
        <v>0.13072944345771548</v>
      </c>
      <c r="AJ32" s="439" t="s">
        <v>148</v>
      </c>
    </row>
    <row r="33" spans="1:36">
      <c r="A33" s="267" t="s">
        <v>42</v>
      </c>
      <c r="B33" s="268" t="s">
        <v>226</v>
      </c>
      <c r="C33" s="267" t="s">
        <v>262</v>
      </c>
      <c r="D33" s="270">
        <v>1</v>
      </c>
      <c r="E33" s="277">
        <v>17257945</v>
      </c>
      <c r="F33" s="272">
        <v>17738771</v>
      </c>
      <c r="G33" s="273">
        <v>3943944</v>
      </c>
      <c r="H33" s="270">
        <v>0.22233468147257779</v>
      </c>
      <c r="I33" s="275">
        <v>872421</v>
      </c>
      <c r="J33" s="270">
        <v>4.9181592118191279E-2</v>
      </c>
      <c r="K33" s="275">
        <v>8855</v>
      </c>
      <c r="L33" s="270">
        <v>4.9918903626412455E-4</v>
      </c>
      <c r="M33" s="275">
        <v>0</v>
      </c>
      <c r="N33" s="274">
        <v>0</v>
      </c>
      <c r="O33" s="277">
        <v>881276</v>
      </c>
      <c r="P33" s="278">
        <v>4.96807811544554E-2</v>
      </c>
      <c r="Q33" s="319"/>
      <c r="R33" s="299" t="s">
        <v>161</v>
      </c>
      <c r="S33" s="304"/>
      <c r="T33" s="305"/>
      <c r="U33" s="268" t="s">
        <v>226</v>
      </c>
      <c r="V33" s="267" t="s">
        <v>271</v>
      </c>
      <c r="W33" s="270">
        <f t="shared" si="0"/>
        <v>1</v>
      </c>
      <c r="X33" s="271">
        <v>18275717</v>
      </c>
      <c r="Y33" s="272">
        <v>18275717</v>
      </c>
      <c r="Z33" s="273">
        <v>5907178.620000001</v>
      </c>
      <c r="AA33" s="270">
        <v>0.32322554677334964</v>
      </c>
      <c r="AB33" s="275">
        <v>1330335.02</v>
      </c>
      <c r="AC33" s="270">
        <v>7.2792493996268387E-2</v>
      </c>
      <c r="AD33" s="275">
        <v>86899.86</v>
      </c>
      <c r="AE33" s="270">
        <v>4.7549357434239102E-3</v>
      </c>
      <c r="AF33" s="275">
        <v>0</v>
      </c>
      <c r="AG33" s="274">
        <v>0</v>
      </c>
      <c r="AH33" s="277">
        <v>1417234.88</v>
      </c>
      <c r="AI33" s="278">
        <v>7.7547429739692281E-2</v>
      </c>
      <c r="AJ33" s="439" t="s">
        <v>161</v>
      </c>
    </row>
    <row r="34" spans="1:36">
      <c r="A34" s="267" t="s">
        <v>33</v>
      </c>
      <c r="B34" s="268" t="s">
        <v>226</v>
      </c>
      <c r="C34" s="267" t="s">
        <v>262</v>
      </c>
      <c r="D34" s="270">
        <v>1</v>
      </c>
      <c r="E34" s="277">
        <v>8605845</v>
      </c>
      <c r="F34" s="272">
        <v>8605845</v>
      </c>
      <c r="G34" s="273">
        <v>3573464</v>
      </c>
      <c r="H34" s="270">
        <v>0.41523685355708823</v>
      </c>
      <c r="I34" s="275">
        <v>1579319</v>
      </c>
      <c r="J34" s="317">
        <v>0.18351701663230049</v>
      </c>
      <c r="K34" s="275">
        <v>26400</v>
      </c>
      <c r="L34" s="317">
        <v>3.0676824878904975E-3</v>
      </c>
      <c r="M34" s="275">
        <v>0</v>
      </c>
      <c r="N34" s="274">
        <v>0</v>
      </c>
      <c r="O34" s="277">
        <v>1605719</v>
      </c>
      <c r="P34" s="278">
        <v>0.18658469912019099</v>
      </c>
      <c r="Q34" s="298" t="s">
        <v>938</v>
      </c>
      <c r="R34" s="299" t="s">
        <v>161</v>
      </c>
      <c r="S34" s="300" t="s">
        <v>185</v>
      </c>
      <c r="T34" s="305"/>
      <c r="U34" s="268" t="s">
        <v>226</v>
      </c>
      <c r="V34" s="267" t="s">
        <v>271</v>
      </c>
      <c r="W34" s="270">
        <f t="shared" si="0"/>
        <v>1</v>
      </c>
      <c r="X34" s="277">
        <v>7541421</v>
      </c>
      <c r="Y34" s="272">
        <v>7541421</v>
      </c>
      <c r="Z34" s="273">
        <v>2532870.94</v>
      </c>
      <c r="AA34" s="270">
        <v>0.33586123092716874</v>
      </c>
      <c r="AB34" s="275">
        <v>1091691.5900000001</v>
      </c>
      <c r="AC34" s="317">
        <v>0.14475940144436972</v>
      </c>
      <c r="AD34" s="275">
        <v>19845.77</v>
      </c>
      <c r="AE34" s="317">
        <v>2.6315690371880845E-3</v>
      </c>
      <c r="AF34" s="275">
        <v>0</v>
      </c>
      <c r="AG34" s="274">
        <v>0</v>
      </c>
      <c r="AH34" s="277">
        <v>1111537.3600000001</v>
      </c>
      <c r="AI34" s="278">
        <v>0.1473909704815578</v>
      </c>
      <c r="AJ34" s="439" t="s">
        <v>161</v>
      </c>
    </row>
    <row r="35" spans="1:36" ht="15" thickBot="1">
      <c r="A35" s="267" t="s">
        <v>47</v>
      </c>
      <c r="B35" s="285" t="s">
        <v>226</v>
      </c>
      <c r="C35" s="286" t="s">
        <v>270</v>
      </c>
      <c r="D35" s="287">
        <f>+F35/E35</f>
        <v>0.72582537778647627</v>
      </c>
      <c r="E35" s="293">
        <v>8344000</v>
      </c>
      <c r="F35" s="289">
        <v>6056286.9522503577</v>
      </c>
      <c r="G35" s="290">
        <v>1362819.1861624094</v>
      </c>
      <c r="H35" s="291">
        <v>0.22502553080910762</v>
      </c>
      <c r="I35" s="292">
        <v>533348.41019839863</v>
      </c>
      <c r="J35" s="291">
        <v>8.8065247634975474E-2</v>
      </c>
      <c r="K35" s="292">
        <v>35313.081944046455</v>
      </c>
      <c r="L35" s="291">
        <v>5.8308138670551332E-3</v>
      </c>
      <c r="M35" s="293">
        <v>0</v>
      </c>
      <c r="N35" s="291">
        <v>0</v>
      </c>
      <c r="O35" s="293">
        <v>568661.49214244494</v>
      </c>
      <c r="P35" s="325">
        <v>9.3896061502030587E-2</v>
      </c>
      <c r="Q35" s="326"/>
      <c r="R35" s="327" t="s">
        <v>161</v>
      </c>
      <c r="S35" s="328"/>
      <c r="T35" s="329"/>
      <c r="U35" s="285" t="s">
        <v>226</v>
      </c>
      <c r="V35" s="286" t="s">
        <v>271</v>
      </c>
      <c r="W35" s="287">
        <f t="shared" si="0"/>
        <v>0.72582537778647627</v>
      </c>
      <c r="X35" s="293">
        <v>8344000</v>
      </c>
      <c r="Y35" s="289">
        <v>6056286.9522503577</v>
      </c>
      <c r="Z35" s="290">
        <v>1344728.8056966197</v>
      </c>
      <c r="AA35" s="291">
        <v>0.22203848930852815</v>
      </c>
      <c r="AB35" s="292">
        <v>447652.52217397856</v>
      </c>
      <c r="AC35" s="291">
        <v>7.3915342140062013E-2</v>
      </c>
      <c r="AD35" s="292">
        <v>39666.19837422327</v>
      </c>
      <c r="AE35" s="291">
        <v>6.5495903161398835E-3</v>
      </c>
      <c r="AF35" s="293">
        <v>0</v>
      </c>
      <c r="AG35" s="291">
        <v>0</v>
      </c>
      <c r="AH35" s="293">
        <v>487318.72054820188</v>
      </c>
      <c r="AI35" s="325">
        <v>8.0464932456201899E-2</v>
      </c>
      <c r="AJ35" s="441" t="s">
        <v>161</v>
      </c>
    </row>
    <row r="37" spans="1:36">
      <c r="A37" s="267" t="s">
        <v>987</v>
      </c>
      <c r="B37" s="369" t="s">
        <v>988</v>
      </c>
    </row>
    <row r="38" spans="1:36">
      <c r="B38" s="369" t="s">
        <v>989</v>
      </c>
      <c r="K38" s="330">
        <f>E32*0.0224</f>
        <v>4915990.5088</v>
      </c>
    </row>
    <row r="39" spans="1:36">
      <c r="B39" t="s">
        <v>990</v>
      </c>
      <c r="K39" s="330">
        <f>E32+K38</f>
        <v>224379852.5088</v>
      </c>
    </row>
    <row r="40" spans="1:36">
      <c r="B40" t="s">
        <v>991</v>
      </c>
    </row>
    <row r="41" spans="1:36">
      <c r="B41" t="s">
        <v>992</v>
      </c>
    </row>
    <row r="42" spans="1:36">
      <c r="B42" t="s">
        <v>993</v>
      </c>
    </row>
    <row r="43" spans="1:36">
      <c r="B43" t="s">
        <v>994</v>
      </c>
    </row>
    <row r="44" spans="1:36">
      <c r="B44" t="s">
        <v>995</v>
      </c>
    </row>
    <row r="45" spans="1:36">
      <c r="B45" t="s">
        <v>996</v>
      </c>
    </row>
    <row r="46" spans="1:36">
      <c r="B46" t="s">
        <v>997</v>
      </c>
    </row>
    <row r="47" spans="1:36">
      <c r="B47" t="s">
        <v>998</v>
      </c>
    </row>
    <row r="48" spans="1:36">
      <c r="B48" t="s">
        <v>999</v>
      </c>
    </row>
    <row r="49" spans="1:18">
      <c r="B49" t="s">
        <v>1000</v>
      </c>
    </row>
    <row r="50" spans="1:18">
      <c r="B50" t="s">
        <v>1001</v>
      </c>
    </row>
    <row r="52" spans="1:18" ht="15" thickBot="1">
      <c r="A52" s="267" t="s">
        <v>1002</v>
      </c>
    </row>
    <row r="53" spans="1:18" ht="15" thickBot="1">
      <c r="B53" s="243"/>
      <c r="C53" s="244"/>
      <c r="D53" s="244"/>
      <c r="E53" s="244"/>
      <c r="F53" s="245"/>
      <c r="G53" s="246" t="s">
        <v>799</v>
      </c>
      <c r="H53" s="247"/>
      <c r="I53" s="248" t="s">
        <v>800</v>
      </c>
      <c r="J53" s="249"/>
      <c r="K53" s="250" t="s">
        <v>801</v>
      </c>
      <c r="L53" s="251"/>
      <c r="M53" s="252" t="s">
        <v>802</v>
      </c>
      <c r="N53" s="253"/>
      <c r="O53" s="244" t="s">
        <v>964</v>
      </c>
      <c r="P53" s="245"/>
      <c r="Q53" s="254"/>
    </row>
    <row r="54" spans="1:18" ht="58">
      <c r="B54" s="331"/>
      <c r="C54" s="332" t="s">
        <v>966</v>
      </c>
      <c r="D54" s="332" t="s">
        <v>967</v>
      </c>
      <c r="E54" s="332" t="s">
        <v>968</v>
      </c>
      <c r="F54" s="332" t="s">
        <v>969</v>
      </c>
      <c r="G54" s="333" t="s">
        <v>970</v>
      </c>
      <c r="H54" s="334" t="s">
        <v>971</v>
      </c>
      <c r="I54" s="335" t="s">
        <v>970</v>
      </c>
      <c r="J54" s="336" t="s">
        <v>971</v>
      </c>
      <c r="K54" s="337" t="s">
        <v>970</v>
      </c>
      <c r="L54" s="337" t="s">
        <v>971</v>
      </c>
      <c r="M54" s="338" t="s">
        <v>970</v>
      </c>
      <c r="N54" s="339" t="s">
        <v>971</v>
      </c>
      <c r="O54" s="332" t="s">
        <v>970</v>
      </c>
      <c r="P54" s="340" t="s">
        <v>971</v>
      </c>
      <c r="Q54" s="340" t="s">
        <v>972</v>
      </c>
    </row>
    <row r="55" spans="1:18" ht="15.5">
      <c r="A55" t="s">
        <v>1003</v>
      </c>
      <c r="B55" s="341" t="s">
        <v>145</v>
      </c>
      <c r="C55" s="342" t="s">
        <v>332</v>
      </c>
      <c r="D55" s="343">
        <v>1</v>
      </c>
      <c r="E55" s="344" t="s">
        <v>1004</v>
      </c>
      <c r="F55" s="345" t="s">
        <v>1004</v>
      </c>
      <c r="G55" s="346">
        <v>414.767</v>
      </c>
      <c r="H55" s="343">
        <v>0.35</v>
      </c>
      <c r="I55" s="347">
        <v>179.77799999999999</v>
      </c>
      <c r="J55" s="348">
        <v>0.15</v>
      </c>
      <c r="K55" s="349">
        <v>12390</v>
      </c>
      <c r="L55" s="350">
        <v>0.01</v>
      </c>
      <c r="M55" s="351">
        <v>0</v>
      </c>
      <c r="N55" s="352">
        <v>0</v>
      </c>
      <c r="O55" s="353">
        <v>192.16800000000001</v>
      </c>
      <c r="P55" s="354">
        <v>0.16</v>
      </c>
      <c r="Q55" s="355" t="s">
        <v>975</v>
      </c>
      <c r="R55" s="356"/>
    </row>
    <row r="56" spans="1:18">
      <c r="A56" t="s">
        <v>1005</v>
      </c>
      <c r="B56" s="341" t="s">
        <v>145</v>
      </c>
      <c r="C56" s="344" t="s">
        <v>499</v>
      </c>
      <c r="D56" s="343">
        <v>1</v>
      </c>
      <c r="E56" s="344" t="s">
        <v>1006</v>
      </c>
      <c r="F56" s="353" t="s">
        <v>1007</v>
      </c>
      <c r="G56" s="357" t="s">
        <v>1008</v>
      </c>
      <c r="H56" s="350">
        <v>0.35</v>
      </c>
      <c r="I56" s="358" t="s">
        <v>1009</v>
      </c>
      <c r="J56" s="352">
        <v>0.2</v>
      </c>
      <c r="K56" s="345">
        <v>0</v>
      </c>
      <c r="L56" s="350">
        <v>0</v>
      </c>
      <c r="M56" s="351">
        <v>0</v>
      </c>
      <c r="N56" s="352">
        <v>0</v>
      </c>
      <c r="O56" s="345" t="s">
        <v>1009</v>
      </c>
      <c r="P56" s="359">
        <v>0.2</v>
      </c>
      <c r="Q56" s="301" t="s">
        <v>938</v>
      </c>
    </row>
    <row r="57" spans="1:18">
      <c r="A57" t="s">
        <v>1010</v>
      </c>
      <c r="B57" s="341" t="s">
        <v>145</v>
      </c>
      <c r="C57" s="344" t="s">
        <v>593</v>
      </c>
      <c r="D57" s="343">
        <v>1</v>
      </c>
      <c r="E57" s="344" t="s">
        <v>1011</v>
      </c>
      <c r="F57" s="353" t="s">
        <v>1012</v>
      </c>
      <c r="G57" s="360" t="s">
        <v>1013</v>
      </c>
      <c r="H57" s="343">
        <v>0.18</v>
      </c>
      <c r="I57" s="347" t="s">
        <v>1014</v>
      </c>
      <c r="J57" s="348">
        <v>0.23</v>
      </c>
      <c r="K57" s="345" t="s">
        <v>1015</v>
      </c>
      <c r="L57" s="350">
        <v>0.09</v>
      </c>
      <c r="M57" s="361">
        <v>214050</v>
      </c>
      <c r="N57" s="352">
        <v>0.01</v>
      </c>
      <c r="O57" s="353" t="s">
        <v>1016</v>
      </c>
      <c r="P57" s="354">
        <v>0.33</v>
      </c>
      <c r="Q57" s="362" t="s">
        <v>938</v>
      </c>
    </row>
    <row r="58" spans="1:18">
      <c r="A58" t="s">
        <v>1017</v>
      </c>
      <c r="B58" s="341" t="s">
        <v>145</v>
      </c>
      <c r="C58" s="344" t="s">
        <v>595</v>
      </c>
      <c r="D58" s="343">
        <v>1</v>
      </c>
      <c r="E58" s="344" t="s">
        <v>1011</v>
      </c>
      <c r="F58" s="353" t="s">
        <v>1012</v>
      </c>
      <c r="G58" s="363" t="s">
        <v>1018</v>
      </c>
      <c r="H58" s="350">
        <v>0.2</v>
      </c>
      <c r="I58" s="358" t="s">
        <v>1019</v>
      </c>
      <c r="J58" s="352">
        <v>0.28000000000000003</v>
      </c>
      <c r="K58" s="345" t="s">
        <v>1020</v>
      </c>
      <c r="L58" s="350">
        <v>0.16</v>
      </c>
      <c r="M58" s="361">
        <v>727100</v>
      </c>
      <c r="N58" s="352">
        <v>0.04</v>
      </c>
      <c r="O58" s="345" t="s">
        <v>1021</v>
      </c>
      <c r="P58" s="359">
        <v>0.48</v>
      </c>
      <c r="Q58" s="362"/>
    </row>
    <row r="59" spans="1:18">
      <c r="A59" t="s">
        <v>1022</v>
      </c>
      <c r="B59" s="341" t="s">
        <v>145</v>
      </c>
      <c r="C59" s="344" t="s">
        <v>686</v>
      </c>
      <c r="D59" s="343">
        <v>1</v>
      </c>
      <c r="E59" s="364">
        <v>31900000</v>
      </c>
      <c r="F59" s="365">
        <v>31900000</v>
      </c>
      <c r="G59" s="366">
        <v>8557000</v>
      </c>
      <c r="H59" s="350">
        <v>0.27</v>
      </c>
      <c r="I59" s="367">
        <v>11715000</v>
      </c>
      <c r="J59" s="352">
        <v>0.37</v>
      </c>
      <c r="K59" s="368">
        <v>5619500</v>
      </c>
      <c r="L59" s="350">
        <v>0.18</v>
      </c>
      <c r="M59" s="361">
        <v>31000</v>
      </c>
      <c r="N59" s="352">
        <v>0</v>
      </c>
      <c r="O59" s="368">
        <v>17365500</v>
      </c>
      <c r="P59" s="359">
        <v>0.55000000000000004</v>
      </c>
      <c r="Q59" s="362" t="s">
        <v>938</v>
      </c>
    </row>
    <row r="62" spans="1:18" ht="18.5">
      <c r="A62" s="408" t="s">
        <v>1023</v>
      </c>
    </row>
    <row r="63" spans="1:18" ht="14.5" customHeight="1">
      <c r="A63" s="387"/>
      <c r="B63" s="387"/>
      <c r="C63" s="387"/>
      <c r="D63" s="387"/>
      <c r="E63" s="387"/>
      <c r="F63" s="387"/>
      <c r="G63" s="388" t="s">
        <v>799</v>
      </c>
      <c r="H63" s="388" t="s">
        <v>1024</v>
      </c>
      <c r="I63" s="389" t="s">
        <v>800</v>
      </c>
      <c r="J63" s="389" t="s">
        <v>1024</v>
      </c>
      <c r="K63" s="390" t="s">
        <v>801</v>
      </c>
      <c r="L63" s="390" t="s">
        <v>1024</v>
      </c>
      <c r="M63" s="391" t="s">
        <v>802</v>
      </c>
      <c r="N63" s="391" t="s">
        <v>1024</v>
      </c>
      <c r="O63" s="1450" t="s">
        <v>964</v>
      </c>
      <c r="P63" s="1450"/>
      <c r="Q63" s="387"/>
    </row>
    <row r="64" spans="1:18" ht="15.5">
      <c r="A64" s="387" t="s">
        <v>195</v>
      </c>
      <c r="B64" s="387"/>
      <c r="C64" s="387" t="s">
        <v>966</v>
      </c>
      <c r="D64" s="387" t="s">
        <v>967</v>
      </c>
      <c r="E64" s="387" t="s">
        <v>968</v>
      </c>
      <c r="F64" s="387" t="s">
        <v>969</v>
      </c>
      <c r="G64" s="388" t="s">
        <v>970</v>
      </c>
      <c r="H64" s="388" t="s">
        <v>971</v>
      </c>
      <c r="I64" s="389" t="s">
        <v>970</v>
      </c>
      <c r="J64" s="389" t="s">
        <v>971</v>
      </c>
      <c r="K64" s="390" t="s">
        <v>970</v>
      </c>
      <c r="L64" s="390" t="s">
        <v>971</v>
      </c>
      <c r="M64" s="391" t="s">
        <v>970</v>
      </c>
      <c r="N64" s="391" t="s">
        <v>971</v>
      </c>
      <c r="O64" s="392" t="s">
        <v>970</v>
      </c>
      <c r="P64" s="392" t="s">
        <v>971</v>
      </c>
      <c r="Q64" s="387" t="s">
        <v>972</v>
      </c>
    </row>
    <row r="65" spans="1:19" ht="15.5">
      <c r="A65" s="395" t="s">
        <v>1025</v>
      </c>
      <c r="B65" s="396" t="s">
        <v>145</v>
      </c>
      <c r="C65" s="396" t="s">
        <v>458</v>
      </c>
      <c r="D65" s="396" t="s">
        <v>1026</v>
      </c>
      <c r="E65" s="405" t="s">
        <v>1027</v>
      </c>
      <c r="F65" s="397">
        <v>0.92</v>
      </c>
      <c r="G65" s="410">
        <v>2419000</v>
      </c>
      <c r="H65" s="411">
        <v>0.45</v>
      </c>
      <c r="I65" s="412">
        <v>1678000</v>
      </c>
      <c r="J65" s="399">
        <v>0.31</v>
      </c>
      <c r="K65" s="398" t="s">
        <v>1028</v>
      </c>
      <c r="L65" s="399">
        <v>0.06</v>
      </c>
      <c r="M65" s="398">
        <v>0</v>
      </c>
      <c r="N65" s="399">
        <v>0</v>
      </c>
      <c r="O65" s="412">
        <v>1984000</v>
      </c>
      <c r="P65" s="399">
        <v>0.37</v>
      </c>
      <c r="Q65" s="387" t="s">
        <v>938</v>
      </c>
      <c r="R65" s="369" t="s">
        <v>457</v>
      </c>
    </row>
    <row r="66" spans="1:19" ht="15.5">
      <c r="A66" s="400" t="s">
        <v>1029</v>
      </c>
      <c r="B66" s="401" t="s">
        <v>145</v>
      </c>
      <c r="C66" s="401" t="s">
        <v>459</v>
      </c>
      <c r="D66" s="401" t="s">
        <v>1026</v>
      </c>
      <c r="E66" s="407" t="s">
        <v>1030</v>
      </c>
      <c r="F66" s="402">
        <v>0.92</v>
      </c>
      <c r="G66" s="413">
        <v>2143000</v>
      </c>
      <c r="H66" s="414">
        <v>0.4</v>
      </c>
      <c r="I66" s="415">
        <v>1906000</v>
      </c>
      <c r="J66" s="404">
        <v>0.35</v>
      </c>
      <c r="K66" s="403" t="s">
        <v>1031</v>
      </c>
      <c r="L66" s="404">
        <v>7.0000000000000007E-2</v>
      </c>
      <c r="M66" s="403">
        <v>0</v>
      </c>
      <c r="N66" s="404">
        <v>0</v>
      </c>
      <c r="O66" s="415">
        <v>2259000</v>
      </c>
      <c r="P66" s="404">
        <v>0.42</v>
      </c>
      <c r="Q66" s="393"/>
    </row>
    <row r="67" spans="1:19" ht="15.5">
      <c r="A67" s="400" t="s">
        <v>1032</v>
      </c>
      <c r="B67" s="401" t="s">
        <v>145</v>
      </c>
      <c r="C67" s="401" t="s">
        <v>336</v>
      </c>
      <c r="D67" s="405">
        <v>10616049</v>
      </c>
      <c r="E67" s="401" t="s">
        <v>1033</v>
      </c>
      <c r="F67" s="402">
        <v>1</v>
      </c>
      <c r="G67" s="405">
        <v>3402556</v>
      </c>
      <c r="H67" s="402">
        <v>0.32</v>
      </c>
      <c r="I67" s="405">
        <v>1408336</v>
      </c>
      <c r="J67" s="402">
        <v>0.14000000000000001</v>
      </c>
      <c r="K67" s="401" t="s">
        <v>1034</v>
      </c>
      <c r="L67" s="402">
        <v>0.01</v>
      </c>
      <c r="M67" s="401">
        <v>0</v>
      </c>
      <c r="N67" s="402">
        <v>0</v>
      </c>
      <c r="O67" s="405">
        <v>1550702</v>
      </c>
      <c r="P67" s="402">
        <v>0.15</v>
      </c>
      <c r="Q67" s="387" t="s">
        <v>938</v>
      </c>
      <c r="R67" t="s">
        <v>1035</v>
      </c>
      <c r="S67" s="369" t="s">
        <v>335</v>
      </c>
    </row>
    <row r="68" spans="1:19" ht="15.5">
      <c r="A68" s="400" t="s">
        <v>1036</v>
      </c>
      <c r="B68" s="401" t="s">
        <v>145</v>
      </c>
      <c r="C68" s="401" t="s">
        <v>395</v>
      </c>
      <c r="D68" s="405">
        <v>17357886</v>
      </c>
      <c r="E68" s="405">
        <v>17357886</v>
      </c>
      <c r="F68" s="402">
        <v>1</v>
      </c>
      <c r="G68" s="405">
        <v>7133631</v>
      </c>
      <c r="H68" s="402">
        <v>0.41</v>
      </c>
      <c r="I68" s="405">
        <v>4048533</v>
      </c>
      <c r="J68" s="402">
        <v>0.23</v>
      </c>
      <c r="K68" s="401" t="s">
        <v>1037</v>
      </c>
      <c r="L68" s="402">
        <v>0.03</v>
      </c>
      <c r="M68" s="401">
        <v>0</v>
      </c>
      <c r="N68" s="402">
        <v>0</v>
      </c>
      <c r="O68" s="405">
        <v>4600986</v>
      </c>
      <c r="P68" s="402">
        <v>0.26</v>
      </c>
      <c r="Q68" s="387" t="s">
        <v>938</v>
      </c>
      <c r="R68" s="369" t="s">
        <v>394</v>
      </c>
    </row>
    <row r="69" spans="1:19">
      <c r="A69" s="400" t="s">
        <v>1038</v>
      </c>
      <c r="B69" s="401" t="s">
        <v>145</v>
      </c>
      <c r="C69" s="401" t="s">
        <v>336</v>
      </c>
      <c r="D69" s="405">
        <v>17602431</v>
      </c>
      <c r="E69" s="401" t="s">
        <v>1039</v>
      </c>
      <c r="F69" s="402">
        <v>1</v>
      </c>
      <c r="G69" s="405">
        <v>7622722</v>
      </c>
      <c r="H69" s="402">
        <v>0.43</v>
      </c>
      <c r="I69" s="405">
        <v>3111434</v>
      </c>
      <c r="J69" s="402">
        <v>0.18</v>
      </c>
      <c r="K69" s="401" t="s">
        <v>1040</v>
      </c>
      <c r="L69" s="402">
        <v>0.01</v>
      </c>
      <c r="M69" s="401">
        <v>0</v>
      </c>
      <c r="N69" s="402">
        <v>0</v>
      </c>
      <c r="O69" s="405">
        <v>3239362</v>
      </c>
      <c r="P69" s="402">
        <v>0.19</v>
      </c>
    </row>
    <row r="70" spans="1:19">
      <c r="A70" s="400" t="s">
        <v>1041</v>
      </c>
      <c r="B70" s="401" t="s">
        <v>145</v>
      </c>
      <c r="C70" s="401" t="s">
        <v>281</v>
      </c>
      <c r="D70" s="401" t="s">
        <v>1042</v>
      </c>
      <c r="E70" s="401" t="s">
        <v>1042</v>
      </c>
      <c r="F70" s="402">
        <v>1</v>
      </c>
      <c r="G70" s="405">
        <v>1865230</v>
      </c>
      <c r="H70" s="402">
        <v>0.31</v>
      </c>
      <c r="I70" s="405">
        <v>2183556</v>
      </c>
      <c r="J70" s="402">
        <v>0.36</v>
      </c>
      <c r="K70" s="401" t="s">
        <v>1043</v>
      </c>
      <c r="L70" s="402">
        <v>0.13</v>
      </c>
      <c r="M70" s="401">
        <v>0</v>
      </c>
      <c r="N70" s="402">
        <v>0</v>
      </c>
      <c r="O70" s="405">
        <v>2990342</v>
      </c>
      <c r="P70" s="402">
        <v>0.49</v>
      </c>
    </row>
    <row r="71" spans="1:19">
      <c r="A71" s="400" t="s">
        <v>1044</v>
      </c>
      <c r="B71" s="401" t="s">
        <v>145</v>
      </c>
      <c r="C71" s="401" t="s">
        <v>326</v>
      </c>
      <c r="D71" s="405">
        <v>102971764</v>
      </c>
      <c r="E71" s="405">
        <v>109569000</v>
      </c>
      <c r="F71" s="402">
        <v>0.94</v>
      </c>
      <c r="G71" s="405">
        <v>47192223</v>
      </c>
      <c r="H71" s="402">
        <v>0.46</v>
      </c>
      <c r="I71" s="405">
        <v>21707327</v>
      </c>
      <c r="J71" s="402">
        <v>0.21</v>
      </c>
      <c r="K71" s="405">
        <v>2813131</v>
      </c>
      <c r="L71" s="402">
        <v>0.03</v>
      </c>
      <c r="M71" s="401">
        <v>0</v>
      </c>
      <c r="N71" s="402">
        <v>0</v>
      </c>
      <c r="O71" s="405">
        <v>24520458</v>
      </c>
      <c r="P71" s="402">
        <v>0.24</v>
      </c>
    </row>
    <row r="72" spans="1:19">
      <c r="A72" s="400" t="s">
        <v>1045</v>
      </c>
      <c r="B72" s="401" t="s">
        <v>145</v>
      </c>
      <c r="C72" s="401" t="s">
        <v>370</v>
      </c>
      <c r="D72" s="405">
        <v>1174517</v>
      </c>
      <c r="E72" s="405">
        <v>1184851</v>
      </c>
      <c r="F72" s="402">
        <v>0.99</v>
      </c>
      <c r="G72" s="401" t="s">
        <v>1046</v>
      </c>
      <c r="H72" s="402">
        <v>0.37</v>
      </c>
      <c r="I72" s="401" t="s">
        <v>1047</v>
      </c>
      <c r="J72" s="402">
        <v>0.19</v>
      </c>
      <c r="K72" s="401" t="s">
        <v>1048</v>
      </c>
      <c r="L72" s="402">
        <v>0.03</v>
      </c>
      <c r="M72" s="401">
        <v>0</v>
      </c>
      <c r="N72" s="401">
        <v>0</v>
      </c>
      <c r="O72" s="401" t="s">
        <v>1049</v>
      </c>
      <c r="P72" s="402">
        <v>0.22</v>
      </c>
    </row>
    <row r="73" spans="1:19">
      <c r="A73" s="400" t="s">
        <v>1050</v>
      </c>
      <c r="B73" s="401" t="s">
        <v>145</v>
      </c>
      <c r="C73" s="401" t="s">
        <v>778</v>
      </c>
      <c r="D73" s="405">
        <v>9906757</v>
      </c>
      <c r="E73" s="405">
        <v>10911819</v>
      </c>
      <c r="F73" s="402">
        <v>0.91</v>
      </c>
      <c r="G73" s="405">
        <v>2784874</v>
      </c>
      <c r="H73" s="402">
        <v>0.28000000000000003</v>
      </c>
      <c r="I73" s="405">
        <v>2891240</v>
      </c>
      <c r="J73" s="402">
        <v>0.28999999999999998</v>
      </c>
      <c r="K73" s="405">
        <v>1813948</v>
      </c>
      <c r="L73" s="402">
        <v>0.18</v>
      </c>
      <c r="M73" s="401" t="s">
        <v>1051</v>
      </c>
      <c r="N73" s="402">
        <v>0</v>
      </c>
      <c r="O73" s="405">
        <v>4724394</v>
      </c>
      <c r="P73" s="402">
        <v>0.48</v>
      </c>
    </row>
    <row r="74" spans="1:19">
      <c r="A74" s="400" t="s">
        <v>1052</v>
      </c>
      <c r="B74" s="401" t="s">
        <v>145</v>
      </c>
      <c r="C74" s="401" t="s">
        <v>370</v>
      </c>
      <c r="D74" s="405">
        <v>1485145</v>
      </c>
      <c r="E74" s="405">
        <v>2104715</v>
      </c>
      <c r="F74" s="402">
        <v>0.71</v>
      </c>
      <c r="G74" s="401" t="s">
        <v>1053</v>
      </c>
      <c r="H74" s="402">
        <v>0.34</v>
      </c>
      <c r="I74" s="401" t="s">
        <v>1054</v>
      </c>
      <c r="J74" s="402">
        <v>0.22</v>
      </c>
      <c r="K74" s="401">
        <v>0</v>
      </c>
      <c r="L74" s="402">
        <v>0</v>
      </c>
      <c r="M74" s="401">
        <v>0</v>
      </c>
      <c r="N74" s="402">
        <v>0</v>
      </c>
      <c r="O74" s="401" t="s">
        <v>1054</v>
      </c>
      <c r="P74" s="402">
        <v>0.22</v>
      </c>
    </row>
    <row r="75" spans="1:19">
      <c r="A75" s="400" t="s">
        <v>1055</v>
      </c>
      <c r="B75" s="401" t="s">
        <v>145</v>
      </c>
      <c r="C75" s="401" t="s">
        <v>608</v>
      </c>
      <c r="D75" s="405">
        <v>12374205</v>
      </c>
      <c r="E75" s="405">
        <v>12400000</v>
      </c>
      <c r="F75" s="402">
        <v>1</v>
      </c>
      <c r="G75" s="405">
        <v>3080000</v>
      </c>
      <c r="H75" s="402">
        <v>0.25</v>
      </c>
      <c r="I75" s="405">
        <v>4822000</v>
      </c>
      <c r="J75" s="402">
        <v>0.39</v>
      </c>
      <c r="K75" s="405">
        <v>2899000</v>
      </c>
      <c r="L75" s="402">
        <v>0.23</v>
      </c>
      <c r="M75" s="401" t="s">
        <v>1056</v>
      </c>
      <c r="N75" s="402">
        <v>0</v>
      </c>
      <c r="O75" s="405">
        <v>7764000</v>
      </c>
      <c r="P75" s="402">
        <v>0.63</v>
      </c>
    </row>
    <row r="76" spans="1:19">
      <c r="A76" s="400" t="s">
        <v>1057</v>
      </c>
      <c r="B76" s="401" t="s">
        <v>145</v>
      </c>
      <c r="C76" s="401" t="s">
        <v>370</v>
      </c>
      <c r="D76" s="405">
        <v>13490313</v>
      </c>
      <c r="E76" s="405">
        <v>18926743</v>
      </c>
      <c r="F76" s="402">
        <v>0.71</v>
      </c>
      <c r="G76" s="405">
        <v>6601009</v>
      </c>
      <c r="H76" s="402">
        <v>0.49</v>
      </c>
      <c r="I76" s="405">
        <v>1952123</v>
      </c>
      <c r="J76" s="402">
        <v>0.14000000000000001</v>
      </c>
      <c r="K76" s="401">
        <v>0</v>
      </c>
      <c r="L76" s="402">
        <v>0</v>
      </c>
      <c r="M76" s="401">
        <v>0</v>
      </c>
      <c r="N76" s="402">
        <v>0</v>
      </c>
      <c r="O76" s="405">
        <v>1952123</v>
      </c>
      <c r="P76" s="402">
        <v>0.14000000000000001</v>
      </c>
    </row>
    <row r="77" spans="1:19" ht="15.5">
      <c r="A77" s="416" t="s">
        <v>1058</v>
      </c>
      <c r="B77" s="416" t="s">
        <v>145</v>
      </c>
      <c r="C77" s="416" t="s">
        <v>624</v>
      </c>
      <c r="D77" s="416" t="s">
        <v>1059</v>
      </c>
      <c r="E77" s="416" t="s">
        <v>1060</v>
      </c>
      <c r="F77" s="417">
        <v>0.17</v>
      </c>
      <c r="G77" s="416" t="s">
        <v>1061</v>
      </c>
      <c r="H77" s="417">
        <v>0.31</v>
      </c>
      <c r="I77" s="416" t="s">
        <v>1062</v>
      </c>
      <c r="J77" s="417">
        <v>0.1</v>
      </c>
      <c r="K77" s="416" t="s">
        <v>1063</v>
      </c>
      <c r="L77" s="417">
        <v>0</v>
      </c>
      <c r="M77" s="416">
        <v>0</v>
      </c>
      <c r="N77" s="416">
        <v>0</v>
      </c>
      <c r="O77" s="416" t="s">
        <v>1064</v>
      </c>
      <c r="P77" s="448">
        <v>0.1</v>
      </c>
      <c r="Q77" s="387" t="s">
        <v>938</v>
      </c>
      <c r="R77" s="369" t="s">
        <v>1065</v>
      </c>
    </row>
    <row r="78" spans="1:19" ht="15.5">
      <c r="A78" s="416" t="s">
        <v>1066</v>
      </c>
      <c r="B78" s="416" t="s">
        <v>145</v>
      </c>
      <c r="C78" s="416" t="s">
        <v>553</v>
      </c>
      <c r="D78" s="416" t="s">
        <v>1067</v>
      </c>
      <c r="E78" s="416" t="s">
        <v>1068</v>
      </c>
      <c r="F78" s="417">
        <v>0.09</v>
      </c>
      <c r="G78" s="416" t="s">
        <v>1069</v>
      </c>
      <c r="H78" s="417">
        <v>0.32</v>
      </c>
      <c r="I78" s="416" t="s">
        <v>1070</v>
      </c>
      <c r="J78" s="417">
        <v>0.3</v>
      </c>
      <c r="K78" s="436" t="s">
        <v>1071</v>
      </c>
      <c r="L78" s="417">
        <v>0.13</v>
      </c>
      <c r="M78" s="416">
        <v>0</v>
      </c>
      <c r="N78" s="416">
        <v>0</v>
      </c>
      <c r="O78" s="416" t="s">
        <v>1072</v>
      </c>
      <c r="P78" s="417">
        <v>0.43</v>
      </c>
      <c r="Q78" s="387" t="s">
        <v>1073</v>
      </c>
      <c r="R78" s="369" t="s">
        <v>1074</v>
      </c>
    </row>
    <row r="79" spans="1:19" ht="14.5" customHeight="1">
      <c r="A79" s="406"/>
      <c r="B79" s="409"/>
      <c r="C79" s="1451"/>
      <c r="D79" s="1451"/>
      <c r="E79" s="394"/>
      <c r="F79" s="394"/>
      <c r="G79" s="394"/>
      <c r="H79" s="394"/>
      <c r="I79" s="394"/>
      <c r="J79" s="394"/>
      <c r="K79" s="394"/>
      <c r="L79" s="394"/>
      <c r="M79" s="394"/>
      <c r="N79" s="394"/>
      <c r="O79" s="394"/>
      <c r="P79" s="394"/>
      <c r="Q79" s="387"/>
    </row>
    <row r="81" spans="1:20" ht="19" thickBot="1">
      <c r="A81" s="408" t="s">
        <v>1075</v>
      </c>
    </row>
    <row r="82" spans="1:20" ht="15" thickBot="1">
      <c r="B82" s="243"/>
      <c r="C82" s="244"/>
      <c r="D82" s="244"/>
      <c r="E82" s="244"/>
      <c r="F82" s="245"/>
      <c r="G82" s="246" t="s">
        <v>799</v>
      </c>
      <c r="H82" s="247"/>
      <c r="I82" s="248" t="s">
        <v>800</v>
      </c>
      <c r="J82" s="249"/>
      <c r="K82" s="250" t="s">
        <v>801</v>
      </c>
      <c r="L82" s="251"/>
      <c r="M82" s="252" t="s">
        <v>802</v>
      </c>
      <c r="N82" s="253"/>
      <c r="O82" s="244" t="s">
        <v>964</v>
      </c>
      <c r="P82" s="245"/>
      <c r="Q82" s="254"/>
    </row>
    <row r="83" spans="1:20" ht="43.5">
      <c r="A83" t="s">
        <v>195</v>
      </c>
      <c r="B83" s="331"/>
      <c r="C83" s="332" t="s">
        <v>966</v>
      </c>
      <c r="D83" s="332" t="s">
        <v>968</v>
      </c>
      <c r="E83" s="332" t="s">
        <v>969</v>
      </c>
      <c r="F83" s="332" t="s">
        <v>967</v>
      </c>
      <c r="G83" s="333" t="s">
        <v>970</v>
      </c>
      <c r="H83" s="334" t="s">
        <v>971</v>
      </c>
      <c r="I83" s="335" t="s">
        <v>970</v>
      </c>
      <c r="J83" s="336" t="s">
        <v>971</v>
      </c>
      <c r="K83" s="337" t="s">
        <v>970</v>
      </c>
      <c r="L83" s="337" t="s">
        <v>971</v>
      </c>
      <c r="M83" s="338" t="s">
        <v>970</v>
      </c>
      <c r="N83" s="339" t="s">
        <v>971</v>
      </c>
      <c r="O83" s="332" t="s">
        <v>970</v>
      </c>
      <c r="P83" s="340" t="s">
        <v>971</v>
      </c>
      <c r="Q83" s="340" t="s">
        <v>972</v>
      </c>
      <c r="R83" t="s">
        <v>1076</v>
      </c>
    </row>
    <row r="84" spans="1:20">
      <c r="A84" s="435" t="s">
        <v>1077</v>
      </c>
      <c r="B84" s="435" t="s">
        <v>145</v>
      </c>
      <c r="C84" s="435" t="s">
        <v>494</v>
      </c>
      <c r="D84" s="422">
        <v>29042000</v>
      </c>
      <c r="E84" s="423">
        <v>6230078</v>
      </c>
      <c r="F84" s="424">
        <v>0.21</v>
      </c>
      <c r="G84" s="425">
        <v>2470452</v>
      </c>
      <c r="H84" s="426">
        <v>0.4</v>
      </c>
      <c r="I84" s="427">
        <v>1972981</v>
      </c>
      <c r="J84" s="428">
        <v>0.32</v>
      </c>
      <c r="K84" s="429">
        <v>252094</v>
      </c>
      <c r="L84" s="430">
        <v>0.04</v>
      </c>
      <c r="M84" s="431">
        <v>0</v>
      </c>
      <c r="N84" s="432">
        <v>0</v>
      </c>
      <c r="O84" s="433">
        <v>2225076</v>
      </c>
      <c r="P84" s="434">
        <v>0.36</v>
      </c>
      <c r="Q84" s="435" t="s">
        <v>938</v>
      </c>
      <c r="R84" t="s">
        <v>149</v>
      </c>
      <c r="S84" s="369" t="s">
        <v>1078</v>
      </c>
    </row>
    <row r="85" spans="1:20">
      <c r="A85" s="435" t="s">
        <v>1079</v>
      </c>
      <c r="B85" s="435" t="s">
        <v>410</v>
      </c>
      <c r="C85" s="435"/>
      <c r="D85" s="318"/>
      <c r="E85" s="318"/>
      <c r="F85" s="318"/>
      <c r="G85" s="318"/>
      <c r="H85" s="318"/>
      <c r="I85" s="318"/>
      <c r="J85" s="318"/>
      <c r="K85" s="318"/>
      <c r="L85" s="318"/>
      <c r="M85" s="318"/>
      <c r="N85" s="318"/>
      <c r="O85" s="318"/>
      <c r="P85" s="318"/>
      <c r="Q85" s="435" t="s">
        <v>938</v>
      </c>
      <c r="S85" t="s">
        <v>1080</v>
      </c>
      <c r="T85" s="369" t="s">
        <v>1081</v>
      </c>
    </row>
    <row r="88" spans="1:20" ht="18.5">
      <c r="A88" s="408" t="s">
        <v>1082</v>
      </c>
    </row>
    <row r="89" spans="1:20">
      <c r="A89" t="s">
        <v>1083</v>
      </c>
      <c r="B89" s="449" t="s">
        <v>1084</v>
      </c>
      <c r="H89" s="369" t="s">
        <v>1085</v>
      </c>
    </row>
    <row r="90" spans="1:20">
      <c r="A90" t="s">
        <v>1086</v>
      </c>
      <c r="B90" t="s">
        <v>1087</v>
      </c>
    </row>
    <row r="93" spans="1:20" ht="21.5" thickBot="1">
      <c r="A93" s="488" t="s">
        <v>1088</v>
      </c>
    </row>
    <row r="94" spans="1:20" ht="15" thickBot="1">
      <c r="B94" s="243"/>
      <c r="C94" s="244"/>
      <c r="D94" s="244"/>
      <c r="E94" s="244"/>
      <c r="F94" s="245"/>
      <c r="G94" s="246" t="s">
        <v>799</v>
      </c>
      <c r="H94" s="247"/>
      <c r="I94" s="248" t="s">
        <v>800</v>
      </c>
      <c r="J94" s="249"/>
      <c r="K94" s="250" t="s">
        <v>801</v>
      </c>
      <c r="L94" s="251"/>
      <c r="M94" s="252" t="s">
        <v>802</v>
      </c>
      <c r="N94" s="253"/>
      <c r="O94" s="244" t="s">
        <v>964</v>
      </c>
      <c r="P94" s="245"/>
      <c r="Q94" s="254"/>
    </row>
    <row r="95" spans="1:20" ht="43.5">
      <c r="A95" t="s">
        <v>195</v>
      </c>
      <c r="B95" s="331"/>
      <c r="C95" s="332" t="s">
        <v>966</v>
      </c>
      <c r="D95" s="332" t="s">
        <v>968</v>
      </c>
      <c r="E95" s="332" t="s">
        <v>969</v>
      </c>
      <c r="F95" s="332" t="s">
        <v>967</v>
      </c>
      <c r="G95" s="333" t="s">
        <v>970</v>
      </c>
      <c r="H95" s="334" t="s">
        <v>971</v>
      </c>
      <c r="I95" s="335" t="s">
        <v>970</v>
      </c>
      <c r="J95" s="336" t="s">
        <v>971</v>
      </c>
      <c r="K95" s="337" t="s">
        <v>970</v>
      </c>
      <c r="L95" s="337" t="s">
        <v>971</v>
      </c>
      <c r="M95" s="338" t="s">
        <v>970</v>
      </c>
      <c r="N95" s="339" t="s">
        <v>971</v>
      </c>
      <c r="O95" s="332" t="s">
        <v>970</v>
      </c>
      <c r="P95" s="340" t="s">
        <v>971</v>
      </c>
      <c r="Q95" s="340" t="s">
        <v>972</v>
      </c>
    </row>
    <row r="96" spans="1:20">
      <c r="A96" t="s">
        <v>1089</v>
      </c>
      <c r="B96" t="s">
        <v>1090</v>
      </c>
      <c r="C96" s="491" t="s">
        <v>336</v>
      </c>
      <c r="D96" s="255"/>
      <c r="E96" s="255"/>
      <c r="F96" s="255"/>
      <c r="G96" s="255"/>
      <c r="H96" s="255"/>
      <c r="I96" s="255"/>
      <c r="J96" s="255"/>
      <c r="K96" s="255"/>
      <c r="L96" s="255"/>
      <c r="M96" s="474"/>
      <c r="N96" s="474"/>
      <c r="O96" s="255"/>
      <c r="P96" s="255"/>
      <c r="Q96" s="255"/>
    </row>
    <row r="97" spans="1:18" ht="29">
      <c r="A97" t="s">
        <v>1091</v>
      </c>
      <c r="B97" t="s">
        <v>145</v>
      </c>
      <c r="C97" s="255" t="s">
        <v>358</v>
      </c>
      <c r="D97" s="255"/>
      <c r="E97" s="255"/>
      <c r="F97" s="255"/>
      <c r="G97" s="255"/>
      <c r="H97" s="255"/>
      <c r="I97" s="255"/>
      <c r="J97" s="255"/>
      <c r="K97" s="255"/>
      <c r="L97" s="255"/>
      <c r="M97" s="474"/>
      <c r="N97" s="474"/>
      <c r="O97" s="255"/>
      <c r="P97" s="255"/>
      <c r="Q97" s="255" t="s">
        <v>975</v>
      </c>
      <c r="R97" s="369" t="s">
        <v>357</v>
      </c>
    </row>
    <row r="98" spans="1:18">
      <c r="A98" s="435" t="s">
        <v>114</v>
      </c>
      <c r="B98" s="435" t="s">
        <v>348</v>
      </c>
      <c r="C98" s="435"/>
      <c r="D98" s="435"/>
      <c r="E98" s="435"/>
      <c r="F98" s="435"/>
      <c r="G98" s="435"/>
      <c r="H98" s="435"/>
      <c r="I98" s="435"/>
      <c r="J98" s="435"/>
      <c r="K98" s="435"/>
      <c r="L98" s="435"/>
      <c r="M98" s="435"/>
      <c r="N98" s="435"/>
      <c r="O98" s="435"/>
      <c r="P98" s="435"/>
      <c r="Q98" s="435"/>
    </row>
    <row r="99" spans="1:18">
      <c r="A99" s="435" t="s">
        <v>1092</v>
      </c>
      <c r="B99" s="435" t="s">
        <v>1093</v>
      </c>
      <c r="C99" s="435"/>
      <c r="D99" s="435"/>
      <c r="E99" s="435"/>
      <c r="F99" s="435"/>
      <c r="G99" s="435"/>
      <c r="H99" s="435"/>
      <c r="I99" s="435"/>
      <c r="J99" s="435"/>
      <c r="K99" s="435"/>
      <c r="L99" s="435"/>
      <c r="M99" s="435"/>
      <c r="N99" s="435"/>
      <c r="O99" s="435"/>
      <c r="P99" s="435"/>
      <c r="Q99" s="435"/>
    </row>
    <row r="100" spans="1:18">
      <c r="A100" s="435" t="s">
        <v>1094</v>
      </c>
      <c r="B100" s="435" t="s">
        <v>410</v>
      </c>
      <c r="C100" s="435"/>
      <c r="D100" s="435"/>
      <c r="E100" s="435"/>
      <c r="F100" s="435"/>
      <c r="G100" s="435"/>
      <c r="H100" s="435"/>
      <c r="I100" s="435"/>
      <c r="J100" s="435"/>
      <c r="K100" s="435"/>
      <c r="L100" s="435"/>
      <c r="M100" s="435"/>
      <c r="N100" s="435"/>
      <c r="O100" s="489">
        <v>300000</v>
      </c>
      <c r="P100" s="435"/>
      <c r="Q100" s="435" t="s">
        <v>975</v>
      </c>
      <c r="R100" s="369" t="s">
        <v>1095</v>
      </c>
    </row>
    <row r="101" spans="1:18">
      <c r="A101" t="s">
        <v>1096</v>
      </c>
      <c r="B101" t="s">
        <v>176</v>
      </c>
      <c r="C101" t="s">
        <v>435</v>
      </c>
    </row>
    <row r="106" spans="1:18" ht="31.5" thickBot="1">
      <c r="A106" s="421" t="s">
        <v>1097</v>
      </c>
      <c r="B106" s="242"/>
      <c r="C106" s="242"/>
      <c r="D106" s="242"/>
      <c r="E106" s="242"/>
      <c r="F106" s="242"/>
      <c r="G106" s="242"/>
      <c r="H106" s="242"/>
      <c r="I106" s="242"/>
      <c r="J106" s="242"/>
      <c r="K106" s="242"/>
      <c r="L106" s="242"/>
      <c r="M106" s="242"/>
      <c r="N106" s="242"/>
      <c r="O106" s="242"/>
      <c r="P106" s="242"/>
      <c r="Q106" s="242"/>
      <c r="R106" s="242"/>
    </row>
    <row r="107" spans="1:18" ht="15" thickBot="1">
      <c r="B107" s="243"/>
      <c r="C107" s="244"/>
      <c r="D107" s="244"/>
      <c r="E107" s="244"/>
      <c r="F107" s="245"/>
      <c r="G107" s="246" t="s">
        <v>799</v>
      </c>
      <c r="H107" s="247"/>
      <c r="I107" s="248" t="s">
        <v>800</v>
      </c>
      <c r="J107" s="249"/>
      <c r="K107" s="250" t="s">
        <v>801</v>
      </c>
      <c r="L107" s="251"/>
      <c r="M107" s="252" t="s">
        <v>802</v>
      </c>
      <c r="N107" s="253"/>
      <c r="O107" s="244" t="s">
        <v>964</v>
      </c>
      <c r="P107" s="245"/>
      <c r="Q107" s="254"/>
    </row>
    <row r="108" spans="1:18" ht="43.5">
      <c r="A108" t="s">
        <v>195</v>
      </c>
      <c r="B108" s="331"/>
      <c r="C108" s="332" t="s">
        <v>966</v>
      </c>
      <c r="D108" s="332" t="s">
        <v>968</v>
      </c>
      <c r="E108" s="332" t="s">
        <v>969</v>
      </c>
      <c r="F108" s="332" t="s">
        <v>967</v>
      </c>
      <c r="G108" s="333" t="s">
        <v>970</v>
      </c>
      <c r="H108" s="334" t="s">
        <v>971</v>
      </c>
      <c r="I108" s="335" t="s">
        <v>970</v>
      </c>
      <c r="J108" s="336" t="s">
        <v>971</v>
      </c>
      <c r="K108" s="337" t="s">
        <v>970</v>
      </c>
      <c r="L108" s="337" t="s">
        <v>971</v>
      </c>
      <c r="M108" s="338" t="s">
        <v>970</v>
      </c>
      <c r="N108" s="339" t="s">
        <v>971</v>
      </c>
      <c r="O108" s="332" t="s">
        <v>970</v>
      </c>
      <c r="P108" s="340" t="s">
        <v>971</v>
      </c>
      <c r="Q108" s="340" t="s">
        <v>972</v>
      </c>
    </row>
    <row r="109" spans="1:18" ht="15" thickBot="1">
      <c r="A109" t="s">
        <v>1098</v>
      </c>
      <c r="B109" t="s">
        <v>1090</v>
      </c>
      <c r="C109" t="s">
        <v>763</v>
      </c>
      <c r="D109" s="255"/>
      <c r="E109" s="255"/>
      <c r="F109" s="255"/>
      <c r="G109" s="255"/>
      <c r="H109" s="255"/>
      <c r="I109" s="255"/>
      <c r="J109" s="255"/>
      <c r="K109" s="255"/>
      <c r="L109" s="255"/>
      <c r="M109" s="474"/>
      <c r="N109" s="474"/>
      <c r="O109" s="255"/>
      <c r="P109" s="255"/>
      <c r="Q109" s="255" t="s">
        <v>938</v>
      </c>
    </row>
    <row r="110" spans="1:18">
      <c r="A110" s="435" t="s">
        <v>1099</v>
      </c>
      <c r="B110" s="435" t="s">
        <v>176</v>
      </c>
      <c r="C110" s="458" t="s">
        <v>1100</v>
      </c>
      <c r="D110" s="507">
        <v>290000</v>
      </c>
      <c r="E110" s="507">
        <v>290000</v>
      </c>
      <c r="F110" s="506">
        <v>1</v>
      </c>
      <c r="G110" s="435"/>
      <c r="H110" s="435"/>
      <c r="I110" s="435"/>
      <c r="J110" s="435"/>
      <c r="K110" s="435"/>
      <c r="L110" s="435"/>
      <c r="M110" s="435"/>
      <c r="N110" s="435"/>
      <c r="O110" s="507">
        <f>P110*E110</f>
        <v>199607</v>
      </c>
      <c r="P110" s="506">
        <v>0.68830000000000002</v>
      </c>
      <c r="Q110" s="435" t="s">
        <v>61</v>
      </c>
      <c r="R110" s="508" t="s">
        <v>1101</v>
      </c>
    </row>
    <row r="111" spans="1:18">
      <c r="A111" s="435" t="s">
        <v>1102</v>
      </c>
      <c r="B111" s="435" t="s">
        <v>1090</v>
      </c>
      <c r="C111" s="435" t="s">
        <v>262</v>
      </c>
      <c r="D111" s="435"/>
      <c r="E111" s="435"/>
      <c r="F111" s="435"/>
      <c r="G111" s="435"/>
      <c r="H111" s="435"/>
      <c r="I111" s="435"/>
      <c r="J111" s="435"/>
      <c r="K111" s="435"/>
      <c r="L111" s="435"/>
      <c r="M111" s="435"/>
      <c r="N111" s="435"/>
      <c r="O111" s="435"/>
      <c r="P111" s="435"/>
      <c r="Q111" s="435" t="s">
        <v>938</v>
      </c>
      <c r="R111" s="369"/>
    </row>
    <row r="112" spans="1:18">
      <c r="A112" s="435" t="s">
        <v>1103</v>
      </c>
      <c r="B112" s="435" t="s">
        <v>1090</v>
      </c>
      <c r="C112" s="435" t="s">
        <v>760</v>
      </c>
      <c r="D112" s="435"/>
      <c r="E112" s="435"/>
      <c r="F112" s="435"/>
      <c r="G112" s="435"/>
      <c r="H112" s="435"/>
      <c r="I112" s="435"/>
      <c r="J112" s="435"/>
      <c r="K112" s="435"/>
      <c r="L112" s="435"/>
      <c r="M112" s="435"/>
      <c r="N112" s="435"/>
      <c r="O112" s="435"/>
      <c r="P112" s="435"/>
      <c r="Q112" s="435" t="s">
        <v>938</v>
      </c>
      <c r="R112" s="369"/>
    </row>
    <row r="113" spans="1:18">
      <c r="A113" s="435" t="s">
        <v>1104</v>
      </c>
      <c r="B113" s="435" t="s">
        <v>1090</v>
      </c>
      <c r="C113" s="435" t="s">
        <v>450</v>
      </c>
      <c r="D113" s="435"/>
      <c r="E113" s="435"/>
      <c r="F113" s="435"/>
      <c r="G113" s="435"/>
      <c r="H113" s="435"/>
      <c r="I113" s="435"/>
      <c r="J113" s="435"/>
      <c r="K113" s="435"/>
      <c r="L113" s="435"/>
      <c r="M113" s="435">
        <v>0</v>
      </c>
      <c r="N113" s="506">
        <v>0</v>
      </c>
      <c r="O113" s="507">
        <v>5438215</v>
      </c>
      <c r="P113" s="506">
        <v>0.32</v>
      </c>
      <c r="Q113" s="435" t="s">
        <v>938</v>
      </c>
      <c r="R113" s="369" t="s">
        <v>449</v>
      </c>
    </row>
    <row r="114" spans="1:18">
      <c r="A114" s="435" t="s">
        <v>1105</v>
      </c>
      <c r="B114" s="435" t="s">
        <v>410</v>
      </c>
      <c r="C114" s="435" t="s">
        <v>562</v>
      </c>
      <c r="D114" s="435"/>
      <c r="E114" s="435"/>
      <c r="F114" s="435"/>
      <c r="G114" s="435"/>
      <c r="H114" s="435"/>
      <c r="I114" s="435"/>
      <c r="J114" s="435"/>
      <c r="K114" s="435"/>
      <c r="L114" s="435"/>
      <c r="M114" s="435"/>
      <c r="N114" s="435"/>
      <c r="O114" s="420">
        <v>1541806</v>
      </c>
      <c r="P114" s="435"/>
      <c r="Q114" s="435" t="s">
        <v>938</v>
      </c>
    </row>
    <row r="115" spans="1:18">
      <c r="A115" s="435" t="s">
        <v>1106</v>
      </c>
      <c r="B115" s="435" t="s">
        <v>176</v>
      </c>
      <c r="C115" s="435"/>
      <c r="D115" s="435"/>
      <c r="E115" s="435"/>
      <c r="F115" s="435"/>
      <c r="G115" s="435"/>
      <c r="H115" s="435"/>
      <c r="I115" s="435"/>
      <c r="J115" s="435"/>
      <c r="K115" s="435"/>
      <c r="L115" s="435"/>
      <c r="M115" s="435"/>
      <c r="N115" s="435"/>
      <c r="O115" s="435"/>
      <c r="P115" s="435"/>
      <c r="Q115" s="435" t="s">
        <v>61</v>
      </c>
    </row>
    <row r="116" spans="1:18">
      <c r="A116" s="435" t="s">
        <v>1107</v>
      </c>
      <c r="B116" s="435" t="s">
        <v>1108</v>
      </c>
      <c r="C116" s="435"/>
      <c r="D116" s="435"/>
      <c r="E116" s="435"/>
      <c r="F116" s="435"/>
      <c r="G116" s="435"/>
      <c r="H116" s="435"/>
      <c r="I116" s="435"/>
      <c r="J116" s="435"/>
      <c r="K116" s="435"/>
      <c r="L116" s="435"/>
      <c r="M116" s="435"/>
      <c r="N116" s="435"/>
      <c r="O116" s="435"/>
      <c r="P116" s="435"/>
      <c r="Q116" s="435" t="s">
        <v>61</v>
      </c>
    </row>
    <row r="117" spans="1:18">
      <c r="A117" s="435" t="s">
        <v>1109</v>
      </c>
      <c r="B117" s="435" t="s">
        <v>1108</v>
      </c>
      <c r="C117" s="435"/>
      <c r="D117" s="435"/>
      <c r="E117" s="435"/>
      <c r="F117" s="435"/>
      <c r="G117" s="435"/>
      <c r="H117" s="435"/>
      <c r="I117" s="435"/>
      <c r="J117" s="435"/>
      <c r="K117" s="435"/>
      <c r="L117" s="435"/>
      <c r="M117" s="435"/>
      <c r="N117" s="435"/>
      <c r="O117" s="435"/>
      <c r="P117" s="435"/>
      <c r="Q117" s="435" t="s">
        <v>61</v>
      </c>
    </row>
    <row r="118" spans="1:18">
      <c r="A118" s="435" t="s">
        <v>1110</v>
      </c>
      <c r="B118" s="435" t="s">
        <v>1108</v>
      </c>
      <c r="C118" s="435"/>
      <c r="D118" s="435"/>
      <c r="E118" s="435"/>
      <c r="F118" s="435"/>
      <c r="G118" s="435"/>
      <c r="H118" s="435"/>
      <c r="I118" s="435"/>
      <c r="J118" s="435"/>
      <c r="K118" s="435"/>
      <c r="L118" s="435"/>
      <c r="M118" s="435"/>
      <c r="N118" s="435"/>
      <c r="O118" s="435"/>
      <c r="P118" s="435"/>
      <c r="Q118" s="435" t="s">
        <v>61</v>
      </c>
    </row>
    <row r="119" spans="1:18">
      <c r="A119" s="435" t="s">
        <v>1111</v>
      </c>
      <c r="B119" s="435" t="s">
        <v>1108</v>
      </c>
      <c r="C119" s="435"/>
      <c r="D119" s="435"/>
      <c r="E119" s="435"/>
      <c r="F119" s="435"/>
      <c r="G119" s="435"/>
      <c r="H119" s="435"/>
      <c r="I119" s="435"/>
      <c r="J119" s="435"/>
      <c r="K119" s="435"/>
      <c r="L119" s="435"/>
      <c r="M119" s="435"/>
      <c r="N119" s="435"/>
      <c r="O119" s="435"/>
      <c r="P119" s="435"/>
      <c r="Q119" s="435" t="s">
        <v>61</v>
      </c>
    </row>
    <row r="120" spans="1:18">
      <c r="A120" s="435" t="s">
        <v>1112</v>
      </c>
      <c r="B120" s="435" t="s">
        <v>1108</v>
      </c>
      <c r="C120" s="435"/>
      <c r="D120" s="435"/>
      <c r="E120" s="435"/>
      <c r="F120" s="435"/>
      <c r="G120" s="435"/>
      <c r="H120" s="435"/>
      <c r="I120" s="435"/>
      <c r="J120" s="435"/>
      <c r="K120" s="435"/>
      <c r="L120" s="435"/>
      <c r="M120" s="435"/>
      <c r="N120" s="435"/>
      <c r="O120" s="435"/>
      <c r="P120" s="435"/>
      <c r="Q120" s="435" t="s">
        <v>61</v>
      </c>
    </row>
    <row r="121" spans="1:18">
      <c r="A121" s="435" t="s">
        <v>1113</v>
      </c>
      <c r="B121" s="435" t="s">
        <v>1108</v>
      </c>
      <c r="C121" s="435"/>
      <c r="D121" s="435"/>
      <c r="E121" s="435"/>
      <c r="F121" s="435"/>
      <c r="G121" s="435"/>
      <c r="H121" s="435"/>
      <c r="I121" s="435"/>
      <c r="J121" s="435"/>
      <c r="K121" s="435"/>
      <c r="L121" s="435"/>
      <c r="M121" s="435"/>
      <c r="N121" s="435"/>
      <c r="O121" s="435"/>
      <c r="P121" s="435"/>
      <c r="Q121" s="435" t="s">
        <v>61</v>
      </c>
    </row>
    <row r="122" spans="1:18">
      <c r="A122" s="435" t="s">
        <v>1114</v>
      </c>
      <c r="B122" s="435" t="s">
        <v>1108</v>
      </c>
      <c r="C122" s="435"/>
      <c r="D122" s="435"/>
      <c r="E122" s="435"/>
      <c r="F122" s="435"/>
      <c r="G122" s="435"/>
      <c r="H122" s="435"/>
      <c r="I122" s="435"/>
      <c r="J122" s="435"/>
      <c r="K122" s="435"/>
      <c r="L122" s="435"/>
      <c r="M122" s="435"/>
      <c r="N122" s="435"/>
      <c r="O122" s="435"/>
      <c r="P122" s="435"/>
      <c r="Q122" s="435" t="s">
        <v>61</v>
      </c>
    </row>
    <row r="123" spans="1:18">
      <c r="A123" s="435" t="s">
        <v>1115</v>
      </c>
      <c r="B123" s="435" t="s">
        <v>1108</v>
      </c>
      <c r="C123" s="435"/>
      <c r="D123" s="435"/>
      <c r="E123" s="435"/>
      <c r="F123" s="435"/>
      <c r="G123" s="435"/>
      <c r="H123" s="435"/>
      <c r="I123" s="435"/>
      <c r="J123" s="435"/>
      <c r="K123" s="435"/>
      <c r="L123" s="435"/>
      <c r="M123" s="435"/>
      <c r="N123" s="435"/>
      <c r="O123" s="435"/>
      <c r="P123" s="435"/>
      <c r="Q123" s="435" t="s">
        <v>61</v>
      </c>
    </row>
    <row r="124" spans="1:18" ht="15" thickBot="1">
      <c r="A124" s="435" t="s">
        <v>1116</v>
      </c>
      <c r="B124" s="435" t="s">
        <v>176</v>
      </c>
      <c r="C124" s="435"/>
      <c r="D124" s="435"/>
      <c r="E124" s="435"/>
      <c r="F124" s="435"/>
      <c r="G124" s="435"/>
      <c r="H124" s="435"/>
      <c r="I124" s="435"/>
      <c r="J124" s="435"/>
      <c r="K124" s="435"/>
      <c r="L124" s="435"/>
      <c r="M124" s="435"/>
      <c r="N124" s="435"/>
      <c r="O124" s="435"/>
      <c r="P124" s="435"/>
      <c r="Q124" s="435" t="s">
        <v>61</v>
      </c>
    </row>
    <row r="125" spans="1:18">
      <c r="A125" s="435" t="s">
        <v>1117</v>
      </c>
      <c r="B125" s="435" t="s">
        <v>1090</v>
      </c>
      <c r="C125" s="458" t="s">
        <v>776</v>
      </c>
      <c r="D125" s="435"/>
      <c r="E125" s="435"/>
      <c r="F125" s="435"/>
      <c r="G125" s="435"/>
      <c r="H125" s="435"/>
      <c r="I125" s="435"/>
      <c r="J125" s="435"/>
      <c r="K125" s="435"/>
      <c r="L125" s="435"/>
      <c r="M125" s="435"/>
      <c r="N125" s="435"/>
      <c r="O125" s="489">
        <v>750300</v>
      </c>
      <c r="P125" s="459">
        <v>0.3</v>
      </c>
      <c r="Q125" s="435" t="s">
        <v>938</v>
      </c>
    </row>
    <row r="126" spans="1:18">
      <c r="A126" s="435" t="s">
        <v>1118</v>
      </c>
      <c r="B126" s="435" t="s">
        <v>1090</v>
      </c>
      <c r="C126" s="435" t="s">
        <v>529</v>
      </c>
      <c r="D126" s="435"/>
      <c r="E126" s="435"/>
      <c r="F126" s="435"/>
      <c r="G126" s="435"/>
      <c r="H126" s="435"/>
      <c r="I126" s="435"/>
      <c r="J126" s="435"/>
      <c r="K126" s="435"/>
      <c r="L126" s="435"/>
      <c r="M126" s="435"/>
      <c r="N126" s="435"/>
      <c r="O126" s="489">
        <v>390000</v>
      </c>
      <c r="P126" s="506">
        <v>0.15</v>
      </c>
      <c r="Q126" s="435" t="s">
        <v>975</v>
      </c>
    </row>
    <row r="127" spans="1:18">
      <c r="A127" s="435" t="s">
        <v>1119</v>
      </c>
      <c r="B127" s="435" t="s">
        <v>819</v>
      </c>
      <c r="C127" s="435" t="s">
        <v>262</v>
      </c>
      <c r="D127" s="435"/>
      <c r="E127" s="435"/>
      <c r="F127" s="435"/>
      <c r="G127" s="435"/>
      <c r="H127" s="435"/>
      <c r="I127" s="435"/>
      <c r="J127" s="435"/>
      <c r="K127" s="435"/>
      <c r="L127" s="435"/>
      <c r="M127" s="435"/>
      <c r="N127" s="435"/>
      <c r="O127" s="489">
        <v>200000</v>
      </c>
      <c r="P127" s="435"/>
      <c r="Q127" s="435" t="s">
        <v>975</v>
      </c>
    </row>
    <row r="128" spans="1:18">
      <c r="A128" s="435" t="s">
        <v>1120</v>
      </c>
      <c r="B128" s="435" t="s">
        <v>819</v>
      </c>
      <c r="C128" s="435" t="s">
        <v>262</v>
      </c>
      <c r="D128" s="435"/>
      <c r="E128" s="435"/>
      <c r="F128" s="435"/>
      <c r="G128" s="435"/>
      <c r="H128" s="435"/>
      <c r="I128" s="435"/>
      <c r="J128" s="435"/>
      <c r="K128" s="435"/>
      <c r="L128" s="435"/>
      <c r="M128" s="435"/>
      <c r="N128" s="435"/>
      <c r="O128" s="489">
        <v>2300000</v>
      </c>
      <c r="P128" s="435"/>
      <c r="Q128" s="435" t="s">
        <v>938</v>
      </c>
    </row>
    <row r="129" spans="1:17">
      <c r="A129" s="435" t="s">
        <v>1121</v>
      </c>
      <c r="B129" s="435" t="s">
        <v>819</v>
      </c>
      <c r="C129" s="435" t="s">
        <v>270</v>
      </c>
      <c r="D129" s="435"/>
      <c r="E129" s="435"/>
      <c r="F129" s="435"/>
      <c r="G129" s="435"/>
      <c r="H129" s="435"/>
      <c r="I129" s="435"/>
      <c r="J129" s="435"/>
      <c r="K129" s="435"/>
      <c r="L129" s="435"/>
      <c r="M129" s="435"/>
      <c r="N129" s="435"/>
      <c r="O129" s="489">
        <v>3000000</v>
      </c>
      <c r="P129" s="435"/>
      <c r="Q129" s="435" t="s">
        <v>938</v>
      </c>
    </row>
    <row r="130" spans="1:17">
      <c r="A130" s="435"/>
      <c r="B130" s="435"/>
      <c r="C130" s="435"/>
      <c r="D130" s="435"/>
      <c r="E130" s="435"/>
      <c r="F130" s="435"/>
      <c r="G130" s="435"/>
      <c r="H130" s="435"/>
      <c r="I130" s="435"/>
      <c r="J130" s="435"/>
      <c r="K130" s="435"/>
      <c r="L130" s="435"/>
      <c r="M130" s="435"/>
      <c r="N130" s="435"/>
      <c r="O130" s="435"/>
      <c r="P130" s="435"/>
      <c r="Q130" s="435"/>
    </row>
    <row r="131" spans="1:17">
      <c r="A131" s="435"/>
      <c r="B131" s="435"/>
      <c r="C131" s="435"/>
      <c r="D131" s="435"/>
      <c r="E131" s="435"/>
      <c r="F131" s="435"/>
      <c r="G131" s="435"/>
      <c r="H131" s="435"/>
      <c r="I131" s="435"/>
      <c r="J131" s="435"/>
      <c r="K131" s="435"/>
      <c r="L131" s="435"/>
      <c r="M131" s="435"/>
      <c r="N131" s="435"/>
      <c r="O131" s="435"/>
      <c r="P131" s="435"/>
      <c r="Q131" s="435"/>
    </row>
    <row r="132" spans="1:17">
      <c r="A132" s="435"/>
      <c r="B132" s="435"/>
      <c r="C132" s="435"/>
      <c r="D132" s="435"/>
      <c r="E132" s="435"/>
      <c r="F132" s="435"/>
      <c r="G132" s="435"/>
      <c r="H132" s="435"/>
      <c r="I132" s="435"/>
      <c r="J132" s="435"/>
      <c r="K132" s="435"/>
      <c r="L132" s="435"/>
      <c r="M132" s="435"/>
      <c r="N132" s="435"/>
      <c r="O132" s="435"/>
      <c r="P132" s="435"/>
      <c r="Q132" s="435"/>
    </row>
    <row r="134" spans="1:17">
      <c r="A134" s="370" t="s">
        <v>1122</v>
      </c>
    </row>
    <row r="135" spans="1:17">
      <c r="A135" t="s">
        <v>1103</v>
      </c>
    </row>
    <row r="136" spans="1:17">
      <c r="A136" t="s">
        <v>1123</v>
      </c>
    </row>
    <row r="137" spans="1:17">
      <c r="A137" t="s">
        <v>1124</v>
      </c>
    </row>
    <row r="138" spans="1:17">
      <c r="A138" t="s">
        <v>1125</v>
      </c>
    </row>
    <row r="139" spans="1:17">
      <c r="A139" t="s">
        <v>1126</v>
      </c>
    </row>
    <row r="140" spans="1:17">
      <c r="A140" t="s">
        <v>1127</v>
      </c>
    </row>
    <row r="141" spans="1:17">
      <c r="A141" t="s">
        <v>1102</v>
      </c>
      <c r="B141" t="s">
        <v>1128</v>
      </c>
    </row>
    <row r="142" spans="1:17">
      <c r="A142" t="s">
        <v>1129</v>
      </c>
    </row>
    <row r="143" spans="1:17">
      <c r="A143" t="s">
        <v>1130</v>
      </c>
      <c r="B143" t="s">
        <v>1131</v>
      </c>
    </row>
    <row r="145" spans="1:6">
      <c r="A145" s="371" t="s">
        <v>1132</v>
      </c>
    </row>
    <row r="147" spans="1:6">
      <c r="A147" t="s">
        <v>630</v>
      </c>
      <c r="B147" t="s">
        <v>1133</v>
      </c>
    </row>
    <row r="148" spans="1:6">
      <c r="A148" t="s">
        <v>1134</v>
      </c>
      <c r="B148" t="s">
        <v>1135</v>
      </c>
      <c r="F148" s="318"/>
    </row>
    <row r="149" spans="1:6">
      <c r="A149" t="s">
        <v>1136</v>
      </c>
      <c r="B149" t="s">
        <v>1137</v>
      </c>
      <c r="F149" s="318"/>
    </row>
    <row r="150" spans="1:6">
      <c r="A150" t="s">
        <v>1138</v>
      </c>
      <c r="B150" t="s">
        <v>1139</v>
      </c>
    </row>
    <row r="152" spans="1:6">
      <c r="A152" s="370" t="s">
        <v>1140</v>
      </c>
    </row>
    <row r="153" spans="1:6">
      <c r="B153" t="s">
        <v>656</v>
      </c>
      <c r="D153" t="s">
        <v>1141</v>
      </c>
    </row>
    <row r="154" spans="1:6">
      <c r="B154" t="s">
        <v>4</v>
      </c>
      <c r="D154" t="s">
        <v>1141</v>
      </c>
      <c r="F154" s="369" t="s">
        <v>1142</v>
      </c>
    </row>
    <row r="155" spans="1:6">
      <c r="B155" t="s">
        <v>1143</v>
      </c>
      <c r="D155" t="s">
        <v>1144</v>
      </c>
      <c r="E155" s="318" t="s">
        <v>1145</v>
      </c>
    </row>
    <row r="156" spans="1:6">
      <c r="B156" t="s">
        <v>1146</v>
      </c>
      <c r="D156" t="s">
        <v>219</v>
      </c>
      <c r="E156" s="318" t="s">
        <v>1147</v>
      </c>
      <c r="F156" s="369" t="s">
        <v>1148</v>
      </c>
    </row>
    <row r="157" spans="1:6">
      <c r="B157" t="s">
        <v>1149</v>
      </c>
      <c r="D157" t="s">
        <v>1150</v>
      </c>
    </row>
    <row r="158" spans="1:6">
      <c r="B158" t="s">
        <v>36</v>
      </c>
      <c r="D158" t="s">
        <v>1151</v>
      </c>
      <c r="F158" s="369" t="s">
        <v>1152</v>
      </c>
    </row>
    <row r="159" spans="1:6">
      <c r="D159" t="s">
        <v>1153</v>
      </c>
      <c r="F159" s="369" t="s">
        <v>1154</v>
      </c>
    </row>
    <row r="160" spans="1:6">
      <c r="B160" t="s">
        <v>1155</v>
      </c>
      <c r="D160" t="s">
        <v>176</v>
      </c>
    </row>
    <row r="161" spans="1:1022 1025:2045 2055:3065 3075:5120 5130:6140 6150:7160 7170:8192 8195:9215 9225:10235 10245:11255 11265:12287 12290:13310 13320:14330 14340:16382">
      <c r="A161" t="s">
        <v>1106</v>
      </c>
      <c r="B161" t="s">
        <v>1156</v>
      </c>
    </row>
    <row r="162" spans="1:1022 1025:2045 2055:3065 3075:5120 5130:6140 6150:7160 7170:8192 8195:9215 9225:10235 10245:11255 11265:12287 12290:13310 13320:14330 14340:16382">
      <c r="A162" s="371" t="s">
        <v>1157</v>
      </c>
    </row>
    <row r="163" spans="1:1022 1025:2045 2055:3065 3075:5120 5130:6140 6150:7160 7170:8192 8195:9215 9225:10235 10245:11255 11265:12287 12290:13310 13320:14330 14340:16382">
      <c r="B163" t="s">
        <v>56</v>
      </c>
      <c r="D163" t="s">
        <v>1158</v>
      </c>
      <c r="E163">
        <v>2022</v>
      </c>
      <c r="F163" s="369" t="s">
        <v>1159</v>
      </c>
    </row>
    <row r="164" spans="1:1022 1025:2045 2055:3065 3075:5120 5130:6140 6150:7160 7170:8192 8195:9215 9225:10235 10245:11255 11265:12287 12290:13310 13320:14330 14340:16382">
      <c r="E164" s="446" t="s">
        <v>1160</v>
      </c>
      <c r="F164" s="369" t="s">
        <v>1161</v>
      </c>
    </row>
    <row r="165" spans="1:1022 1025:2045 2055:3065 3075:5120 5130:6140 6150:7160 7170:8192 8195:9215 9225:10235 10245:11255 11265:12287 12290:13310 13320:14330 14340:16382">
      <c r="B165" t="s">
        <v>1092</v>
      </c>
    </row>
    <row r="166" spans="1:1022 1025:2045 2055:3065 3075:5120 5130:6140 6150:7160 7170:8192 8195:9215 9225:10235 10245:11255 11265:12287 12290:13310 13320:14330 14340:16382">
      <c r="C166" t="s">
        <v>1162</v>
      </c>
      <c r="D166" t="s">
        <v>1163</v>
      </c>
      <c r="F166" s="369" t="s">
        <v>1164</v>
      </c>
    </row>
    <row r="170" spans="1:1022 1025:2045 2055:3065 3075:5120 5130:6140 6150:7160 7170:8192 8195:9215 9225:10235 10245:11255 11265:12287 12290:13310 13320:14330 14340:16382" ht="16" thickBot="1">
      <c r="A170" s="387" t="s">
        <v>1165</v>
      </c>
    </row>
    <row r="171" spans="1:1022 1025:2045 2055:3065 3075:5120 5130:6140 6150:7160 7170:8192 8195:9215 9225:10235 10245:11255 11265:12287 12290:13310 13320:14330 14340:16382" ht="15" thickBot="1">
      <c r="B171" s="244"/>
      <c r="C171" s="244"/>
      <c r="D171" s="244"/>
      <c r="E171" s="245"/>
      <c r="H171" s="246" t="s">
        <v>799</v>
      </c>
      <c r="I171" s="247"/>
      <c r="J171" s="248" t="s">
        <v>800</v>
      </c>
      <c r="K171" s="249"/>
      <c r="L171" s="250" t="s">
        <v>801</v>
      </c>
      <c r="M171" s="251"/>
      <c r="N171" s="252" t="s">
        <v>802</v>
      </c>
      <c r="O171" s="253"/>
      <c r="P171" s="244" t="s">
        <v>964</v>
      </c>
      <c r="Q171" s="245"/>
    </row>
    <row r="172" spans="1:1022 1025:2045 2055:3065 3075:5120 5130:6140 6150:7160 7170:8192 8195:9215 9225:10235 10245:11255 11265:12287 12290:13310 13320:14330 14340:16382" ht="44" thickBot="1">
      <c r="A172" t="s">
        <v>195</v>
      </c>
      <c r="B172" s="332" t="s">
        <v>966</v>
      </c>
      <c r="C172" s="332" t="s">
        <v>968</v>
      </c>
      <c r="D172" s="332" t="s">
        <v>969</v>
      </c>
      <c r="E172" s="332" t="s">
        <v>967</v>
      </c>
      <c r="H172" s="333" t="s">
        <v>970</v>
      </c>
      <c r="I172" s="334" t="s">
        <v>971</v>
      </c>
      <c r="J172" s="335" t="s">
        <v>970</v>
      </c>
      <c r="K172" s="336" t="s">
        <v>971</v>
      </c>
      <c r="L172" s="337" t="s">
        <v>970</v>
      </c>
      <c r="M172" s="337" t="s">
        <v>971</v>
      </c>
      <c r="N172" s="338" t="s">
        <v>970</v>
      </c>
      <c r="O172" s="339" t="s">
        <v>971</v>
      </c>
      <c r="P172" s="332" t="s">
        <v>970</v>
      </c>
      <c r="Q172" s="340" t="s">
        <v>971</v>
      </c>
    </row>
    <row r="173" spans="1:1022 1025:2045 2055:3065 3075:5120 5130:6140 6150:7160 7170:8192 8195:9215 9225:10235 10245:11255 11265:12287 12290:13310 13320:14330 14340:16382" s="454" customFormat="1">
      <c r="A173" s="457" t="s">
        <v>1125</v>
      </c>
      <c r="B173" s="458" t="s">
        <v>760</v>
      </c>
      <c r="C173" s="458"/>
      <c r="T173" s="455"/>
      <c r="AD173" s="456"/>
      <c r="AE173" s="331"/>
      <c r="AF173" s="331"/>
      <c r="AI173" s="455"/>
      <c r="AS173" s="456"/>
      <c r="AT173" s="331"/>
      <c r="AU173" s="331"/>
      <c r="AX173" s="455"/>
      <c r="BH173" s="456"/>
      <c r="BI173" s="331"/>
      <c r="BJ173" s="331"/>
      <c r="BM173" s="455"/>
      <c r="BW173" s="456"/>
      <c r="BX173" s="331"/>
      <c r="BY173" s="331"/>
      <c r="CB173" s="455"/>
      <c r="CL173" s="456"/>
      <c r="CM173" s="331"/>
      <c r="CN173" s="331"/>
      <c r="CQ173" s="455"/>
      <c r="DA173" s="456"/>
      <c r="DB173" s="331"/>
      <c r="DC173" s="331"/>
      <c r="DF173" s="455"/>
      <c r="DP173" s="456"/>
      <c r="DQ173" s="331"/>
      <c r="DR173" s="331"/>
      <c r="DU173" s="455"/>
      <c r="EE173" s="456"/>
      <c r="EF173" s="331"/>
      <c r="EG173" s="331"/>
      <c r="EJ173" s="455"/>
      <c r="ET173" s="456"/>
      <c r="EU173" s="331"/>
      <c r="EV173" s="331"/>
      <c r="EY173" s="455"/>
      <c r="FI173" s="456"/>
      <c r="FJ173" s="331"/>
      <c r="FK173" s="331"/>
      <c r="FN173" s="455"/>
      <c r="FX173" s="456"/>
      <c r="FY173" s="331"/>
      <c r="FZ173" s="331"/>
      <c r="GC173" s="455"/>
      <c r="GM173" s="456"/>
      <c r="GN173" s="331"/>
      <c r="GO173" s="331"/>
      <c r="GR173" s="455"/>
      <c r="HB173" s="456"/>
      <c r="HC173" s="331"/>
      <c r="HD173" s="331"/>
      <c r="HG173" s="455"/>
      <c r="HQ173" s="456"/>
      <c r="HR173" s="331"/>
      <c r="HS173" s="331"/>
      <c r="HV173" s="455"/>
      <c r="IF173" s="456"/>
      <c r="IG173" s="331"/>
      <c r="IH173" s="331"/>
      <c r="IK173" s="455"/>
      <c r="IU173" s="456"/>
      <c r="IV173" s="331"/>
      <c r="IW173" s="331"/>
      <c r="IZ173" s="455"/>
      <c r="JJ173" s="456"/>
      <c r="JK173" s="331"/>
      <c r="JL173" s="331"/>
      <c r="JO173" s="455"/>
      <c r="JY173" s="456"/>
      <c r="JZ173" s="331"/>
      <c r="KA173" s="331"/>
      <c r="KD173" s="455"/>
      <c r="KN173" s="456"/>
      <c r="KO173" s="331"/>
      <c r="KP173" s="331"/>
      <c r="KS173" s="455"/>
      <c r="LC173" s="456"/>
      <c r="LD173" s="331"/>
      <c r="LE173" s="331"/>
      <c r="LH173" s="455"/>
      <c r="LR173" s="456"/>
      <c r="LS173" s="331"/>
      <c r="LT173" s="331"/>
      <c r="LW173" s="455"/>
      <c r="MG173" s="456"/>
      <c r="MH173" s="331"/>
      <c r="MI173" s="331"/>
      <c r="ML173" s="455"/>
      <c r="MV173" s="456"/>
      <c r="MW173" s="331"/>
      <c r="MX173" s="331"/>
      <c r="NA173" s="455"/>
      <c r="NK173" s="456"/>
      <c r="NL173" s="331"/>
      <c r="NM173" s="331"/>
      <c r="NP173" s="455"/>
      <c r="NZ173" s="456"/>
      <c r="OA173" s="331"/>
      <c r="OB173" s="331"/>
      <c r="OE173" s="455"/>
      <c r="OO173" s="456"/>
      <c r="OP173" s="331"/>
      <c r="OQ173" s="331"/>
      <c r="OT173" s="455"/>
      <c r="PD173" s="456"/>
      <c r="PE173" s="331"/>
      <c r="PF173" s="331"/>
      <c r="PI173" s="455"/>
      <c r="PS173" s="456"/>
      <c r="PT173" s="331"/>
      <c r="PU173" s="331"/>
      <c r="PX173" s="455"/>
      <c r="QH173" s="456"/>
      <c r="QI173" s="331"/>
      <c r="QJ173" s="331"/>
      <c r="QM173" s="455"/>
      <c r="QW173" s="456"/>
      <c r="QX173" s="331"/>
      <c r="QY173" s="331"/>
      <c r="RB173" s="455"/>
      <c r="RL173" s="456"/>
      <c r="RM173" s="331"/>
      <c r="RN173" s="331"/>
      <c r="RQ173" s="455"/>
      <c r="SA173" s="456"/>
      <c r="SB173" s="331"/>
      <c r="SC173" s="331"/>
      <c r="SF173" s="455"/>
      <c r="SP173" s="456"/>
      <c r="SQ173" s="331"/>
      <c r="SR173" s="331"/>
      <c r="SU173" s="455"/>
      <c r="TE173" s="456"/>
      <c r="TF173" s="331"/>
      <c r="TG173" s="331"/>
      <c r="TJ173" s="455"/>
      <c r="TT173" s="456"/>
      <c r="TU173" s="331"/>
      <c r="TV173" s="331"/>
      <c r="TY173" s="455"/>
      <c r="UI173" s="456"/>
      <c r="UJ173" s="331"/>
      <c r="UK173" s="331"/>
      <c r="UN173" s="455"/>
      <c r="UX173" s="456"/>
      <c r="UY173" s="331"/>
      <c r="UZ173" s="331"/>
      <c r="VC173" s="455"/>
      <c r="VM173" s="456"/>
      <c r="VN173" s="331"/>
      <c r="VO173" s="331"/>
      <c r="VR173" s="455"/>
      <c r="WB173" s="456"/>
      <c r="WC173" s="331"/>
      <c r="WD173" s="331"/>
      <c r="WG173" s="455"/>
      <c r="WQ173" s="456"/>
      <c r="WR173" s="331"/>
      <c r="WS173" s="331"/>
      <c r="WV173" s="455"/>
      <c r="XF173" s="456"/>
      <c r="XG173" s="331"/>
      <c r="XH173" s="331"/>
      <c r="XK173" s="455"/>
      <c r="XU173" s="456"/>
      <c r="XV173" s="331"/>
      <c r="XW173" s="331"/>
      <c r="XZ173" s="455"/>
      <c r="YJ173" s="456"/>
      <c r="YK173" s="331"/>
      <c r="YL173" s="331"/>
      <c r="YO173" s="455"/>
      <c r="YY173" s="456"/>
      <c r="YZ173" s="331"/>
      <c r="ZA173" s="331"/>
      <c r="ZD173" s="455"/>
      <c r="ZN173" s="456"/>
      <c r="ZO173" s="331"/>
      <c r="ZP173" s="331"/>
      <c r="ZS173" s="455"/>
      <c r="AAC173" s="456"/>
      <c r="AAD173" s="331"/>
      <c r="AAE173" s="331"/>
      <c r="AAH173" s="455"/>
      <c r="AAR173" s="456"/>
      <c r="AAS173" s="331"/>
      <c r="AAT173" s="331"/>
      <c r="AAW173" s="455"/>
      <c r="ABG173" s="456"/>
      <c r="ABH173" s="331"/>
      <c r="ABI173" s="331"/>
      <c r="ABL173" s="455"/>
      <c r="ABV173" s="456"/>
      <c r="ABW173" s="331"/>
      <c r="ABX173" s="331"/>
      <c r="ACA173" s="455"/>
      <c r="ACK173" s="456"/>
      <c r="ACL173" s="331"/>
      <c r="ACM173" s="331"/>
      <c r="ACP173" s="455"/>
      <c r="ACZ173" s="456"/>
      <c r="ADA173" s="331"/>
      <c r="ADB173" s="331"/>
      <c r="ADE173" s="455"/>
      <c r="ADO173" s="456"/>
      <c r="ADP173" s="331"/>
      <c r="ADQ173" s="331"/>
      <c r="ADT173" s="455"/>
      <c r="AED173" s="456"/>
      <c r="AEE173" s="331"/>
      <c r="AEF173" s="331"/>
      <c r="AEI173" s="455"/>
      <c r="AES173" s="456"/>
      <c r="AET173" s="331"/>
      <c r="AEU173" s="331"/>
      <c r="AEX173" s="455"/>
      <c r="AFH173" s="456"/>
      <c r="AFI173" s="331"/>
      <c r="AFJ173" s="331"/>
      <c r="AFM173" s="455"/>
      <c r="AFW173" s="456"/>
      <c r="AFX173" s="331"/>
      <c r="AFY173" s="331"/>
      <c r="AGB173" s="455"/>
      <c r="AGL173" s="456"/>
      <c r="AGM173" s="331"/>
      <c r="AGN173" s="331"/>
      <c r="AGQ173" s="455"/>
      <c r="AHA173" s="456"/>
      <c r="AHB173" s="331"/>
      <c r="AHC173" s="331"/>
      <c r="AHF173" s="455"/>
      <c r="AHP173" s="456"/>
      <c r="AHQ173" s="331"/>
      <c r="AHR173" s="331"/>
      <c r="AHU173" s="455"/>
      <c r="AIE173" s="456"/>
      <c r="AIF173" s="331"/>
      <c r="AIG173" s="331"/>
      <c r="AIJ173" s="455"/>
      <c r="AIT173" s="456"/>
      <c r="AIU173" s="331"/>
      <c r="AIV173" s="331"/>
      <c r="AIY173" s="455"/>
      <c r="AJI173" s="456"/>
      <c r="AJJ173" s="331"/>
      <c r="AJK173" s="331"/>
      <c r="AJN173" s="455"/>
      <c r="AJX173" s="456"/>
      <c r="AJY173" s="331"/>
      <c r="AJZ173" s="331"/>
      <c r="AKC173" s="455"/>
      <c r="AKM173" s="456"/>
      <c r="AKN173" s="331"/>
      <c r="AKO173" s="331"/>
      <c r="AKR173" s="455"/>
      <c r="ALB173" s="456"/>
      <c r="ALC173" s="331"/>
      <c r="ALD173" s="331"/>
      <c r="ALG173" s="455"/>
      <c r="ALQ173" s="456"/>
      <c r="ALR173" s="331"/>
      <c r="ALS173" s="331"/>
      <c r="ALV173" s="455"/>
      <c r="AMF173" s="456"/>
      <c r="AMG173" s="331"/>
      <c r="AMH173" s="331"/>
      <c r="AMK173" s="455"/>
      <c r="AMU173" s="456"/>
      <c r="AMV173" s="331"/>
      <c r="AMW173" s="331"/>
      <c r="AMZ173" s="455"/>
      <c r="ANJ173" s="456"/>
      <c r="ANK173" s="331"/>
      <c r="ANL173" s="331"/>
      <c r="ANO173" s="455"/>
      <c r="ANY173" s="456"/>
      <c r="ANZ173" s="331"/>
      <c r="AOA173" s="331"/>
      <c r="AOD173" s="455"/>
      <c r="AON173" s="456"/>
      <c r="AOO173" s="331"/>
      <c r="AOP173" s="331"/>
      <c r="AOS173" s="455"/>
      <c r="APC173" s="456"/>
      <c r="APD173" s="331"/>
      <c r="APE173" s="331"/>
      <c r="APH173" s="455"/>
      <c r="APR173" s="456"/>
      <c r="APS173" s="331"/>
      <c r="APT173" s="331"/>
      <c r="APW173" s="455"/>
      <c r="AQG173" s="456"/>
      <c r="AQH173" s="331"/>
      <c r="AQI173" s="331"/>
      <c r="AQL173" s="455"/>
      <c r="AQV173" s="456"/>
      <c r="AQW173" s="331"/>
      <c r="AQX173" s="331"/>
      <c r="ARA173" s="455"/>
      <c r="ARK173" s="456"/>
      <c r="ARL173" s="331"/>
      <c r="ARM173" s="331"/>
      <c r="ARP173" s="455"/>
      <c r="ARZ173" s="456"/>
      <c r="ASA173" s="331"/>
      <c r="ASB173" s="331"/>
      <c r="ASE173" s="455"/>
      <c r="ASO173" s="456"/>
      <c r="ASP173" s="331"/>
      <c r="ASQ173" s="331"/>
      <c r="AST173" s="455"/>
      <c r="ATD173" s="456"/>
      <c r="ATE173" s="331"/>
      <c r="ATF173" s="331"/>
      <c r="ATI173" s="455"/>
      <c r="ATS173" s="456"/>
      <c r="ATT173" s="331"/>
      <c r="ATU173" s="331"/>
      <c r="ATX173" s="455"/>
      <c r="AUH173" s="456"/>
      <c r="AUI173" s="331"/>
      <c r="AUJ173" s="331"/>
      <c r="AUM173" s="455"/>
      <c r="AUW173" s="456"/>
      <c r="AUX173" s="331"/>
      <c r="AUY173" s="331"/>
      <c r="AVB173" s="455"/>
      <c r="AVL173" s="456"/>
      <c r="AVM173" s="331"/>
      <c r="AVN173" s="331"/>
      <c r="AVQ173" s="455"/>
      <c r="AWA173" s="456"/>
      <c r="AWB173" s="331"/>
      <c r="AWC173" s="331"/>
      <c r="AWF173" s="455"/>
      <c r="AWP173" s="456"/>
      <c r="AWQ173" s="331"/>
      <c r="AWR173" s="331"/>
      <c r="AWU173" s="455"/>
      <c r="AXE173" s="456"/>
      <c r="AXF173" s="331"/>
      <c r="AXG173" s="331"/>
      <c r="AXJ173" s="455"/>
      <c r="AXT173" s="456"/>
      <c r="AXU173" s="331"/>
      <c r="AXV173" s="331"/>
      <c r="AXY173" s="455"/>
      <c r="AYI173" s="456"/>
      <c r="AYJ173" s="331"/>
      <c r="AYK173" s="331"/>
      <c r="AYN173" s="455"/>
      <c r="AYX173" s="456"/>
      <c r="AYY173" s="331"/>
      <c r="AYZ173" s="331"/>
      <c r="AZC173" s="455"/>
      <c r="AZM173" s="456"/>
      <c r="AZN173" s="331"/>
      <c r="AZO173" s="331"/>
      <c r="AZR173" s="455"/>
      <c r="BAB173" s="456"/>
      <c r="BAC173" s="331"/>
      <c r="BAD173" s="331"/>
      <c r="BAG173" s="455"/>
      <c r="BAQ173" s="456"/>
      <c r="BAR173" s="331"/>
      <c r="BAS173" s="331"/>
      <c r="BAV173" s="455"/>
      <c r="BBF173" s="456"/>
      <c r="BBG173" s="331"/>
      <c r="BBH173" s="331"/>
      <c r="BBK173" s="455"/>
      <c r="BBU173" s="456"/>
      <c r="BBV173" s="331"/>
      <c r="BBW173" s="331"/>
      <c r="BBZ173" s="455"/>
      <c r="BCJ173" s="456"/>
      <c r="BCK173" s="331"/>
      <c r="BCL173" s="331"/>
      <c r="BCO173" s="455"/>
      <c r="BCY173" s="456"/>
      <c r="BCZ173" s="331"/>
      <c r="BDA173" s="331"/>
      <c r="BDD173" s="455"/>
      <c r="BDN173" s="456"/>
      <c r="BDO173" s="331"/>
      <c r="BDP173" s="331"/>
      <c r="BDS173" s="455"/>
      <c r="BEC173" s="456"/>
      <c r="BED173" s="331"/>
      <c r="BEE173" s="331"/>
      <c r="BEH173" s="455"/>
      <c r="BER173" s="456"/>
      <c r="BES173" s="331"/>
      <c r="BET173" s="331"/>
      <c r="BEW173" s="455"/>
      <c r="BFG173" s="456"/>
      <c r="BFH173" s="331"/>
      <c r="BFI173" s="331"/>
      <c r="BFL173" s="455"/>
      <c r="BFV173" s="456"/>
      <c r="BFW173" s="331"/>
      <c r="BFX173" s="331"/>
      <c r="BGA173" s="455"/>
      <c r="BGK173" s="456"/>
      <c r="BGL173" s="331"/>
      <c r="BGM173" s="331"/>
      <c r="BGP173" s="455"/>
      <c r="BGZ173" s="456"/>
      <c r="BHA173" s="331"/>
      <c r="BHB173" s="331"/>
      <c r="BHE173" s="455"/>
      <c r="BHO173" s="456"/>
      <c r="BHP173" s="331"/>
      <c r="BHQ173" s="331"/>
      <c r="BHT173" s="455"/>
      <c r="BID173" s="456"/>
      <c r="BIE173" s="331"/>
      <c r="BIF173" s="331"/>
      <c r="BII173" s="455"/>
      <c r="BIS173" s="456"/>
      <c r="BIT173" s="331"/>
      <c r="BIU173" s="331"/>
      <c r="BIX173" s="455"/>
      <c r="BJH173" s="456"/>
      <c r="BJI173" s="331"/>
      <c r="BJJ173" s="331"/>
      <c r="BJM173" s="455"/>
      <c r="BJW173" s="456"/>
      <c r="BJX173" s="331"/>
      <c r="BJY173" s="331"/>
      <c r="BKB173" s="455"/>
      <c r="BKL173" s="456"/>
      <c r="BKM173" s="331"/>
      <c r="BKN173" s="331"/>
      <c r="BKQ173" s="455"/>
      <c r="BLA173" s="456"/>
      <c r="BLB173" s="331"/>
      <c r="BLC173" s="331"/>
      <c r="BLF173" s="455"/>
      <c r="BLP173" s="456"/>
      <c r="BLQ173" s="331"/>
      <c r="BLR173" s="331"/>
      <c r="BLU173" s="455"/>
      <c r="BME173" s="456"/>
      <c r="BMF173" s="331"/>
      <c r="BMG173" s="331"/>
      <c r="BMJ173" s="455"/>
      <c r="BMT173" s="456"/>
      <c r="BMU173" s="331"/>
      <c r="BMV173" s="331"/>
      <c r="BMY173" s="455"/>
      <c r="BNI173" s="456"/>
      <c r="BNJ173" s="331"/>
      <c r="BNK173" s="331"/>
      <c r="BNN173" s="455"/>
      <c r="BNX173" s="456"/>
      <c r="BNY173" s="331"/>
      <c r="BNZ173" s="331"/>
      <c r="BOC173" s="455"/>
      <c r="BOM173" s="456"/>
      <c r="BON173" s="331"/>
      <c r="BOO173" s="331"/>
      <c r="BOR173" s="455"/>
      <c r="BPB173" s="456"/>
      <c r="BPC173" s="331"/>
      <c r="BPD173" s="331"/>
      <c r="BPG173" s="455"/>
      <c r="BPQ173" s="456"/>
      <c r="BPR173" s="331"/>
      <c r="BPS173" s="331"/>
      <c r="BPV173" s="455"/>
      <c r="BQF173" s="456"/>
      <c r="BQG173" s="331"/>
      <c r="BQH173" s="331"/>
      <c r="BQK173" s="455"/>
      <c r="BQU173" s="456"/>
      <c r="BQV173" s="331"/>
      <c r="BQW173" s="331"/>
      <c r="BQZ173" s="455"/>
      <c r="BRJ173" s="456"/>
      <c r="BRK173" s="331"/>
      <c r="BRL173" s="331"/>
      <c r="BRO173" s="455"/>
      <c r="BRY173" s="456"/>
      <c r="BRZ173" s="331"/>
      <c r="BSA173" s="331"/>
      <c r="BSD173" s="455"/>
      <c r="BSN173" s="456"/>
      <c r="BSO173" s="331"/>
      <c r="BSP173" s="331"/>
      <c r="BSS173" s="455"/>
      <c r="BTC173" s="456"/>
      <c r="BTD173" s="331"/>
      <c r="BTE173" s="331"/>
      <c r="BTH173" s="455"/>
      <c r="BTR173" s="456"/>
      <c r="BTS173" s="331"/>
      <c r="BTT173" s="331"/>
      <c r="BTW173" s="455"/>
      <c r="BUG173" s="456"/>
      <c r="BUH173" s="331"/>
      <c r="BUI173" s="331"/>
      <c r="BUL173" s="455"/>
      <c r="BUV173" s="456"/>
      <c r="BUW173" s="331"/>
      <c r="BUX173" s="331"/>
      <c r="BVA173" s="455"/>
      <c r="BVK173" s="456"/>
      <c r="BVL173" s="331"/>
      <c r="BVM173" s="331"/>
      <c r="BVP173" s="455"/>
      <c r="BVZ173" s="456"/>
      <c r="BWA173" s="331"/>
      <c r="BWB173" s="331"/>
      <c r="BWE173" s="455"/>
      <c r="BWO173" s="456"/>
      <c r="BWP173" s="331"/>
      <c r="BWQ173" s="331"/>
      <c r="BWT173" s="455"/>
      <c r="BXD173" s="456"/>
      <c r="BXE173" s="331"/>
      <c r="BXF173" s="331"/>
      <c r="BXI173" s="455"/>
      <c r="BXS173" s="456"/>
      <c r="BXT173" s="331"/>
      <c r="BXU173" s="331"/>
      <c r="BXX173" s="455"/>
      <c r="BYH173" s="456"/>
      <c r="BYI173" s="331"/>
      <c r="BYJ173" s="331"/>
      <c r="BYM173" s="455"/>
      <c r="BYW173" s="456"/>
      <c r="BYX173" s="331"/>
      <c r="BYY173" s="331"/>
      <c r="BZB173" s="455"/>
      <c r="BZL173" s="456"/>
      <c r="BZM173" s="331"/>
      <c r="BZN173" s="331"/>
      <c r="BZQ173" s="455"/>
      <c r="CAA173" s="456"/>
      <c r="CAB173" s="331"/>
      <c r="CAC173" s="331"/>
      <c r="CAF173" s="455"/>
      <c r="CAP173" s="456"/>
      <c r="CAQ173" s="331"/>
      <c r="CAR173" s="331"/>
      <c r="CAU173" s="455"/>
      <c r="CBE173" s="456"/>
      <c r="CBF173" s="331"/>
      <c r="CBG173" s="331"/>
      <c r="CBJ173" s="455"/>
      <c r="CBT173" s="456"/>
      <c r="CBU173" s="331"/>
      <c r="CBV173" s="331"/>
      <c r="CBY173" s="455"/>
      <c r="CCI173" s="456"/>
      <c r="CCJ173" s="331"/>
      <c r="CCK173" s="331"/>
      <c r="CCN173" s="455"/>
      <c r="CCX173" s="456"/>
      <c r="CCY173" s="331"/>
      <c r="CCZ173" s="331"/>
      <c r="CDC173" s="455"/>
      <c r="CDM173" s="456"/>
      <c r="CDN173" s="331"/>
      <c r="CDO173" s="331"/>
      <c r="CDR173" s="455"/>
      <c r="CEB173" s="456"/>
      <c r="CEC173" s="331"/>
      <c r="CED173" s="331"/>
      <c r="CEG173" s="455"/>
      <c r="CEQ173" s="456"/>
      <c r="CER173" s="331"/>
      <c r="CES173" s="331"/>
      <c r="CEV173" s="455"/>
      <c r="CFF173" s="456"/>
      <c r="CFG173" s="331"/>
      <c r="CFH173" s="331"/>
      <c r="CFK173" s="455"/>
      <c r="CFU173" s="456"/>
      <c r="CFV173" s="331"/>
      <c r="CFW173" s="331"/>
      <c r="CFZ173" s="455"/>
      <c r="CGJ173" s="456"/>
      <c r="CGK173" s="331"/>
      <c r="CGL173" s="331"/>
      <c r="CGO173" s="455"/>
      <c r="CGY173" s="456"/>
      <c r="CGZ173" s="331"/>
      <c r="CHA173" s="331"/>
      <c r="CHD173" s="455"/>
      <c r="CHN173" s="456"/>
      <c r="CHO173" s="331"/>
      <c r="CHP173" s="331"/>
      <c r="CHS173" s="455"/>
      <c r="CIC173" s="456"/>
      <c r="CID173" s="331"/>
      <c r="CIE173" s="331"/>
      <c r="CIH173" s="455"/>
      <c r="CIR173" s="456"/>
      <c r="CIS173" s="331"/>
      <c r="CIT173" s="331"/>
      <c r="CIW173" s="455"/>
      <c r="CJG173" s="456"/>
      <c r="CJH173" s="331"/>
      <c r="CJI173" s="331"/>
      <c r="CJL173" s="455"/>
      <c r="CJV173" s="456"/>
      <c r="CJW173" s="331"/>
      <c r="CJX173" s="331"/>
      <c r="CKA173" s="455"/>
      <c r="CKK173" s="456"/>
      <c r="CKL173" s="331"/>
      <c r="CKM173" s="331"/>
      <c r="CKP173" s="455"/>
      <c r="CKZ173" s="456"/>
      <c r="CLA173" s="331"/>
      <c r="CLB173" s="331"/>
      <c r="CLE173" s="455"/>
      <c r="CLO173" s="456"/>
      <c r="CLP173" s="331"/>
      <c r="CLQ173" s="331"/>
      <c r="CLT173" s="455"/>
      <c r="CMD173" s="456"/>
      <c r="CME173" s="331"/>
      <c r="CMF173" s="331"/>
      <c r="CMI173" s="455"/>
      <c r="CMS173" s="456"/>
      <c r="CMT173" s="331"/>
      <c r="CMU173" s="331"/>
      <c r="CMX173" s="455"/>
      <c r="CNH173" s="456"/>
      <c r="CNI173" s="331"/>
      <c r="CNJ173" s="331"/>
      <c r="CNM173" s="455"/>
      <c r="CNW173" s="456"/>
      <c r="CNX173" s="331"/>
      <c r="CNY173" s="331"/>
      <c r="COB173" s="455"/>
      <c r="COL173" s="456"/>
      <c r="COM173" s="331"/>
      <c r="CON173" s="331"/>
      <c r="COQ173" s="455"/>
      <c r="CPA173" s="456"/>
      <c r="CPB173" s="331"/>
      <c r="CPC173" s="331"/>
      <c r="CPF173" s="455"/>
      <c r="CPP173" s="456"/>
      <c r="CPQ173" s="331"/>
      <c r="CPR173" s="331"/>
      <c r="CPU173" s="455"/>
      <c r="CQE173" s="456"/>
      <c r="CQF173" s="331"/>
      <c r="CQG173" s="331"/>
      <c r="CQJ173" s="455"/>
      <c r="CQT173" s="456"/>
      <c r="CQU173" s="331"/>
      <c r="CQV173" s="331"/>
      <c r="CQY173" s="455"/>
      <c r="CRI173" s="456"/>
      <c r="CRJ173" s="331"/>
      <c r="CRK173" s="331"/>
      <c r="CRN173" s="455"/>
      <c r="CRX173" s="456"/>
      <c r="CRY173" s="331"/>
      <c r="CRZ173" s="331"/>
      <c r="CSC173" s="455"/>
      <c r="CSM173" s="456"/>
      <c r="CSN173" s="331"/>
      <c r="CSO173" s="331"/>
      <c r="CSR173" s="455"/>
      <c r="CTB173" s="456"/>
      <c r="CTC173" s="331"/>
      <c r="CTD173" s="331"/>
      <c r="CTG173" s="455"/>
      <c r="CTQ173" s="456"/>
      <c r="CTR173" s="331"/>
      <c r="CTS173" s="331"/>
      <c r="CTV173" s="455"/>
      <c r="CUF173" s="456"/>
      <c r="CUG173" s="331"/>
      <c r="CUH173" s="331"/>
      <c r="CUK173" s="455"/>
      <c r="CUU173" s="456"/>
      <c r="CUV173" s="331"/>
      <c r="CUW173" s="331"/>
      <c r="CUZ173" s="455"/>
      <c r="CVJ173" s="456"/>
      <c r="CVK173" s="331"/>
      <c r="CVL173" s="331"/>
      <c r="CVO173" s="455"/>
      <c r="CVY173" s="456"/>
      <c r="CVZ173" s="331"/>
      <c r="CWA173" s="331"/>
      <c r="CWD173" s="455"/>
      <c r="CWN173" s="456"/>
      <c r="CWO173" s="331"/>
      <c r="CWP173" s="331"/>
      <c r="CWS173" s="455"/>
      <c r="CXC173" s="456"/>
      <c r="CXD173" s="331"/>
      <c r="CXE173" s="331"/>
      <c r="CXH173" s="455"/>
      <c r="CXR173" s="456"/>
      <c r="CXS173" s="331"/>
      <c r="CXT173" s="331"/>
      <c r="CXW173" s="455"/>
      <c r="CYG173" s="456"/>
      <c r="CYH173" s="331"/>
      <c r="CYI173" s="331"/>
      <c r="CYL173" s="455"/>
      <c r="CYV173" s="456"/>
      <c r="CYW173" s="331"/>
      <c r="CYX173" s="331"/>
      <c r="CZA173" s="455"/>
      <c r="CZK173" s="456"/>
      <c r="CZL173" s="331"/>
      <c r="CZM173" s="331"/>
      <c r="CZP173" s="455"/>
      <c r="CZZ173" s="456"/>
      <c r="DAA173" s="331"/>
      <c r="DAB173" s="331"/>
      <c r="DAE173" s="455"/>
      <c r="DAO173" s="456"/>
      <c r="DAP173" s="331"/>
      <c r="DAQ173" s="331"/>
      <c r="DAT173" s="455"/>
      <c r="DBD173" s="456"/>
      <c r="DBE173" s="331"/>
      <c r="DBF173" s="331"/>
      <c r="DBI173" s="455"/>
      <c r="DBS173" s="456"/>
      <c r="DBT173" s="331"/>
      <c r="DBU173" s="331"/>
      <c r="DBX173" s="455"/>
      <c r="DCH173" s="456"/>
      <c r="DCI173" s="331"/>
      <c r="DCJ173" s="331"/>
      <c r="DCM173" s="455"/>
      <c r="DCW173" s="456"/>
      <c r="DCX173" s="331"/>
      <c r="DCY173" s="331"/>
      <c r="DDB173" s="455"/>
      <c r="DDL173" s="456"/>
      <c r="DDM173" s="331"/>
      <c r="DDN173" s="331"/>
      <c r="DDQ173" s="455"/>
      <c r="DEA173" s="456"/>
      <c r="DEB173" s="331"/>
      <c r="DEC173" s="331"/>
      <c r="DEF173" s="455"/>
      <c r="DEP173" s="456"/>
      <c r="DEQ173" s="331"/>
      <c r="DER173" s="331"/>
      <c r="DEU173" s="455"/>
      <c r="DFE173" s="456"/>
      <c r="DFF173" s="331"/>
      <c r="DFG173" s="331"/>
      <c r="DFJ173" s="455"/>
      <c r="DFT173" s="456"/>
      <c r="DFU173" s="331"/>
      <c r="DFV173" s="331"/>
      <c r="DFY173" s="455"/>
      <c r="DGI173" s="456"/>
      <c r="DGJ173" s="331"/>
      <c r="DGK173" s="331"/>
      <c r="DGN173" s="455"/>
      <c r="DGX173" s="456"/>
      <c r="DGY173" s="331"/>
      <c r="DGZ173" s="331"/>
      <c r="DHC173" s="455"/>
      <c r="DHM173" s="456"/>
      <c r="DHN173" s="331"/>
      <c r="DHO173" s="331"/>
      <c r="DHR173" s="455"/>
      <c r="DIB173" s="456"/>
      <c r="DIC173" s="331"/>
      <c r="DID173" s="331"/>
      <c r="DIG173" s="455"/>
      <c r="DIQ173" s="456"/>
      <c r="DIR173" s="331"/>
      <c r="DIS173" s="331"/>
      <c r="DIV173" s="455"/>
      <c r="DJF173" s="456"/>
      <c r="DJG173" s="331"/>
      <c r="DJH173" s="331"/>
      <c r="DJK173" s="455"/>
      <c r="DJU173" s="456"/>
      <c r="DJV173" s="331"/>
      <c r="DJW173" s="331"/>
      <c r="DJZ173" s="455"/>
      <c r="DKJ173" s="456"/>
      <c r="DKK173" s="331"/>
      <c r="DKL173" s="331"/>
      <c r="DKO173" s="455"/>
      <c r="DKY173" s="456"/>
      <c r="DKZ173" s="331"/>
      <c r="DLA173" s="331"/>
      <c r="DLD173" s="455"/>
      <c r="DLN173" s="456"/>
      <c r="DLO173" s="331"/>
      <c r="DLP173" s="331"/>
      <c r="DLS173" s="455"/>
      <c r="DMC173" s="456"/>
      <c r="DMD173" s="331"/>
      <c r="DME173" s="331"/>
      <c r="DMH173" s="455"/>
      <c r="DMR173" s="456"/>
      <c r="DMS173" s="331"/>
      <c r="DMT173" s="331"/>
      <c r="DMW173" s="455"/>
      <c r="DNG173" s="456"/>
      <c r="DNH173" s="331"/>
      <c r="DNI173" s="331"/>
      <c r="DNL173" s="455"/>
      <c r="DNV173" s="456"/>
      <c r="DNW173" s="331"/>
      <c r="DNX173" s="331"/>
      <c r="DOA173" s="455"/>
      <c r="DOK173" s="456"/>
      <c r="DOL173" s="331"/>
      <c r="DOM173" s="331"/>
      <c r="DOP173" s="455"/>
      <c r="DOZ173" s="456"/>
      <c r="DPA173" s="331"/>
      <c r="DPB173" s="331"/>
      <c r="DPE173" s="455"/>
      <c r="DPO173" s="456"/>
      <c r="DPP173" s="331"/>
      <c r="DPQ173" s="331"/>
      <c r="DPT173" s="455"/>
      <c r="DQD173" s="456"/>
      <c r="DQE173" s="331"/>
      <c r="DQF173" s="331"/>
      <c r="DQI173" s="455"/>
      <c r="DQS173" s="456"/>
      <c r="DQT173" s="331"/>
      <c r="DQU173" s="331"/>
      <c r="DQX173" s="455"/>
      <c r="DRH173" s="456"/>
      <c r="DRI173" s="331"/>
      <c r="DRJ173" s="331"/>
      <c r="DRM173" s="455"/>
      <c r="DRW173" s="456"/>
      <c r="DRX173" s="331"/>
      <c r="DRY173" s="331"/>
      <c r="DSB173" s="455"/>
      <c r="DSL173" s="456"/>
      <c r="DSM173" s="331"/>
      <c r="DSN173" s="331"/>
      <c r="DSQ173" s="455"/>
      <c r="DTA173" s="456"/>
      <c r="DTB173" s="331"/>
      <c r="DTC173" s="331"/>
      <c r="DTF173" s="455"/>
      <c r="DTP173" s="456"/>
      <c r="DTQ173" s="331"/>
      <c r="DTR173" s="331"/>
      <c r="DTU173" s="455"/>
      <c r="DUE173" s="456"/>
      <c r="DUF173" s="331"/>
      <c r="DUG173" s="331"/>
      <c r="DUJ173" s="455"/>
      <c r="DUT173" s="456"/>
      <c r="DUU173" s="331"/>
      <c r="DUV173" s="331"/>
      <c r="DUY173" s="455"/>
      <c r="DVI173" s="456"/>
      <c r="DVJ173" s="331"/>
      <c r="DVK173" s="331"/>
      <c r="DVN173" s="455"/>
      <c r="DVX173" s="456"/>
      <c r="DVY173" s="331"/>
      <c r="DVZ173" s="331"/>
      <c r="DWC173" s="455"/>
      <c r="DWM173" s="456"/>
      <c r="DWN173" s="331"/>
      <c r="DWO173" s="331"/>
      <c r="DWR173" s="455"/>
      <c r="DXB173" s="456"/>
      <c r="DXC173" s="331"/>
      <c r="DXD173" s="331"/>
      <c r="DXG173" s="455"/>
      <c r="DXQ173" s="456"/>
      <c r="DXR173" s="331"/>
      <c r="DXS173" s="331"/>
      <c r="DXV173" s="455"/>
      <c r="DYF173" s="456"/>
      <c r="DYG173" s="331"/>
      <c r="DYH173" s="331"/>
      <c r="DYK173" s="455"/>
      <c r="DYU173" s="456"/>
      <c r="DYV173" s="331"/>
      <c r="DYW173" s="331"/>
      <c r="DYZ173" s="455"/>
      <c r="DZJ173" s="456"/>
      <c r="DZK173" s="331"/>
      <c r="DZL173" s="331"/>
      <c r="DZO173" s="455"/>
      <c r="DZY173" s="456"/>
      <c r="DZZ173" s="331"/>
      <c r="EAA173" s="331"/>
      <c r="EAD173" s="455"/>
      <c r="EAN173" s="456"/>
      <c r="EAO173" s="331"/>
      <c r="EAP173" s="331"/>
      <c r="EAS173" s="455"/>
      <c r="EBC173" s="456"/>
      <c r="EBD173" s="331"/>
      <c r="EBE173" s="331"/>
      <c r="EBH173" s="455"/>
      <c r="EBR173" s="456"/>
      <c r="EBS173" s="331"/>
      <c r="EBT173" s="331"/>
      <c r="EBW173" s="455"/>
      <c r="ECG173" s="456"/>
      <c r="ECH173" s="331"/>
      <c r="ECI173" s="331"/>
      <c r="ECL173" s="455"/>
      <c r="ECV173" s="456"/>
      <c r="ECW173" s="331"/>
      <c r="ECX173" s="331"/>
      <c r="EDA173" s="455"/>
      <c r="EDK173" s="456"/>
      <c r="EDL173" s="331"/>
      <c r="EDM173" s="331"/>
      <c r="EDP173" s="455"/>
      <c r="EDZ173" s="456"/>
      <c r="EEA173" s="331"/>
      <c r="EEB173" s="331"/>
      <c r="EEE173" s="455"/>
      <c r="EEO173" s="456"/>
      <c r="EEP173" s="331"/>
      <c r="EEQ173" s="331"/>
      <c r="EET173" s="455"/>
      <c r="EFD173" s="456"/>
      <c r="EFE173" s="331"/>
      <c r="EFF173" s="331"/>
      <c r="EFI173" s="455"/>
      <c r="EFS173" s="456"/>
      <c r="EFT173" s="331"/>
      <c r="EFU173" s="331"/>
      <c r="EFX173" s="455"/>
      <c r="EGH173" s="456"/>
      <c r="EGI173" s="331"/>
      <c r="EGJ173" s="331"/>
      <c r="EGM173" s="455"/>
      <c r="EGW173" s="456"/>
      <c r="EGX173" s="331"/>
      <c r="EGY173" s="331"/>
      <c r="EHB173" s="455"/>
      <c r="EHL173" s="456"/>
      <c r="EHM173" s="331"/>
      <c r="EHN173" s="331"/>
      <c r="EHQ173" s="455"/>
      <c r="EIA173" s="456"/>
      <c r="EIB173" s="331"/>
      <c r="EIC173" s="331"/>
      <c r="EIF173" s="455"/>
      <c r="EIP173" s="456"/>
      <c r="EIQ173" s="331"/>
      <c r="EIR173" s="331"/>
      <c r="EIU173" s="455"/>
      <c r="EJE173" s="456"/>
      <c r="EJF173" s="331"/>
      <c r="EJG173" s="331"/>
      <c r="EJJ173" s="455"/>
      <c r="EJT173" s="456"/>
      <c r="EJU173" s="331"/>
      <c r="EJV173" s="331"/>
      <c r="EJY173" s="455"/>
      <c r="EKI173" s="456"/>
      <c r="EKJ173" s="331"/>
      <c r="EKK173" s="331"/>
      <c r="EKN173" s="455"/>
      <c r="EKX173" s="456"/>
      <c r="EKY173" s="331"/>
      <c r="EKZ173" s="331"/>
      <c r="ELC173" s="455"/>
      <c r="ELM173" s="456"/>
      <c r="ELN173" s="331"/>
      <c r="ELO173" s="331"/>
      <c r="ELR173" s="455"/>
      <c r="EMB173" s="456"/>
      <c r="EMC173" s="331"/>
      <c r="EMD173" s="331"/>
      <c r="EMG173" s="455"/>
      <c r="EMQ173" s="456"/>
      <c r="EMR173" s="331"/>
      <c r="EMS173" s="331"/>
      <c r="EMV173" s="455"/>
      <c r="ENF173" s="456"/>
      <c r="ENG173" s="331"/>
      <c r="ENH173" s="331"/>
      <c r="ENK173" s="455"/>
      <c r="ENU173" s="456"/>
      <c r="ENV173" s="331"/>
      <c r="ENW173" s="331"/>
      <c r="ENZ173" s="455"/>
      <c r="EOJ173" s="456"/>
      <c r="EOK173" s="331"/>
      <c r="EOL173" s="331"/>
      <c r="EOO173" s="455"/>
      <c r="EOY173" s="456"/>
      <c r="EOZ173" s="331"/>
      <c r="EPA173" s="331"/>
      <c r="EPD173" s="455"/>
      <c r="EPN173" s="456"/>
      <c r="EPO173" s="331"/>
      <c r="EPP173" s="331"/>
      <c r="EPS173" s="455"/>
      <c r="EQC173" s="456"/>
      <c r="EQD173" s="331"/>
      <c r="EQE173" s="331"/>
      <c r="EQH173" s="455"/>
      <c r="EQR173" s="456"/>
      <c r="EQS173" s="331"/>
      <c r="EQT173" s="331"/>
      <c r="EQW173" s="455"/>
      <c r="ERG173" s="456"/>
      <c r="ERH173" s="331"/>
      <c r="ERI173" s="331"/>
      <c r="ERL173" s="455"/>
      <c r="ERV173" s="456"/>
      <c r="ERW173" s="331"/>
      <c r="ERX173" s="331"/>
      <c r="ESA173" s="455"/>
      <c r="ESK173" s="456"/>
      <c r="ESL173" s="331"/>
      <c r="ESM173" s="331"/>
      <c r="ESP173" s="455"/>
      <c r="ESZ173" s="456"/>
      <c r="ETA173" s="331"/>
      <c r="ETB173" s="331"/>
      <c r="ETE173" s="455"/>
      <c r="ETO173" s="456"/>
      <c r="ETP173" s="331"/>
      <c r="ETQ173" s="331"/>
      <c r="ETT173" s="455"/>
      <c r="EUD173" s="456"/>
      <c r="EUE173" s="331"/>
      <c r="EUF173" s="331"/>
      <c r="EUI173" s="455"/>
      <c r="EUS173" s="456"/>
      <c r="EUT173" s="331"/>
      <c r="EUU173" s="331"/>
      <c r="EUX173" s="455"/>
      <c r="EVH173" s="456"/>
      <c r="EVI173" s="331"/>
      <c r="EVJ173" s="331"/>
      <c r="EVM173" s="455"/>
      <c r="EVW173" s="456"/>
      <c r="EVX173" s="331"/>
      <c r="EVY173" s="331"/>
      <c r="EWB173" s="455"/>
      <c r="EWL173" s="456"/>
      <c r="EWM173" s="331"/>
      <c r="EWN173" s="331"/>
      <c r="EWQ173" s="455"/>
      <c r="EXA173" s="456"/>
      <c r="EXB173" s="331"/>
      <c r="EXC173" s="331"/>
      <c r="EXF173" s="455"/>
      <c r="EXP173" s="456"/>
      <c r="EXQ173" s="331"/>
      <c r="EXR173" s="331"/>
      <c r="EXU173" s="455"/>
      <c r="EYE173" s="456"/>
      <c r="EYF173" s="331"/>
      <c r="EYG173" s="331"/>
      <c r="EYJ173" s="455"/>
      <c r="EYT173" s="456"/>
      <c r="EYU173" s="331"/>
      <c r="EYV173" s="331"/>
      <c r="EYY173" s="455"/>
      <c r="EZI173" s="456"/>
      <c r="EZJ173" s="331"/>
      <c r="EZK173" s="331"/>
      <c r="EZN173" s="455"/>
      <c r="EZX173" s="456"/>
      <c r="EZY173" s="331"/>
      <c r="EZZ173" s="331"/>
      <c r="FAC173" s="455"/>
      <c r="FAM173" s="456"/>
      <c r="FAN173" s="331"/>
      <c r="FAO173" s="331"/>
      <c r="FAR173" s="455"/>
      <c r="FBB173" s="456"/>
      <c r="FBC173" s="331"/>
      <c r="FBD173" s="331"/>
      <c r="FBG173" s="455"/>
      <c r="FBQ173" s="456"/>
      <c r="FBR173" s="331"/>
      <c r="FBS173" s="331"/>
      <c r="FBV173" s="455"/>
      <c r="FCF173" s="456"/>
      <c r="FCG173" s="331"/>
      <c r="FCH173" s="331"/>
      <c r="FCK173" s="455"/>
      <c r="FCU173" s="456"/>
      <c r="FCV173" s="331"/>
      <c r="FCW173" s="331"/>
      <c r="FCZ173" s="455"/>
      <c r="FDJ173" s="456"/>
      <c r="FDK173" s="331"/>
      <c r="FDL173" s="331"/>
      <c r="FDO173" s="455"/>
      <c r="FDY173" s="456"/>
      <c r="FDZ173" s="331"/>
      <c r="FEA173" s="331"/>
      <c r="FED173" s="455"/>
      <c r="FEN173" s="456"/>
      <c r="FEO173" s="331"/>
      <c r="FEP173" s="331"/>
      <c r="FES173" s="455"/>
      <c r="FFC173" s="456"/>
      <c r="FFD173" s="331"/>
      <c r="FFE173" s="331"/>
      <c r="FFH173" s="455"/>
      <c r="FFR173" s="456"/>
      <c r="FFS173" s="331"/>
      <c r="FFT173" s="331"/>
      <c r="FFW173" s="455"/>
      <c r="FGG173" s="456"/>
      <c r="FGH173" s="331"/>
      <c r="FGI173" s="331"/>
      <c r="FGL173" s="455"/>
      <c r="FGV173" s="456"/>
      <c r="FGW173" s="331"/>
      <c r="FGX173" s="331"/>
      <c r="FHA173" s="455"/>
      <c r="FHK173" s="456"/>
      <c r="FHL173" s="331"/>
      <c r="FHM173" s="331"/>
      <c r="FHP173" s="455"/>
      <c r="FHZ173" s="456"/>
      <c r="FIA173" s="331"/>
      <c r="FIB173" s="331"/>
      <c r="FIE173" s="455"/>
      <c r="FIO173" s="456"/>
      <c r="FIP173" s="331"/>
      <c r="FIQ173" s="331"/>
      <c r="FIT173" s="455"/>
      <c r="FJD173" s="456"/>
      <c r="FJE173" s="331"/>
      <c r="FJF173" s="331"/>
      <c r="FJI173" s="455"/>
      <c r="FJS173" s="456"/>
      <c r="FJT173" s="331"/>
      <c r="FJU173" s="331"/>
      <c r="FJX173" s="455"/>
      <c r="FKH173" s="456"/>
      <c r="FKI173" s="331"/>
      <c r="FKJ173" s="331"/>
      <c r="FKM173" s="455"/>
      <c r="FKW173" s="456"/>
      <c r="FKX173" s="331"/>
      <c r="FKY173" s="331"/>
      <c r="FLB173" s="455"/>
      <c r="FLL173" s="456"/>
      <c r="FLM173" s="331"/>
      <c r="FLN173" s="331"/>
      <c r="FLQ173" s="455"/>
      <c r="FMA173" s="456"/>
      <c r="FMB173" s="331"/>
      <c r="FMC173" s="331"/>
      <c r="FMF173" s="455"/>
      <c r="FMP173" s="456"/>
      <c r="FMQ173" s="331"/>
      <c r="FMR173" s="331"/>
      <c r="FMU173" s="455"/>
      <c r="FNE173" s="456"/>
      <c r="FNF173" s="331"/>
      <c r="FNG173" s="331"/>
      <c r="FNJ173" s="455"/>
      <c r="FNT173" s="456"/>
      <c r="FNU173" s="331"/>
      <c r="FNV173" s="331"/>
      <c r="FNY173" s="455"/>
      <c r="FOI173" s="456"/>
      <c r="FOJ173" s="331"/>
      <c r="FOK173" s="331"/>
      <c r="FON173" s="455"/>
      <c r="FOX173" s="456"/>
      <c r="FOY173" s="331"/>
      <c r="FOZ173" s="331"/>
      <c r="FPC173" s="455"/>
      <c r="FPM173" s="456"/>
      <c r="FPN173" s="331"/>
      <c r="FPO173" s="331"/>
      <c r="FPR173" s="455"/>
      <c r="FQB173" s="456"/>
      <c r="FQC173" s="331"/>
      <c r="FQD173" s="331"/>
      <c r="FQG173" s="455"/>
      <c r="FQQ173" s="456"/>
      <c r="FQR173" s="331"/>
      <c r="FQS173" s="331"/>
      <c r="FQV173" s="455"/>
      <c r="FRF173" s="456"/>
      <c r="FRG173" s="331"/>
      <c r="FRH173" s="331"/>
      <c r="FRK173" s="455"/>
      <c r="FRU173" s="456"/>
      <c r="FRV173" s="331"/>
      <c r="FRW173" s="331"/>
      <c r="FRZ173" s="455"/>
      <c r="FSJ173" s="456"/>
      <c r="FSK173" s="331"/>
      <c r="FSL173" s="331"/>
      <c r="FSO173" s="455"/>
      <c r="FSY173" s="456"/>
      <c r="FSZ173" s="331"/>
      <c r="FTA173" s="331"/>
      <c r="FTD173" s="455"/>
      <c r="FTN173" s="456"/>
      <c r="FTO173" s="331"/>
      <c r="FTP173" s="331"/>
      <c r="FTS173" s="455"/>
      <c r="FUC173" s="456"/>
      <c r="FUD173" s="331"/>
      <c r="FUE173" s="331"/>
      <c r="FUH173" s="455"/>
      <c r="FUR173" s="456"/>
      <c r="FUS173" s="331"/>
      <c r="FUT173" s="331"/>
      <c r="FUW173" s="455"/>
      <c r="FVG173" s="456"/>
      <c r="FVH173" s="331"/>
      <c r="FVI173" s="331"/>
      <c r="FVL173" s="455"/>
      <c r="FVV173" s="456"/>
      <c r="FVW173" s="331"/>
      <c r="FVX173" s="331"/>
      <c r="FWA173" s="455"/>
      <c r="FWK173" s="456"/>
      <c r="FWL173" s="331"/>
      <c r="FWM173" s="331"/>
      <c r="FWP173" s="455"/>
      <c r="FWZ173" s="456"/>
      <c r="FXA173" s="331"/>
      <c r="FXB173" s="331"/>
      <c r="FXE173" s="455"/>
      <c r="FXO173" s="456"/>
      <c r="FXP173" s="331"/>
      <c r="FXQ173" s="331"/>
      <c r="FXT173" s="455"/>
      <c r="FYD173" s="456"/>
      <c r="FYE173" s="331"/>
      <c r="FYF173" s="331"/>
      <c r="FYI173" s="455"/>
      <c r="FYS173" s="456"/>
      <c r="FYT173" s="331"/>
      <c r="FYU173" s="331"/>
      <c r="FYX173" s="455"/>
      <c r="FZH173" s="456"/>
      <c r="FZI173" s="331"/>
      <c r="FZJ173" s="331"/>
      <c r="FZM173" s="455"/>
      <c r="FZW173" s="456"/>
      <c r="FZX173" s="331"/>
      <c r="FZY173" s="331"/>
      <c r="GAB173" s="455"/>
      <c r="GAL173" s="456"/>
      <c r="GAM173" s="331"/>
      <c r="GAN173" s="331"/>
      <c r="GAQ173" s="455"/>
      <c r="GBA173" s="456"/>
      <c r="GBB173" s="331"/>
      <c r="GBC173" s="331"/>
      <c r="GBF173" s="455"/>
      <c r="GBP173" s="456"/>
      <c r="GBQ173" s="331"/>
      <c r="GBR173" s="331"/>
      <c r="GBU173" s="455"/>
      <c r="GCE173" s="456"/>
      <c r="GCF173" s="331"/>
      <c r="GCG173" s="331"/>
      <c r="GCJ173" s="455"/>
      <c r="GCT173" s="456"/>
      <c r="GCU173" s="331"/>
      <c r="GCV173" s="331"/>
      <c r="GCY173" s="455"/>
      <c r="GDI173" s="456"/>
      <c r="GDJ173" s="331"/>
      <c r="GDK173" s="331"/>
      <c r="GDN173" s="455"/>
      <c r="GDX173" s="456"/>
      <c r="GDY173" s="331"/>
      <c r="GDZ173" s="331"/>
      <c r="GEC173" s="455"/>
      <c r="GEM173" s="456"/>
      <c r="GEN173" s="331"/>
      <c r="GEO173" s="331"/>
      <c r="GER173" s="455"/>
      <c r="GFB173" s="456"/>
      <c r="GFC173" s="331"/>
      <c r="GFD173" s="331"/>
      <c r="GFG173" s="455"/>
      <c r="GFQ173" s="456"/>
      <c r="GFR173" s="331"/>
      <c r="GFS173" s="331"/>
      <c r="GFV173" s="455"/>
      <c r="GGF173" s="456"/>
      <c r="GGG173" s="331"/>
      <c r="GGH173" s="331"/>
      <c r="GGK173" s="455"/>
      <c r="GGU173" s="456"/>
      <c r="GGV173" s="331"/>
      <c r="GGW173" s="331"/>
      <c r="GGZ173" s="455"/>
      <c r="GHJ173" s="456"/>
      <c r="GHK173" s="331"/>
      <c r="GHL173" s="331"/>
      <c r="GHO173" s="455"/>
      <c r="GHY173" s="456"/>
      <c r="GHZ173" s="331"/>
      <c r="GIA173" s="331"/>
      <c r="GID173" s="455"/>
      <c r="GIN173" s="456"/>
      <c r="GIO173" s="331"/>
      <c r="GIP173" s="331"/>
      <c r="GIS173" s="455"/>
      <c r="GJC173" s="456"/>
      <c r="GJD173" s="331"/>
      <c r="GJE173" s="331"/>
      <c r="GJH173" s="455"/>
      <c r="GJR173" s="456"/>
      <c r="GJS173" s="331"/>
      <c r="GJT173" s="331"/>
      <c r="GJW173" s="455"/>
      <c r="GKG173" s="456"/>
      <c r="GKH173" s="331"/>
      <c r="GKI173" s="331"/>
      <c r="GKL173" s="455"/>
      <c r="GKV173" s="456"/>
      <c r="GKW173" s="331"/>
      <c r="GKX173" s="331"/>
      <c r="GLA173" s="455"/>
      <c r="GLK173" s="456"/>
      <c r="GLL173" s="331"/>
      <c r="GLM173" s="331"/>
      <c r="GLP173" s="455"/>
      <c r="GLZ173" s="456"/>
      <c r="GMA173" s="331"/>
      <c r="GMB173" s="331"/>
      <c r="GME173" s="455"/>
      <c r="GMO173" s="456"/>
      <c r="GMP173" s="331"/>
      <c r="GMQ173" s="331"/>
      <c r="GMT173" s="455"/>
      <c r="GND173" s="456"/>
      <c r="GNE173" s="331"/>
      <c r="GNF173" s="331"/>
      <c r="GNI173" s="455"/>
      <c r="GNS173" s="456"/>
      <c r="GNT173" s="331"/>
      <c r="GNU173" s="331"/>
      <c r="GNX173" s="455"/>
      <c r="GOH173" s="456"/>
      <c r="GOI173" s="331"/>
      <c r="GOJ173" s="331"/>
      <c r="GOM173" s="455"/>
      <c r="GOW173" s="456"/>
      <c r="GOX173" s="331"/>
      <c r="GOY173" s="331"/>
      <c r="GPB173" s="455"/>
      <c r="GPL173" s="456"/>
      <c r="GPM173" s="331"/>
      <c r="GPN173" s="331"/>
      <c r="GPQ173" s="455"/>
      <c r="GQA173" s="456"/>
      <c r="GQB173" s="331"/>
      <c r="GQC173" s="331"/>
      <c r="GQF173" s="455"/>
      <c r="GQP173" s="456"/>
      <c r="GQQ173" s="331"/>
      <c r="GQR173" s="331"/>
      <c r="GQU173" s="455"/>
      <c r="GRE173" s="456"/>
      <c r="GRF173" s="331"/>
      <c r="GRG173" s="331"/>
      <c r="GRJ173" s="455"/>
      <c r="GRT173" s="456"/>
      <c r="GRU173" s="331"/>
      <c r="GRV173" s="331"/>
      <c r="GRY173" s="455"/>
      <c r="GSI173" s="456"/>
      <c r="GSJ173" s="331"/>
      <c r="GSK173" s="331"/>
      <c r="GSN173" s="455"/>
      <c r="GSX173" s="456"/>
      <c r="GSY173" s="331"/>
      <c r="GSZ173" s="331"/>
      <c r="GTC173" s="455"/>
      <c r="GTM173" s="456"/>
      <c r="GTN173" s="331"/>
      <c r="GTO173" s="331"/>
      <c r="GTR173" s="455"/>
      <c r="GUB173" s="456"/>
      <c r="GUC173" s="331"/>
      <c r="GUD173" s="331"/>
      <c r="GUG173" s="455"/>
      <c r="GUQ173" s="456"/>
      <c r="GUR173" s="331"/>
      <c r="GUS173" s="331"/>
      <c r="GUV173" s="455"/>
      <c r="GVF173" s="456"/>
      <c r="GVG173" s="331"/>
      <c r="GVH173" s="331"/>
      <c r="GVK173" s="455"/>
      <c r="GVU173" s="456"/>
      <c r="GVV173" s="331"/>
      <c r="GVW173" s="331"/>
      <c r="GVZ173" s="455"/>
      <c r="GWJ173" s="456"/>
      <c r="GWK173" s="331"/>
      <c r="GWL173" s="331"/>
      <c r="GWO173" s="455"/>
      <c r="GWY173" s="456"/>
      <c r="GWZ173" s="331"/>
      <c r="GXA173" s="331"/>
      <c r="GXD173" s="455"/>
      <c r="GXN173" s="456"/>
      <c r="GXO173" s="331"/>
      <c r="GXP173" s="331"/>
      <c r="GXS173" s="455"/>
      <c r="GYC173" s="456"/>
      <c r="GYD173" s="331"/>
      <c r="GYE173" s="331"/>
      <c r="GYH173" s="455"/>
      <c r="GYR173" s="456"/>
      <c r="GYS173" s="331"/>
      <c r="GYT173" s="331"/>
      <c r="GYW173" s="455"/>
      <c r="GZG173" s="456"/>
      <c r="GZH173" s="331"/>
      <c r="GZI173" s="331"/>
      <c r="GZL173" s="455"/>
      <c r="GZV173" s="456"/>
      <c r="GZW173" s="331"/>
      <c r="GZX173" s="331"/>
      <c r="HAA173" s="455"/>
      <c r="HAK173" s="456"/>
      <c r="HAL173" s="331"/>
      <c r="HAM173" s="331"/>
      <c r="HAP173" s="455"/>
      <c r="HAZ173" s="456"/>
      <c r="HBA173" s="331"/>
      <c r="HBB173" s="331"/>
      <c r="HBE173" s="455"/>
      <c r="HBO173" s="456"/>
      <c r="HBP173" s="331"/>
      <c r="HBQ173" s="331"/>
      <c r="HBT173" s="455"/>
      <c r="HCD173" s="456"/>
      <c r="HCE173" s="331"/>
      <c r="HCF173" s="331"/>
      <c r="HCI173" s="455"/>
      <c r="HCS173" s="456"/>
      <c r="HCT173" s="331"/>
      <c r="HCU173" s="331"/>
      <c r="HCX173" s="455"/>
      <c r="HDH173" s="456"/>
      <c r="HDI173" s="331"/>
      <c r="HDJ173" s="331"/>
      <c r="HDM173" s="455"/>
      <c r="HDW173" s="456"/>
      <c r="HDX173" s="331"/>
      <c r="HDY173" s="331"/>
      <c r="HEB173" s="455"/>
      <c r="HEL173" s="456"/>
      <c r="HEM173" s="331"/>
      <c r="HEN173" s="331"/>
      <c r="HEQ173" s="455"/>
      <c r="HFA173" s="456"/>
      <c r="HFB173" s="331"/>
      <c r="HFC173" s="331"/>
      <c r="HFF173" s="455"/>
      <c r="HFP173" s="456"/>
      <c r="HFQ173" s="331"/>
      <c r="HFR173" s="331"/>
      <c r="HFU173" s="455"/>
      <c r="HGE173" s="456"/>
      <c r="HGF173" s="331"/>
      <c r="HGG173" s="331"/>
      <c r="HGJ173" s="455"/>
      <c r="HGT173" s="456"/>
      <c r="HGU173" s="331"/>
      <c r="HGV173" s="331"/>
      <c r="HGY173" s="455"/>
      <c r="HHI173" s="456"/>
      <c r="HHJ173" s="331"/>
      <c r="HHK173" s="331"/>
      <c r="HHN173" s="455"/>
      <c r="HHX173" s="456"/>
      <c r="HHY173" s="331"/>
      <c r="HHZ173" s="331"/>
      <c r="HIC173" s="455"/>
      <c r="HIM173" s="456"/>
      <c r="HIN173" s="331"/>
      <c r="HIO173" s="331"/>
      <c r="HIR173" s="455"/>
      <c r="HJB173" s="456"/>
      <c r="HJC173" s="331"/>
      <c r="HJD173" s="331"/>
      <c r="HJG173" s="455"/>
      <c r="HJQ173" s="456"/>
      <c r="HJR173" s="331"/>
      <c r="HJS173" s="331"/>
      <c r="HJV173" s="455"/>
      <c r="HKF173" s="456"/>
      <c r="HKG173" s="331"/>
      <c r="HKH173" s="331"/>
      <c r="HKK173" s="455"/>
      <c r="HKU173" s="456"/>
      <c r="HKV173" s="331"/>
      <c r="HKW173" s="331"/>
      <c r="HKZ173" s="455"/>
      <c r="HLJ173" s="456"/>
      <c r="HLK173" s="331"/>
      <c r="HLL173" s="331"/>
      <c r="HLO173" s="455"/>
      <c r="HLY173" s="456"/>
      <c r="HLZ173" s="331"/>
      <c r="HMA173" s="331"/>
      <c r="HMD173" s="455"/>
      <c r="HMN173" s="456"/>
      <c r="HMO173" s="331"/>
      <c r="HMP173" s="331"/>
      <c r="HMS173" s="455"/>
      <c r="HNC173" s="456"/>
      <c r="HND173" s="331"/>
      <c r="HNE173" s="331"/>
      <c r="HNH173" s="455"/>
      <c r="HNR173" s="456"/>
      <c r="HNS173" s="331"/>
      <c r="HNT173" s="331"/>
      <c r="HNW173" s="455"/>
      <c r="HOG173" s="456"/>
      <c r="HOH173" s="331"/>
      <c r="HOI173" s="331"/>
      <c r="HOL173" s="455"/>
      <c r="HOV173" s="456"/>
      <c r="HOW173" s="331"/>
      <c r="HOX173" s="331"/>
      <c r="HPA173" s="455"/>
      <c r="HPK173" s="456"/>
      <c r="HPL173" s="331"/>
      <c r="HPM173" s="331"/>
      <c r="HPP173" s="455"/>
      <c r="HPZ173" s="456"/>
      <c r="HQA173" s="331"/>
      <c r="HQB173" s="331"/>
      <c r="HQE173" s="455"/>
      <c r="HQO173" s="456"/>
      <c r="HQP173" s="331"/>
      <c r="HQQ173" s="331"/>
      <c r="HQT173" s="455"/>
      <c r="HRD173" s="456"/>
      <c r="HRE173" s="331"/>
      <c r="HRF173" s="331"/>
      <c r="HRI173" s="455"/>
      <c r="HRS173" s="456"/>
      <c r="HRT173" s="331"/>
      <c r="HRU173" s="331"/>
      <c r="HRX173" s="455"/>
      <c r="HSH173" s="456"/>
      <c r="HSI173" s="331"/>
      <c r="HSJ173" s="331"/>
      <c r="HSM173" s="455"/>
      <c r="HSW173" s="456"/>
      <c r="HSX173" s="331"/>
      <c r="HSY173" s="331"/>
      <c r="HTB173" s="455"/>
      <c r="HTL173" s="456"/>
      <c r="HTM173" s="331"/>
      <c r="HTN173" s="331"/>
      <c r="HTQ173" s="455"/>
      <c r="HUA173" s="456"/>
      <c r="HUB173" s="331"/>
      <c r="HUC173" s="331"/>
      <c r="HUF173" s="455"/>
      <c r="HUP173" s="456"/>
      <c r="HUQ173" s="331"/>
      <c r="HUR173" s="331"/>
      <c r="HUU173" s="455"/>
      <c r="HVE173" s="456"/>
      <c r="HVF173" s="331"/>
      <c r="HVG173" s="331"/>
      <c r="HVJ173" s="455"/>
      <c r="HVT173" s="456"/>
      <c r="HVU173" s="331"/>
      <c r="HVV173" s="331"/>
      <c r="HVY173" s="455"/>
      <c r="HWI173" s="456"/>
      <c r="HWJ173" s="331"/>
      <c r="HWK173" s="331"/>
      <c r="HWN173" s="455"/>
      <c r="HWX173" s="456"/>
      <c r="HWY173" s="331"/>
      <c r="HWZ173" s="331"/>
      <c r="HXC173" s="455"/>
      <c r="HXM173" s="456"/>
      <c r="HXN173" s="331"/>
      <c r="HXO173" s="331"/>
      <c r="HXR173" s="455"/>
      <c r="HYB173" s="456"/>
      <c r="HYC173" s="331"/>
      <c r="HYD173" s="331"/>
      <c r="HYG173" s="455"/>
      <c r="HYQ173" s="456"/>
      <c r="HYR173" s="331"/>
      <c r="HYS173" s="331"/>
      <c r="HYV173" s="455"/>
      <c r="HZF173" s="456"/>
      <c r="HZG173" s="331"/>
      <c r="HZH173" s="331"/>
      <c r="HZK173" s="455"/>
      <c r="HZU173" s="456"/>
      <c r="HZV173" s="331"/>
      <c r="HZW173" s="331"/>
      <c r="HZZ173" s="455"/>
      <c r="IAJ173" s="456"/>
      <c r="IAK173" s="331"/>
      <c r="IAL173" s="331"/>
      <c r="IAO173" s="455"/>
      <c r="IAY173" s="456"/>
      <c r="IAZ173" s="331"/>
      <c r="IBA173" s="331"/>
      <c r="IBD173" s="455"/>
      <c r="IBN173" s="456"/>
      <c r="IBO173" s="331"/>
      <c r="IBP173" s="331"/>
      <c r="IBS173" s="455"/>
      <c r="ICC173" s="456"/>
      <c r="ICD173" s="331"/>
      <c r="ICE173" s="331"/>
      <c r="ICH173" s="455"/>
      <c r="ICR173" s="456"/>
      <c r="ICS173" s="331"/>
      <c r="ICT173" s="331"/>
      <c r="ICW173" s="455"/>
      <c r="IDG173" s="456"/>
      <c r="IDH173" s="331"/>
      <c r="IDI173" s="331"/>
      <c r="IDL173" s="455"/>
      <c r="IDV173" s="456"/>
      <c r="IDW173" s="331"/>
      <c r="IDX173" s="331"/>
      <c r="IEA173" s="455"/>
      <c r="IEK173" s="456"/>
      <c r="IEL173" s="331"/>
      <c r="IEM173" s="331"/>
      <c r="IEP173" s="455"/>
      <c r="IEZ173" s="456"/>
      <c r="IFA173" s="331"/>
      <c r="IFB173" s="331"/>
      <c r="IFE173" s="455"/>
      <c r="IFO173" s="456"/>
      <c r="IFP173" s="331"/>
      <c r="IFQ173" s="331"/>
      <c r="IFT173" s="455"/>
      <c r="IGD173" s="456"/>
      <c r="IGE173" s="331"/>
      <c r="IGF173" s="331"/>
      <c r="IGI173" s="455"/>
      <c r="IGS173" s="456"/>
      <c r="IGT173" s="331"/>
      <c r="IGU173" s="331"/>
      <c r="IGX173" s="455"/>
      <c r="IHH173" s="456"/>
      <c r="IHI173" s="331"/>
      <c r="IHJ173" s="331"/>
      <c r="IHM173" s="455"/>
      <c r="IHW173" s="456"/>
      <c r="IHX173" s="331"/>
      <c r="IHY173" s="331"/>
      <c r="IIB173" s="455"/>
      <c r="IIL173" s="456"/>
      <c r="IIM173" s="331"/>
      <c r="IIN173" s="331"/>
      <c r="IIQ173" s="455"/>
      <c r="IJA173" s="456"/>
      <c r="IJB173" s="331"/>
      <c r="IJC173" s="331"/>
      <c r="IJF173" s="455"/>
      <c r="IJP173" s="456"/>
      <c r="IJQ173" s="331"/>
      <c r="IJR173" s="331"/>
      <c r="IJU173" s="455"/>
      <c r="IKE173" s="456"/>
      <c r="IKF173" s="331"/>
      <c r="IKG173" s="331"/>
      <c r="IKJ173" s="455"/>
      <c r="IKT173" s="456"/>
      <c r="IKU173" s="331"/>
      <c r="IKV173" s="331"/>
      <c r="IKY173" s="455"/>
      <c r="ILI173" s="456"/>
      <c r="ILJ173" s="331"/>
      <c r="ILK173" s="331"/>
      <c r="ILN173" s="455"/>
      <c r="ILX173" s="456"/>
      <c r="ILY173" s="331"/>
      <c r="ILZ173" s="331"/>
      <c r="IMC173" s="455"/>
      <c r="IMM173" s="456"/>
      <c r="IMN173" s="331"/>
      <c r="IMO173" s="331"/>
      <c r="IMR173" s="455"/>
      <c r="INB173" s="456"/>
      <c r="INC173" s="331"/>
      <c r="IND173" s="331"/>
      <c r="ING173" s="455"/>
      <c r="INQ173" s="456"/>
      <c r="INR173" s="331"/>
      <c r="INS173" s="331"/>
      <c r="INV173" s="455"/>
      <c r="IOF173" s="456"/>
      <c r="IOG173" s="331"/>
      <c r="IOH173" s="331"/>
      <c r="IOK173" s="455"/>
      <c r="IOU173" s="456"/>
      <c r="IOV173" s="331"/>
      <c r="IOW173" s="331"/>
      <c r="IOZ173" s="455"/>
      <c r="IPJ173" s="456"/>
      <c r="IPK173" s="331"/>
      <c r="IPL173" s="331"/>
      <c r="IPO173" s="455"/>
      <c r="IPY173" s="456"/>
      <c r="IPZ173" s="331"/>
      <c r="IQA173" s="331"/>
      <c r="IQD173" s="455"/>
      <c r="IQN173" s="456"/>
      <c r="IQO173" s="331"/>
      <c r="IQP173" s="331"/>
      <c r="IQS173" s="455"/>
      <c r="IRC173" s="456"/>
      <c r="IRD173" s="331"/>
      <c r="IRE173" s="331"/>
      <c r="IRH173" s="455"/>
      <c r="IRR173" s="456"/>
      <c r="IRS173" s="331"/>
      <c r="IRT173" s="331"/>
      <c r="IRW173" s="455"/>
      <c r="ISG173" s="456"/>
      <c r="ISH173" s="331"/>
      <c r="ISI173" s="331"/>
      <c r="ISL173" s="455"/>
      <c r="ISV173" s="456"/>
      <c r="ISW173" s="331"/>
      <c r="ISX173" s="331"/>
      <c r="ITA173" s="455"/>
      <c r="ITK173" s="456"/>
      <c r="ITL173" s="331"/>
      <c r="ITM173" s="331"/>
      <c r="ITP173" s="455"/>
      <c r="ITZ173" s="456"/>
      <c r="IUA173" s="331"/>
      <c r="IUB173" s="331"/>
      <c r="IUE173" s="455"/>
      <c r="IUO173" s="456"/>
      <c r="IUP173" s="331"/>
      <c r="IUQ173" s="331"/>
      <c r="IUT173" s="455"/>
      <c r="IVD173" s="456"/>
      <c r="IVE173" s="331"/>
      <c r="IVF173" s="331"/>
      <c r="IVI173" s="455"/>
      <c r="IVS173" s="456"/>
      <c r="IVT173" s="331"/>
      <c r="IVU173" s="331"/>
      <c r="IVX173" s="455"/>
      <c r="IWH173" s="456"/>
      <c r="IWI173" s="331"/>
      <c r="IWJ173" s="331"/>
      <c r="IWM173" s="455"/>
      <c r="IWW173" s="456"/>
      <c r="IWX173" s="331"/>
      <c r="IWY173" s="331"/>
      <c r="IXB173" s="455"/>
      <c r="IXL173" s="456"/>
      <c r="IXM173" s="331"/>
      <c r="IXN173" s="331"/>
      <c r="IXQ173" s="455"/>
      <c r="IYA173" s="456"/>
      <c r="IYB173" s="331"/>
      <c r="IYC173" s="331"/>
      <c r="IYF173" s="455"/>
      <c r="IYP173" s="456"/>
      <c r="IYQ173" s="331"/>
      <c r="IYR173" s="331"/>
      <c r="IYU173" s="455"/>
      <c r="IZE173" s="456"/>
      <c r="IZF173" s="331"/>
      <c r="IZG173" s="331"/>
      <c r="IZJ173" s="455"/>
      <c r="IZT173" s="456"/>
      <c r="IZU173" s="331"/>
      <c r="IZV173" s="331"/>
      <c r="IZY173" s="455"/>
      <c r="JAI173" s="456"/>
      <c r="JAJ173" s="331"/>
      <c r="JAK173" s="331"/>
      <c r="JAN173" s="455"/>
      <c r="JAX173" s="456"/>
      <c r="JAY173" s="331"/>
      <c r="JAZ173" s="331"/>
      <c r="JBC173" s="455"/>
      <c r="JBM173" s="456"/>
      <c r="JBN173" s="331"/>
      <c r="JBO173" s="331"/>
      <c r="JBR173" s="455"/>
      <c r="JCB173" s="456"/>
      <c r="JCC173" s="331"/>
      <c r="JCD173" s="331"/>
      <c r="JCG173" s="455"/>
      <c r="JCQ173" s="456"/>
      <c r="JCR173" s="331"/>
      <c r="JCS173" s="331"/>
      <c r="JCV173" s="455"/>
      <c r="JDF173" s="456"/>
      <c r="JDG173" s="331"/>
      <c r="JDH173" s="331"/>
      <c r="JDK173" s="455"/>
      <c r="JDU173" s="456"/>
      <c r="JDV173" s="331"/>
      <c r="JDW173" s="331"/>
      <c r="JDZ173" s="455"/>
      <c r="JEJ173" s="456"/>
      <c r="JEK173" s="331"/>
      <c r="JEL173" s="331"/>
      <c r="JEO173" s="455"/>
      <c r="JEY173" s="456"/>
      <c r="JEZ173" s="331"/>
      <c r="JFA173" s="331"/>
      <c r="JFD173" s="455"/>
      <c r="JFN173" s="456"/>
      <c r="JFO173" s="331"/>
      <c r="JFP173" s="331"/>
      <c r="JFS173" s="455"/>
      <c r="JGC173" s="456"/>
      <c r="JGD173" s="331"/>
      <c r="JGE173" s="331"/>
      <c r="JGH173" s="455"/>
      <c r="JGR173" s="456"/>
      <c r="JGS173" s="331"/>
      <c r="JGT173" s="331"/>
      <c r="JGW173" s="455"/>
      <c r="JHG173" s="456"/>
      <c r="JHH173" s="331"/>
      <c r="JHI173" s="331"/>
      <c r="JHL173" s="455"/>
      <c r="JHV173" s="456"/>
      <c r="JHW173" s="331"/>
      <c r="JHX173" s="331"/>
      <c r="JIA173" s="455"/>
      <c r="JIK173" s="456"/>
      <c r="JIL173" s="331"/>
      <c r="JIM173" s="331"/>
      <c r="JIP173" s="455"/>
      <c r="JIZ173" s="456"/>
      <c r="JJA173" s="331"/>
      <c r="JJB173" s="331"/>
      <c r="JJE173" s="455"/>
      <c r="JJO173" s="456"/>
      <c r="JJP173" s="331"/>
      <c r="JJQ173" s="331"/>
      <c r="JJT173" s="455"/>
      <c r="JKD173" s="456"/>
      <c r="JKE173" s="331"/>
      <c r="JKF173" s="331"/>
      <c r="JKI173" s="455"/>
      <c r="JKS173" s="456"/>
      <c r="JKT173" s="331"/>
      <c r="JKU173" s="331"/>
      <c r="JKX173" s="455"/>
      <c r="JLH173" s="456"/>
      <c r="JLI173" s="331"/>
      <c r="JLJ173" s="331"/>
      <c r="JLM173" s="455"/>
      <c r="JLW173" s="456"/>
      <c r="JLX173" s="331"/>
      <c r="JLY173" s="331"/>
      <c r="JMB173" s="455"/>
      <c r="JML173" s="456"/>
      <c r="JMM173" s="331"/>
      <c r="JMN173" s="331"/>
      <c r="JMQ173" s="455"/>
      <c r="JNA173" s="456"/>
      <c r="JNB173" s="331"/>
      <c r="JNC173" s="331"/>
      <c r="JNF173" s="455"/>
      <c r="JNP173" s="456"/>
      <c r="JNQ173" s="331"/>
      <c r="JNR173" s="331"/>
      <c r="JNU173" s="455"/>
      <c r="JOE173" s="456"/>
      <c r="JOF173" s="331"/>
      <c r="JOG173" s="331"/>
      <c r="JOJ173" s="455"/>
      <c r="JOT173" s="456"/>
      <c r="JOU173" s="331"/>
      <c r="JOV173" s="331"/>
      <c r="JOY173" s="455"/>
      <c r="JPI173" s="456"/>
      <c r="JPJ173" s="331"/>
      <c r="JPK173" s="331"/>
      <c r="JPN173" s="455"/>
      <c r="JPX173" s="456"/>
      <c r="JPY173" s="331"/>
      <c r="JPZ173" s="331"/>
      <c r="JQC173" s="455"/>
      <c r="JQM173" s="456"/>
      <c r="JQN173" s="331"/>
      <c r="JQO173" s="331"/>
      <c r="JQR173" s="455"/>
      <c r="JRB173" s="456"/>
      <c r="JRC173" s="331"/>
      <c r="JRD173" s="331"/>
      <c r="JRG173" s="455"/>
      <c r="JRQ173" s="456"/>
      <c r="JRR173" s="331"/>
      <c r="JRS173" s="331"/>
      <c r="JRV173" s="455"/>
      <c r="JSF173" s="456"/>
      <c r="JSG173" s="331"/>
      <c r="JSH173" s="331"/>
      <c r="JSK173" s="455"/>
      <c r="JSU173" s="456"/>
      <c r="JSV173" s="331"/>
      <c r="JSW173" s="331"/>
      <c r="JSZ173" s="455"/>
      <c r="JTJ173" s="456"/>
      <c r="JTK173" s="331"/>
      <c r="JTL173" s="331"/>
      <c r="JTO173" s="455"/>
      <c r="JTY173" s="456"/>
      <c r="JTZ173" s="331"/>
      <c r="JUA173" s="331"/>
      <c r="JUD173" s="455"/>
      <c r="JUN173" s="456"/>
      <c r="JUO173" s="331"/>
      <c r="JUP173" s="331"/>
      <c r="JUS173" s="455"/>
      <c r="JVC173" s="456"/>
      <c r="JVD173" s="331"/>
      <c r="JVE173" s="331"/>
      <c r="JVH173" s="455"/>
      <c r="JVR173" s="456"/>
      <c r="JVS173" s="331"/>
      <c r="JVT173" s="331"/>
      <c r="JVW173" s="455"/>
      <c r="JWG173" s="456"/>
      <c r="JWH173" s="331"/>
      <c r="JWI173" s="331"/>
      <c r="JWL173" s="455"/>
      <c r="JWV173" s="456"/>
      <c r="JWW173" s="331"/>
      <c r="JWX173" s="331"/>
      <c r="JXA173" s="455"/>
      <c r="JXK173" s="456"/>
      <c r="JXL173" s="331"/>
      <c r="JXM173" s="331"/>
      <c r="JXP173" s="455"/>
      <c r="JXZ173" s="456"/>
      <c r="JYA173" s="331"/>
      <c r="JYB173" s="331"/>
      <c r="JYE173" s="455"/>
      <c r="JYO173" s="456"/>
      <c r="JYP173" s="331"/>
      <c r="JYQ173" s="331"/>
      <c r="JYT173" s="455"/>
      <c r="JZD173" s="456"/>
      <c r="JZE173" s="331"/>
      <c r="JZF173" s="331"/>
      <c r="JZI173" s="455"/>
      <c r="JZS173" s="456"/>
      <c r="JZT173" s="331"/>
      <c r="JZU173" s="331"/>
      <c r="JZX173" s="455"/>
      <c r="KAH173" s="456"/>
      <c r="KAI173" s="331"/>
      <c r="KAJ173" s="331"/>
      <c r="KAM173" s="455"/>
      <c r="KAW173" s="456"/>
      <c r="KAX173" s="331"/>
      <c r="KAY173" s="331"/>
      <c r="KBB173" s="455"/>
      <c r="KBL173" s="456"/>
      <c r="KBM173" s="331"/>
      <c r="KBN173" s="331"/>
      <c r="KBQ173" s="455"/>
      <c r="KCA173" s="456"/>
      <c r="KCB173" s="331"/>
      <c r="KCC173" s="331"/>
      <c r="KCF173" s="455"/>
      <c r="KCP173" s="456"/>
      <c r="KCQ173" s="331"/>
      <c r="KCR173" s="331"/>
      <c r="KCU173" s="455"/>
      <c r="KDE173" s="456"/>
      <c r="KDF173" s="331"/>
      <c r="KDG173" s="331"/>
      <c r="KDJ173" s="455"/>
      <c r="KDT173" s="456"/>
      <c r="KDU173" s="331"/>
      <c r="KDV173" s="331"/>
      <c r="KDY173" s="455"/>
      <c r="KEI173" s="456"/>
      <c r="KEJ173" s="331"/>
      <c r="KEK173" s="331"/>
      <c r="KEN173" s="455"/>
      <c r="KEX173" s="456"/>
      <c r="KEY173" s="331"/>
      <c r="KEZ173" s="331"/>
      <c r="KFC173" s="455"/>
      <c r="KFM173" s="456"/>
      <c r="KFN173" s="331"/>
      <c r="KFO173" s="331"/>
      <c r="KFR173" s="455"/>
      <c r="KGB173" s="456"/>
      <c r="KGC173" s="331"/>
      <c r="KGD173" s="331"/>
      <c r="KGG173" s="455"/>
      <c r="KGQ173" s="456"/>
      <c r="KGR173" s="331"/>
      <c r="KGS173" s="331"/>
      <c r="KGV173" s="455"/>
      <c r="KHF173" s="456"/>
      <c r="KHG173" s="331"/>
      <c r="KHH173" s="331"/>
      <c r="KHK173" s="455"/>
      <c r="KHU173" s="456"/>
      <c r="KHV173" s="331"/>
      <c r="KHW173" s="331"/>
      <c r="KHZ173" s="455"/>
      <c r="KIJ173" s="456"/>
      <c r="KIK173" s="331"/>
      <c r="KIL173" s="331"/>
      <c r="KIO173" s="455"/>
      <c r="KIY173" s="456"/>
      <c r="KIZ173" s="331"/>
      <c r="KJA173" s="331"/>
      <c r="KJD173" s="455"/>
      <c r="KJN173" s="456"/>
      <c r="KJO173" s="331"/>
      <c r="KJP173" s="331"/>
      <c r="KJS173" s="455"/>
      <c r="KKC173" s="456"/>
      <c r="KKD173" s="331"/>
      <c r="KKE173" s="331"/>
      <c r="KKH173" s="455"/>
      <c r="KKR173" s="456"/>
      <c r="KKS173" s="331"/>
      <c r="KKT173" s="331"/>
      <c r="KKW173" s="455"/>
      <c r="KLG173" s="456"/>
      <c r="KLH173" s="331"/>
      <c r="KLI173" s="331"/>
      <c r="KLL173" s="455"/>
      <c r="KLV173" s="456"/>
      <c r="KLW173" s="331"/>
      <c r="KLX173" s="331"/>
      <c r="KMA173" s="455"/>
      <c r="KMK173" s="456"/>
      <c r="KML173" s="331"/>
      <c r="KMM173" s="331"/>
      <c r="KMP173" s="455"/>
      <c r="KMZ173" s="456"/>
      <c r="KNA173" s="331"/>
      <c r="KNB173" s="331"/>
      <c r="KNE173" s="455"/>
      <c r="KNO173" s="456"/>
      <c r="KNP173" s="331"/>
      <c r="KNQ173" s="331"/>
      <c r="KNT173" s="455"/>
      <c r="KOD173" s="456"/>
      <c r="KOE173" s="331"/>
      <c r="KOF173" s="331"/>
      <c r="KOI173" s="455"/>
      <c r="KOS173" s="456"/>
      <c r="KOT173" s="331"/>
      <c r="KOU173" s="331"/>
      <c r="KOX173" s="455"/>
      <c r="KPH173" s="456"/>
      <c r="KPI173" s="331"/>
      <c r="KPJ173" s="331"/>
      <c r="KPM173" s="455"/>
      <c r="KPW173" s="456"/>
      <c r="KPX173" s="331"/>
      <c r="KPY173" s="331"/>
      <c r="KQB173" s="455"/>
      <c r="KQL173" s="456"/>
      <c r="KQM173" s="331"/>
      <c r="KQN173" s="331"/>
      <c r="KQQ173" s="455"/>
      <c r="KRA173" s="456"/>
      <c r="KRB173" s="331"/>
      <c r="KRC173" s="331"/>
      <c r="KRF173" s="455"/>
      <c r="KRP173" s="456"/>
      <c r="KRQ173" s="331"/>
      <c r="KRR173" s="331"/>
      <c r="KRU173" s="455"/>
      <c r="KSE173" s="456"/>
      <c r="KSF173" s="331"/>
      <c r="KSG173" s="331"/>
      <c r="KSJ173" s="455"/>
      <c r="KST173" s="456"/>
      <c r="KSU173" s="331"/>
      <c r="KSV173" s="331"/>
      <c r="KSY173" s="455"/>
      <c r="KTI173" s="456"/>
      <c r="KTJ173" s="331"/>
      <c r="KTK173" s="331"/>
      <c r="KTN173" s="455"/>
      <c r="KTX173" s="456"/>
      <c r="KTY173" s="331"/>
      <c r="KTZ173" s="331"/>
      <c r="KUC173" s="455"/>
      <c r="KUM173" s="456"/>
      <c r="KUN173" s="331"/>
      <c r="KUO173" s="331"/>
      <c r="KUR173" s="455"/>
      <c r="KVB173" s="456"/>
      <c r="KVC173" s="331"/>
      <c r="KVD173" s="331"/>
      <c r="KVG173" s="455"/>
      <c r="KVQ173" s="456"/>
      <c r="KVR173" s="331"/>
      <c r="KVS173" s="331"/>
      <c r="KVV173" s="455"/>
      <c r="KWF173" s="456"/>
      <c r="KWG173" s="331"/>
      <c r="KWH173" s="331"/>
      <c r="KWK173" s="455"/>
      <c r="KWU173" s="456"/>
      <c r="KWV173" s="331"/>
      <c r="KWW173" s="331"/>
      <c r="KWZ173" s="455"/>
      <c r="KXJ173" s="456"/>
      <c r="KXK173" s="331"/>
      <c r="KXL173" s="331"/>
      <c r="KXO173" s="455"/>
      <c r="KXY173" s="456"/>
      <c r="KXZ173" s="331"/>
      <c r="KYA173" s="331"/>
      <c r="KYD173" s="455"/>
      <c r="KYN173" s="456"/>
      <c r="KYO173" s="331"/>
      <c r="KYP173" s="331"/>
      <c r="KYS173" s="455"/>
      <c r="KZC173" s="456"/>
      <c r="KZD173" s="331"/>
      <c r="KZE173" s="331"/>
      <c r="KZH173" s="455"/>
      <c r="KZR173" s="456"/>
      <c r="KZS173" s="331"/>
      <c r="KZT173" s="331"/>
      <c r="KZW173" s="455"/>
      <c r="LAG173" s="456"/>
      <c r="LAH173" s="331"/>
      <c r="LAI173" s="331"/>
      <c r="LAL173" s="455"/>
      <c r="LAV173" s="456"/>
      <c r="LAW173" s="331"/>
      <c r="LAX173" s="331"/>
      <c r="LBA173" s="455"/>
      <c r="LBK173" s="456"/>
      <c r="LBL173" s="331"/>
      <c r="LBM173" s="331"/>
      <c r="LBP173" s="455"/>
      <c r="LBZ173" s="456"/>
      <c r="LCA173" s="331"/>
      <c r="LCB173" s="331"/>
      <c r="LCE173" s="455"/>
      <c r="LCO173" s="456"/>
      <c r="LCP173" s="331"/>
      <c r="LCQ173" s="331"/>
      <c r="LCT173" s="455"/>
      <c r="LDD173" s="456"/>
      <c r="LDE173" s="331"/>
      <c r="LDF173" s="331"/>
      <c r="LDI173" s="455"/>
      <c r="LDS173" s="456"/>
      <c r="LDT173" s="331"/>
      <c r="LDU173" s="331"/>
      <c r="LDX173" s="455"/>
      <c r="LEH173" s="456"/>
      <c r="LEI173" s="331"/>
      <c r="LEJ173" s="331"/>
      <c r="LEM173" s="455"/>
      <c r="LEW173" s="456"/>
      <c r="LEX173" s="331"/>
      <c r="LEY173" s="331"/>
      <c r="LFB173" s="455"/>
      <c r="LFL173" s="456"/>
      <c r="LFM173" s="331"/>
      <c r="LFN173" s="331"/>
      <c r="LFQ173" s="455"/>
      <c r="LGA173" s="456"/>
      <c r="LGB173" s="331"/>
      <c r="LGC173" s="331"/>
      <c r="LGF173" s="455"/>
      <c r="LGP173" s="456"/>
      <c r="LGQ173" s="331"/>
      <c r="LGR173" s="331"/>
      <c r="LGU173" s="455"/>
      <c r="LHE173" s="456"/>
      <c r="LHF173" s="331"/>
      <c r="LHG173" s="331"/>
      <c r="LHJ173" s="455"/>
      <c r="LHT173" s="456"/>
      <c r="LHU173" s="331"/>
      <c r="LHV173" s="331"/>
      <c r="LHY173" s="455"/>
      <c r="LII173" s="456"/>
      <c r="LIJ173" s="331"/>
      <c r="LIK173" s="331"/>
      <c r="LIN173" s="455"/>
      <c r="LIX173" s="456"/>
      <c r="LIY173" s="331"/>
      <c r="LIZ173" s="331"/>
      <c r="LJC173" s="455"/>
      <c r="LJM173" s="456"/>
      <c r="LJN173" s="331"/>
      <c r="LJO173" s="331"/>
      <c r="LJR173" s="455"/>
      <c r="LKB173" s="456"/>
      <c r="LKC173" s="331"/>
      <c r="LKD173" s="331"/>
      <c r="LKG173" s="455"/>
      <c r="LKQ173" s="456"/>
      <c r="LKR173" s="331"/>
      <c r="LKS173" s="331"/>
      <c r="LKV173" s="455"/>
      <c r="LLF173" s="456"/>
      <c r="LLG173" s="331"/>
      <c r="LLH173" s="331"/>
      <c r="LLK173" s="455"/>
      <c r="LLU173" s="456"/>
      <c r="LLV173" s="331"/>
      <c r="LLW173" s="331"/>
      <c r="LLZ173" s="455"/>
      <c r="LMJ173" s="456"/>
      <c r="LMK173" s="331"/>
      <c r="LML173" s="331"/>
      <c r="LMO173" s="455"/>
      <c r="LMY173" s="456"/>
      <c r="LMZ173" s="331"/>
      <c r="LNA173" s="331"/>
      <c r="LND173" s="455"/>
      <c r="LNN173" s="456"/>
      <c r="LNO173" s="331"/>
      <c r="LNP173" s="331"/>
      <c r="LNS173" s="455"/>
      <c r="LOC173" s="456"/>
      <c r="LOD173" s="331"/>
      <c r="LOE173" s="331"/>
      <c r="LOH173" s="455"/>
      <c r="LOR173" s="456"/>
      <c r="LOS173" s="331"/>
      <c r="LOT173" s="331"/>
      <c r="LOW173" s="455"/>
      <c r="LPG173" s="456"/>
      <c r="LPH173" s="331"/>
      <c r="LPI173" s="331"/>
      <c r="LPL173" s="455"/>
      <c r="LPV173" s="456"/>
      <c r="LPW173" s="331"/>
      <c r="LPX173" s="331"/>
      <c r="LQA173" s="455"/>
      <c r="LQK173" s="456"/>
      <c r="LQL173" s="331"/>
      <c r="LQM173" s="331"/>
      <c r="LQP173" s="455"/>
      <c r="LQZ173" s="456"/>
      <c r="LRA173" s="331"/>
      <c r="LRB173" s="331"/>
      <c r="LRE173" s="455"/>
      <c r="LRO173" s="456"/>
      <c r="LRP173" s="331"/>
      <c r="LRQ173" s="331"/>
      <c r="LRT173" s="455"/>
      <c r="LSD173" s="456"/>
      <c r="LSE173" s="331"/>
      <c r="LSF173" s="331"/>
      <c r="LSI173" s="455"/>
      <c r="LSS173" s="456"/>
      <c r="LST173" s="331"/>
      <c r="LSU173" s="331"/>
      <c r="LSX173" s="455"/>
      <c r="LTH173" s="456"/>
      <c r="LTI173" s="331"/>
      <c r="LTJ173" s="331"/>
      <c r="LTM173" s="455"/>
      <c r="LTW173" s="456"/>
      <c r="LTX173" s="331"/>
      <c r="LTY173" s="331"/>
      <c r="LUB173" s="455"/>
      <c r="LUL173" s="456"/>
      <c r="LUM173" s="331"/>
      <c r="LUN173" s="331"/>
      <c r="LUQ173" s="455"/>
      <c r="LVA173" s="456"/>
      <c r="LVB173" s="331"/>
      <c r="LVC173" s="331"/>
      <c r="LVF173" s="455"/>
      <c r="LVP173" s="456"/>
      <c r="LVQ173" s="331"/>
      <c r="LVR173" s="331"/>
      <c r="LVU173" s="455"/>
      <c r="LWE173" s="456"/>
      <c r="LWF173" s="331"/>
      <c r="LWG173" s="331"/>
      <c r="LWJ173" s="455"/>
      <c r="LWT173" s="456"/>
      <c r="LWU173" s="331"/>
      <c r="LWV173" s="331"/>
      <c r="LWY173" s="455"/>
      <c r="LXI173" s="456"/>
      <c r="LXJ173" s="331"/>
      <c r="LXK173" s="331"/>
      <c r="LXN173" s="455"/>
      <c r="LXX173" s="456"/>
      <c r="LXY173" s="331"/>
      <c r="LXZ173" s="331"/>
      <c r="LYC173" s="455"/>
      <c r="LYM173" s="456"/>
      <c r="LYN173" s="331"/>
      <c r="LYO173" s="331"/>
      <c r="LYR173" s="455"/>
      <c r="LZB173" s="456"/>
      <c r="LZC173" s="331"/>
      <c r="LZD173" s="331"/>
      <c r="LZG173" s="455"/>
      <c r="LZQ173" s="456"/>
      <c r="LZR173" s="331"/>
      <c r="LZS173" s="331"/>
      <c r="LZV173" s="455"/>
      <c r="MAF173" s="456"/>
      <c r="MAG173" s="331"/>
      <c r="MAH173" s="331"/>
      <c r="MAK173" s="455"/>
      <c r="MAU173" s="456"/>
      <c r="MAV173" s="331"/>
      <c r="MAW173" s="331"/>
      <c r="MAZ173" s="455"/>
      <c r="MBJ173" s="456"/>
      <c r="MBK173" s="331"/>
      <c r="MBL173" s="331"/>
      <c r="MBO173" s="455"/>
      <c r="MBY173" s="456"/>
      <c r="MBZ173" s="331"/>
      <c r="MCA173" s="331"/>
      <c r="MCD173" s="455"/>
      <c r="MCN173" s="456"/>
      <c r="MCO173" s="331"/>
      <c r="MCP173" s="331"/>
      <c r="MCS173" s="455"/>
      <c r="MDC173" s="456"/>
      <c r="MDD173" s="331"/>
      <c r="MDE173" s="331"/>
      <c r="MDH173" s="455"/>
      <c r="MDR173" s="456"/>
      <c r="MDS173" s="331"/>
      <c r="MDT173" s="331"/>
      <c r="MDW173" s="455"/>
      <c r="MEG173" s="456"/>
      <c r="MEH173" s="331"/>
      <c r="MEI173" s="331"/>
      <c r="MEL173" s="455"/>
      <c r="MEV173" s="456"/>
      <c r="MEW173" s="331"/>
      <c r="MEX173" s="331"/>
      <c r="MFA173" s="455"/>
      <c r="MFK173" s="456"/>
      <c r="MFL173" s="331"/>
      <c r="MFM173" s="331"/>
      <c r="MFP173" s="455"/>
      <c r="MFZ173" s="456"/>
      <c r="MGA173" s="331"/>
      <c r="MGB173" s="331"/>
      <c r="MGE173" s="455"/>
      <c r="MGO173" s="456"/>
      <c r="MGP173" s="331"/>
      <c r="MGQ173" s="331"/>
      <c r="MGT173" s="455"/>
      <c r="MHD173" s="456"/>
      <c r="MHE173" s="331"/>
      <c r="MHF173" s="331"/>
      <c r="MHI173" s="455"/>
      <c r="MHS173" s="456"/>
      <c r="MHT173" s="331"/>
      <c r="MHU173" s="331"/>
      <c r="MHX173" s="455"/>
      <c r="MIH173" s="456"/>
      <c r="MII173" s="331"/>
      <c r="MIJ173" s="331"/>
      <c r="MIM173" s="455"/>
      <c r="MIW173" s="456"/>
      <c r="MIX173" s="331"/>
      <c r="MIY173" s="331"/>
      <c r="MJB173" s="455"/>
      <c r="MJL173" s="456"/>
      <c r="MJM173" s="331"/>
      <c r="MJN173" s="331"/>
      <c r="MJQ173" s="455"/>
      <c r="MKA173" s="456"/>
      <c r="MKB173" s="331"/>
      <c r="MKC173" s="331"/>
      <c r="MKF173" s="455"/>
      <c r="MKP173" s="456"/>
      <c r="MKQ173" s="331"/>
      <c r="MKR173" s="331"/>
      <c r="MKU173" s="455"/>
      <c r="MLE173" s="456"/>
      <c r="MLF173" s="331"/>
      <c r="MLG173" s="331"/>
      <c r="MLJ173" s="455"/>
      <c r="MLT173" s="456"/>
      <c r="MLU173" s="331"/>
      <c r="MLV173" s="331"/>
      <c r="MLY173" s="455"/>
      <c r="MMI173" s="456"/>
      <c r="MMJ173" s="331"/>
      <c r="MMK173" s="331"/>
      <c r="MMN173" s="455"/>
      <c r="MMX173" s="456"/>
      <c r="MMY173" s="331"/>
      <c r="MMZ173" s="331"/>
      <c r="MNC173" s="455"/>
      <c r="MNM173" s="456"/>
      <c r="MNN173" s="331"/>
      <c r="MNO173" s="331"/>
      <c r="MNR173" s="455"/>
      <c r="MOB173" s="456"/>
      <c r="MOC173" s="331"/>
      <c r="MOD173" s="331"/>
      <c r="MOG173" s="455"/>
      <c r="MOQ173" s="456"/>
      <c r="MOR173" s="331"/>
      <c r="MOS173" s="331"/>
      <c r="MOV173" s="455"/>
      <c r="MPF173" s="456"/>
      <c r="MPG173" s="331"/>
      <c r="MPH173" s="331"/>
      <c r="MPK173" s="455"/>
      <c r="MPU173" s="456"/>
      <c r="MPV173" s="331"/>
      <c r="MPW173" s="331"/>
      <c r="MPZ173" s="455"/>
      <c r="MQJ173" s="456"/>
      <c r="MQK173" s="331"/>
      <c r="MQL173" s="331"/>
      <c r="MQO173" s="455"/>
      <c r="MQY173" s="456"/>
      <c r="MQZ173" s="331"/>
      <c r="MRA173" s="331"/>
      <c r="MRD173" s="455"/>
      <c r="MRN173" s="456"/>
      <c r="MRO173" s="331"/>
      <c r="MRP173" s="331"/>
      <c r="MRS173" s="455"/>
      <c r="MSC173" s="456"/>
      <c r="MSD173" s="331"/>
      <c r="MSE173" s="331"/>
      <c r="MSH173" s="455"/>
      <c r="MSR173" s="456"/>
      <c r="MSS173" s="331"/>
      <c r="MST173" s="331"/>
      <c r="MSW173" s="455"/>
      <c r="MTG173" s="456"/>
      <c r="MTH173" s="331"/>
      <c r="MTI173" s="331"/>
      <c r="MTL173" s="455"/>
      <c r="MTV173" s="456"/>
      <c r="MTW173" s="331"/>
      <c r="MTX173" s="331"/>
      <c r="MUA173" s="455"/>
      <c r="MUK173" s="456"/>
      <c r="MUL173" s="331"/>
      <c r="MUM173" s="331"/>
      <c r="MUP173" s="455"/>
      <c r="MUZ173" s="456"/>
      <c r="MVA173" s="331"/>
      <c r="MVB173" s="331"/>
      <c r="MVE173" s="455"/>
      <c r="MVO173" s="456"/>
      <c r="MVP173" s="331"/>
      <c r="MVQ173" s="331"/>
      <c r="MVT173" s="455"/>
      <c r="MWD173" s="456"/>
      <c r="MWE173" s="331"/>
      <c r="MWF173" s="331"/>
      <c r="MWI173" s="455"/>
      <c r="MWS173" s="456"/>
      <c r="MWT173" s="331"/>
      <c r="MWU173" s="331"/>
      <c r="MWX173" s="455"/>
      <c r="MXH173" s="456"/>
      <c r="MXI173" s="331"/>
      <c r="MXJ173" s="331"/>
      <c r="MXM173" s="455"/>
      <c r="MXW173" s="456"/>
      <c r="MXX173" s="331"/>
      <c r="MXY173" s="331"/>
      <c r="MYB173" s="455"/>
      <c r="MYL173" s="456"/>
      <c r="MYM173" s="331"/>
      <c r="MYN173" s="331"/>
      <c r="MYQ173" s="455"/>
      <c r="MZA173" s="456"/>
      <c r="MZB173" s="331"/>
      <c r="MZC173" s="331"/>
      <c r="MZF173" s="455"/>
      <c r="MZP173" s="456"/>
      <c r="MZQ173" s="331"/>
      <c r="MZR173" s="331"/>
      <c r="MZU173" s="455"/>
      <c r="NAE173" s="456"/>
      <c r="NAF173" s="331"/>
      <c r="NAG173" s="331"/>
      <c r="NAJ173" s="455"/>
      <c r="NAT173" s="456"/>
      <c r="NAU173" s="331"/>
      <c r="NAV173" s="331"/>
      <c r="NAY173" s="455"/>
      <c r="NBI173" s="456"/>
      <c r="NBJ173" s="331"/>
      <c r="NBK173" s="331"/>
      <c r="NBN173" s="455"/>
      <c r="NBX173" s="456"/>
      <c r="NBY173" s="331"/>
      <c r="NBZ173" s="331"/>
      <c r="NCC173" s="455"/>
      <c r="NCM173" s="456"/>
      <c r="NCN173" s="331"/>
      <c r="NCO173" s="331"/>
      <c r="NCR173" s="455"/>
      <c r="NDB173" s="456"/>
      <c r="NDC173" s="331"/>
      <c r="NDD173" s="331"/>
      <c r="NDG173" s="455"/>
      <c r="NDQ173" s="456"/>
      <c r="NDR173" s="331"/>
      <c r="NDS173" s="331"/>
      <c r="NDV173" s="455"/>
      <c r="NEF173" s="456"/>
      <c r="NEG173" s="331"/>
      <c r="NEH173" s="331"/>
      <c r="NEK173" s="455"/>
      <c r="NEU173" s="456"/>
      <c r="NEV173" s="331"/>
      <c r="NEW173" s="331"/>
      <c r="NEZ173" s="455"/>
      <c r="NFJ173" s="456"/>
      <c r="NFK173" s="331"/>
      <c r="NFL173" s="331"/>
      <c r="NFO173" s="455"/>
      <c r="NFY173" s="456"/>
      <c r="NFZ173" s="331"/>
      <c r="NGA173" s="331"/>
      <c r="NGD173" s="455"/>
      <c r="NGN173" s="456"/>
      <c r="NGO173" s="331"/>
      <c r="NGP173" s="331"/>
      <c r="NGS173" s="455"/>
      <c r="NHC173" s="456"/>
      <c r="NHD173" s="331"/>
      <c r="NHE173" s="331"/>
      <c r="NHH173" s="455"/>
      <c r="NHR173" s="456"/>
      <c r="NHS173" s="331"/>
      <c r="NHT173" s="331"/>
      <c r="NHW173" s="455"/>
      <c r="NIG173" s="456"/>
      <c r="NIH173" s="331"/>
      <c r="NII173" s="331"/>
      <c r="NIL173" s="455"/>
      <c r="NIV173" s="456"/>
      <c r="NIW173" s="331"/>
      <c r="NIX173" s="331"/>
      <c r="NJA173" s="455"/>
      <c r="NJK173" s="456"/>
      <c r="NJL173" s="331"/>
      <c r="NJM173" s="331"/>
      <c r="NJP173" s="455"/>
      <c r="NJZ173" s="456"/>
      <c r="NKA173" s="331"/>
      <c r="NKB173" s="331"/>
      <c r="NKE173" s="455"/>
      <c r="NKO173" s="456"/>
      <c r="NKP173" s="331"/>
      <c r="NKQ173" s="331"/>
      <c r="NKT173" s="455"/>
      <c r="NLD173" s="456"/>
      <c r="NLE173" s="331"/>
      <c r="NLF173" s="331"/>
      <c r="NLI173" s="455"/>
      <c r="NLS173" s="456"/>
      <c r="NLT173" s="331"/>
      <c r="NLU173" s="331"/>
      <c r="NLX173" s="455"/>
      <c r="NMH173" s="456"/>
      <c r="NMI173" s="331"/>
      <c r="NMJ173" s="331"/>
      <c r="NMM173" s="455"/>
      <c r="NMW173" s="456"/>
      <c r="NMX173" s="331"/>
      <c r="NMY173" s="331"/>
      <c r="NNB173" s="455"/>
      <c r="NNL173" s="456"/>
      <c r="NNM173" s="331"/>
      <c r="NNN173" s="331"/>
      <c r="NNQ173" s="455"/>
      <c r="NOA173" s="456"/>
      <c r="NOB173" s="331"/>
      <c r="NOC173" s="331"/>
      <c r="NOF173" s="455"/>
      <c r="NOP173" s="456"/>
      <c r="NOQ173" s="331"/>
      <c r="NOR173" s="331"/>
      <c r="NOU173" s="455"/>
      <c r="NPE173" s="456"/>
      <c r="NPF173" s="331"/>
      <c r="NPG173" s="331"/>
      <c r="NPJ173" s="455"/>
      <c r="NPT173" s="456"/>
      <c r="NPU173" s="331"/>
      <c r="NPV173" s="331"/>
      <c r="NPY173" s="455"/>
      <c r="NQI173" s="456"/>
      <c r="NQJ173" s="331"/>
      <c r="NQK173" s="331"/>
      <c r="NQN173" s="455"/>
      <c r="NQX173" s="456"/>
      <c r="NQY173" s="331"/>
      <c r="NQZ173" s="331"/>
      <c r="NRC173" s="455"/>
      <c r="NRM173" s="456"/>
      <c r="NRN173" s="331"/>
      <c r="NRO173" s="331"/>
      <c r="NRR173" s="455"/>
      <c r="NSB173" s="456"/>
      <c r="NSC173" s="331"/>
      <c r="NSD173" s="331"/>
      <c r="NSG173" s="455"/>
      <c r="NSQ173" s="456"/>
      <c r="NSR173" s="331"/>
      <c r="NSS173" s="331"/>
      <c r="NSV173" s="455"/>
      <c r="NTF173" s="456"/>
      <c r="NTG173" s="331"/>
      <c r="NTH173" s="331"/>
      <c r="NTK173" s="455"/>
      <c r="NTU173" s="456"/>
      <c r="NTV173" s="331"/>
      <c r="NTW173" s="331"/>
      <c r="NTZ173" s="455"/>
      <c r="NUJ173" s="456"/>
      <c r="NUK173" s="331"/>
      <c r="NUL173" s="331"/>
      <c r="NUO173" s="455"/>
      <c r="NUY173" s="456"/>
      <c r="NUZ173" s="331"/>
      <c r="NVA173" s="331"/>
      <c r="NVD173" s="455"/>
      <c r="NVN173" s="456"/>
      <c r="NVO173" s="331"/>
      <c r="NVP173" s="331"/>
      <c r="NVS173" s="455"/>
      <c r="NWC173" s="456"/>
      <c r="NWD173" s="331"/>
      <c r="NWE173" s="331"/>
      <c r="NWH173" s="455"/>
      <c r="NWR173" s="456"/>
      <c r="NWS173" s="331"/>
      <c r="NWT173" s="331"/>
      <c r="NWW173" s="455"/>
      <c r="NXG173" s="456"/>
      <c r="NXH173" s="331"/>
      <c r="NXI173" s="331"/>
      <c r="NXL173" s="455"/>
      <c r="NXV173" s="456"/>
      <c r="NXW173" s="331"/>
      <c r="NXX173" s="331"/>
      <c r="NYA173" s="455"/>
      <c r="NYK173" s="456"/>
      <c r="NYL173" s="331"/>
      <c r="NYM173" s="331"/>
      <c r="NYP173" s="455"/>
      <c r="NYZ173" s="456"/>
      <c r="NZA173" s="331"/>
      <c r="NZB173" s="331"/>
      <c r="NZE173" s="455"/>
      <c r="NZO173" s="456"/>
      <c r="NZP173" s="331"/>
      <c r="NZQ173" s="331"/>
      <c r="NZT173" s="455"/>
      <c r="OAD173" s="456"/>
      <c r="OAE173" s="331"/>
      <c r="OAF173" s="331"/>
      <c r="OAI173" s="455"/>
      <c r="OAS173" s="456"/>
      <c r="OAT173" s="331"/>
      <c r="OAU173" s="331"/>
      <c r="OAX173" s="455"/>
      <c r="OBH173" s="456"/>
      <c r="OBI173" s="331"/>
      <c r="OBJ173" s="331"/>
      <c r="OBM173" s="455"/>
      <c r="OBW173" s="456"/>
      <c r="OBX173" s="331"/>
      <c r="OBY173" s="331"/>
      <c r="OCB173" s="455"/>
      <c r="OCL173" s="456"/>
      <c r="OCM173" s="331"/>
      <c r="OCN173" s="331"/>
      <c r="OCQ173" s="455"/>
      <c r="ODA173" s="456"/>
      <c r="ODB173" s="331"/>
      <c r="ODC173" s="331"/>
      <c r="ODF173" s="455"/>
      <c r="ODP173" s="456"/>
      <c r="ODQ173" s="331"/>
      <c r="ODR173" s="331"/>
      <c r="ODU173" s="455"/>
      <c r="OEE173" s="456"/>
      <c r="OEF173" s="331"/>
      <c r="OEG173" s="331"/>
      <c r="OEJ173" s="455"/>
      <c r="OET173" s="456"/>
      <c r="OEU173" s="331"/>
      <c r="OEV173" s="331"/>
      <c r="OEY173" s="455"/>
      <c r="OFI173" s="456"/>
      <c r="OFJ173" s="331"/>
      <c r="OFK173" s="331"/>
      <c r="OFN173" s="455"/>
      <c r="OFX173" s="456"/>
      <c r="OFY173" s="331"/>
      <c r="OFZ173" s="331"/>
      <c r="OGC173" s="455"/>
      <c r="OGM173" s="456"/>
      <c r="OGN173" s="331"/>
      <c r="OGO173" s="331"/>
      <c r="OGR173" s="455"/>
      <c r="OHB173" s="456"/>
      <c r="OHC173" s="331"/>
      <c r="OHD173" s="331"/>
      <c r="OHG173" s="455"/>
      <c r="OHQ173" s="456"/>
      <c r="OHR173" s="331"/>
      <c r="OHS173" s="331"/>
      <c r="OHV173" s="455"/>
      <c r="OIF173" s="456"/>
      <c r="OIG173" s="331"/>
      <c r="OIH173" s="331"/>
      <c r="OIK173" s="455"/>
      <c r="OIU173" s="456"/>
      <c r="OIV173" s="331"/>
      <c r="OIW173" s="331"/>
      <c r="OIZ173" s="455"/>
      <c r="OJJ173" s="456"/>
      <c r="OJK173" s="331"/>
      <c r="OJL173" s="331"/>
      <c r="OJO173" s="455"/>
      <c r="OJY173" s="456"/>
      <c r="OJZ173" s="331"/>
      <c r="OKA173" s="331"/>
      <c r="OKD173" s="455"/>
      <c r="OKN173" s="456"/>
      <c r="OKO173" s="331"/>
      <c r="OKP173" s="331"/>
      <c r="OKS173" s="455"/>
      <c r="OLC173" s="456"/>
      <c r="OLD173" s="331"/>
      <c r="OLE173" s="331"/>
      <c r="OLH173" s="455"/>
      <c r="OLR173" s="456"/>
      <c r="OLS173" s="331"/>
      <c r="OLT173" s="331"/>
      <c r="OLW173" s="455"/>
      <c r="OMG173" s="456"/>
      <c r="OMH173" s="331"/>
      <c r="OMI173" s="331"/>
      <c r="OML173" s="455"/>
      <c r="OMV173" s="456"/>
      <c r="OMW173" s="331"/>
      <c r="OMX173" s="331"/>
      <c r="ONA173" s="455"/>
      <c r="ONK173" s="456"/>
      <c r="ONL173" s="331"/>
      <c r="ONM173" s="331"/>
      <c r="ONP173" s="455"/>
      <c r="ONZ173" s="456"/>
      <c r="OOA173" s="331"/>
      <c r="OOB173" s="331"/>
      <c r="OOE173" s="455"/>
      <c r="OOO173" s="456"/>
      <c r="OOP173" s="331"/>
      <c r="OOQ173" s="331"/>
      <c r="OOT173" s="455"/>
      <c r="OPD173" s="456"/>
      <c r="OPE173" s="331"/>
      <c r="OPF173" s="331"/>
      <c r="OPI173" s="455"/>
      <c r="OPS173" s="456"/>
      <c r="OPT173" s="331"/>
      <c r="OPU173" s="331"/>
      <c r="OPX173" s="455"/>
      <c r="OQH173" s="456"/>
      <c r="OQI173" s="331"/>
      <c r="OQJ173" s="331"/>
      <c r="OQM173" s="455"/>
      <c r="OQW173" s="456"/>
      <c r="OQX173" s="331"/>
      <c r="OQY173" s="331"/>
      <c r="ORB173" s="455"/>
      <c r="ORL173" s="456"/>
      <c r="ORM173" s="331"/>
      <c r="ORN173" s="331"/>
      <c r="ORQ173" s="455"/>
      <c r="OSA173" s="456"/>
      <c r="OSB173" s="331"/>
      <c r="OSC173" s="331"/>
      <c r="OSF173" s="455"/>
      <c r="OSP173" s="456"/>
      <c r="OSQ173" s="331"/>
      <c r="OSR173" s="331"/>
      <c r="OSU173" s="455"/>
      <c r="OTE173" s="456"/>
      <c r="OTF173" s="331"/>
      <c r="OTG173" s="331"/>
      <c r="OTJ173" s="455"/>
      <c r="OTT173" s="456"/>
      <c r="OTU173" s="331"/>
      <c r="OTV173" s="331"/>
      <c r="OTY173" s="455"/>
      <c r="OUI173" s="456"/>
      <c r="OUJ173" s="331"/>
      <c r="OUK173" s="331"/>
      <c r="OUN173" s="455"/>
      <c r="OUX173" s="456"/>
      <c r="OUY173" s="331"/>
      <c r="OUZ173" s="331"/>
      <c r="OVC173" s="455"/>
      <c r="OVM173" s="456"/>
      <c r="OVN173" s="331"/>
      <c r="OVO173" s="331"/>
      <c r="OVR173" s="455"/>
      <c r="OWB173" s="456"/>
      <c r="OWC173" s="331"/>
      <c r="OWD173" s="331"/>
      <c r="OWG173" s="455"/>
      <c r="OWQ173" s="456"/>
      <c r="OWR173" s="331"/>
      <c r="OWS173" s="331"/>
      <c r="OWV173" s="455"/>
      <c r="OXF173" s="456"/>
      <c r="OXG173" s="331"/>
      <c r="OXH173" s="331"/>
      <c r="OXK173" s="455"/>
      <c r="OXU173" s="456"/>
      <c r="OXV173" s="331"/>
      <c r="OXW173" s="331"/>
      <c r="OXZ173" s="455"/>
      <c r="OYJ173" s="456"/>
      <c r="OYK173" s="331"/>
      <c r="OYL173" s="331"/>
      <c r="OYO173" s="455"/>
      <c r="OYY173" s="456"/>
      <c r="OYZ173" s="331"/>
      <c r="OZA173" s="331"/>
      <c r="OZD173" s="455"/>
      <c r="OZN173" s="456"/>
      <c r="OZO173" s="331"/>
      <c r="OZP173" s="331"/>
      <c r="OZS173" s="455"/>
      <c r="PAC173" s="456"/>
      <c r="PAD173" s="331"/>
      <c r="PAE173" s="331"/>
      <c r="PAH173" s="455"/>
      <c r="PAR173" s="456"/>
      <c r="PAS173" s="331"/>
      <c r="PAT173" s="331"/>
      <c r="PAW173" s="455"/>
      <c r="PBG173" s="456"/>
      <c r="PBH173" s="331"/>
      <c r="PBI173" s="331"/>
      <c r="PBL173" s="455"/>
      <c r="PBV173" s="456"/>
      <c r="PBW173" s="331"/>
      <c r="PBX173" s="331"/>
      <c r="PCA173" s="455"/>
      <c r="PCK173" s="456"/>
      <c r="PCL173" s="331"/>
      <c r="PCM173" s="331"/>
      <c r="PCP173" s="455"/>
      <c r="PCZ173" s="456"/>
      <c r="PDA173" s="331"/>
      <c r="PDB173" s="331"/>
      <c r="PDE173" s="455"/>
      <c r="PDO173" s="456"/>
      <c r="PDP173" s="331"/>
      <c r="PDQ173" s="331"/>
      <c r="PDT173" s="455"/>
      <c r="PED173" s="456"/>
      <c r="PEE173" s="331"/>
      <c r="PEF173" s="331"/>
      <c r="PEI173" s="455"/>
      <c r="PES173" s="456"/>
      <c r="PET173" s="331"/>
      <c r="PEU173" s="331"/>
      <c r="PEX173" s="455"/>
      <c r="PFH173" s="456"/>
      <c r="PFI173" s="331"/>
      <c r="PFJ173" s="331"/>
      <c r="PFM173" s="455"/>
      <c r="PFW173" s="456"/>
      <c r="PFX173" s="331"/>
      <c r="PFY173" s="331"/>
      <c r="PGB173" s="455"/>
      <c r="PGL173" s="456"/>
      <c r="PGM173" s="331"/>
      <c r="PGN173" s="331"/>
      <c r="PGQ173" s="455"/>
      <c r="PHA173" s="456"/>
      <c r="PHB173" s="331"/>
      <c r="PHC173" s="331"/>
      <c r="PHF173" s="455"/>
      <c r="PHP173" s="456"/>
      <c r="PHQ173" s="331"/>
      <c r="PHR173" s="331"/>
      <c r="PHU173" s="455"/>
      <c r="PIE173" s="456"/>
      <c r="PIF173" s="331"/>
      <c r="PIG173" s="331"/>
      <c r="PIJ173" s="455"/>
      <c r="PIT173" s="456"/>
      <c r="PIU173" s="331"/>
      <c r="PIV173" s="331"/>
      <c r="PIY173" s="455"/>
      <c r="PJI173" s="456"/>
      <c r="PJJ173" s="331"/>
      <c r="PJK173" s="331"/>
      <c r="PJN173" s="455"/>
      <c r="PJX173" s="456"/>
      <c r="PJY173" s="331"/>
      <c r="PJZ173" s="331"/>
      <c r="PKC173" s="455"/>
      <c r="PKM173" s="456"/>
      <c r="PKN173" s="331"/>
      <c r="PKO173" s="331"/>
      <c r="PKR173" s="455"/>
      <c r="PLB173" s="456"/>
      <c r="PLC173" s="331"/>
      <c r="PLD173" s="331"/>
      <c r="PLG173" s="455"/>
      <c r="PLQ173" s="456"/>
      <c r="PLR173" s="331"/>
      <c r="PLS173" s="331"/>
      <c r="PLV173" s="455"/>
      <c r="PMF173" s="456"/>
      <c r="PMG173" s="331"/>
      <c r="PMH173" s="331"/>
      <c r="PMK173" s="455"/>
      <c r="PMU173" s="456"/>
      <c r="PMV173" s="331"/>
      <c r="PMW173" s="331"/>
      <c r="PMZ173" s="455"/>
      <c r="PNJ173" s="456"/>
      <c r="PNK173" s="331"/>
      <c r="PNL173" s="331"/>
      <c r="PNO173" s="455"/>
      <c r="PNY173" s="456"/>
      <c r="PNZ173" s="331"/>
      <c r="POA173" s="331"/>
      <c r="POD173" s="455"/>
      <c r="PON173" s="456"/>
      <c r="POO173" s="331"/>
      <c r="POP173" s="331"/>
      <c r="POS173" s="455"/>
      <c r="PPC173" s="456"/>
      <c r="PPD173" s="331"/>
      <c r="PPE173" s="331"/>
      <c r="PPH173" s="455"/>
      <c r="PPR173" s="456"/>
      <c r="PPS173" s="331"/>
      <c r="PPT173" s="331"/>
      <c r="PPW173" s="455"/>
      <c r="PQG173" s="456"/>
      <c r="PQH173" s="331"/>
      <c r="PQI173" s="331"/>
      <c r="PQL173" s="455"/>
      <c r="PQV173" s="456"/>
      <c r="PQW173" s="331"/>
      <c r="PQX173" s="331"/>
      <c r="PRA173" s="455"/>
      <c r="PRK173" s="456"/>
      <c r="PRL173" s="331"/>
      <c r="PRM173" s="331"/>
      <c r="PRP173" s="455"/>
      <c r="PRZ173" s="456"/>
      <c r="PSA173" s="331"/>
      <c r="PSB173" s="331"/>
      <c r="PSE173" s="455"/>
      <c r="PSO173" s="456"/>
      <c r="PSP173" s="331"/>
      <c r="PSQ173" s="331"/>
      <c r="PST173" s="455"/>
      <c r="PTD173" s="456"/>
      <c r="PTE173" s="331"/>
      <c r="PTF173" s="331"/>
      <c r="PTI173" s="455"/>
      <c r="PTS173" s="456"/>
      <c r="PTT173" s="331"/>
      <c r="PTU173" s="331"/>
      <c r="PTX173" s="455"/>
      <c r="PUH173" s="456"/>
      <c r="PUI173" s="331"/>
      <c r="PUJ173" s="331"/>
      <c r="PUM173" s="455"/>
      <c r="PUW173" s="456"/>
      <c r="PUX173" s="331"/>
      <c r="PUY173" s="331"/>
      <c r="PVB173" s="455"/>
      <c r="PVL173" s="456"/>
      <c r="PVM173" s="331"/>
      <c r="PVN173" s="331"/>
      <c r="PVQ173" s="455"/>
      <c r="PWA173" s="456"/>
      <c r="PWB173" s="331"/>
      <c r="PWC173" s="331"/>
      <c r="PWF173" s="455"/>
      <c r="PWP173" s="456"/>
      <c r="PWQ173" s="331"/>
      <c r="PWR173" s="331"/>
      <c r="PWU173" s="455"/>
      <c r="PXE173" s="456"/>
      <c r="PXF173" s="331"/>
      <c r="PXG173" s="331"/>
      <c r="PXJ173" s="455"/>
      <c r="PXT173" s="456"/>
      <c r="PXU173" s="331"/>
      <c r="PXV173" s="331"/>
      <c r="PXY173" s="455"/>
      <c r="PYI173" s="456"/>
      <c r="PYJ173" s="331"/>
      <c r="PYK173" s="331"/>
      <c r="PYN173" s="455"/>
      <c r="PYX173" s="456"/>
      <c r="PYY173" s="331"/>
      <c r="PYZ173" s="331"/>
      <c r="PZC173" s="455"/>
      <c r="PZM173" s="456"/>
      <c r="PZN173" s="331"/>
      <c r="PZO173" s="331"/>
      <c r="PZR173" s="455"/>
      <c r="QAB173" s="456"/>
      <c r="QAC173" s="331"/>
      <c r="QAD173" s="331"/>
      <c r="QAG173" s="455"/>
      <c r="QAQ173" s="456"/>
      <c r="QAR173" s="331"/>
      <c r="QAS173" s="331"/>
      <c r="QAV173" s="455"/>
      <c r="QBF173" s="456"/>
      <c r="QBG173" s="331"/>
      <c r="QBH173" s="331"/>
      <c r="QBK173" s="455"/>
      <c r="QBU173" s="456"/>
      <c r="QBV173" s="331"/>
      <c r="QBW173" s="331"/>
      <c r="QBZ173" s="455"/>
      <c r="QCJ173" s="456"/>
      <c r="QCK173" s="331"/>
      <c r="QCL173" s="331"/>
      <c r="QCO173" s="455"/>
      <c r="QCY173" s="456"/>
      <c r="QCZ173" s="331"/>
      <c r="QDA173" s="331"/>
      <c r="QDD173" s="455"/>
      <c r="QDN173" s="456"/>
      <c r="QDO173" s="331"/>
      <c r="QDP173" s="331"/>
      <c r="QDS173" s="455"/>
      <c r="QEC173" s="456"/>
      <c r="QED173" s="331"/>
      <c r="QEE173" s="331"/>
      <c r="QEH173" s="455"/>
      <c r="QER173" s="456"/>
      <c r="QES173" s="331"/>
      <c r="QET173" s="331"/>
      <c r="QEW173" s="455"/>
      <c r="QFG173" s="456"/>
      <c r="QFH173" s="331"/>
      <c r="QFI173" s="331"/>
      <c r="QFL173" s="455"/>
      <c r="QFV173" s="456"/>
      <c r="QFW173" s="331"/>
      <c r="QFX173" s="331"/>
      <c r="QGA173" s="455"/>
      <c r="QGK173" s="456"/>
      <c r="QGL173" s="331"/>
      <c r="QGM173" s="331"/>
      <c r="QGP173" s="455"/>
      <c r="QGZ173" s="456"/>
      <c r="QHA173" s="331"/>
      <c r="QHB173" s="331"/>
      <c r="QHE173" s="455"/>
      <c r="QHO173" s="456"/>
      <c r="QHP173" s="331"/>
      <c r="QHQ173" s="331"/>
      <c r="QHT173" s="455"/>
      <c r="QID173" s="456"/>
      <c r="QIE173" s="331"/>
      <c r="QIF173" s="331"/>
      <c r="QII173" s="455"/>
      <c r="QIS173" s="456"/>
      <c r="QIT173" s="331"/>
      <c r="QIU173" s="331"/>
      <c r="QIX173" s="455"/>
      <c r="QJH173" s="456"/>
      <c r="QJI173" s="331"/>
      <c r="QJJ173" s="331"/>
      <c r="QJM173" s="455"/>
      <c r="QJW173" s="456"/>
      <c r="QJX173" s="331"/>
      <c r="QJY173" s="331"/>
      <c r="QKB173" s="455"/>
      <c r="QKL173" s="456"/>
      <c r="QKM173" s="331"/>
      <c r="QKN173" s="331"/>
      <c r="QKQ173" s="455"/>
      <c r="QLA173" s="456"/>
      <c r="QLB173" s="331"/>
      <c r="QLC173" s="331"/>
      <c r="QLF173" s="455"/>
      <c r="QLP173" s="456"/>
      <c r="QLQ173" s="331"/>
      <c r="QLR173" s="331"/>
      <c r="QLU173" s="455"/>
      <c r="QME173" s="456"/>
      <c r="QMF173" s="331"/>
      <c r="QMG173" s="331"/>
      <c r="QMJ173" s="455"/>
      <c r="QMT173" s="456"/>
      <c r="QMU173" s="331"/>
      <c r="QMV173" s="331"/>
      <c r="QMY173" s="455"/>
      <c r="QNI173" s="456"/>
      <c r="QNJ173" s="331"/>
      <c r="QNK173" s="331"/>
      <c r="QNN173" s="455"/>
      <c r="QNX173" s="456"/>
      <c r="QNY173" s="331"/>
      <c r="QNZ173" s="331"/>
      <c r="QOC173" s="455"/>
      <c r="QOM173" s="456"/>
      <c r="QON173" s="331"/>
      <c r="QOO173" s="331"/>
      <c r="QOR173" s="455"/>
      <c r="QPB173" s="456"/>
      <c r="QPC173" s="331"/>
      <c r="QPD173" s="331"/>
      <c r="QPG173" s="455"/>
      <c r="QPQ173" s="456"/>
      <c r="QPR173" s="331"/>
      <c r="QPS173" s="331"/>
      <c r="QPV173" s="455"/>
      <c r="QQF173" s="456"/>
      <c r="QQG173" s="331"/>
      <c r="QQH173" s="331"/>
      <c r="QQK173" s="455"/>
      <c r="QQU173" s="456"/>
      <c r="QQV173" s="331"/>
      <c r="QQW173" s="331"/>
      <c r="QQZ173" s="455"/>
      <c r="QRJ173" s="456"/>
      <c r="QRK173" s="331"/>
      <c r="QRL173" s="331"/>
      <c r="QRO173" s="455"/>
      <c r="QRY173" s="456"/>
      <c r="QRZ173" s="331"/>
      <c r="QSA173" s="331"/>
      <c r="QSD173" s="455"/>
      <c r="QSN173" s="456"/>
      <c r="QSO173" s="331"/>
      <c r="QSP173" s="331"/>
      <c r="QSS173" s="455"/>
      <c r="QTC173" s="456"/>
      <c r="QTD173" s="331"/>
      <c r="QTE173" s="331"/>
      <c r="QTH173" s="455"/>
      <c r="QTR173" s="456"/>
      <c r="QTS173" s="331"/>
      <c r="QTT173" s="331"/>
      <c r="QTW173" s="455"/>
      <c r="QUG173" s="456"/>
      <c r="QUH173" s="331"/>
      <c r="QUI173" s="331"/>
      <c r="QUL173" s="455"/>
      <c r="QUV173" s="456"/>
      <c r="QUW173" s="331"/>
      <c r="QUX173" s="331"/>
      <c r="QVA173" s="455"/>
      <c r="QVK173" s="456"/>
      <c r="QVL173" s="331"/>
      <c r="QVM173" s="331"/>
      <c r="QVP173" s="455"/>
      <c r="QVZ173" s="456"/>
      <c r="QWA173" s="331"/>
      <c r="QWB173" s="331"/>
      <c r="QWE173" s="455"/>
      <c r="QWO173" s="456"/>
      <c r="QWP173" s="331"/>
      <c r="QWQ173" s="331"/>
      <c r="QWT173" s="455"/>
      <c r="QXD173" s="456"/>
      <c r="QXE173" s="331"/>
      <c r="QXF173" s="331"/>
      <c r="QXI173" s="455"/>
      <c r="QXS173" s="456"/>
      <c r="QXT173" s="331"/>
      <c r="QXU173" s="331"/>
      <c r="QXX173" s="455"/>
      <c r="QYH173" s="456"/>
      <c r="QYI173" s="331"/>
      <c r="QYJ173" s="331"/>
      <c r="QYM173" s="455"/>
      <c r="QYW173" s="456"/>
      <c r="QYX173" s="331"/>
      <c r="QYY173" s="331"/>
      <c r="QZB173" s="455"/>
      <c r="QZL173" s="456"/>
      <c r="QZM173" s="331"/>
      <c r="QZN173" s="331"/>
      <c r="QZQ173" s="455"/>
      <c r="RAA173" s="456"/>
      <c r="RAB173" s="331"/>
      <c r="RAC173" s="331"/>
      <c r="RAF173" s="455"/>
      <c r="RAP173" s="456"/>
      <c r="RAQ173" s="331"/>
      <c r="RAR173" s="331"/>
      <c r="RAU173" s="455"/>
      <c r="RBE173" s="456"/>
      <c r="RBF173" s="331"/>
      <c r="RBG173" s="331"/>
      <c r="RBJ173" s="455"/>
      <c r="RBT173" s="456"/>
      <c r="RBU173" s="331"/>
      <c r="RBV173" s="331"/>
      <c r="RBY173" s="455"/>
      <c r="RCI173" s="456"/>
      <c r="RCJ173" s="331"/>
      <c r="RCK173" s="331"/>
      <c r="RCN173" s="455"/>
      <c r="RCX173" s="456"/>
      <c r="RCY173" s="331"/>
      <c r="RCZ173" s="331"/>
      <c r="RDC173" s="455"/>
      <c r="RDM173" s="456"/>
      <c r="RDN173" s="331"/>
      <c r="RDO173" s="331"/>
      <c r="RDR173" s="455"/>
      <c r="REB173" s="456"/>
      <c r="REC173" s="331"/>
      <c r="RED173" s="331"/>
      <c r="REG173" s="455"/>
      <c r="REQ173" s="456"/>
      <c r="RER173" s="331"/>
      <c r="RES173" s="331"/>
      <c r="REV173" s="455"/>
      <c r="RFF173" s="456"/>
      <c r="RFG173" s="331"/>
      <c r="RFH173" s="331"/>
      <c r="RFK173" s="455"/>
      <c r="RFU173" s="456"/>
      <c r="RFV173" s="331"/>
      <c r="RFW173" s="331"/>
      <c r="RFZ173" s="455"/>
      <c r="RGJ173" s="456"/>
      <c r="RGK173" s="331"/>
      <c r="RGL173" s="331"/>
      <c r="RGO173" s="455"/>
      <c r="RGY173" s="456"/>
      <c r="RGZ173" s="331"/>
      <c r="RHA173" s="331"/>
      <c r="RHD173" s="455"/>
      <c r="RHN173" s="456"/>
      <c r="RHO173" s="331"/>
      <c r="RHP173" s="331"/>
      <c r="RHS173" s="455"/>
      <c r="RIC173" s="456"/>
      <c r="RID173" s="331"/>
      <c r="RIE173" s="331"/>
      <c r="RIH173" s="455"/>
      <c r="RIR173" s="456"/>
      <c r="RIS173" s="331"/>
      <c r="RIT173" s="331"/>
      <c r="RIW173" s="455"/>
      <c r="RJG173" s="456"/>
      <c r="RJH173" s="331"/>
      <c r="RJI173" s="331"/>
      <c r="RJL173" s="455"/>
      <c r="RJV173" s="456"/>
      <c r="RJW173" s="331"/>
      <c r="RJX173" s="331"/>
      <c r="RKA173" s="455"/>
      <c r="RKK173" s="456"/>
      <c r="RKL173" s="331"/>
      <c r="RKM173" s="331"/>
      <c r="RKP173" s="455"/>
      <c r="RKZ173" s="456"/>
      <c r="RLA173" s="331"/>
      <c r="RLB173" s="331"/>
      <c r="RLE173" s="455"/>
      <c r="RLO173" s="456"/>
      <c r="RLP173" s="331"/>
      <c r="RLQ173" s="331"/>
      <c r="RLT173" s="455"/>
      <c r="RMD173" s="456"/>
      <c r="RME173" s="331"/>
      <c r="RMF173" s="331"/>
      <c r="RMI173" s="455"/>
      <c r="RMS173" s="456"/>
      <c r="RMT173" s="331"/>
      <c r="RMU173" s="331"/>
      <c r="RMX173" s="455"/>
      <c r="RNH173" s="456"/>
      <c r="RNI173" s="331"/>
      <c r="RNJ173" s="331"/>
      <c r="RNM173" s="455"/>
      <c r="RNW173" s="456"/>
      <c r="RNX173" s="331"/>
      <c r="RNY173" s="331"/>
      <c r="ROB173" s="455"/>
      <c r="ROL173" s="456"/>
      <c r="ROM173" s="331"/>
      <c r="RON173" s="331"/>
      <c r="ROQ173" s="455"/>
      <c r="RPA173" s="456"/>
      <c r="RPB173" s="331"/>
      <c r="RPC173" s="331"/>
      <c r="RPF173" s="455"/>
      <c r="RPP173" s="456"/>
      <c r="RPQ173" s="331"/>
      <c r="RPR173" s="331"/>
      <c r="RPU173" s="455"/>
      <c r="RQE173" s="456"/>
      <c r="RQF173" s="331"/>
      <c r="RQG173" s="331"/>
      <c r="RQJ173" s="455"/>
      <c r="RQT173" s="456"/>
      <c r="RQU173" s="331"/>
      <c r="RQV173" s="331"/>
      <c r="RQY173" s="455"/>
      <c r="RRI173" s="456"/>
      <c r="RRJ173" s="331"/>
      <c r="RRK173" s="331"/>
      <c r="RRN173" s="455"/>
      <c r="RRX173" s="456"/>
      <c r="RRY173" s="331"/>
      <c r="RRZ173" s="331"/>
      <c r="RSC173" s="455"/>
      <c r="RSM173" s="456"/>
      <c r="RSN173" s="331"/>
      <c r="RSO173" s="331"/>
      <c r="RSR173" s="455"/>
      <c r="RTB173" s="456"/>
      <c r="RTC173" s="331"/>
      <c r="RTD173" s="331"/>
      <c r="RTG173" s="455"/>
      <c r="RTQ173" s="456"/>
      <c r="RTR173" s="331"/>
      <c r="RTS173" s="331"/>
      <c r="RTV173" s="455"/>
      <c r="RUF173" s="456"/>
      <c r="RUG173" s="331"/>
      <c r="RUH173" s="331"/>
      <c r="RUK173" s="455"/>
      <c r="RUU173" s="456"/>
      <c r="RUV173" s="331"/>
      <c r="RUW173" s="331"/>
      <c r="RUZ173" s="455"/>
      <c r="RVJ173" s="456"/>
      <c r="RVK173" s="331"/>
      <c r="RVL173" s="331"/>
      <c r="RVO173" s="455"/>
      <c r="RVY173" s="456"/>
      <c r="RVZ173" s="331"/>
      <c r="RWA173" s="331"/>
      <c r="RWD173" s="455"/>
      <c r="RWN173" s="456"/>
      <c r="RWO173" s="331"/>
      <c r="RWP173" s="331"/>
      <c r="RWS173" s="455"/>
      <c r="RXC173" s="456"/>
      <c r="RXD173" s="331"/>
      <c r="RXE173" s="331"/>
      <c r="RXH173" s="455"/>
      <c r="RXR173" s="456"/>
      <c r="RXS173" s="331"/>
      <c r="RXT173" s="331"/>
      <c r="RXW173" s="455"/>
      <c r="RYG173" s="456"/>
      <c r="RYH173" s="331"/>
      <c r="RYI173" s="331"/>
      <c r="RYL173" s="455"/>
      <c r="RYV173" s="456"/>
      <c r="RYW173" s="331"/>
      <c r="RYX173" s="331"/>
      <c r="RZA173" s="455"/>
      <c r="RZK173" s="456"/>
      <c r="RZL173" s="331"/>
      <c r="RZM173" s="331"/>
      <c r="RZP173" s="455"/>
      <c r="RZZ173" s="456"/>
      <c r="SAA173" s="331"/>
      <c r="SAB173" s="331"/>
      <c r="SAE173" s="455"/>
      <c r="SAO173" s="456"/>
      <c r="SAP173" s="331"/>
      <c r="SAQ173" s="331"/>
      <c r="SAT173" s="455"/>
      <c r="SBD173" s="456"/>
      <c r="SBE173" s="331"/>
      <c r="SBF173" s="331"/>
      <c r="SBI173" s="455"/>
      <c r="SBS173" s="456"/>
      <c r="SBT173" s="331"/>
      <c r="SBU173" s="331"/>
      <c r="SBX173" s="455"/>
      <c r="SCH173" s="456"/>
      <c r="SCI173" s="331"/>
      <c r="SCJ173" s="331"/>
      <c r="SCM173" s="455"/>
      <c r="SCW173" s="456"/>
      <c r="SCX173" s="331"/>
      <c r="SCY173" s="331"/>
      <c r="SDB173" s="455"/>
      <c r="SDL173" s="456"/>
      <c r="SDM173" s="331"/>
      <c r="SDN173" s="331"/>
      <c r="SDQ173" s="455"/>
      <c r="SEA173" s="456"/>
      <c r="SEB173" s="331"/>
      <c r="SEC173" s="331"/>
      <c r="SEF173" s="455"/>
      <c r="SEP173" s="456"/>
      <c r="SEQ173" s="331"/>
      <c r="SER173" s="331"/>
      <c r="SEU173" s="455"/>
      <c r="SFE173" s="456"/>
      <c r="SFF173" s="331"/>
      <c r="SFG173" s="331"/>
      <c r="SFJ173" s="455"/>
      <c r="SFT173" s="456"/>
      <c r="SFU173" s="331"/>
      <c r="SFV173" s="331"/>
      <c r="SFY173" s="455"/>
      <c r="SGI173" s="456"/>
      <c r="SGJ173" s="331"/>
      <c r="SGK173" s="331"/>
      <c r="SGN173" s="455"/>
      <c r="SGX173" s="456"/>
      <c r="SGY173" s="331"/>
      <c r="SGZ173" s="331"/>
      <c r="SHC173" s="455"/>
      <c r="SHM173" s="456"/>
      <c r="SHN173" s="331"/>
      <c r="SHO173" s="331"/>
      <c r="SHR173" s="455"/>
      <c r="SIB173" s="456"/>
      <c r="SIC173" s="331"/>
      <c r="SID173" s="331"/>
      <c r="SIG173" s="455"/>
      <c r="SIQ173" s="456"/>
      <c r="SIR173" s="331"/>
      <c r="SIS173" s="331"/>
      <c r="SIV173" s="455"/>
      <c r="SJF173" s="456"/>
      <c r="SJG173" s="331"/>
      <c r="SJH173" s="331"/>
      <c r="SJK173" s="455"/>
      <c r="SJU173" s="456"/>
      <c r="SJV173" s="331"/>
      <c r="SJW173" s="331"/>
      <c r="SJZ173" s="455"/>
      <c r="SKJ173" s="456"/>
      <c r="SKK173" s="331"/>
      <c r="SKL173" s="331"/>
      <c r="SKO173" s="455"/>
      <c r="SKY173" s="456"/>
      <c r="SKZ173" s="331"/>
      <c r="SLA173" s="331"/>
      <c r="SLD173" s="455"/>
      <c r="SLN173" s="456"/>
      <c r="SLO173" s="331"/>
      <c r="SLP173" s="331"/>
      <c r="SLS173" s="455"/>
      <c r="SMC173" s="456"/>
      <c r="SMD173" s="331"/>
      <c r="SME173" s="331"/>
      <c r="SMH173" s="455"/>
      <c r="SMR173" s="456"/>
      <c r="SMS173" s="331"/>
      <c r="SMT173" s="331"/>
      <c r="SMW173" s="455"/>
      <c r="SNG173" s="456"/>
      <c r="SNH173" s="331"/>
      <c r="SNI173" s="331"/>
      <c r="SNL173" s="455"/>
      <c r="SNV173" s="456"/>
      <c r="SNW173" s="331"/>
      <c r="SNX173" s="331"/>
      <c r="SOA173" s="455"/>
      <c r="SOK173" s="456"/>
      <c r="SOL173" s="331"/>
      <c r="SOM173" s="331"/>
      <c r="SOP173" s="455"/>
      <c r="SOZ173" s="456"/>
      <c r="SPA173" s="331"/>
      <c r="SPB173" s="331"/>
      <c r="SPE173" s="455"/>
      <c r="SPO173" s="456"/>
      <c r="SPP173" s="331"/>
      <c r="SPQ173" s="331"/>
      <c r="SPT173" s="455"/>
      <c r="SQD173" s="456"/>
      <c r="SQE173" s="331"/>
      <c r="SQF173" s="331"/>
      <c r="SQI173" s="455"/>
      <c r="SQS173" s="456"/>
      <c r="SQT173" s="331"/>
      <c r="SQU173" s="331"/>
      <c r="SQX173" s="455"/>
      <c r="SRH173" s="456"/>
      <c r="SRI173" s="331"/>
      <c r="SRJ173" s="331"/>
      <c r="SRM173" s="455"/>
      <c r="SRW173" s="456"/>
      <c r="SRX173" s="331"/>
      <c r="SRY173" s="331"/>
      <c r="SSB173" s="455"/>
      <c r="SSL173" s="456"/>
      <c r="SSM173" s="331"/>
      <c r="SSN173" s="331"/>
      <c r="SSQ173" s="455"/>
      <c r="STA173" s="456"/>
      <c r="STB173" s="331"/>
      <c r="STC173" s="331"/>
      <c r="STF173" s="455"/>
      <c r="STP173" s="456"/>
      <c r="STQ173" s="331"/>
      <c r="STR173" s="331"/>
      <c r="STU173" s="455"/>
      <c r="SUE173" s="456"/>
      <c r="SUF173" s="331"/>
      <c r="SUG173" s="331"/>
      <c r="SUJ173" s="455"/>
      <c r="SUT173" s="456"/>
      <c r="SUU173" s="331"/>
      <c r="SUV173" s="331"/>
      <c r="SUY173" s="455"/>
      <c r="SVI173" s="456"/>
      <c r="SVJ173" s="331"/>
      <c r="SVK173" s="331"/>
      <c r="SVN173" s="455"/>
      <c r="SVX173" s="456"/>
      <c r="SVY173" s="331"/>
      <c r="SVZ173" s="331"/>
      <c r="SWC173" s="455"/>
      <c r="SWM173" s="456"/>
      <c r="SWN173" s="331"/>
      <c r="SWO173" s="331"/>
      <c r="SWR173" s="455"/>
      <c r="SXB173" s="456"/>
      <c r="SXC173" s="331"/>
      <c r="SXD173" s="331"/>
      <c r="SXG173" s="455"/>
      <c r="SXQ173" s="456"/>
      <c r="SXR173" s="331"/>
      <c r="SXS173" s="331"/>
      <c r="SXV173" s="455"/>
      <c r="SYF173" s="456"/>
      <c r="SYG173" s="331"/>
      <c r="SYH173" s="331"/>
      <c r="SYK173" s="455"/>
      <c r="SYU173" s="456"/>
      <c r="SYV173" s="331"/>
      <c r="SYW173" s="331"/>
      <c r="SYZ173" s="455"/>
      <c r="SZJ173" s="456"/>
      <c r="SZK173" s="331"/>
      <c r="SZL173" s="331"/>
      <c r="SZO173" s="455"/>
      <c r="SZY173" s="456"/>
      <c r="SZZ173" s="331"/>
      <c r="TAA173" s="331"/>
      <c r="TAD173" s="455"/>
      <c r="TAN173" s="456"/>
      <c r="TAO173" s="331"/>
      <c r="TAP173" s="331"/>
      <c r="TAS173" s="455"/>
      <c r="TBC173" s="456"/>
      <c r="TBD173" s="331"/>
      <c r="TBE173" s="331"/>
      <c r="TBH173" s="455"/>
      <c r="TBR173" s="456"/>
      <c r="TBS173" s="331"/>
      <c r="TBT173" s="331"/>
      <c r="TBW173" s="455"/>
      <c r="TCG173" s="456"/>
      <c r="TCH173" s="331"/>
      <c r="TCI173" s="331"/>
      <c r="TCL173" s="455"/>
      <c r="TCV173" s="456"/>
      <c r="TCW173" s="331"/>
      <c r="TCX173" s="331"/>
      <c r="TDA173" s="455"/>
      <c r="TDK173" s="456"/>
      <c r="TDL173" s="331"/>
      <c r="TDM173" s="331"/>
      <c r="TDP173" s="455"/>
      <c r="TDZ173" s="456"/>
      <c r="TEA173" s="331"/>
      <c r="TEB173" s="331"/>
      <c r="TEE173" s="455"/>
      <c r="TEO173" s="456"/>
      <c r="TEP173" s="331"/>
      <c r="TEQ173" s="331"/>
      <c r="TET173" s="455"/>
      <c r="TFD173" s="456"/>
      <c r="TFE173" s="331"/>
      <c r="TFF173" s="331"/>
      <c r="TFI173" s="455"/>
      <c r="TFS173" s="456"/>
      <c r="TFT173" s="331"/>
      <c r="TFU173" s="331"/>
      <c r="TFX173" s="455"/>
      <c r="TGH173" s="456"/>
      <c r="TGI173" s="331"/>
      <c r="TGJ173" s="331"/>
      <c r="TGM173" s="455"/>
      <c r="TGW173" s="456"/>
      <c r="TGX173" s="331"/>
      <c r="TGY173" s="331"/>
      <c r="THB173" s="455"/>
      <c r="THL173" s="456"/>
      <c r="THM173" s="331"/>
      <c r="THN173" s="331"/>
      <c r="THQ173" s="455"/>
      <c r="TIA173" s="456"/>
      <c r="TIB173" s="331"/>
      <c r="TIC173" s="331"/>
      <c r="TIF173" s="455"/>
      <c r="TIP173" s="456"/>
      <c r="TIQ173" s="331"/>
      <c r="TIR173" s="331"/>
      <c r="TIU173" s="455"/>
      <c r="TJE173" s="456"/>
      <c r="TJF173" s="331"/>
      <c r="TJG173" s="331"/>
      <c r="TJJ173" s="455"/>
      <c r="TJT173" s="456"/>
      <c r="TJU173" s="331"/>
      <c r="TJV173" s="331"/>
      <c r="TJY173" s="455"/>
      <c r="TKI173" s="456"/>
      <c r="TKJ173" s="331"/>
      <c r="TKK173" s="331"/>
      <c r="TKN173" s="455"/>
      <c r="TKX173" s="456"/>
      <c r="TKY173" s="331"/>
      <c r="TKZ173" s="331"/>
      <c r="TLC173" s="455"/>
      <c r="TLM173" s="456"/>
      <c r="TLN173" s="331"/>
      <c r="TLO173" s="331"/>
      <c r="TLR173" s="455"/>
      <c r="TMB173" s="456"/>
      <c r="TMC173" s="331"/>
      <c r="TMD173" s="331"/>
      <c r="TMG173" s="455"/>
      <c r="TMQ173" s="456"/>
      <c r="TMR173" s="331"/>
      <c r="TMS173" s="331"/>
      <c r="TMV173" s="455"/>
      <c r="TNF173" s="456"/>
      <c r="TNG173" s="331"/>
      <c r="TNH173" s="331"/>
      <c r="TNK173" s="455"/>
      <c r="TNU173" s="456"/>
      <c r="TNV173" s="331"/>
      <c r="TNW173" s="331"/>
      <c r="TNZ173" s="455"/>
      <c r="TOJ173" s="456"/>
      <c r="TOK173" s="331"/>
      <c r="TOL173" s="331"/>
      <c r="TOO173" s="455"/>
      <c r="TOY173" s="456"/>
      <c r="TOZ173" s="331"/>
      <c r="TPA173" s="331"/>
      <c r="TPD173" s="455"/>
      <c r="TPN173" s="456"/>
      <c r="TPO173" s="331"/>
      <c r="TPP173" s="331"/>
      <c r="TPS173" s="455"/>
      <c r="TQC173" s="456"/>
      <c r="TQD173" s="331"/>
      <c r="TQE173" s="331"/>
      <c r="TQH173" s="455"/>
      <c r="TQR173" s="456"/>
      <c r="TQS173" s="331"/>
      <c r="TQT173" s="331"/>
      <c r="TQW173" s="455"/>
      <c r="TRG173" s="456"/>
      <c r="TRH173" s="331"/>
      <c r="TRI173" s="331"/>
      <c r="TRL173" s="455"/>
      <c r="TRV173" s="456"/>
      <c r="TRW173" s="331"/>
      <c r="TRX173" s="331"/>
      <c r="TSA173" s="455"/>
      <c r="TSK173" s="456"/>
      <c r="TSL173" s="331"/>
      <c r="TSM173" s="331"/>
      <c r="TSP173" s="455"/>
      <c r="TSZ173" s="456"/>
      <c r="TTA173" s="331"/>
      <c r="TTB173" s="331"/>
      <c r="TTE173" s="455"/>
      <c r="TTO173" s="456"/>
      <c r="TTP173" s="331"/>
      <c r="TTQ173" s="331"/>
      <c r="TTT173" s="455"/>
      <c r="TUD173" s="456"/>
      <c r="TUE173" s="331"/>
      <c r="TUF173" s="331"/>
      <c r="TUI173" s="455"/>
      <c r="TUS173" s="456"/>
      <c r="TUT173" s="331"/>
      <c r="TUU173" s="331"/>
      <c r="TUX173" s="455"/>
      <c r="TVH173" s="456"/>
      <c r="TVI173" s="331"/>
      <c r="TVJ173" s="331"/>
      <c r="TVM173" s="455"/>
      <c r="TVW173" s="456"/>
      <c r="TVX173" s="331"/>
      <c r="TVY173" s="331"/>
      <c r="TWB173" s="455"/>
      <c r="TWL173" s="456"/>
      <c r="TWM173" s="331"/>
      <c r="TWN173" s="331"/>
      <c r="TWQ173" s="455"/>
      <c r="TXA173" s="456"/>
      <c r="TXB173" s="331"/>
      <c r="TXC173" s="331"/>
      <c r="TXF173" s="455"/>
      <c r="TXP173" s="456"/>
      <c r="TXQ173" s="331"/>
      <c r="TXR173" s="331"/>
      <c r="TXU173" s="455"/>
      <c r="TYE173" s="456"/>
      <c r="TYF173" s="331"/>
      <c r="TYG173" s="331"/>
      <c r="TYJ173" s="455"/>
      <c r="TYT173" s="456"/>
      <c r="TYU173" s="331"/>
      <c r="TYV173" s="331"/>
      <c r="TYY173" s="455"/>
      <c r="TZI173" s="456"/>
      <c r="TZJ173" s="331"/>
      <c r="TZK173" s="331"/>
      <c r="TZN173" s="455"/>
      <c r="TZX173" s="456"/>
      <c r="TZY173" s="331"/>
      <c r="TZZ173" s="331"/>
      <c r="UAC173" s="455"/>
      <c r="UAM173" s="456"/>
      <c r="UAN173" s="331"/>
      <c r="UAO173" s="331"/>
      <c r="UAR173" s="455"/>
      <c r="UBB173" s="456"/>
      <c r="UBC173" s="331"/>
      <c r="UBD173" s="331"/>
      <c r="UBG173" s="455"/>
      <c r="UBQ173" s="456"/>
      <c r="UBR173" s="331"/>
      <c r="UBS173" s="331"/>
      <c r="UBV173" s="455"/>
      <c r="UCF173" s="456"/>
      <c r="UCG173" s="331"/>
      <c r="UCH173" s="331"/>
      <c r="UCK173" s="455"/>
      <c r="UCU173" s="456"/>
      <c r="UCV173" s="331"/>
      <c r="UCW173" s="331"/>
      <c r="UCZ173" s="455"/>
      <c r="UDJ173" s="456"/>
      <c r="UDK173" s="331"/>
      <c r="UDL173" s="331"/>
      <c r="UDO173" s="455"/>
      <c r="UDY173" s="456"/>
      <c r="UDZ173" s="331"/>
      <c r="UEA173" s="331"/>
      <c r="UED173" s="455"/>
      <c r="UEN173" s="456"/>
      <c r="UEO173" s="331"/>
      <c r="UEP173" s="331"/>
      <c r="UES173" s="455"/>
      <c r="UFC173" s="456"/>
      <c r="UFD173" s="331"/>
      <c r="UFE173" s="331"/>
      <c r="UFH173" s="455"/>
      <c r="UFR173" s="456"/>
      <c r="UFS173" s="331"/>
      <c r="UFT173" s="331"/>
      <c r="UFW173" s="455"/>
      <c r="UGG173" s="456"/>
      <c r="UGH173" s="331"/>
      <c r="UGI173" s="331"/>
      <c r="UGL173" s="455"/>
      <c r="UGV173" s="456"/>
      <c r="UGW173" s="331"/>
      <c r="UGX173" s="331"/>
      <c r="UHA173" s="455"/>
      <c r="UHK173" s="456"/>
      <c r="UHL173" s="331"/>
      <c r="UHM173" s="331"/>
      <c r="UHP173" s="455"/>
      <c r="UHZ173" s="456"/>
      <c r="UIA173" s="331"/>
      <c r="UIB173" s="331"/>
      <c r="UIE173" s="455"/>
      <c r="UIO173" s="456"/>
      <c r="UIP173" s="331"/>
      <c r="UIQ173" s="331"/>
      <c r="UIT173" s="455"/>
      <c r="UJD173" s="456"/>
      <c r="UJE173" s="331"/>
      <c r="UJF173" s="331"/>
      <c r="UJI173" s="455"/>
      <c r="UJS173" s="456"/>
      <c r="UJT173" s="331"/>
      <c r="UJU173" s="331"/>
      <c r="UJX173" s="455"/>
      <c r="UKH173" s="456"/>
      <c r="UKI173" s="331"/>
      <c r="UKJ173" s="331"/>
      <c r="UKM173" s="455"/>
      <c r="UKW173" s="456"/>
      <c r="UKX173" s="331"/>
      <c r="UKY173" s="331"/>
      <c r="ULB173" s="455"/>
      <c r="ULL173" s="456"/>
      <c r="ULM173" s="331"/>
      <c r="ULN173" s="331"/>
      <c r="ULQ173" s="455"/>
      <c r="UMA173" s="456"/>
      <c r="UMB173" s="331"/>
      <c r="UMC173" s="331"/>
      <c r="UMF173" s="455"/>
      <c r="UMP173" s="456"/>
      <c r="UMQ173" s="331"/>
      <c r="UMR173" s="331"/>
      <c r="UMU173" s="455"/>
      <c r="UNE173" s="456"/>
      <c r="UNF173" s="331"/>
      <c r="UNG173" s="331"/>
      <c r="UNJ173" s="455"/>
      <c r="UNT173" s="456"/>
      <c r="UNU173" s="331"/>
      <c r="UNV173" s="331"/>
      <c r="UNY173" s="455"/>
      <c r="UOI173" s="456"/>
      <c r="UOJ173" s="331"/>
      <c r="UOK173" s="331"/>
      <c r="UON173" s="455"/>
      <c r="UOX173" s="456"/>
      <c r="UOY173" s="331"/>
      <c r="UOZ173" s="331"/>
      <c r="UPC173" s="455"/>
      <c r="UPM173" s="456"/>
      <c r="UPN173" s="331"/>
      <c r="UPO173" s="331"/>
      <c r="UPR173" s="455"/>
      <c r="UQB173" s="456"/>
      <c r="UQC173" s="331"/>
      <c r="UQD173" s="331"/>
      <c r="UQG173" s="455"/>
      <c r="UQQ173" s="456"/>
      <c r="UQR173" s="331"/>
      <c r="UQS173" s="331"/>
      <c r="UQV173" s="455"/>
      <c r="URF173" s="456"/>
      <c r="URG173" s="331"/>
      <c r="URH173" s="331"/>
      <c r="URK173" s="455"/>
      <c r="URU173" s="456"/>
      <c r="URV173" s="331"/>
      <c r="URW173" s="331"/>
      <c r="URZ173" s="455"/>
      <c r="USJ173" s="456"/>
      <c r="USK173" s="331"/>
      <c r="USL173" s="331"/>
      <c r="USO173" s="455"/>
      <c r="USY173" s="456"/>
      <c r="USZ173" s="331"/>
      <c r="UTA173" s="331"/>
      <c r="UTD173" s="455"/>
      <c r="UTN173" s="456"/>
      <c r="UTO173" s="331"/>
      <c r="UTP173" s="331"/>
      <c r="UTS173" s="455"/>
      <c r="UUC173" s="456"/>
      <c r="UUD173" s="331"/>
      <c r="UUE173" s="331"/>
      <c r="UUH173" s="455"/>
      <c r="UUR173" s="456"/>
      <c r="UUS173" s="331"/>
      <c r="UUT173" s="331"/>
      <c r="UUW173" s="455"/>
      <c r="UVG173" s="456"/>
      <c r="UVH173" s="331"/>
      <c r="UVI173" s="331"/>
      <c r="UVL173" s="455"/>
      <c r="UVV173" s="456"/>
      <c r="UVW173" s="331"/>
      <c r="UVX173" s="331"/>
      <c r="UWA173" s="455"/>
      <c r="UWK173" s="456"/>
      <c r="UWL173" s="331"/>
      <c r="UWM173" s="331"/>
      <c r="UWP173" s="455"/>
      <c r="UWZ173" s="456"/>
      <c r="UXA173" s="331"/>
      <c r="UXB173" s="331"/>
      <c r="UXE173" s="455"/>
      <c r="UXO173" s="456"/>
      <c r="UXP173" s="331"/>
      <c r="UXQ173" s="331"/>
      <c r="UXT173" s="455"/>
      <c r="UYD173" s="456"/>
      <c r="UYE173" s="331"/>
      <c r="UYF173" s="331"/>
      <c r="UYI173" s="455"/>
      <c r="UYS173" s="456"/>
      <c r="UYT173" s="331"/>
      <c r="UYU173" s="331"/>
      <c r="UYX173" s="455"/>
      <c r="UZH173" s="456"/>
      <c r="UZI173" s="331"/>
      <c r="UZJ173" s="331"/>
      <c r="UZM173" s="455"/>
      <c r="UZW173" s="456"/>
      <c r="UZX173" s="331"/>
      <c r="UZY173" s="331"/>
      <c r="VAB173" s="455"/>
      <c r="VAL173" s="456"/>
      <c r="VAM173" s="331"/>
      <c r="VAN173" s="331"/>
      <c r="VAQ173" s="455"/>
      <c r="VBA173" s="456"/>
      <c r="VBB173" s="331"/>
      <c r="VBC173" s="331"/>
      <c r="VBF173" s="455"/>
      <c r="VBP173" s="456"/>
      <c r="VBQ173" s="331"/>
      <c r="VBR173" s="331"/>
      <c r="VBU173" s="455"/>
      <c r="VCE173" s="456"/>
      <c r="VCF173" s="331"/>
      <c r="VCG173" s="331"/>
      <c r="VCJ173" s="455"/>
      <c r="VCT173" s="456"/>
      <c r="VCU173" s="331"/>
      <c r="VCV173" s="331"/>
      <c r="VCY173" s="455"/>
      <c r="VDI173" s="456"/>
      <c r="VDJ173" s="331"/>
      <c r="VDK173" s="331"/>
      <c r="VDN173" s="455"/>
      <c r="VDX173" s="456"/>
      <c r="VDY173" s="331"/>
      <c r="VDZ173" s="331"/>
      <c r="VEC173" s="455"/>
      <c r="VEM173" s="456"/>
      <c r="VEN173" s="331"/>
      <c r="VEO173" s="331"/>
      <c r="VER173" s="455"/>
      <c r="VFB173" s="456"/>
      <c r="VFC173" s="331"/>
      <c r="VFD173" s="331"/>
      <c r="VFG173" s="455"/>
      <c r="VFQ173" s="456"/>
      <c r="VFR173" s="331"/>
      <c r="VFS173" s="331"/>
      <c r="VFV173" s="455"/>
      <c r="VGF173" s="456"/>
      <c r="VGG173" s="331"/>
      <c r="VGH173" s="331"/>
      <c r="VGK173" s="455"/>
      <c r="VGU173" s="456"/>
      <c r="VGV173" s="331"/>
      <c r="VGW173" s="331"/>
      <c r="VGZ173" s="455"/>
      <c r="VHJ173" s="456"/>
      <c r="VHK173" s="331"/>
      <c r="VHL173" s="331"/>
      <c r="VHO173" s="455"/>
      <c r="VHY173" s="456"/>
      <c r="VHZ173" s="331"/>
      <c r="VIA173" s="331"/>
      <c r="VID173" s="455"/>
      <c r="VIN173" s="456"/>
      <c r="VIO173" s="331"/>
      <c r="VIP173" s="331"/>
      <c r="VIS173" s="455"/>
      <c r="VJC173" s="456"/>
      <c r="VJD173" s="331"/>
      <c r="VJE173" s="331"/>
      <c r="VJH173" s="455"/>
      <c r="VJR173" s="456"/>
      <c r="VJS173" s="331"/>
      <c r="VJT173" s="331"/>
      <c r="VJW173" s="455"/>
      <c r="VKG173" s="456"/>
      <c r="VKH173" s="331"/>
      <c r="VKI173" s="331"/>
      <c r="VKL173" s="455"/>
      <c r="VKV173" s="456"/>
      <c r="VKW173" s="331"/>
      <c r="VKX173" s="331"/>
      <c r="VLA173" s="455"/>
      <c r="VLK173" s="456"/>
      <c r="VLL173" s="331"/>
      <c r="VLM173" s="331"/>
      <c r="VLP173" s="455"/>
      <c r="VLZ173" s="456"/>
      <c r="VMA173" s="331"/>
      <c r="VMB173" s="331"/>
      <c r="VME173" s="455"/>
      <c r="VMO173" s="456"/>
      <c r="VMP173" s="331"/>
      <c r="VMQ173" s="331"/>
      <c r="VMT173" s="455"/>
      <c r="VND173" s="456"/>
      <c r="VNE173" s="331"/>
      <c r="VNF173" s="331"/>
      <c r="VNI173" s="455"/>
      <c r="VNS173" s="456"/>
      <c r="VNT173" s="331"/>
      <c r="VNU173" s="331"/>
      <c r="VNX173" s="455"/>
      <c r="VOH173" s="456"/>
      <c r="VOI173" s="331"/>
      <c r="VOJ173" s="331"/>
      <c r="VOM173" s="455"/>
      <c r="VOW173" s="456"/>
      <c r="VOX173" s="331"/>
      <c r="VOY173" s="331"/>
      <c r="VPB173" s="455"/>
      <c r="VPL173" s="456"/>
      <c r="VPM173" s="331"/>
      <c r="VPN173" s="331"/>
      <c r="VPQ173" s="455"/>
      <c r="VQA173" s="456"/>
      <c r="VQB173" s="331"/>
      <c r="VQC173" s="331"/>
      <c r="VQF173" s="455"/>
      <c r="VQP173" s="456"/>
      <c r="VQQ173" s="331"/>
      <c r="VQR173" s="331"/>
      <c r="VQU173" s="455"/>
      <c r="VRE173" s="456"/>
      <c r="VRF173" s="331"/>
      <c r="VRG173" s="331"/>
      <c r="VRJ173" s="455"/>
      <c r="VRT173" s="456"/>
      <c r="VRU173" s="331"/>
      <c r="VRV173" s="331"/>
      <c r="VRY173" s="455"/>
      <c r="VSI173" s="456"/>
      <c r="VSJ173" s="331"/>
      <c r="VSK173" s="331"/>
      <c r="VSN173" s="455"/>
      <c r="VSX173" s="456"/>
      <c r="VSY173" s="331"/>
      <c r="VSZ173" s="331"/>
      <c r="VTC173" s="455"/>
      <c r="VTM173" s="456"/>
      <c r="VTN173" s="331"/>
      <c r="VTO173" s="331"/>
      <c r="VTR173" s="455"/>
      <c r="VUB173" s="456"/>
      <c r="VUC173" s="331"/>
      <c r="VUD173" s="331"/>
      <c r="VUG173" s="455"/>
      <c r="VUQ173" s="456"/>
      <c r="VUR173" s="331"/>
      <c r="VUS173" s="331"/>
      <c r="VUV173" s="455"/>
      <c r="VVF173" s="456"/>
      <c r="VVG173" s="331"/>
      <c r="VVH173" s="331"/>
      <c r="VVK173" s="455"/>
      <c r="VVU173" s="456"/>
      <c r="VVV173" s="331"/>
      <c r="VVW173" s="331"/>
      <c r="VVZ173" s="455"/>
      <c r="VWJ173" s="456"/>
      <c r="VWK173" s="331"/>
      <c r="VWL173" s="331"/>
      <c r="VWO173" s="455"/>
      <c r="VWY173" s="456"/>
      <c r="VWZ173" s="331"/>
      <c r="VXA173" s="331"/>
      <c r="VXD173" s="455"/>
      <c r="VXN173" s="456"/>
      <c r="VXO173" s="331"/>
      <c r="VXP173" s="331"/>
      <c r="VXS173" s="455"/>
      <c r="VYC173" s="456"/>
      <c r="VYD173" s="331"/>
      <c r="VYE173" s="331"/>
      <c r="VYH173" s="455"/>
      <c r="VYR173" s="456"/>
      <c r="VYS173" s="331"/>
      <c r="VYT173" s="331"/>
      <c r="VYW173" s="455"/>
      <c r="VZG173" s="456"/>
      <c r="VZH173" s="331"/>
      <c r="VZI173" s="331"/>
      <c r="VZL173" s="455"/>
      <c r="VZV173" s="456"/>
      <c r="VZW173" s="331"/>
      <c r="VZX173" s="331"/>
      <c r="WAA173" s="455"/>
      <c r="WAK173" s="456"/>
      <c r="WAL173" s="331"/>
      <c r="WAM173" s="331"/>
      <c r="WAP173" s="455"/>
      <c r="WAZ173" s="456"/>
      <c r="WBA173" s="331"/>
      <c r="WBB173" s="331"/>
      <c r="WBE173" s="455"/>
      <c r="WBO173" s="456"/>
      <c r="WBP173" s="331"/>
      <c r="WBQ173" s="331"/>
      <c r="WBT173" s="455"/>
      <c r="WCD173" s="456"/>
      <c r="WCE173" s="331"/>
      <c r="WCF173" s="331"/>
      <c r="WCI173" s="455"/>
      <c r="WCS173" s="456"/>
      <c r="WCT173" s="331"/>
      <c r="WCU173" s="331"/>
      <c r="WCX173" s="455"/>
      <c r="WDH173" s="456"/>
      <c r="WDI173" s="331"/>
      <c r="WDJ173" s="331"/>
      <c r="WDM173" s="455"/>
      <c r="WDW173" s="456"/>
      <c r="WDX173" s="331"/>
      <c r="WDY173" s="331"/>
      <c r="WEB173" s="455"/>
      <c r="WEL173" s="456"/>
      <c r="WEM173" s="331"/>
      <c r="WEN173" s="331"/>
      <c r="WEQ173" s="455"/>
      <c r="WFA173" s="456"/>
      <c r="WFB173" s="331"/>
      <c r="WFC173" s="331"/>
      <c r="WFF173" s="455"/>
      <c r="WFP173" s="456"/>
      <c r="WFQ173" s="331"/>
      <c r="WFR173" s="331"/>
      <c r="WFU173" s="455"/>
      <c r="WGE173" s="456"/>
      <c r="WGF173" s="331"/>
      <c r="WGG173" s="331"/>
      <c r="WGJ173" s="455"/>
      <c r="WGT173" s="456"/>
      <c r="WGU173" s="331"/>
      <c r="WGV173" s="331"/>
      <c r="WGY173" s="455"/>
      <c r="WHI173" s="456"/>
      <c r="WHJ173" s="331"/>
      <c r="WHK173" s="331"/>
      <c r="WHN173" s="455"/>
      <c r="WHX173" s="456"/>
      <c r="WHY173" s="331"/>
      <c r="WHZ173" s="331"/>
      <c r="WIC173" s="455"/>
      <c r="WIM173" s="456"/>
      <c r="WIN173" s="331"/>
      <c r="WIO173" s="331"/>
      <c r="WIR173" s="455"/>
      <c r="WJB173" s="456"/>
      <c r="WJC173" s="331"/>
      <c r="WJD173" s="331"/>
      <c r="WJG173" s="455"/>
      <c r="WJQ173" s="456"/>
      <c r="WJR173" s="331"/>
      <c r="WJS173" s="331"/>
      <c r="WJV173" s="455"/>
      <c r="WKF173" s="456"/>
      <c r="WKG173" s="331"/>
      <c r="WKH173" s="331"/>
      <c r="WKK173" s="455"/>
      <c r="WKU173" s="456"/>
      <c r="WKV173" s="331"/>
      <c r="WKW173" s="331"/>
      <c r="WKZ173" s="455"/>
      <c r="WLJ173" s="456"/>
      <c r="WLK173" s="331"/>
      <c r="WLL173" s="331"/>
      <c r="WLO173" s="455"/>
      <c r="WLY173" s="456"/>
      <c r="WLZ173" s="331"/>
      <c r="WMA173" s="331"/>
      <c r="WMD173" s="455"/>
      <c r="WMN173" s="456"/>
      <c r="WMO173" s="331"/>
      <c r="WMP173" s="331"/>
      <c r="WMS173" s="455"/>
      <c r="WNC173" s="456"/>
      <c r="WND173" s="331"/>
      <c r="WNE173" s="331"/>
      <c r="WNH173" s="455"/>
      <c r="WNR173" s="456"/>
      <c r="WNS173" s="331"/>
      <c r="WNT173" s="331"/>
      <c r="WNW173" s="455"/>
      <c r="WOG173" s="456"/>
      <c r="WOH173" s="331"/>
      <c r="WOI173" s="331"/>
      <c r="WOL173" s="455"/>
      <c r="WOV173" s="456"/>
      <c r="WOW173" s="331"/>
      <c r="WOX173" s="331"/>
      <c r="WPA173" s="455"/>
      <c r="WPK173" s="456"/>
      <c r="WPL173" s="331"/>
      <c r="WPM173" s="331"/>
      <c r="WPP173" s="455"/>
      <c r="WPZ173" s="456"/>
      <c r="WQA173" s="331"/>
      <c r="WQB173" s="331"/>
      <c r="WQE173" s="455"/>
      <c r="WQO173" s="456"/>
      <c r="WQP173" s="331"/>
      <c r="WQQ173" s="331"/>
      <c r="WQT173" s="455"/>
      <c r="WRD173" s="456"/>
      <c r="WRE173" s="331"/>
      <c r="WRF173" s="331"/>
      <c r="WRI173" s="455"/>
      <c r="WRS173" s="456"/>
      <c r="WRT173" s="331"/>
      <c r="WRU173" s="331"/>
      <c r="WRX173" s="455"/>
      <c r="WSH173" s="456"/>
      <c r="WSI173" s="331"/>
      <c r="WSJ173" s="331"/>
      <c r="WSM173" s="455"/>
      <c r="WSW173" s="456"/>
      <c r="WSX173" s="331"/>
      <c r="WSY173" s="331"/>
      <c r="WTB173" s="455"/>
      <c r="WTL173" s="456"/>
      <c r="WTM173" s="331"/>
      <c r="WTN173" s="331"/>
      <c r="WTQ173" s="455"/>
      <c r="WUA173" s="456"/>
      <c r="WUB173" s="331"/>
      <c r="WUC173" s="331"/>
      <c r="WUF173" s="455"/>
      <c r="WUP173" s="456"/>
      <c r="WUQ173" s="331"/>
      <c r="WUR173" s="331"/>
      <c r="WUU173" s="455"/>
      <c r="WVE173" s="456"/>
      <c r="WVF173" s="331"/>
      <c r="WVG173" s="331"/>
      <c r="WVJ173" s="455"/>
      <c r="WVT173" s="456"/>
      <c r="WVU173" s="331"/>
      <c r="WVV173" s="331"/>
      <c r="WVY173" s="455"/>
      <c r="WWI173" s="456"/>
      <c r="WWJ173" s="331"/>
      <c r="WWK173" s="331"/>
      <c r="WWN173" s="455"/>
      <c r="WWX173" s="456"/>
      <c r="WWY173" s="331"/>
      <c r="WWZ173" s="331"/>
      <c r="WXC173" s="455"/>
      <c r="WXM173" s="456"/>
      <c r="WXN173" s="331"/>
      <c r="WXO173" s="331"/>
      <c r="WXR173" s="455"/>
      <c r="WYB173" s="456"/>
      <c r="WYC173" s="331"/>
      <c r="WYD173" s="331"/>
      <c r="WYG173" s="455"/>
      <c r="WYQ173" s="456"/>
      <c r="WYR173" s="331"/>
      <c r="WYS173" s="331"/>
      <c r="WYV173" s="455"/>
      <c r="WZF173" s="456"/>
      <c r="WZG173" s="331"/>
      <c r="WZH173" s="331"/>
      <c r="WZK173" s="455"/>
      <c r="WZU173" s="456"/>
      <c r="WZV173" s="331"/>
      <c r="WZW173" s="331"/>
      <c r="WZZ173" s="455"/>
      <c r="XAJ173" s="456"/>
      <c r="XAK173" s="331"/>
      <c r="XAL173" s="331"/>
      <c r="XAO173" s="455"/>
      <c r="XAY173" s="456"/>
      <c r="XAZ173" s="331"/>
      <c r="XBA173" s="331"/>
      <c r="XBD173" s="455"/>
      <c r="XBN173" s="456"/>
      <c r="XBO173" s="331"/>
      <c r="XBP173" s="331"/>
      <c r="XBS173" s="455"/>
      <c r="XCC173" s="456"/>
      <c r="XCD173" s="331"/>
      <c r="XCE173" s="331"/>
      <c r="XCH173" s="455"/>
      <c r="XCR173" s="456"/>
      <c r="XCS173" s="331"/>
      <c r="XCT173" s="331"/>
      <c r="XCW173" s="455"/>
      <c r="XDG173" s="456"/>
      <c r="XDH173" s="331"/>
      <c r="XDI173" s="331"/>
      <c r="XDL173" s="455"/>
      <c r="XDV173" s="456"/>
      <c r="XDW173" s="331"/>
      <c r="XDX173" s="331"/>
      <c r="XEA173" s="455"/>
      <c r="XEK173" s="456"/>
      <c r="XEL173" s="331"/>
      <c r="XEM173" s="331"/>
      <c r="XEP173" s="455"/>
      <c r="XEZ173" s="456"/>
      <c r="XFA173" s="331"/>
      <c r="XFB173" s="331"/>
    </row>
    <row r="174" spans="1:1022 1025:2045 2055:3065 3075:5120 5130:6140 6150:7160 7170:8192 8195:9215 9225:10235 10245:11255 11265:12287 12290:13310 13320:14330 14340:16382">
      <c r="A174" s="460" t="s">
        <v>5</v>
      </c>
      <c r="B174" t="s">
        <v>1166</v>
      </c>
      <c r="C174" t="s">
        <v>1167</v>
      </c>
      <c r="D174" t="s">
        <v>1168</v>
      </c>
      <c r="E174" s="490">
        <v>482825</v>
      </c>
      <c r="N174" t="s">
        <v>1169</v>
      </c>
      <c r="O174" s="461">
        <v>0.41</v>
      </c>
    </row>
    <row r="175" spans="1:1022 1025:2045 2055:3065 3075:5120 5130:6140 6150:7160 7170:8192 8195:9215 9225:10235 10245:11255 11265:12287 12290:13310 13320:14330 14340:16382" ht="15" thickBot="1">
      <c r="A175" s="462" t="s">
        <v>1126</v>
      </c>
      <c r="B175" s="463" t="s">
        <v>1170</v>
      </c>
      <c r="C175" s="463" t="s">
        <v>1167</v>
      </c>
      <c r="D175" s="463" t="s">
        <v>1167</v>
      </c>
      <c r="E175" s="3">
        <v>0.18</v>
      </c>
      <c r="F175" s="463"/>
      <c r="G175" s="463"/>
      <c r="H175" s="463"/>
      <c r="I175" s="463"/>
      <c r="J175" s="463"/>
      <c r="K175" s="463"/>
      <c r="L175" s="463"/>
      <c r="M175" s="463"/>
      <c r="N175" s="463" t="s">
        <v>1171</v>
      </c>
      <c r="O175" s="464">
        <v>0.46</v>
      </c>
      <c r="P175" t="s">
        <v>1172</v>
      </c>
    </row>
    <row r="176" spans="1:1022 1025:2045 2055:3065 3075:5120 5130:6140 6150:7160 7170:8192 8195:9215 9225:10235 10245:11255 11265:12287 12290:13310 13320:14330 14340:16382" s="445" customFormat="1">
      <c r="A176" s="492" t="s">
        <v>34</v>
      </c>
      <c r="B176" s="445" t="s">
        <v>763</v>
      </c>
      <c r="C176" s="493">
        <v>32097671</v>
      </c>
      <c r="D176" s="494">
        <v>2750124</v>
      </c>
      <c r="E176" s="455">
        <v>0.09</v>
      </c>
      <c r="F176" s="490">
        <v>482825</v>
      </c>
      <c r="G176" s="3">
        <v>0.18</v>
      </c>
      <c r="H176" s="490">
        <v>683303</v>
      </c>
      <c r="I176" s="3">
        <v>0.25</v>
      </c>
      <c r="J176" s="490">
        <v>1167337</v>
      </c>
      <c r="K176" s="3">
        <v>0.42</v>
      </c>
      <c r="L176" s="490">
        <v>416660</v>
      </c>
      <c r="M176" s="3">
        <v>0.15</v>
      </c>
      <c r="N176">
        <v>0</v>
      </c>
      <c r="O176" s="3">
        <v>0</v>
      </c>
      <c r="P176" s="490">
        <v>1583996</v>
      </c>
      <c r="Q176" s="3">
        <v>0.57999999999999996</v>
      </c>
    </row>
    <row r="177" spans="1:16">
      <c r="A177" s="460" t="s">
        <v>34</v>
      </c>
      <c r="B177" t="s">
        <v>1173</v>
      </c>
      <c r="C177" t="s">
        <v>1174</v>
      </c>
      <c r="D177" t="s">
        <v>1175</v>
      </c>
      <c r="E177" s="3">
        <v>0.25</v>
      </c>
      <c r="N177" t="s">
        <v>1176</v>
      </c>
      <c r="O177" s="461">
        <v>0.41</v>
      </c>
      <c r="P177" t="s">
        <v>1172</v>
      </c>
    </row>
    <row r="178" spans="1:16" ht="15" thickBot="1">
      <c r="A178" s="460" t="s">
        <v>34</v>
      </c>
      <c r="B178" t="s">
        <v>1177</v>
      </c>
      <c r="C178" t="s">
        <v>1174</v>
      </c>
      <c r="D178" t="s">
        <v>1178</v>
      </c>
      <c r="E178" s="490">
        <v>1167337</v>
      </c>
      <c r="N178" t="s">
        <v>1179</v>
      </c>
      <c r="O178" s="461">
        <v>0.26</v>
      </c>
    </row>
    <row r="179" spans="1:16">
      <c r="A179" s="457" t="s">
        <v>45</v>
      </c>
      <c r="B179" s="458" t="s">
        <v>776</v>
      </c>
      <c r="C179" s="458"/>
      <c r="D179" s="458"/>
      <c r="E179" s="3">
        <v>0.42</v>
      </c>
      <c r="F179" s="458"/>
      <c r="G179" s="458"/>
      <c r="H179" s="458"/>
      <c r="I179" s="458"/>
      <c r="J179" s="458"/>
      <c r="K179" s="458"/>
      <c r="L179" s="458"/>
      <c r="M179" s="458"/>
      <c r="N179" s="458" t="s">
        <v>1180</v>
      </c>
      <c r="O179" s="459">
        <v>0.3</v>
      </c>
      <c r="P179" t="s">
        <v>1181</v>
      </c>
    </row>
    <row r="180" spans="1:16">
      <c r="A180" s="460" t="s">
        <v>45</v>
      </c>
      <c r="B180" t="s">
        <v>1182</v>
      </c>
      <c r="C180" t="s">
        <v>1183</v>
      </c>
      <c r="D180" t="s">
        <v>1183</v>
      </c>
      <c r="E180" s="490">
        <v>416660</v>
      </c>
      <c r="N180" t="s">
        <v>1184</v>
      </c>
      <c r="O180" s="461">
        <v>0.14000000000000001</v>
      </c>
    </row>
    <row r="181" spans="1:16" ht="15" thickBot="1">
      <c r="A181" s="462" t="s">
        <v>45</v>
      </c>
      <c r="B181" s="463" t="s">
        <v>1185</v>
      </c>
      <c r="C181" s="463" t="s">
        <v>1183</v>
      </c>
      <c r="D181" s="463" t="s">
        <v>1183</v>
      </c>
      <c r="E181" s="3">
        <v>0.15</v>
      </c>
      <c r="F181" s="463"/>
      <c r="G181" s="463"/>
      <c r="H181" s="463"/>
      <c r="I181" s="463"/>
      <c r="J181" s="463"/>
      <c r="K181" s="463"/>
      <c r="L181" s="463"/>
      <c r="M181" s="463"/>
      <c r="N181" s="463" t="s">
        <v>1186</v>
      </c>
      <c r="O181" s="464">
        <v>0.15</v>
      </c>
      <c r="P181" t="s">
        <v>1172</v>
      </c>
    </row>
    <row r="182" spans="1:16">
      <c r="A182" s="460"/>
      <c r="E182">
        <v>0</v>
      </c>
      <c r="O182" s="461"/>
    </row>
    <row r="183" spans="1:16">
      <c r="A183" s="460" t="s">
        <v>630</v>
      </c>
      <c r="B183" t="s">
        <v>1187</v>
      </c>
      <c r="E183" s="3">
        <v>0</v>
      </c>
      <c r="O183" s="461"/>
    </row>
    <row r="184" spans="1:16" ht="15" thickBot="1">
      <c r="A184" s="462" t="s">
        <v>630</v>
      </c>
      <c r="B184" s="463" t="s">
        <v>1188</v>
      </c>
      <c r="C184" s="463"/>
      <c r="D184" s="463"/>
      <c r="E184" s="490">
        <v>1583996</v>
      </c>
      <c r="F184" s="463"/>
      <c r="G184" s="463"/>
      <c r="H184" s="463"/>
      <c r="I184" s="463"/>
      <c r="J184" s="463"/>
      <c r="K184" s="463"/>
      <c r="L184" s="463"/>
      <c r="M184" s="463"/>
      <c r="N184" s="463"/>
      <c r="O184" s="464"/>
    </row>
    <row r="185" spans="1:16">
      <c r="E185" s="3">
        <v>0.57999999999999996</v>
      </c>
    </row>
    <row r="190" spans="1:16">
      <c r="A190" s="318" t="s">
        <v>1189</v>
      </c>
    </row>
    <row r="193" spans="1:6">
      <c r="A193" s="51" t="s">
        <v>58</v>
      </c>
      <c r="B193" t="s">
        <v>1190</v>
      </c>
      <c r="C193" t="s">
        <v>1191</v>
      </c>
    </row>
    <row r="194" spans="1:6">
      <c r="A194" s="51" t="s">
        <v>200</v>
      </c>
      <c r="B194" t="s">
        <v>219</v>
      </c>
      <c r="C194" t="s">
        <v>1192</v>
      </c>
    </row>
    <row r="195" spans="1:6">
      <c r="A195" s="51" t="s">
        <v>60</v>
      </c>
      <c r="B195" t="s">
        <v>176</v>
      </c>
      <c r="C195" t="s">
        <v>1193</v>
      </c>
    </row>
    <row r="196" spans="1:6">
      <c r="A196" s="495" t="s">
        <v>114</v>
      </c>
      <c r="B196" t="s">
        <v>348</v>
      </c>
      <c r="C196" t="s">
        <v>1194</v>
      </c>
    </row>
    <row r="197" spans="1:6">
      <c r="A197" s="51" t="s">
        <v>115</v>
      </c>
      <c r="B197" t="s">
        <v>176</v>
      </c>
      <c r="C197" t="s">
        <v>1195</v>
      </c>
    </row>
    <row r="198" spans="1:6">
      <c r="A198" s="496" t="s">
        <v>342</v>
      </c>
      <c r="B198" t="s">
        <v>176</v>
      </c>
      <c r="C198" t="s">
        <v>1196</v>
      </c>
    </row>
    <row r="199" spans="1:6">
      <c r="A199" s="498" t="s">
        <v>41</v>
      </c>
      <c r="B199" t="s">
        <v>1197</v>
      </c>
      <c r="C199" t="s">
        <v>1198</v>
      </c>
    </row>
    <row r="200" spans="1:6">
      <c r="A200" s="51" t="s">
        <v>4</v>
      </c>
      <c r="B200" t="s">
        <v>1197</v>
      </c>
    </row>
    <row r="201" spans="1:6">
      <c r="A201" s="498" t="s">
        <v>26</v>
      </c>
      <c r="B201" t="s">
        <v>145</v>
      </c>
      <c r="C201" t="s">
        <v>1199</v>
      </c>
      <c r="F201" s="369" t="s">
        <v>1200</v>
      </c>
    </row>
    <row r="202" spans="1:6">
      <c r="A202" s="496" t="s">
        <v>419</v>
      </c>
      <c r="B202" t="s">
        <v>348</v>
      </c>
      <c r="C202" t="s">
        <v>1201</v>
      </c>
    </row>
    <row r="203" spans="1:6">
      <c r="A203" s="496" t="s">
        <v>56</v>
      </c>
      <c r="B203" t="s">
        <v>1197</v>
      </c>
      <c r="C203" t="s">
        <v>1202</v>
      </c>
    </row>
    <row r="204" spans="1:6">
      <c r="A204" s="495" t="s">
        <v>48</v>
      </c>
      <c r="B204" t="s">
        <v>176</v>
      </c>
      <c r="C204" t="s">
        <v>1194</v>
      </c>
    </row>
    <row r="205" spans="1:6">
      <c r="A205" s="496" t="s">
        <v>454</v>
      </c>
      <c r="B205" t="s">
        <v>1197</v>
      </c>
      <c r="C205" t="s">
        <v>1203</v>
      </c>
    </row>
    <row r="206" spans="1:6">
      <c r="A206" s="497" t="s">
        <v>53</v>
      </c>
      <c r="B206" t="s">
        <v>410</v>
      </c>
      <c r="C206" t="s">
        <v>1194</v>
      </c>
    </row>
    <row r="207" spans="1:6">
      <c r="A207" s="51" t="s">
        <v>31</v>
      </c>
      <c r="B207" t="s">
        <v>145</v>
      </c>
      <c r="C207" t="s">
        <v>1204</v>
      </c>
    </row>
    <row r="208" spans="1:6">
      <c r="A208" s="496" t="s">
        <v>530</v>
      </c>
      <c r="B208" t="s">
        <v>1205</v>
      </c>
      <c r="C208" t="s">
        <v>1206</v>
      </c>
    </row>
    <row r="209" spans="1:3">
      <c r="A209" s="51" t="s">
        <v>55</v>
      </c>
      <c r="B209" t="s">
        <v>1207</v>
      </c>
    </row>
    <row r="210" spans="1:3">
      <c r="A210" s="51" t="s">
        <v>36</v>
      </c>
      <c r="B210" t="s">
        <v>1197</v>
      </c>
      <c r="C210" t="s">
        <v>410</v>
      </c>
    </row>
    <row r="211" spans="1:3">
      <c r="A211" s="499" t="s">
        <v>563</v>
      </c>
      <c r="B211" t="s">
        <v>1205</v>
      </c>
      <c r="C211" t="s">
        <v>1203</v>
      </c>
    </row>
    <row r="212" spans="1:3">
      <c r="A212" s="496" t="s">
        <v>569</v>
      </c>
      <c r="B212" t="s">
        <v>1205</v>
      </c>
      <c r="C212" t="s">
        <v>1203</v>
      </c>
    </row>
    <row r="213" spans="1:3">
      <c r="A213" s="496" t="s">
        <v>573</v>
      </c>
      <c r="B213" t="s">
        <v>1205</v>
      </c>
      <c r="C213" t="s">
        <v>1203</v>
      </c>
    </row>
    <row r="214" spans="1:3">
      <c r="A214" s="51" t="s">
        <v>579</v>
      </c>
      <c r="B214" t="s">
        <v>1208</v>
      </c>
      <c r="C214" t="s">
        <v>1209</v>
      </c>
    </row>
    <row r="215" spans="1:3">
      <c r="A215" s="51" t="s">
        <v>630</v>
      </c>
      <c r="B215" t="s">
        <v>1210</v>
      </c>
      <c r="C215" t="s">
        <v>1211</v>
      </c>
    </row>
    <row r="216" spans="1:3">
      <c r="A216" s="499" t="s">
        <v>638</v>
      </c>
      <c r="B216" t="s">
        <v>1205</v>
      </c>
      <c r="C216" t="s">
        <v>1203</v>
      </c>
    </row>
    <row r="217" spans="1:3">
      <c r="A217" s="51" t="s">
        <v>642</v>
      </c>
      <c r="B217" t="s">
        <v>1144</v>
      </c>
    </row>
    <row r="218" spans="1:3">
      <c r="A218" s="51" t="s">
        <v>27</v>
      </c>
      <c r="B218" t="s">
        <v>1207</v>
      </c>
    </row>
    <row r="219" spans="1:3">
      <c r="A219" s="51" t="s">
        <v>656</v>
      </c>
      <c r="B219" t="s">
        <v>1197</v>
      </c>
      <c r="C219" t="s">
        <v>1212</v>
      </c>
    </row>
    <row r="220" spans="1:3">
      <c r="A220" s="497" t="s">
        <v>677</v>
      </c>
      <c r="B220" t="s">
        <v>1205</v>
      </c>
      <c r="C220" t="s">
        <v>1194</v>
      </c>
    </row>
    <row r="221" spans="1:3">
      <c r="A221" s="51" t="s">
        <v>23</v>
      </c>
      <c r="B221" t="s">
        <v>1207</v>
      </c>
    </row>
  </sheetData>
  <autoFilter ref="A1:XFB221" xr:uid="{A090E6A2-9408-4FF0-A5DB-7CF7FFCE232A}"/>
  <mergeCells count="4">
    <mergeCell ref="B17:T17"/>
    <mergeCell ref="U17:AJ17"/>
    <mergeCell ref="O63:P63"/>
    <mergeCell ref="C79:D79"/>
  </mergeCells>
  <hyperlinks>
    <hyperlink ref="R65" r:id="rId1" xr:uid="{422E4C5B-7BEB-4D45-A91F-2BE89ACE32D3}"/>
    <hyperlink ref="S67" r:id="rId2" xr:uid="{8F551E5B-A4C8-4ECC-A64C-B1020CDCE5D9}"/>
    <hyperlink ref="R68" r:id="rId3" xr:uid="{FC7F373A-ADB6-47A8-9813-EB045CFFC4D9}"/>
    <hyperlink ref="T85" r:id="rId4" xr:uid="{EFBEF16A-BA8F-42EB-A124-4D49B60D5455}"/>
    <hyperlink ref="F163" r:id="rId5" xr:uid="{6155B772-138A-4A6A-8DFF-7C06679AB670}"/>
    <hyperlink ref="B37" r:id="rId6" xr:uid="{E194D59B-19FD-4BEA-8953-8F32876D6DF0}"/>
    <hyperlink ref="B38" r:id="rId7" xr:uid="{BB3DA489-7E54-4403-9E46-B24BA64ADDDD}"/>
    <hyperlink ref="F154" r:id="rId8" xr:uid="{9F74BBDE-28E3-4355-B938-47B607099115}"/>
    <hyperlink ref="F166" r:id="rId9" xr:uid="{26B025B1-C88A-4CE0-ADC9-F7F720C94332}"/>
    <hyperlink ref="F159" r:id="rId10" xr:uid="{127B0D14-CEF3-4099-A293-564DA48C7E09}"/>
    <hyperlink ref="R77" location="_msoanchor_1" display=" [FC1]Table general comment: unit of measure in the heading, all phases reported even if 0%. Ph3+ after all other classes (as addition of the last three rows)" xr:uid="{A5FC616F-F97A-4F15-869E-C92A12D419D3}"/>
    <hyperlink ref="R78" location="_msoanchor_2" display="As per previous comment - this information is for Lynn - so it's all info she needs for graphics - we don't include all phases [KW2]" xr:uid="{0F99E415-5507-43CC-9D66-FBCDBB852A33}"/>
    <hyperlink ref="S84" r:id="rId11" xr:uid="{8BD09215-7E36-4744-A0EC-ADA68A10BDB4}"/>
    <hyperlink ref="H89" r:id="rId12" xr:uid="{CD7709A6-556E-4E42-8C4F-F1BFD51A952B}"/>
    <hyperlink ref="F164" r:id="rId13" xr:uid="{97C4476A-BC5C-4221-95F3-503D76EBC6C1}"/>
    <hyperlink ref="F158" r:id="rId14" xr:uid="{BC290A59-72B1-4113-B1D3-4C602152A7EE}"/>
    <hyperlink ref="R100" r:id="rId15" xr:uid="{8CF661F4-2550-4400-AD98-FE3A58519ABA}"/>
    <hyperlink ref="R97" r:id="rId16" xr:uid="{B2A3A851-D23C-4752-A320-F0F2AE356D8E}"/>
    <hyperlink ref="F201" r:id="rId17" xr:uid="{3146A413-2887-4FBF-899F-A3F9B96FFE40}"/>
    <hyperlink ref="R113" r:id="rId18" xr:uid="{92766475-5B15-4C47-BE30-CC34F90FDDE6}"/>
    <hyperlink ref="F156" r:id="rId19" xr:uid="{BA8E67E1-86EB-41A7-8529-9BCFB4AE5A77}"/>
  </hyperlinks>
  <pageMargins left="0.7" right="0.7" top="0.75" bottom="0.75" header="0.3" footer="0.3"/>
  <pageSetup paperSize="9" orientation="portrait" r:id="rId20"/>
  <drawing r:id="rId21"/>
  <legacyDrawing r:id="rId2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AA991-309B-43B3-967D-A7F7449297F7}">
  <sheetPr>
    <tabColor theme="9" tint="0.79998168889431442"/>
  </sheetPr>
  <dimension ref="A1:AX143"/>
  <sheetViews>
    <sheetView workbookViewId="0">
      <pane ySplit="1" topLeftCell="A2" activePane="bottomLeft" state="frozen"/>
      <selection pane="bottomLeft" activeCell="C1" sqref="C1"/>
    </sheetView>
  </sheetViews>
  <sheetFormatPr defaultColWidth="8.81640625" defaultRowHeight="14.5"/>
  <cols>
    <col min="1" max="1" width="33.1796875" bestFit="1" customWidth="1"/>
    <col min="5" max="6" width="13.453125" customWidth="1"/>
    <col min="11" max="11" width="7.1796875" bestFit="1" customWidth="1"/>
    <col min="12" max="12" width="10.54296875" bestFit="1" customWidth="1"/>
  </cols>
  <sheetData>
    <row r="1" spans="1:50" ht="58">
      <c r="B1" s="468" t="s">
        <v>1213</v>
      </c>
      <c r="C1" s="468" t="s">
        <v>1214</v>
      </c>
      <c r="D1" s="468" t="s">
        <v>1215</v>
      </c>
      <c r="E1" s="468" t="s">
        <v>1216</v>
      </c>
      <c r="F1" s="468" t="s">
        <v>1217</v>
      </c>
      <c r="G1" s="468" t="s">
        <v>1218</v>
      </c>
      <c r="H1" s="468" t="s">
        <v>1219</v>
      </c>
      <c r="AM1" t="s">
        <v>1217</v>
      </c>
    </row>
    <row r="2" spans="1:50">
      <c r="A2" s="467" t="s">
        <v>5</v>
      </c>
      <c r="B2">
        <v>7</v>
      </c>
      <c r="C2">
        <v>1</v>
      </c>
      <c r="E2">
        <v>6</v>
      </c>
      <c r="F2" t="s">
        <v>1220</v>
      </c>
      <c r="G2">
        <v>7</v>
      </c>
      <c r="H2">
        <v>7</v>
      </c>
    </row>
    <row r="3" spans="1:50">
      <c r="A3" s="467" t="s">
        <v>166</v>
      </c>
      <c r="F3" t="s">
        <v>61</v>
      </c>
      <c r="G3">
        <v>0</v>
      </c>
      <c r="H3">
        <v>0</v>
      </c>
    </row>
    <row r="4" spans="1:50">
      <c r="A4" s="467" t="s">
        <v>58</v>
      </c>
      <c r="B4">
        <v>5</v>
      </c>
      <c r="C4">
        <v>1</v>
      </c>
      <c r="D4">
        <v>4</v>
      </c>
      <c r="F4" t="s">
        <v>1221</v>
      </c>
      <c r="G4">
        <v>0</v>
      </c>
      <c r="H4">
        <v>1</v>
      </c>
      <c r="AM4" t="s">
        <v>1222</v>
      </c>
      <c r="AN4" t="s">
        <v>105</v>
      </c>
    </row>
    <row r="5" spans="1:50">
      <c r="A5" s="467" t="s">
        <v>179</v>
      </c>
      <c r="F5" t="s">
        <v>61</v>
      </c>
      <c r="G5">
        <v>0</v>
      </c>
      <c r="H5">
        <v>0</v>
      </c>
      <c r="AM5" t="s">
        <v>0</v>
      </c>
      <c r="AN5" t="s">
        <v>168</v>
      </c>
      <c r="AO5" t="s">
        <v>61</v>
      </c>
      <c r="AP5" t="s">
        <v>1197</v>
      </c>
      <c r="AQ5" t="s">
        <v>1223</v>
      </c>
      <c r="AR5" t="s">
        <v>1224</v>
      </c>
      <c r="AS5" t="s">
        <v>1225</v>
      </c>
      <c r="AT5" t="s">
        <v>142</v>
      </c>
      <c r="AU5" t="s">
        <v>1226</v>
      </c>
      <c r="AV5" t="s">
        <v>1220</v>
      </c>
      <c r="AW5" t="s">
        <v>1221</v>
      </c>
      <c r="AX5" t="s">
        <v>2</v>
      </c>
    </row>
    <row r="6" spans="1:50">
      <c r="A6" s="467" t="s">
        <v>34</v>
      </c>
      <c r="B6">
        <v>7</v>
      </c>
      <c r="C6">
        <v>1</v>
      </c>
      <c r="D6">
        <v>1</v>
      </c>
      <c r="E6">
        <v>5</v>
      </c>
      <c r="F6" t="s">
        <v>1220</v>
      </c>
      <c r="G6">
        <v>4</v>
      </c>
      <c r="H6">
        <v>4</v>
      </c>
      <c r="AM6" t="s">
        <v>5</v>
      </c>
      <c r="AP6">
        <v>0</v>
      </c>
      <c r="AV6">
        <v>1</v>
      </c>
      <c r="AX6">
        <v>1</v>
      </c>
    </row>
    <row r="7" spans="1:50">
      <c r="A7" s="467" t="s">
        <v>196</v>
      </c>
      <c r="F7" t="s">
        <v>61</v>
      </c>
      <c r="G7">
        <v>0</v>
      </c>
      <c r="H7">
        <v>0</v>
      </c>
      <c r="AM7" t="s">
        <v>166</v>
      </c>
      <c r="AO7">
        <v>1</v>
      </c>
      <c r="AP7">
        <v>0</v>
      </c>
      <c r="AX7">
        <v>1</v>
      </c>
    </row>
    <row r="8" spans="1:50">
      <c r="A8" s="467" t="s">
        <v>197</v>
      </c>
      <c r="B8">
        <v>2</v>
      </c>
      <c r="D8">
        <v>2</v>
      </c>
      <c r="F8" t="s">
        <v>61</v>
      </c>
      <c r="G8">
        <v>0</v>
      </c>
      <c r="H8">
        <v>0</v>
      </c>
      <c r="AM8" t="s">
        <v>58</v>
      </c>
      <c r="AP8">
        <v>0</v>
      </c>
      <c r="AW8">
        <v>1</v>
      </c>
      <c r="AX8">
        <v>1</v>
      </c>
    </row>
    <row r="9" spans="1:50">
      <c r="A9" s="467" t="s">
        <v>199</v>
      </c>
      <c r="F9" t="s">
        <v>61</v>
      </c>
      <c r="G9">
        <v>0</v>
      </c>
      <c r="H9">
        <v>0</v>
      </c>
      <c r="AM9" t="s">
        <v>179</v>
      </c>
      <c r="AO9">
        <v>1</v>
      </c>
      <c r="AP9">
        <v>0</v>
      </c>
      <c r="AX9">
        <v>1</v>
      </c>
    </row>
    <row r="10" spans="1:50">
      <c r="A10" s="467" t="s">
        <v>200</v>
      </c>
      <c r="B10">
        <v>7</v>
      </c>
      <c r="C10">
        <v>1</v>
      </c>
      <c r="E10">
        <v>6</v>
      </c>
      <c r="F10" t="s">
        <v>1223</v>
      </c>
      <c r="G10">
        <v>5.5</v>
      </c>
      <c r="H10">
        <v>1</v>
      </c>
      <c r="AM10" t="s">
        <v>34</v>
      </c>
      <c r="AP10">
        <v>0</v>
      </c>
      <c r="AV10">
        <v>1</v>
      </c>
      <c r="AX10">
        <v>1</v>
      </c>
    </row>
    <row r="11" spans="1:50">
      <c r="A11" s="467" t="s">
        <v>223</v>
      </c>
      <c r="F11" t="s">
        <v>61</v>
      </c>
      <c r="G11">
        <v>0</v>
      </c>
      <c r="H11">
        <v>0</v>
      </c>
      <c r="AM11" t="s">
        <v>196</v>
      </c>
      <c r="AO11">
        <v>1</v>
      </c>
      <c r="AP11">
        <v>0</v>
      </c>
      <c r="AX11">
        <v>1</v>
      </c>
    </row>
    <row r="12" spans="1:50">
      <c r="A12" s="467" t="s">
        <v>224</v>
      </c>
      <c r="F12" t="s">
        <v>61</v>
      </c>
      <c r="G12">
        <v>0</v>
      </c>
      <c r="H12">
        <v>0</v>
      </c>
      <c r="AM12" t="s">
        <v>197</v>
      </c>
      <c r="AO12">
        <v>1</v>
      </c>
      <c r="AP12">
        <v>0</v>
      </c>
      <c r="AX12">
        <v>1</v>
      </c>
    </row>
    <row r="13" spans="1:50">
      <c r="A13" s="467" t="s">
        <v>117</v>
      </c>
      <c r="B13">
        <v>1</v>
      </c>
      <c r="E13">
        <v>1</v>
      </c>
      <c r="F13" t="s">
        <v>61</v>
      </c>
      <c r="G13">
        <v>0</v>
      </c>
      <c r="H13">
        <v>1</v>
      </c>
      <c r="AM13" t="s">
        <v>199</v>
      </c>
      <c r="AO13">
        <v>1</v>
      </c>
      <c r="AP13">
        <v>0</v>
      </c>
      <c r="AX13">
        <v>1</v>
      </c>
    </row>
    <row r="14" spans="1:50">
      <c r="A14" s="467" t="s">
        <v>229</v>
      </c>
      <c r="F14" t="s">
        <v>61</v>
      </c>
      <c r="G14">
        <v>0</v>
      </c>
      <c r="H14">
        <v>0</v>
      </c>
      <c r="AM14" t="s">
        <v>200</v>
      </c>
      <c r="AP14">
        <v>0</v>
      </c>
      <c r="AQ14">
        <v>1</v>
      </c>
      <c r="AX14">
        <v>1</v>
      </c>
    </row>
    <row r="15" spans="1:50">
      <c r="A15" s="467" t="s">
        <v>230</v>
      </c>
      <c r="B15">
        <v>3</v>
      </c>
      <c r="D15">
        <v>3</v>
      </c>
      <c r="F15" t="s">
        <v>61</v>
      </c>
      <c r="G15">
        <v>0</v>
      </c>
      <c r="H15">
        <v>0</v>
      </c>
      <c r="AM15" t="s">
        <v>223</v>
      </c>
      <c r="AO15">
        <v>1</v>
      </c>
      <c r="AP15">
        <v>0</v>
      </c>
      <c r="AX15">
        <v>1</v>
      </c>
    </row>
    <row r="16" spans="1:50">
      <c r="A16" s="467" t="s">
        <v>232</v>
      </c>
      <c r="F16" t="s">
        <v>61</v>
      </c>
      <c r="G16">
        <v>0</v>
      </c>
      <c r="H16">
        <v>0</v>
      </c>
      <c r="AM16" t="s">
        <v>224</v>
      </c>
      <c r="AO16">
        <v>1</v>
      </c>
      <c r="AP16">
        <v>0</v>
      </c>
      <c r="AX16">
        <v>1</v>
      </c>
    </row>
    <row r="17" spans="1:50">
      <c r="A17" s="467" t="s">
        <v>233</v>
      </c>
      <c r="F17" t="s">
        <v>61</v>
      </c>
      <c r="G17">
        <v>0</v>
      </c>
      <c r="H17">
        <v>0</v>
      </c>
      <c r="AM17" t="s">
        <v>117</v>
      </c>
      <c r="AO17">
        <v>1</v>
      </c>
      <c r="AP17">
        <v>0</v>
      </c>
      <c r="AX17">
        <v>1</v>
      </c>
    </row>
    <row r="18" spans="1:50">
      <c r="A18" s="467" t="s">
        <v>234</v>
      </c>
      <c r="F18" t="s">
        <v>61</v>
      </c>
      <c r="G18">
        <v>0</v>
      </c>
      <c r="H18">
        <v>0</v>
      </c>
      <c r="AM18" t="s">
        <v>229</v>
      </c>
      <c r="AO18">
        <v>1</v>
      </c>
      <c r="AP18">
        <v>0</v>
      </c>
      <c r="AX18">
        <v>1</v>
      </c>
    </row>
    <row r="19" spans="1:50">
      <c r="A19" s="467" t="s">
        <v>235</v>
      </c>
      <c r="F19" t="s">
        <v>61</v>
      </c>
      <c r="G19">
        <v>0</v>
      </c>
      <c r="H19">
        <v>0</v>
      </c>
      <c r="AM19" t="s">
        <v>230</v>
      </c>
      <c r="AO19">
        <v>1</v>
      </c>
      <c r="AP19">
        <v>0</v>
      </c>
      <c r="AX19">
        <v>1</v>
      </c>
    </row>
    <row r="20" spans="1:50">
      <c r="A20" s="467" t="s">
        <v>22</v>
      </c>
      <c r="B20">
        <v>7</v>
      </c>
      <c r="C20">
        <v>1</v>
      </c>
      <c r="E20">
        <v>6</v>
      </c>
      <c r="F20" t="s">
        <v>142</v>
      </c>
      <c r="G20">
        <v>4</v>
      </c>
      <c r="H20">
        <v>7</v>
      </c>
      <c r="AM20" t="s">
        <v>232</v>
      </c>
      <c r="AO20">
        <v>1</v>
      </c>
      <c r="AP20">
        <v>0</v>
      </c>
      <c r="AX20">
        <v>1</v>
      </c>
    </row>
    <row r="21" spans="1:50">
      <c r="A21" s="467" t="s">
        <v>37</v>
      </c>
      <c r="B21">
        <v>7</v>
      </c>
      <c r="C21">
        <v>1</v>
      </c>
      <c r="E21">
        <v>6</v>
      </c>
      <c r="F21" t="s">
        <v>142</v>
      </c>
      <c r="G21">
        <v>6</v>
      </c>
      <c r="H21">
        <v>6</v>
      </c>
      <c r="AM21" t="s">
        <v>233</v>
      </c>
      <c r="AO21">
        <v>1</v>
      </c>
      <c r="AP21">
        <v>0</v>
      </c>
      <c r="AX21">
        <v>1</v>
      </c>
    </row>
    <row r="22" spans="1:50">
      <c r="A22" s="467" t="s">
        <v>59</v>
      </c>
      <c r="B22">
        <v>5</v>
      </c>
      <c r="C22">
        <v>1</v>
      </c>
      <c r="D22">
        <v>1</v>
      </c>
      <c r="E22">
        <v>3</v>
      </c>
      <c r="F22" t="s">
        <v>142</v>
      </c>
      <c r="G22">
        <v>0</v>
      </c>
      <c r="H22">
        <v>4</v>
      </c>
      <c r="AM22" t="s">
        <v>234</v>
      </c>
      <c r="AO22">
        <v>1</v>
      </c>
      <c r="AP22">
        <v>0</v>
      </c>
      <c r="AX22">
        <v>1</v>
      </c>
    </row>
    <row r="23" spans="1:50">
      <c r="A23" s="467" t="s">
        <v>264</v>
      </c>
      <c r="B23">
        <v>2</v>
      </c>
      <c r="D23">
        <v>2</v>
      </c>
      <c r="F23" t="s">
        <v>61</v>
      </c>
      <c r="G23">
        <v>0</v>
      </c>
      <c r="H23">
        <v>0</v>
      </c>
      <c r="AM23" t="s">
        <v>235</v>
      </c>
      <c r="AO23">
        <v>1</v>
      </c>
      <c r="AP23">
        <v>0</v>
      </c>
      <c r="AX23">
        <v>1</v>
      </c>
    </row>
    <row r="24" spans="1:50">
      <c r="A24" s="467" t="s">
        <v>21</v>
      </c>
      <c r="B24">
        <v>7</v>
      </c>
      <c r="C24">
        <v>1</v>
      </c>
      <c r="E24">
        <v>6</v>
      </c>
      <c r="F24" t="s">
        <v>142</v>
      </c>
      <c r="G24">
        <v>6</v>
      </c>
      <c r="H24">
        <v>5</v>
      </c>
      <c r="AM24" t="s">
        <v>22</v>
      </c>
      <c r="AP24">
        <v>0</v>
      </c>
      <c r="AT24">
        <v>1</v>
      </c>
      <c r="AX24">
        <v>1</v>
      </c>
    </row>
    <row r="25" spans="1:50">
      <c r="A25" s="467" t="s">
        <v>25</v>
      </c>
      <c r="B25">
        <v>7</v>
      </c>
      <c r="C25">
        <v>1</v>
      </c>
      <c r="E25">
        <v>6</v>
      </c>
      <c r="F25" t="s">
        <v>142</v>
      </c>
      <c r="G25">
        <v>7</v>
      </c>
      <c r="H25">
        <v>7</v>
      </c>
      <c r="AM25" t="s">
        <v>37</v>
      </c>
      <c r="AP25">
        <v>0</v>
      </c>
      <c r="AT25">
        <v>1</v>
      </c>
      <c r="AX25">
        <v>1</v>
      </c>
    </row>
    <row r="26" spans="1:50">
      <c r="A26" s="467" t="s">
        <v>29</v>
      </c>
      <c r="B26">
        <v>7</v>
      </c>
      <c r="C26">
        <v>1</v>
      </c>
      <c r="E26">
        <v>6</v>
      </c>
      <c r="F26" t="s">
        <v>142</v>
      </c>
      <c r="G26">
        <v>7</v>
      </c>
      <c r="H26">
        <v>7</v>
      </c>
      <c r="AM26" t="s">
        <v>59</v>
      </c>
      <c r="AP26">
        <v>0</v>
      </c>
      <c r="AT26">
        <v>1</v>
      </c>
      <c r="AX26">
        <v>1</v>
      </c>
    </row>
    <row r="27" spans="1:50">
      <c r="A27" s="467" t="s">
        <v>288</v>
      </c>
      <c r="F27" t="s">
        <v>61</v>
      </c>
      <c r="G27">
        <v>0</v>
      </c>
      <c r="H27">
        <v>0</v>
      </c>
      <c r="AM27" t="s">
        <v>264</v>
      </c>
      <c r="AO27">
        <v>1</v>
      </c>
      <c r="AP27">
        <v>0</v>
      </c>
      <c r="AX27">
        <v>1</v>
      </c>
    </row>
    <row r="28" spans="1:50">
      <c r="A28" s="467" t="s">
        <v>8</v>
      </c>
      <c r="B28">
        <v>1</v>
      </c>
      <c r="C28">
        <v>1</v>
      </c>
      <c r="F28" t="s">
        <v>142</v>
      </c>
      <c r="G28">
        <v>1</v>
      </c>
      <c r="H28">
        <v>1</v>
      </c>
      <c r="AM28" t="s">
        <v>21</v>
      </c>
      <c r="AP28">
        <v>0</v>
      </c>
      <c r="AT28">
        <v>1</v>
      </c>
      <c r="AX28">
        <v>1</v>
      </c>
    </row>
    <row r="29" spans="1:50">
      <c r="A29" s="467" t="s">
        <v>24</v>
      </c>
      <c r="B29">
        <v>5</v>
      </c>
      <c r="C29">
        <v>1</v>
      </c>
      <c r="D29">
        <v>2</v>
      </c>
      <c r="E29">
        <v>2</v>
      </c>
      <c r="F29" t="s">
        <v>142</v>
      </c>
      <c r="G29">
        <v>0</v>
      </c>
      <c r="H29">
        <v>2</v>
      </c>
      <c r="AM29" t="s">
        <v>25</v>
      </c>
      <c r="AP29">
        <v>0</v>
      </c>
      <c r="AT29">
        <v>1</v>
      </c>
      <c r="AX29">
        <v>1</v>
      </c>
    </row>
    <row r="30" spans="1:50">
      <c r="A30" s="467" t="s">
        <v>299</v>
      </c>
      <c r="B30">
        <v>1</v>
      </c>
      <c r="D30">
        <v>1</v>
      </c>
      <c r="F30" t="s">
        <v>61</v>
      </c>
      <c r="G30">
        <v>0</v>
      </c>
      <c r="H30">
        <v>0</v>
      </c>
      <c r="AM30" t="s">
        <v>29</v>
      </c>
      <c r="AP30">
        <v>0</v>
      </c>
      <c r="AT30">
        <v>1</v>
      </c>
      <c r="AX30">
        <v>1</v>
      </c>
    </row>
    <row r="31" spans="1:50">
      <c r="A31" s="467" t="s">
        <v>60</v>
      </c>
      <c r="B31">
        <v>7</v>
      </c>
      <c r="C31">
        <v>1</v>
      </c>
      <c r="D31">
        <v>5</v>
      </c>
      <c r="E31">
        <v>1</v>
      </c>
      <c r="F31" t="s">
        <v>1221</v>
      </c>
      <c r="G31">
        <v>0</v>
      </c>
      <c r="H31">
        <v>1</v>
      </c>
      <c r="AM31" t="s">
        <v>288</v>
      </c>
      <c r="AO31">
        <v>1</v>
      </c>
      <c r="AP31">
        <v>0</v>
      </c>
      <c r="AX31">
        <v>1</v>
      </c>
    </row>
    <row r="32" spans="1:50">
      <c r="A32" s="467" t="s">
        <v>303</v>
      </c>
      <c r="F32" t="s">
        <v>61</v>
      </c>
      <c r="G32">
        <v>0</v>
      </c>
      <c r="H32">
        <v>0</v>
      </c>
      <c r="AM32" t="s">
        <v>8</v>
      </c>
      <c r="AP32">
        <v>0</v>
      </c>
      <c r="AT32">
        <v>1</v>
      </c>
      <c r="AX32">
        <v>1</v>
      </c>
    </row>
    <row r="33" spans="1:50">
      <c r="A33" s="467" t="s">
        <v>118</v>
      </c>
      <c r="B33">
        <v>6</v>
      </c>
      <c r="D33">
        <v>1</v>
      </c>
      <c r="E33">
        <v>5</v>
      </c>
      <c r="F33" t="s">
        <v>142</v>
      </c>
      <c r="G33">
        <v>0</v>
      </c>
      <c r="H33">
        <v>6</v>
      </c>
      <c r="AM33" t="s">
        <v>24</v>
      </c>
      <c r="AP33">
        <v>0</v>
      </c>
      <c r="AT33">
        <v>1</v>
      </c>
      <c r="AX33">
        <v>1</v>
      </c>
    </row>
    <row r="34" spans="1:50">
      <c r="A34" s="467" t="s">
        <v>114</v>
      </c>
      <c r="B34">
        <v>5</v>
      </c>
      <c r="C34">
        <v>1</v>
      </c>
      <c r="D34">
        <v>4</v>
      </c>
      <c r="F34" t="s">
        <v>168</v>
      </c>
      <c r="G34">
        <v>0</v>
      </c>
      <c r="H34">
        <v>0</v>
      </c>
      <c r="AM34" t="s">
        <v>299</v>
      </c>
      <c r="AO34">
        <v>1</v>
      </c>
      <c r="AP34">
        <v>0</v>
      </c>
      <c r="AX34">
        <v>1</v>
      </c>
    </row>
    <row r="35" spans="1:50">
      <c r="A35" s="467" t="s">
        <v>312</v>
      </c>
      <c r="B35">
        <v>7</v>
      </c>
      <c r="C35">
        <v>1</v>
      </c>
      <c r="D35">
        <v>5</v>
      </c>
      <c r="E35">
        <v>1</v>
      </c>
      <c r="F35" t="s">
        <v>168</v>
      </c>
      <c r="G35">
        <v>0</v>
      </c>
      <c r="H35">
        <v>1</v>
      </c>
      <c r="AM35" t="s">
        <v>60</v>
      </c>
      <c r="AP35">
        <v>0</v>
      </c>
      <c r="AW35">
        <v>1</v>
      </c>
      <c r="AX35">
        <v>1</v>
      </c>
    </row>
    <row r="36" spans="1:50">
      <c r="A36" s="467" t="s">
        <v>3</v>
      </c>
      <c r="B36">
        <v>7</v>
      </c>
      <c r="C36">
        <v>1</v>
      </c>
      <c r="E36">
        <v>6</v>
      </c>
      <c r="F36" t="s">
        <v>142</v>
      </c>
      <c r="G36">
        <v>7</v>
      </c>
      <c r="H36">
        <v>7</v>
      </c>
      <c r="AM36" t="s">
        <v>303</v>
      </c>
      <c r="AO36">
        <v>1</v>
      </c>
      <c r="AP36">
        <v>0</v>
      </c>
      <c r="AX36">
        <v>1</v>
      </c>
    </row>
    <row r="37" spans="1:50">
      <c r="A37" s="467" t="s">
        <v>57</v>
      </c>
      <c r="B37">
        <v>7</v>
      </c>
      <c r="C37">
        <v>1</v>
      </c>
      <c r="D37">
        <v>1</v>
      </c>
      <c r="E37">
        <v>5</v>
      </c>
      <c r="F37" t="s">
        <v>142</v>
      </c>
      <c r="G37">
        <v>3</v>
      </c>
      <c r="H37">
        <v>5</v>
      </c>
      <c r="AM37" t="s">
        <v>118</v>
      </c>
      <c r="AP37">
        <v>0</v>
      </c>
      <c r="AT37">
        <v>1</v>
      </c>
      <c r="AX37">
        <v>1</v>
      </c>
    </row>
    <row r="38" spans="1:50">
      <c r="A38" s="467" t="s">
        <v>333</v>
      </c>
      <c r="F38" t="s">
        <v>61</v>
      </c>
      <c r="G38">
        <v>0</v>
      </c>
      <c r="H38">
        <v>0</v>
      </c>
      <c r="AM38" t="s">
        <v>114</v>
      </c>
      <c r="AN38">
        <v>1</v>
      </c>
      <c r="AP38">
        <v>0</v>
      </c>
      <c r="AX38">
        <v>1</v>
      </c>
    </row>
    <row r="39" spans="1:50">
      <c r="A39" s="467" t="s">
        <v>35</v>
      </c>
      <c r="B39">
        <v>3</v>
      </c>
      <c r="C39">
        <v>1</v>
      </c>
      <c r="D39">
        <v>2</v>
      </c>
      <c r="F39" t="s">
        <v>142</v>
      </c>
      <c r="G39">
        <v>1</v>
      </c>
      <c r="H39">
        <v>1</v>
      </c>
      <c r="AM39" t="s">
        <v>312</v>
      </c>
      <c r="AN39">
        <v>1</v>
      </c>
      <c r="AP39">
        <v>0</v>
      </c>
      <c r="AX39">
        <v>1</v>
      </c>
    </row>
    <row r="40" spans="1:50">
      <c r="A40" s="467" t="s">
        <v>115</v>
      </c>
      <c r="B40">
        <v>1</v>
      </c>
      <c r="C40">
        <v>1</v>
      </c>
      <c r="F40" t="s">
        <v>1197</v>
      </c>
      <c r="G40">
        <v>0</v>
      </c>
      <c r="H40">
        <v>1</v>
      </c>
      <c r="AM40" t="s">
        <v>3</v>
      </c>
      <c r="AP40">
        <v>0</v>
      </c>
      <c r="AT40">
        <v>1</v>
      </c>
      <c r="AX40">
        <v>1</v>
      </c>
    </row>
    <row r="41" spans="1:50">
      <c r="A41" s="467" t="s">
        <v>52</v>
      </c>
      <c r="B41">
        <v>5</v>
      </c>
      <c r="C41">
        <v>1</v>
      </c>
      <c r="D41">
        <v>2</v>
      </c>
      <c r="E41">
        <v>2</v>
      </c>
      <c r="F41" t="s">
        <v>1197</v>
      </c>
      <c r="G41">
        <v>0</v>
      </c>
      <c r="H41">
        <v>1</v>
      </c>
      <c r="AM41" t="s">
        <v>57</v>
      </c>
      <c r="AP41">
        <v>0</v>
      </c>
      <c r="AT41">
        <v>1</v>
      </c>
      <c r="AX41">
        <v>1</v>
      </c>
    </row>
    <row r="42" spans="1:50">
      <c r="A42" s="467" t="s">
        <v>342</v>
      </c>
      <c r="B42">
        <v>6</v>
      </c>
      <c r="C42">
        <v>1</v>
      </c>
      <c r="D42">
        <v>3</v>
      </c>
      <c r="E42">
        <v>2</v>
      </c>
      <c r="F42" t="s">
        <v>1221</v>
      </c>
      <c r="G42">
        <v>0</v>
      </c>
      <c r="H42">
        <v>2</v>
      </c>
      <c r="AM42" t="s">
        <v>333</v>
      </c>
      <c r="AO42">
        <v>1</v>
      </c>
      <c r="AP42">
        <v>0</v>
      </c>
      <c r="AX42">
        <v>1</v>
      </c>
    </row>
    <row r="43" spans="1:50">
      <c r="A43" s="467" t="s">
        <v>41</v>
      </c>
      <c r="B43">
        <v>7</v>
      </c>
      <c r="C43">
        <v>1</v>
      </c>
      <c r="D43">
        <v>1</v>
      </c>
      <c r="E43">
        <v>5</v>
      </c>
      <c r="F43" t="s">
        <v>142</v>
      </c>
      <c r="G43">
        <v>3</v>
      </c>
      <c r="H43">
        <v>6</v>
      </c>
      <c r="AM43" t="s">
        <v>35</v>
      </c>
      <c r="AP43">
        <v>0</v>
      </c>
      <c r="AT43">
        <v>1</v>
      </c>
      <c r="AX43">
        <v>1</v>
      </c>
    </row>
    <row r="44" spans="1:50">
      <c r="A44" s="467" t="s">
        <v>359</v>
      </c>
      <c r="F44" t="s">
        <v>61</v>
      </c>
      <c r="G44">
        <v>0</v>
      </c>
      <c r="H44">
        <v>0</v>
      </c>
      <c r="AM44" t="s">
        <v>115</v>
      </c>
      <c r="AP44">
        <v>1</v>
      </c>
      <c r="AX44">
        <v>1</v>
      </c>
    </row>
    <row r="45" spans="1:50">
      <c r="A45" s="467" t="s">
        <v>360</v>
      </c>
      <c r="B45">
        <v>7</v>
      </c>
      <c r="C45">
        <v>1</v>
      </c>
      <c r="D45">
        <v>6</v>
      </c>
      <c r="F45" t="s">
        <v>168</v>
      </c>
      <c r="G45">
        <v>0</v>
      </c>
      <c r="H45">
        <v>0</v>
      </c>
      <c r="AM45" t="s">
        <v>52</v>
      </c>
      <c r="AP45">
        <v>1</v>
      </c>
      <c r="AX45">
        <v>1</v>
      </c>
    </row>
    <row r="46" spans="1:50">
      <c r="A46" s="467" t="s">
        <v>51</v>
      </c>
      <c r="B46">
        <v>7</v>
      </c>
      <c r="C46">
        <v>1</v>
      </c>
      <c r="E46">
        <v>6</v>
      </c>
      <c r="F46" t="s">
        <v>142</v>
      </c>
      <c r="G46">
        <v>7</v>
      </c>
      <c r="H46">
        <v>7</v>
      </c>
      <c r="AM46" t="s">
        <v>342</v>
      </c>
      <c r="AP46">
        <v>0</v>
      </c>
      <c r="AW46">
        <v>1</v>
      </c>
      <c r="AX46">
        <v>1</v>
      </c>
    </row>
    <row r="47" spans="1:50">
      <c r="A47" s="467" t="s">
        <v>4</v>
      </c>
      <c r="B47">
        <v>7</v>
      </c>
      <c r="C47">
        <v>1</v>
      </c>
      <c r="E47">
        <v>6</v>
      </c>
      <c r="F47" t="s">
        <v>1223</v>
      </c>
      <c r="G47">
        <v>7</v>
      </c>
      <c r="H47">
        <v>3</v>
      </c>
      <c r="AM47" t="s">
        <v>41</v>
      </c>
      <c r="AP47">
        <v>0</v>
      </c>
      <c r="AT47">
        <v>1</v>
      </c>
      <c r="AX47">
        <v>1</v>
      </c>
    </row>
    <row r="48" spans="1:50">
      <c r="A48" s="467" t="s">
        <v>381</v>
      </c>
      <c r="B48">
        <v>1</v>
      </c>
      <c r="D48">
        <v>1</v>
      </c>
      <c r="F48" t="s">
        <v>61</v>
      </c>
      <c r="G48">
        <v>0</v>
      </c>
      <c r="H48">
        <v>0</v>
      </c>
      <c r="AM48" t="s">
        <v>359</v>
      </c>
      <c r="AO48">
        <v>1</v>
      </c>
      <c r="AP48">
        <v>0</v>
      </c>
      <c r="AX48">
        <v>1</v>
      </c>
    </row>
    <row r="49" spans="1:50">
      <c r="A49" s="467" t="s">
        <v>383</v>
      </c>
      <c r="F49" t="s">
        <v>61</v>
      </c>
      <c r="G49">
        <v>0</v>
      </c>
      <c r="H49">
        <v>0</v>
      </c>
      <c r="AM49" t="s">
        <v>360</v>
      </c>
      <c r="AN49">
        <v>1</v>
      </c>
      <c r="AP49">
        <v>0</v>
      </c>
      <c r="AX49">
        <v>1</v>
      </c>
    </row>
    <row r="50" spans="1:50">
      <c r="A50" s="467" t="s">
        <v>54</v>
      </c>
      <c r="B50">
        <v>7</v>
      </c>
      <c r="C50">
        <v>1</v>
      </c>
      <c r="E50">
        <v>6</v>
      </c>
      <c r="F50" t="s">
        <v>142</v>
      </c>
      <c r="G50">
        <v>0</v>
      </c>
      <c r="H50">
        <v>7</v>
      </c>
      <c r="AM50" t="s">
        <v>51</v>
      </c>
      <c r="AP50">
        <v>0</v>
      </c>
      <c r="AT50">
        <v>1</v>
      </c>
      <c r="AX50">
        <v>1</v>
      </c>
    </row>
    <row r="51" spans="1:50">
      <c r="A51" s="467" t="s">
        <v>384</v>
      </c>
      <c r="F51" t="s">
        <v>61</v>
      </c>
      <c r="G51">
        <v>0</v>
      </c>
      <c r="H51">
        <v>0</v>
      </c>
      <c r="AM51" t="s">
        <v>4</v>
      </c>
      <c r="AP51">
        <v>0</v>
      </c>
      <c r="AQ51">
        <v>1</v>
      </c>
      <c r="AX51">
        <v>1</v>
      </c>
    </row>
    <row r="52" spans="1:50">
      <c r="A52" s="467" t="s">
        <v>44</v>
      </c>
      <c r="B52">
        <v>2</v>
      </c>
      <c r="C52">
        <v>1</v>
      </c>
      <c r="D52">
        <v>1</v>
      </c>
      <c r="F52" t="s">
        <v>142</v>
      </c>
      <c r="G52">
        <v>0</v>
      </c>
      <c r="H52">
        <v>1</v>
      </c>
      <c r="AM52" t="s">
        <v>381</v>
      </c>
      <c r="AO52">
        <v>1</v>
      </c>
      <c r="AP52">
        <v>0</v>
      </c>
      <c r="AX52">
        <v>1</v>
      </c>
    </row>
    <row r="53" spans="1:50">
      <c r="A53" s="467" t="s">
        <v>386</v>
      </c>
      <c r="F53" t="s">
        <v>61</v>
      </c>
      <c r="G53">
        <v>0</v>
      </c>
      <c r="H53">
        <v>0</v>
      </c>
      <c r="AM53" t="s">
        <v>383</v>
      </c>
      <c r="AO53">
        <v>1</v>
      </c>
      <c r="AP53">
        <v>0</v>
      </c>
      <c r="AX53">
        <v>1</v>
      </c>
    </row>
    <row r="54" spans="1:50">
      <c r="A54" s="467" t="s">
        <v>17</v>
      </c>
      <c r="B54">
        <v>7</v>
      </c>
      <c r="C54">
        <v>1</v>
      </c>
      <c r="E54">
        <v>6</v>
      </c>
      <c r="F54" t="s">
        <v>142</v>
      </c>
      <c r="G54">
        <v>5</v>
      </c>
      <c r="H54">
        <v>6</v>
      </c>
      <c r="AM54" t="s">
        <v>54</v>
      </c>
      <c r="AP54">
        <v>0</v>
      </c>
      <c r="AT54">
        <v>1</v>
      </c>
      <c r="AX54">
        <v>1</v>
      </c>
    </row>
    <row r="55" spans="1:50">
      <c r="A55" s="467" t="s">
        <v>39</v>
      </c>
      <c r="B55">
        <v>7</v>
      </c>
      <c r="C55">
        <v>1</v>
      </c>
      <c r="E55">
        <v>6</v>
      </c>
      <c r="F55" t="s">
        <v>142</v>
      </c>
      <c r="G55">
        <v>1</v>
      </c>
      <c r="H55">
        <v>7</v>
      </c>
      <c r="AM55" t="s">
        <v>384</v>
      </c>
      <c r="AO55">
        <v>1</v>
      </c>
      <c r="AP55">
        <v>0</v>
      </c>
      <c r="AX55">
        <v>1</v>
      </c>
    </row>
    <row r="56" spans="1:50">
      <c r="A56" s="467" t="s">
        <v>119</v>
      </c>
      <c r="B56">
        <v>6</v>
      </c>
      <c r="E56">
        <v>6</v>
      </c>
      <c r="F56" t="s">
        <v>61</v>
      </c>
      <c r="G56">
        <v>0</v>
      </c>
      <c r="H56">
        <v>6</v>
      </c>
      <c r="AM56" t="s">
        <v>44</v>
      </c>
      <c r="AP56">
        <v>0</v>
      </c>
      <c r="AT56">
        <v>1</v>
      </c>
      <c r="AX56">
        <v>1</v>
      </c>
    </row>
    <row r="57" spans="1:50">
      <c r="A57" s="467" t="s">
        <v>401</v>
      </c>
      <c r="F57" t="s">
        <v>61</v>
      </c>
      <c r="G57">
        <v>0</v>
      </c>
      <c r="H57">
        <v>0</v>
      </c>
      <c r="AM57" t="s">
        <v>386</v>
      </c>
      <c r="AO57">
        <v>1</v>
      </c>
      <c r="AP57">
        <v>0</v>
      </c>
      <c r="AX57">
        <v>1</v>
      </c>
    </row>
    <row r="58" spans="1:50">
      <c r="A58" s="467" t="s">
        <v>16</v>
      </c>
      <c r="B58">
        <v>7</v>
      </c>
      <c r="C58">
        <v>1</v>
      </c>
      <c r="E58">
        <v>6</v>
      </c>
      <c r="F58" t="s">
        <v>142</v>
      </c>
      <c r="G58">
        <v>7</v>
      </c>
      <c r="H58">
        <v>6</v>
      </c>
      <c r="AM58" t="s">
        <v>17</v>
      </c>
      <c r="AP58">
        <v>0</v>
      </c>
      <c r="AT58">
        <v>1</v>
      </c>
      <c r="AX58">
        <v>1</v>
      </c>
    </row>
    <row r="59" spans="1:50">
      <c r="A59" s="467" t="s">
        <v>26</v>
      </c>
      <c r="B59">
        <v>7</v>
      </c>
      <c r="C59">
        <v>1</v>
      </c>
      <c r="E59">
        <v>6</v>
      </c>
      <c r="F59" t="s">
        <v>142</v>
      </c>
      <c r="G59">
        <v>5</v>
      </c>
      <c r="H59">
        <v>6</v>
      </c>
      <c r="AM59" t="s">
        <v>39</v>
      </c>
      <c r="AP59">
        <v>0</v>
      </c>
      <c r="AT59">
        <v>1</v>
      </c>
      <c r="AX59">
        <v>1</v>
      </c>
    </row>
    <row r="60" spans="1:50">
      <c r="A60" s="467" t="s">
        <v>417</v>
      </c>
      <c r="F60" t="s">
        <v>61</v>
      </c>
      <c r="G60">
        <v>0</v>
      </c>
      <c r="H60">
        <v>0</v>
      </c>
      <c r="AM60" t="s">
        <v>119</v>
      </c>
      <c r="AO60">
        <v>1</v>
      </c>
      <c r="AP60">
        <v>0</v>
      </c>
      <c r="AX60">
        <v>1</v>
      </c>
    </row>
    <row r="61" spans="1:50">
      <c r="A61" s="467" t="s">
        <v>418</v>
      </c>
      <c r="F61" t="s">
        <v>61</v>
      </c>
      <c r="G61">
        <v>0</v>
      </c>
      <c r="H61">
        <v>0</v>
      </c>
      <c r="AM61" t="s">
        <v>401</v>
      </c>
      <c r="AO61">
        <v>1</v>
      </c>
      <c r="AP61">
        <v>0</v>
      </c>
      <c r="AX61">
        <v>1</v>
      </c>
    </row>
    <row r="62" spans="1:50">
      <c r="A62" s="467" t="s">
        <v>419</v>
      </c>
      <c r="B62">
        <v>4</v>
      </c>
      <c r="C62">
        <v>1</v>
      </c>
      <c r="D62">
        <v>3</v>
      </c>
      <c r="F62" t="s">
        <v>1225</v>
      </c>
      <c r="G62">
        <v>0</v>
      </c>
      <c r="H62">
        <v>1</v>
      </c>
      <c r="AM62" t="s">
        <v>16</v>
      </c>
      <c r="AP62">
        <v>0</v>
      </c>
      <c r="AT62">
        <v>1</v>
      </c>
      <c r="AX62">
        <v>1</v>
      </c>
    </row>
    <row r="63" spans="1:50">
      <c r="A63" s="467" t="s">
        <v>56</v>
      </c>
      <c r="B63">
        <v>7</v>
      </c>
      <c r="C63">
        <v>1</v>
      </c>
      <c r="E63">
        <v>6</v>
      </c>
      <c r="F63" t="s">
        <v>1197</v>
      </c>
      <c r="G63">
        <v>4</v>
      </c>
      <c r="H63">
        <v>4</v>
      </c>
      <c r="AM63" t="s">
        <v>26</v>
      </c>
      <c r="AP63">
        <v>0</v>
      </c>
      <c r="AT63">
        <v>1</v>
      </c>
      <c r="AX63">
        <v>1</v>
      </c>
    </row>
    <row r="64" spans="1:50">
      <c r="A64" s="467" t="s">
        <v>432</v>
      </c>
      <c r="F64" t="s">
        <v>61</v>
      </c>
      <c r="G64">
        <v>0</v>
      </c>
      <c r="H64">
        <v>0</v>
      </c>
      <c r="AM64" t="s">
        <v>417</v>
      </c>
      <c r="AO64">
        <v>1</v>
      </c>
      <c r="AP64">
        <v>0</v>
      </c>
      <c r="AX64">
        <v>1</v>
      </c>
    </row>
    <row r="65" spans="1:50">
      <c r="A65" s="467" t="s">
        <v>48</v>
      </c>
      <c r="B65">
        <v>7</v>
      </c>
      <c r="C65">
        <v>1</v>
      </c>
      <c r="D65">
        <v>3</v>
      </c>
      <c r="E65">
        <v>3</v>
      </c>
      <c r="F65" t="s">
        <v>142</v>
      </c>
      <c r="G65">
        <v>0</v>
      </c>
      <c r="H65">
        <v>3</v>
      </c>
      <c r="AM65" t="s">
        <v>418</v>
      </c>
      <c r="AO65">
        <v>1</v>
      </c>
      <c r="AP65">
        <v>0</v>
      </c>
      <c r="AX65">
        <v>1</v>
      </c>
    </row>
    <row r="66" spans="1:50">
      <c r="A66" s="467" t="s">
        <v>436</v>
      </c>
      <c r="F66" t="s">
        <v>61</v>
      </c>
      <c r="G66">
        <v>0</v>
      </c>
      <c r="H66">
        <v>0</v>
      </c>
      <c r="AM66" t="s">
        <v>419</v>
      </c>
      <c r="AP66">
        <v>0</v>
      </c>
      <c r="AS66">
        <v>1</v>
      </c>
      <c r="AX66">
        <v>1</v>
      </c>
    </row>
    <row r="67" spans="1:50">
      <c r="A67" s="467" t="s">
        <v>19</v>
      </c>
      <c r="B67">
        <v>7</v>
      </c>
      <c r="C67">
        <v>1</v>
      </c>
      <c r="E67">
        <v>6</v>
      </c>
      <c r="F67" t="s">
        <v>142</v>
      </c>
      <c r="G67">
        <v>6</v>
      </c>
      <c r="H67">
        <v>6</v>
      </c>
      <c r="AM67" t="s">
        <v>56</v>
      </c>
      <c r="AP67">
        <v>1</v>
      </c>
      <c r="AX67">
        <v>1</v>
      </c>
    </row>
    <row r="68" spans="1:50">
      <c r="A68" s="467" t="s">
        <v>451</v>
      </c>
      <c r="F68" t="s">
        <v>61</v>
      </c>
      <c r="G68">
        <v>0</v>
      </c>
      <c r="H68">
        <v>0</v>
      </c>
      <c r="AM68" t="s">
        <v>432</v>
      </c>
      <c r="AO68">
        <v>1</v>
      </c>
      <c r="AP68">
        <v>0</v>
      </c>
      <c r="AX68">
        <v>1</v>
      </c>
    </row>
    <row r="69" spans="1:50">
      <c r="A69" s="467" t="s">
        <v>452</v>
      </c>
      <c r="F69" t="s">
        <v>61</v>
      </c>
      <c r="G69">
        <v>0</v>
      </c>
      <c r="H69">
        <v>0</v>
      </c>
      <c r="AM69" t="s">
        <v>48</v>
      </c>
      <c r="AP69">
        <v>0</v>
      </c>
      <c r="AT69">
        <v>1</v>
      </c>
      <c r="AX69">
        <v>1</v>
      </c>
    </row>
    <row r="70" spans="1:50">
      <c r="A70" s="467" t="s">
        <v>453</v>
      </c>
      <c r="B70">
        <v>6</v>
      </c>
      <c r="D70">
        <v>6</v>
      </c>
      <c r="F70" t="s">
        <v>61</v>
      </c>
      <c r="G70">
        <v>0</v>
      </c>
      <c r="H70">
        <v>0</v>
      </c>
      <c r="AM70" t="s">
        <v>436</v>
      </c>
      <c r="AO70">
        <v>1</v>
      </c>
      <c r="AP70">
        <v>0</v>
      </c>
      <c r="AX70">
        <v>1</v>
      </c>
    </row>
    <row r="71" spans="1:50">
      <c r="A71" s="467" t="s">
        <v>454</v>
      </c>
      <c r="B71">
        <v>4</v>
      </c>
      <c r="C71">
        <v>1</v>
      </c>
      <c r="D71">
        <v>3</v>
      </c>
      <c r="F71" t="s">
        <v>1225</v>
      </c>
      <c r="G71">
        <v>0</v>
      </c>
      <c r="H71">
        <v>1</v>
      </c>
      <c r="AM71" t="s">
        <v>19</v>
      </c>
      <c r="AP71">
        <v>0</v>
      </c>
      <c r="AT71">
        <v>1</v>
      </c>
      <c r="AX71">
        <v>1</v>
      </c>
    </row>
    <row r="72" spans="1:50">
      <c r="A72" s="467" t="s">
        <v>38</v>
      </c>
      <c r="B72">
        <v>1</v>
      </c>
      <c r="C72">
        <v>1</v>
      </c>
      <c r="F72" t="s">
        <v>142</v>
      </c>
      <c r="G72">
        <v>1</v>
      </c>
      <c r="H72">
        <v>1</v>
      </c>
      <c r="AM72" t="s">
        <v>451</v>
      </c>
      <c r="AO72">
        <v>1</v>
      </c>
      <c r="AP72">
        <v>0</v>
      </c>
      <c r="AX72">
        <v>1</v>
      </c>
    </row>
    <row r="73" spans="1:50">
      <c r="A73" s="467" t="s">
        <v>46</v>
      </c>
      <c r="B73">
        <v>7</v>
      </c>
      <c r="C73">
        <v>1</v>
      </c>
      <c r="D73">
        <v>2</v>
      </c>
      <c r="E73">
        <v>4</v>
      </c>
      <c r="F73" t="s">
        <v>142</v>
      </c>
      <c r="G73">
        <v>0</v>
      </c>
      <c r="H73">
        <v>4</v>
      </c>
      <c r="AM73" t="s">
        <v>452</v>
      </c>
      <c r="AO73">
        <v>1</v>
      </c>
      <c r="AP73">
        <v>0</v>
      </c>
      <c r="AX73">
        <v>1</v>
      </c>
    </row>
    <row r="74" spans="1:50">
      <c r="A74" s="467" t="s">
        <v>50</v>
      </c>
      <c r="B74">
        <v>7</v>
      </c>
      <c r="C74">
        <v>1</v>
      </c>
      <c r="E74">
        <v>6</v>
      </c>
      <c r="F74" t="s">
        <v>142</v>
      </c>
      <c r="G74">
        <v>5</v>
      </c>
      <c r="H74">
        <v>7</v>
      </c>
      <c r="AM74" t="s">
        <v>453</v>
      </c>
      <c r="AO74">
        <v>1</v>
      </c>
      <c r="AP74">
        <v>0</v>
      </c>
      <c r="AX74">
        <v>1</v>
      </c>
    </row>
    <row r="75" spans="1:50">
      <c r="A75" s="467" t="s">
        <v>49</v>
      </c>
      <c r="B75">
        <v>7</v>
      </c>
      <c r="C75">
        <v>1</v>
      </c>
      <c r="E75">
        <v>6</v>
      </c>
      <c r="F75" t="s">
        <v>142</v>
      </c>
      <c r="G75">
        <v>0</v>
      </c>
      <c r="H75">
        <v>7</v>
      </c>
      <c r="AM75" t="s">
        <v>454</v>
      </c>
      <c r="AP75">
        <v>0</v>
      </c>
      <c r="AS75">
        <v>1</v>
      </c>
      <c r="AX75">
        <v>1</v>
      </c>
    </row>
    <row r="76" spans="1:50">
      <c r="A76" s="467" t="s">
        <v>53</v>
      </c>
      <c r="B76">
        <v>7</v>
      </c>
      <c r="C76">
        <v>1</v>
      </c>
      <c r="E76">
        <v>6</v>
      </c>
      <c r="F76" t="s">
        <v>142</v>
      </c>
      <c r="G76">
        <v>0</v>
      </c>
      <c r="H76">
        <v>4</v>
      </c>
      <c r="AM76" t="s">
        <v>38</v>
      </c>
      <c r="AP76">
        <v>0</v>
      </c>
      <c r="AT76">
        <v>1</v>
      </c>
      <c r="AX76">
        <v>1</v>
      </c>
    </row>
    <row r="77" spans="1:50">
      <c r="A77" s="467" t="s">
        <v>28</v>
      </c>
      <c r="B77">
        <v>7</v>
      </c>
      <c r="C77">
        <v>1</v>
      </c>
      <c r="E77">
        <v>6</v>
      </c>
      <c r="F77" t="s">
        <v>142</v>
      </c>
      <c r="G77">
        <v>7</v>
      </c>
      <c r="H77">
        <v>7</v>
      </c>
      <c r="AM77" t="s">
        <v>46</v>
      </c>
      <c r="AP77">
        <v>0</v>
      </c>
      <c r="AT77">
        <v>1</v>
      </c>
      <c r="AX77">
        <v>1</v>
      </c>
    </row>
    <row r="78" spans="1:50">
      <c r="A78" s="467" t="s">
        <v>20</v>
      </c>
      <c r="B78">
        <v>7</v>
      </c>
      <c r="C78">
        <v>1</v>
      </c>
      <c r="E78">
        <v>6</v>
      </c>
      <c r="F78" t="s">
        <v>142</v>
      </c>
      <c r="G78">
        <v>7</v>
      </c>
      <c r="H78">
        <v>5</v>
      </c>
      <c r="AM78" t="s">
        <v>50</v>
      </c>
      <c r="AP78">
        <v>0</v>
      </c>
      <c r="AT78">
        <v>1</v>
      </c>
      <c r="AX78">
        <v>1</v>
      </c>
    </row>
    <row r="79" spans="1:50">
      <c r="A79" s="467" t="s">
        <v>500</v>
      </c>
      <c r="F79" t="s">
        <v>61</v>
      </c>
      <c r="G79">
        <v>0</v>
      </c>
      <c r="H79">
        <v>0</v>
      </c>
      <c r="AM79" t="s">
        <v>49</v>
      </c>
      <c r="AP79">
        <v>0</v>
      </c>
      <c r="AT79">
        <v>1</v>
      </c>
      <c r="AX79">
        <v>1</v>
      </c>
    </row>
    <row r="80" spans="1:50">
      <c r="A80" s="467" t="s">
        <v>501</v>
      </c>
      <c r="F80" t="s">
        <v>61</v>
      </c>
      <c r="G80">
        <v>0</v>
      </c>
      <c r="H80">
        <v>0</v>
      </c>
      <c r="AM80" t="s">
        <v>53</v>
      </c>
      <c r="AP80">
        <v>0</v>
      </c>
      <c r="AT80">
        <v>1</v>
      </c>
      <c r="AX80">
        <v>1</v>
      </c>
    </row>
    <row r="81" spans="1:50">
      <c r="A81" s="467" t="s">
        <v>32</v>
      </c>
      <c r="B81">
        <v>7</v>
      </c>
      <c r="C81">
        <v>1</v>
      </c>
      <c r="E81">
        <v>6</v>
      </c>
      <c r="F81" t="s">
        <v>142</v>
      </c>
      <c r="G81">
        <v>4</v>
      </c>
      <c r="H81">
        <v>7</v>
      </c>
      <c r="AM81" t="s">
        <v>28</v>
      </c>
      <c r="AP81">
        <v>0</v>
      </c>
      <c r="AT81">
        <v>1</v>
      </c>
      <c r="AX81">
        <v>1</v>
      </c>
    </row>
    <row r="82" spans="1:50">
      <c r="A82" s="467" t="s">
        <v>502</v>
      </c>
      <c r="F82" t="s">
        <v>61</v>
      </c>
      <c r="G82">
        <v>0</v>
      </c>
      <c r="H82">
        <v>0</v>
      </c>
      <c r="AM82" t="s">
        <v>20</v>
      </c>
      <c r="AP82">
        <v>0</v>
      </c>
      <c r="AT82">
        <v>1</v>
      </c>
      <c r="AX82">
        <v>1</v>
      </c>
    </row>
    <row r="83" spans="1:50">
      <c r="A83" s="467" t="s">
        <v>43</v>
      </c>
      <c r="B83">
        <v>7</v>
      </c>
      <c r="C83">
        <v>1</v>
      </c>
      <c r="E83">
        <v>6</v>
      </c>
      <c r="F83" t="s">
        <v>142</v>
      </c>
      <c r="G83">
        <v>1</v>
      </c>
      <c r="H83">
        <v>7</v>
      </c>
      <c r="AM83" t="s">
        <v>500</v>
      </c>
      <c r="AO83">
        <v>1</v>
      </c>
      <c r="AP83">
        <v>0</v>
      </c>
      <c r="AX83">
        <v>1</v>
      </c>
    </row>
    <row r="84" spans="1:50">
      <c r="A84" s="467" t="s">
        <v>504</v>
      </c>
      <c r="F84" t="s">
        <v>61</v>
      </c>
      <c r="G84">
        <v>0</v>
      </c>
      <c r="H84">
        <v>0</v>
      </c>
      <c r="AM84" t="s">
        <v>501</v>
      </c>
      <c r="AO84">
        <v>1</v>
      </c>
      <c r="AP84">
        <v>0</v>
      </c>
      <c r="AX84">
        <v>1</v>
      </c>
    </row>
    <row r="85" spans="1:50">
      <c r="A85" s="467" t="s">
        <v>505</v>
      </c>
      <c r="F85" t="s">
        <v>61</v>
      </c>
      <c r="G85">
        <v>0</v>
      </c>
      <c r="H85">
        <v>0</v>
      </c>
      <c r="AM85" t="s">
        <v>32</v>
      </c>
      <c r="AP85">
        <v>0</v>
      </c>
      <c r="AT85">
        <v>1</v>
      </c>
      <c r="AX85">
        <v>1</v>
      </c>
    </row>
    <row r="86" spans="1:50">
      <c r="A86" s="467" t="s">
        <v>506</v>
      </c>
      <c r="F86" t="s">
        <v>61</v>
      </c>
      <c r="G86">
        <v>0</v>
      </c>
      <c r="H86">
        <v>0</v>
      </c>
      <c r="AM86" t="s">
        <v>502</v>
      </c>
      <c r="AO86">
        <v>1</v>
      </c>
      <c r="AP86">
        <v>0</v>
      </c>
      <c r="AX86">
        <v>1</v>
      </c>
    </row>
    <row r="87" spans="1:50">
      <c r="A87" s="467" t="s">
        <v>507</v>
      </c>
      <c r="F87" t="s">
        <v>61</v>
      </c>
      <c r="G87">
        <v>0</v>
      </c>
      <c r="H87">
        <v>0</v>
      </c>
      <c r="AM87" t="s">
        <v>43</v>
      </c>
      <c r="AP87">
        <v>0</v>
      </c>
      <c r="AT87">
        <v>1</v>
      </c>
      <c r="AX87">
        <v>1</v>
      </c>
    </row>
    <row r="88" spans="1:50">
      <c r="A88" s="467" t="s">
        <v>508</v>
      </c>
      <c r="B88">
        <v>1</v>
      </c>
      <c r="D88">
        <v>1</v>
      </c>
      <c r="F88" t="s">
        <v>61</v>
      </c>
      <c r="G88">
        <v>0</v>
      </c>
      <c r="H88">
        <v>0</v>
      </c>
      <c r="AM88" t="s">
        <v>504</v>
      </c>
      <c r="AO88">
        <v>1</v>
      </c>
      <c r="AP88">
        <v>0</v>
      </c>
      <c r="AX88">
        <v>1</v>
      </c>
    </row>
    <row r="89" spans="1:50">
      <c r="A89" s="467" t="s">
        <v>510</v>
      </c>
      <c r="F89" t="s">
        <v>61</v>
      </c>
      <c r="G89">
        <v>0</v>
      </c>
      <c r="H89">
        <v>0</v>
      </c>
      <c r="AM89" t="s">
        <v>505</v>
      </c>
      <c r="AO89">
        <v>1</v>
      </c>
      <c r="AP89">
        <v>0</v>
      </c>
      <c r="AX89">
        <v>1</v>
      </c>
    </row>
    <row r="90" spans="1:50">
      <c r="A90" s="467" t="s">
        <v>511</v>
      </c>
      <c r="F90" t="s">
        <v>61</v>
      </c>
      <c r="G90">
        <v>0</v>
      </c>
      <c r="H90">
        <v>0</v>
      </c>
      <c r="AM90" t="s">
        <v>506</v>
      </c>
      <c r="AO90">
        <v>1</v>
      </c>
      <c r="AP90">
        <v>0</v>
      </c>
      <c r="AX90">
        <v>1</v>
      </c>
    </row>
    <row r="91" spans="1:50">
      <c r="A91" s="467" t="s">
        <v>31</v>
      </c>
      <c r="B91">
        <v>7</v>
      </c>
      <c r="C91">
        <v>1</v>
      </c>
      <c r="E91">
        <v>6</v>
      </c>
      <c r="F91" t="s">
        <v>1220</v>
      </c>
      <c r="G91">
        <v>7</v>
      </c>
      <c r="H91">
        <v>7</v>
      </c>
      <c r="AM91" t="s">
        <v>507</v>
      </c>
      <c r="AO91">
        <v>1</v>
      </c>
      <c r="AP91">
        <v>0</v>
      </c>
      <c r="AX91">
        <v>1</v>
      </c>
    </row>
    <row r="92" spans="1:50">
      <c r="A92" s="467" t="s">
        <v>9</v>
      </c>
      <c r="B92">
        <v>7</v>
      </c>
      <c r="C92">
        <v>1</v>
      </c>
      <c r="D92">
        <v>2</v>
      </c>
      <c r="E92">
        <v>4</v>
      </c>
      <c r="F92" t="s">
        <v>168</v>
      </c>
      <c r="G92">
        <v>0</v>
      </c>
      <c r="H92">
        <v>3</v>
      </c>
      <c r="AM92" t="s">
        <v>508</v>
      </c>
      <c r="AO92">
        <v>1</v>
      </c>
      <c r="AP92">
        <v>0</v>
      </c>
      <c r="AX92">
        <v>1</v>
      </c>
    </row>
    <row r="93" spans="1:50">
      <c r="A93" s="467" t="s">
        <v>45</v>
      </c>
      <c r="B93">
        <v>6</v>
      </c>
      <c r="C93">
        <v>1</v>
      </c>
      <c r="E93">
        <v>5</v>
      </c>
      <c r="F93" t="s">
        <v>1220</v>
      </c>
      <c r="G93">
        <v>2</v>
      </c>
      <c r="H93">
        <v>4</v>
      </c>
      <c r="AM93" t="s">
        <v>510</v>
      </c>
      <c r="AO93">
        <v>1</v>
      </c>
      <c r="AP93">
        <v>0</v>
      </c>
      <c r="AX93">
        <v>1</v>
      </c>
    </row>
    <row r="94" spans="1:50">
      <c r="A94" s="467" t="s">
        <v>530</v>
      </c>
      <c r="B94">
        <v>7</v>
      </c>
      <c r="C94">
        <v>1</v>
      </c>
      <c r="D94">
        <v>4</v>
      </c>
      <c r="E94">
        <v>2</v>
      </c>
      <c r="F94" t="s">
        <v>1225</v>
      </c>
      <c r="G94">
        <v>0</v>
      </c>
      <c r="H94">
        <v>2</v>
      </c>
      <c r="AM94" t="s">
        <v>511</v>
      </c>
      <c r="AO94">
        <v>1</v>
      </c>
      <c r="AP94">
        <v>0</v>
      </c>
      <c r="AX94">
        <v>1</v>
      </c>
    </row>
    <row r="95" spans="1:50">
      <c r="A95" s="467" t="s">
        <v>55</v>
      </c>
      <c r="B95">
        <v>7</v>
      </c>
      <c r="C95">
        <v>1</v>
      </c>
      <c r="E95">
        <v>6</v>
      </c>
      <c r="F95" t="s">
        <v>1226</v>
      </c>
      <c r="G95">
        <v>0</v>
      </c>
      <c r="H95">
        <v>6</v>
      </c>
      <c r="AM95" t="s">
        <v>31</v>
      </c>
      <c r="AP95">
        <v>0</v>
      </c>
      <c r="AV95">
        <v>1</v>
      </c>
      <c r="AX95">
        <v>1</v>
      </c>
    </row>
    <row r="96" spans="1:50">
      <c r="A96" s="467" t="s">
        <v>18</v>
      </c>
      <c r="B96">
        <v>7</v>
      </c>
      <c r="C96">
        <v>1</v>
      </c>
      <c r="E96">
        <v>6</v>
      </c>
      <c r="F96" t="s">
        <v>142</v>
      </c>
      <c r="G96">
        <v>7</v>
      </c>
      <c r="H96">
        <v>7</v>
      </c>
      <c r="AM96" t="s">
        <v>9</v>
      </c>
      <c r="AN96">
        <v>1</v>
      </c>
      <c r="AP96">
        <v>0</v>
      </c>
      <c r="AX96">
        <v>1</v>
      </c>
    </row>
    <row r="97" spans="1:50">
      <c r="A97" s="467" t="s">
        <v>6</v>
      </c>
      <c r="B97">
        <v>7</v>
      </c>
      <c r="C97">
        <v>1</v>
      </c>
      <c r="E97">
        <v>6</v>
      </c>
      <c r="F97" t="s">
        <v>142</v>
      </c>
      <c r="G97">
        <v>7</v>
      </c>
      <c r="H97">
        <v>7</v>
      </c>
      <c r="AM97" t="s">
        <v>45</v>
      </c>
      <c r="AP97">
        <v>0</v>
      </c>
      <c r="AV97">
        <v>1</v>
      </c>
      <c r="AX97">
        <v>1</v>
      </c>
    </row>
    <row r="98" spans="1:50">
      <c r="A98" s="467" t="s">
        <v>543</v>
      </c>
      <c r="F98" t="s">
        <v>61</v>
      </c>
      <c r="G98">
        <v>0</v>
      </c>
      <c r="H98">
        <v>0</v>
      </c>
      <c r="AM98" t="s">
        <v>530</v>
      </c>
      <c r="AP98">
        <v>0</v>
      </c>
      <c r="AS98">
        <v>1</v>
      </c>
      <c r="AX98">
        <v>1</v>
      </c>
    </row>
    <row r="99" spans="1:50">
      <c r="A99" s="467" t="s">
        <v>12</v>
      </c>
      <c r="B99">
        <v>7</v>
      </c>
      <c r="C99">
        <v>1</v>
      </c>
      <c r="D99">
        <v>1</v>
      </c>
      <c r="E99">
        <v>5</v>
      </c>
      <c r="F99" t="s">
        <v>142</v>
      </c>
      <c r="G99">
        <v>6</v>
      </c>
      <c r="H99">
        <v>5</v>
      </c>
      <c r="AM99" t="s">
        <v>55</v>
      </c>
      <c r="AP99">
        <v>0</v>
      </c>
      <c r="AU99">
        <v>1</v>
      </c>
      <c r="AX99">
        <v>1</v>
      </c>
    </row>
    <row r="100" spans="1:50">
      <c r="A100" s="467" t="s">
        <v>554</v>
      </c>
      <c r="F100" t="s">
        <v>61</v>
      </c>
      <c r="G100">
        <v>0</v>
      </c>
      <c r="H100">
        <v>0</v>
      </c>
      <c r="AM100" t="s">
        <v>18</v>
      </c>
      <c r="AP100">
        <v>0</v>
      </c>
      <c r="AT100">
        <v>1</v>
      </c>
      <c r="AX100">
        <v>1</v>
      </c>
    </row>
    <row r="101" spans="1:50">
      <c r="A101" s="467" t="s">
        <v>36</v>
      </c>
      <c r="B101">
        <v>6</v>
      </c>
      <c r="C101">
        <v>1</v>
      </c>
      <c r="E101">
        <v>5</v>
      </c>
      <c r="F101" t="s">
        <v>1223</v>
      </c>
      <c r="G101">
        <v>5.5</v>
      </c>
      <c r="H101">
        <v>3</v>
      </c>
      <c r="AM101" t="s">
        <v>6</v>
      </c>
      <c r="AP101">
        <v>0</v>
      </c>
      <c r="AT101">
        <v>1</v>
      </c>
      <c r="AX101">
        <v>1</v>
      </c>
    </row>
    <row r="102" spans="1:50">
      <c r="A102" s="467" t="s">
        <v>563</v>
      </c>
      <c r="B102">
        <v>6</v>
      </c>
      <c r="C102">
        <v>1</v>
      </c>
      <c r="D102">
        <v>5</v>
      </c>
      <c r="F102" t="s">
        <v>1225</v>
      </c>
      <c r="G102">
        <v>0</v>
      </c>
      <c r="H102">
        <v>1</v>
      </c>
      <c r="AM102" t="s">
        <v>543</v>
      </c>
      <c r="AO102">
        <v>1</v>
      </c>
      <c r="AP102">
        <v>0</v>
      </c>
      <c r="AX102">
        <v>1</v>
      </c>
    </row>
    <row r="103" spans="1:50">
      <c r="A103" s="467" t="s">
        <v>568</v>
      </c>
      <c r="F103" t="s">
        <v>61</v>
      </c>
      <c r="G103">
        <v>0</v>
      </c>
      <c r="H103">
        <v>0</v>
      </c>
      <c r="AM103" t="s">
        <v>12</v>
      </c>
      <c r="AP103">
        <v>0</v>
      </c>
      <c r="AT103">
        <v>1</v>
      </c>
      <c r="AX103">
        <v>1</v>
      </c>
    </row>
    <row r="104" spans="1:50">
      <c r="A104" s="467" t="s">
        <v>569</v>
      </c>
      <c r="B104">
        <v>5</v>
      </c>
      <c r="C104">
        <v>1</v>
      </c>
      <c r="D104">
        <v>3</v>
      </c>
      <c r="E104">
        <v>1</v>
      </c>
      <c r="F104" t="s">
        <v>1225</v>
      </c>
      <c r="G104">
        <v>0</v>
      </c>
      <c r="H104">
        <v>1</v>
      </c>
      <c r="AM104" t="s">
        <v>554</v>
      </c>
      <c r="AO104">
        <v>1</v>
      </c>
      <c r="AP104">
        <v>0</v>
      </c>
      <c r="AX104">
        <v>1</v>
      </c>
    </row>
    <row r="105" spans="1:50">
      <c r="A105" s="467" t="s">
        <v>573</v>
      </c>
      <c r="B105">
        <v>6</v>
      </c>
      <c r="C105">
        <v>1</v>
      </c>
      <c r="D105">
        <v>5</v>
      </c>
      <c r="F105" t="s">
        <v>1225</v>
      </c>
      <c r="G105">
        <v>0</v>
      </c>
      <c r="H105">
        <v>1</v>
      </c>
      <c r="AM105" t="s">
        <v>36</v>
      </c>
      <c r="AP105">
        <v>0</v>
      </c>
      <c r="AQ105">
        <v>1</v>
      </c>
      <c r="AX105">
        <v>1</v>
      </c>
    </row>
    <row r="106" spans="1:50">
      <c r="A106" s="467" t="s">
        <v>577</v>
      </c>
      <c r="F106" t="s">
        <v>61</v>
      </c>
      <c r="G106">
        <v>0</v>
      </c>
      <c r="H106">
        <v>0</v>
      </c>
      <c r="AM106" t="s">
        <v>563</v>
      </c>
      <c r="AP106">
        <v>0</v>
      </c>
      <c r="AS106">
        <v>1</v>
      </c>
      <c r="AX106">
        <v>1</v>
      </c>
    </row>
    <row r="107" spans="1:50">
      <c r="A107" s="467" t="s">
        <v>578</v>
      </c>
      <c r="F107" t="s">
        <v>61</v>
      </c>
      <c r="G107">
        <v>0</v>
      </c>
      <c r="H107">
        <v>0</v>
      </c>
      <c r="AM107" t="s">
        <v>568</v>
      </c>
      <c r="AO107">
        <v>1</v>
      </c>
      <c r="AP107">
        <v>0</v>
      </c>
      <c r="AX107">
        <v>1</v>
      </c>
    </row>
    <row r="108" spans="1:50">
      <c r="A108" s="467" t="s">
        <v>579</v>
      </c>
      <c r="B108">
        <v>4</v>
      </c>
      <c r="C108">
        <v>1</v>
      </c>
      <c r="D108">
        <v>1</v>
      </c>
      <c r="E108">
        <v>2</v>
      </c>
      <c r="F108" t="s">
        <v>1225</v>
      </c>
      <c r="G108">
        <v>0</v>
      </c>
      <c r="H108">
        <v>1</v>
      </c>
      <c r="AM108" t="s">
        <v>569</v>
      </c>
      <c r="AP108">
        <v>0</v>
      </c>
      <c r="AS108">
        <v>1</v>
      </c>
      <c r="AX108">
        <v>1</v>
      </c>
    </row>
    <row r="109" spans="1:50">
      <c r="A109" s="467" t="s">
        <v>583</v>
      </c>
      <c r="F109" t="s">
        <v>61</v>
      </c>
      <c r="G109">
        <v>0</v>
      </c>
      <c r="H109">
        <v>0</v>
      </c>
      <c r="AM109" t="s">
        <v>573</v>
      </c>
      <c r="AP109">
        <v>0</v>
      </c>
      <c r="AS109">
        <v>1</v>
      </c>
      <c r="AX109">
        <v>1</v>
      </c>
    </row>
    <row r="110" spans="1:50">
      <c r="A110" s="467" t="s">
        <v>584</v>
      </c>
      <c r="F110" t="s">
        <v>61</v>
      </c>
      <c r="G110">
        <v>0</v>
      </c>
      <c r="H110">
        <v>0</v>
      </c>
      <c r="AM110" t="s">
        <v>577</v>
      </c>
      <c r="AO110">
        <v>1</v>
      </c>
      <c r="AP110">
        <v>0</v>
      </c>
      <c r="AX110">
        <v>1</v>
      </c>
    </row>
    <row r="111" spans="1:50">
      <c r="A111" s="467" t="s">
        <v>585</v>
      </c>
      <c r="F111" t="s">
        <v>61</v>
      </c>
      <c r="G111">
        <v>0</v>
      </c>
      <c r="H111">
        <v>0</v>
      </c>
      <c r="AM111" t="s">
        <v>578</v>
      </c>
      <c r="AO111">
        <v>1</v>
      </c>
      <c r="AP111">
        <v>0</v>
      </c>
      <c r="AX111">
        <v>1</v>
      </c>
    </row>
    <row r="112" spans="1:50">
      <c r="A112" s="467" t="s">
        <v>586</v>
      </c>
      <c r="F112" t="s">
        <v>61</v>
      </c>
      <c r="G112">
        <v>0</v>
      </c>
      <c r="H112">
        <v>0</v>
      </c>
      <c r="AM112" t="s">
        <v>579</v>
      </c>
      <c r="AP112">
        <v>0</v>
      </c>
      <c r="AS112">
        <v>1</v>
      </c>
      <c r="AX112">
        <v>1</v>
      </c>
    </row>
    <row r="113" spans="1:50">
      <c r="A113" s="467" t="s">
        <v>42</v>
      </c>
      <c r="B113">
        <v>7</v>
      </c>
      <c r="C113">
        <v>1</v>
      </c>
      <c r="E113">
        <v>6</v>
      </c>
      <c r="F113" t="s">
        <v>142</v>
      </c>
      <c r="G113">
        <v>0</v>
      </c>
      <c r="H113">
        <v>7</v>
      </c>
      <c r="AM113" t="s">
        <v>583</v>
      </c>
      <c r="AO113">
        <v>1</v>
      </c>
      <c r="AP113">
        <v>0</v>
      </c>
      <c r="AX113">
        <v>1</v>
      </c>
    </row>
    <row r="114" spans="1:50">
      <c r="A114" s="467" t="s">
        <v>587</v>
      </c>
      <c r="F114" t="s">
        <v>61</v>
      </c>
      <c r="G114">
        <v>0</v>
      </c>
      <c r="H114">
        <v>0</v>
      </c>
      <c r="AM114" t="s">
        <v>584</v>
      </c>
      <c r="AO114">
        <v>1</v>
      </c>
      <c r="AP114">
        <v>0</v>
      </c>
      <c r="AX114">
        <v>1</v>
      </c>
    </row>
    <row r="115" spans="1:50">
      <c r="A115" s="467" t="s">
        <v>33</v>
      </c>
      <c r="B115">
        <v>7</v>
      </c>
      <c r="C115">
        <v>1</v>
      </c>
      <c r="E115">
        <v>6</v>
      </c>
      <c r="F115" t="s">
        <v>142</v>
      </c>
      <c r="G115">
        <v>3</v>
      </c>
      <c r="H115">
        <v>7</v>
      </c>
      <c r="AM115" t="s">
        <v>585</v>
      </c>
      <c r="AO115">
        <v>1</v>
      </c>
      <c r="AP115">
        <v>0</v>
      </c>
      <c r="AX115">
        <v>1</v>
      </c>
    </row>
    <row r="116" spans="1:50">
      <c r="A116" s="467" t="s">
        <v>588</v>
      </c>
      <c r="F116" t="s">
        <v>61</v>
      </c>
      <c r="G116">
        <v>0</v>
      </c>
      <c r="H116">
        <v>0</v>
      </c>
      <c r="AM116" t="s">
        <v>586</v>
      </c>
      <c r="AO116">
        <v>1</v>
      </c>
      <c r="AP116">
        <v>0</v>
      </c>
      <c r="AX116">
        <v>1</v>
      </c>
    </row>
    <row r="117" spans="1:50">
      <c r="A117" s="467" t="s">
        <v>15</v>
      </c>
      <c r="B117">
        <v>7</v>
      </c>
      <c r="C117">
        <v>1</v>
      </c>
      <c r="E117">
        <v>6</v>
      </c>
      <c r="F117" t="s">
        <v>142</v>
      </c>
      <c r="G117">
        <v>7</v>
      </c>
      <c r="H117">
        <v>7</v>
      </c>
      <c r="AM117" t="s">
        <v>42</v>
      </c>
      <c r="AP117">
        <v>0</v>
      </c>
      <c r="AT117">
        <v>1</v>
      </c>
      <c r="AX117">
        <v>1</v>
      </c>
    </row>
    <row r="118" spans="1:50">
      <c r="A118" s="467" t="s">
        <v>596</v>
      </c>
      <c r="B118">
        <v>2</v>
      </c>
      <c r="E118">
        <v>2</v>
      </c>
      <c r="F118" t="s">
        <v>61</v>
      </c>
      <c r="G118">
        <v>0</v>
      </c>
      <c r="H118">
        <v>2</v>
      </c>
      <c r="AM118" t="s">
        <v>587</v>
      </c>
      <c r="AO118">
        <v>1</v>
      </c>
      <c r="AP118">
        <v>0</v>
      </c>
      <c r="AX118">
        <v>1</v>
      </c>
    </row>
    <row r="119" spans="1:50">
      <c r="A119" s="467" t="s">
        <v>13</v>
      </c>
      <c r="B119">
        <v>7</v>
      </c>
      <c r="C119">
        <v>1</v>
      </c>
      <c r="E119">
        <v>6</v>
      </c>
      <c r="F119" t="s">
        <v>142</v>
      </c>
      <c r="G119">
        <v>7</v>
      </c>
      <c r="H119">
        <v>7</v>
      </c>
      <c r="AM119" t="s">
        <v>33</v>
      </c>
      <c r="AP119">
        <v>0</v>
      </c>
      <c r="AT119">
        <v>1</v>
      </c>
      <c r="AX119">
        <v>1</v>
      </c>
    </row>
    <row r="120" spans="1:50">
      <c r="A120" s="467" t="s">
        <v>14</v>
      </c>
      <c r="B120">
        <v>6</v>
      </c>
      <c r="C120">
        <v>1</v>
      </c>
      <c r="D120">
        <v>4</v>
      </c>
      <c r="E120">
        <v>1</v>
      </c>
      <c r="F120" t="s">
        <v>142</v>
      </c>
      <c r="G120">
        <v>1</v>
      </c>
      <c r="H120">
        <v>1</v>
      </c>
      <c r="AM120" t="s">
        <v>588</v>
      </c>
      <c r="AO120">
        <v>1</v>
      </c>
      <c r="AP120">
        <v>0</v>
      </c>
      <c r="AX120">
        <v>1</v>
      </c>
    </row>
    <row r="121" spans="1:50">
      <c r="A121" s="467" t="s">
        <v>11</v>
      </c>
      <c r="B121">
        <v>7</v>
      </c>
      <c r="C121">
        <v>1</v>
      </c>
      <c r="E121">
        <v>6</v>
      </c>
      <c r="F121" t="s">
        <v>142</v>
      </c>
      <c r="G121">
        <v>7</v>
      </c>
      <c r="H121">
        <v>7</v>
      </c>
      <c r="AM121" t="s">
        <v>15</v>
      </c>
      <c r="AP121">
        <v>0</v>
      </c>
      <c r="AT121">
        <v>1</v>
      </c>
      <c r="AX121">
        <v>1</v>
      </c>
    </row>
    <row r="122" spans="1:50">
      <c r="A122" s="467" t="s">
        <v>626</v>
      </c>
      <c r="F122" t="s">
        <v>61</v>
      </c>
      <c r="G122">
        <v>0</v>
      </c>
      <c r="H122">
        <v>0</v>
      </c>
      <c r="AM122" t="s">
        <v>596</v>
      </c>
      <c r="AO122">
        <v>1</v>
      </c>
      <c r="AP122">
        <v>0</v>
      </c>
      <c r="AX122">
        <v>1</v>
      </c>
    </row>
    <row r="123" spans="1:50">
      <c r="A123" s="467" t="s">
        <v>10</v>
      </c>
      <c r="B123">
        <v>7</v>
      </c>
      <c r="C123">
        <v>1</v>
      </c>
      <c r="E123">
        <v>6</v>
      </c>
      <c r="F123" t="s">
        <v>142</v>
      </c>
      <c r="G123">
        <v>7</v>
      </c>
      <c r="H123">
        <v>4</v>
      </c>
      <c r="AM123" t="s">
        <v>13</v>
      </c>
      <c r="AP123">
        <v>0</v>
      </c>
      <c r="AT123">
        <v>1</v>
      </c>
      <c r="AX123">
        <v>1</v>
      </c>
    </row>
    <row r="124" spans="1:50">
      <c r="A124" s="467" t="s">
        <v>630</v>
      </c>
      <c r="B124">
        <v>4</v>
      </c>
      <c r="C124">
        <v>1</v>
      </c>
      <c r="D124">
        <v>3</v>
      </c>
      <c r="F124" t="s">
        <v>1227</v>
      </c>
      <c r="G124">
        <v>0.5</v>
      </c>
      <c r="H124">
        <v>1</v>
      </c>
      <c r="AM124" t="s">
        <v>14</v>
      </c>
      <c r="AP124">
        <v>0</v>
      </c>
      <c r="AT124">
        <v>1</v>
      </c>
      <c r="AX124">
        <v>1</v>
      </c>
    </row>
    <row r="125" spans="1:50">
      <c r="A125" s="467" t="s">
        <v>634</v>
      </c>
      <c r="F125" t="s">
        <v>61</v>
      </c>
      <c r="G125">
        <v>0</v>
      </c>
      <c r="H125">
        <v>0</v>
      </c>
      <c r="AM125" t="s">
        <v>11</v>
      </c>
      <c r="AP125">
        <v>0</v>
      </c>
      <c r="AT125">
        <v>1</v>
      </c>
      <c r="AX125">
        <v>1</v>
      </c>
    </row>
    <row r="126" spans="1:50">
      <c r="A126" s="467" t="s">
        <v>635</v>
      </c>
      <c r="B126">
        <v>2</v>
      </c>
      <c r="D126">
        <v>2</v>
      </c>
      <c r="F126" t="s">
        <v>61</v>
      </c>
      <c r="G126">
        <v>0</v>
      </c>
      <c r="H126">
        <v>0</v>
      </c>
      <c r="AM126" t="s">
        <v>626</v>
      </c>
      <c r="AO126">
        <v>1</v>
      </c>
      <c r="AP126">
        <v>0</v>
      </c>
      <c r="AX126">
        <v>1</v>
      </c>
    </row>
    <row r="127" spans="1:50">
      <c r="A127" s="467" t="s">
        <v>47</v>
      </c>
      <c r="B127">
        <v>2</v>
      </c>
      <c r="C127">
        <v>1</v>
      </c>
      <c r="E127">
        <v>1</v>
      </c>
      <c r="F127" t="s">
        <v>142</v>
      </c>
      <c r="G127">
        <v>0</v>
      </c>
      <c r="H127">
        <v>2</v>
      </c>
      <c r="AM127" t="s">
        <v>10</v>
      </c>
      <c r="AP127">
        <v>0</v>
      </c>
      <c r="AT127">
        <v>1</v>
      </c>
      <c r="AX127">
        <v>1</v>
      </c>
    </row>
    <row r="128" spans="1:50">
      <c r="A128" s="467" t="s">
        <v>638</v>
      </c>
      <c r="B128">
        <v>1</v>
      </c>
      <c r="C128">
        <v>1</v>
      </c>
      <c r="F128" t="s">
        <v>1225</v>
      </c>
      <c r="G128">
        <v>0</v>
      </c>
      <c r="H128">
        <v>1</v>
      </c>
      <c r="AM128" t="s">
        <v>630</v>
      </c>
      <c r="AP128">
        <v>1</v>
      </c>
      <c r="AX128">
        <v>1</v>
      </c>
    </row>
    <row r="129" spans="1:50">
      <c r="A129" s="467" t="s">
        <v>641</v>
      </c>
      <c r="F129" t="s">
        <v>61</v>
      </c>
      <c r="G129">
        <v>0</v>
      </c>
      <c r="H129">
        <v>0</v>
      </c>
      <c r="AM129" t="s">
        <v>634</v>
      </c>
      <c r="AO129">
        <v>1</v>
      </c>
      <c r="AP129">
        <v>0</v>
      </c>
      <c r="AX129">
        <v>1</v>
      </c>
    </row>
    <row r="130" spans="1:50">
      <c r="A130" s="467" t="s">
        <v>642</v>
      </c>
      <c r="B130">
        <v>7</v>
      </c>
      <c r="C130">
        <v>1</v>
      </c>
      <c r="D130">
        <v>2</v>
      </c>
      <c r="E130">
        <v>4</v>
      </c>
      <c r="F130" t="s">
        <v>1224</v>
      </c>
      <c r="G130">
        <v>0</v>
      </c>
      <c r="H130">
        <v>1</v>
      </c>
      <c r="AM130" t="s">
        <v>635</v>
      </c>
      <c r="AO130">
        <v>1</v>
      </c>
      <c r="AP130">
        <v>0</v>
      </c>
      <c r="AX130">
        <v>1</v>
      </c>
    </row>
    <row r="131" spans="1:50">
      <c r="A131" s="467" t="s">
        <v>649</v>
      </c>
      <c r="F131" t="s">
        <v>61</v>
      </c>
      <c r="G131">
        <v>0</v>
      </c>
      <c r="H131">
        <v>0</v>
      </c>
      <c r="AM131" t="s">
        <v>47</v>
      </c>
      <c r="AP131">
        <v>0</v>
      </c>
      <c r="AT131">
        <v>1</v>
      </c>
      <c r="AX131">
        <v>1</v>
      </c>
    </row>
    <row r="132" spans="1:50">
      <c r="A132" s="467" t="s">
        <v>650</v>
      </c>
      <c r="F132" t="s">
        <v>61</v>
      </c>
      <c r="G132">
        <v>0</v>
      </c>
      <c r="H132">
        <v>0</v>
      </c>
      <c r="AM132" t="s">
        <v>638</v>
      </c>
      <c r="AP132">
        <v>0</v>
      </c>
      <c r="AS132">
        <v>1</v>
      </c>
      <c r="AX132">
        <v>1</v>
      </c>
    </row>
    <row r="133" spans="1:50">
      <c r="A133" s="467" t="s">
        <v>27</v>
      </c>
      <c r="B133">
        <v>7</v>
      </c>
      <c r="C133">
        <v>1</v>
      </c>
      <c r="E133">
        <v>6</v>
      </c>
      <c r="F133" t="s">
        <v>1226</v>
      </c>
      <c r="G133">
        <v>6</v>
      </c>
      <c r="H133">
        <v>4</v>
      </c>
      <c r="AM133" t="s">
        <v>641</v>
      </c>
      <c r="AO133">
        <v>1</v>
      </c>
      <c r="AP133">
        <v>0</v>
      </c>
      <c r="AX133">
        <v>1</v>
      </c>
    </row>
    <row r="134" spans="1:50">
      <c r="A134" s="467" t="s">
        <v>656</v>
      </c>
      <c r="B134">
        <v>6</v>
      </c>
      <c r="C134">
        <v>1</v>
      </c>
      <c r="E134">
        <v>5</v>
      </c>
      <c r="F134" t="s">
        <v>1223</v>
      </c>
      <c r="G134">
        <v>2.5</v>
      </c>
      <c r="H134">
        <v>3</v>
      </c>
      <c r="AM134" t="s">
        <v>642</v>
      </c>
      <c r="AP134">
        <v>0</v>
      </c>
      <c r="AR134">
        <v>1</v>
      </c>
      <c r="AX134">
        <v>1</v>
      </c>
    </row>
    <row r="135" spans="1:50">
      <c r="A135" s="467" t="s">
        <v>40</v>
      </c>
      <c r="B135">
        <v>7</v>
      </c>
      <c r="C135">
        <v>1</v>
      </c>
      <c r="D135">
        <v>1</v>
      </c>
      <c r="E135">
        <v>5</v>
      </c>
      <c r="F135" t="s">
        <v>142</v>
      </c>
      <c r="G135">
        <v>3</v>
      </c>
      <c r="H135">
        <v>5</v>
      </c>
      <c r="AM135" t="s">
        <v>649</v>
      </c>
      <c r="AO135">
        <v>1</v>
      </c>
      <c r="AP135">
        <v>0</v>
      </c>
      <c r="AX135">
        <v>1</v>
      </c>
    </row>
    <row r="136" spans="1:50">
      <c r="A136" s="467" t="s">
        <v>675</v>
      </c>
      <c r="F136" t="s">
        <v>61</v>
      </c>
      <c r="G136">
        <v>0</v>
      </c>
      <c r="H136">
        <v>0</v>
      </c>
      <c r="AM136" t="s">
        <v>650</v>
      </c>
      <c r="AO136">
        <v>1</v>
      </c>
      <c r="AP136">
        <v>0</v>
      </c>
      <c r="AX136">
        <v>1</v>
      </c>
    </row>
    <row r="137" spans="1:50">
      <c r="A137" s="467" t="s">
        <v>676</v>
      </c>
      <c r="B137">
        <v>2</v>
      </c>
      <c r="D137">
        <v>2</v>
      </c>
      <c r="F137" t="s">
        <v>61</v>
      </c>
      <c r="G137">
        <v>0</v>
      </c>
      <c r="H137">
        <v>0</v>
      </c>
      <c r="AM137" t="s">
        <v>27</v>
      </c>
      <c r="AP137">
        <v>0</v>
      </c>
      <c r="AU137">
        <v>1</v>
      </c>
      <c r="AX137">
        <v>1</v>
      </c>
    </row>
    <row r="138" spans="1:50">
      <c r="A138" s="467" t="s">
        <v>677</v>
      </c>
      <c r="B138">
        <v>7</v>
      </c>
      <c r="C138">
        <v>1</v>
      </c>
      <c r="D138">
        <v>5</v>
      </c>
      <c r="E138">
        <v>1</v>
      </c>
      <c r="F138" t="s">
        <v>168</v>
      </c>
      <c r="G138">
        <v>1</v>
      </c>
      <c r="H138">
        <v>1</v>
      </c>
      <c r="AM138" t="s">
        <v>656</v>
      </c>
      <c r="AP138">
        <v>0</v>
      </c>
      <c r="AQ138">
        <v>1</v>
      </c>
      <c r="AX138">
        <v>1</v>
      </c>
    </row>
    <row r="139" spans="1:50">
      <c r="A139" s="467" t="s">
        <v>678</v>
      </c>
      <c r="B139">
        <v>1</v>
      </c>
      <c r="D139">
        <v>1</v>
      </c>
      <c r="F139" t="s">
        <v>61</v>
      </c>
      <c r="G139">
        <v>0</v>
      </c>
      <c r="H139">
        <v>0</v>
      </c>
      <c r="AM139" t="s">
        <v>40</v>
      </c>
      <c r="AP139">
        <v>0</v>
      </c>
      <c r="AT139">
        <v>1</v>
      </c>
      <c r="AX139">
        <v>1</v>
      </c>
    </row>
    <row r="140" spans="1:50">
      <c r="A140" s="467" t="s">
        <v>7</v>
      </c>
      <c r="B140">
        <v>7</v>
      </c>
      <c r="C140">
        <v>1</v>
      </c>
      <c r="E140">
        <v>6</v>
      </c>
      <c r="F140" t="s">
        <v>142</v>
      </c>
      <c r="G140">
        <v>7</v>
      </c>
      <c r="H140">
        <v>7</v>
      </c>
      <c r="AM140" t="s">
        <v>675</v>
      </c>
      <c r="AO140">
        <v>1</v>
      </c>
      <c r="AP140">
        <v>0</v>
      </c>
      <c r="AX140">
        <v>1</v>
      </c>
    </row>
    <row r="141" spans="1:50">
      <c r="A141" s="467" t="s">
        <v>30</v>
      </c>
      <c r="B141">
        <v>7</v>
      </c>
      <c r="C141">
        <v>1</v>
      </c>
      <c r="E141">
        <v>6</v>
      </c>
      <c r="F141" t="s">
        <v>142</v>
      </c>
      <c r="G141">
        <v>5</v>
      </c>
      <c r="H141">
        <v>5</v>
      </c>
      <c r="AM141" t="s">
        <v>676</v>
      </c>
      <c r="AO141">
        <v>1</v>
      </c>
      <c r="AP141">
        <v>0</v>
      </c>
      <c r="AX141">
        <v>1</v>
      </c>
    </row>
    <row r="142" spans="1:50">
      <c r="A142" s="467" t="s">
        <v>23</v>
      </c>
      <c r="B142">
        <v>7</v>
      </c>
      <c r="C142">
        <v>1</v>
      </c>
      <c r="E142">
        <v>6</v>
      </c>
      <c r="F142" t="s">
        <v>1226</v>
      </c>
      <c r="G142">
        <v>7</v>
      </c>
      <c r="H142">
        <v>5</v>
      </c>
    </row>
    <row r="143" spans="1:50">
      <c r="H143">
        <v>160</v>
      </c>
    </row>
  </sheetData>
  <autoFilter ref="A1:AX1" xr:uid="{B5FAA991-309B-43B3-967D-A7F7449297F7}"/>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74170-FB9D-49E8-A6E8-9E3D06971E61}">
  <dimension ref="A1:BI89"/>
  <sheetViews>
    <sheetView topLeftCell="AB40" zoomScale="55" zoomScaleNormal="55" workbookViewId="0"/>
  </sheetViews>
  <sheetFormatPr defaultRowHeight="14.5"/>
  <cols>
    <col min="5" max="5" width="15.453125" customWidth="1"/>
    <col min="7" max="7" width="29.453125" bestFit="1" customWidth="1"/>
    <col min="9" max="9" width="29.453125" bestFit="1" customWidth="1"/>
    <col min="15" max="15" width="17.1796875" customWidth="1"/>
    <col min="18" max="18" width="13.453125" customWidth="1"/>
    <col min="19" max="19" width="12.453125" customWidth="1"/>
    <col min="20" max="20" width="12" bestFit="1" customWidth="1"/>
    <col min="23" max="23" width="14.453125" bestFit="1" customWidth="1"/>
    <col min="24" max="24" width="24.81640625" bestFit="1" customWidth="1"/>
    <col min="25" max="27" width="27" bestFit="1" customWidth="1"/>
    <col min="28" max="28" width="27.453125" bestFit="1" customWidth="1"/>
    <col min="29" max="29" width="25.453125" bestFit="1" customWidth="1"/>
    <col min="30" max="30" width="35" bestFit="1" customWidth="1"/>
    <col min="31" max="31" width="24.81640625" bestFit="1" customWidth="1"/>
    <col min="32" max="34" width="27" bestFit="1" customWidth="1"/>
    <col min="35" max="35" width="27.453125" bestFit="1" customWidth="1"/>
    <col min="36" max="36" width="25.453125" bestFit="1" customWidth="1"/>
    <col min="37" max="37" width="35" bestFit="1" customWidth="1"/>
    <col min="38" max="38" width="29.7265625" bestFit="1" customWidth="1"/>
    <col min="39" max="41" width="31.81640625" bestFit="1" customWidth="1"/>
    <col min="42" max="42" width="32.26953125" bestFit="1" customWidth="1"/>
    <col min="43" max="43" width="30.26953125" bestFit="1" customWidth="1"/>
    <col min="44" max="44" width="39.81640625" bestFit="1" customWidth="1"/>
    <col min="45" max="45" width="17.81640625" bestFit="1" customWidth="1"/>
    <col min="46" max="46" width="12" customWidth="1"/>
    <col min="47" max="47" width="11.81640625" style="553" customWidth="1"/>
    <col min="48" max="48" width="12.81640625" style="553" customWidth="1"/>
    <col min="49" max="49" width="11.54296875" customWidth="1"/>
    <col min="51" max="51" width="37.54296875" bestFit="1" customWidth="1"/>
    <col min="52" max="52" width="8.81640625" bestFit="1" customWidth="1"/>
    <col min="53" max="53" width="13.26953125" customWidth="1"/>
    <col min="54" max="54" width="13.7265625" customWidth="1"/>
    <col min="55" max="60" width="8.81640625" bestFit="1" customWidth="1"/>
    <col min="61" max="61" width="10.453125" bestFit="1" customWidth="1"/>
  </cols>
  <sheetData>
    <row r="1" spans="1:61">
      <c r="A1" s="562" t="s">
        <v>1228</v>
      </c>
      <c r="C1" s="562" t="s">
        <v>1229</v>
      </c>
      <c r="E1" s="445" t="s">
        <v>1230</v>
      </c>
      <c r="G1" s="445" t="s">
        <v>1231</v>
      </c>
      <c r="I1" s="561" t="s">
        <v>1231</v>
      </c>
      <c r="K1" s="370" t="s">
        <v>1232</v>
      </c>
      <c r="M1" s="370" t="s">
        <v>1233</v>
      </c>
      <c r="O1" s="617" t="s">
        <v>1234</v>
      </c>
      <c r="P1" s="617"/>
      <c r="AK1" s="584" t="s">
        <v>1235</v>
      </c>
      <c r="AL1" s="584">
        <v>2022</v>
      </c>
      <c r="AM1" s="584" t="s">
        <v>1236</v>
      </c>
      <c r="AN1" s="584">
        <v>2021</v>
      </c>
      <c r="AO1" s="584" t="s">
        <v>1236</v>
      </c>
      <c r="AP1" s="584">
        <v>2023</v>
      </c>
      <c r="AQ1" s="584" t="s">
        <v>1236</v>
      </c>
      <c r="AS1" s="584" t="s">
        <v>1237</v>
      </c>
      <c r="AT1" s="584" t="s">
        <v>1238</v>
      </c>
      <c r="AU1" s="584" t="s">
        <v>1239</v>
      </c>
      <c r="AV1" s="584" t="s">
        <v>1240</v>
      </c>
      <c r="AW1" s="553"/>
      <c r="AY1" s="607" t="s">
        <v>112</v>
      </c>
      <c r="AZ1" s="607" t="s">
        <v>105</v>
      </c>
      <c r="BA1" s="607"/>
      <c r="BB1" s="607"/>
      <c r="BC1" s="607"/>
      <c r="BD1" s="607"/>
      <c r="BE1" s="607"/>
      <c r="BF1" s="607"/>
      <c r="BG1" s="607"/>
      <c r="BH1" s="607"/>
      <c r="BI1" s="607"/>
    </row>
    <row r="2" spans="1:61">
      <c r="A2" t="s">
        <v>5</v>
      </c>
      <c r="C2" t="s">
        <v>5</v>
      </c>
      <c r="E2" t="s">
        <v>5</v>
      </c>
      <c r="F2">
        <v>1</v>
      </c>
      <c r="G2" t="s">
        <v>5</v>
      </c>
      <c r="H2">
        <v>1</v>
      </c>
      <c r="I2" t="s">
        <v>5</v>
      </c>
      <c r="J2">
        <v>1</v>
      </c>
      <c r="K2" t="s">
        <v>5</v>
      </c>
      <c r="L2">
        <v>1</v>
      </c>
      <c r="M2" t="s">
        <v>5</v>
      </c>
      <c r="N2">
        <v>1</v>
      </c>
      <c r="O2" t="s">
        <v>5</v>
      </c>
      <c r="Q2" s="570" t="s">
        <v>1241</v>
      </c>
      <c r="R2" s="570" t="s">
        <v>1242</v>
      </c>
      <c r="S2" s="570" t="s">
        <v>1243</v>
      </c>
      <c r="T2" s="570" t="s">
        <v>1244</v>
      </c>
      <c r="U2" s="581" t="s">
        <v>1245</v>
      </c>
      <c r="V2" s="581"/>
      <c r="W2" s="573" t="s">
        <v>1246</v>
      </c>
      <c r="X2" s="573" t="s">
        <v>1242</v>
      </c>
      <c r="Y2" s="574">
        <v>1</v>
      </c>
      <c r="Z2" s="574">
        <v>2</v>
      </c>
      <c r="AA2" s="574">
        <v>3</v>
      </c>
      <c r="AB2" s="574">
        <v>4</v>
      </c>
      <c r="AC2" s="574">
        <v>5</v>
      </c>
      <c r="AD2" s="574" t="s">
        <v>1247</v>
      </c>
      <c r="AG2" s="594">
        <v>2023</v>
      </c>
      <c r="AH2" s="594">
        <v>2022</v>
      </c>
      <c r="AI2" s="594" t="s">
        <v>1248</v>
      </c>
      <c r="AK2" s="467" t="s">
        <v>148</v>
      </c>
      <c r="AL2" s="553">
        <v>19</v>
      </c>
      <c r="AM2" s="553">
        <v>117067482.93186362</v>
      </c>
      <c r="AN2">
        <v>24</v>
      </c>
      <c r="AO2" s="553">
        <v>124115941.79000001</v>
      </c>
      <c r="AP2">
        <v>10</v>
      </c>
      <c r="AQ2" s="553">
        <v>73257586</v>
      </c>
      <c r="AS2" s="467">
        <v>2016</v>
      </c>
      <c r="AT2">
        <v>34</v>
      </c>
      <c r="AU2" s="553">
        <v>552514734</v>
      </c>
      <c r="AV2" s="553">
        <v>62156150.233525731</v>
      </c>
      <c r="AY2" s="608" t="s">
        <v>1249</v>
      </c>
      <c r="AZ2" s="563">
        <v>2016</v>
      </c>
      <c r="BA2" s="563">
        <v>2017</v>
      </c>
      <c r="BB2" s="563">
        <v>2018</v>
      </c>
      <c r="BC2" s="563">
        <v>2019</v>
      </c>
      <c r="BD2" s="563">
        <v>2020</v>
      </c>
      <c r="BE2" s="563">
        <v>2021</v>
      </c>
      <c r="BF2" s="563">
        <v>2022</v>
      </c>
      <c r="BG2" s="563">
        <v>2023</v>
      </c>
      <c r="BH2" s="563" t="s">
        <v>1250</v>
      </c>
      <c r="BI2" s="563" t="s">
        <v>2</v>
      </c>
    </row>
    <row r="3" spans="1:61">
      <c r="A3" t="s">
        <v>34</v>
      </c>
      <c r="C3" t="s">
        <v>58</v>
      </c>
      <c r="E3" t="s">
        <v>200</v>
      </c>
      <c r="F3">
        <v>1</v>
      </c>
      <c r="G3" t="s">
        <v>34</v>
      </c>
      <c r="H3">
        <v>1</v>
      </c>
      <c r="I3" t="s">
        <v>22</v>
      </c>
      <c r="J3">
        <v>1</v>
      </c>
      <c r="K3" t="s">
        <v>22</v>
      </c>
      <c r="L3">
        <v>1</v>
      </c>
      <c r="M3" t="s">
        <v>34</v>
      </c>
      <c r="N3">
        <v>1</v>
      </c>
      <c r="O3" t="s">
        <v>25</v>
      </c>
      <c r="Q3" s="571">
        <v>2016</v>
      </c>
      <c r="R3">
        <v>925985643</v>
      </c>
      <c r="S3" s="553">
        <v>48</v>
      </c>
      <c r="T3" s="553">
        <v>105177745.23352572</v>
      </c>
      <c r="U3" s="450">
        <f t="shared" ref="U3:U10" si="0">T3/R3</f>
        <v>0.11358463927450517</v>
      </c>
      <c r="W3" s="575">
        <v>2016</v>
      </c>
      <c r="X3" s="576">
        <v>405508630</v>
      </c>
      <c r="Y3" s="576">
        <v>208090210.69835904</v>
      </c>
      <c r="Z3" s="576">
        <v>140286350.06811523</v>
      </c>
      <c r="AA3" s="576">
        <v>41582320.383525729</v>
      </c>
      <c r="AB3" s="576">
        <v>13330022.85</v>
      </c>
      <c r="AC3" s="576">
        <v>155013</v>
      </c>
      <c r="AD3" s="576">
        <v>57129172.233525731</v>
      </c>
      <c r="AE3" s="450">
        <f t="shared" ref="AE3:AE10" si="1">AD3/X3</f>
        <v>0.14088275318215973</v>
      </c>
      <c r="AG3" s="576">
        <v>0</v>
      </c>
      <c r="AH3" s="502" t="s">
        <v>5</v>
      </c>
      <c r="AI3" s="502">
        <v>20324</v>
      </c>
      <c r="AK3" s="467" t="s">
        <v>161</v>
      </c>
      <c r="AL3" s="553">
        <v>27</v>
      </c>
      <c r="AM3" s="553"/>
      <c r="AN3">
        <v>18</v>
      </c>
      <c r="AO3" s="553">
        <v>50394862</v>
      </c>
      <c r="AP3">
        <v>23</v>
      </c>
      <c r="AQ3" s="553">
        <v>71534573</v>
      </c>
      <c r="AS3" s="467">
        <v>2017</v>
      </c>
      <c r="AT3">
        <v>34</v>
      </c>
      <c r="AU3" s="553">
        <v>598600211</v>
      </c>
      <c r="AV3" s="553">
        <v>73359808</v>
      </c>
      <c r="AY3" s="467" t="s">
        <v>1251</v>
      </c>
    </row>
    <row r="4" spans="1:61">
      <c r="A4" t="s">
        <v>200</v>
      </c>
      <c r="C4" t="s">
        <v>34</v>
      </c>
      <c r="E4" t="s">
        <v>22</v>
      </c>
      <c r="F4">
        <v>1</v>
      </c>
      <c r="G4" t="s">
        <v>200</v>
      </c>
      <c r="H4">
        <v>1</v>
      </c>
      <c r="I4" t="s">
        <v>37</v>
      </c>
      <c r="J4">
        <v>1</v>
      </c>
      <c r="K4" t="s">
        <v>25</v>
      </c>
      <c r="L4">
        <v>1</v>
      </c>
      <c r="M4" t="s">
        <v>22</v>
      </c>
      <c r="N4">
        <v>1</v>
      </c>
      <c r="O4" t="s">
        <v>29</v>
      </c>
      <c r="Q4" s="571">
        <v>2017</v>
      </c>
      <c r="R4">
        <v>890938725</v>
      </c>
      <c r="S4" s="553">
        <v>51</v>
      </c>
      <c r="T4" s="553">
        <v>123512293</v>
      </c>
      <c r="U4" s="450">
        <f t="shared" si="0"/>
        <v>0.13863163597474112</v>
      </c>
      <c r="W4" s="575">
        <v>2017</v>
      </c>
      <c r="X4" s="576">
        <v>419044936</v>
      </c>
      <c r="Y4" s="576">
        <v>206873606</v>
      </c>
      <c r="Z4" s="576">
        <v>146425199</v>
      </c>
      <c r="AA4" s="576">
        <v>49130045</v>
      </c>
      <c r="AB4" s="576">
        <v>16371029</v>
      </c>
      <c r="AC4" s="576">
        <v>95051</v>
      </c>
      <c r="AD4" s="576">
        <v>65596125</v>
      </c>
      <c r="AE4" s="450">
        <f t="shared" si="1"/>
        <v>0.15653720965142506</v>
      </c>
      <c r="AF4" s="52"/>
      <c r="AG4" s="595">
        <v>19866.89</v>
      </c>
      <c r="AH4" s="502" t="s">
        <v>22</v>
      </c>
      <c r="AI4" s="502">
        <v>1817</v>
      </c>
      <c r="AK4" s="467" t="s">
        <v>185</v>
      </c>
      <c r="AL4" s="553">
        <v>11</v>
      </c>
      <c r="AM4" s="553">
        <v>56576418</v>
      </c>
      <c r="AN4">
        <v>15</v>
      </c>
      <c r="AO4" s="553">
        <v>18336221.62089254</v>
      </c>
      <c r="AP4">
        <v>6</v>
      </c>
      <c r="AQ4" s="553">
        <v>18532504</v>
      </c>
      <c r="AS4" s="467">
        <v>2018</v>
      </c>
      <c r="AT4">
        <v>34</v>
      </c>
      <c r="AU4" s="553">
        <v>575271528.43109798</v>
      </c>
      <c r="AV4" s="553">
        <v>73503398.200000003</v>
      </c>
      <c r="AW4" s="553"/>
      <c r="AY4" s="467" t="s">
        <v>5</v>
      </c>
      <c r="AZ4" s="553">
        <v>0</v>
      </c>
      <c r="BA4" s="553">
        <v>0</v>
      </c>
      <c r="BB4" s="553">
        <v>0</v>
      </c>
      <c r="BC4" s="553">
        <v>0</v>
      </c>
      <c r="BD4" s="553">
        <v>0</v>
      </c>
      <c r="BE4" s="553">
        <v>0</v>
      </c>
      <c r="BF4" s="553">
        <v>20324</v>
      </c>
      <c r="BG4" s="553">
        <v>0</v>
      </c>
      <c r="BH4" s="553"/>
      <c r="BI4" s="553">
        <v>20324</v>
      </c>
    </row>
    <row r="5" spans="1:61">
      <c r="A5" t="s">
        <v>22</v>
      </c>
      <c r="C5" t="s">
        <v>200</v>
      </c>
      <c r="E5" t="s">
        <v>37</v>
      </c>
      <c r="F5">
        <v>1</v>
      </c>
      <c r="G5" t="s">
        <v>22</v>
      </c>
      <c r="H5">
        <v>1</v>
      </c>
      <c r="I5" t="s">
        <v>21</v>
      </c>
      <c r="J5">
        <v>1</v>
      </c>
      <c r="K5" t="s">
        <v>29</v>
      </c>
      <c r="L5">
        <v>1</v>
      </c>
      <c r="M5" t="s">
        <v>37</v>
      </c>
      <c r="N5">
        <v>1</v>
      </c>
      <c r="O5" t="s">
        <v>3</v>
      </c>
      <c r="Q5" s="571">
        <v>2018</v>
      </c>
      <c r="R5">
        <v>813936204.03109801</v>
      </c>
      <c r="S5" s="553">
        <v>53</v>
      </c>
      <c r="T5" s="553">
        <v>114513398.35600001</v>
      </c>
      <c r="U5" s="450">
        <f t="shared" si="0"/>
        <v>0.14069087698625676</v>
      </c>
      <c r="W5" s="575">
        <v>2018</v>
      </c>
      <c r="X5" s="576">
        <v>425352514</v>
      </c>
      <c r="Y5" s="576">
        <v>236242034</v>
      </c>
      <c r="Z5" s="576">
        <v>118188316</v>
      </c>
      <c r="AA5" s="576">
        <v>54836187</v>
      </c>
      <c r="AB5" s="576">
        <v>16014156</v>
      </c>
      <c r="AC5" s="576">
        <v>110500</v>
      </c>
      <c r="AD5" s="576">
        <v>70960843</v>
      </c>
      <c r="AE5" s="450">
        <f t="shared" si="1"/>
        <v>0.16682831454947036</v>
      </c>
      <c r="AF5" s="52"/>
      <c r="AG5" s="596">
        <v>19206</v>
      </c>
      <c r="AH5" s="502" t="s">
        <v>16</v>
      </c>
      <c r="AI5" s="502">
        <v>19206</v>
      </c>
      <c r="AS5" s="467">
        <v>2019</v>
      </c>
      <c r="AT5">
        <v>36</v>
      </c>
      <c r="AU5" s="553">
        <v>559653329</v>
      </c>
      <c r="AV5" s="553">
        <v>83697645.875826895</v>
      </c>
      <c r="AW5" s="553"/>
      <c r="AY5" s="467" t="s">
        <v>22</v>
      </c>
      <c r="AZ5" s="553">
        <v>0</v>
      </c>
      <c r="BA5" s="553">
        <v>0</v>
      </c>
      <c r="BB5" s="553">
        <v>0</v>
      </c>
      <c r="BC5" s="553">
        <v>0</v>
      </c>
      <c r="BD5" s="553">
        <v>11394</v>
      </c>
      <c r="BE5" s="553">
        <v>0</v>
      </c>
      <c r="BF5" s="553">
        <v>1817</v>
      </c>
      <c r="BG5" s="553">
        <v>19866.89</v>
      </c>
      <c r="BH5" s="553"/>
      <c r="BI5" s="553">
        <v>33077.89</v>
      </c>
    </row>
    <row r="6" spans="1:61">
      <c r="A6" t="s">
        <v>37</v>
      </c>
      <c r="C6" t="s">
        <v>22</v>
      </c>
      <c r="E6" t="s">
        <v>21</v>
      </c>
      <c r="F6">
        <v>1</v>
      </c>
      <c r="G6" t="s">
        <v>37</v>
      </c>
      <c r="H6">
        <v>1</v>
      </c>
      <c r="I6" t="s">
        <v>25</v>
      </c>
      <c r="J6">
        <v>1</v>
      </c>
      <c r="K6" t="s">
        <v>3</v>
      </c>
      <c r="L6">
        <v>1</v>
      </c>
      <c r="M6" t="s">
        <v>59</v>
      </c>
      <c r="N6">
        <v>1</v>
      </c>
      <c r="O6" t="s">
        <v>51</v>
      </c>
      <c r="Q6" s="571">
        <v>2019</v>
      </c>
      <c r="R6">
        <v>825156123</v>
      </c>
      <c r="S6" s="553">
        <v>55</v>
      </c>
      <c r="T6" s="553">
        <v>134786831.79582691</v>
      </c>
      <c r="U6" s="450">
        <f t="shared" si="0"/>
        <v>0.16334706613554015</v>
      </c>
      <c r="W6" s="575">
        <v>2019</v>
      </c>
      <c r="X6" s="576">
        <v>426041927</v>
      </c>
      <c r="Y6" s="576">
        <v>241046467.97011131</v>
      </c>
      <c r="Z6" s="576">
        <v>111076249.02</v>
      </c>
      <c r="AA6" s="576">
        <v>57105683.729888678</v>
      </c>
      <c r="AB6" s="576">
        <v>16729026.279999999</v>
      </c>
      <c r="AC6" s="576">
        <v>84500</v>
      </c>
      <c r="AD6" s="576">
        <v>73919210.009888679</v>
      </c>
      <c r="AE6" s="450">
        <f t="shared" si="1"/>
        <v>0.17350219620494928</v>
      </c>
      <c r="AF6" s="52"/>
      <c r="AG6" s="595">
        <v>1671.1915327646832</v>
      </c>
      <c r="AH6" s="500" t="s">
        <v>32</v>
      </c>
      <c r="AI6" s="576">
        <v>0</v>
      </c>
      <c r="AS6" s="467">
        <v>2020</v>
      </c>
      <c r="AT6">
        <v>36</v>
      </c>
      <c r="AU6" s="553">
        <v>584376550.74485707</v>
      </c>
      <c r="AV6" s="553">
        <v>111656058.81026395</v>
      </c>
      <c r="AW6" s="553"/>
      <c r="AY6" s="467" t="s">
        <v>4</v>
      </c>
      <c r="AZ6" s="553">
        <v>0</v>
      </c>
      <c r="BA6" s="553">
        <v>0</v>
      </c>
      <c r="BB6" s="553">
        <v>0</v>
      </c>
      <c r="BC6" s="553">
        <v>0</v>
      </c>
      <c r="BD6" s="553">
        <v>0</v>
      </c>
      <c r="BE6" s="553">
        <v>401313</v>
      </c>
      <c r="BF6" s="553">
        <v>0</v>
      </c>
      <c r="BG6" s="553"/>
      <c r="BH6" s="553"/>
      <c r="BI6" s="553">
        <v>401313</v>
      </c>
    </row>
    <row r="7" spans="1:61">
      <c r="A7" t="s">
        <v>21</v>
      </c>
      <c r="C7" t="s">
        <v>37</v>
      </c>
      <c r="E7" t="s">
        <v>25</v>
      </c>
      <c r="F7">
        <v>1</v>
      </c>
      <c r="G7" t="s">
        <v>21</v>
      </c>
      <c r="H7">
        <v>1</v>
      </c>
      <c r="I7" t="s">
        <v>29</v>
      </c>
      <c r="J7">
        <v>1</v>
      </c>
      <c r="K7" t="s">
        <v>51</v>
      </c>
      <c r="L7">
        <v>1</v>
      </c>
      <c r="M7" t="s">
        <v>21</v>
      </c>
      <c r="N7">
        <v>1</v>
      </c>
      <c r="O7" t="s">
        <v>4</v>
      </c>
      <c r="Q7" s="571">
        <v>2020</v>
      </c>
      <c r="R7">
        <v>744339421.30041254</v>
      </c>
      <c r="S7" s="553">
        <v>55</v>
      </c>
      <c r="T7" s="553">
        <v>154904378.89026392</v>
      </c>
      <c r="U7" s="450">
        <f t="shared" si="0"/>
        <v>0.20810986823677191</v>
      </c>
      <c r="W7" s="575">
        <v>2020</v>
      </c>
      <c r="X7" s="576">
        <v>454956725.74485701</v>
      </c>
      <c r="Y7" s="576">
        <v>223961228.76561558</v>
      </c>
      <c r="Z7" s="576">
        <v>136921506.37897751</v>
      </c>
      <c r="AA7" s="576">
        <v>72963284.597685501</v>
      </c>
      <c r="AB7" s="576">
        <v>21082812.00257846</v>
      </c>
      <c r="AC7" s="576">
        <v>27894</v>
      </c>
      <c r="AD7" s="576">
        <v>94073990.600263953</v>
      </c>
      <c r="AE7" s="450">
        <f t="shared" si="1"/>
        <v>0.20677568937187515</v>
      </c>
      <c r="AF7" s="52"/>
      <c r="AG7" s="595">
        <v>3967.2026027950401</v>
      </c>
      <c r="AH7" s="502" t="s">
        <v>6</v>
      </c>
      <c r="AI7" s="502">
        <v>2975</v>
      </c>
      <c r="AS7" s="467">
        <v>2021</v>
      </c>
      <c r="AT7">
        <v>35</v>
      </c>
      <c r="AU7" s="553">
        <v>714480954</v>
      </c>
      <c r="AV7" s="578">
        <v>134467614.41089255</v>
      </c>
      <c r="AW7" s="517">
        <f>AV7/AU7</f>
        <v>0.18820321753586247</v>
      </c>
      <c r="AY7" s="467" t="s">
        <v>16</v>
      </c>
      <c r="AZ7" s="553">
        <v>0</v>
      </c>
      <c r="BA7" s="553">
        <v>0</v>
      </c>
      <c r="BB7" s="553">
        <v>0</v>
      </c>
      <c r="BC7" s="553">
        <v>0</v>
      </c>
      <c r="BD7" s="553">
        <v>0</v>
      </c>
      <c r="BE7" s="553">
        <v>0</v>
      </c>
      <c r="BF7" s="553">
        <v>19206</v>
      </c>
      <c r="BG7" s="553">
        <v>19206</v>
      </c>
      <c r="BH7" s="553"/>
      <c r="BI7" s="553">
        <v>38412</v>
      </c>
    </row>
    <row r="8" spans="1:61">
      <c r="A8" t="s">
        <v>25</v>
      </c>
      <c r="C8" t="s">
        <v>59</v>
      </c>
      <c r="E8" t="s">
        <v>29</v>
      </c>
      <c r="F8">
        <v>1</v>
      </c>
      <c r="G8" t="s">
        <v>25</v>
      </c>
      <c r="H8">
        <v>1</v>
      </c>
      <c r="I8" t="s">
        <v>8</v>
      </c>
      <c r="J8">
        <v>1</v>
      </c>
      <c r="K8" t="s">
        <v>54</v>
      </c>
      <c r="L8">
        <v>1</v>
      </c>
      <c r="M8" t="s">
        <v>25</v>
      </c>
      <c r="N8">
        <v>1</v>
      </c>
      <c r="O8" t="s">
        <v>16</v>
      </c>
      <c r="Q8" s="571">
        <v>2021</v>
      </c>
      <c r="R8">
        <v>906079885</v>
      </c>
      <c r="S8" s="569">
        <v>53</v>
      </c>
      <c r="T8" s="569">
        <v>192847025.41089255</v>
      </c>
      <c r="U8" s="582">
        <f>T8/R8</f>
        <v>0.21283666992661751</v>
      </c>
      <c r="V8" s="450"/>
      <c r="W8" s="575">
        <v>2021</v>
      </c>
      <c r="X8" s="576">
        <v>562393586</v>
      </c>
      <c r="Y8" s="576">
        <v>280065512.98963928</v>
      </c>
      <c r="Z8" s="576">
        <v>161965770.59946817</v>
      </c>
      <c r="AA8" s="576">
        <v>91238335.047649398</v>
      </c>
      <c r="AB8" s="576">
        <v>28969180.363243148</v>
      </c>
      <c r="AC8" s="576">
        <v>168918</v>
      </c>
      <c r="AD8" s="576">
        <v>120362515.41089255</v>
      </c>
      <c r="AE8" s="450">
        <f t="shared" si="1"/>
        <v>0.2140182932507565</v>
      </c>
      <c r="AF8" s="52"/>
      <c r="AG8" s="595">
        <v>222710</v>
      </c>
      <c r="AH8" s="502" t="s">
        <v>15</v>
      </c>
      <c r="AI8" s="502">
        <v>214050</v>
      </c>
      <c r="AS8" s="467">
        <v>2022</v>
      </c>
      <c r="AT8" s="562">
        <v>41</v>
      </c>
      <c r="AU8" s="553">
        <v>855098518.75890422</v>
      </c>
      <c r="AV8" s="578">
        <v>167394308.67400607</v>
      </c>
      <c r="AW8" s="517">
        <f>AV8/AU8</f>
        <v>0.19576026036972127</v>
      </c>
      <c r="AY8" s="467" t="s">
        <v>28</v>
      </c>
      <c r="AZ8" s="553">
        <v>0</v>
      </c>
      <c r="BA8" s="553">
        <v>0</v>
      </c>
      <c r="BB8" s="553">
        <v>0</v>
      </c>
      <c r="BC8" s="553">
        <v>0</v>
      </c>
      <c r="BD8" s="553">
        <v>0</v>
      </c>
      <c r="BE8" s="553">
        <v>13918</v>
      </c>
      <c r="BF8" s="553">
        <v>0</v>
      </c>
      <c r="BG8" s="553">
        <v>0</v>
      </c>
      <c r="BH8" s="553"/>
      <c r="BI8" s="553">
        <v>13918</v>
      </c>
    </row>
    <row r="9" spans="1:61">
      <c r="A9" t="s">
        <v>29</v>
      </c>
      <c r="C9" t="s">
        <v>21</v>
      </c>
      <c r="E9" t="s">
        <v>3</v>
      </c>
      <c r="F9">
        <v>1</v>
      </c>
      <c r="G9" t="s">
        <v>29</v>
      </c>
      <c r="H9">
        <v>1</v>
      </c>
      <c r="I9" t="s">
        <v>24</v>
      </c>
      <c r="J9">
        <v>1</v>
      </c>
      <c r="K9" t="s">
        <v>39</v>
      </c>
      <c r="L9">
        <v>1</v>
      </c>
      <c r="M9" t="s">
        <v>29</v>
      </c>
      <c r="N9">
        <v>1</v>
      </c>
      <c r="O9" t="s">
        <v>28</v>
      </c>
      <c r="Q9" s="571">
        <v>2022</v>
      </c>
      <c r="R9">
        <v>1184334622.7589042</v>
      </c>
      <c r="S9" s="569">
        <v>60</v>
      </c>
      <c r="T9" s="578">
        <v>266453355.76200604</v>
      </c>
      <c r="U9" s="582">
        <f t="shared" si="0"/>
        <v>0.22498147959341397</v>
      </c>
      <c r="V9" s="450"/>
      <c r="W9" s="575">
        <v>2022</v>
      </c>
      <c r="X9" s="576">
        <v>593956115</v>
      </c>
      <c r="Y9" s="576">
        <v>274427009.02999997</v>
      </c>
      <c r="Z9" s="576">
        <v>185902013.31</v>
      </c>
      <c r="AA9" s="576">
        <v>106412536.84999999</v>
      </c>
      <c r="AB9" s="576">
        <v>27058395.810000002</v>
      </c>
      <c r="AC9" s="576">
        <v>357166</v>
      </c>
      <c r="AD9" s="576">
        <v>133802983.66</v>
      </c>
      <c r="AE9" s="450">
        <f t="shared" si="1"/>
        <v>0.22527419161262444</v>
      </c>
      <c r="AF9" s="52"/>
      <c r="AG9" s="595">
        <v>43810</v>
      </c>
      <c r="AH9" s="502" t="s">
        <v>13</v>
      </c>
      <c r="AI9" s="502">
        <v>87000</v>
      </c>
      <c r="AS9" s="467">
        <v>2023</v>
      </c>
      <c r="AT9" s="562">
        <v>41</v>
      </c>
      <c r="AU9" s="553">
        <v>896915315.58383119</v>
      </c>
      <c r="AV9" s="578">
        <v>164992502.35997614</v>
      </c>
      <c r="AW9" s="517">
        <f>AV9/AU9</f>
        <v>0.18395549668206657</v>
      </c>
      <c r="AY9" s="467" t="s">
        <v>32</v>
      </c>
      <c r="AZ9" s="553">
        <v>0</v>
      </c>
      <c r="BA9" s="553">
        <v>0</v>
      </c>
      <c r="BB9" s="553">
        <v>0</v>
      </c>
      <c r="BC9" s="553">
        <v>0</v>
      </c>
      <c r="BD9" s="553">
        <v>0</v>
      </c>
      <c r="BE9" s="553">
        <v>0</v>
      </c>
      <c r="BF9" s="553">
        <v>0</v>
      </c>
      <c r="BG9" s="553">
        <v>1671.1915327646832</v>
      </c>
      <c r="BH9" s="553"/>
      <c r="BI9" s="553">
        <v>1671.1915327646832</v>
      </c>
    </row>
    <row r="10" spans="1:61">
      <c r="A10" t="s">
        <v>60</v>
      </c>
      <c r="C10" t="s">
        <v>25</v>
      </c>
      <c r="E10" t="s">
        <v>51</v>
      </c>
      <c r="F10">
        <v>1</v>
      </c>
      <c r="G10" t="s">
        <v>3</v>
      </c>
      <c r="H10">
        <v>1</v>
      </c>
      <c r="I10" t="s">
        <v>3</v>
      </c>
      <c r="J10">
        <v>1</v>
      </c>
      <c r="K10" t="s">
        <v>50</v>
      </c>
      <c r="L10">
        <v>1</v>
      </c>
      <c r="M10" t="s">
        <v>8</v>
      </c>
      <c r="N10">
        <v>1</v>
      </c>
      <c r="O10" t="s">
        <v>20</v>
      </c>
      <c r="Q10" s="571">
        <v>2023</v>
      </c>
      <c r="R10">
        <v>896915315.58383119</v>
      </c>
      <c r="S10" s="569">
        <v>41</v>
      </c>
      <c r="T10" s="578">
        <v>164992502.35997617</v>
      </c>
      <c r="U10" s="450">
        <f t="shared" si="0"/>
        <v>0.18395549668206659</v>
      </c>
      <c r="W10" s="575">
        <v>2023</v>
      </c>
      <c r="X10" s="576">
        <v>599396539.82492697</v>
      </c>
      <c r="Y10" s="576">
        <v>286517444.53640598</v>
      </c>
      <c r="Z10" s="576">
        <v>198275761.21659625</v>
      </c>
      <c r="AA10" s="576">
        <v>94909540.816686302</v>
      </c>
      <c r="AB10" s="576">
        <v>19647857.891102958</v>
      </c>
      <c r="AC10" s="576">
        <v>291215.28413555975</v>
      </c>
      <c r="AD10" s="576">
        <v>114848614.99192479</v>
      </c>
      <c r="AE10" s="450">
        <f t="shared" si="1"/>
        <v>0.1916070703802695</v>
      </c>
      <c r="AG10" s="595">
        <v>0</v>
      </c>
      <c r="AH10" s="502" t="s">
        <v>7</v>
      </c>
      <c r="AI10" s="502">
        <v>31000</v>
      </c>
      <c r="AS10" s="467"/>
      <c r="AW10" s="553"/>
      <c r="AY10" s="467" t="s">
        <v>6</v>
      </c>
      <c r="AZ10" s="553">
        <v>55013</v>
      </c>
      <c r="BA10" s="553">
        <v>50051</v>
      </c>
      <c r="BB10" s="553">
        <v>0</v>
      </c>
      <c r="BC10" s="553">
        <v>0</v>
      </c>
      <c r="BD10" s="553">
        <v>0</v>
      </c>
      <c r="BE10" s="553">
        <v>0</v>
      </c>
      <c r="BF10" s="553">
        <v>2975</v>
      </c>
      <c r="BG10" s="553">
        <v>3967.2026027950401</v>
      </c>
      <c r="BH10" s="553"/>
      <c r="BI10" s="553">
        <v>112006.20260279503</v>
      </c>
    </row>
    <row r="11" spans="1:61">
      <c r="A11" t="s">
        <v>312</v>
      </c>
      <c r="C11" t="s">
        <v>29</v>
      </c>
      <c r="E11" t="s">
        <v>4</v>
      </c>
      <c r="F11">
        <v>1</v>
      </c>
      <c r="G11" t="s">
        <v>57</v>
      </c>
      <c r="H11">
        <v>1</v>
      </c>
      <c r="I11" t="s">
        <v>35</v>
      </c>
      <c r="J11">
        <v>1</v>
      </c>
      <c r="K11" t="s">
        <v>49</v>
      </c>
      <c r="L11">
        <v>1</v>
      </c>
      <c r="M11" t="s">
        <v>24</v>
      </c>
      <c r="N11">
        <v>1</v>
      </c>
      <c r="O11" t="s">
        <v>31</v>
      </c>
      <c r="AS11" s="467"/>
      <c r="AY11" s="467" t="s">
        <v>15</v>
      </c>
      <c r="AZ11" s="553">
        <v>0</v>
      </c>
      <c r="BA11" s="553">
        <v>0</v>
      </c>
      <c r="BB11" s="553">
        <v>0</v>
      </c>
      <c r="BC11" s="553">
        <v>0</v>
      </c>
      <c r="BD11" s="553">
        <v>0</v>
      </c>
      <c r="BE11" s="553">
        <v>0</v>
      </c>
      <c r="BF11" s="553">
        <v>214050</v>
      </c>
      <c r="BG11" s="553">
        <v>222710</v>
      </c>
      <c r="BH11" s="553"/>
      <c r="BI11" s="553">
        <v>436760</v>
      </c>
    </row>
    <row r="12" spans="1:61">
      <c r="A12" t="s">
        <v>3</v>
      </c>
      <c r="C12" t="s">
        <v>24</v>
      </c>
      <c r="E12" t="s">
        <v>54</v>
      </c>
      <c r="F12">
        <v>1</v>
      </c>
      <c r="G12" t="s">
        <v>41</v>
      </c>
      <c r="H12">
        <v>1</v>
      </c>
      <c r="I12" t="s">
        <v>51</v>
      </c>
      <c r="J12">
        <v>1</v>
      </c>
      <c r="K12" t="s">
        <v>28</v>
      </c>
      <c r="L12">
        <v>1</v>
      </c>
      <c r="M12" t="s">
        <v>3</v>
      </c>
      <c r="N12">
        <v>1</v>
      </c>
      <c r="O12" t="s">
        <v>18</v>
      </c>
      <c r="Q12" t="s">
        <v>1252</v>
      </c>
      <c r="R12" t="s">
        <v>1253</v>
      </c>
      <c r="T12" s="330">
        <f>T9-T8</f>
        <v>73606330.351113498</v>
      </c>
      <c r="AH12" s="584">
        <v>2022</v>
      </c>
      <c r="AI12" s="584" t="s">
        <v>1254</v>
      </c>
      <c r="AK12" s="584">
        <v>2022</v>
      </c>
      <c r="AL12" s="584" t="s">
        <v>1255</v>
      </c>
      <c r="AM12" s="584" t="s">
        <v>1256</v>
      </c>
      <c r="AO12" s="584">
        <v>2022</v>
      </c>
      <c r="AP12" s="584" t="s">
        <v>1255</v>
      </c>
      <c r="AQ12" s="584" t="s">
        <v>1257</v>
      </c>
      <c r="AY12" s="467" t="s">
        <v>13</v>
      </c>
      <c r="AZ12" s="553">
        <v>100000</v>
      </c>
      <c r="BA12" s="553">
        <v>45000</v>
      </c>
      <c r="BB12" s="553">
        <v>47000</v>
      </c>
      <c r="BC12" s="553">
        <v>21000</v>
      </c>
      <c r="BD12" s="553">
        <v>0</v>
      </c>
      <c r="BE12" s="553">
        <v>108000</v>
      </c>
      <c r="BF12" s="553">
        <v>87000</v>
      </c>
      <c r="BG12" s="553">
        <v>43810</v>
      </c>
      <c r="BH12" s="553"/>
      <c r="BI12" s="553">
        <v>451810</v>
      </c>
    </row>
    <row r="13" spans="1:61">
      <c r="A13" t="s">
        <v>57</v>
      </c>
      <c r="C13" t="s">
        <v>60</v>
      </c>
      <c r="E13" t="s">
        <v>17</v>
      </c>
      <c r="F13">
        <v>1</v>
      </c>
      <c r="G13" t="s">
        <v>51</v>
      </c>
      <c r="H13">
        <v>1</v>
      </c>
      <c r="I13" t="s">
        <v>54</v>
      </c>
      <c r="J13">
        <v>1</v>
      </c>
      <c r="K13" t="s">
        <v>32</v>
      </c>
      <c r="L13">
        <v>1</v>
      </c>
      <c r="M13" t="s">
        <v>57</v>
      </c>
      <c r="N13">
        <v>1</v>
      </c>
      <c r="O13" t="s">
        <v>6</v>
      </c>
      <c r="Q13" t="s">
        <v>1252</v>
      </c>
      <c r="R13" t="s">
        <v>1258</v>
      </c>
      <c r="T13" s="450">
        <f>T12/T8</f>
        <v>0.38168247705290248</v>
      </c>
      <c r="W13" s="573" t="s">
        <v>1259</v>
      </c>
      <c r="X13" s="573" t="s">
        <v>74</v>
      </c>
      <c r="Y13" s="573" t="s">
        <v>1242</v>
      </c>
      <c r="Z13" s="574">
        <v>1</v>
      </c>
      <c r="AA13" s="574">
        <v>2</v>
      </c>
      <c r="AB13" s="574">
        <v>3</v>
      </c>
      <c r="AC13" s="574">
        <v>4</v>
      </c>
      <c r="AD13" s="574">
        <v>5</v>
      </c>
      <c r="AE13" t="s">
        <v>1260</v>
      </c>
      <c r="AH13" s="51" t="s">
        <v>5</v>
      </c>
      <c r="AI13" s="528">
        <v>6080130</v>
      </c>
      <c r="AK13" s="51" t="s">
        <v>5</v>
      </c>
      <c r="AL13" s="529">
        <v>1</v>
      </c>
      <c r="AM13" s="529">
        <v>0.14106835088776962</v>
      </c>
      <c r="AO13" s="586" t="s">
        <v>19</v>
      </c>
      <c r="AP13" s="587">
        <v>0.27</v>
      </c>
      <c r="AQ13" s="589">
        <v>2.2970076098697048</v>
      </c>
      <c r="AY13" s="467" t="s">
        <v>7</v>
      </c>
      <c r="AZ13" s="553">
        <v>0</v>
      </c>
      <c r="BA13" s="553">
        <v>0</v>
      </c>
      <c r="BB13" s="553">
        <v>63500</v>
      </c>
      <c r="BC13" s="553">
        <v>63500</v>
      </c>
      <c r="BD13" s="553">
        <v>16500</v>
      </c>
      <c r="BE13" s="553">
        <v>47000</v>
      </c>
      <c r="BF13" s="553">
        <v>31000</v>
      </c>
      <c r="BG13" s="553">
        <v>0</v>
      </c>
      <c r="BH13" s="553"/>
      <c r="BI13" s="553">
        <v>221500</v>
      </c>
    </row>
    <row r="14" spans="1:61">
      <c r="A14" t="s">
        <v>41</v>
      </c>
      <c r="C14" t="s">
        <v>114</v>
      </c>
      <c r="E14" t="s">
        <v>39</v>
      </c>
      <c r="F14">
        <v>1</v>
      </c>
      <c r="G14" t="s">
        <v>4</v>
      </c>
      <c r="H14">
        <v>1</v>
      </c>
      <c r="I14" t="s">
        <v>44</v>
      </c>
      <c r="J14">
        <v>1</v>
      </c>
      <c r="K14" t="s">
        <v>43</v>
      </c>
      <c r="L14">
        <v>1</v>
      </c>
      <c r="M14" t="s">
        <v>35</v>
      </c>
      <c r="N14">
        <v>1</v>
      </c>
      <c r="O14" t="s">
        <v>15</v>
      </c>
      <c r="Q14" t="s">
        <v>1261</v>
      </c>
      <c r="R14" t="s">
        <v>1253</v>
      </c>
      <c r="T14" s="330">
        <f>R9-R8</f>
        <v>278254737.75890422</v>
      </c>
      <c r="AH14" s="51" t="s">
        <v>8</v>
      </c>
      <c r="AI14" s="566">
        <v>1727048</v>
      </c>
      <c r="AK14" s="586" t="s">
        <v>34</v>
      </c>
      <c r="AL14" s="587">
        <v>0.09</v>
      </c>
      <c r="AM14" s="588">
        <v>0.15</v>
      </c>
      <c r="AO14" s="51" t="s">
        <v>32</v>
      </c>
      <c r="AP14" s="68">
        <v>1</v>
      </c>
      <c r="AQ14" s="517">
        <v>1.5455254942767951</v>
      </c>
      <c r="AY14" s="597" t="s">
        <v>2</v>
      </c>
      <c r="AZ14" s="598">
        <v>155013</v>
      </c>
      <c r="BA14" s="598">
        <v>95051</v>
      </c>
      <c r="BB14" s="598">
        <v>110500</v>
      </c>
      <c r="BC14" s="598">
        <v>84500</v>
      </c>
      <c r="BD14" s="598">
        <v>27894</v>
      </c>
      <c r="BE14" s="598">
        <v>570231</v>
      </c>
      <c r="BF14" s="598">
        <v>376372</v>
      </c>
      <c r="BG14" s="598">
        <v>311231.28413555975</v>
      </c>
      <c r="BH14" s="598">
        <v>20016</v>
      </c>
      <c r="BI14" s="598">
        <v>1750808.2841355598</v>
      </c>
    </row>
    <row r="15" spans="1:61">
      <c r="A15" t="s">
        <v>360</v>
      </c>
      <c r="C15" t="s">
        <v>312</v>
      </c>
      <c r="E15" t="s">
        <v>16</v>
      </c>
      <c r="F15">
        <v>1</v>
      </c>
      <c r="G15" t="s">
        <v>54</v>
      </c>
      <c r="H15">
        <v>1</v>
      </c>
      <c r="I15" t="s">
        <v>17</v>
      </c>
      <c r="J15">
        <v>1</v>
      </c>
      <c r="K15" t="s">
        <v>31</v>
      </c>
      <c r="L15">
        <v>1</v>
      </c>
      <c r="M15" t="s">
        <v>41</v>
      </c>
      <c r="N15">
        <v>1</v>
      </c>
      <c r="O15" t="s">
        <v>13</v>
      </c>
      <c r="Q15" t="s">
        <v>1261</v>
      </c>
      <c r="R15" t="s">
        <v>1258</v>
      </c>
      <c r="T15" s="450">
        <f>T14/R8</f>
        <v>0.30709735682842604</v>
      </c>
      <c r="W15" s="503">
        <v>2022</v>
      </c>
      <c r="X15" s="577">
        <v>44</v>
      </c>
      <c r="Y15" s="576">
        <v>851725676.75890422</v>
      </c>
      <c r="Z15" s="576">
        <v>387944082.21478802</v>
      </c>
      <c r="AA15" s="579">
        <v>273350362.82011008</v>
      </c>
      <c r="AB15" s="579">
        <v>153370093.67735842</v>
      </c>
      <c r="AC15" s="579">
        <v>36886773.046647653</v>
      </c>
      <c r="AD15" s="579">
        <v>376372</v>
      </c>
      <c r="AE15" s="566">
        <v>214050</v>
      </c>
      <c r="AF15" s="450">
        <f>AE15/AD15</f>
        <v>0.56871924585250766</v>
      </c>
      <c r="AH15" s="51" t="s">
        <v>3</v>
      </c>
      <c r="AI15" s="566">
        <v>3831695</v>
      </c>
      <c r="AK15" s="51" t="s">
        <v>25</v>
      </c>
      <c r="AL15" s="68">
        <v>1</v>
      </c>
      <c r="AM15" s="585">
        <v>0.11</v>
      </c>
      <c r="AO15" s="51" t="s">
        <v>43</v>
      </c>
      <c r="AP15" s="68">
        <v>1</v>
      </c>
      <c r="AQ15" s="517">
        <v>2.8204396145008905</v>
      </c>
    </row>
    <row r="16" spans="1:61">
      <c r="A16" t="s">
        <v>51</v>
      </c>
      <c r="C16" t="s">
        <v>3</v>
      </c>
      <c r="E16" t="s">
        <v>26</v>
      </c>
      <c r="F16">
        <v>1</v>
      </c>
      <c r="G16" t="s">
        <v>17</v>
      </c>
      <c r="H16">
        <v>1</v>
      </c>
      <c r="I16" t="s">
        <v>39</v>
      </c>
      <c r="J16">
        <v>1</v>
      </c>
      <c r="K16" t="s">
        <v>18</v>
      </c>
      <c r="L16">
        <v>1</v>
      </c>
      <c r="M16" t="s">
        <v>51</v>
      </c>
      <c r="N16">
        <v>1</v>
      </c>
      <c r="O16" t="s">
        <v>11</v>
      </c>
      <c r="Q16" t="s">
        <v>1262</v>
      </c>
      <c r="R16" t="s">
        <v>1253</v>
      </c>
      <c r="T16" s="583">
        <f>(AE21-AE20)</f>
        <v>37247276.120970637</v>
      </c>
      <c r="W16" s="503">
        <v>2023</v>
      </c>
      <c r="X16" s="580">
        <v>37</v>
      </c>
      <c r="Y16" s="576">
        <v>816815315.58383119</v>
      </c>
      <c r="Z16" s="576">
        <v>387790108.02283818</v>
      </c>
      <c r="AA16" s="579">
        <v>271278947.12101674</v>
      </c>
      <c r="AB16" s="579">
        <v>131859763.5448416</v>
      </c>
      <c r="AC16" s="579">
        <v>25859522.530998994</v>
      </c>
      <c r="AD16" s="579">
        <v>311231.28413555975</v>
      </c>
      <c r="AH16" s="51" t="s">
        <v>16</v>
      </c>
      <c r="AI16" s="566">
        <v>1813948</v>
      </c>
      <c r="AK16" s="586" t="s">
        <v>52</v>
      </c>
      <c r="AL16" s="587">
        <v>1</v>
      </c>
      <c r="AM16" s="588">
        <v>0.52829999999999999</v>
      </c>
      <c r="AO16" s="51" t="s">
        <v>18</v>
      </c>
      <c r="AP16" s="68">
        <v>1</v>
      </c>
      <c r="AQ16" s="517">
        <v>1.8657719927582563</v>
      </c>
    </row>
    <row r="17" spans="1:55">
      <c r="A17" t="s">
        <v>4</v>
      </c>
      <c r="C17" t="s">
        <v>57</v>
      </c>
      <c r="E17" t="s">
        <v>56</v>
      </c>
      <c r="F17">
        <v>1</v>
      </c>
      <c r="G17" t="s">
        <v>39</v>
      </c>
      <c r="H17">
        <v>1</v>
      </c>
      <c r="I17" t="s">
        <v>16</v>
      </c>
      <c r="J17">
        <v>1</v>
      </c>
      <c r="K17" t="s">
        <v>6</v>
      </c>
      <c r="L17">
        <v>1</v>
      </c>
      <c r="M17" t="s">
        <v>54</v>
      </c>
      <c r="N17">
        <v>1</v>
      </c>
      <c r="O17" t="s">
        <v>10</v>
      </c>
      <c r="Q17" t="s">
        <v>1262</v>
      </c>
      <c r="R17" t="s">
        <v>1258</v>
      </c>
      <c r="T17" s="450">
        <f>T16/AE20</f>
        <v>0.19455642217193186</v>
      </c>
      <c r="AH17" s="51" t="s">
        <v>19</v>
      </c>
      <c r="AI17" s="566">
        <v>1211811.8500000001</v>
      </c>
      <c r="AK17" s="51" t="s">
        <v>16</v>
      </c>
      <c r="AL17" s="68">
        <v>0.90789235048711858</v>
      </c>
      <c r="AM17" s="585">
        <v>0.18</v>
      </c>
      <c r="AO17" s="51" t="s">
        <v>6</v>
      </c>
      <c r="AP17" s="68">
        <v>0.72479368380020581</v>
      </c>
      <c r="AQ17" s="517">
        <v>4.1439346240621227</v>
      </c>
    </row>
    <row r="18" spans="1:55">
      <c r="A18" t="s">
        <v>54</v>
      </c>
      <c r="C18" t="s">
        <v>52</v>
      </c>
      <c r="E18" t="s">
        <v>19</v>
      </c>
      <c r="F18">
        <v>1</v>
      </c>
      <c r="G18" t="s">
        <v>16</v>
      </c>
      <c r="H18">
        <v>1</v>
      </c>
      <c r="I18" t="s">
        <v>26</v>
      </c>
      <c r="J18">
        <v>1</v>
      </c>
      <c r="K18" t="s">
        <v>42</v>
      </c>
      <c r="L18">
        <v>1</v>
      </c>
      <c r="M18" t="s">
        <v>44</v>
      </c>
      <c r="N18">
        <v>1</v>
      </c>
      <c r="O18" t="s">
        <v>7</v>
      </c>
      <c r="AH18" s="51" t="s">
        <v>6</v>
      </c>
      <c r="AI18" s="566">
        <v>1176459</v>
      </c>
      <c r="AK18" s="586" t="s">
        <v>12</v>
      </c>
      <c r="AL18" s="587">
        <v>9.1920580720092918E-2</v>
      </c>
      <c r="AM18" s="588">
        <v>0.13</v>
      </c>
      <c r="AO18" s="586" t="s">
        <v>12</v>
      </c>
      <c r="AP18" s="587">
        <v>9.1920580720092918E-2</v>
      </c>
      <c r="AQ18" s="589">
        <v>1.3743063751182003</v>
      </c>
      <c r="AY18" s="609" t="s">
        <v>1263</v>
      </c>
      <c r="AZ18" s="609" t="s">
        <v>1264</v>
      </c>
      <c r="BA18" s="609" t="s">
        <v>1265</v>
      </c>
      <c r="BB18" s="612" t="s">
        <v>1266</v>
      </c>
    </row>
    <row r="19" spans="1:55">
      <c r="A19" t="s">
        <v>17</v>
      </c>
      <c r="C19" t="s">
        <v>342</v>
      </c>
      <c r="E19" t="s">
        <v>50</v>
      </c>
      <c r="F19">
        <v>1</v>
      </c>
      <c r="G19" t="s">
        <v>26</v>
      </c>
      <c r="H19">
        <v>1</v>
      </c>
      <c r="I19" t="s">
        <v>19</v>
      </c>
      <c r="J19">
        <v>1</v>
      </c>
      <c r="K19" t="s">
        <v>33</v>
      </c>
      <c r="L19">
        <v>1</v>
      </c>
      <c r="M19" t="s">
        <v>17</v>
      </c>
      <c r="N19">
        <v>1</v>
      </c>
      <c r="O19" t="s">
        <v>23</v>
      </c>
      <c r="W19" s="573" t="s">
        <v>1267</v>
      </c>
      <c r="X19" s="573" t="s">
        <v>74</v>
      </c>
      <c r="Y19" s="573" t="s">
        <v>1242</v>
      </c>
      <c r="Z19" s="574">
        <v>1</v>
      </c>
      <c r="AA19" s="574">
        <v>2</v>
      </c>
      <c r="AB19" s="574">
        <v>3</v>
      </c>
      <c r="AC19" s="574">
        <v>4</v>
      </c>
      <c r="AD19" s="574">
        <v>5</v>
      </c>
      <c r="AE19" s="574" t="s">
        <v>1247</v>
      </c>
      <c r="AH19" s="51" t="s">
        <v>12</v>
      </c>
      <c r="AI19" s="566">
        <v>2591242</v>
      </c>
      <c r="AK19" s="51" t="s">
        <v>13</v>
      </c>
      <c r="AL19" s="68">
        <v>0.99</v>
      </c>
      <c r="AM19" s="585">
        <v>0.23418974276459373</v>
      </c>
      <c r="AO19" s="51" t="s">
        <v>15</v>
      </c>
      <c r="AP19" s="68">
        <v>0.99999988204249091</v>
      </c>
      <c r="AQ19" s="517">
        <v>1.3777722285518081</v>
      </c>
      <c r="AY19" s="467">
        <v>2016</v>
      </c>
      <c r="AZ19" s="330">
        <v>29</v>
      </c>
      <c r="BA19" s="330">
        <v>14518720.85</v>
      </c>
      <c r="BB19" s="330">
        <v>494290109</v>
      </c>
      <c r="BC19" s="330"/>
    </row>
    <row r="20" spans="1:55">
      <c r="A20" t="s">
        <v>39</v>
      </c>
      <c r="C20" t="s">
        <v>41</v>
      </c>
      <c r="E20" t="s">
        <v>49</v>
      </c>
      <c r="F20">
        <v>1</v>
      </c>
      <c r="G20" t="s">
        <v>56</v>
      </c>
      <c r="H20">
        <v>1</v>
      </c>
      <c r="I20" t="s">
        <v>38</v>
      </c>
      <c r="J20">
        <v>1</v>
      </c>
      <c r="K20" t="s">
        <v>15</v>
      </c>
      <c r="L20">
        <v>1</v>
      </c>
      <c r="M20" t="s">
        <v>39</v>
      </c>
      <c r="N20">
        <v>1</v>
      </c>
      <c r="W20">
        <v>2021</v>
      </c>
      <c r="X20">
        <v>48</v>
      </c>
      <c r="Y20" s="553">
        <v>879450990</v>
      </c>
      <c r="Z20" s="553">
        <v>373529304.98963928</v>
      </c>
      <c r="AA20" s="553">
        <v>314474729.59946817</v>
      </c>
      <c r="AB20" s="553">
        <v>131777438.0476494</v>
      </c>
      <c r="AC20" s="553">
        <v>39172814.363243148</v>
      </c>
      <c r="AD20" s="553">
        <v>570231</v>
      </c>
      <c r="AE20" s="553">
        <v>191447168.41089299</v>
      </c>
      <c r="AH20" s="51" t="s">
        <v>15</v>
      </c>
      <c r="AI20" s="566">
        <v>1523510</v>
      </c>
      <c r="AK20" s="51" t="s">
        <v>7</v>
      </c>
      <c r="AL20" s="68">
        <v>1</v>
      </c>
      <c r="AM20" s="585">
        <v>0.18</v>
      </c>
      <c r="AY20" s="467">
        <v>2017</v>
      </c>
      <c r="AZ20" s="330">
        <v>35</v>
      </c>
      <c r="BA20" s="330">
        <v>20839526</v>
      </c>
      <c r="BB20" s="330">
        <v>582130996</v>
      </c>
      <c r="BC20" s="330"/>
    </row>
    <row r="21" spans="1:55">
      <c r="A21" t="s">
        <v>16</v>
      </c>
      <c r="C21" t="s">
        <v>360</v>
      </c>
      <c r="E21" t="s">
        <v>53</v>
      </c>
      <c r="F21">
        <v>1</v>
      </c>
      <c r="G21" t="s">
        <v>48</v>
      </c>
      <c r="H21">
        <v>1</v>
      </c>
      <c r="I21" t="s">
        <v>46</v>
      </c>
      <c r="J21">
        <v>1</v>
      </c>
      <c r="K21" t="s">
        <v>13</v>
      </c>
      <c r="L21">
        <v>1</v>
      </c>
      <c r="M21" t="s">
        <v>16</v>
      </c>
      <c r="N21">
        <v>1</v>
      </c>
      <c r="W21">
        <v>2022</v>
      </c>
      <c r="X21">
        <v>48</v>
      </c>
      <c r="Y21" s="553">
        <v>1016047808.8066539</v>
      </c>
      <c r="Z21" s="553">
        <v>348360897.30084252</v>
      </c>
      <c r="AA21" s="553">
        <v>437872652.10153168</v>
      </c>
      <c r="AB21" s="553">
        <v>139800226.01716003</v>
      </c>
      <c r="AC21" s="553">
        <v>34609490.564703606</v>
      </c>
      <c r="AD21" s="553">
        <v>376372</v>
      </c>
      <c r="AE21" s="578">
        <v>228694444.53186363</v>
      </c>
      <c r="AH21" s="51" t="s">
        <v>13</v>
      </c>
      <c r="AI21" s="566">
        <v>2892000</v>
      </c>
      <c r="AS21" s="621"/>
      <c r="AT21" s="621"/>
      <c r="AY21" s="467">
        <v>2018</v>
      </c>
      <c r="AZ21" s="330">
        <v>33</v>
      </c>
      <c r="BA21" s="330">
        <v>17823008</v>
      </c>
      <c r="BB21" s="330">
        <v>523804936.43109804</v>
      </c>
      <c r="BC21" s="330"/>
    </row>
    <row r="22" spans="1:55">
      <c r="A22" t="s">
        <v>26</v>
      </c>
      <c r="C22" t="s">
        <v>51</v>
      </c>
      <c r="E22" t="s">
        <v>28</v>
      </c>
      <c r="F22">
        <v>1</v>
      </c>
      <c r="G22" t="s">
        <v>19</v>
      </c>
      <c r="H22">
        <v>1</v>
      </c>
      <c r="I22" t="s">
        <v>50</v>
      </c>
      <c r="J22">
        <v>1</v>
      </c>
      <c r="K22" t="s">
        <v>11</v>
      </c>
      <c r="L22">
        <v>1</v>
      </c>
      <c r="M22" t="s">
        <v>26</v>
      </c>
      <c r="N22">
        <v>1</v>
      </c>
      <c r="AH22" s="51" t="s">
        <v>11</v>
      </c>
      <c r="AI22" s="566">
        <v>3103098</v>
      </c>
      <c r="AY22" s="467">
        <v>2019</v>
      </c>
      <c r="AZ22" s="330">
        <v>39</v>
      </c>
      <c r="BA22" s="330">
        <v>24464355.40570667</v>
      </c>
      <c r="BB22" s="330">
        <v>587976758</v>
      </c>
      <c r="BC22" s="330"/>
    </row>
    <row r="23" spans="1:55">
      <c r="A23" t="s">
        <v>56</v>
      </c>
      <c r="C23" t="s">
        <v>4</v>
      </c>
      <c r="E23" t="s">
        <v>20</v>
      </c>
      <c r="F23">
        <v>1</v>
      </c>
      <c r="G23" t="s">
        <v>46</v>
      </c>
      <c r="H23">
        <v>1</v>
      </c>
      <c r="I23" t="s">
        <v>49</v>
      </c>
      <c r="J23">
        <v>1</v>
      </c>
      <c r="K23" t="s">
        <v>7</v>
      </c>
      <c r="L23">
        <v>1</v>
      </c>
      <c r="M23" t="s">
        <v>19</v>
      </c>
      <c r="N23">
        <v>1</v>
      </c>
      <c r="W23" s="573" t="s">
        <v>1268</v>
      </c>
      <c r="X23" s="563" t="s">
        <v>1269</v>
      </c>
      <c r="Y23" s="563" t="s">
        <v>1266</v>
      </c>
      <c r="Z23" s="563">
        <v>1</v>
      </c>
      <c r="AA23" s="563">
        <v>2</v>
      </c>
      <c r="AB23" s="563">
        <v>3</v>
      </c>
      <c r="AC23" s="563">
        <v>4</v>
      </c>
      <c r="AD23" s="563">
        <v>5</v>
      </c>
      <c r="AH23" s="51" t="s">
        <v>7</v>
      </c>
      <c r="AI23" s="566">
        <v>5619500</v>
      </c>
      <c r="AP23" s="594" t="s">
        <v>1270</v>
      </c>
      <c r="AQ23" s="594" t="s">
        <v>1271</v>
      </c>
      <c r="AR23" s="594" t="s">
        <v>1272</v>
      </c>
      <c r="AS23" s="594" t="s">
        <v>1273</v>
      </c>
      <c r="AT23" s="594" t="s">
        <v>1274</v>
      </c>
      <c r="AU23" s="576" t="s">
        <v>1275</v>
      </c>
      <c r="AY23" s="467">
        <v>2020</v>
      </c>
      <c r="AZ23" s="330">
        <v>43</v>
      </c>
      <c r="BA23" s="330">
        <v>28399447.00257846</v>
      </c>
      <c r="BB23" s="330">
        <v>682085891.74485707</v>
      </c>
      <c r="BC23" s="330"/>
    </row>
    <row r="24" spans="1:55">
      <c r="A24" t="s">
        <v>48</v>
      </c>
      <c r="C24" t="s">
        <v>54</v>
      </c>
      <c r="E24" t="s">
        <v>32</v>
      </c>
      <c r="F24">
        <v>1</v>
      </c>
      <c r="G24" t="s">
        <v>50</v>
      </c>
      <c r="H24">
        <v>1</v>
      </c>
      <c r="I24" t="s">
        <v>28</v>
      </c>
      <c r="J24">
        <v>1</v>
      </c>
      <c r="M24" t="s">
        <v>38</v>
      </c>
      <c r="N24">
        <v>1</v>
      </c>
      <c r="W24" s="467">
        <v>2016</v>
      </c>
      <c r="X24">
        <v>29</v>
      </c>
      <c r="Y24" s="578">
        <v>494290109</v>
      </c>
      <c r="Z24" s="553">
        <v>247664209.69835904</v>
      </c>
      <c r="AA24" s="553">
        <v>162720991.06811526</v>
      </c>
      <c r="AB24" s="553">
        <v>47207555.383525729</v>
      </c>
      <c r="AC24" s="578">
        <v>14518720.85</v>
      </c>
      <c r="AD24" s="553">
        <v>155013</v>
      </c>
      <c r="AE24" s="450">
        <f>AB24/Y24</f>
        <v>9.5505765792140762E-2</v>
      </c>
      <c r="AF24" s="450">
        <f>AC24/Y24</f>
        <v>2.937287351222316E-2</v>
      </c>
      <c r="AH24" s="51" t="s">
        <v>1276</v>
      </c>
      <c r="AI24" s="330">
        <f>SUM(AI13:AI23)</f>
        <v>31570441.850000001</v>
      </c>
      <c r="AP24" s="502" t="s">
        <v>25</v>
      </c>
      <c r="AQ24" s="576">
        <v>6091097</v>
      </c>
      <c r="AR24" s="576">
        <v>6091097</v>
      </c>
      <c r="AS24" s="576">
        <v>2990341</v>
      </c>
      <c r="AT24" s="576">
        <v>2652693</v>
      </c>
      <c r="AU24" s="576">
        <f t="shared" ref="AU24:AU34" si="2">AS24-AT24</f>
        <v>337648</v>
      </c>
      <c r="AY24" s="467">
        <v>2021</v>
      </c>
      <c r="AZ24" s="330">
        <v>41</v>
      </c>
      <c r="BA24" s="330">
        <v>39172814.363243148</v>
      </c>
      <c r="BB24" s="330">
        <v>803084489</v>
      </c>
      <c r="BC24" s="330"/>
    </row>
    <row r="25" spans="1:55">
      <c r="A25" t="s">
        <v>19</v>
      </c>
      <c r="C25" t="s">
        <v>17</v>
      </c>
      <c r="E25" t="s">
        <v>43</v>
      </c>
      <c r="F25">
        <v>1</v>
      </c>
      <c r="G25" t="s">
        <v>49</v>
      </c>
      <c r="H25">
        <v>1</v>
      </c>
      <c r="I25" t="s">
        <v>20</v>
      </c>
      <c r="J25">
        <v>1</v>
      </c>
      <c r="M25" t="s">
        <v>46</v>
      </c>
      <c r="N25">
        <v>1</v>
      </c>
      <c r="W25" s="467">
        <v>2017</v>
      </c>
      <c r="X25">
        <v>35</v>
      </c>
      <c r="Y25" s="553">
        <v>582130996</v>
      </c>
      <c r="Z25" s="553">
        <v>255408055</v>
      </c>
      <c r="AA25" s="553">
        <v>239486739</v>
      </c>
      <c r="AB25" s="553">
        <v>66131871</v>
      </c>
      <c r="AC25" s="553">
        <v>20839526</v>
      </c>
      <c r="AD25" s="553">
        <v>95051</v>
      </c>
      <c r="AE25" s="450">
        <f t="shared" ref="AE25:AE30" si="3">AB25/Y25</f>
        <v>0.11360307465916142</v>
      </c>
      <c r="AF25" s="450">
        <f t="shared" ref="AF25:AF31" si="4">AC25/Y25</f>
        <v>3.5798688170179484E-2</v>
      </c>
      <c r="AH25" s="51" t="s">
        <v>1277</v>
      </c>
      <c r="AI25" s="582">
        <f>AI24/AC15</f>
        <v>0.85587432140175213</v>
      </c>
      <c r="AP25" s="502" t="s">
        <v>19</v>
      </c>
      <c r="AQ25" s="576">
        <v>14834569</v>
      </c>
      <c r="AR25" s="576">
        <v>16618409</v>
      </c>
      <c r="AS25" s="576">
        <v>5438215</v>
      </c>
      <c r="AT25" s="576">
        <v>4354545</v>
      </c>
      <c r="AU25" s="576">
        <f t="shared" si="2"/>
        <v>1083670</v>
      </c>
      <c r="AY25" s="467">
        <v>2022</v>
      </c>
      <c r="AZ25" s="330">
        <f>44-2</f>
        <v>42</v>
      </c>
      <c r="BA25" s="330">
        <v>36886773.046647653</v>
      </c>
      <c r="BB25" s="330">
        <v>851725676.75890422</v>
      </c>
      <c r="BC25" s="330"/>
    </row>
    <row r="26" spans="1:55">
      <c r="A26" t="s">
        <v>46</v>
      </c>
      <c r="C26" t="s">
        <v>39</v>
      </c>
      <c r="E26" t="s">
        <v>31</v>
      </c>
      <c r="F26">
        <v>1</v>
      </c>
      <c r="G26" t="s">
        <v>53</v>
      </c>
      <c r="H26">
        <v>1</v>
      </c>
      <c r="I26" t="s">
        <v>32</v>
      </c>
      <c r="J26">
        <v>1</v>
      </c>
      <c r="M26" t="s">
        <v>50</v>
      </c>
      <c r="N26">
        <v>1</v>
      </c>
      <c r="W26" s="467">
        <v>2018</v>
      </c>
      <c r="X26">
        <v>33</v>
      </c>
      <c r="Y26" s="553">
        <v>523804936.43109804</v>
      </c>
      <c r="Z26" s="553">
        <v>291626277.1021775</v>
      </c>
      <c r="AA26" s="553">
        <v>148756943.12892058</v>
      </c>
      <c r="AB26" s="553">
        <v>63673560.200000003</v>
      </c>
      <c r="AC26" s="553">
        <v>17823008</v>
      </c>
      <c r="AD26" s="553">
        <v>110500</v>
      </c>
      <c r="AE26" s="450">
        <f t="shared" si="3"/>
        <v>0.12155967951320693</v>
      </c>
      <c r="AF26" s="450">
        <f t="shared" si="4"/>
        <v>3.4026040536073603E-2</v>
      </c>
      <c r="AP26" s="502" t="s">
        <v>6</v>
      </c>
      <c r="AQ26" s="576">
        <v>159066021</v>
      </c>
      <c r="AR26" s="576">
        <v>193612850.97554126</v>
      </c>
      <c r="AS26" s="576">
        <v>25310900.254294112</v>
      </c>
      <c r="AT26" s="576">
        <v>19453305</v>
      </c>
      <c r="AU26" s="576">
        <f t="shared" si="2"/>
        <v>5857595.2542941123</v>
      </c>
      <c r="AY26" s="467">
        <v>2023</v>
      </c>
      <c r="AZ26" s="330">
        <f>37-2</f>
        <v>35</v>
      </c>
      <c r="BA26" s="330">
        <v>25859522.530998994</v>
      </c>
      <c r="BB26" s="330">
        <v>816815315.58383119</v>
      </c>
      <c r="BC26" s="330"/>
    </row>
    <row r="27" spans="1:55">
      <c r="A27" t="s">
        <v>50</v>
      </c>
      <c r="C27" t="s">
        <v>16</v>
      </c>
      <c r="E27" t="s">
        <v>55</v>
      </c>
      <c r="F27">
        <v>1</v>
      </c>
      <c r="G27" t="s">
        <v>28</v>
      </c>
      <c r="H27">
        <v>1</v>
      </c>
      <c r="I27" t="s">
        <v>43</v>
      </c>
      <c r="J27">
        <v>1</v>
      </c>
      <c r="M27" t="s">
        <v>49</v>
      </c>
      <c r="N27">
        <v>1</v>
      </c>
      <c r="W27" s="467">
        <v>2019</v>
      </c>
      <c r="X27">
        <v>39</v>
      </c>
      <c r="Y27" s="553">
        <v>587976758</v>
      </c>
      <c r="Z27" s="553">
        <v>319992526.6971752</v>
      </c>
      <c r="AA27" s="553">
        <v>159224011.50699794</v>
      </c>
      <c r="AB27" s="553">
        <v>84211364.390120238</v>
      </c>
      <c r="AC27" s="553">
        <v>24464355.40570667</v>
      </c>
      <c r="AD27" s="553">
        <v>84500</v>
      </c>
      <c r="AE27" s="450">
        <f t="shared" si="3"/>
        <v>0.14322226728240886</v>
      </c>
      <c r="AF27" s="450">
        <f t="shared" si="4"/>
        <v>4.1607691244330905E-2</v>
      </c>
      <c r="AP27" s="502" t="s">
        <v>42</v>
      </c>
      <c r="AQ27" s="576">
        <v>17738771</v>
      </c>
      <c r="AR27" s="576">
        <v>18275717</v>
      </c>
      <c r="AS27" s="576">
        <v>1417234.88</v>
      </c>
      <c r="AT27" s="576">
        <v>881276</v>
      </c>
      <c r="AU27" s="576">
        <f t="shared" si="2"/>
        <v>535958.87999999989</v>
      </c>
      <c r="AY27" s="610"/>
      <c r="AZ27" s="611"/>
      <c r="BA27" s="611"/>
    </row>
    <row r="28" spans="1:55">
      <c r="A28" t="s">
        <v>49</v>
      </c>
      <c r="C28" t="s">
        <v>26</v>
      </c>
      <c r="E28" t="s">
        <v>18</v>
      </c>
      <c r="F28">
        <v>1</v>
      </c>
      <c r="G28" t="s">
        <v>20</v>
      </c>
      <c r="H28">
        <v>1</v>
      </c>
      <c r="I28" t="s">
        <v>31</v>
      </c>
      <c r="J28">
        <v>1</v>
      </c>
      <c r="M28" t="s">
        <v>28</v>
      </c>
      <c r="N28">
        <v>1</v>
      </c>
      <c r="W28" s="467">
        <v>2020</v>
      </c>
      <c r="X28">
        <v>43</v>
      </c>
      <c r="Y28" s="553">
        <v>682085891.74485707</v>
      </c>
      <c r="Z28" s="553">
        <v>338439132.51561564</v>
      </c>
      <c r="AA28" s="553">
        <v>207702896.28897747</v>
      </c>
      <c r="AB28" s="553">
        <v>107516521.9376855</v>
      </c>
      <c r="AC28" s="553">
        <v>28399447.00257846</v>
      </c>
      <c r="AD28" s="553">
        <v>27894</v>
      </c>
      <c r="AE28" s="450">
        <f t="shared" si="3"/>
        <v>0.15762900719533343</v>
      </c>
      <c r="AF28" s="450">
        <f t="shared" si="4"/>
        <v>4.1636174191976447E-2</v>
      </c>
      <c r="AH28" s="584" t="s">
        <v>1236</v>
      </c>
      <c r="AI28" s="584" t="s">
        <v>1278</v>
      </c>
      <c r="AJ28" s="584" t="s">
        <v>1279</v>
      </c>
      <c r="AL28" s="562" t="s">
        <v>1280</v>
      </c>
      <c r="AM28" s="562" t="s">
        <v>1281</v>
      </c>
      <c r="AP28" s="502" t="s">
        <v>15</v>
      </c>
      <c r="AQ28" s="576">
        <v>16955256</v>
      </c>
      <c r="AR28" s="576">
        <v>16955266</v>
      </c>
      <c r="AS28" s="576">
        <v>6508430</v>
      </c>
      <c r="AT28" s="576">
        <v>5594290</v>
      </c>
      <c r="AU28" s="576">
        <f t="shared" si="2"/>
        <v>914140</v>
      </c>
    </row>
    <row r="29" spans="1:55">
      <c r="A29" t="s">
        <v>53</v>
      </c>
      <c r="C29" t="s">
        <v>419</v>
      </c>
      <c r="E29" t="s">
        <v>6</v>
      </c>
      <c r="F29">
        <v>1</v>
      </c>
      <c r="G29" t="s">
        <v>32</v>
      </c>
      <c r="H29">
        <v>1</v>
      </c>
      <c r="I29" t="s">
        <v>45</v>
      </c>
      <c r="J29">
        <v>1</v>
      </c>
      <c r="M29" t="s">
        <v>20</v>
      </c>
      <c r="N29">
        <v>1</v>
      </c>
      <c r="W29" s="467">
        <v>2021</v>
      </c>
      <c r="X29">
        <v>41</v>
      </c>
      <c r="Y29" s="553">
        <v>803084489</v>
      </c>
      <c r="Z29" s="553">
        <v>394052276.98963928</v>
      </c>
      <c r="AA29" s="553">
        <v>236247495.59946817</v>
      </c>
      <c r="AB29" s="553">
        <v>133104219.0476494</v>
      </c>
      <c r="AC29" s="553">
        <v>39172814.363243148</v>
      </c>
      <c r="AD29" s="553">
        <v>570231</v>
      </c>
      <c r="AE29" s="450">
        <f t="shared" si="3"/>
        <v>0.16574124001995186</v>
      </c>
      <c r="AF29" s="450">
        <f t="shared" si="4"/>
        <v>4.8777949144580161E-2</v>
      </c>
      <c r="AH29" s="586" t="s">
        <v>4</v>
      </c>
      <c r="AI29" s="587">
        <v>1</v>
      </c>
      <c r="AJ29" s="590">
        <v>6853651</v>
      </c>
      <c r="AK29" t="s">
        <v>1282</v>
      </c>
      <c r="AL29">
        <v>23610000</v>
      </c>
      <c r="AM29">
        <v>16756349</v>
      </c>
      <c r="AN29" s="330"/>
      <c r="AP29" s="502" t="s">
        <v>27</v>
      </c>
      <c r="AQ29" s="576">
        <v>44200000</v>
      </c>
      <c r="AR29" s="576">
        <v>45600000</v>
      </c>
      <c r="AS29" s="576">
        <v>2500000</v>
      </c>
      <c r="AT29" s="576">
        <v>2300000</v>
      </c>
      <c r="AU29" s="576">
        <f t="shared" si="2"/>
        <v>200000</v>
      </c>
      <c r="AV29" s="621"/>
      <c r="AW29" s="622"/>
      <c r="AY29" s="613" t="s">
        <v>1263</v>
      </c>
      <c r="AZ29" s="613" t="s">
        <v>1264</v>
      </c>
      <c r="BA29" s="613" t="s">
        <v>1283</v>
      </c>
      <c r="BB29" s="614" t="s">
        <v>1266</v>
      </c>
    </row>
    <row r="30" spans="1:55">
      <c r="A30" t="s">
        <v>28</v>
      </c>
      <c r="C30" t="s">
        <v>56</v>
      </c>
      <c r="E30" t="s">
        <v>42</v>
      </c>
      <c r="F30">
        <v>1</v>
      </c>
      <c r="G30" t="s">
        <v>43</v>
      </c>
      <c r="H30">
        <v>1</v>
      </c>
      <c r="I30" t="s">
        <v>55</v>
      </c>
      <c r="J30">
        <v>1</v>
      </c>
      <c r="M30" t="s">
        <v>32</v>
      </c>
      <c r="N30">
        <v>1</v>
      </c>
      <c r="W30" s="467">
        <v>2022</v>
      </c>
      <c r="X30">
        <f>44-2</f>
        <v>42</v>
      </c>
      <c r="Y30" s="578">
        <v>851725676.75890422</v>
      </c>
      <c r="Z30" s="553">
        <v>387944082.21478802</v>
      </c>
      <c r="AA30" s="553">
        <v>273350362.82011008</v>
      </c>
      <c r="AB30" s="578">
        <v>153370093.67735842</v>
      </c>
      <c r="AC30" s="578">
        <v>36886773.046647653</v>
      </c>
      <c r="AD30" s="553">
        <v>376372</v>
      </c>
      <c r="AE30" s="450">
        <f t="shared" si="3"/>
        <v>0.18006982513546141</v>
      </c>
      <c r="AF30" s="450">
        <f t="shared" si="4"/>
        <v>4.3308278772355359E-2</v>
      </c>
      <c r="AH30" s="418" t="s">
        <v>19</v>
      </c>
      <c r="AI30" s="133">
        <v>0.27</v>
      </c>
      <c r="AJ30" s="591">
        <v>1988308</v>
      </c>
      <c r="AL30">
        <v>4354545</v>
      </c>
      <c r="AM30">
        <v>2366237</v>
      </c>
      <c r="AN30" s="330"/>
      <c r="AP30" s="502" t="s">
        <v>23</v>
      </c>
      <c r="AQ30" s="576">
        <v>15300000</v>
      </c>
      <c r="AR30" s="576">
        <v>15400000</v>
      </c>
      <c r="AS30" s="576">
        <v>3500000</v>
      </c>
      <c r="AT30" s="576">
        <v>3000000</v>
      </c>
      <c r="AU30" s="576">
        <f t="shared" si="2"/>
        <v>500000</v>
      </c>
      <c r="AW30" s="517"/>
      <c r="AY30" s="467">
        <v>2016</v>
      </c>
      <c r="AZ30" s="330">
        <v>29</v>
      </c>
      <c r="BA30" s="330">
        <v>47207555.383525729</v>
      </c>
      <c r="BB30" s="330">
        <v>494290109</v>
      </c>
      <c r="BC30" s="330"/>
    </row>
    <row r="31" spans="1:55">
      <c r="A31" t="s">
        <v>20</v>
      </c>
      <c r="C31" t="s">
        <v>48</v>
      </c>
      <c r="E31" t="s">
        <v>33</v>
      </c>
      <c r="F31">
        <v>1</v>
      </c>
      <c r="G31" t="s">
        <v>31</v>
      </c>
      <c r="H31">
        <v>1</v>
      </c>
      <c r="I31" t="s">
        <v>18</v>
      </c>
      <c r="J31">
        <v>1</v>
      </c>
      <c r="M31" t="s">
        <v>43</v>
      </c>
      <c r="N31">
        <v>1</v>
      </c>
      <c r="W31" s="467">
        <v>2023</v>
      </c>
      <c r="X31">
        <f>37-2</f>
        <v>35</v>
      </c>
      <c r="Y31" s="553">
        <v>816815315.58383119</v>
      </c>
      <c r="Z31" s="553">
        <v>387790108.02283818</v>
      </c>
      <c r="AA31" s="553">
        <v>271278947.12101674</v>
      </c>
      <c r="AB31" s="553">
        <v>131859763.5448416</v>
      </c>
      <c r="AC31" s="553">
        <v>25859522.530998994</v>
      </c>
      <c r="AD31" s="553">
        <v>311231.28413555975</v>
      </c>
      <c r="AE31" s="450">
        <f>AB31/Y31</f>
        <v>0.16143155133004922</v>
      </c>
      <c r="AF31" s="450">
        <f t="shared" si="4"/>
        <v>3.1658958931879852E-2</v>
      </c>
      <c r="AH31" s="51" t="s">
        <v>20</v>
      </c>
      <c r="AI31" s="65">
        <v>0.99837262512343694</v>
      </c>
      <c r="AJ31" s="330">
        <v>1179962</v>
      </c>
      <c r="AL31">
        <v>3822502</v>
      </c>
      <c r="AM31">
        <v>2642540</v>
      </c>
      <c r="AN31" s="330"/>
      <c r="AP31" s="502" t="s">
        <v>3</v>
      </c>
      <c r="AQ31" s="630">
        <v>102971764</v>
      </c>
      <c r="AR31" s="576">
        <v>102971764</v>
      </c>
      <c r="AS31" s="576">
        <v>24520458</v>
      </c>
      <c r="AT31" s="630">
        <v>26429376</v>
      </c>
      <c r="AU31" s="576">
        <f t="shared" si="2"/>
        <v>-1908918</v>
      </c>
      <c r="AV31" s="620"/>
      <c r="AW31" s="589"/>
      <c r="AY31" s="467">
        <v>2017</v>
      </c>
      <c r="AZ31" s="330">
        <v>35</v>
      </c>
      <c r="BA31" s="330">
        <v>66131871</v>
      </c>
      <c r="BB31" s="330">
        <v>582130996</v>
      </c>
      <c r="BC31" s="330"/>
    </row>
    <row r="32" spans="1:55">
      <c r="A32" t="s">
        <v>32</v>
      </c>
      <c r="C32" t="s">
        <v>19</v>
      </c>
      <c r="E32" t="s">
        <v>15</v>
      </c>
      <c r="F32">
        <v>1</v>
      </c>
      <c r="G32" t="s">
        <v>45</v>
      </c>
      <c r="H32">
        <v>1</v>
      </c>
      <c r="I32" t="s">
        <v>6</v>
      </c>
      <c r="J32">
        <v>1</v>
      </c>
      <c r="M32" t="s">
        <v>31</v>
      </c>
      <c r="N32">
        <v>1</v>
      </c>
      <c r="AH32" s="51" t="s">
        <v>18</v>
      </c>
      <c r="AI32" s="68">
        <v>1</v>
      </c>
      <c r="AJ32" s="330">
        <v>1824021</v>
      </c>
      <c r="AL32">
        <v>4402406</v>
      </c>
      <c r="AM32">
        <v>2578385</v>
      </c>
      <c r="AN32" s="330"/>
      <c r="AP32" s="502" t="s">
        <v>17</v>
      </c>
      <c r="AQ32" s="630">
        <v>17357886</v>
      </c>
      <c r="AR32" s="576">
        <v>17602431</v>
      </c>
      <c r="AS32" s="576">
        <v>3239362</v>
      </c>
      <c r="AT32" s="630">
        <v>4600986</v>
      </c>
      <c r="AU32" s="576">
        <f t="shared" si="2"/>
        <v>-1361624</v>
      </c>
      <c r="AW32" s="517"/>
      <c r="AY32" s="467">
        <v>2018</v>
      </c>
      <c r="AZ32" s="330">
        <v>33</v>
      </c>
      <c r="BA32" s="330">
        <v>63673560.200000003</v>
      </c>
      <c r="BB32" s="330">
        <v>523804936.43109804</v>
      </c>
      <c r="BC32" s="330"/>
    </row>
    <row r="33" spans="1:55">
      <c r="A33" t="s">
        <v>43</v>
      </c>
      <c r="C33" t="s">
        <v>454</v>
      </c>
      <c r="E33" t="s">
        <v>13</v>
      </c>
      <c r="F33">
        <v>1</v>
      </c>
      <c r="G33" t="s">
        <v>55</v>
      </c>
      <c r="H33">
        <v>1</v>
      </c>
      <c r="I33" t="s">
        <v>42</v>
      </c>
      <c r="J33">
        <v>1</v>
      </c>
      <c r="M33" t="s">
        <v>45</v>
      </c>
      <c r="N33">
        <v>1</v>
      </c>
      <c r="W33" s="573" t="s">
        <v>1284</v>
      </c>
      <c r="X33" s="563" t="s">
        <v>1285</v>
      </c>
      <c r="Y33" s="563" t="s">
        <v>1266</v>
      </c>
      <c r="Z33" s="563">
        <v>1</v>
      </c>
      <c r="AA33" s="563">
        <v>2</v>
      </c>
      <c r="AB33" s="563">
        <v>3</v>
      </c>
      <c r="AC33" s="563">
        <v>4</v>
      </c>
      <c r="AD33" s="563">
        <v>5</v>
      </c>
      <c r="AH33" s="51" t="s">
        <v>6</v>
      </c>
      <c r="AI33" s="68">
        <v>0.72479368380020581</v>
      </c>
      <c r="AJ33" s="330">
        <v>6516722</v>
      </c>
      <c r="AL33">
        <v>19453305</v>
      </c>
      <c r="AM33">
        <v>12936583</v>
      </c>
      <c r="AN33" s="330"/>
      <c r="AP33" s="502" t="s">
        <v>18</v>
      </c>
      <c r="AQ33" s="630">
        <v>24933140</v>
      </c>
      <c r="AR33" s="576">
        <v>25896687.747450463</v>
      </c>
      <c r="AS33" s="576">
        <v>2872277.8559889747</v>
      </c>
      <c r="AT33" s="630">
        <v>4402406</v>
      </c>
      <c r="AU33" s="576">
        <f t="shared" si="2"/>
        <v>-1530128.1440110253</v>
      </c>
      <c r="AW33" s="517"/>
      <c r="AY33" s="467">
        <v>2019</v>
      </c>
      <c r="AZ33" s="330">
        <v>39</v>
      </c>
      <c r="BA33" s="330">
        <v>84211364.390120238</v>
      </c>
      <c r="BB33" s="330">
        <v>587976758</v>
      </c>
      <c r="BC33" s="330"/>
    </row>
    <row r="34" spans="1:55">
      <c r="A34" t="s">
        <v>31</v>
      </c>
      <c r="C34" t="s">
        <v>38</v>
      </c>
      <c r="E34" t="s">
        <v>11</v>
      </c>
      <c r="F34">
        <v>1</v>
      </c>
      <c r="G34" t="s">
        <v>18</v>
      </c>
      <c r="H34">
        <v>1</v>
      </c>
      <c r="I34" t="s">
        <v>33</v>
      </c>
      <c r="J34">
        <v>1</v>
      </c>
      <c r="M34" t="s">
        <v>18</v>
      </c>
      <c r="N34">
        <v>1</v>
      </c>
      <c r="W34" s="467">
        <v>2016</v>
      </c>
      <c r="X34" s="562">
        <v>48</v>
      </c>
      <c r="Y34" s="553">
        <v>925985643</v>
      </c>
      <c r="Z34" s="553">
        <v>523603806.69835901</v>
      </c>
      <c r="AA34" s="553">
        <v>279493798.06811523</v>
      </c>
      <c r="AB34" s="553">
        <v>47207555.383525729</v>
      </c>
      <c r="AC34" s="578">
        <v>14518720.85</v>
      </c>
      <c r="AD34" s="553">
        <v>155013</v>
      </c>
      <c r="AH34" s="418" t="s">
        <v>12</v>
      </c>
      <c r="AI34" s="133">
        <v>9.1920580720092918E-2</v>
      </c>
      <c r="AJ34" s="591">
        <v>3960307</v>
      </c>
      <c r="AL34">
        <v>8619234</v>
      </c>
      <c r="AM34">
        <v>4658927</v>
      </c>
      <c r="AN34" s="330"/>
      <c r="AP34" s="502" t="s">
        <v>11</v>
      </c>
      <c r="AQ34" s="631">
        <v>47881435</v>
      </c>
      <c r="AR34" s="576">
        <v>47881431</v>
      </c>
      <c r="AS34" s="576">
        <v>7738781</v>
      </c>
      <c r="AT34" s="630">
        <v>11653068</v>
      </c>
      <c r="AU34" s="576">
        <f t="shared" si="2"/>
        <v>-3914287</v>
      </c>
      <c r="AW34" s="517"/>
      <c r="AY34" s="467">
        <v>2020</v>
      </c>
      <c r="AZ34" s="330">
        <v>43</v>
      </c>
      <c r="BA34" s="330">
        <v>107516521.9376855</v>
      </c>
      <c r="BB34" s="330">
        <v>682085891.74485707</v>
      </c>
      <c r="BC34" s="330"/>
    </row>
    <row r="35" spans="1:55">
      <c r="A35" t="s">
        <v>9</v>
      </c>
      <c r="C35" t="s">
        <v>46</v>
      </c>
      <c r="E35" t="s">
        <v>10</v>
      </c>
      <c r="F35">
        <v>1</v>
      </c>
      <c r="G35" t="s">
        <v>6</v>
      </c>
      <c r="H35">
        <v>1</v>
      </c>
      <c r="I35" t="s">
        <v>15</v>
      </c>
      <c r="J35">
        <v>1</v>
      </c>
      <c r="M35" t="s">
        <v>6</v>
      </c>
      <c r="N35">
        <v>1</v>
      </c>
      <c r="W35" s="467">
        <v>2017</v>
      </c>
      <c r="X35">
        <v>51</v>
      </c>
      <c r="Y35" s="553">
        <v>890938725</v>
      </c>
      <c r="Z35" s="553">
        <v>351114634</v>
      </c>
      <c r="AA35" s="553">
        <v>416142044</v>
      </c>
      <c r="AB35" s="553">
        <v>66131871</v>
      </c>
      <c r="AC35" s="553">
        <v>20839526</v>
      </c>
      <c r="AD35" s="553">
        <v>95051</v>
      </c>
      <c r="AH35" s="51" t="s">
        <v>15</v>
      </c>
      <c r="AI35" s="68">
        <v>0.99999988204249091</v>
      </c>
      <c r="AJ35" s="330">
        <v>2128600</v>
      </c>
      <c r="AL35">
        <v>5594290</v>
      </c>
      <c r="AM35">
        <v>3465690</v>
      </c>
      <c r="AN35" s="330"/>
      <c r="AW35" s="517"/>
      <c r="AY35" s="467">
        <v>2021</v>
      </c>
      <c r="AZ35" s="330">
        <v>41</v>
      </c>
      <c r="BA35" s="330">
        <v>133104219.0476494</v>
      </c>
      <c r="BB35" s="330">
        <v>803084489</v>
      </c>
      <c r="BC35" s="330"/>
    </row>
    <row r="36" spans="1:55">
      <c r="A36" t="s">
        <v>530</v>
      </c>
      <c r="C36" t="s">
        <v>50</v>
      </c>
      <c r="E36" t="s">
        <v>27</v>
      </c>
      <c r="F36">
        <v>1</v>
      </c>
      <c r="G36" t="s">
        <v>12</v>
      </c>
      <c r="H36">
        <v>1</v>
      </c>
      <c r="I36" t="s">
        <v>13</v>
      </c>
      <c r="J36">
        <v>1</v>
      </c>
      <c r="M36" t="s">
        <v>12</v>
      </c>
      <c r="N36">
        <v>1</v>
      </c>
      <c r="W36" s="467">
        <v>2018</v>
      </c>
      <c r="X36">
        <v>53</v>
      </c>
      <c r="Y36" s="553">
        <v>813936204.03109801</v>
      </c>
      <c r="Z36" s="553">
        <v>306523859.37777746</v>
      </c>
      <c r="AA36" s="553">
        <v>392826061.29732054</v>
      </c>
      <c r="AB36" s="553">
        <v>63673560.200000003</v>
      </c>
      <c r="AC36" s="553">
        <v>17823008</v>
      </c>
      <c r="AD36" s="553">
        <v>110500</v>
      </c>
      <c r="AH36" s="51" t="s">
        <v>11</v>
      </c>
      <c r="AI36" s="65">
        <v>1</v>
      </c>
      <c r="AJ36" s="330">
        <v>1883447</v>
      </c>
      <c r="AL36">
        <v>11653068</v>
      </c>
      <c r="AM36">
        <v>9769621</v>
      </c>
      <c r="AN36" s="330"/>
      <c r="AW36" s="517"/>
      <c r="AY36" s="467">
        <v>2022</v>
      </c>
      <c r="AZ36" s="330">
        <f>44-2</f>
        <v>42</v>
      </c>
      <c r="BA36" s="330">
        <v>153370093.67735842</v>
      </c>
      <c r="BB36" s="330">
        <v>851725676.75890422</v>
      </c>
      <c r="BC36" s="330"/>
    </row>
    <row r="37" spans="1:55">
      <c r="A37" t="s">
        <v>55</v>
      </c>
      <c r="C37" t="s">
        <v>49</v>
      </c>
      <c r="E37" t="s">
        <v>7</v>
      </c>
      <c r="F37">
        <v>1</v>
      </c>
      <c r="G37" t="s">
        <v>36</v>
      </c>
      <c r="H37">
        <v>1</v>
      </c>
      <c r="I37" t="s">
        <v>11</v>
      </c>
      <c r="J37">
        <v>1</v>
      </c>
      <c r="M37" t="s">
        <v>42</v>
      </c>
      <c r="N37">
        <v>1</v>
      </c>
      <c r="W37" s="467">
        <v>2019</v>
      </c>
      <c r="X37">
        <v>55</v>
      </c>
      <c r="Y37" s="553">
        <v>825156123</v>
      </c>
      <c r="Z37" s="553">
        <v>387870551.78417522</v>
      </c>
      <c r="AA37" s="553">
        <v>302498739.41999787</v>
      </c>
      <c r="AB37" s="553">
        <v>84211364.390120238</v>
      </c>
      <c r="AC37" s="553">
        <v>24464355.405706666</v>
      </c>
      <c r="AD37" s="553">
        <v>84500</v>
      </c>
      <c r="AH37" s="586" t="s">
        <v>656</v>
      </c>
      <c r="AI37" s="587">
        <v>1</v>
      </c>
      <c r="AJ37" s="590">
        <v>8516667</v>
      </c>
      <c r="AK37" t="s">
        <v>1286</v>
      </c>
      <c r="AL37">
        <v>8900000</v>
      </c>
      <c r="AM37">
        <v>383333</v>
      </c>
      <c r="AN37" s="330"/>
      <c r="AP37" s="593"/>
      <c r="AY37" s="467">
        <v>2023</v>
      </c>
      <c r="AZ37" s="330">
        <f>37-2</f>
        <v>35</v>
      </c>
      <c r="BA37" s="330">
        <v>131859763.5448416</v>
      </c>
      <c r="BB37" s="330">
        <v>816815315.58383119</v>
      </c>
      <c r="BC37" s="330"/>
    </row>
    <row r="38" spans="1:55">
      <c r="A38" t="s">
        <v>18</v>
      </c>
      <c r="C38" t="s">
        <v>53</v>
      </c>
      <c r="E38" t="s">
        <v>30</v>
      </c>
      <c r="F38">
        <v>1</v>
      </c>
      <c r="G38" t="s">
        <v>42</v>
      </c>
      <c r="H38">
        <v>1</v>
      </c>
      <c r="I38" t="s">
        <v>47</v>
      </c>
      <c r="J38">
        <v>1</v>
      </c>
      <c r="M38" t="s">
        <v>33</v>
      </c>
      <c r="N38">
        <v>1</v>
      </c>
      <c r="W38" s="467">
        <v>2020</v>
      </c>
      <c r="X38">
        <v>55</v>
      </c>
      <c r="Y38" s="578">
        <v>744339421.30041254</v>
      </c>
      <c r="Z38" s="553">
        <v>342262517.90850443</v>
      </c>
      <c r="AA38" s="553">
        <v>247172524.50164413</v>
      </c>
      <c r="AB38" s="553">
        <v>108394869.19668549</v>
      </c>
      <c r="AC38" s="553">
        <v>29665738.983578458</v>
      </c>
      <c r="AD38" s="553">
        <v>27894</v>
      </c>
      <c r="AH38" s="51" t="s">
        <v>7</v>
      </c>
      <c r="AI38" s="65">
        <v>1</v>
      </c>
      <c r="AJ38" s="330">
        <v>1218500</v>
      </c>
      <c r="AL38">
        <v>17365500</v>
      </c>
      <c r="AM38">
        <v>16147000</v>
      </c>
      <c r="AN38" s="330"/>
      <c r="AP38" s="593"/>
    </row>
    <row r="39" spans="1:55">
      <c r="A39" t="s">
        <v>6</v>
      </c>
      <c r="C39" t="s">
        <v>28</v>
      </c>
      <c r="E39" t="s">
        <v>23</v>
      </c>
      <c r="F39">
        <v>1</v>
      </c>
      <c r="G39" t="s">
        <v>33</v>
      </c>
      <c r="H39">
        <v>1</v>
      </c>
      <c r="I39" t="s">
        <v>27</v>
      </c>
      <c r="J39">
        <v>1</v>
      </c>
      <c r="M39" t="s">
        <v>15</v>
      </c>
      <c r="N39">
        <v>1</v>
      </c>
      <c r="W39" s="467">
        <v>2021</v>
      </c>
      <c r="X39">
        <v>53</v>
      </c>
      <c r="Y39" s="553">
        <v>906079885</v>
      </c>
      <c r="Z39" s="553">
        <v>394052276.98963928</v>
      </c>
      <c r="AA39" s="553">
        <v>319180795.59946811</v>
      </c>
      <c r="AB39" s="553">
        <v>133104219.0476494</v>
      </c>
      <c r="AC39" s="553">
        <v>39172814.363243148</v>
      </c>
      <c r="AD39" s="553">
        <v>570231</v>
      </c>
      <c r="AP39" s="593"/>
    </row>
    <row r="40" spans="1:55">
      <c r="A40" t="s">
        <v>12</v>
      </c>
      <c r="C40" t="s">
        <v>20</v>
      </c>
      <c r="G40" t="s">
        <v>15</v>
      </c>
      <c r="H40">
        <v>1</v>
      </c>
      <c r="I40" t="s">
        <v>40</v>
      </c>
      <c r="J40">
        <v>1</v>
      </c>
      <c r="M40" t="s">
        <v>13</v>
      </c>
      <c r="N40">
        <v>1</v>
      </c>
      <c r="W40" s="467">
        <v>2022</v>
      </c>
      <c r="X40" s="562">
        <f>60-2</f>
        <v>58</v>
      </c>
      <c r="Y40" s="578">
        <v>1184334622.7589042</v>
      </c>
      <c r="Z40" s="553">
        <v>392328876.21478802</v>
      </c>
      <c r="AA40" s="553">
        <v>524432576.90969414</v>
      </c>
      <c r="AB40" s="553">
        <v>153466337.51735839</v>
      </c>
      <c r="AC40" s="578">
        <v>36889446.486647658</v>
      </c>
      <c r="AD40" s="578">
        <v>376372</v>
      </c>
      <c r="AH40" s="584" t="s">
        <v>1287</v>
      </c>
      <c r="AI40" s="584" t="s">
        <v>1236</v>
      </c>
      <c r="AL40" s="621"/>
      <c r="AM40" s="621"/>
      <c r="AN40" s="621"/>
      <c r="AP40" s="594" t="s">
        <v>1288</v>
      </c>
      <c r="AQ40" s="502" t="s">
        <v>77</v>
      </c>
      <c r="AR40" s="502" t="s">
        <v>90</v>
      </c>
      <c r="AS40" s="502"/>
      <c r="AU40" s="621"/>
      <c r="AV40" s="621"/>
      <c r="AW40" s="621"/>
      <c r="AY40" s="615" t="s">
        <v>1263</v>
      </c>
      <c r="AZ40" s="615" t="s">
        <v>1264</v>
      </c>
      <c r="BA40" s="615" t="s">
        <v>1289</v>
      </c>
      <c r="BB40" s="616" t="s">
        <v>1266</v>
      </c>
    </row>
    <row r="41" spans="1:55">
      <c r="A41" t="s">
        <v>42</v>
      </c>
      <c r="C41" t="s">
        <v>32</v>
      </c>
      <c r="G41" t="s">
        <v>13</v>
      </c>
      <c r="H41">
        <v>1</v>
      </c>
      <c r="I41" t="s">
        <v>30</v>
      </c>
      <c r="J41">
        <v>1</v>
      </c>
      <c r="M41" t="s">
        <v>11</v>
      </c>
      <c r="N41">
        <v>1</v>
      </c>
      <c r="W41" s="467">
        <v>2023</v>
      </c>
      <c r="X41">
        <f>41-2</f>
        <v>39</v>
      </c>
      <c r="Y41" s="553">
        <v>896915315.58383119</v>
      </c>
      <c r="Z41" s="553">
        <v>387790108.02283829</v>
      </c>
      <c r="AA41" s="553">
        <v>344378947.12101674</v>
      </c>
      <c r="AB41" s="553">
        <v>131859763.5448416</v>
      </c>
      <c r="AC41" s="553">
        <v>25859522.530999001</v>
      </c>
      <c r="AD41" s="553">
        <v>311231.28413555975</v>
      </c>
      <c r="AH41" t="s">
        <v>5</v>
      </c>
      <c r="AI41" s="553">
        <v>43100596</v>
      </c>
      <c r="AJ41">
        <v>19903995</v>
      </c>
      <c r="AL41" s="52"/>
      <c r="AM41" s="623"/>
      <c r="AN41" s="623"/>
      <c r="AO41" s="52"/>
      <c r="AP41" s="627" t="s">
        <v>200</v>
      </c>
      <c r="AQ41" s="628">
        <v>8.7474074074074069E-3</v>
      </c>
      <c r="AR41" s="628">
        <v>0.88799179286706864</v>
      </c>
      <c r="AS41" s="502"/>
      <c r="AU41" s="52"/>
      <c r="AV41" s="330"/>
      <c r="AW41" s="48"/>
      <c r="AY41" s="467">
        <v>2016</v>
      </c>
      <c r="AZ41" s="330">
        <v>29</v>
      </c>
      <c r="BA41" s="330">
        <v>162720991.06811526</v>
      </c>
      <c r="BB41" s="330">
        <v>494290109</v>
      </c>
      <c r="BC41" s="450">
        <f>BA41/BB41</f>
        <v>0.32920139024694761</v>
      </c>
    </row>
    <row r="42" spans="1:55">
      <c r="A42" t="s">
        <v>33</v>
      </c>
      <c r="C42" t="s">
        <v>43</v>
      </c>
      <c r="G42" t="s">
        <v>11</v>
      </c>
      <c r="H42">
        <v>1</v>
      </c>
      <c r="I42" t="s">
        <v>23</v>
      </c>
      <c r="J42">
        <v>1</v>
      </c>
      <c r="M42" t="s">
        <v>47</v>
      </c>
      <c r="N42">
        <v>1</v>
      </c>
      <c r="AH42" t="s">
        <v>8</v>
      </c>
      <c r="AI42" s="553">
        <v>52156259</v>
      </c>
      <c r="AJ42">
        <v>10748341</v>
      </c>
      <c r="AL42" s="625"/>
      <c r="AM42" s="626"/>
      <c r="AN42" s="624"/>
      <c r="AO42" s="52"/>
      <c r="AP42" s="627" t="s">
        <v>48</v>
      </c>
      <c r="AQ42" s="628">
        <v>1</v>
      </c>
      <c r="AR42" s="628">
        <v>0.82199999999999995</v>
      </c>
      <c r="AS42" s="502"/>
      <c r="AU42" s="52"/>
      <c r="AV42" s="330"/>
      <c r="AW42" s="48"/>
      <c r="AY42" s="467">
        <v>2017</v>
      </c>
      <c r="AZ42" s="330">
        <v>35</v>
      </c>
      <c r="BA42" s="330">
        <v>239486739</v>
      </c>
      <c r="BB42" s="330">
        <v>582130996</v>
      </c>
      <c r="BC42" s="450">
        <f t="shared" ref="BC42:BC48" si="5">BA42/BB42</f>
        <v>0.41139664550691613</v>
      </c>
    </row>
    <row r="43" spans="1:55">
      <c r="A43" t="s">
        <v>15</v>
      </c>
      <c r="C43" t="s">
        <v>31</v>
      </c>
      <c r="G43" t="s">
        <v>10</v>
      </c>
      <c r="H43">
        <v>1</v>
      </c>
      <c r="M43" t="s">
        <v>40</v>
      </c>
      <c r="N43">
        <v>1</v>
      </c>
      <c r="AH43" t="s">
        <v>24</v>
      </c>
      <c r="AI43" s="553">
        <v>2577036</v>
      </c>
      <c r="AJ43">
        <v>821250</v>
      </c>
      <c r="AL43" s="625"/>
      <c r="AM43" s="626"/>
      <c r="AN43" s="624"/>
      <c r="AO43" s="52"/>
      <c r="AP43" s="627" t="s">
        <v>58</v>
      </c>
      <c r="AQ43" s="628">
        <v>0.76123006833712981</v>
      </c>
      <c r="AR43" s="628">
        <v>0.74</v>
      </c>
      <c r="AS43" s="502"/>
      <c r="AU43" s="52"/>
      <c r="AV43" s="330"/>
      <c r="AW43" s="48"/>
      <c r="AY43" s="467">
        <v>2018</v>
      </c>
      <c r="AZ43" s="330">
        <v>33</v>
      </c>
      <c r="BA43" s="330">
        <v>148756943.12892058</v>
      </c>
      <c r="BB43" s="330">
        <v>523804936.43109804</v>
      </c>
      <c r="BC43" s="450">
        <f t="shared" si="5"/>
        <v>0.28399301492357787</v>
      </c>
    </row>
    <row r="44" spans="1:55">
      <c r="A44" t="s">
        <v>13</v>
      </c>
      <c r="C44" t="s">
        <v>9</v>
      </c>
      <c r="G44" t="s">
        <v>27</v>
      </c>
      <c r="H44">
        <v>1</v>
      </c>
      <c r="M44" t="s">
        <v>7</v>
      </c>
      <c r="N44">
        <v>1</v>
      </c>
      <c r="R44" s="604"/>
      <c r="S44" s="604"/>
      <c r="T44" s="604"/>
      <c r="U44" s="604"/>
      <c r="V44" s="547"/>
      <c r="W44" s="547"/>
      <c r="X44" s="547"/>
      <c r="Y44" s="547"/>
      <c r="Z44" s="547"/>
      <c r="AA44" s="547"/>
      <c r="AB44" s="547"/>
      <c r="AC44" s="547"/>
      <c r="AD44" s="547"/>
      <c r="AE44" s="547"/>
      <c r="AF44" s="547"/>
      <c r="AH44" t="s">
        <v>3</v>
      </c>
      <c r="AI44" s="553">
        <v>102971764</v>
      </c>
      <c r="AJ44">
        <v>26429376</v>
      </c>
      <c r="AL44" s="625"/>
      <c r="AM44" s="626"/>
      <c r="AN44" s="624"/>
      <c r="AO44" s="52"/>
      <c r="AP44" s="627" t="s">
        <v>60</v>
      </c>
      <c r="AQ44" s="628">
        <v>1</v>
      </c>
      <c r="AR44" s="628">
        <v>0.64600000000000002</v>
      </c>
      <c r="AS44" s="502"/>
      <c r="AU44" s="52"/>
      <c r="AV44" s="330"/>
      <c r="AW44" s="48"/>
      <c r="AY44" s="467">
        <v>2019</v>
      </c>
      <c r="AZ44" s="330">
        <v>39</v>
      </c>
      <c r="BA44" s="330">
        <v>159224011.50699794</v>
      </c>
      <c r="BB44" s="330">
        <v>587976758</v>
      </c>
      <c r="BC44" s="450">
        <f t="shared" si="5"/>
        <v>0.27079983917833356</v>
      </c>
    </row>
    <row r="45" spans="1:55">
      <c r="A45" t="s">
        <v>11</v>
      </c>
      <c r="C45" t="s">
        <v>45</v>
      </c>
      <c r="G45" t="s">
        <v>656</v>
      </c>
      <c r="H45">
        <v>1</v>
      </c>
      <c r="M45" t="s">
        <v>30</v>
      </c>
      <c r="N45">
        <v>1</v>
      </c>
      <c r="R45" s="604"/>
      <c r="S45" s="604"/>
      <c r="T45" s="604"/>
      <c r="U45" s="604"/>
      <c r="V45" s="547"/>
      <c r="W45" s="570" t="s">
        <v>1290</v>
      </c>
      <c r="X45" s="570" t="s">
        <v>1291</v>
      </c>
      <c r="Y45" s="570" t="s">
        <v>1292</v>
      </c>
      <c r="Z45" s="570" t="s">
        <v>1293</v>
      </c>
      <c r="AA45" s="570">
        <v>3</v>
      </c>
      <c r="AB45" s="570">
        <v>4</v>
      </c>
      <c r="AC45" s="570">
        <v>5</v>
      </c>
      <c r="AD45" s="547"/>
      <c r="AE45" s="547"/>
      <c r="AF45" s="604"/>
      <c r="AH45" t="s">
        <v>4</v>
      </c>
      <c r="AI45" s="553">
        <v>114964000</v>
      </c>
      <c r="AJ45">
        <v>23610000</v>
      </c>
      <c r="AL45" s="52"/>
      <c r="AM45" s="64"/>
      <c r="AN45" s="67"/>
      <c r="AO45" s="52"/>
      <c r="AP45" s="502" t="s">
        <v>13</v>
      </c>
      <c r="AQ45" s="629">
        <v>0.99</v>
      </c>
      <c r="AR45" s="629">
        <v>0.63</v>
      </c>
      <c r="AS45" s="502">
        <v>1</v>
      </c>
      <c r="AU45" s="52"/>
      <c r="AV45" s="330"/>
      <c r="AW45" s="48"/>
      <c r="AY45" s="467">
        <v>2020</v>
      </c>
      <c r="AZ45" s="330">
        <v>43</v>
      </c>
      <c r="BA45" s="330">
        <v>207702896.28897747</v>
      </c>
      <c r="BB45" s="330">
        <v>682085891.74485707</v>
      </c>
      <c r="BC45" s="450">
        <f t="shared" si="5"/>
        <v>0.30451135084710329</v>
      </c>
    </row>
    <row r="46" spans="1:55">
      <c r="A46" t="s">
        <v>10</v>
      </c>
      <c r="C46" t="s">
        <v>530</v>
      </c>
      <c r="G46" t="s">
        <v>40</v>
      </c>
      <c r="H46">
        <v>1</v>
      </c>
      <c r="R46" s="604"/>
      <c r="S46" s="604"/>
      <c r="T46" s="604"/>
      <c r="U46" s="604"/>
      <c r="W46" s="571">
        <v>2016</v>
      </c>
      <c r="X46" s="553">
        <v>925985643</v>
      </c>
      <c r="Y46" s="606">
        <v>803097604.76647425</v>
      </c>
      <c r="Z46" s="599">
        <v>38983130</v>
      </c>
      <c r="AA46" s="602">
        <v>47207555.383525729</v>
      </c>
      <c r="AB46" s="600">
        <v>14518720.85</v>
      </c>
      <c r="AC46" s="601">
        <v>155013</v>
      </c>
      <c r="AF46" s="604"/>
      <c r="AH46" t="s">
        <v>9</v>
      </c>
      <c r="AI46" s="553">
        <v>56000000</v>
      </c>
      <c r="AJ46">
        <v>15200000</v>
      </c>
      <c r="AL46" s="625"/>
      <c r="AM46" s="626"/>
      <c r="AN46" s="624"/>
      <c r="AO46" s="52"/>
      <c r="AP46" s="627" t="s">
        <v>52</v>
      </c>
      <c r="AQ46" s="628">
        <v>1</v>
      </c>
      <c r="AR46" s="628">
        <v>0.60329999999999995</v>
      </c>
      <c r="AS46" s="502"/>
      <c r="AU46" s="52"/>
      <c r="AV46" s="330"/>
      <c r="AW46" s="48"/>
      <c r="AY46" s="467">
        <v>2021</v>
      </c>
      <c r="AZ46" s="330">
        <v>41</v>
      </c>
      <c r="BA46" s="330">
        <v>236247495.59946817</v>
      </c>
      <c r="BB46" s="330">
        <v>803084489</v>
      </c>
      <c r="BC46" s="450">
        <f t="shared" si="5"/>
        <v>0.29417514450272014</v>
      </c>
    </row>
    <row r="47" spans="1:55">
      <c r="A47" t="s">
        <v>642</v>
      </c>
      <c r="C47" t="s">
        <v>55</v>
      </c>
      <c r="G47" t="s">
        <v>7</v>
      </c>
      <c r="H47">
        <v>1</v>
      </c>
      <c r="S47" s="437"/>
      <c r="T47" s="437"/>
      <c r="U47" s="437"/>
      <c r="W47" s="571">
        <v>2017</v>
      </c>
      <c r="X47" s="553">
        <v>890938725</v>
      </c>
      <c r="Y47" s="606">
        <v>767256678</v>
      </c>
      <c r="Z47" s="599">
        <v>39889622</v>
      </c>
      <c r="AA47" s="602">
        <v>63193604</v>
      </c>
      <c r="AB47" s="600">
        <v>20334016</v>
      </c>
      <c r="AC47" s="601">
        <v>95051</v>
      </c>
      <c r="AF47" s="437"/>
      <c r="AG47" s="330"/>
      <c r="AH47" t="s">
        <v>6</v>
      </c>
      <c r="AI47" s="553">
        <v>159066021</v>
      </c>
      <c r="AJ47">
        <v>19453305</v>
      </c>
      <c r="AL47" s="625"/>
      <c r="AM47" s="626"/>
      <c r="AN47" s="624"/>
      <c r="AO47" s="52"/>
      <c r="AP47" s="627" t="s">
        <v>34</v>
      </c>
      <c r="AQ47" s="628">
        <v>0.09</v>
      </c>
      <c r="AR47" s="628">
        <v>0.57999999999999996</v>
      </c>
      <c r="AS47" s="502"/>
      <c r="AU47" s="52"/>
      <c r="AV47" s="330"/>
      <c r="AW47" s="48"/>
      <c r="AY47" s="467">
        <v>2022</v>
      </c>
      <c r="AZ47" s="330">
        <f>44-2</f>
        <v>42</v>
      </c>
      <c r="BA47" s="330">
        <v>273350362.82011008</v>
      </c>
      <c r="BB47" s="330">
        <v>851725676.75890422</v>
      </c>
      <c r="BC47" s="450">
        <f t="shared" si="5"/>
        <v>0.32093709310290836</v>
      </c>
    </row>
    <row r="48" spans="1:55">
      <c r="A48" t="s">
        <v>27</v>
      </c>
      <c r="C48" t="s">
        <v>18</v>
      </c>
      <c r="G48" t="s">
        <v>30</v>
      </c>
      <c r="H48">
        <v>1</v>
      </c>
      <c r="S48" s="437"/>
      <c r="T48" s="437"/>
      <c r="U48" s="437"/>
      <c r="W48" s="571">
        <v>2018</v>
      </c>
      <c r="X48" s="553">
        <v>813936204.03109813</v>
      </c>
      <c r="Y48" s="606">
        <v>699349920.67509806</v>
      </c>
      <c r="Z48" s="599">
        <v>31184567.155999999</v>
      </c>
      <c r="AA48" s="602">
        <v>63673560.200000003</v>
      </c>
      <c r="AB48" s="600">
        <v>17823008</v>
      </c>
      <c r="AC48" s="601">
        <v>110500</v>
      </c>
      <c r="AF48" s="437"/>
      <c r="AG48" s="330"/>
      <c r="AH48" t="s">
        <v>11</v>
      </c>
      <c r="AI48" s="553">
        <v>47881435</v>
      </c>
      <c r="AJ48">
        <v>11653068</v>
      </c>
      <c r="AL48" s="625"/>
      <c r="AM48" s="626"/>
      <c r="AN48" s="624"/>
      <c r="AO48" s="52"/>
      <c r="AP48" s="502" t="s">
        <v>10</v>
      </c>
      <c r="AQ48" s="629">
        <v>1</v>
      </c>
      <c r="AR48" s="629">
        <v>0.54590274550902285</v>
      </c>
      <c r="AS48" s="502">
        <v>2</v>
      </c>
      <c r="AY48" s="467">
        <v>2023</v>
      </c>
      <c r="AZ48" s="330">
        <f>37-2</f>
        <v>35</v>
      </c>
      <c r="BA48" s="330">
        <v>271278947.12101674</v>
      </c>
      <c r="BB48" s="330">
        <v>816815315.58383119</v>
      </c>
      <c r="BC48" s="450">
        <f t="shared" si="5"/>
        <v>0.3321178508107625</v>
      </c>
    </row>
    <row r="49" spans="1:54">
      <c r="A49" t="s">
        <v>40</v>
      </c>
      <c r="C49" t="s">
        <v>6</v>
      </c>
      <c r="G49" t="s">
        <v>23</v>
      </c>
      <c r="H49">
        <v>1</v>
      </c>
      <c r="S49" s="437"/>
      <c r="T49" s="437"/>
      <c r="U49" s="437"/>
      <c r="W49" s="571">
        <v>2019</v>
      </c>
      <c r="X49" s="553">
        <v>825156123</v>
      </c>
      <c r="Y49" s="606">
        <v>690369291.20417309</v>
      </c>
      <c r="Z49" s="599">
        <v>26026612</v>
      </c>
      <c r="AA49" s="602">
        <v>84211364.390120238</v>
      </c>
      <c r="AB49" s="600">
        <v>24464355.405706666</v>
      </c>
      <c r="AC49" s="601">
        <v>84500</v>
      </c>
      <c r="AF49" s="437"/>
      <c r="AG49" s="330"/>
      <c r="AH49" t="s">
        <v>10</v>
      </c>
      <c r="AI49" s="553">
        <v>22095247</v>
      </c>
      <c r="AJ49">
        <v>12061856</v>
      </c>
      <c r="AL49" s="52"/>
      <c r="AM49" s="64"/>
      <c r="AN49" s="67"/>
      <c r="AO49" s="52"/>
      <c r="AP49" s="502" t="s">
        <v>7</v>
      </c>
      <c r="AQ49" s="629">
        <v>1</v>
      </c>
      <c r="AR49" s="629">
        <v>0.54</v>
      </c>
      <c r="AS49" s="502">
        <v>3</v>
      </c>
    </row>
    <row r="50" spans="1:54">
      <c r="A50" t="s">
        <v>677</v>
      </c>
      <c r="C50" t="s">
        <v>12</v>
      </c>
      <c r="S50" s="437"/>
      <c r="T50" s="437"/>
      <c r="U50" s="437"/>
      <c r="W50" s="571">
        <v>2020</v>
      </c>
      <c r="X50" s="553">
        <v>744339421.30041265</v>
      </c>
      <c r="Y50" s="606">
        <v>589435042.41014862</v>
      </c>
      <c r="Z50" s="599">
        <v>18960515.949999999</v>
      </c>
      <c r="AA50" s="602">
        <v>107516521.93768549</v>
      </c>
      <c r="AB50" s="600">
        <v>28399447.00257846</v>
      </c>
      <c r="AC50" s="601">
        <v>27894</v>
      </c>
      <c r="AF50" s="437"/>
      <c r="AG50" s="330"/>
      <c r="AH50" t="s">
        <v>656</v>
      </c>
      <c r="AI50" s="437">
        <v>35600000</v>
      </c>
      <c r="AJ50">
        <v>8900000</v>
      </c>
      <c r="AL50" s="625"/>
      <c r="AM50" s="626"/>
      <c r="AN50" s="624"/>
      <c r="AO50" s="52"/>
      <c r="AP50" s="502" t="s">
        <v>16</v>
      </c>
      <c r="AQ50" s="629">
        <v>0.90789235048711858</v>
      </c>
      <c r="AR50" s="629">
        <v>0.48</v>
      </c>
      <c r="AS50" s="502">
        <v>4</v>
      </c>
    </row>
    <row r="51" spans="1:54">
      <c r="A51" t="s">
        <v>7</v>
      </c>
      <c r="C51" t="s">
        <v>36</v>
      </c>
      <c r="S51" s="437"/>
      <c r="T51" s="437"/>
      <c r="U51" s="437"/>
      <c r="W51" s="571">
        <v>2021</v>
      </c>
      <c r="X51" s="553">
        <v>906079885</v>
      </c>
      <c r="Y51" s="606">
        <v>713233072.58910739</v>
      </c>
      <c r="Z51" s="599">
        <v>20025185</v>
      </c>
      <c r="AA51" s="602">
        <v>133104219.0476494</v>
      </c>
      <c r="AB51" s="600">
        <v>39172814.363243148</v>
      </c>
      <c r="AC51" s="601">
        <v>570231</v>
      </c>
      <c r="AF51" s="437"/>
      <c r="AG51" s="330"/>
      <c r="AH51" t="s">
        <v>7</v>
      </c>
      <c r="AI51" s="330">
        <v>31900000</v>
      </c>
      <c r="AJ51">
        <v>17365500</v>
      </c>
      <c r="AL51" s="52"/>
      <c r="AM51" s="64"/>
      <c r="AN51" s="67"/>
      <c r="AO51" s="52"/>
      <c r="AP51" s="502" t="s">
        <v>5</v>
      </c>
      <c r="AQ51" s="629">
        <v>1</v>
      </c>
      <c r="AR51" s="629">
        <v>0.46180324281362606</v>
      </c>
      <c r="AS51" s="502">
        <v>5</v>
      </c>
    </row>
    <row r="52" spans="1:54">
      <c r="A52" t="s">
        <v>30</v>
      </c>
      <c r="C52" t="s">
        <v>563</v>
      </c>
      <c r="S52" s="437"/>
      <c r="T52" s="437"/>
      <c r="U52" s="437"/>
      <c r="W52" s="571">
        <v>2022</v>
      </c>
      <c r="X52" s="553">
        <v>1184334622.7589042</v>
      </c>
      <c r="Y52" s="606">
        <v>916761453.12448215</v>
      </c>
      <c r="Z52" s="599">
        <v>75845232.088</v>
      </c>
      <c r="AA52" s="602">
        <v>153370093.67735839</v>
      </c>
      <c r="AB52" s="600">
        <v>36886773.046647653</v>
      </c>
      <c r="AC52" s="601">
        <v>376372</v>
      </c>
      <c r="AF52" s="437"/>
      <c r="AG52" s="330"/>
      <c r="AH52" s="11" t="s">
        <v>1276</v>
      </c>
      <c r="AI52" s="45">
        <f>SUM(AI41:AI51)</f>
        <v>668312358</v>
      </c>
      <c r="AJ52" s="592">
        <f>SUM(AJ41:AJ51)</f>
        <v>166146691</v>
      </c>
      <c r="AK52" s="582">
        <f>AJ52/T9</f>
        <v>0.62354887790717439</v>
      </c>
      <c r="AL52" s="625"/>
      <c r="AM52" s="626"/>
      <c r="AN52" s="624"/>
      <c r="AO52" s="52"/>
      <c r="AP52" s="627" t="s">
        <v>46</v>
      </c>
      <c r="AQ52" s="628">
        <v>1</v>
      </c>
      <c r="AR52" s="628">
        <v>0.46</v>
      </c>
      <c r="AS52" s="502"/>
    </row>
    <row r="53" spans="1:54">
      <c r="A53" t="s">
        <v>23</v>
      </c>
      <c r="C53" t="s">
        <v>569</v>
      </c>
      <c r="S53" s="437"/>
      <c r="T53" s="437"/>
      <c r="U53" s="437"/>
      <c r="W53" s="571">
        <v>2023</v>
      </c>
      <c r="X53" s="553">
        <v>896915315.58383119</v>
      </c>
      <c r="Y53" s="606">
        <v>732169055.14385509</v>
      </c>
      <c r="Z53" s="599">
        <v>7000000</v>
      </c>
      <c r="AA53" s="602">
        <v>131859763.5448416</v>
      </c>
      <c r="AB53" s="600">
        <v>25859522.530999001</v>
      </c>
      <c r="AC53" s="601">
        <v>311231.28413555975</v>
      </c>
      <c r="AF53" s="437"/>
      <c r="AG53" s="330"/>
      <c r="AH53" t="s">
        <v>1294</v>
      </c>
      <c r="AI53" s="330">
        <f>AI44+AI45+AI41+AI47+AI51</f>
        <v>452002381</v>
      </c>
      <c r="AJ53" s="330">
        <f>AJ44+AJ45+AJ41+AJ47+AJ51</f>
        <v>106762176</v>
      </c>
      <c r="AK53" s="582">
        <f>AJ53/T9</f>
        <v>0.40067866923529799</v>
      </c>
      <c r="AL53" s="625"/>
      <c r="AM53" s="626"/>
      <c r="AN53" s="624"/>
      <c r="AO53" s="52"/>
      <c r="AP53" s="502" t="s">
        <v>25</v>
      </c>
      <c r="AQ53" s="629">
        <v>1</v>
      </c>
      <c r="AR53" s="629">
        <v>0.44</v>
      </c>
      <c r="AS53" s="502">
        <v>6</v>
      </c>
      <c r="AY53" s="647" t="s">
        <v>1295</v>
      </c>
    </row>
    <row r="54" spans="1:54">
      <c r="C54" t="s">
        <v>573</v>
      </c>
      <c r="S54" s="437"/>
      <c r="T54" s="437"/>
      <c r="U54" s="437"/>
      <c r="X54" s="553"/>
      <c r="AF54" s="437"/>
      <c r="AG54" s="330"/>
      <c r="AL54" s="52"/>
      <c r="AM54" s="64"/>
      <c r="AN54" s="67"/>
      <c r="AO54" s="52"/>
      <c r="AP54" s="627" t="s">
        <v>12</v>
      </c>
      <c r="AQ54" s="628">
        <v>9.1920580720092918E-2</v>
      </c>
      <c r="AR54" s="628">
        <v>0.43</v>
      </c>
      <c r="AS54" s="502"/>
      <c r="AY54" t="s">
        <v>34</v>
      </c>
      <c r="AZ54" s="450">
        <v>0.57999999999999996</v>
      </c>
      <c r="BA54" s="1454" t="s">
        <v>1296</v>
      </c>
      <c r="BB54" s="1454"/>
    </row>
    <row r="55" spans="1:54">
      <c r="C55" t="s">
        <v>579</v>
      </c>
      <c r="R55" s="572"/>
      <c r="S55" s="437"/>
      <c r="T55" s="437"/>
      <c r="U55" s="437"/>
      <c r="V55" s="553"/>
      <c r="W55" s="553"/>
      <c r="X55" s="553"/>
      <c r="Y55" s="553"/>
      <c r="Z55" s="553"/>
      <c r="AA55" s="553"/>
      <c r="AB55" s="553"/>
      <c r="AC55" s="553"/>
      <c r="AD55" s="553"/>
      <c r="AE55" s="553"/>
      <c r="AF55" s="437"/>
      <c r="AL55" s="625"/>
      <c r="AM55" s="626"/>
      <c r="AN55" s="624"/>
      <c r="AP55" s="627" t="s">
        <v>28</v>
      </c>
      <c r="AQ55" s="628">
        <v>0.21451959231457887</v>
      </c>
      <c r="AR55" s="628">
        <v>0.36</v>
      </c>
      <c r="AS55" s="502"/>
      <c r="AY55" t="s">
        <v>28</v>
      </c>
      <c r="AZ55" s="450">
        <v>0.36</v>
      </c>
      <c r="BA55" s="1454"/>
      <c r="BB55" s="1454"/>
    </row>
    <row r="56" spans="1:54">
      <c r="C56" t="s">
        <v>42</v>
      </c>
      <c r="R56" s="605"/>
      <c r="S56" s="604"/>
      <c r="T56" s="604"/>
      <c r="U56" s="604"/>
      <c r="V56" s="603"/>
      <c r="W56" s="603"/>
      <c r="X56" s="603"/>
      <c r="Y56" s="603"/>
      <c r="Z56" s="603"/>
      <c r="AA56" s="603"/>
      <c r="AB56" s="603"/>
      <c r="AC56" s="603"/>
      <c r="AD56" s="603"/>
      <c r="AE56" s="603"/>
      <c r="AF56" s="604"/>
      <c r="AL56" s="52"/>
      <c r="AM56" s="64"/>
      <c r="AN56" s="67"/>
      <c r="AP56" s="502" t="s">
        <v>38</v>
      </c>
      <c r="AQ56" s="629">
        <v>0.89860465116279065</v>
      </c>
      <c r="AR56" s="629">
        <v>0.33</v>
      </c>
      <c r="AS56" s="502">
        <v>7</v>
      </c>
      <c r="AY56" t="s">
        <v>12</v>
      </c>
      <c r="AZ56" s="450">
        <v>0.43</v>
      </c>
      <c r="BA56" s="1454"/>
      <c r="BB56" s="1454"/>
    </row>
    <row r="57" spans="1:54">
      <c r="C57" t="s">
        <v>33</v>
      </c>
      <c r="AL57" s="52"/>
      <c r="AM57" s="64"/>
      <c r="AN57" s="67"/>
      <c r="AP57" s="502" t="s">
        <v>15</v>
      </c>
      <c r="AQ57" s="629">
        <v>0.99999988204249091</v>
      </c>
      <c r="AR57" s="629">
        <v>0.33</v>
      </c>
      <c r="AS57" s="502">
        <v>8</v>
      </c>
    </row>
    <row r="58" spans="1:54">
      <c r="C58" t="s">
        <v>15</v>
      </c>
      <c r="W58" t="s">
        <v>1297</v>
      </c>
      <c r="AL58" s="52"/>
      <c r="AM58" s="64"/>
      <c r="AN58" s="67"/>
      <c r="AP58" s="627" t="s">
        <v>24</v>
      </c>
      <c r="AQ58" s="628">
        <v>1</v>
      </c>
      <c r="AR58" s="628">
        <v>0.31868006500491264</v>
      </c>
      <c r="AS58" s="502"/>
    </row>
    <row r="59" spans="1:54">
      <c r="C59" t="s">
        <v>13</v>
      </c>
      <c r="AL59" s="52"/>
      <c r="AM59" s="64"/>
      <c r="AN59" s="67"/>
      <c r="AP59" s="502" t="s">
        <v>45</v>
      </c>
      <c r="AQ59" s="629">
        <v>1</v>
      </c>
      <c r="AR59" s="629">
        <v>0.3</v>
      </c>
      <c r="AS59" s="502">
        <v>9</v>
      </c>
      <c r="AY59" s="648" t="s">
        <v>1298</v>
      </c>
    </row>
    <row r="60" spans="1:54">
      <c r="C60" t="s">
        <v>14</v>
      </c>
      <c r="AP60" s="502" t="s">
        <v>51</v>
      </c>
      <c r="AQ60" s="629">
        <v>0.99720395703084752</v>
      </c>
      <c r="AR60" s="629">
        <v>0.28999999999999998</v>
      </c>
      <c r="AS60" s="502">
        <v>10</v>
      </c>
      <c r="AY60" s="467" t="s">
        <v>58</v>
      </c>
      <c r="AZ60" s="450">
        <v>0.74</v>
      </c>
    </row>
    <row r="61" spans="1:54">
      <c r="C61" t="s">
        <v>11</v>
      </c>
      <c r="AL61" s="52"/>
      <c r="AP61" s="618"/>
      <c r="AQ61" s="619"/>
      <c r="AR61" s="619"/>
      <c r="AY61" s="467" t="s">
        <v>200</v>
      </c>
      <c r="AZ61" s="450">
        <v>0.88799179286706864</v>
      </c>
    </row>
    <row r="62" spans="1:54">
      <c r="C62" t="s">
        <v>10</v>
      </c>
      <c r="AQ62" s="450"/>
      <c r="AR62" s="450"/>
      <c r="AY62" s="467" t="s">
        <v>24</v>
      </c>
      <c r="AZ62" s="450">
        <v>0.31868006500491264</v>
      </c>
    </row>
    <row r="63" spans="1:54">
      <c r="C63" t="s">
        <v>630</v>
      </c>
      <c r="AQ63" s="450"/>
      <c r="AR63" s="450"/>
      <c r="AY63" s="467" t="s">
        <v>60</v>
      </c>
      <c r="AZ63" s="450">
        <v>0.64600000000000002</v>
      </c>
    </row>
    <row r="64" spans="1:54">
      <c r="C64" t="s">
        <v>642</v>
      </c>
      <c r="AQ64" s="450"/>
      <c r="AR64" s="450"/>
      <c r="AY64" s="467" t="s">
        <v>52</v>
      </c>
      <c r="AZ64" s="450">
        <v>0.60329999999999995</v>
      </c>
    </row>
    <row r="65" spans="3:52">
      <c r="C65" t="s">
        <v>27</v>
      </c>
      <c r="AQ65" s="450"/>
      <c r="AR65" s="450"/>
      <c r="AY65" s="467" t="s">
        <v>48</v>
      </c>
      <c r="AZ65" s="450">
        <v>0.82199999999999995</v>
      </c>
    </row>
    <row r="66" spans="3:52">
      <c r="C66" t="s">
        <v>656</v>
      </c>
      <c r="AQ66" s="450"/>
      <c r="AR66" s="450"/>
      <c r="AY66" s="467" t="s">
        <v>46</v>
      </c>
      <c r="AZ66" s="450">
        <v>0.46</v>
      </c>
    </row>
    <row r="67" spans="3:52">
      <c r="C67" t="s">
        <v>40</v>
      </c>
      <c r="W67" s="553"/>
      <c r="X67" s="553" t="s">
        <v>105</v>
      </c>
      <c r="Y67" s="553"/>
      <c r="Z67" s="553"/>
      <c r="AA67" s="553"/>
      <c r="AB67" s="553"/>
      <c r="AC67" s="553"/>
      <c r="AD67" s="553"/>
      <c r="AE67" s="553"/>
      <c r="AF67" s="553"/>
      <c r="AG67" s="553"/>
      <c r="AH67" s="553"/>
      <c r="AI67" s="553"/>
      <c r="AJ67" s="553"/>
      <c r="AK67" s="553"/>
      <c r="AL67" s="553"/>
      <c r="AM67" s="553"/>
      <c r="AN67" s="553"/>
      <c r="AO67" s="553"/>
      <c r="AP67" s="553"/>
      <c r="AQ67" s="553"/>
      <c r="AR67" s="553"/>
      <c r="AY67" s="467" t="s">
        <v>53</v>
      </c>
      <c r="AZ67" s="450">
        <v>0.19314005164564982</v>
      </c>
    </row>
    <row r="68" spans="3:52">
      <c r="C68" t="s">
        <v>677</v>
      </c>
      <c r="W68" s="553"/>
      <c r="X68" s="1452" t="s">
        <v>1299</v>
      </c>
      <c r="Y68" s="1452"/>
      <c r="Z68" s="1452"/>
      <c r="AA68" s="1452"/>
      <c r="AB68" s="1452"/>
      <c r="AC68" s="1452"/>
      <c r="AD68" s="1452"/>
      <c r="AE68" s="1453" t="s">
        <v>1300</v>
      </c>
      <c r="AF68" s="1453"/>
      <c r="AG68" s="1453"/>
      <c r="AH68" s="1453"/>
      <c r="AI68" s="1453"/>
      <c r="AJ68" s="1453"/>
      <c r="AK68" s="1453"/>
      <c r="AL68" s="553"/>
      <c r="AM68" s="553"/>
      <c r="AN68" s="553"/>
      <c r="AO68" s="553"/>
      <c r="AP68" s="553"/>
      <c r="AQ68" s="553"/>
      <c r="AR68" s="553"/>
    </row>
    <row r="69" spans="3:52">
      <c r="C69" t="s">
        <v>7</v>
      </c>
      <c r="W69" s="553" t="s">
        <v>0</v>
      </c>
      <c r="X69" s="553" t="s">
        <v>1266</v>
      </c>
      <c r="Y69" s="553">
        <v>1</v>
      </c>
      <c r="Z69" s="553">
        <v>2</v>
      </c>
      <c r="AA69" s="553">
        <v>3</v>
      </c>
      <c r="AB69" s="553">
        <v>4</v>
      </c>
      <c r="AC69" s="553">
        <v>5</v>
      </c>
      <c r="AD69" s="553" t="s">
        <v>1247</v>
      </c>
      <c r="AE69" s="553" t="s">
        <v>1266</v>
      </c>
      <c r="AF69" s="553">
        <v>1</v>
      </c>
      <c r="AG69" s="553">
        <v>2</v>
      </c>
      <c r="AH69" s="553">
        <v>3</v>
      </c>
      <c r="AI69" s="553">
        <v>4</v>
      </c>
      <c r="AJ69" s="553">
        <v>5</v>
      </c>
      <c r="AK69" s="553" t="s">
        <v>1247</v>
      </c>
      <c r="AL69" s="553"/>
      <c r="AM69" s="553"/>
      <c r="AN69" s="553"/>
      <c r="AO69" s="553"/>
      <c r="AP69" s="553"/>
      <c r="AQ69" s="553"/>
      <c r="AR69" s="553"/>
    </row>
    <row r="70" spans="3:52">
      <c r="C70" t="s">
        <v>30</v>
      </c>
      <c r="W70" s="553">
        <v>2016</v>
      </c>
      <c r="X70" s="553">
        <v>431695534</v>
      </c>
      <c r="Y70" s="553">
        <v>275939597</v>
      </c>
      <c r="Z70" s="553">
        <v>116772807</v>
      </c>
      <c r="AA70" s="553">
        <v>0</v>
      </c>
      <c r="AB70" s="553">
        <v>0</v>
      </c>
      <c r="AC70" s="553">
        <v>0</v>
      </c>
      <c r="AD70" s="553">
        <v>38983130</v>
      </c>
      <c r="AE70" s="553">
        <v>494290109</v>
      </c>
      <c r="AF70" s="553">
        <v>247664209.69835901</v>
      </c>
      <c r="AG70" s="553">
        <v>162720991.06811523</v>
      </c>
      <c r="AH70" s="553">
        <v>47207555.383525729</v>
      </c>
      <c r="AI70" s="553">
        <v>14518720.85</v>
      </c>
      <c r="AJ70" s="553">
        <v>155013</v>
      </c>
      <c r="AK70" s="553">
        <v>66194615.233525731</v>
      </c>
      <c r="AL70" s="553"/>
      <c r="AM70" s="553"/>
      <c r="AN70" s="553"/>
      <c r="AO70" s="553"/>
      <c r="AP70" s="553"/>
      <c r="AQ70" s="553"/>
      <c r="AR70" s="553"/>
    </row>
    <row r="71" spans="3:52">
      <c r="C71" t="s">
        <v>23</v>
      </c>
      <c r="W71" s="553">
        <v>2017</v>
      </c>
      <c r="X71" s="553">
        <v>319939300</v>
      </c>
      <c r="Y71" s="553">
        <v>100256397</v>
      </c>
      <c r="Z71" s="553">
        <v>179793281</v>
      </c>
      <c r="AA71" s="553">
        <v>2938267</v>
      </c>
      <c r="AB71" s="553">
        <v>505510</v>
      </c>
      <c r="AC71" s="553">
        <v>0</v>
      </c>
      <c r="AD71" s="553">
        <v>39889622</v>
      </c>
      <c r="AE71" s="553">
        <v>570999425</v>
      </c>
      <c r="AF71" s="553">
        <v>250858237</v>
      </c>
      <c r="AG71" s="553">
        <v>236348763</v>
      </c>
      <c r="AH71" s="553">
        <v>63193604</v>
      </c>
      <c r="AI71" s="553">
        <v>20334016</v>
      </c>
      <c r="AJ71" s="553">
        <v>95051</v>
      </c>
      <c r="AK71" s="553">
        <v>83622671</v>
      </c>
      <c r="AL71" s="553"/>
      <c r="AM71" s="553"/>
      <c r="AN71" s="553"/>
      <c r="AO71" s="553"/>
      <c r="AP71" s="553"/>
      <c r="AQ71" s="553"/>
      <c r="AR71" s="553"/>
    </row>
    <row r="72" spans="3:52">
      <c r="W72" s="553">
        <v>2018</v>
      </c>
      <c r="X72" s="553">
        <v>290131267.60000002</v>
      </c>
      <c r="Y72" s="553">
        <v>14897582.275600001</v>
      </c>
      <c r="Z72" s="553">
        <v>244069118.16840002</v>
      </c>
      <c r="AA72" s="553">
        <v>0</v>
      </c>
      <c r="AB72" s="553">
        <v>0</v>
      </c>
      <c r="AC72" s="553">
        <v>0</v>
      </c>
      <c r="AD72" s="553">
        <v>31184567.155999999</v>
      </c>
      <c r="AE72" s="553">
        <v>523804936.43109804</v>
      </c>
      <c r="AF72" s="553">
        <v>291626277.1021775</v>
      </c>
      <c r="AG72" s="553">
        <v>148756943.12892058</v>
      </c>
      <c r="AH72" s="553">
        <v>63673560.200000003</v>
      </c>
      <c r="AI72" s="553">
        <v>17823008</v>
      </c>
      <c r="AJ72" s="553">
        <v>110500</v>
      </c>
      <c r="AK72" s="553">
        <v>83328831.200000003</v>
      </c>
      <c r="AL72" s="553"/>
      <c r="AM72" s="553"/>
      <c r="AN72" s="553"/>
      <c r="AO72" s="553"/>
      <c r="AP72" s="553"/>
      <c r="AQ72" s="553"/>
      <c r="AR72" s="553"/>
    </row>
    <row r="73" spans="3:52">
      <c r="W73" s="553">
        <v>2019</v>
      </c>
      <c r="X73" s="553">
        <v>237179365</v>
      </c>
      <c r="Y73" s="553">
        <v>67878025.086999997</v>
      </c>
      <c r="Z73" s="553">
        <v>143274727.91299999</v>
      </c>
      <c r="AA73" s="553">
        <v>0</v>
      </c>
      <c r="AB73" s="553">
        <v>0</v>
      </c>
      <c r="AC73" s="553">
        <v>0</v>
      </c>
      <c r="AD73" s="553">
        <v>26026612</v>
      </c>
      <c r="AE73" s="553">
        <v>587976758</v>
      </c>
      <c r="AF73" s="553">
        <v>319992526.6971752</v>
      </c>
      <c r="AG73" s="553">
        <v>159224011.50699791</v>
      </c>
      <c r="AH73" s="553">
        <v>84211364.390120238</v>
      </c>
      <c r="AI73" s="553">
        <v>24464355.405706666</v>
      </c>
      <c r="AJ73" s="553">
        <v>84500</v>
      </c>
      <c r="AK73" s="553">
        <v>108760219.7958269</v>
      </c>
      <c r="AL73" s="553"/>
      <c r="AM73" s="553"/>
      <c r="AN73" s="553"/>
      <c r="AO73" s="553"/>
      <c r="AP73" s="553"/>
      <c r="AQ73" s="553"/>
      <c r="AR73" s="553"/>
    </row>
    <row r="74" spans="3:52">
      <c r="W74" s="553">
        <v>2020</v>
      </c>
      <c r="X74" s="553">
        <v>62253529.555555552</v>
      </c>
      <c r="Y74" s="553">
        <v>3823385.3928888896</v>
      </c>
      <c r="Z74" s="553">
        <v>39469628.212666668</v>
      </c>
      <c r="AA74" s="553">
        <v>878347.25899999996</v>
      </c>
      <c r="AB74" s="553">
        <v>1266291.9809999999</v>
      </c>
      <c r="AC74" s="553">
        <v>0</v>
      </c>
      <c r="AD74" s="553">
        <v>18960515.949999999</v>
      </c>
      <c r="AE74" s="553">
        <v>682085891.74485707</v>
      </c>
      <c r="AF74" s="553">
        <v>338439132.51561552</v>
      </c>
      <c r="AG74" s="553">
        <v>207702896.2889775</v>
      </c>
      <c r="AH74" s="553">
        <v>107516521.93768549</v>
      </c>
      <c r="AI74" s="553">
        <v>28399447.00257846</v>
      </c>
      <c r="AJ74" s="553">
        <v>27894</v>
      </c>
      <c r="AK74" s="553">
        <v>135943862.94026393</v>
      </c>
      <c r="AL74" s="553"/>
      <c r="AM74" s="553"/>
      <c r="AN74" s="553"/>
      <c r="AO74" s="553"/>
      <c r="AP74" s="553"/>
      <c r="AQ74" s="553"/>
      <c r="AR74" s="553"/>
    </row>
    <row r="75" spans="3:52">
      <c r="W75" s="553">
        <v>2021</v>
      </c>
      <c r="X75" s="553">
        <v>102881503</v>
      </c>
      <c r="Y75" s="553">
        <v>0</v>
      </c>
      <c r="Z75" s="553">
        <v>82856318</v>
      </c>
      <c r="AA75" s="553">
        <v>0</v>
      </c>
      <c r="AB75" s="553">
        <v>0</v>
      </c>
      <c r="AC75" s="553">
        <v>0</v>
      </c>
      <c r="AD75" s="553">
        <v>20025185</v>
      </c>
      <c r="AE75" s="553">
        <v>803198382</v>
      </c>
      <c r="AF75" s="553">
        <v>394052276.98963928</v>
      </c>
      <c r="AG75" s="553">
        <v>236324477.59946814</v>
      </c>
      <c r="AH75" s="553">
        <v>133104219.0476494</v>
      </c>
      <c r="AI75" s="553">
        <v>39172814.363243148</v>
      </c>
      <c r="AJ75" s="553">
        <v>570231</v>
      </c>
      <c r="AK75" s="553">
        <v>172821840.41089255</v>
      </c>
      <c r="AL75" s="553"/>
      <c r="AM75" s="553"/>
      <c r="AN75" s="553"/>
      <c r="AO75" s="553"/>
      <c r="AP75" s="553"/>
      <c r="AQ75" s="553"/>
      <c r="AR75" s="553"/>
    </row>
    <row r="76" spans="3:52">
      <c r="W76" s="553">
        <v>2022</v>
      </c>
      <c r="X76" s="553">
        <v>332608946</v>
      </c>
      <c r="Y76" s="553">
        <v>4384794</v>
      </c>
      <c r="Z76" s="553">
        <v>251082214.08958399</v>
      </c>
      <c r="AA76" s="553">
        <v>96243.839999999997</v>
      </c>
      <c r="AB76" s="553">
        <v>2673.44</v>
      </c>
      <c r="AC76" s="553">
        <v>0</v>
      </c>
      <c r="AD76" s="553">
        <v>75845232.088</v>
      </c>
      <c r="AE76" s="553">
        <v>851725676.75890422</v>
      </c>
      <c r="AF76" s="553">
        <v>387944082.21478802</v>
      </c>
      <c r="AG76" s="553">
        <v>273350362.82011008</v>
      </c>
      <c r="AH76" s="553">
        <v>153370093.67735839</v>
      </c>
      <c r="AI76" s="553">
        <v>36886773.046647653</v>
      </c>
      <c r="AJ76" s="553">
        <v>376372</v>
      </c>
      <c r="AK76" s="553">
        <v>190608123.67400604</v>
      </c>
      <c r="AL76" s="553"/>
      <c r="AM76" s="553"/>
      <c r="AN76" s="553"/>
      <c r="AO76" s="553"/>
      <c r="AP76" s="553"/>
      <c r="AQ76" s="553"/>
      <c r="AR76" s="553"/>
    </row>
    <row r="77" spans="3:52">
      <c r="W77" s="553">
        <v>2023</v>
      </c>
      <c r="X77" s="553">
        <v>80100000</v>
      </c>
      <c r="Y77" s="553">
        <v>0</v>
      </c>
      <c r="Z77" s="553">
        <v>73100000</v>
      </c>
      <c r="AA77" s="553">
        <v>0</v>
      </c>
      <c r="AB77" s="553">
        <v>0</v>
      </c>
      <c r="AC77" s="553">
        <v>0</v>
      </c>
      <c r="AD77" s="553">
        <v>7000000</v>
      </c>
      <c r="AE77" s="553">
        <v>816815315.58383119</v>
      </c>
      <c r="AF77" s="553">
        <v>387790108.02283829</v>
      </c>
      <c r="AG77" s="553">
        <v>271278947.12101674</v>
      </c>
      <c r="AH77" s="553">
        <v>131859763.5448416</v>
      </c>
      <c r="AI77" s="553">
        <v>25859522.530999001</v>
      </c>
      <c r="AJ77" s="553">
        <v>311231.28413555975</v>
      </c>
      <c r="AK77" s="553">
        <v>157992502.35997617</v>
      </c>
      <c r="AL77" s="553"/>
      <c r="AM77" s="553"/>
      <c r="AN77" s="553"/>
      <c r="AO77" s="553"/>
      <c r="AP77" s="553"/>
      <c r="AQ77" s="553"/>
      <c r="AR77" s="553"/>
    </row>
    <row r="78" spans="3:52">
      <c r="W78" s="553" t="s">
        <v>1250</v>
      </c>
      <c r="X78" s="553"/>
      <c r="Y78" s="553"/>
      <c r="Z78" s="553"/>
      <c r="AA78" s="553"/>
      <c r="AB78" s="553"/>
      <c r="AC78" s="553"/>
      <c r="AD78" s="553"/>
      <c r="AE78" s="553">
        <v>1184334623</v>
      </c>
      <c r="AF78" s="553"/>
      <c r="AG78" s="553"/>
      <c r="AH78" s="553"/>
      <c r="AI78" s="553"/>
      <c r="AJ78" s="553">
        <v>20016</v>
      </c>
      <c r="AK78" s="553"/>
      <c r="AL78" s="553"/>
      <c r="AM78" s="553"/>
      <c r="AN78" s="553"/>
      <c r="AO78" s="553"/>
      <c r="AP78" s="553"/>
      <c r="AQ78" s="553"/>
      <c r="AR78" s="553"/>
    </row>
    <row r="79" spans="3:52">
      <c r="W79" s="553" t="s">
        <v>2</v>
      </c>
      <c r="X79" s="553">
        <v>1856789445.1555555</v>
      </c>
      <c r="Y79" s="553">
        <v>467179780.75548893</v>
      </c>
      <c r="Z79" s="553">
        <v>1130418094.3836508</v>
      </c>
      <c r="AA79" s="553">
        <v>3912858.0989999999</v>
      </c>
      <c r="AB79" s="553">
        <v>1774475.4209999999</v>
      </c>
      <c r="AC79" s="553">
        <v>0</v>
      </c>
      <c r="AD79" s="553">
        <v>257914864.19400001</v>
      </c>
      <c r="AE79" s="553">
        <v>6515231117.5186901</v>
      </c>
      <c r="AF79" s="553">
        <v>2618366850.2405925</v>
      </c>
      <c r="AG79" s="553">
        <v>1695707392.5336063</v>
      </c>
      <c r="AH79" s="553">
        <v>784136682.18118083</v>
      </c>
      <c r="AI79" s="553">
        <v>207458657.19917494</v>
      </c>
      <c r="AJ79" s="553">
        <v>1750808.2841355598</v>
      </c>
      <c r="AK79" s="553">
        <v>999272666.61449134</v>
      </c>
      <c r="AL79" s="553"/>
      <c r="AM79" s="553"/>
      <c r="AN79" s="553"/>
      <c r="AO79" s="553"/>
      <c r="AP79" s="553"/>
      <c r="AQ79" s="553"/>
      <c r="AR79" s="553"/>
    </row>
    <row r="81" spans="25:34">
      <c r="Z81" s="553" t="s">
        <v>1266</v>
      </c>
      <c r="AA81" t="s">
        <v>1301</v>
      </c>
      <c r="AB81" s="553">
        <v>3</v>
      </c>
      <c r="AC81" s="553">
        <v>4</v>
      </c>
      <c r="AD81" s="553">
        <v>5</v>
      </c>
      <c r="AE81" t="s">
        <v>1302</v>
      </c>
      <c r="AF81" t="s">
        <v>1303</v>
      </c>
      <c r="AG81" t="s">
        <v>1304</v>
      </c>
    </row>
    <row r="82" spans="25:34">
      <c r="Y82" s="632">
        <v>2016</v>
      </c>
      <c r="Z82" s="330">
        <f t="shared" ref="Z82:Z89" si="6">X70+AE70</f>
        <v>925985643</v>
      </c>
      <c r="AA82" s="330">
        <f t="shared" ref="AA82:AA89" si="7">Z82-AE82-AD82-AC82-AB82</f>
        <v>825121223.76647425</v>
      </c>
      <c r="AB82" s="330">
        <f t="shared" ref="AB82:AD89" si="8">AH70</f>
        <v>47207555.383525729</v>
      </c>
      <c r="AC82" s="330">
        <f t="shared" si="8"/>
        <v>14518720.85</v>
      </c>
      <c r="AD82" s="330">
        <f t="shared" si="8"/>
        <v>155013</v>
      </c>
      <c r="AE82" s="330">
        <f t="shared" ref="AE82:AE89" si="9">AD70</f>
        <v>38983130</v>
      </c>
      <c r="AF82">
        <v>19</v>
      </c>
      <c r="AG82">
        <v>29</v>
      </c>
      <c r="AH82">
        <f t="shared" ref="AH82:AH89" si="10">AG82+AF82</f>
        <v>48</v>
      </c>
    </row>
    <row r="83" spans="25:34">
      <c r="Y83" s="632">
        <v>2017</v>
      </c>
      <c r="Z83" s="330">
        <f t="shared" si="6"/>
        <v>890938725</v>
      </c>
      <c r="AA83" s="330">
        <f t="shared" si="7"/>
        <v>767426432</v>
      </c>
      <c r="AB83" s="330">
        <f t="shared" si="8"/>
        <v>63193604</v>
      </c>
      <c r="AC83" s="330">
        <f t="shared" si="8"/>
        <v>20334016</v>
      </c>
      <c r="AD83" s="330">
        <f t="shared" si="8"/>
        <v>95051</v>
      </c>
      <c r="AE83" s="330">
        <f t="shared" si="9"/>
        <v>39889622</v>
      </c>
      <c r="AF83">
        <v>17</v>
      </c>
      <c r="AG83">
        <v>34</v>
      </c>
      <c r="AH83">
        <f t="shared" si="10"/>
        <v>51</v>
      </c>
    </row>
    <row r="84" spans="25:34">
      <c r="Y84" s="632">
        <v>2018</v>
      </c>
      <c r="Z84" s="330">
        <f t="shared" si="6"/>
        <v>813936204.03109813</v>
      </c>
      <c r="AA84" s="330">
        <f t="shared" si="7"/>
        <v>701144568.67509806</v>
      </c>
      <c r="AB84" s="330">
        <f t="shared" si="8"/>
        <v>63673560.200000003</v>
      </c>
      <c r="AC84" s="330">
        <f t="shared" si="8"/>
        <v>17823008</v>
      </c>
      <c r="AD84" s="330">
        <f t="shared" si="8"/>
        <v>110500</v>
      </c>
      <c r="AE84" s="330">
        <f t="shared" si="9"/>
        <v>31184567.155999999</v>
      </c>
      <c r="AF84">
        <v>20</v>
      </c>
      <c r="AG84">
        <v>33</v>
      </c>
      <c r="AH84">
        <f t="shared" si="10"/>
        <v>53</v>
      </c>
    </row>
    <row r="85" spans="25:34">
      <c r="Y85" s="632">
        <v>2019</v>
      </c>
      <c r="Z85" s="330">
        <f t="shared" si="6"/>
        <v>825156123</v>
      </c>
      <c r="AA85" s="330">
        <f t="shared" si="7"/>
        <v>690369291.20417309</v>
      </c>
      <c r="AB85" s="330">
        <f t="shared" si="8"/>
        <v>84211364.390120238</v>
      </c>
      <c r="AC85" s="330">
        <f t="shared" si="8"/>
        <v>24464355.405706666</v>
      </c>
      <c r="AD85" s="330">
        <f t="shared" si="8"/>
        <v>84500</v>
      </c>
      <c r="AE85" s="330">
        <f t="shared" si="9"/>
        <v>26026612</v>
      </c>
      <c r="AF85">
        <v>16</v>
      </c>
      <c r="AG85">
        <v>39</v>
      </c>
      <c r="AH85">
        <f t="shared" si="10"/>
        <v>55</v>
      </c>
    </row>
    <row r="86" spans="25:34">
      <c r="Y86" s="632">
        <v>2020</v>
      </c>
      <c r="Z86" s="330">
        <f t="shared" si="6"/>
        <v>744339421.30041265</v>
      </c>
      <c r="AA86" s="330">
        <f t="shared" si="7"/>
        <v>589435042.41014862</v>
      </c>
      <c r="AB86" s="330">
        <f t="shared" si="8"/>
        <v>107516521.93768549</v>
      </c>
      <c r="AC86" s="330">
        <f t="shared" si="8"/>
        <v>28399447.00257846</v>
      </c>
      <c r="AD86" s="330">
        <f t="shared" si="8"/>
        <v>27894</v>
      </c>
      <c r="AE86" s="330">
        <f t="shared" si="9"/>
        <v>18960515.949999999</v>
      </c>
      <c r="AF86">
        <v>12</v>
      </c>
      <c r="AG86">
        <v>43</v>
      </c>
      <c r="AH86">
        <f t="shared" si="10"/>
        <v>55</v>
      </c>
    </row>
    <row r="87" spans="25:34">
      <c r="Y87" s="632">
        <v>2021</v>
      </c>
      <c r="Z87" s="330">
        <f t="shared" si="6"/>
        <v>906079885</v>
      </c>
      <c r="AA87" s="330">
        <f t="shared" si="7"/>
        <v>713207435.58910751</v>
      </c>
      <c r="AB87" s="330">
        <f t="shared" si="8"/>
        <v>133104219.0476494</v>
      </c>
      <c r="AC87" s="330">
        <f t="shared" si="8"/>
        <v>39172814.363243148</v>
      </c>
      <c r="AD87" s="330">
        <f t="shared" si="8"/>
        <v>570231</v>
      </c>
      <c r="AE87" s="330">
        <f t="shared" si="9"/>
        <v>20025185</v>
      </c>
      <c r="AF87">
        <v>11</v>
      </c>
      <c r="AG87">
        <v>42</v>
      </c>
      <c r="AH87">
        <f t="shared" si="10"/>
        <v>53</v>
      </c>
    </row>
    <row r="88" spans="25:34">
      <c r="Y88" s="632">
        <v>2022</v>
      </c>
      <c r="Z88" s="330">
        <f t="shared" si="6"/>
        <v>1184334622.7589042</v>
      </c>
      <c r="AA88" s="330">
        <f t="shared" si="7"/>
        <v>917856151.9468981</v>
      </c>
      <c r="AB88" s="330">
        <f t="shared" si="8"/>
        <v>153370093.67735839</v>
      </c>
      <c r="AC88" s="330">
        <f t="shared" si="8"/>
        <v>36886773.046647653</v>
      </c>
      <c r="AD88" s="330">
        <f t="shared" si="8"/>
        <v>376372</v>
      </c>
      <c r="AE88" s="330">
        <f t="shared" si="9"/>
        <v>75845232.088</v>
      </c>
      <c r="AF88">
        <v>16</v>
      </c>
      <c r="AG88">
        <f>44-2</f>
        <v>42</v>
      </c>
      <c r="AH88">
        <f t="shared" si="10"/>
        <v>58</v>
      </c>
    </row>
    <row r="89" spans="25:34">
      <c r="Y89" s="632">
        <v>2023</v>
      </c>
      <c r="Z89" s="330">
        <f t="shared" si="6"/>
        <v>896915315.58383119</v>
      </c>
      <c r="AA89" s="330">
        <f t="shared" si="7"/>
        <v>731884798.22385502</v>
      </c>
      <c r="AB89" s="330">
        <f t="shared" si="8"/>
        <v>131859763.5448416</v>
      </c>
      <c r="AC89" s="330">
        <f t="shared" si="8"/>
        <v>25859522.530999001</v>
      </c>
      <c r="AD89" s="330">
        <f t="shared" si="8"/>
        <v>311231.28413555975</v>
      </c>
      <c r="AE89" s="330">
        <f t="shared" si="9"/>
        <v>7000000</v>
      </c>
      <c r="AF89">
        <v>4</v>
      </c>
      <c r="AG89">
        <v>37</v>
      </c>
      <c r="AH89">
        <f t="shared" si="10"/>
        <v>41</v>
      </c>
    </row>
  </sheetData>
  <sortState xmlns:xlrd2="http://schemas.microsoft.com/office/spreadsheetml/2017/richdata2" ref="AP41:AR67">
    <sortCondition descending="1" ref="AR41:AR67"/>
  </sortState>
  <mergeCells count="3">
    <mergeCell ref="X68:AD68"/>
    <mergeCell ref="AE68:AK68"/>
    <mergeCell ref="BA54:BB56"/>
  </mergeCells>
  <phoneticPr fontId="4" type="noConversion"/>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BCDD3-A690-4D90-8872-C01D76BE30B8}">
  <sheetPr>
    <pageSetUpPr fitToPage="1"/>
  </sheetPr>
  <dimension ref="AE3:AJ3"/>
  <sheetViews>
    <sheetView workbookViewId="0"/>
  </sheetViews>
  <sheetFormatPr defaultColWidth="8.81640625" defaultRowHeight="14.5"/>
  <cols>
    <col min="5" max="5" width="12.453125" customWidth="1"/>
    <col min="6" max="6" width="13" customWidth="1"/>
    <col min="7" max="7" width="14.453125" customWidth="1"/>
    <col min="9" max="9" width="9.1796875" bestFit="1" customWidth="1"/>
    <col min="15" max="15" width="9.1796875" bestFit="1" customWidth="1"/>
  </cols>
  <sheetData>
    <row r="3" spans="31:36">
      <c r="AE3" s="274">
        <v>5.5230886263948221E-3</v>
      </c>
      <c r="AF3" s="277">
        <v>0</v>
      </c>
      <c r="AG3" s="274">
        <v>0</v>
      </c>
      <c r="AH3" s="277">
        <v>2872277.8559889747</v>
      </c>
      <c r="AI3" s="278">
        <v>0.11091294315319346</v>
      </c>
      <c r="AJ3" s="302" t="s">
        <v>148</v>
      </c>
    </row>
  </sheetData>
  <pageMargins left="0.7" right="0.7" top="0.75" bottom="0.75" header="0.3" footer="0.3"/>
  <pageSetup paperSize="9" fitToHeight="0" orientation="landscape"/>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82405-2A13-4373-BD8A-0ADE80D7D717}">
  <sheetPr filterMode="1"/>
  <dimension ref="A1:AF706"/>
  <sheetViews>
    <sheetView zoomScale="55" zoomScaleNormal="55" zoomScaleSheetLayoutView="98" workbookViewId="0">
      <pane xSplit="2" ySplit="1" topLeftCell="L2" activePane="bottomRight" state="frozen"/>
      <selection pane="topRight" activeCell="C1" sqref="C1"/>
      <selection pane="bottomLeft" activeCell="A2" sqref="A2"/>
      <selection pane="bottomRight" activeCell="AF1" sqref="AF1"/>
    </sheetView>
  </sheetViews>
  <sheetFormatPr defaultColWidth="8.453125" defaultRowHeight="14.5"/>
  <cols>
    <col min="1" max="1" width="38.81640625" style="52" bestFit="1" customWidth="1"/>
    <col min="2" max="2" width="34.453125" style="52" customWidth="1"/>
    <col min="3" max="3" width="35.81640625" style="52" customWidth="1"/>
    <col min="4" max="4" width="33" style="52" customWidth="1"/>
    <col min="5" max="5" width="34.453125" style="52" customWidth="1"/>
    <col min="6" max="6" width="26.453125" style="52" customWidth="1"/>
    <col min="7" max="7" width="17.453125" style="57" customWidth="1"/>
    <col min="8" max="8" width="19.453125" style="52" customWidth="1"/>
    <col min="9" max="9" width="27.1796875" style="52" customWidth="1"/>
    <col min="10" max="10" width="16.453125" style="52" customWidth="1"/>
    <col min="11" max="12" width="9.453125" style="52" customWidth="1"/>
    <col min="13" max="13" width="14.453125" style="52" customWidth="1"/>
    <col min="14" max="15" width="15.453125" style="52" customWidth="1"/>
    <col min="16" max="16" width="23.1796875" style="52" customWidth="1"/>
    <col min="17" max="17" width="19.453125" style="52" customWidth="1"/>
    <col min="18" max="18" width="18.453125" style="52" customWidth="1"/>
    <col min="19" max="19" width="19.453125" style="52" customWidth="1"/>
    <col min="20" max="20" width="18.1796875" style="52" customWidth="1"/>
    <col min="21" max="21" width="19.1796875" style="52" customWidth="1"/>
    <col min="22" max="22" width="18.1796875" style="52" customWidth="1"/>
    <col min="23" max="23" width="18.453125" style="52" customWidth="1"/>
    <col min="24" max="24" width="16.453125" style="52" customWidth="1"/>
    <col min="25" max="25" width="16.453125" style="101" customWidth="1"/>
    <col min="26" max="26" width="14.453125" style="52" customWidth="1"/>
    <col min="27" max="27" width="15.453125" style="52" customWidth="1"/>
    <col min="28" max="28" width="29.453125" style="52" bestFit="1" customWidth="1"/>
    <col min="29" max="29" width="12.453125" style="52" customWidth="1"/>
    <col min="30" max="30" width="16.81640625" style="52" bestFit="1" customWidth="1"/>
    <col min="31" max="31" width="35" style="52" bestFit="1" customWidth="1"/>
    <col min="32" max="32" width="13.453125" style="52" customWidth="1"/>
    <col min="33" max="16384" width="8.453125" style="52"/>
  </cols>
  <sheetData>
    <row r="1" spans="1:32" ht="58">
      <c r="A1" s="2" t="s">
        <v>120</v>
      </c>
      <c r="B1" s="2" t="s">
        <v>129</v>
      </c>
      <c r="C1" s="2" t="s">
        <v>1305</v>
      </c>
      <c r="D1" s="2" t="s">
        <v>1306</v>
      </c>
      <c r="E1" s="2" t="s">
        <v>1307</v>
      </c>
      <c r="F1" s="24" t="s">
        <v>71</v>
      </c>
      <c r="G1" s="25" t="s">
        <v>806</v>
      </c>
      <c r="H1" s="24" t="s">
        <v>72</v>
      </c>
      <c r="I1" s="25" t="s">
        <v>132</v>
      </c>
      <c r="J1" s="24" t="s">
        <v>74</v>
      </c>
      <c r="K1" s="26" t="s">
        <v>125</v>
      </c>
      <c r="L1" s="26" t="s">
        <v>73</v>
      </c>
      <c r="M1" s="26" t="s">
        <v>126</v>
      </c>
      <c r="N1" s="26" t="s">
        <v>1308</v>
      </c>
      <c r="O1" s="26" t="s">
        <v>76</v>
      </c>
      <c r="P1" s="27" t="s">
        <v>77</v>
      </c>
      <c r="Q1" s="25" t="s">
        <v>78</v>
      </c>
      <c r="R1" s="24" t="s">
        <v>81</v>
      </c>
      <c r="S1" s="25" t="s">
        <v>82</v>
      </c>
      <c r="T1" s="24" t="s">
        <v>83</v>
      </c>
      <c r="U1" s="25" t="s">
        <v>84</v>
      </c>
      <c r="V1" s="24" t="s">
        <v>85</v>
      </c>
      <c r="W1" s="26" t="s">
        <v>86</v>
      </c>
      <c r="X1" s="24" t="s">
        <v>87</v>
      </c>
      <c r="Y1" s="40" t="s">
        <v>88</v>
      </c>
      <c r="Z1" s="24" t="s">
        <v>89</v>
      </c>
      <c r="AA1" s="25" t="s">
        <v>90</v>
      </c>
      <c r="AB1" s="25" t="s">
        <v>92</v>
      </c>
      <c r="AC1" s="2" t="s">
        <v>93</v>
      </c>
      <c r="AD1" s="24" t="s">
        <v>94</v>
      </c>
      <c r="AE1" s="2" t="s">
        <v>1309</v>
      </c>
      <c r="AF1" s="24"/>
    </row>
    <row r="2" spans="1:32" hidden="1">
      <c r="A2" s="107" t="s">
        <v>5</v>
      </c>
      <c r="B2" s="34">
        <v>2017</v>
      </c>
      <c r="C2" s="34">
        <v>2016</v>
      </c>
      <c r="D2" s="6"/>
      <c r="E2" s="6"/>
      <c r="F2" s="15" t="s">
        <v>142</v>
      </c>
      <c r="G2" s="7"/>
      <c r="H2" s="33" t="s">
        <v>142</v>
      </c>
      <c r="I2" s="28" t="s">
        <v>150</v>
      </c>
      <c r="J2" s="53" t="s">
        <v>145</v>
      </c>
      <c r="L2" s="16"/>
      <c r="M2" s="16"/>
      <c r="N2" s="19">
        <v>29127799</v>
      </c>
      <c r="O2" s="20">
        <v>26490799</v>
      </c>
      <c r="P2" s="21">
        <f>O2/N2</f>
        <v>0.90946792787192743</v>
      </c>
      <c r="Q2" s="28" t="s">
        <v>756</v>
      </c>
      <c r="R2" s="29">
        <v>4751967</v>
      </c>
      <c r="S2" s="30">
        <v>0.18</v>
      </c>
      <c r="T2" s="29">
        <v>6752721</v>
      </c>
      <c r="U2" s="30">
        <v>0.25</v>
      </c>
      <c r="V2" s="29">
        <v>1705547</v>
      </c>
      <c r="W2" s="22">
        <v>0.06</v>
      </c>
      <c r="X2" s="29">
        <v>0</v>
      </c>
      <c r="Y2" s="41">
        <v>0</v>
      </c>
      <c r="Z2" s="29">
        <v>8458268</v>
      </c>
      <c r="AA2" s="30">
        <v>0.31</v>
      </c>
      <c r="AB2" s="58" t="s">
        <v>153</v>
      </c>
      <c r="AC2" s="14"/>
      <c r="AD2" s="33" t="s">
        <v>142</v>
      </c>
      <c r="AE2" s="14"/>
    </row>
    <row r="3" spans="1:32" hidden="1">
      <c r="A3" s="51" t="s">
        <v>5</v>
      </c>
      <c r="B3" s="51">
        <v>2018</v>
      </c>
      <c r="C3" s="51">
        <v>2017</v>
      </c>
      <c r="D3" s="51"/>
      <c r="E3" s="51"/>
      <c r="F3" s="53"/>
      <c r="G3" s="58"/>
      <c r="H3" s="53"/>
      <c r="I3" s="58"/>
      <c r="J3" s="53" t="s">
        <v>145</v>
      </c>
      <c r="N3" s="60">
        <v>29724323</v>
      </c>
      <c r="O3" s="60">
        <v>29003956</v>
      </c>
      <c r="P3" s="100"/>
      <c r="Q3" s="58" t="s">
        <v>757</v>
      </c>
      <c r="R3" s="62">
        <v>9945689</v>
      </c>
      <c r="S3" s="63">
        <v>0.3429080157203383</v>
      </c>
      <c r="T3" s="62">
        <v>5710868</v>
      </c>
      <c r="U3" s="63">
        <v>0.19689962293419561</v>
      </c>
      <c r="V3" s="62">
        <v>1894944</v>
      </c>
      <c r="W3" s="64">
        <v>6.5333984095135161E-2</v>
      </c>
      <c r="X3" s="62">
        <v>0</v>
      </c>
      <c r="Y3" s="65">
        <v>0</v>
      </c>
      <c r="Z3" s="62">
        <v>7605812</v>
      </c>
      <c r="AA3" s="63">
        <v>0.26223360702933074</v>
      </c>
      <c r="AB3" s="63"/>
      <c r="AC3" s="80"/>
      <c r="AD3" s="79" t="s">
        <v>142</v>
      </c>
      <c r="AE3" s="80" t="s">
        <v>148</v>
      </c>
    </row>
    <row r="4" spans="1:32" hidden="1">
      <c r="A4" s="51" t="s">
        <v>5</v>
      </c>
      <c r="B4" s="51">
        <v>2019</v>
      </c>
      <c r="C4" s="51">
        <v>2018</v>
      </c>
      <c r="D4" s="51"/>
      <c r="E4" s="51"/>
      <c r="F4" s="53"/>
      <c r="G4" s="58"/>
      <c r="H4" s="53"/>
      <c r="I4" s="58"/>
      <c r="J4" s="53" t="s">
        <v>145</v>
      </c>
      <c r="N4" s="59">
        <v>31575018</v>
      </c>
      <c r="O4" s="60">
        <v>22567065</v>
      </c>
      <c r="P4" s="100"/>
      <c r="Q4" s="58" t="s">
        <v>389</v>
      </c>
      <c r="R4" s="62">
        <v>6785308</v>
      </c>
      <c r="S4" s="63">
        <v>0.30067303834149456</v>
      </c>
      <c r="T4" s="62">
        <v>7731348</v>
      </c>
      <c r="U4" s="63">
        <v>0.34259430723490186</v>
      </c>
      <c r="V4" s="62">
        <v>2897164</v>
      </c>
      <c r="W4" s="64">
        <v>0.12838018590366093</v>
      </c>
      <c r="X4" s="62">
        <v>0</v>
      </c>
      <c r="Y4" s="65">
        <v>0</v>
      </c>
      <c r="Z4" s="62">
        <v>10628512</v>
      </c>
      <c r="AA4" s="63">
        <v>0.47097449313856277</v>
      </c>
      <c r="AB4" s="63"/>
      <c r="AC4" s="80"/>
      <c r="AD4" s="79" t="s">
        <v>142</v>
      </c>
      <c r="AE4" s="80" t="s">
        <v>803</v>
      </c>
    </row>
    <row r="5" spans="1:32" hidden="1">
      <c r="A5" s="51" t="s">
        <v>5</v>
      </c>
      <c r="B5" s="51">
        <v>2020</v>
      </c>
      <c r="C5" s="51">
        <v>2019</v>
      </c>
      <c r="D5" s="51"/>
      <c r="E5" s="51"/>
      <c r="F5" s="53" t="s">
        <v>142</v>
      </c>
      <c r="G5" s="58"/>
      <c r="H5" s="53" t="s">
        <v>142</v>
      </c>
      <c r="I5" s="58"/>
      <c r="J5" s="53" t="s">
        <v>145</v>
      </c>
      <c r="N5" s="60">
        <v>32225560</v>
      </c>
      <c r="O5" s="60">
        <v>30725560</v>
      </c>
      <c r="P5" s="103"/>
      <c r="Q5" s="58" t="s">
        <v>758</v>
      </c>
      <c r="R5" s="62">
        <v>9450138</v>
      </c>
      <c r="S5" s="63">
        <v>0.31</v>
      </c>
      <c r="T5" s="62">
        <v>8591396</v>
      </c>
      <c r="U5" s="63">
        <v>0.28000000000000003</v>
      </c>
      <c r="V5" s="62">
        <v>2694957</v>
      </c>
      <c r="W5" s="64">
        <v>0.09</v>
      </c>
      <c r="X5" s="62">
        <v>0</v>
      </c>
      <c r="Y5" s="65">
        <v>0</v>
      </c>
      <c r="Z5" s="62">
        <v>11286353</v>
      </c>
      <c r="AA5" s="63">
        <v>0.37</v>
      </c>
      <c r="AB5" s="63" t="s">
        <v>153</v>
      </c>
      <c r="AC5" s="80"/>
      <c r="AD5" s="79" t="s">
        <v>142</v>
      </c>
      <c r="AE5" s="80" t="s">
        <v>148</v>
      </c>
    </row>
    <row r="6" spans="1:32" hidden="1">
      <c r="A6" s="51" t="s">
        <v>5</v>
      </c>
      <c r="B6" s="51">
        <v>2021</v>
      </c>
      <c r="C6" s="51">
        <v>2020</v>
      </c>
      <c r="D6" s="51" t="s">
        <v>1310</v>
      </c>
      <c r="E6" s="51"/>
      <c r="F6" s="53" t="s">
        <v>142</v>
      </c>
      <c r="G6" s="58" t="s">
        <v>1311</v>
      </c>
      <c r="H6" s="53" t="s">
        <v>142</v>
      </c>
      <c r="I6" s="58" t="s">
        <v>150</v>
      </c>
      <c r="J6" s="53" t="s">
        <v>145</v>
      </c>
      <c r="N6" s="59">
        <v>32900000</v>
      </c>
      <c r="O6" s="60">
        <v>31390171</v>
      </c>
      <c r="P6" s="61">
        <f>O6/N6</f>
        <v>0.95410854103343468</v>
      </c>
      <c r="Q6" s="58" t="s">
        <v>391</v>
      </c>
      <c r="R6" s="62">
        <v>10560167</v>
      </c>
      <c r="S6" s="63">
        <v>0.34</v>
      </c>
      <c r="T6" s="62">
        <v>8852083</v>
      </c>
      <c r="U6" s="63">
        <v>0.28000000000000003</v>
      </c>
      <c r="V6" s="62">
        <v>4302436</v>
      </c>
      <c r="W6" s="64">
        <v>0.14000000000000001</v>
      </c>
      <c r="X6" s="62">
        <v>0</v>
      </c>
      <c r="Y6" s="65">
        <v>0</v>
      </c>
      <c r="Z6" s="62">
        <v>13154519</v>
      </c>
      <c r="AA6" s="63">
        <v>0.42</v>
      </c>
      <c r="AB6" s="58" t="s">
        <v>153</v>
      </c>
      <c r="AC6" s="51"/>
      <c r="AD6" s="53" t="s">
        <v>142</v>
      </c>
      <c r="AE6" s="51" t="s">
        <v>148</v>
      </c>
    </row>
    <row r="7" spans="1:32" hidden="1">
      <c r="A7" s="51" t="s">
        <v>5</v>
      </c>
      <c r="B7" s="51">
        <v>2022</v>
      </c>
      <c r="C7" s="51">
        <v>2021</v>
      </c>
      <c r="D7" s="51" t="s">
        <v>1310</v>
      </c>
      <c r="E7" s="51"/>
      <c r="F7" s="53" t="s">
        <v>142</v>
      </c>
      <c r="G7" s="54" t="s">
        <v>1312</v>
      </c>
      <c r="H7" s="53" t="s">
        <v>142</v>
      </c>
      <c r="I7" s="58" t="s">
        <v>150</v>
      </c>
      <c r="J7" s="53" t="s">
        <v>145</v>
      </c>
      <c r="N7" s="59">
        <v>41727304</v>
      </c>
      <c r="O7" s="60">
        <v>41727304</v>
      </c>
      <c r="P7" s="61">
        <v>1</v>
      </c>
      <c r="Q7" s="58" t="s">
        <v>760</v>
      </c>
      <c r="R7" s="62">
        <v>12473098</v>
      </c>
      <c r="S7" s="63">
        <v>0.3</v>
      </c>
      <c r="T7" s="62">
        <v>14073883</v>
      </c>
      <c r="U7" s="63">
        <v>0.34</v>
      </c>
      <c r="V7" s="62">
        <v>8739775</v>
      </c>
      <c r="W7" s="64">
        <v>0.21</v>
      </c>
      <c r="X7" s="62">
        <v>0</v>
      </c>
      <c r="Y7" s="65">
        <v>0</v>
      </c>
      <c r="Z7" s="62">
        <v>22813658</v>
      </c>
      <c r="AA7" s="63">
        <v>0.55000000000000004</v>
      </c>
      <c r="AB7" s="58" t="s">
        <v>153</v>
      </c>
      <c r="AC7" s="51"/>
      <c r="AD7" s="53" t="s">
        <v>142</v>
      </c>
      <c r="AE7" s="51" t="s">
        <v>148</v>
      </c>
    </row>
    <row r="8" spans="1:32">
      <c r="A8" s="51" t="s">
        <v>5</v>
      </c>
      <c r="B8" s="51">
        <v>2023</v>
      </c>
      <c r="C8" s="51">
        <v>2022</v>
      </c>
      <c r="D8" s="51" t="s">
        <v>141</v>
      </c>
      <c r="E8" s="51"/>
      <c r="F8" s="53" t="s">
        <v>142</v>
      </c>
      <c r="G8" s="58" t="s">
        <v>1312</v>
      </c>
      <c r="H8" s="53"/>
      <c r="I8" s="58" t="s">
        <v>150</v>
      </c>
      <c r="J8" s="53" t="s">
        <v>145</v>
      </c>
      <c r="N8" s="59"/>
      <c r="O8" s="60"/>
      <c r="P8" s="67"/>
      <c r="Q8" s="58"/>
      <c r="R8" s="62"/>
      <c r="S8" s="63"/>
      <c r="T8" s="62"/>
      <c r="U8" s="63"/>
      <c r="V8" s="62"/>
      <c r="W8" s="64"/>
      <c r="X8" s="62"/>
      <c r="Y8" s="68"/>
      <c r="Z8" s="62"/>
      <c r="AA8" s="63"/>
      <c r="AB8" s="58"/>
      <c r="AC8" s="51"/>
      <c r="AD8" s="53" t="s">
        <v>142</v>
      </c>
      <c r="AE8" s="51"/>
    </row>
    <row r="9" spans="1:32" hidden="1">
      <c r="A9" s="51" t="s">
        <v>5</v>
      </c>
      <c r="B9" s="51">
        <v>2023</v>
      </c>
      <c r="C9" s="51">
        <v>2022</v>
      </c>
      <c r="D9" s="51" t="s">
        <v>141</v>
      </c>
      <c r="E9" s="51"/>
      <c r="F9" s="53" t="s">
        <v>142</v>
      </c>
      <c r="G9" s="58"/>
      <c r="H9" s="53"/>
      <c r="I9" s="58" t="s">
        <v>165</v>
      </c>
      <c r="J9" s="53" t="s">
        <v>145</v>
      </c>
      <c r="M9" s="158">
        <v>44621</v>
      </c>
      <c r="N9" s="160">
        <v>41727303</v>
      </c>
      <c r="O9" s="160">
        <v>41727303</v>
      </c>
      <c r="P9" s="61">
        <v>1</v>
      </c>
      <c r="Q9" s="58" t="s">
        <v>1313</v>
      </c>
      <c r="R9" s="161">
        <v>14625723</v>
      </c>
      <c r="S9" s="179">
        <v>0.35</v>
      </c>
      <c r="T9" s="161">
        <v>13036510</v>
      </c>
      <c r="U9" s="179">
        <v>0.31</v>
      </c>
      <c r="V9" s="161">
        <v>6593329</v>
      </c>
      <c r="W9" s="180">
        <v>0.16</v>
      </c>
      <c r="X9" s="161">
        <v>20324</v>
      </c>
      <c r="Y9" s="65">
        <v>0</v>
      </c>
      <c r="Z9" s="161">
        <v>19650163</v>
      </c>
      <c r="AA9" s="179">
        <v>0.47</v>
      </c>
      <c r="AB9" s="58" t="s">
        <v>153</v>
      </c>
      <c r="AC9" s="212"/>
      <c r="AD9" s="53"/>
      <c r="AE9" s="51"/>
    </row>
    <row r="10" spans="1:32" hidden="1">
      <c r="A10" s="107" t="s">
        <v>58</v>
      </c>
      <c r="B10" s="50">
        <v>2017</v>
      </c>
      <c r="C10" s="107">
        <v>2016</v>
      </c>
      <c r="D10" s="107"/>
      <c r="E10" s="107"/>
      <c r="F10" s="124"/>
      <c r="G10" s="125"/>
      <c r="H10" s="213" t="s">
        <v>168</v>
      </c>
      <c r="I10" s="182"/>
      <c r="J10" s="213"/>
      <c r="K10" s="213"/>
      <c r="L10" s="238"/>
      <c r="M10" s="213"/>
      <c r="N10" s="213"/>
      <c r="O10" s="213"/>
      <c r="P10" s="213"/>
      <c r="Q10" s="182"/>
      <c r="R10" s="213"/>
      <c r="S10" s="182"/>
      <c r="T10" s="213"/>
      <c r="U10" s="182"/>
      <c r="V10" s="213"/>
      <c r="W10" s="182"/>
      <c r="X10" s="213"/>
      <c r="Y10" s="182"/>
      <c r="Z10" s="213"/>
      <c r="AA10" s="182"/>
      <c r="AB10" s="182"/>
      <c r="AC10" s="182"/>
      <c r="AD10" s="182"/>
      <c r="AE10" s="182"/>
    </row>
    <row r="11" spans="1:32" hidden="1">
      <c r="A11" s="51" t="s">
        <v>58</v>
      </c>
      <c r="B11" s="51">
        <v>2018</v>
      </c>
      <c r="C11" s="51">
        <v>2017</v>
      </c>
      <c r="D11" s="51"/>
      <c r="E11" s="51"/>
      <c r="F11" s="53"/>
      <c r="G11" s="58"/>
      <c r="H11" s="53"/>
      <c r="I11" s="58"/>
      <c r="J11" s="53"/>
      <c r="P11" s="61"/>
      <c r="Q11" s="58"/>
      <c r="R11" s="53"/>
      <c r="S11" s="58"/>
      <c r="T11" s="53"/>
      <c r="U11" s="58"/>
      <c r="V11" s="53"/>
      <c r="X11" s="53"/>
      <c r="Y11" s="65"/>
      <c r="Z11" s="53"/>
      <c r="AA11" s="58"/>
      <c r="AB11" s="58"/>
      <c r="AC11" s="51"/>
      <c r="AD11" s="53"/>
      <c r="AE11" s="51"/>
    </row>
    <row r="12" spans="1:32" hidden="1">
      <c r="A12" s="51" t="s">
        <v>58</v>
      </c>
      <c r="B12" s="51">
        <v>2019</v>
      </c>
      <c r="C12" s="51">
        <v>2018</v>
      </c>
      <c r="D12" s="51"/>
      <c r="E12" s="51" t="s">
        <v>173</v>
      </c>
      <c r="F12" s="53" t="s">
        <v>142</v>
      </c>
      <c r="G12" s="58"/>
      <c r="H12" s="53" t="s">
        <v>168</v>
      </c>
      <c r="I12" s="58"/>
      <c r="J12" s="53"/>
      <c r="P12" s="61"/>
      <c r="Q12" s="58"/>
      <c r="R12" s="53"/>
      <c r="S12" s="58"/>
      <c r="T12" s="53"/>
      <c r="U12" s="58"/>
      <c r="V12" s="53"/>
      <c r="X12" s="53"/>
      <c r="Y12" s="65"/>
      <c r="Z12" s="53"/>
      <c r="AA12" s="58"/>
      <c r="AB12" s="58"/>
      <c r="AC12" s="51"/>
      <c r="AD12" s="53"/>
      <c r="AE12" s="51"/>
    </row>
    <row r="13" spans="1:32" hidden="1">
      <c r="A13" s="51" t="s">
        <v>58</v>
      </c>
      <c r="B13" s="51">
        <v>2020</v>
      </c>
      <c r="C13" s="51">
        <v>2019</v>
      </c>
      <c r="D13" s="51"/>
      <c r="E13" s="51" t="s">
        <v>216</v>
      </c>
      <c r="F13" s="53" t="s">
        <v>142</v>
      </c>
      <c r="G13" s="58"/>
      <c r="H13" s="53" t="s">
        <v>168</v>
      </c>
      <c r="I13" s="58"/>
      <c r="J13" s="53"/>
      <c r="P13" s="61"/>
      <c r="Q13" s="58"/>
      <c r="R13" s="53"/>
      <c r="S13" s="58"/>
      <c r="T13" s="53"/>
      <c r="U13" s="58"/>
      <c r="V13" s="53"/>
      <c r="X13" s="53"/>
      <c r="Y13" s="65"/>
      <c r="Z13" s="53"/>
      <c r="AA13" s="58"/>
      <c r="AB13" s="58"/>
      <c r="AC13" s="51"/>
      <c r="AD13" s="53"/>
      <c r="AE13" s="51"/>
    </row>
    <row r="14" spans="1:32" hidden="1">
      <c r="A14" s="51" t="s">
        <v>58</v>
      </c>
      <c r="B14" s="51">
        <v>2021</v>
      </c>
      <c r="C14" s="51">
        <v>2020</v>
      </c>
      <c r="D14" s="51"/>
      <c r="E14" s="51"/>
      <c r="F14" s="53" t="s">
        <v>142</v>
      </c>
      <c r="G14" s="58" t="s">
        <v>824</v>
      </c>
      <c r="H14" s="53" t="s">
        <v>168</v>
      </c>
      <c r="I14" s="58"/>
      <c r="J14" s="53"/>
      <c r="P14" s="61"/>
      <c r="Q14" s="58"/>
      <c r="R14" s="53"/>
      <c r="S14" s="58"/>
      <c r="T14" s="53"/>
      <c r="U14" s="58"/>
      <c r="V14" s="53"/>
      <c r="X14" s="53"/>
      <c r="Y14" s="65"/>
      <c r="Z14" s="53"/>
      <c r="AA14" s="58"/>
      <c r="AB14" s="58"/>
      <c r="AC14" s="51"/>
      <c r="AD14" s="53"/>
      <c r="AE14" s="51"/>
    </row>
    <row r="15" spans="1:32" ht="101.5" hidden="1">
      <c r="A15" s="47" t="s">
        <v>58</v>
      </c>
      <c r="B15" s="47">
        <v>2022</v>
      </c>
      <c r="C15" s="47">
        <v>2021</v>
      </c>
      <c r="D15" s="47"/>
      <c r="E15" s="47" t="s">
        <v>173</v>
      </c>
      <c r="F15" s="55" t="s">
        <v>142</v>
      </c>
      <c r="G15" s="56" t="s">
        <v>1314</v>
      </c>
      <c r="H15" s="214" t="s">
        <v>168</v>
      </c>
      <c r="I15" s="215"/>
      <c r="J15" s="216"/>
      <c r="K15" s="216"/>
      <c r="L15" s="237"/>
      <c r="M15" s="216"/>
      <c r="N15" s="216"/>
      <c r="O15" s="216"/>
      <c r="P15" s="216"/>
      <c r="Q15" s="215"/>
      <c r="R15" s="216"/>
      <c r="S15" s="215"/>
      <c r="T15" s="216"/>
      <c r="U15" s="215"/>
      <c r="V15" s="216"/>
      <c r="W15" s="215"/>
      <c r="X15" s="216"/>
      <c r="Y15" s="215"/>
      <c r="Z15" s="216"/>
      <c r="AA15" s="215"/>
      <c r="AB15" s="215"/>
      <c r="AC15" s="215"/>
      <c r="AD15" s="215"/>
      <c r="AE15" s="215"/>
    </row>
    <row r="16" spans="1:32">
      <c r="A16" s="51" t="s">
        <v>58</v>
      </c>
      <c r="B16" s="51">
        <v>2023</v>
      </c>
      <c r="C16" s="51">
        <v>2022</v>
      </c>
      <c r="D16" s="51" t="s">
        <v>1315</v>
      </c>
      <c r="E16" s="51" t="s">
        <v>173</v>
      </c>
      <c r="F16" s="53" t="s">
        <v>142</v>
      </c>
      <c r="G16" s="58"/>
      <c r="H16" s="53" t="s">
        <v>1316</v>
      </c>
      <c r="I16" s="58" t="s">
        <v>150</v>
      </c>
      <c r="J16" s="53"/>
      <c r="P16" s="67"/>
      <c r="Q16" s="58"/>
      <c r="R16" s="53"/>
      <c r="S16" s="58"/>
      <c r="T16" s="53"/>
      <c r="U16" s="58"/>
      <c r="V16" s="53"/>
      <c r="X16" s="53"/>
      <c r="Y16" s="68"/>
      <c r="Z16" s="53"/>
      <c r="AA16" s="58"/>
      <c r="AB16" s="58"/>
      <c r="AC16" s="51"/>
      <c r="AD16" s="53" t="s">
        <v>1317</v>
      </c>
      <c r="AE16" s="51"/>
    </row>
    <row r="17" spans="1:31" hidden="1">
      <c r="A17" s="47" t="s">
        <v>58</v>
      </c>
      <c r="B17" s="47">
        <v>2023</v>
      </c>
      <c r="C17" s="47">
        <v>2022</v>
      </c>
      <c r="D17" s="47" t="s">
        <v>1315</v>
      </c>
      <c r="E17" s="47"/>
      <c r="F17" s="55" t="s">
        <v>142</v>
      </c>
      <c r="G17" s="95"/>
      <c r="H17" s="55"/>
      <c r="I17" s="95" t="s">
        <v>165</v>
      </c>
      <c r="J17" s="55"/>
      <c r="K17" s="96"/>
      <c r="L17" s="96"/>
      <c r="M17" s="96"/>
      <c r="N17" s="96"/>
      <c r="O17" s="96"/>
      <c r="P17" s="97"/>
      <c r="Q17" s="95"/>
      <c r="R17" s="55"/>
      <c r="S17" s="95"/>
      <c r="T17" s="55"/>
      <c r="U17" s="95"/>
      <c r="V17" s="55"/>
      <c r="W17" s="96"/>
      <c r="X17" s="55"/>
      <c r="Y17" s="98"/>
      <c r="Z17" s="55"/>
      <c r="AA17" s="95"/>
      <c r="AB17" s="95"/>
      <c r="AC17" s="47"/>
      <c r="AD17" s="55"/>
      <c r="AE17" s="47"/>
    </row>
    <row r="18" spans="1:31" hidden="1">
      <c r="A18" s="107" t="s">
        <v>34</v>
      </c>
      <c r="B18" s="34">
        <v>2017</v>
      </c>
      <c r="C18" s="34">
        <v>2016</v>
      </c>
      <c r="D18" s="6"/>
      <c r="E18" s="6"/>
      <c r="F18" s="15" t="s">
        <v>142</v>
      </c>
      <c r="G18" s="7"/>
      <c r="H18" s="33" t="s">
        <v>142</v>
      </c>
      <c r="I18" s="28" t="s">
        <v>150</v>
      </c>
      <c r="J18" s="53" t="s">
        <v>183</v>
      </c>
      <c r="L18" s="16"/>
      <c r="M18" s="16"/>
      <c r="N18" s="19">
        <v>25800000</v>
      </c>
      <c r="O18" s="20">
        <v>12800000</v>
      </c>
      <c r="P18" s="21">
        <v>0.49612403100775193</v>
      </c>
      <c r="Q18" s="28"/>
      <c r="R18" s="29">
        <v>756000</v>
      </c>
      <c r="S18" s="30">
        <v>5.9062499999999997E-2</v>
      </c>
      <c r="T18" s="70" t="s">
        <v>61</v>
      </c>
      <c r="U18" s="71" t="s">
        <v>61</v>
      </c>
      <c r="V18" s="70" t="s">
        <v>61</v>
      </c>
      <c r="W18" s="71" t="s">
        <v>61</v>
      </c>
      <c r="X18" s="70" t="s">
        <v>61</v>
      </c>
      <c r="Y18" s="72" t="s">
        <v>61</v>
      </c>
      <c r="Z18" s="29">
        <v>76000</v>
      </c>
      <c r="AA18" s="30">
        <v>5.9375000000000001E-3</v>
      </c>
      <c r="AB18" s="87" t="s">
        <v>61</v>
      </c>
      <c r="AC18" s="14"/>
      <c r="AD18" s="53" t="s">
        <v>168</v>
      </c>
      <c r="AE18" s="14"/>
    </row>
    <row r="19" spans="1:31" hidden="1">
      <c r="A19" s="51" t="s">
        <v>34</v>
      </c>
      <c r="B19" s="51">
        <v>2018</v>
      </c>
      <c r="C19" s="51">
        <v>2017</v>
      </c>
      <c r="D19" s="51"/>
      <c r="E19" s="51"/>
      <c r="F19" s="53"/>
      <c r="G19" s="58"/>
      <c r="H19" s="53"/>
      <c r="I19" s="58"/>
      <c r="J19" s="53" t="s">
        <v>183</v>
      </c>
      <c r="N19" s="60">
        <v>25800000</v>
      </c>
      <c r="O19" s="60">
        <v>12800000</v>
      </c>
      <c r="P19" s="100"/>
      <c r="Q19" s="58" t="s">
        <v>597</v>
      </c>
      <c r="R19" s="62">
        <v>680407</v>
      </c>
      <c r="S19" s="63">
        <v>5.3156796875000002E-2</v>
      </c>
      <c r="T19" s="70" t="s">
        <v>61</v>
      </c>
      <c r="U19" s="71" t="s">
        <v>61</v>
      </c>
      <c r="V19" s="70" t="s">
        <v>61</v>
      </c>
      <c r="W19" s="71" t="s">
        <v>61</v>
      </c>
      <c r="X19" s="70" t="s">
        <v>61</v>
      </c>
      <c r="Y19" s="72" t="s">
        <v>61</v>
      </c>
      <c r="Z19" s="62">
        <v>75593</v>
      </c>
      <c r="AA19" s="63">
        <v>5.9057031249999999E-3</v>
      </c>
      <c r="AB19" s="63"/>
      <c r="AC19" s="80"/>
      <c r="AD19" s="53" t="s">
        <v>168</v>
      </c>
      <c r="AE19" s="80" t="s">
        <v>1318</v>
      </c>
    </row>
    <row r="20" spans="1:31" hidden="1">
      <c r="A20" s="51" t="s">
        <v>34</v>
      </c>
      <c r="B20" s="51">
        <v>2019</v>
      </c>
      <c r="C20" s="51">
        <v>2018</v>
      </c>
      <c r="D20" s="51"/>
      <c r="E20" s="51"/>
      <c r="F20" s="53" t="s">
        <v>142</v>
      </c>
      <c r="G20" s="58"/>
      <c r="H20" s="53" t="s">
        <v>168</v>
      </c>
      <c r="I20" s="58"/>
      <c r="J20" s="113"/>
      <c r="K20" s="99"/>
      <c r="L20" s="99"/>
      <c r="M20" s="99"/>
      <c r="N20" s="99"/>
      <c r="O20" s="114"/>
      <c r="P20" s="115"/>
      <c r="Q20" s="116"/>
      <c r="R20" s="117"/>
      <c r="S20" s="118"/>
      <c r="T20" s="117"/>
      <c r="U20" s="118"/>
      <c r="V20" s="117"/>
      <c r="W20" s="119"/>
      <c r="X20" s="117"/>
      <c r="Y20" s="120"/>
      <c r="Z20" s="117"/>
      <c r="AA20" s="118"/>
      <c r="AB20" s="118"/>
      <c r="AC20" s="121"/>
      <c r="AD20" s="122" t="s">
        <v>168</v>
      </c>
      <c r="AE20" s="123" t="s">
        <v>161</v>
      </c>
    </row>
    <row r="21" spans="1:31" hidden="1">
      <c r="A21" s="51" t="s">
        <v>34</v>
      </c>
      <c r="B21" s="51">
        <v>2020</v>
      </c>
      <c r="C21" s="51">
        <v>2019</v>
      </c>
      <c r="D21" s="51"/>
      <c r="E21" s="51"/>
      <c r="F21" s="53" t="s">
        <v>142</v>
      </c>
      <c r="G21" s="58"/>
      <c r="H21" s="53" t="s">
        <v>142</v>
      </c>
      <c r="I21" s="58"/>
      <c r="J21" s="53" t="s">
        <v>145</v>
      </c>
      <c r="N21" s="60">
        <v>31825000</v>
      </c>
      <c r="O21" s="60">
        <v>903937</v>
      </c>
      <c r="P21" s="103"/>
      <c r="Q21" s="58" t="s">
        <v>403</v>
      </c>
      <c r="R21" s="62">
        <v>193374</v>
      </c>
      <c r="S21" s="63">
        <v>0.21</v>
      </c>
      <c r="T21" s="62">
        <v>271607</v>
      </c>
      <c r="U21" s="63">
        <v>0.3</v>
      </c>
      <c r="V21" s="62">
        <v>290229</v>
      </c>
      <c r="W21" s="64">
        <v>0.32</v>
      </c>
      <c r="X21" s="62">
        <v>0</v>
      </c>
      <c r="Y21" s="65">
        <v>0</v>
      </c>
      <c r="Z21" s="62">
        <v>561836</v>
      </c>
      <c r="AA21" s="63">
        <v>0.62</v>
      </c>
      <c r="AB21" s="63" t="s">
        <v>153</v>
      </c>
      <c r="AC21" s="80"/>
      <c r="AD21" s="79" t="s">
        <v>142</v>
      </c>
      <c r="AE21" s="80" t="s">
        <v>185</v>
      </c>
    </row>
    <row r="22" spans="1:31" hidden="1">
      <c r="A22" s="51" t="s">
        <v>34</v>
      </c>
      <c r="B22" s="51">
        <v>2021</v>
      </c>
      <c r="C22" s="51">
        <v>2020</v>
      </c>
      <c r="D22" s="51" t="s">
        <v>180</v>
      </c>
      <c r="E22" s="51"/>
      <c r="F22" s="53" t="s">
        <v>142</v>
      </c>
      <c r="G22" s="58" t="s">
        <v>1319</v>
      </c>
      <c r="H22" s="53" t="s">
        <v>142</v>
      </c>
      <c r="I22" s="58" t="s">
        <v>150</v>
      </c>
      <c r="J22" s="53" t="s">
        <v>145</v>
      </c>
      <c r="N22" s="59">
        <v>31825000</v>
      </c>
      <c r="O22" s="60">
        <v>903937</v>
      </c>
      <c r="P22" s="61">
        <f>O22/N22</f>
        <v>2.8403362136684995E-2</v>
      </c>
      <c r="Q22" s="58" t="s">
        <v>403</v>
      </c>
      <c r="R22" s="62">
        <v>193374</v>
      </c>
      <c r="S22" s="63">
        <v>0.21</v>
      </c>
      <c r="T22" s="62">
        <v>271607</v>
      </c>
      <c r="U22" s="63">
        <v>0.3</v>
      </c>
      <c r="V22" s="62">
        <v>290229</v>
      </c>
      <c r="W22" s="64">
        <v>0.32</v>
      </c>
      <c r="X22" s="62">
        <v>0</v>
      </c>
      <c r="Y22" s="65">
        <v>0</v>
      </c>
      <c r="Z22" s="62">
        <v>561836</v>
      </c>
      <c r="AA22" s="63">
        <v>0.62</v>
      </c>
      <c r="AB22" s="58" t="s">
        <v>153</v>
      </c>
      <c r="AC22" s="51"/>
      <c r="AD22" s="53" t="s">
        <v>142</v>
      </c>
      <c r="AE22" s="51" t="s">
        <v>185</v>
      </c>
    </row>
    <row r="23" spans="1:31" ht="72.5" hidden="1">
      <c r="A23" s="51" t="s">
        <v>34</v>
      </c>
      <c r="B23" s="51">
        <v>2022</v>
      </c>
      <c r="C23" s="51">
        <v>2021</v>
      </c>
      <c r="D23" s="51" t="s">
        <v>180</v>
      </c>
      <c r="E23" s="51"/>
      <c r="F23" s="53" t="s">
        <v>142</v>
      </c>
      <c r="G23" s="54" t="s">
        <v>1320</v>
      </c>
      <c r="H23" s="53" t="s">
        <v>142</v>
      </c>
      <c r="I23" s="58" t="s">
        <v>150</v>
      </c>
      <c r="J23" s="53" t="s">
        <v>145</v>
      </c>
      <c r="N23" s="59">
        <v>32097671</v>
      </c>
      <c r="O23" s="60">
        <v>2750124</v>
      </c>
      <c r="P23" s="61">
        <f>(O23/N23)*100%</f>
        <v>8.5679861320779316E-2</v>
      </c>
      <c r="Q23" s="66" t="s">
        <v>1321</v>
      </c>
      <c r="R23" s="62">
        <v>683303</v>
      </c>
      <c r="S23" s="63">
        <v>0.25</v>
      </c>
      <c r="T23" s="62">
        <v>1167337</v>
      </c>
      <c r="U23" s="63">
        <v>0.42</v>
      </c>
      <c r="V23" s="62">
        <v>416660</v>
      </c>
      <c r="W23" s="64">
        <v>0.15</v>
      </c>
      <c r="X23" s="62">
        <v>0</v>
      </c>
      <c r="Y23" s="65">
        <v>0</v>
      </c>
      <c r="Z23" s="62">
        <v>1583996</v>
      </c>
      <c r="AA23" s="63">
        <v>0.57999999999999996</v>
      </c>
      <c r="AB23" s="58" t="s">
        <v>153</v>
      </c>
      <c r="AC23" s="51"/>
      <c r="AD23" s="53" t="s">
        <v>142</v>
      </c>
      <c r="AE23" s="51" t="s">
        <v>185</v>
      </c>
    </row>
    <row r="24" spans="1:31">
      <c r="A24" s="51" t="s">
        <v>34</v>
      </c>
      <c r="B24" s="51">
        <v>2023</v>
      </c>
      <c r="C24" s="51">
        <v>2022</v>
      </c>
      <c r="D24" s="51" t="s">
        <v>180</v>
      </c>
      <c r="E24" s="51"/>
      <c r="F24" s="53" t="s">
        <v>142</v>
      </c>
      <c r="G24" s="58"/>
      <c r="H24" s="53"/>
      <c r="I24" s="58" t="s">
        <v>150</v>
      </c>
      <c r="J24" s="53" t="s">
        <v>145</v>
      </c>
      <c r="N24" s="59"/>
      <c r="O24" s="60"/>
      <c r="P24" s="67"/>
      <c r="Q24" s="66"/>
      <c r="R24" s="62"/>
      <c r="S24" s="63"/>
      <c r="T24" s="62"/>
      <c r="U24" s="63"/>
      <c r="V24" s="62"/>
      <c r="W24" s="64"/>
      <c r="X24" s="62"/>
      <c r="Y24" s="68"/>
      <c r="Z24" s="62"/>
      <c r="AA24" s="63"/>
      <c r="AB24" s="58"/>
      <c r="AC24" s="51"/>
      <c r="AD24" s="53" t="s">
        <v>1322</v>
      </c>
      <c r="AE24" s="51"/>
    </row>
    <row r="25" spans="1:31" hidden="1">
      <c r="A25" s="47" t="s">
        <v>34</v>
      </c>
      <c r="B25" s="47">
        <v>2023</v>
      </c>
      <c r="C25" s="47">
        <v>2022</v>
      </c>
      <c r="D25" s="47" t="s">
        <v>180</v>
      </c>
      <c r="E25" s="47"/>
      <c r="F25" s="55" t="s">
        <v>142</v>
      </c>
      <c r="G25" s="95"/>
      <c r="H25" s="55"/>
      <c r="I25" s="95" t="s">
        <v>165</v>
      </c>
      <c r="J25" s="55"/>
      <c r="K25" s="96"/>
      <c r="L25" s="96"/>
      <c r="M25" s="108"/>
      <c r="N25" s="109"/>
      <c r="O25" s="109"/>
      <c r="P25" s="97"/>
      <c r="Q25" s="95"/>
      <c r="R25" s="110"/>
      <c r="S25" s="111"/>
      <c r="T25" s="110"/>
      <c r="U25" s="111"/>
      <c r="V25" s="110"/>
      <c r="W25" s="112"/>
      <c r="X25" s="110"/>
      <c r="Y25" s="98"/>
      <c r="Z25" s="110"/>
      <c r="AA25" s="111"/>
      <c r="AB25" s="95"/>
      <c r="AC25" s="47"/>
      <c r="AD25" s="55"/>
      <c r="AE25" s="47"/>
    </row>
    <row r="26" spans="1:31" hidden="1">
      <c r="A26" s="107" t="s">
        <v>197</v>
      </c>
      <c r="B26" s="50">
        <v>2017</v>
      </c>
      <c r="C26" s="107">
        <v>2016</v>
      </c>
      <c r="D26" s="107"/>
      <c r="E26" s="107"/>
      <c r="F26" s="124"/>
      <c r="G26" s="125"/>
      <c r="H26" s="126"/>
      <c r="I26" s="127"/>
      <c r="J26" s="126"/>
      <c r="K26" s="126"/>
      <c r="L26" s="236"/>
      <c r="M26" s="126"/>
      <c r="N26" s="126"/>
      <c r="O26" s="126"/>
      <c r="P26" s="126"/>
      <c r="Q26" s="127"/>
      <c r="R26" s="126"/>
      <c r="S26" s="127"/>
      <c r="T26" s="126"/>
      <c r="U26" s="127"/>
      <c r="V26" s="126"/>
      <c r="W26" s="127"/>
      <c r="X26" s="126"/>
      <c r="Y26" s="127"/>
      <c r="Z26" s="126"/>
      <c r="AA26" s="127"/>
      <c r="AB26" s="127"/>
      <c r="AC26" s="127"/>
      <c r="AD26" s="127"/>
      <c r="AE26" s="127"/>
    </row>
    <row r="27" spans="1:31" hidden="1">
      <c r="A27" s="51" t="s">
        <v>197</v>
      </c>
      <c r="B27" s="51">
        <v>2018</v>
      </c>
      <c r="C27" s="51">
        <v>2017</v>
      </c>
      <c r="D27" s="51"/>
      <c r="E27" s="51"/>
      <c r="F27" s="53"/>
      <c r="G27" s="58"/>
      <c r="H27" s="53"/>
      <c r="I27" s="58"/>
      <c r="J27" s="53"/>
      <c r="P27" s="67"/>
      <c r="Q27" s="58"/>
      <c r="R27" s="53"/>
      <c r="S27" s="58"/>
      <c r="T27" s="53"/>
      <c r="U27" s="58"/>
      <c r="V27" s="53"/>
      <c r="X27" s="53"/>
      <c r="Y27" s="68"/>
      <c r="Z27" s="53"/>
      <c r="AA27" s="58"/>
      <c r="AB27" s="58"/>
      <c r="AC27" s="51"/>
      <c r="AD27" s="53"/>
      <c r="AE27" s="51"/>
    </row>
    <row r="28" spans="1:31" hidden="1">
      <c r="A28" s="51" t="s">
        <v>197</v>
      </c>
      <c r="B28" s="51">
        <v>2019</v>
      </c>
      <c r="C28" s="51">
        <v>2018</v>
      </c>
      <c r="D28" s="51"/>
      <c r="E28" s="51"/>
      <c r="F28" s="53"/>
      <c r="G28" s="58"/>
      <c r="H28" s="53"/>
      <c r="I28" s="58"/>
      <c r="J28" s="53"/>
      <c r="P28" s="67"/>
      <c r="Q28" s="58"/>
      <c r="R28" s="53"/>
      <c r="S28" s="58"/>
      <c r="T28" s="53"/>
      <c r="U28" s="58"/>
      <c r="V28" s="53"/>
      <c r="X28" s="53"/>
      <c r="Y28" s="68"/>
      <c r="Z28" s="53"/>
      <c r="AA28" s="58"/>
      <c r="AB28" s="58"/>
      <c r="AC28" s="51"/>
      <c r="AD28" s="53"/>
      <c r="AE28" s="51"/>
    </row>
    <row r="29" spans="1:31" hidden="1">
      <c r="A29" s="51" t="s">
        <v>197</v>
      </c>
      <c r="B29" s="51">
        <v>2020</v>
      </c>
      <c r="C29" s="51">
        <v>2019</v>
      </c>
      <c r="D29" s="51"/>
      <c r="E29" s="51"/>
      <c r="F29" s="53" t="s">
        <v>168</v>
      </c>
      <c r="G29" s="58"/>
      <c r="H29" s="53"/>
      <c r="I29" s="58"/>
      <c r="J29" s="53"/>
      <c r="P29" s="67"/>
      <c r="Q29" s="58"/>
      <c r="R29" s="53"/>
      <c r="S29" s="58"/>
      <c r="T29" s="53"/>
      <c r="U29" s="58"/>
      <c r="V29" s="53"/>
      <c r="X29" s="53"/>
      <c r="Y29" s="68"/>
      <c r="Z29" s="53"/>
      <c r="AA29" s="58"/>
      <c r="AB29" s="58"/>
      <c r="AC29" s="51"/>
      <c r="AD29" s="53"/>
      <c r="AE29" s="51"/>
    </row>
    <row r="30" spans="1:31" hidden="1">
      <c r="A30" s="51" t="s">
        <v>197</v>
      </c>
      <c r="B30" s="51">
        <v>2021</v>
      </c>
      <c r="C30" s="51">
        <v>2020</v>
      </c>
      <c r="D30" s="51"/>
      <c r="E30" s="51" t="s">
        <v>1323</v>
      </c>
      <c r="F30" s="53" t="s">
        <v>142</v>
      </c>
      <c r="G30" s="58" t="s">
        <v>1324</v>
      </c>
      <c r="H30" s="53" t="s">
        <v>168</v>
      </c>
      <c r="I30" s="58"/>
      <c r="J30" s="53"/>
      <c r="P30" s="67"/>
      <c r="Q30" s="58"/>
      <c r="R30" s="53"/>
      <c r="S30" s="58"/>
      <c r="T30" s="53"/>
      <c r="U30" s="58"/>
      <c r="V30" s="53"/>
      <c r="X30" s="53"/>
      <c r="Y30" s="68"/>
      <c r="Z30" s="53"/>
      <c r="AA30" s="58"/>
      <c r="AB30" s="58"/>
      <c r="AC30" s="51"/>
      <c r="AD30" s="53"/>
      <c r="AE30" s="51"/>
    </row>
    <row r="31" spans="1:31" ht="58" hidden="1">
      <c r="A31" s="51" t="s">
        <v>197</v>
      </c>
      <c r="B31" s="51">
        <v>2022</v>
      </c>
      <c r="C31" s="51">
        <v>2021</v>
      </c>
      <c r="D31" s="51"/>
      <c r="E31" s="51"/>
      <c r="F31" s="53" t="s">
        <v>142</v>
      </c>
      <c r="G31" s="54" t="s">
        <v>1325</v>
      </c>
      <c r="H31" s="104" t="s">
        <v>168</v>
      </c>
      <c r="I31" s="82"/>
      <c r="J31" s="81"/>
      <c r="K31" s="81"/>
      <c r="L31" s="235"/>
      <c r="M31" s="81"/>
      <c r="N31" s="81"/>
      <c r="O31" s="81"/>
      <c r="P31" s="81"/>
      <c r="Q31" s="82"/>
      <c r="R31" s="81"/>
      <c r="S31" s="82"/>
      <c r="T31" s="81"/>
      <c r="U31" s="82"/>
      <c r="V31" s="81"/>
      <c r="W31" s="82"/>
      <c r="X31" s="81"/>
      <c r="Y31" s="82"/>
      <c r="Z31" s="81"/>
      <c r="AA31" s="82"/>
      <c r="AB31" s="82"/>
      <c r="AC31" s="82"/>
      <c r="AD31" s="82"/>
      <c r="AE31" s="82"/>
    </row>
    <row r="32" spans="1:31" hidden="1">
      <c r="A32" s="47" t="s">
        <v>197</v>
      </c>
      <c r="B32" s="47">
        <v>2023</v>
      </c>
      <c r="C32" s="47">
        <v>2022</v>
      </c>
      <c r="D32" s="47"/>
      <c r="E32" s="47"/>
      <c r="F32" s="55" t="s">
        <v>168</v>
      </c>
      <c r="G32" s="95"/>
      <c r="H32" s="55"/>
      <c r="I32" s="95"/>
      <c r="J32" s="55"/>
      <c r="K32" s="96"/>
      <c r="L32" s="96"/>
      <c r="M32" s="96"/>
      <c r="N32" s="96"/>
      <c r="O32" s="96"/>
      <c r="P32" s="128"/>
      <c r="Q32" s="95"/>
      <c r="R32" s="55"/>
      <c r="S32" s="95"/>
      <c r="T32" s="55"/>
      <c r="U32" s="95"/>
      <c r="V32" s="55"/>
      <c r="W32" s="96"/>
      <c r="X32" s="55"/>
      <c r="Y32" s="129"/>
      <c r="Z32" s="55"/>
      <c r="AA32" s="95"/>
      <c r="AB32" s="95"/>
      <c r="AC32" s="47"/>
      <c r="AD32" s="55"/>
      <c r="AE32" s="47"/>
    </row>
    <row r="33" spans="1:31" hidden="1">
      <c r="A33" s="51" t="s">
        <v>200</v>
      </c>
      <c r="B33" s="51">
        <v>2017</v>
      </c>
      <c r="C33" s="51">
        <v>2016</v>
      </c>
      <c r="D33" s="51"/>
      <c r="E33" s="51"/>
      <c r="F33" s="53" t="s">
        <v>142</v>
      </c>
      <c r="G33" s="58"/>
      <c r="H33" s="53" t="s">
        <v>142</v>
      </c>
      <c r="I33" s="58" t="s">
        <v>150</v>
      </c>
      <c r="J33" s="53" t="s">
        <v>201</v>
      </c>
      <c r="N33" s="52" t="s">
        <v>424</v>
      </c>
      <c r="O33" s="52">
        <v>3700000</v>
      </c>
      <c r="P33" s="61"/>
      <c r="Q33" s="58"/>
      <c r="R33" s="70" t="s">
        <v>61</v>
      </c>
      <c r="S33" s="71" t="s">
        <v>61</v>
      </c>
      <c r="T33" s="70" t="s">
        <v>61</v>
      </c>
      <c r="U33" s="71" t="s">
        <v>61</v>
      </c>
      <c r="V33" s="70" t="s">
        <v>61</v>
      </c>
      <c r="W33" s="71" t="s">
        <v>61</v>
      </c>
      <c r="X33" s="70" t="s">
        <v>61</v>
      </c>
      <c r="Y33" s="72" t="s">
        <v>61</v>
      </c>
      <c r="Z33" s="60">
        <v>162389</v>
      </c>
      <c r="AA33" s="65">
        <v>4.3888918918918919E-2</v>
      </c>
      <c r="AB33" s="87" t="s">
        <v>61</v>
      </c>
      <c r="AC33" s="80"/>
      <c r="AD33" s="53" t="s">
        <v>168</v>
      </c>
      <c r="AE33" s="51"/>
    </row>
    <row r="34" spans="1:31" hidden="1">
      <c r="A34" s="51" t="s">
        <v>200</v>
      </c>
      <c r="B34" s="51">
        <v>2018</v>
      </c>
      <c r="C34" s="51">
        <v>2017</v>
      </c>
      <c r="D34" s="51"/>
      <c r="E34" s="51"/>
      <c r="F34" s="53"/>
      <c r="G34" s="58"/>
      <c r="H34" s="53"/>
      <c r="I34" s="58"/>
      <c r="J34" s="53" t="s">
        <v>206</v>
      </c>
      <c r="N34" s="60" t="s">
        <v>424</v>
      </c>
      <c r="O34" s="60">
        <v>11131571</v>
      </c>
      <c r="P34" s="100"/>
      <c r="Q34" s="52" t="s">
        <v>1326</v>
      </c>
      <c r="R34" s="62">
        <v>3137976</v>
      </c>
      <c r="S34" s="63">
        <v>0.28189875445253865</v>
      </c>
      <c r="T34" s="62">
        <v>2938267</v>
      </c>
      <c r="U34" s="63">
        <v>0.26395798041444463</v>
      </c>
      <c r="V34" s="62">
        <v>505510</v>
      </c>
      <c r="W34" s="63">
        <v>5.0868209064907861E-2</v>
      </c>
      <c r="X34" s="62">
        <v>0</v>
      </c>
      <c r="Y34" s="65">
        <v>0</v>
      </c>
      <c r="Z34" s="60">
        <v>3443777</v>
      </c>
      <c r="AA34" s="63">
        <v>0.30937025869933366</v>
      </c>
      <c r="AB34" s="63"/>
      <c r="AC34" s="80"/>
      <c r="AD34" s="79" t="s">
        <v>142</v>
      </c>
      <c r="AE34" s="80" t="s">
        <v>830</v>
      </c>
    </row>
    <row r="35" spans="1:31" hidden="1">
      <c r="A35" s="51" t="s">
        <v>200</v>
      </c>
      <c r="B35" s="51">
        <v>2019</v>
      </c>
      <c r="C35" s="51">
        <v>2018</v>
      </c>
      <c r="D35" s="51"/>
      <c r="E35" s="51"/>
      <c r="F35" s="53"/>
      <c r="G35" s="58"/>
      <c r="H35" s="53"/>
      <c r="I35" s="58"/>
      <c r="J35" s="53" t="s">
        <v>176</v>
      </c>
      <c r="N35" s="52" t="s">
        <v>424</v>
      </c>
      <c r="O35" s="60">
        <v>1454986</v>
      </c>
      <c r="P35" s="100"/>
      <c r="Q35" s="52" t="s">
        <v>764</v>
      </c>
      <c r="R35" s="130" t="s">
        <v>61</v>
      </c>
      <c r="S35" s="63" t="s">
        <v>61</v>
      </c>
      <c r="T35" s="130" t="s">
        <v>61</v>
      </c>
      <c r="U35" s="63" t="s">
        <v>61</v>
      </c>
      <c r="V35" s="130" t="s">
        <v>61</v>
      </c>
      <c r="W35" s="63" t="s">
        <v>61</v>
      </c>
      <c r="X35" s="130" t="s">
        <v>61</v>
      </c>
      <c r="Y35" s="65" t="s">
        <v>61</v>
      </c>
      <c r="Z35" s="60">
        <v>1266000</v>
      </c>
      <c r="AA35" s="63">
        <v>0.87011146499004111</v>
      </c>
      <c r="AB35" s="63"/>
      <c r="AC35" s="80"/>
      <c r="AD35" s="79" t="s">
        <v>142</v>
      </c>
      <c r="AE35" s="80" t="s">
        <v>803</v>
      </c>
    </row>
    <row r="36" spans="1:31" hidden="1">
      <c r="A36" s="51" t="s">
        <v>200</v>
      </c>
      <c r="B36" s="51">
        <v>2020</v>
      </c>
      <c r="C36" s="51">
        <v>2019</v>
      </c>
      <c r="D36" s="51"/>
      <c r="E36" s="51" t="s">
        <v>1327</v>
      </c>
      <c r="F36" s="53" t="s">
        <v>142</v>
      </c>
      <c r="G36" s="58"/>
      <c r="H36" s="53" t="s">
        <v>142</v>
      </c>
      <c r="I36" s="58"/>
      <c r="J36" s="79" t="s">
        <v>1328</v>
      </c>
      <c r="K36" s="64"/>
      <c r="L36" s="64"/>
      <c r="M36" s="64"/>
      <c r="N36" s="60">
        <v>3505000</v>
      </c>
      <c r="O36" s="60">
        <v>3505000</v>
      </c>
      <c r="P36" s="61"/>
      <c r="Q36" s="52" t="s">
        <v>765</v>
      </c>
      <c r="R36" s="130" t="s">
        <v>61</v>
      </c>
      <c r="S36" s="63" t="s">
        <v>61</v>
      </c>
      <c r="T36" s="79" t="s">
        <v>61</v>
      </c>
      <c r="U36" s="63" t="s">
        <v>61</v>
      </c>
      <c r="V36" s="79" t="s">
        <v>61</v>
      </c>
      <c r="W36" s="63" t="s">
        <v>61</v>
      </c>
      <c r="X36" s="62" t="s">
        <v>61</v>
      </c>
      <c r="Y36" s="65" t="s">
        <v>61</v>
      </c>
      <c r="Z36" s="60">
        <v>1299000</v>
      </c>
      <c r="AA36" s="63">
        <v>0.37</v>
      </c>
      <c r="AB36" s="63" t="s">
        <v>61</v>
      </c>
      <c r="AC36" s="80"/>
      <c r="AD36" s="79" t="s">
        <v>142</v>
      </c>
      <c r="AE36" s="80" t="s">
        <v>148</v>
      </c>
    </row>
    <row r="37" spans="1:31" hidden="1">
      <c r="A37" s="51" t="s">
        <v>200</v>
      </c>
      <c r="B37" s="51">
        <v>2021</v>
      </c>
      <c r="C37" s="51">
        <v>2020</v>
      </c>
      <c r="D37" s="51" t="s">
        <v>1310</v>
      </c>
      <c r="E37" s="51" t="s">
        <v>216</v>
      </c>
      <c r="F37" s="53" t="s">
        <v>142</v>
      </c>
      <c r="G37" s="58" t="s">
        <v>1311</v>
      </c>
      <c r="H37" s="53" t="s">
        <v>142</v>
      </c>
      <c r="I37" s="58" t="s">
        <v>150</v>
      </c>
      <c r="J37" s="53" t="s">
        <v>219</v>
      </c>
      <c r="O37" s="60">
        <v>4500000</v>
      </c>
      <c r="P37" s="61"/>
      <c r="R37" s="70" t="s">
        <v>61</v>
      </c>
      <c r="S37" s="71" t="s">
        <v>61</v>
      </c>
      <c r="T37" s="70" t="s">
        <v>61</v>
      </c>
      <c r="U37" s="71" t="s">
        <v>61</v>
      </c>
      <c r="V37" s="70" t="s">
        <v>61</v>
      </c>
      <c r="W37" s="71" t="s">
        <v>61</v>
      </c>
      <c r="X37" s="70" t="s">
        <v>61</v>
      </c>
      <c r="Y37" s="72" t="s">
        <v>61</v>
      </c>
      <c r="Z37" s="60">
        <v>1192678</v>
      </c>
      <c r="AA37" s="63">
        <v>0.87</v>
      </c>
      <c r="AB37" s="87" t="s">
        <v>61</v>
      </c>
      <c r="AC37" s="51"/>
      <c r="AD37" s="53"/>
      <c r="AE37" s="51"/>
    </row>
    <row r="38" spans="1:31" hidden="1">
      <c r="A38" s="51" t="s">
        <v>200</v>
      </c>
      <c r="B38" s="51">
        <v>2021</v>
      </c>
      <c r="C38" s="51">
        <v>2020</v>
      </c>
      <c r="D38" s="51" t="s">
        <v>1310</v>
      </c>
      <c r="E38" s="51" t="s">
        <v>1329</v>
      </c>
      <c r="F38" s="53" t="s">
        <v>142</v>
      </c>
      <c r="G38" s="58" t="s">
        <v>1311</v>
      </c>
      <c r="H38" s="53" t="s">
        <v>142</v>
      </c>
      <c r="I38" s="58" t="s">
        <v>150</v>
      </c>
      <c r="J38" s="53"/>
      <c r="O38" s="60"/>
      <c r="P38" s="61"/>
      <c r="R38" s="131"/>
      <c r="S38" s="132"/>
      <c r="T38" s="131"/>
      <c r="U38" s="132"/>
      <c r="V38" s="131"/>
      <c r="W38" s="132"/>
      <c r="X38" s="131"/>
      <c r="Y38" s="133"/>
      <c r="Z38" s="60"/>
      <c r="AA38" s="63"/>
      <c r="AB38" s="73"/>
      <c r="AC38" s="51"/>
      <c r="AD38" s="53"/>
      <c r="AE38" s="51"/>
    </row>
    <row r="39" spans="1:31" hidden="1">
      <c r="A39" s="51" t="s">
        <v>200</v>
      </c>
      <c r="B39" s="51">
        <v>2022</v>
      </c>
      <c r="C39" s="51">
        <v>2021</v>
      </c>
      <c r="D39" s="51" t="s">
        <v>1310</v>
      </c>
      <c r="E39" s="51"/>
      <c r="F39" s="53" t="s">
        <v>142</v>
      </c>
      <c r="G39" s="54" t="s">
        <v>1312</v>
      </c>
      <c r="H39" s="53" t="s">
        <v>142</v>
      </c>
      <c r="I39" s="58" t="s">
        <v>150</v>
      </c>
      <c r="J39" s="53" t="s">
        <v>1330</v>
      </c>
      <c r="N39" s="59">
        <v>164700000</v>
      </c>
      <c r="O39" s="60">
        <v>1497000</v>
      </c>
      <c r="P39" s="67">
        <f>(O39/N39)*100%</f>
        <v>9.0892531876138431E-3</v>
      </c>
      <c r="Q39" s="69" t="s">
        <v>665</v>
      </c>
      <c r="R39" s="70" t="s">
        <v>61</v>
      </c>
      <c r="S39" s="71" t="s">
        <v>61</v>
      </c>
      <c r="T39" s="70" t="s">
        <v>61</v>
      </c>
      <c r="U39" s="71" t="s">
        <v>61</v>
      </c>
      <c r="V39" s="70" t="s">
        <v>61</v>
      </c>
      <c r="W39" s="71" t="s">
        <v>61</v>
      </c>
      <c r="X39" s="70" t="s">
        <v>61</v>
      </c>
      <c r="Y39" s="72" t="s">
        <v>61</v>
      </c>
      <c r="Z39" s="60">
        <v>1257349</v>
      </c>
      <c r="AA39" s="63">
        <v>0.84</v>
      </c>
      <c r="AB39" s="73" t="s">
        <v>61</v>
      </c>
      <c r="AC39" s="51"/>
      <c r="AD39" s="53"/>
      <c r="AE39" s="51"/>
    </row>
    <row r="40" spans="1:31">
      <c r="A40" s="51" t="s">
        <v>200</v>
      </c>
      <c r="B40" s="51">
        <v>2023</v>
      </c>
      <c r="C40" s="51">
        <v>2022</v>
      </c>
      <c r="D40" s="51" t="s">
        <v>141</v>
      </c>
      <c r="E40" s="51"/>
      <c r="F40" s="53" t="s">
        <v>142</v>
      </c>
      <c r="G40" s="58" t="s">
        <v>1312</v>
      </c>
      <c r="H40" s="53" t="s">
        <v>142</v>
      </c>
      <c r="I40" s="58" t="s">
        <v>150</v>
      </c>
      <c r="J40" s="53"/>
      <c r="N40" s="59"/>
      <c r="O40" s="60"/>
      <c r="P40" s="67"/>
      <c r="Q40" s="69"/>
      <c r="R40" s="131"/>
      <c r="S40" s="132"/>
      <c r="T40" s="131"/>
      <c r="U40" s="132"/>
      <c r="V40" s="131"/>
      <c r="W40" s="132"/>
      <c r="X40" s="131"/>
      <c r="Y40" s="133"/>
      <c r="Z40" s="60"/>
      <c r="AA40" s="63"/>
      <c r="AB40" s="58"/>
      <c r="AC40" s="51"/>
      <c r="AD40" s="53" t="s">
        <v>1322</v>
      </c>
      <c r="AE40" s="51"/>
    </row>
    <row r="41" spans="1:31" hidden="1">
      <c r="A41" s="47" t="s">
        <v>200</v>
      </c>
      <c r="B41" s="47">
        <v>2023</v>
      </c>
      <c r="C41" s="47">
        <v>2022</v>
      </c>
      <c r="D41" s="47" t="s">
        <v>141</v>
      </c>
      <c r="E41" s="47"/>
      <c r="F41" s="55" t="s">
        <v>142</v>
      </c>
      <c r="G41" s="95"/>
      <c r="H41" s="134"/>
      <c r="I41" s="56" t="s">
        <v>165</v>
      </c>
      <c r="J41" s="55"/>
      <c r="K41" s="96"/>
      <c r="L41" s="96"/>
      <c r="M41" s="96"/>
      <c r="N41" s="96"/>
      <c r="O41" s="96"/>
      <c r="P41" s="97"/>
      <c r="Q41" s="96"/>
      <c r="R41" s="55"/>
      <c r="S41" s="95"/>
      <c r="T41" s="55"/>
      <c r="U41" s="95"/>
      <c r="V41" s="55"/>
      <c r="W41" s="95"/>
      <c r="X41" s="55"/>
      <c r="Y41" s="98"/>
      <c r="Z41" s="96"/>
      <c r="AA41" s="95"/>
      <c r="AB41" s="95"/>
      <c r="AC41" s="47"/>
      <c r="AD41" s="55"/>
      <c r="AE41" s="47"/>
    </row>
    <row r="42" spans="1:31" hidden="1">
      <c r="A42" s="51" t="s">
        <v>117</v>
      </c>
      <c r="B42" s="34">
        <v>2017</v>
      </c>
      <c r="C42" s="51">
        <v>2016</v>
      </c>
      <c r="D42" s="51"/>
      <c r="E42" s="51"/>
      <c r="F42" s="53"/>
      <c r="G42" s="58"/>
      <c r="H42" s="81" t="s">
        <v>168</v>
      </c>
      <c r="I42" s="82"/>
      <c r="J42" s="81"/>
      <c r="K42" s="81"/>
      <c r="L42" s="235"/>
      <c r="M42" s="81"/>
      <c r="N42" s="81"/>
      <c r="O42" s="81"/>
      <c r="P42" s="81"/>
      <c r="Q42" s="82"/>
      <c r="R42" s="81"/>
      <c r="S42" s="82"/>
      <c r="T42" s="81"/>
      <c r="U42" s="82"/>
      <c r="V42" s="81"/>
      <c r="W42" s="82"/>
      <c r="X42" s="81"/>
      <c r="Y42" s="82"/>
      <c r="Z42" s="81"/>
      <c r="AA42" s="82"/>
      <c r="AB42" s="82"/>
      <c r="AC42" s="82"/>
      <c r="AD42" s="82"/>
      <c r="AE42" s="82"/>
    </row>
    <row r="43" spans="1:31" hidden="1">
      <c r="A43" s="51" t="s">
        <v>117</v>
      </c>
      <c r="B43" s="51">
        <v>2018</v>
      </c>
      <c r="C43" s="51">
        <v>2017</v>
      </c>
      <c r="D43" s="51"/>
      <c r="E43" s="51"/>
      <c r="F43" s="53"/>
      <c r="G43" s="58"/>
      <c r="H43" s="53"/>
      <c r="I43" s="58"/>
      <c r="J43" s="113"/>
      <c r="K43" s="99"/>
      <c r="L43" s="99"/>
      <c r="M43" s="99"/>
      <c r="N43" s="99"/>
      <c r="O43" s="114"/>
      <c r="P43" s="115"/>
      <c r="Q43" s="116"/>
      <c r="R43" s="117"/>
      <c r="S43" s="118"/>
      <c r="T43" s="117"/>
      <c r="U43" s="118"/>
      <c r="V43" s="117"/>
      <c r="W43" s="119"/>
      <c r="X43" s="117"/>
      <c r="Y43" s="120"/>
      <c r="Z43" s="117"/>
      <c r="AA43" s="118"/>
      <c r="AB43" s="118"/>
      <c r="AC43" s="121"/>
      <c r="AD43" s="135"/>
      <c r="AE43" s="121"/>
    </row>
    <row r="44" spans="1:31" hidden="1">
      <c r="A44" s="51" t="s">
        <v>117</v>
      </c>
      <c r="B44" s="51">
        <v>2019</v>
      </c>
      <c r="C44" s="51">
        <v>2018</v>
      </c>
      <c r="D44" s="51"/>
      <c r="E44" s="51"/>
      <c r="F44" s="53"/>
      <c r="G44" s="58"/>
      <c r="H44" s="53"/>
      <c r="I44" s="58"/>
      <c r="J44" s="53"/>
      <c r="P44" s="61"/>
      <c r="Q44" s="58"/>
      <c r="R44" s="53"/>
      <c r="S44" s="58"/>
      <c r="T44" s="53"/>
      <c r="U44" s="58"/>
      <c r="V44" s="53"/>
      <c r="X44" s="53"/>
      <c r="Y44" s="65"/>
      <c r="Z44" s="53"/>
      <c r="AA44" s="58"/>
      <c r="AB44" s="58"/>
      <c r="AC44" s="51"/>
      <c r="AD44" s="53"/>
      <c r="AE44" s="51"/>
    </row>
    <row r="45" spans="1:31" hidden="1">
      <c r="A45" s="51" t="s">
        <v>117</v>
      </c>
      <c r="B45" s="51">
        <v>2020</v>
      </c>
      <c r="C45" s="51">
        <v>2019</v>
      </c>
      <c r="D45" s="51"/>
      <c r="E45" s="51"/>
      <c r="F45" s="53" t="s">
        <v>168</v>
      </c>
      <c r="G45" s="58"/>
      <c r="H45" s="53"/>
      <c r="I45" s="58"/>
      <c r="J45" s="53"/>
      <c r="P45" s="61"/>
      <c r="Q45" s="58"/>
      <c r="R45" s="53"/>
      <c r="S45" s="58"/>
      <c r="T45" s="53"/>
      <c r="U45" s="58"/>
      <c r="V45" s="53"/>
      <c r="X45" s="53"/>
      <c r="Y45" s="65"/>
      <c r="Z45" s="53"/>
      <c r="AA45" s="58"/>
      <c r="AB45" s="58"/>
      <c r="AC45" s="51"/>
      <c r="AD45" s="53"/>
      <c r="AE45" s="51"/>
    </row>
    <row r="46" spans="1:31" hidden="1">
      <c r="A46" s="51" t="s">
        <v>117</v>
      </c>
      <c r="B46" s="51">
        <v>2021</v>
      </c>
      <c r="C46" s="51">
        <v>2020</v>
      </c>
      <c r="D46" s="51"/>
      <c r="E46" s="51"/>
      <c r="F46" s="53"/>
      <c r="G46" s="58"/>
      <c r="H46" s="53"/>
      <c r="I46" s="58"/>
      <c r="J46" s="53"/>
      <c r="P46" s="61"/>
      <c r="Q46" s="58"/>
      <c r="R46" s="53"/>
      <c r="S46" s="58"/>
      <c r="T46" s="53"/>
      <c r="U46" s="58"/>
      <c r="V46" s="53"/>
      <c r="X46" s="53"/>
      <c r="Y46" s="65"/>
      <c r="Z46" s="53"/>
      <c r="AA46" s="58"/>
      <c r="AB46" s="58"/>
      <c r="AC46" s="51"/>
      <c r="AD46" s="53"/>
      <c r="AE46" s="51"/>
    </row>
    <row r="47" spans="1:31" ht="130.5" hidden="1">
      <c r="A47" s="51" t="s">
        <v>117</v>
      </c>
      <c r="B47" s="51">
        <v>2022</v>
      </c>
      <c r="C47" s="51">
        <v>2021</v>
      </c>
      <c r="D47" s="51" t="s">
        <v>1331</v>
      </c>
      <c r="E47" s="51"/>
      <c r="F47" s="53" t="s">
        <v>142</v>
      </c>
      <c r="G47" s="54" t="s">
        <v>1332</v>
      </c>
      <c r="H47" s="53" t="s">
        <v>142</v>
      </c>
      <c r="I47" s="58" t="s">
        <v>150</v>
      </c>
      <c r="J47" s="53" t="s">
        <v>226</v>
      </c>
      <c r="N47" s="60">
        <v>12500000</v>
      </c>
      <c r="O47" s="60">
        <v>9003837</v>
      </c>
      <c r="P47" s="61">
        <f>(O47/N47)*100%</f>
        <v>0.72030696000000005</v>
      </c>
      <c r="Q47" s="66" t="s">
        <v>287</v>
      </c>
      <c r="R47" s="62">
        <v>1436375</v>
      </c>
      <c r="S47" s="63">
        <v>0.15952920960252834</v>
      </c>
      <c r="T47" s="62">
        <v>281638</v>
      </c>
      <c r="U47" s="63">
        <v>3.1279775500156211E-2</v>
      </c>
      <c r="V47" s="62">
        <v>0</v>
      </c>
      <c r="W47" s="64">
        <v>0</v>
      </c>
      <c r="X47" s="62">
        <v>0</v>
      </c>
      <c r="Y47" s="65">
        <v>0</v>
      </c>
      <c r="Z47" s="62">
        <v>281638</v>
      </c>
      <c r="AA47" s="63">
        <v>3.1279775500156211E-2</v>
      </c>
      <c r="AB47" s="58" t="s">
        <v>153</v>
      </c>
      <c r="AC47" s="51"/>
      <c r="AD47" s="53"/>
      <c r="AE47" s="51" t="s">
        <v>1333</v>
      </c>
    </row>
    <row r="48" spans="1:31" customFormat="1" hidden="1">
      <c r="A48" s="4" t="s">
        <v>117</v>
      </c>
      <c r="B48" s="4">
        <v>2023</v>
      </c>
      <c r="C48" s="4">
        <v>2022</v>
      </c>
      <c r="D48" s="4" t="s">
        <v>1331</v>
      </c>
      <c r="E48" s="4"/>
      <c r="F48" s="10" t="s">
        <v>168</v>
      </c>
      <c r="G48" s="12"/>
      <c r="H48" s="10" t="s">
        <v>168</v>
      </c>
      <c r="I48" s="12"/>
      <c r="J48" s="10" t="s">
        <v>226</v>
      </c>
      <c r="K48" s="11"/>
      <c r="L48" s="11"/>
      <c r="M48" s="35">
        <v>44621</v>
      </c>
      <c r="N48" s="36">
        <v>12915002</v>
      </c>
      <c r="O48" s="36">
        <v>12915002</v>
      </c>
      <c r="P48" s="17">
        <v>1</v>
      </c>
      <c r="Q48" s="12" t="s">
        <v>241</v>
      </c>
      <c r="R48" s="37">
        <v>2318231</v>
      </c>
      <c r="S48" s="13">
        <v>0.17949908176553128</v>
      </c>
      <c r="T48" s="37">
        <v>806329</v>
      </c>
      <c r="U48" s="13">
        <v>6.2433517238324854E-2</v>
      </c>
      <c r="V48" s="37">
        <v>23821</v>
      </c>
      <c r="W48" s="38">
        <v>1.8444441588162355E-3</v>
      </c>
      <c r="X48" s="37">
        <v>0</v>
      </c>
      <c r="Y48" s="18">
        <v>0</v>
      </c>
      <c r="Z48" s="39">
        <v>830150</v>
      </c>
      <c r="AA48" s="13">
        <v>0.09</v>
      </c>
      <c r="AB48" s="44" t="s">
        <v>228</v>
      </c>
      <c r="AC48" s="4"/>
      <c r="AD48" s="10"/>
      <c r="AE48" s="4"/>
    </row>
    <row r="49" spans="1:31" hidden="1">
      <c r="A49" s="51" t="s">
        <v>230</v>
      </c>
      <c r="B49" s="34">
        <v>2017</v>
      </c>
      <c r="C49" s="51">
        <v>2016</v>
      </c>
      <c r="D49" s="51"/>
      <c r="E49" s="51"/>
      <c r="F49" s="53" t="s">
        <v>142</v>
      </c>
      <c r="G49" s="58"/>
      <c r="H49" s="81" t="s">
        <v>168</v>
      </c>
      <c r="I49" s="82"/>
      <c r="J49" s="81"/>
      <c r="K49" s="81"/>
      <c r="L49" s="235"/>
      <c r="M49" s="81"/>
      <c r="N49" s="81"/>
      <c r="O49" s="81"/>
      <c r="P49" s="81"/>
      <c r="Q49" s="82"/>
      <c r="R49" s="81"/>
      <c r="S49" s="82"/>
      <c r="T49" s="81"/>
      <c r="U49" s="82"/>
      <c r="V49" s="81"/>
      <c r="W49" s="82"/>
      <c r="X49" s="81"/>
      <c r="Y49" s="82"/>
      <c r="Z49" s="81"/>
      <c r="AA49" s="82"/>
      <c r="AB49" s="82"/>
      <c r="AC49" s="82"/>
      <c r="AD49" s="82"/>
      <c r="AE49" s="82"/>
    </row>
    <row r="50" spans="1:31" hidden="1">
      <c r="A50" s="51" t="s">
        <v>230</v>
      </c>
      <c r="B50" s="51">
        <v>2018</v>
      </c>
      <c r="C50" s="51">
        <v>2017</v>
      </c>
      <c r="D50" s="51"/>
      <c r="E50" s="51"/>
      <c r="F50" s="53"/>
      <c r="G50" s="58"/>
      <c r="H50" s="53"/>
      <c r="I50" s="58"/>
      <c r="J50" s="53"/>
      <c r="P50" s="61"/>
      <c r="Q50" s="58"/>
      <c r="R50" s="53"/>
      <c r="S50" s="58"/>
      <c r="T50" s="53"/>
      <c r="U50" s="58"/>
      <c r="V50" s="53"/>
      <c r="X50" s="53"/>
      <c r="Y50" s="65"/>
      <c r="Z50" s="53"/>
      <c r="AA50" s="58"/>
      <c r="AB50" s="58"/>
      <c r="AC50" s="51"/>
      <c r="AD50" s="53"/>
      <c r="AE50" s="51"/>
    </row>
    <row r="51" spans="1:31" hidden="1">
      <c r="A51" s="51" t="s">
        <v>230</v>
      </c>
      <c r="B51" s="51">
        <v>2019</v>
      </c>
      <c r="C51" s="51">
        <v>2018</v>
      </c>
      <c r="D51" s="51"/>
      <c r="E51" s="51"/>
      <c r="F51" s="53"/>
      <c r="G51" s="58"/>
      <c r="H51" s="53"/>
      <c r="I51" s="58"/>
      <c r="J51" s="53"/>
      <c r="P51" s="61"/>
      <c r="Q51" s="58"/>
      <c r="R51" s="53"/>
      <c r="S51" s="58"/>
      <c r="T51" s="53"/>
      <c r="U51" s="58"/>
      <c r="V51" s="53"/>
      <c r="X51" s="53"/>
      <c r="Y51" s="65"/>
      <c r="Z51" s="53"/>
      <c r="AA51" s="58"/>
      <c r="AB51" s="58"/>
      <c r="AC51" s="51"/>
      <c r="AD51" s="53"/>
      <c r="AE51" s="51"/>
    </row>
    <row r="52" spans="1:31" hidden="1">
      <c r="A52" s="51" t="s">
        <v>230</v>
      </c>
      <c r="B52" s="51">
        <v>2020</v>
      </c>
      <c r="C52" s="51">
        <v>2019</v>
      </c>
      <c r="D52" s="51"/>
      <c r="E52" s="51"/>
      <c r="F52" s="53" t="s">
        <v>142</v>
      </c>
      <c r="G52" s="58"/>
      <c r="H52" s="53" t="s">
        <v>168</v>
      </c>
      <c r="I52" s="58"/>
      <c r="J52" s="53"/>
      <c r="P52" s="61"/>
      <c r="Q52" s="58"/>
      <c r="R52" s="53"/>
      <c r="S52" s="58"/>
      <c r="T52" s="53"/>
      <c r="U52" s="58"/>
      <c r="V52" s="53"/>
      <c r="X52" s="53"/>
      <c r="Y52" s="65"/>
      <c r="Z52" s="53"/>
      <c r="AA52" s="58"/>
      <c r="AB52" s="58"/>
      <c r="AC52" s="51"/>
      <c r="AD52" s="53"/>
      <c r="AE52" s="51"/>
    </row>
    <row r="53" spans="1:31" hidden="1">
      <c r="A53" s="51" t="s">
        <v>230</v>
      </c>
      <c r="B53" s="51">
        <v>2021</v>
      </c>
      <c r="C53" s="51">
        <v>2020</v>
      </c>
      <c r="D53" s="51"/>
      <c r="E53" s="51" t="s">
        <v>1323</v>
      </c>
      <c r="F53" s="53" t="s">
        <v>142</v>
      </c>
      <c r="G53" s="58" t="s">
        <v>817</v>
      </c>
      <c r="H53" s="53" t="s">
        <v>168</v>
      </c>
      <c r="I53" s="58"/>
      <c r="J53" s="53"/>
      <c r="P53" s="61"/>
      <c r="Q53" s="58"/>
      <c r="R53" s="53"/>
      <c r="S53" s="58"/>
      <c r="T53" s="53"/>
      <c r="U53" s="58"/>
      <c r="V53" s="53"/>
      <c r="X53" s="53"/>
      <c r="Y53" s="65"/>
      <c r="Z53" s="53"/>
      <c r="AA53" s="58"/>
      <c r="AB53" s="58"/>
      <c r="AC53" s="51"/>
      <c r="AD53" s="53"/>
      <c r="AE53" s="51"/>
    </row>
    <row r="54" spans="1:31" hidden="1">
      <c r="A54" s="51" t="s">
        <v>230</v>
      </c>
      <c r="B54" s="51">
        <v>2022</v>
      </c>
      <c r="C54" s="51">
        <v>2021</v>
      </c>
      <c r="D54" s="51"/>
      <c r="E54" s="51"/>
      <c r="F54" s="53"/>
      <c r="G54" s="54"/>
      <c r="H54" s="53"/>
      <c r="I54" s="58"/>
      <c r="J54" s="53"/>
      <c r="P54" s="61"/>
      <c r="Q54" s="58"/>
      <c r="R54" s="53"/>
      <c r="S54" s="58"/>
      <c r="T54" s="53"/>
      <c r="U54" s="58"/>
      <c r="V54" s="53"/>
      <c r="X54" s="53"/>
      <c r="Y54" s="65"/>
      <c r="Z54" s="53"/>
      <c r="AA54" s="58"/>
      <c r="AB54" s="58"/>
      <c r="AC54" s="51"/>
      <c r="AD54" s="53"/>
      <c r="AE54" s="51"/>
    </row>
    <row r="55" spans="1:31">
      <c r="A55" s="51" t="s">
        <v>230</v>
      </c>
      <c r="B55" s="51">
        <v>2023</v>
      </c>
      <c r="C55" s="51">
        <v>2022</v>
      </c>
      <c r="D55" s="51" t="s">
        <v>102</v>
      </c>
      <c r="E55" s="51"/>
      <c r="F55" s="53" t="s">
        <v>142</v>
      </c>
      <c r="G55" s="58"/>
      <c r="H55" s="53" t="s">
        <v>1334</v>
      </c>
      <c r="I55" s="58" t="s">
        <v>150</v>
      </c>
      <c r="J55" s="53"/>
      <c r="P55" s="67"/>
      <c r="Q55" s="58"/>
      <c r="R55" s="53"/>
      <c r="S55" s="58"/>
      <c r="T55" s="53"/>
      <c r="U55" s="58"/>
      <c r="V55" s="53"/>
      <c r="X55" s="53"/>
      <c r="Y55" s="68"/>
      <c r="Z55" s="53"/>
      <c r="AA55" s="58"/>
      <c r="AB55" s="58"/>
      <c r="AC55" s="51"/>
      <c r="AD55" s="53" t="s">
        <v>1335</v>
      </c>
      <c r="AE55" s="51"/>
    </row>
    <row r="56" spans="1:31" hidden="1">
      <c r="A56" s="47" t="s">
        <v>230</v>
      </c>
      <c r="B56" s="47">
        <v>2023</v>
      </c>
      <c r="C56" s="47">
        <v>2022</v>
      </c>
      <c r="D56" s="47" t="s">
        <v>102</v>
      </c>
      <c r="E56" s="47"/>
      <c r="F56" s="55" t="s">
        <v>142</v>
      </c>
      <c r="G56" s="95"/>
      <c r="H56" s="55"/>
      <c r="I56" s="95" t="s">
        <v>165</v>
      </c>
      <c r="J56" s="55"/>
      <c r="K56" s="96"/>
      <c r="L56" s="96"/>
      <c r="M56" s="96"/>
      <c r="N56" s="96"/>
      <c r="O56" s="96"/>
      <c r="P56" s="97"/>
      <c r="Q56" s="95"/>
      <c r="R56" s="55"/>
      <c r="S56" s="95"/>
      <c r="T56" s="55"/>
      <c r="U56" s="95"/>
      <c r="V56" s="55"/>
      <c r="W56" s="96"/>
      <c r="X56" s="55"/>
      <c r="Y56" s="98"/>
      <c r="Z56" s="55"/>
      <c r="AA56" s="95"/>
      <c r="AB56" s="95"/>
      <c r="AC56" s="47"/>
      <c r="AD56" s="55"/>
      <c r="AE56" s="47"/>
    </row>
    <row r="57" spans="1:31" hidden="1">
      <c r="A57" s="51" t="s">
        <v>22</v>
      </c>
      <c r="B57" s="34">
        <v>2017</v>
      </c>
      <c r="C57" s="51">
        <v>2016</v>
      </c>
      <c r="D57" s="51"/>
      <c r="E57" s="51"/>
      <c r="F57" s="53" t="s">
        <v>142</v>
      </c>
      <c r="G57" s="58"/>
      <c r="H57" s="53" t="s">
        <v>142</v>
      </c>
      <c r="I57" s="58" t="s">
        <v>150</v>
      </c>
      <c r="J57" s="53" t="s">
        <v>226</v>
      </c>
      <c r="O57" s="60">
        <v>18936014</v>
      </c>
      <c r="P57" s="61"/>
      <c r="Q57" s="58" t="s">
        <v>305</v>
      </c>
      <c r="R57" s="62">
        <v>1896283.1081152563</v>
      </c>
      <c r="S57" s="63">
        <v>0.10014161946200802</v>
      </c>
      <c r="T57" s="62">
        <v>233318.76352572872</v>
      </c>
      <c r="U57" s="63">
        <v>1.2321429606343168E-2</v>
      </c>
      <c r="V57" s="62">
        <v>0</v>
      </c>
      <c r="W57" s="64">
        <v>0</v>
      </c>
      <c r="X57" s="62">
        <v>0</v>
      </c>
      <c r="Y57" s="65">
        <v>0</v>
      </c>
      <c r="Z57" s="62">
        <v>233318.76352572872</v>
      </c>
      <c r="AA57" s="63">
        <v>1.2321429606343168E-2</v>
      </c>
      <c r="AB57" s="63" t="s">
        <v>149</v>
      </c>
      <c r="AC57" s="80"/>
      <c r="AD57" s="53" t="s">
        <v>168</v>
      </c>
      <c r="AE57" s="51"/>
    </row>
    <row r="58" spans="1:31" hidden="1">
      <c r="A58" s="51" t="s">
        <v>22</v>
      </c>
      <c r="B58" s="51">
        <v>2018</v>
      </c>
      <c r="C58" s="51">
        <v>2017</v>
      </c>
      <c r="D58" s="51"/>
      <c r="E58" s="51"/>
      <c r="F58" s="53"/>
      <c r="G58" s="58"/>
      <c r="H58" s="53"/>
      <c r="I58" s="58"/>
      <c r="J58" s="53" t="s">
        <v>226</v>
      </c>
      <c r="N58" s="60" t="s">
        <v>424</v>
      </c>
      <c r="O58" s="60">
        <v>19530672</v>
      </c>
      <c r="P58" s="100"/>
      <c r="Q58" s="58" t="s">
        <v>284</v>
      </c>
      <c r="R58" s="62">
        <v>1788787</v>
      </c>
      <c r="S58" s="63">
        <v>9.1588604836536094E-2</v>
      </c>
      <c r="T58" s="62">
        <v>251685</v>
      </c>
      <c r="U58" s="63">
        <v>1.2886653362464947E-2</v>
      </c>
      <c r="V58" s="62">
        <v>5552</v>
      </c>
      <c r="W58" s="64">
        <v>2.8427081259671966E-4</v>
      </c>
      <c r="X58" s="62">
        <v>0</v>
      </c>
      <c r="Y58" s="65">
        <v>0</v>
      </c>
      <c r="Z58" s="62">
        <v>257237</v>
      </c>
      <c r="AA58" s="63">
        <v>1.3170924175061667E-2</v>
      </c>
      <c r="AB58" s="63"/>
      <c r="AC58" s="80"/>
      <c r="AD58" s="53" t="s">
        <v>168</v>
      </c>
      <c r="AE58" s="80" t="s">
        <v>830</v>
      </c>
    </row>
    <row r="59" spans="1:31" hidden="1">
      <c r="A59" s="51" t="s">
        <v>22</v>
      </c>
      <c r="B59" s="51">
        <v>2019</v>
      </c>
      <c r="C59" s="51">
        <v>2018</v>
      </c>
      <c r="D59" s="51"/>
      <c r="E59" s="51"/>
      <c r="F59" s="53"/>
      <c r="G59" s="58"/>
      <c r="H59" s="53"/>
      <c r="I59" s="58"/>
      <c r="J59" s="53" t="s">
        <v>226</v>
      </c>
      <c r="N59" s="52" t="s">
        <v>424</v>
      </c>
      <c r="O59" s="60">
        <v>20139442</v>
      </c>
      <c r="P59" s="100"/>
      <c r="Q59" s="58" t="s">
        <v>258</v>
      </c>
      <c r="R59" s="62">
        <v>2671867</v>
      </c>
      <c r="S59" s="63">
        <v>0.132668372837738</v>
      </c>
      <c r="T59" s="62">
        <v>864177</v>
      </c>
      <c r="U59" s="63">
        <v>4.290967942408732E-2</v>
      </c>
      <c r="V59" s="62">
        <v>90138</v>
      </c>
      <c r="W59" s="64">
        <v>4.4756950068427911E-3</v>
      </c>
      <c r="X59" s="62">
        <v>0</v>
      </c>
      <c r="Y59" s="65">
        <v>0</v>
      </c>
      <c r="Z59" s="62">
        <v>954315</v>
      </c>
      <c r="AA59" s="63">
        <v>4.7385374430930112E-2</v>
      </c>
      <c r="AB59" s="63"/>
      <c r="AC59" s="80"/>
      <c r="AD59" s="79" t="s">
        <v>168</v>
      </c>
      <c r="AE59" s="80" t="s">
        <v>876</v>
      </c>
    </row>
    <row r="60" spans="1:31" hidden="1">
      <c r="A60" s="51" t="s">
        <v>22</v>
      </c>
      <c r="B60" s="51">
        <v>2020</v>
      </c>
      <c r="C60" s="51">
        <v>2019</v>
      </c>
      <c r="D60" s="51"/>
      <c r="E60" s="51"/>
      <c r="F60" s="53" t="s">
        <v>142</v>
      </c>
      <c r="G60" s="58"/>
      <c r="H60" s="53" t="s">
        <v>142</v>
      </c>
      <c r="I60" s="58"/>
      <c r="J60" s="53" t="s">
        <v>226</v>
      </c>
      <c r="N60" s="136">
        <v>21398997</v>
      </c>
      <c r="O60" s="136">
        <v>21398997</v>
      </c>
      <c r="P60" s="103"/>
      <c r="Q60" s="58" t="s">
        <v>259</v>
      </c>
      <c r="R60" s="137">
        <v>3609153</v>
      </c>
      <c r="S60" s="63">
        <v>0.17</v>
      </c>
      <c r="T60" s="62">
        <v>1190713</v>
      </c>
      <c r="U60" s="63">
        <v>5.5643402351988738E-2</v>
      </c>
      <c r="V60" s="62">
        <v>28365.870000000003</v>
      </c>
      <c r="W60" s="64">
        <v>0</v>
      </c>
      <c r="X60" s="62">
        <v>0</v>
      </c>
      <c r="Y60" s="65">
        <v>0</v>
      </c>
      <c r="Z60" s="62">
        <v>1219078.8700000001</v>
      </c>
      <c r="AA60" s="63">
        <v>0.06</v>
      </c>
      <c r="AB60" s="63" t="s">
        <v>149</v>
      </c>
      <c r="AC60" s="80"/>
      <c r="AD60" s="79" t="s">
        <v>142</v>
      </c>
      <c r="AE60" s="80" t="s">
        <v>148</v>
      </c>
    </row>
    <row r="61" spans="1:31" hidden="1">
      <c r="A61" s="51" t="s">
        <v>22</v>
      </c>
      <c r="B61" s="51">
        <v>2021</v>
      </c>
      <c r="C61" s="51">
        <v>2020</v>
      </c>
      <c r="D61" s="51"/>
      <c r="E61" s="51"/>
      <c r="F61" s="53" t="s">
        <v>142</v>
      </c>
      <c r="G61" s="58" t="s">
        <v>1311</v>
      </c>
      <c r="H61" s="53" t="s">
        <v>142</v>
      </c>
      <c r="I61" s="58" t="s">
        <v>150</v>
      </c>
      <c r="J61" s="53" t="s">
        <v>226</v>
      </c>
      <c r="N61" s="60">
        <v>21398997</v>
      </c>
      <c r="O61" s="60">
        <v>21398997</v>
      </c>
      <c r="P61" s="61">
        <f>O61/N61</f>
        <v>1</v>
      </c>
      <c r="Q61" s="58" t="s">
        <v>260</v>
      </c>
      <c r="R61" s="62">
        <v>5184686</v>
      </c>
      <c r="S61" s="63">
        <v>0.24228640248886432</v>
      </c>
      <c r="T61" s="62">
        <v>2761903</v>
      </c>
      <c r="U61" s="63">
        <v>0.12906693710924863</v>
      </c>
      <c r="V61" s="62">
        <v>507503</v>
      </c>
      <c r="W61" s="64">
        <v>2.3716205016524841E-2</v>
      </c>
      <c r="X61" s="62">
        <v>11394</v>
      </c>
      <c r="Y61" s="65">
        <v>5.3245486225359071E-4</v>
      </c>
      <c r="Z61" s="62">
        <v>3280800</v>
      </c>
      <c r="AA61" s="63">
        <v>0.15331559698802705</v>
      </c>
      <c r="AB61" s="58" t="s">
        <v>153</v>
      </c>
      <c r="AC61" s="51"/>
      <c r="AD61" s="53" t="s">
        <v>142</v>
      </c>
      <c r="AE61" s="51" t="s">
        <v>148</v>
      </c>
    </row>
    <row r="62" spans="1:31" hidden="1">
      <c r="A62" s="51" t="s">
        <v>22</v>
      </c>
      <c r="B62" s="51">
        <v>2022</v>
      </c>
      <c r="C62" s="51">
        <v>2021</v>
      </c>
      <c r="D62" s="51" t="s">
        <v>1336</v>
      </c>
      <c r="E62" s="51"/>
      <c r="F62" s="53" t="s">
        <v>142</v>
      </c>
      <c r="G62" s="54" t="s">
        <v>1312</v>
      </c>
      <c r="H62" s="53" t="s">
        <v>142</v>
      </c>
      <c r="I62" s="58" t="s">
        <v>150</v>
      </c>
      <c r="J62" s="53" t="s">
        <v>226</v>
      </c>
      <c r="N62" s="60">
        <v>22049276.918210581</v>
      </c>
      <c r="O62" s="60">
        <v>21706163</v>
      </c>
      <c r="P62" s="61">
        <f>(O62/N62)*100%</f>
        <v>0.98443876778892458</v>
      </c>
      <c r="Q62" s="58" t="s">
        <v>287</v>
      </c>
      <c r="R62" s="62">
        <v>4764223</v>
      </c>
      <c r="S62" s="63">
        <v>0.2194871106422632</v>
      </c>
      <c r="T62" s="62">
        <v>2522691</v>
      </c>
      <c r="U62" s="74">
        <v>0.11622003391387045</v>
      </c>
      <c r="V62" s="62">
        <v>344370</v>
      </c>
      <c r="W62" s="75">
        <v>1.5865079424677683E-2</v>
      </c>
      <c r="X62" s="62">
        <v>0</v>
      </c>
      <c r="Y62" s="65">
        <v>0</v>
      </c>
      <c r="Z62" s="62">
        <v>2867061</v>
      </c>
      <c r="AA62" s="63">
        <v>0.13208511333854814</v>
      </c>
      <c r="AB62" s="58" t="s">
        <v>153</v>
      </c>
      <c r="AC62" s="51"/>
      <c r="AD62" s="53" t="s">
        <v>142</v>
      </c>
      <c r="AE62" s="51"/>
    </row>
    <row r="63" spans="1:31">
      <c r="A63" s="51" t="s">
        <v>22</v>
      </c>
      <c r="B63" s="51">
        <v>2023</v>
      </c>
      <c r="C63" s="51">
        <v>2022</v>
      </c>
      <c r="D63" s="51" t="s">
        <v>1331</v>
      </c>
      <c r="E63" s="51"/>
      <c r="F63" s="53" t="s">
        <v>142</v>
      </c>
      <c r="G63" s="58" t="s">
        <v>1312</v>
      </c>
      <c r="H63" s="53" t="s">
        <v>142</v>
      </c>
      <c r="I63" s="58" t="s">
        <v>150</v>
      </c>
      <c r="J63" s="53" t="s">
        <v>226</v>
      </c>
      <c r="N63" s="60">
        <v>21880805</v>
      </c>
      <c r="O63" s="60">
        <v>21253895</v>
      </c>
      <c r="P63" s="67">
        <v>0.97134886033671974</v>
      </c>
      <c r="Q63" s="58" t="s">
        <v>262</v>
      </c>
      <c r="R63" s="62">
        <v>5331444</v>
      </c>
      <c r="S63" s="63">
        <v>0.2508455038476477</v>
      </c>
      <c r="T63" s="62">
        <v>2825046</v>
      </c>
      <c r="U63" s="63">
        <v>0.13291897790969609</v>
      </c>
      <c r="V63" s="62">
        <v>628464</v>
      </c>
      <c r="W63" s="64">
        <v>2.9569356581464243E-2</v>
      </c>
      <c r="X63" s="62">
        <v>0</v>
      </c>
      <c r="Y63" s="68">
        <v>0</v>
      </c>
      <c r="Z63" s="62">
        <v>3453510</v>
      </c>
      <c r="AA63" s="63">
        <v>0.16248833449116032</v>
      </c>
      <c r="AB63" s="63"/>
      <c r="AD63" s="51" t="s">
        <v>142</v>
      </c>
      <c r="AE63" s="51" t="s">
        <v>148</v>
      </c>
    </row>
    <row r="64" spans="1:31" hidden="1">
      <c r="A64" s="47" t="s">
        <v>22</v>
      </c>
      <c r="B64" s="47">
        <v>2023</v>
      </c>
      <c r="C64" s="47">
        <v>2022</v>
      </c>
      <c r="D64" s="47" t="s">
        <v>1331</v>
      </c>
      <c r="E64" s="47"/>
      <c r="F64" s="55" t="s">
        <v>142</v>
      </c>
      <c r="G64" s="95"/>
      <c r="H64" s="55" t="s">
        <v>142</v>
      </c>
      <c r="I64" s="95" t="s">
        <v>165</v>
      </c>
      <c r="J64" s="55" t="s">
        <v>226</v>
      </c>
      <c r="K64" s="96"/>
      <c r="L64" s="96"/>
      <c r="M64" s="108"/>
      <c r="N64" s="146">
        <v>22227578</v>
      </c>
      <c r="O64" s="146">
        <v>22227578</v>
      </c>
      <c r="P64" s="97">
        <v>1</v>
      </c>
      <c r="Q64" s="95" t="s">
        <v>271</v>
      </c>
      <c r="R64" s="147">
        <v>5625118.8599999985</v>
      </c>
      <c r="S64" s="148">
        <v>0.25306935645440087</v>
      </c>
      <c r="T64" s="147">
        <v>2966899.8099999996</v>
      </c>
      <c r="U64" s="148">
        <v>0.13347832183965341</v>
      </c>
      <c r="V64" s="147">
        <v>546453.6100000001</v>
      </c>
      <c r="W64" s="149">
        <v>2.458448734270554E-2</v>
      </c>
      <c r="X64" s="147">
        <v>19866.89</v>
      </c>
      <c r="Y64" s="98">
        <v>8.937946365546439E-4</v>
      </c>
      <c r="Z64" s="147">
        <v>3533220.3100000005</v>
      </c>
      <c r="AA64" s="148">
        <v>0.15895660381891363</v>
      </c>
      <c r="AB64" s="148"/>
      <c r="AC64" s="150"/>
      <c r="AD64" s="151"/>
      <c r="AE64" s="47" t="s">
        <v>148</v>
      </c>
    </row>
    <row r="65" spans="1:31" hidden="1">
      <c r="A65" s="51" t="s">
        <v>37</v>
      </c>
      <c r="B65" s="51">
        <v>2017</v>
      </c>
      <c r="C65" s="51">
        <v>2016</v>
      </c>
      <c r="D65" s="51"/>
      <c r="E65" s="51"/>
      <c r="F65" s="53" t="s">
        <v>142</v>
      </c>
      <c r="G65" s="58"/>
      <c r="H65" s="53" t="s">
        <v>142</v>
      </c>
      <c r="I65" s="58" t="s">
        <v>150</v>
      </c>
      <c r="J65" s="53" t="s">
        <v>145</v>
      </c>
      <c r="O65" s="60">
        <v>9351450</v>
      </c>
      <c r="P65" s="61"/>
      <c r="Q65" s="58" t="s">
        <v>1337</v>
      </c>
      <c r="R65" s="62">
        <v>3718556</v>
      </c>
      <c r="S65" s="63">
        <v>0.42</v>
      </c>
      <c r="T65" s="62">
        <v>1740753</v>
      </c>
      <c r="U65" s="63">
        <v>0.17</v>
      </c>
      <c r="V65" s="62">
        <v>545280</v>
      </c>
      <c r="W65" s="64">
        <v>0.06</v>
      </c>
      <c r="X65" s="62">
        <v>0</v>
      </c>
      <c r="Y65" s="65">
        <v>0</v>
      </c>
      <c r="Z65" s="62">
        <v>2286033</v>
      </c>
      <c r="AA65" s="63">
        <v>0.23</v>
      </c>
      <c r="AB65" s="63" t="s">
        <v>153</v>
      </c>
      <c r="AC65" s="80"/>
      <c r="AD65" s="53" t="s">
        <v>142</v>
      </c>
      <c r="AE65" s="80" t="s">
        <v>895</v>
      </c>
    </row>
    <row r="66" spans="1:31" hidden="1">
      <c r="A66" s="51" t="s">
        <v>37</v>
      </c>
      <c r="B66" s="51">
        <v>2018</v>
      </c>
      <c r="C66" s="51">
        <v>2017</v>
      </c>
      <c r="D66" s="51"/>
      <c r="E66" s="51"/>
      <c r="F66" s="53"/>
      <c r="G66" s="58"/>
      <c r="H66" s="53"/>
      <c r="I66" s="58"/>
      <c r="J66" s="53" t="s">
        <v>145</v>
      </c>
      <c r="N66" s="60">
        <v>10400938</v>
      </c>
      <c r="O66" s="60">
        <v>9758864</v>
      </c>
      <c r="P66" s="100"/>
      <c r="Q66" s="58" t="s">
        <v>769</v>
      </c>
      <c r="R66" s="62">
        <v>4033559.9999999995</v>
      </c>
      <c r="S66" s="63">
        <v>0.4133226982156939</v>
      </c>
      <c r="T66" s="62">
        <v>1864751</v>
      </c>
      <c r="U66" s="63">
        <v>0.19108279406291551</v>
      </c>
      <c r="V66" s="62">
        <v>701117</v>
      </c>
      <c r="W66" s="64">
        <v>7.1844120381224702E-2</v>
      </c>
      <c r="X66" s="62">
        <v>0</v>
      </c>
      <c r="Y66" s="65">
        <v>0</v>
      </c>
      <c r="Z66" s="62">
        <v>2565868</v>
      </c>
      <c r="AA66" s="63">
        <v>0.26292691444414024</v>
      </c>
      <c r="AB66" s="63"/>
      <c r="AC66" s="80"/>
      <c r="AD66" s="79" t="s">
        <v>142</v>
      </c>
      <c r="AE66" s="80" t="s">
        <v>148</v>
      </c>
    </row>
    <row r="67" spans="1:31" hidden="1">
      <c r="A67" s="51" t="s">
        <v>37</v>
      </c>
      <c r="B67" s="51">
        <v>2019</v>
      </c>
      <c r="C67" s="51">
        <v>2018</v>
      </c>
      <c r="D67" s="51"/>
      <c r="E67" s="51"/>
      <c r="F67" s="53"/>
      <c r="G67" s="58"/>
      <c r="H67" s="53"/>
      <c r="I67" s="58"/>
      <c r="J67" s="84" t="s">
        <v>145</v>
      </c>
      <c r="K67" s="85"/>
      <c r="L67" s="85"/>
      <c r="M67" s="85"/>
      <c r="N67" s="102">
        <v>11178588</v>
      </c>
      <c r="O67" s="90">
        <v>10950595</v>
      </c>
      <c r="P67" s="152"/>
      <c r="Q67" s="89" t="s">
        <v>307</v>
      </c>
      <c r="R67" s="153" t="s">
        <v>61</v>
      </c>
      <c r="S67" s="154" t="s">
        <v>61</v>
      </c>
      <c r="T67" s="153" t="s">
        <v>61</v>
      </c>
      <c r="U67" s="154" t="s">
        <v>61</v>
      </c>
      <c r="V67" s="153" t="s">
        <v>61</v>
      </c>
      <c r="W67" s="154" t="s">
        <v>61</v>
      </c>
      <c r="X67" s="92">
        <v>0</v>
      </c>
      <c r="Y67" s="155">
        <v>0</v>
      </c>
      <c r="Z67" s="62">
        <v>1721763</v>
      </c>
      <c r="AA67" s="63">
        <v>0.15723008658433629</v>
      </c>
      <c r="AB67" s="63"/>
      <c r="AC67" s="80"/>
      <c r="AD67" s="79" t="s">
        <v>142</v>
      </c>
      <c r="AE67" s="80" t="s">
        <v>161</v>
      </c>
    </row>
    <row r="68" spans="1:31" hidden="1">
      <c r="A68" s="51" t="s">
        <v>37</v>
      </c>
      <c r="B68" s="51">
        <v>2020</v>
      </c>
      <c r="C68" s="51">
        <v>2019</v>
      </c>
      <c r="D68" s="51"/>
      <c r="E68" s="51"/>
      <c r="F68" s="53" t="s">
        <v>142</v>
      </c>
      <c r="G68" s="58"/>
      <c r="H68" s="53" t="s">
        <v>142</v>
      </c>
      <c r="I68" s="58"/>
      <c r="J68" s="53" t="s">
        <v>819</v>
      </c>
      <c r="N68" s="59">
        <v>11500000</v>
      </c>
      <c r="O68" s="59">
        <v>11500000</v>
      </c>
      <c r="P68" s="103"/>
      <c r="Q68" s="58" t="s">
        <v>770</v>
      </c>
      <c r="R68" s="130" t="s">
        <v>61</v>
      </c>
      <c r="S68" s="63" t="s">
        <v>61</v>
      </c>
      <c r="T68" s="79" t="s">
        <v>61</v>
      </c>
      <c r="U68" s="63" t="s">
        <v>61</v>
      </c>
      <c r="V68" s="79" t="s">
        <v>61</v>
      </c>
      <c r="W68" s="64" t="s">
        <v>61</v>
      </c>
      <c r="X68" s="62" t="s">
        <v>61</v>
      </c>
      <c r="Y68" s="65" t="s">
        <v>61</v>
      </c>
      <c r="Z68" s="62">
        <v>200000</v>
      </c>
      <c r="AA68" s="63">
        <v>0.02</v>
      </c>
      <c r="AB68" s="63"/>
      <c r="AC68" s="80"/>
      <c r="AD68" s="79" t="s">
        <v>168</v>
      </c>
      <c r="AE68" s="80" t="s">
        <v>185</v>
      </c>
    </row>
    <row r="69" spans="1:31" hidden="1">
      <c r="A69" s="51" t="s">
        <v>37</v>
      </c>
      <c r="B69" s="51">
        <v>2021</v>
      </c>
      <c r="C69" s="51">
        <v>2020</v>
      </c>
      <c r="D69" s="51"/>
      <c r="E69" s="51"/>
      <c r="F69" s="53" t="s">
        <v>142</v>
      </c>
      <c r="G69" s="58" t="s">
        <v>1311</v>
      </c>
      <c r="H69" s="53"/>
      <c r="I69" s="58"/>
      <c r="J69" s="53" t="s">
        <v>145</v>
      </c>
      <c r="N69" s="59">
        <v>11891000</v>
      </c>
      <c r="O69" s="60">
        <v>10950595</v>
      </c>
      <c r="P69" s="61"/>
      <c r="Q69" s="156" t="s">
        <v>251</v>
      </c>
      <c r="R69" s="53"/>
      <c r="S69" s="58"/>
      <c r="T69" s="53"/>
      <c r="U69" s="58"/>
      <c r="V69" s="53"/>
      <c r="X69" s="53"/>
      <c r="Y69" s="65"/>
      <c r="Z69" s="53"/>
      <c r="AA69" s="58"/>
      <c r="AB69" s="58"/>
      <c r="AC69" s="51"/>
      <c r="AD69" s="53"/>
      <c r="AE69" s="51"/>
    </row>
    <row r="70" spans="1:31" hidden="1">
      <c r="A70" s="51" t="s">
        <v>37</v>
      </c>
      <c r="B70" s="51">
        <v>2022</v>
      </c>
      <c r="C70" s="51">
        <v>2021</v>
      </c>
      <c r="D70" s="51" t="s">
        <v>243</v>
      </c>
      <c r="E70" s="51"/>
      <c r="F70" s="53" t="s">
        <v>142</v>
      </c>
      <c r="G70" s="54" t="s">
        <v>1312</v>
      </c>
      <c r="H70" s="53" t="s">
        <v>142</v>
      </c>
      <c r="I70" s="58" t="s">
        <v>150</v>
      </c>
      <c r="J70" s="53" t="s">
        <v>145</v>
      </c>
      <c r="N70" s="76">
        <v>12495569</v>
      </c>
      <c r="O70" s="77">
        <v>11718311</v>
      </c>
      <c r="P70" s="61">
        <f>(O70/N70)*100%</f>
        <v>0.93779731039058722</v>
      </c>
      <c r="Q70" s="78" t="s">
        <v>771</v>
      </c>
      <c r="R70" s="62">
        <v>5029958</v>
      </c>
      <c r="S70" s="63">
        <v>0.43</v>
      </c>
      <c r="T70" s="62">
        <v>1506739</v>
      </c>
      <c r="U70" s="63">
        <v>0.13</v>
      </c>
      <c r="V70" s="62">
        <v>106680</v>
      </c>
      <c r="W70" s="64">
        <v>0.01</v>
      </c>
      <c r="X70" s="62">
        <v>0</v>
      </c>
      <c r="Y70" s="65">
        <v>0</v>
      </c>
      <c r="Z70" s="62">
        <v>1613419</v>
      </c>
      <c r="AA70" s="63">
        <v>0.14000000000000001</v>
      </c>
      <c r="AB70" s="58" t="s">
        <v>153</v>
      </c>
      <c r="AC70" s="51"/>
      <c r="AD70" s="79" t="s">
        <v>142</v>
      </c>
      <c r="AE70" s="80"/>
    </row>
    <row r="71" spans="1:31">
      <c r="A71" s="51" t="s">
        <v>37</v>
      </c>
      <c r="B71" s="51">
        <v>2023</v>
      </c>
      <c r="C71" s="51">
        <v>2022</v>
      </c>
      <c r="D71" s="51" t="s">
        <v>243</v>
      </c>
      <c r="E71" s="51"/>
      <c r="F71" s="53" t="s">
        <v>142</v>
      </c>
      <c r="G71" s="58" t="s">
        <v>1312</v>
      </c>
      <c r="H71" s="53" t="s">
        <v>142</v>
      </c>
      <c r="I71" s="58" t="s">
        <v>150</v>
      </c>
      <c r="J71" s="53" t="s">
        <v>145</v>
      </c>
      <c r="M71" s="158">
        <v>44774</v>
      </c>
      <c r="N71" s="160">
        <v>12045234</v>
      </c>
      <c r="O71" s="160">
        <v>12045234</v>
      </c>
      <c r="P71" s="67">
        <v>1</v>
      </c>
      <c r="Q71" s="58" t="s">
        <v>270</v>
      </c>
      <c r="R71" s="161">
        <v>3660306</v>
      </c>
      <c r="S71" s="179">
        <v>0.3</v>
      </c>
      <c r="T71" s="161">
        <v>1353231</v>
      </c>
      <c r="U71" s="179">
        <v>0.12</v>
      </c>
      <c r="V71" s="161">
        <v>50637</v>
      </c>
      <c r="W71" s="180">
        <v>0</v>
      </c>
      <c r="X71" s="161" t="s">
        <v>1338</v>
      </c>
      <c r="Y71" s="68">
        <v>0</v>
      </c>
      <c r="Z71" s="161">
        <v>1403868</v>
      </c>
      <c r="AA71" s="179">
        <v>0.12</v>
      </c>
      <c r="AB71" s="58" t="s">
        <v>149</v>
      </c>
      <c r="AC71" s="51"/>
      <c r="AD71" s="53" t="s">
        <v>142</v>
      </c>
      <c r="AE71" s="51"/>
    </row>
    <row r="72" spans="1:31" hidden="1">
      <c r="A72" s="47" t="s">
        <v>37</v>
      </c>
      <c r="B72" s="47">
        <v>2023</v>
      </c>
      <c r="C72" s="47">
        <v>2022</v>
      </c>
      <c r="D72" s="47" t="s">
        <v>243</v>
      </c>
      <c r="E72" s="47"/>
      <c r="F72" s="55" t="s">
        <v>142</v>
      </c>
      <c r="G72" s="95"/>
      <c r="H72" s="55" t="s">
        <v>142</v>
      </c>
      <c r="I72" s="95" t="s">
        <v>165</v>
      </c>
      <c r="J72" s="55"/>
      <c r="K72" s="96"/>
      <c r="L72" s="96"/>
      <c r="M72" s="108"/>
      <c r="N72" s="109"/>
      <c r="O72" s="109"/>
      <c r="P72" s="128"/>
      <c r="Q72" s="95"/>
      <c r="R72" s="110"/>
      <c r="S72" s="111"/>
      <c r="T72" s="110"/>
      <c r="U72" s="111"/>
      <c r="V72" s="110"/>
      <c r="W72" s="112"/>
      <c r="X72" s="110"/>
      <c r="Y72" s="129"/>
      <c r="Z72" s="110"/>
      <c r="AA72" s="111"/>
      <c r="AB72" s="95"/>
      <c r="AC72" s="47"/>
      <c r="AD72" s="55"/>
      <c r="AE72" s="47"/>
    </row>
    <row r="73" spans="1:31" hidden="1">
      <c r="A73" s="51" t="s">
        <v>59</v>
      </c>
      <c r="B73" s="34">
        <v>2017</v>
      </c>
      <c r="C73" s="51">
        <v>2016</v>
      </c>
      <c r="D73" s="51"/>
      <c r="E73" s="51"/>
      <c r="F73" s="53" t="s">
        <v>168</v>
      </c>
      <c r="G73" s="58"/>
      <c r="H73" s="81" t="s">
        <v>168</v>
      </c>
      <c r="I73" s="82"/>
      <c r="J73" s="81"/>
      <c r="K73" s="81"/>
      <c r="L73" s="235"/>
      <c r="M73" s="81"/>
      <c r="N73" s="81"/>
      <c r="O73" s="81"/>
      <c r="P73" s="81"/>
      <c r="Q73" s="82"/>
      <c r="R73" s="81"/>
      <c r="S73" s="82"/>
      <c r="T73" s="81"/>
      <c r="U73" s="82"/>
      <c r="V73" s="81"/>
      <c r="W73" s="82"/>
      <c r="X73" s="81"/>
      <c r="Y73" s="82"/>
      <c r="Z73" s="81"/>
      <c r="AA73" s="82"/>
      <c r="AB73" s="82"/>
      <c r="AC73" s="82"/>
      <c r="AD73" s="82"/>
      <c r="AE73" s="82"/>
    </row>
    <row r="74" spans="1:31" hidden="1">
      <c r="A74" s="51" t="s">
        <v>59</v>
      </c>
      <c r="B74" s="51">
        <v>2018</v>
      </c>
      <c r="C74" s="51">
        <v>2017</v>
      </c>
      <c r="D74" s="51"/>
      <c r="E74" s="51"/>
      <c r="F74" s="53"/>
      <c r="G74" s="58"/>
      <c r="H74" s="53"/>
      <c r="I74" s="58"/>
      <c r="J74" s="113"/>
      <c r="K74" s="99"/>
      <c r="L74" s="99"/>
      <c r="M74" s="99"/>
      <c r="N74" s="99"/>
      <c r="O74" s="114"/>
      <c r="P74" s="115"/>
      <c r="Q74" s="116"/>
      <c r="R74" s="117"/>
      <c r="S74" s="118"/>
      <c r="T74" s="117"/>
      <c r="U74" s="118"/>
      <c r="V74" s="117"/>
      <c r="W74" s="119"/>
      <c r="X74" s="117"/>
      <c r="Y74" s="120"/>
      <c r="Z74" s="117"/>
      <c r="AA74" s="118"/>
      <c r="AB74" s="118"/>
      <c r="AC74" s="121"/>
      <c r="AD74" s="135"/>
      <c r="AE74" s="121"/>
    </row>
    <row r="75" spans="1:31" hidden="1">
      <c r="A75" s="51" t="s">
        <v>59</v>
      </c>
      <c r="B75" s="51">
        <v>2019</v>
      </c>
      <c r="C75" s="51">
        <v>2018</v>
      </c>
      <c r="D75" s="51"/>
      <c r="E75" s="51"/>
      <c r="F75" s="53"/>
      <c r="G75" s="58"/>
      <c r="H75" s="53"/>
      <c r="I75" s="58"/>
      <c r="J75" s="53" t="s">
        <v>226</v>
      </c>
      <c r="N75" s="52" t="s">
        <v>424</v>
      </c>
      <c r="O75" s="60">
        <v>544126</v>
      </c>
      <c r="P75" s="100"/>
      <c r="Q75" s="58" t="s">
        <v>258</v>
      </c>
      <c r="R75" s="62">
        <v>107962</v>
      </c>
      <c r="S75" s="63">
        <v>0.19841360273172023</v>
      </c>
      <c r="T75" s="62">
        <v>20772</v>
      </c>
      <c r="U75" s="63">
        <v>3.8174981530013266E-2</v>
      </c>
      <c r="V75" s="62">
        <v>56</v>
      </c>
      <c r="W75" s="64">
        <v>1.0291733899868781E-4</v>
      </c>
      <c r="X75" s="62">
        <v>0</v>
      </c>
      <c r="Y75" s="65">
        <v>0</v>
      </c>
      <c r="Z75" s="62">
        <v>20828</v>
      </c>
      <c r="AA75" s="63">
        <v>3.8277898869011957E-2</v>
      </c>
      <c r="AB75" s="63"/>
      <c r="AC75" s="80"/>
      <c r="AD75" s="79" t="s">
        <v>168</v>
      </c>
      <c r="AE75" s="80" t="s">
        <v>876</v>
      </c>
    </row>
    <row r="76" spans="1:31" hidden="1">
      <c r="A76" s="51" t="s">
        <v>59</v>
      </c>
      <c r="B76" s="51">
        <v>2020</v>
      </c>
      <c r="C76" s="51">
        <v>2019</v>
      </c>
      <c r="D76" s="51"/>
      <c r="E76" s="51"/>
      <c r="F76" s="53" t="s">
        <v>142</v>
      </c>
      <c r="G76" s="58"/>
      <c r="H76" s="53" t="s">
        <v>142</v>
      </c>
      <c r="I76" s="58"/>
      <c r="J76" s="53" t="s">
        <v>226</v>
      </c>
      <c r="N76" s="60">
        <v>550153</v>
      </c>
      <c r="O76" s="60">
        <v>481156</v>
      </c>
      <c r="P76" s="103"/>
      <c r="Q76" s="58" t="s">
        <v>259</v>
      </c>
      <c r="R76" s="62">
        <v>62448</v>
      </c>
      <c r="S76" s="63">
        <v>0.13</v>
      </c>
      <c r="T76" s="62">
        <v>9871</v>
      </c>
      <c r="U76" s="63">
        <v>0.02</v>
      </c>
      <c r="V76" s="62">
        <v>0</v>
      </c>
      <c r="W76" s="64">
        <v>0</v>
      </c>
      <c r="X76" s="62">
        <v>0</v>
      </c>
      <c r="Y76" s="65">
        <v>0</v>
      </c>
      <c r="Z76" s="62">
        <v>9871</v>
      </c>
      <c r="AA76" s="63">
        <v>0.02</v>
      </c>
      <c r="AB76" s="63"/>
      <c r="AC76" s="80"/>
      <c r="AD76" s="79" t="s">
        <v>168</v>
      </c>
      <c r="AE76" s="80" t="s">
        <v>185</v>
      </c>
    </row>
    <row r="77" spans="1:31" hidden="1">
      <c r="A77" s="51" t="s">
        <v>59</v>
      </c>
      <c r="B77" s="51">
        <v>2021</v>
      </c>
      <c r="C77" s="51">
        <v>2020</v>
      </c>
      <c r="D77" s="51"/>
      <c r="E77" s="51"/>
      <c r="F77" s="53" t="s">
        <v>142</v>
      </c>
      <c r="G77" s="58" t="s">
        <v>1311</v>
      </c>
      <c r="H77" s="53" t="s">
        <v>142</v>
      </c>
      <c r="I77" s="58" t="s">
        <v>150</v>
      </c>
      <c r="J77" s="53" t="s">
        <v>226</v>
      </c>
      <c r="M77" s="158">
        <v>43891</v>
      </c>
      <c r="N77" s="59">
        <v>556857</v>
      </c>
      <c r="O77" s="59">
        <v>481155</v>
      </c>
      <c r="P77" s="61">
        <v>0.86</v>
      </c>
      <c r="Q77" s="58" t="s">
        <v>260</v>
      </c>
      <c r="R77" s="83">
        <v>65521.12999999999</v>
      </c>
      <c r="S77" s="63">
        <v>0.13617468383369183</v>
      </c>
      <c r="T77" s="83">
        <v>10012.219999999999</v>
      </c>
      <c r="U77" s="64">
        <v>2.0808720682524342E-2</v>
      </c>
      <c r="V77" s="83">
        <v>0</v>
      </c>
      <c r="W77" s="65">
        <v>0</v>
      </c>
      <c r="X77" s="53">
        <v>0</v>
      </c>
      <c r="Y77" s="61">
        <v>0</v>
      </c>
      <c r="Z77" s="62">
        <v>10012.219999999999</v>
      </c>
      <c r="AA77" s="63">
        <v>2.0808720682524342E-2</v>
      </c>
      <c r="AB77" s="51" t="s">
        <v>228</v>
      </c>
      <c r="AC77" s="58"/>
      <c r="AE77" s="51"/>
    </row>
    <row r="78" spans="1:31" hidden="1">
      <c r="A78" s="51" t="s">
        <v>59</v>
      </c>
      <c r="B78" s="51">
        <v>2022</v>
      </c>
      <c r="C78" s="51">
        <v>2021</v>
      </c>
      <c r="D78" s="51" t="s">
        <v>1331</v>
      </c>
      <c r="E78" s="51"/>
      <c r="F78" s="53" t="s">
        <v>142</v>
      </c>
      <c r="G78" s="54" t="s">
        <v>1312</v>
      </c>
      <c r="H78" s="104" t="s">
        <v>168</v>
      </c>
      <c r="I78" s="82"/>
      <c r="J78" s="81"/>
      <c r="K78" s="81"/>
      <c r="L78" s="235"/>
      <c r="M78" s="81"/>
      <c r="N78" s="81"/>
      <c r="O78" s="81"/>
      <c r="P78" s="81"/>
      <c r="Q78" s="82"/>
      <c r="R78" s="81"/>
      <c r="S78" s="82"/>
      <c r="T78" s="81"/>
      <c r="U78" s="82"/>
      <c r="V78" s="81"/>
      <c r="W78" s="82"/>
      <c r="X78" s="81"/>
      <c r="Y78" s="82"/>
      <c r="Z78" s="81"/>
      <c r="AA78" s="82"/>
      <c r="AB78" s="82"/>
      <c r="AC78" s="82"/>
      <c r="AD78" s="82"/>
      <c r="AE78" s="82"/>
    </row>
    <row r="79" spans="1:31">
      <c r="A79" s="51" t="s">
        <v>59</v>
      </c>
      <c r="B79" s="51">
        <v>2023</v>
      </c>
      <c r="C79" s="51">
        <v>2022</v>
      </c>
      <c r="D79" s="51" t="s">
        <v>1331</v>
      </c>
      <c r="E79" s="51"/>
      <c r="F79" s="53" t="s">
        <v>142</v>
      </c>
      <c r="G79" s="58" t="s">
        <v>1339</v>
      </c>
      <c r="H79" s="105" t="s">
        <v>142</v>
      </c>
      <c r="I79" s="106" t="s">
        <v>150</v>
      </c>
      <c r="J79" s="105" t="s">
        <v>226</v>
      </c>
      <c r="K79" s="105"/>
      <c r="L79" s="233"/>
      <c r="M79" s="105"/>
      <c r="N79" s="198">
        <v>483627</v>
      </c>
      <c r="O79" s="198">
        <v>483627</v>
      </c>
      <c r="P79" s="199">
        <v>1</v>
      </c>
      <c r="Q79" s="106" t="s">
        <v>262</v>
      </c>
      <c r="R79" s="198">
        <v>138062</v>
      </c>
      <c r="S79" s="200">
        <v>0.28547206835019551</v>
      </c>
      <c r="T79" s="198">
        <v>43003</v>
      </c>
      <c r="U79" s="200">
        <v>8.8917698970487583E-2</v>
      </c>
      <c r="V79" s="198">
        <v>3090</v>
      </c>
      <c r="W79" s="200">
        <v>6.3892214454527975E-3</v>
      </c>
      <c r="X79" s="198">
        <v>0</v>
      </c>
      <c r="Y79" s="200">
        <v>0</v>
      </c>
      <c r="Z79" s="198">
        <v>46093</v>
      </c>
      <c r="AA79" s="200">
        <v>9.5306920415940383E-2</v>
      </c>
      <c r="AB79" s="200"/>
      <c r="AC79" s="200"/>
      <c r="AD79" s="201" t="s">
        <v>168</v>
      </c>
      <c r="AE79" s="106" t="s">
        <v>161</v>
      </c>
    </row>
    <row r="80" spans="1:31" hidden="1">
      <c r="A80" s="47" t="s">
        <v>59</v>
      </c>
      <c r="B80" s="47">
        <v>2023</v>
      </c>
      <c r="C80" s="47">
        <v>2022</v>
      </c>
      <c r="D80" s="47" t="s">
        <v>1331</v>
      </c>
      <c r="E80" s="47"/>
      <c r="F80" s="55" t="s">
        <v>142</v>
      </c>
      <c r="G80" s="95"/>
      <c r="H80" s="55" t="s">
        <v>142</v>
      </c>
      <c r="I80" s="95" t="s">
        <v>165</v>
      </c>
      <c r="J80" s="55" t="s">
        <v>226</v>
      </c>
      <c r="K80" s="96"/>
      <c r="L80" s="96"/>
      <c r="M80" s="96"/>
      <c r="N80" s="146">
        <v>27190905.806653835</v>
      </c>
      <c r="O80" s="146">
        <v>27190905.806653835</v>
      </c>
      <c r="P80" s="97">
        <v>1</v>
      </c>
      <c r="Q80" s="95" t="s">
        <v>271</v>
      </c>
      <c r="R80" s="147">
        <v>6052021.5087239193</v>
      </c>
      <c r="S80" s="148">
        <v>0.22257520774622155</v>
      </c>
      <c r="T80" s="147">
        <v>3028257.4959813193</v>
      </c>
      <c r="U80" s="148">
        <v>0.11137023229436807</v>
      </c>
      <c r="V80" s="147">
        <v>206298.891521816</v>
      </c>
      <c r="W80" s="149">
        <v>7.5870547670880825E-3</v>
      </c>
      <c r="X80" s="147">
        <v>0</v>
      </c>
      <c r="Y80" s="98">
        <v>0</v>
      </c>
      <c r="Z80" s="147">
        <v>3234556.3875031364</v>
      </c>
      <c r="AA80" s="148">
        <v>0.1189572870614562</v>
      </c>
      <c r="AB80" s="148"/>
      <c r="AC80" s="150"/>
      <c r="AD80" s="151"/>
      <c r="AE80" s="47" t="s">
        <v>148</v>
      </c>
    </row>
    <row r="81" spans="1:31" hidden="1">
      <c r="A81" s="107" t="s">
        <v>264</v>
      </c>
      <c r="B81" s="50">
        <v>2017</v>
      </c>
      <c r="C81" s="107">
        <v>2016</v>
      </c>
      <c r="D81" s="107"/>
      <c r="E81" s="107"/>
      <c r="F81" s="124"/>
      <c r="G81" s="125"/>
      <c r="H81" s="126"/>
      <c r="I81" s="127"/>
      <c r="J81" s="126"/>
      <c r="K81" s="126"/>
      <c r="L81" s="236"/>
      <c r="M81" s="126"/>
      <c r="N81" s="126"/>
      <c r="O81" s="126"/>
      <c r="P81" s="126"/>
      <c r="Q81" s="127"/>
      <c r="R81" s="126"/>
      <c r="S81" s="127"/>
      <c r="T81" s="126"/>
      <c r="U81" s="127"/>
      <c r="V81" s="126"/>
      <c r="W81" s="127"/>
      <c r="X81" s="126"/>
      <c r="Y81" s="127"/>
      <c r="Z81" s="126"/>
      <c r="AA81" s="127"/>
      <c r="AB81" s="127"/>
      <c r="AC81" s="127"/>
      <c r="AD81" s="127"/>
      <c r="AE81" s="127"/>
    </row>
    <row r="82" spans="1:31" hidden="1">
      <c r="A82" s="51" t="s">
        <v>264</v>
      </c>
      <c r="B82" s="51">
        <v>2018</v>
      </c>
      <c r="C82" s="51">
        <v>2017</v>
      </c>
      <c r="D82" s="51"/>
      <c r="E82" s="51"/>
      <c r="F82" s="53"/>
      <c r="G82" s="58"/>
      <c r="H82" s="53"/>
      <c r="I82" s="58"/>
      <c r="J82" s="53"/>
      <c r="P82" s="67"/>
      <c r="Q82" s="58"/>
      <c r="R82" s="53"/>
      <c r="S82" s="58"/>
      <c r="T82" s="53"/>
      <c r="U82" s="58"/>
      <c r="V82" s="53"/>
      <c r="X82" s="53"/>
      <c r="Y82" s="68"/>
      <c r="Z82" s="53"/>
      <c r="AA82" s="58"/>
      <c r="AB82" s="58"/>
      <c r="AC82" s="51"/>
      <c r="AD82" s="53"/>
      <c r="AE82" s="51"/>
    </row>
    <row r="83" spans="1:31" hidden="1">
      <c r="A83" s="51" t="s">
        <v>264</v>
      </c>
      <c r="B83" s="51">
        <v>2019</v>
      </c>
      <c r="C83" s="51">
        <v>2018</v>
      </c>
      <c r="D83" s="51"/>
      <c r="E83" s="51"/>
      <c r="F83" s="53"/>
      <c r="G83" s="58"/>
      <c r="H83" s="53"/>
      <c r="I83" s="58"/>
      <c r="J83" s="53"/>
      <c r="P83" s="67"/>
      <c r="Q83" s="58"/>
      <c r="R83" s="53"/>
      <c r="S83" s="58"/>
      <c r="T83" s="53"/>
      <c r="U83" s="58"/>
      <c r="V83" s="53"/>
      <c r="X83" s="53"/>
      <c r="Y83" s="68"/>
      <c r="Z83" s="53"/>
      <c r="AA83" s="58"/>
      <c r="AB83" s="58"/>
      <c r="AC83" s="51"/>
      <c r="AD83" s="53"/>
      <c r="AE83" s="51"/>
    </row>
    <row r="84" spans="1:31" hidden="1">
      <c r="A84" s="51" t="s">
        <v>264</v>
      </c>
      <c r="B84" s="51">
        <v>2020</v>
      </c>
      <c r="C84" s="51">
        <v>2019</v>
      </c>
      <c r="D84" s="51"/>
      <c r="E84" s="51"/>
      <c r="F84" s="53" t="s">
        <v>168</v>
      </c>
      <c r="G84" s="58"/>
      <c r="H84" s="53"/>
      <c r="I84" s="58"/>
      <c r="J84" s="53"/>
      <c r="P84" s="67"/>
      <c r="Q84" s="58"/>
      <c r="R84" s="53"/>
      <c r="S84" s="58"/>
      <c r="T84" s="53"/>
      <c r="U84" s="58"/>
      <c r="V84" s="53"/>
      <c r="X84" s="53"/>
      <c r="Y84" s="68"/>
      <c r="Z84" s="53"/>
      <c r="AA84" s="58"/>
      <c r="AB84" s="58"/>
      <c r="AC84" s="51"/>
      <c r="AD84" s="53"/>
      <c r="AE84" s="51"/>
    </row>
    <row r="85" spans="1:31" hidden="1">
      <c r="A85" s="51" t="s">
        <v>264</v>
      </c>
      <c r="B85" s="51">
        <v>2021</v>
      </c>
      <c r="C85" s="51">
        <v>2020</v>
      </c>
      <c r="D85" s="51"/>
      <c r="E85" s="51" t="s">
        <v>1323</v>
      </c>
      <c r="F85" s="53" t="s">
        <v>142</v>
      </c>
      <c r="G85" s="58" t="s">
        <v>817</v>
      </c>
      <c r="H85" s="53" t="s">
        <v>168</v>
      </c>
      <c r="I85" s="58"/>
      <c r="J85" s="53"/>
      <c r="P85" s="67"/>
      <c r="Q85" s="58"/>
      <c r="R85" s="53"/>
      <c r="S85" s="58"/>
      <c r="T85" s="53"/>
      <c r="U85" s="58"/>
      <c r="V85" s="53"/>
      <c r="X85" s="53"/>
      <c r="Y85" s="68"/>
      <c r="Z85" s="53"/>
      <c r="AA85" s="58"/>
      <c r="AB85" s="58"/>
      <c r="AC85" s="51"/>
      <c r="AD85" s="53"/>
      <c r="AE85" s="51"/>
    </row>
    <row r="86" spans="1:31" ht="72.5" hidden="1">
      <c r="A86" s="51" t="s">
        <v>264</v>
      </c>
      <c r="B86" s="51">
        <v>2022</v>
      </c>
      <c r="C86" s="51">
        <v>2021</v>
      </c>
      <c r="D86" s="51"/>
      <c r="E86" s="51"/>
      <c r="F86" s="53" t="s">
        <v>142</v>
      </c>
      <c r="G86" s="54" t="s">
        <v>1340</v>
      </c>
      <c r="H86" s="104" t="s">
        <v>168</v>
      </c>
      <c r="I86" s="82"/>
      <c r="J86" s="81"/>
      <c r="K86" s="81"/>
      <c r="L86" s="235"/>
      <c r="M86" s="81"/>
      <c r="N86" s="81"/>
      <c r="O86" s="81"/>
      <c r="P86" s="81"/>
      <c r="Q86" s="82"/>
      <c r="R86" s="81"/>
      <c r="S86" s="82"/>
      <c r="T86" s="81"/>
      <c r="U86" s="82"/>
      <c r="V86" s="81"/>
      <c r="W86" s="82"/>
      <c r="X86" s="81"/>
      <c r="Y86" s="82"/>
      <c r="Z86" s="81"/>
      <c r="AA86" s="82"/>
      <c r="AB86" s="82"/>
      <c r="AC86" s="82"/>
      <c r="AD86" s="82"/>
      <c r="AE86" s="82"/>
    </row>
    <row r="87" spans="1:31" hidden="1">
      <c r="A87" s="47" t="s">
        <v>264</v>
      </c>
      <c r="B87" s="47">
        <v>2023</v>
      </c>
      <c r="C87" s="47">
        <v>2022</v>
      </c>
      <c r="D87" s="47"/>
      <c r="E87" s="47"/>
      <c r="F87" s="55" t="s">
        <v>168</v>
      </c>
      <c r="G87" s="95"/>
      <c r="H87" s="195"/>
      <c r="I87" s="196"/>
      <c r="J87" s="197"/>
      <c r="K87" s="197"/>
      <c r="L87" s="234"/>
      <c r="M87" s="197"/>
      <c r="N87" s="197"/>
      <c r="O87" s="197"/>
      <c r="P87" s="197"/>
      <c r="Q87" s="196"/>
      <c r="R87" s="197"/>
      <c r="S87" s="196"/>
      <c r="T87" s="197"/>
      <c r="U87" s="196"/>
      <c r="V87" s="197"/>
      <c r="W87" s="196"/>
      <c r="X87" s="197"/>
      <c r="Y87" s="196"/>
      <c r="Z87" s="197"/>
      <c r="AA87" s="196"/>
      <c r="AB87" s="196"/>
      <c r="AC87" s="196"/>
      <c r="AD87" s="196"/>
      <c r="AE87" s="196"/>
    </row>
    <row r="88" spans="1:31" hidden="1">
      <c r="A88" s="51" t="s">
        <v>21</v>
      </c>
      <c r="B88" s="34">
        <v>2017</v>
      </c>
      <c r="C88" s="51">
        <v>2016</v>
      </c>
      <c r="D88" s="51"/>
      <c r="E88" s="51"/>
      <c r="F88" s="53" t="s">
        <v>142</v>
      </c>
      <c r="G88" s="58"/>
      <c r="H88" s="53" t="s">
        <v>142</v>
      </c>
      <c r="I88" s="58" t="s">
        <v>150</v>
      </c>
      <c r="J88" s="53" t="s">
        <v>176</v>
      </c>
      <c r="N88" s="60">
        <v>24400000</v>
      </c>
      <c r="O88" s="60">
        <v>9295534</v>
      </c>
      <c r="P88" s="61">
        <v>0.38096450819672129</v>
      </c>
      <c r="Q88" s="159">
        <v>42614</v>
      </c>
      <c r="R88" s="62">
        <v>2176271</v>
      </c>
      <c r="S88" s="63">
        <v>0.23412006238694841</v>
      </c>
      <c r="T88" s="70" t="s">
        <v>61</v>
      </c>
      <c r="U88" s="71" t="s">
        <v>61</v>
      </c>
      <c r="V88" s="70" t="s">
        <v>61</v>
      </c>
      <c r="W88" s="71" t="s">
        <v>61</v>
      </c>
      <c r="X88" s="70" t="s">
        <v>61</v>
      </c>
      <c r="Y88" s="72" t="s">
        <v>61</v>
      </c>
      <c r="Z88" s="62">
        <v>288928</v>
      </c>
      <c r="AA88" s="63">
        <v>3.1082453143627897E-2</v>
      </c>
      <c r="AB88" s="87" t="s">
        <v>61</v>
      </c>
      <c r="AC88" s="80"/>
      <c r="AD88" s="53" t="s">
        <v>142</v>
      </c>
      <c r="AE88" s="80" t="s">
        <v>148</v>
      </c>
    </row>
    <row r="89" spans="1:31" hidden="1">
      <c r="A89" s="51" t="s">
        <v>21</v>
      </c>
      <c r="B89" s="51">
        <v>2018</v>
      </c>
      <c r="C89" s="51">
        <v>2017</v>
      </c>
      <c r="D89" s="51"/>
      <c r="E89" s="51"/>
      <c r="F89" s="53"/>
      <c r="G89" s="58"/>
      <c r="H89" s="53"/>
      <c r="I89" s="58"/>
      <c r="J89" s="53" t="s">
        <v>176</v>
      </c>
      <c r="N89" s="60" t="s">
        <v>424</v>
      </c>
      <c r="O89" s="60">
        <v>24253758</v>
      </c>
      <c r="P89" s="100"/>
      <c r="Q89" s="159">
        <v>42856</v>
      </c>
      <c r="R89" s="62">
        <v>11875558</v>
      </c>
      <c r="S89" s="63">
        <v>0.48963785323495024</v>
      </c>
      <c r="T89" s="70" t="s">
        <v>61</v>
      </c>
      <c r="U89" s="71" t="s">
        <v>61</v>
      </c>
      <c r="V89" s="70" t="s">
        <v>61</v>
      </c>
      <c r="W89" s="71" t="s">
        <v>61</v>
      </c>
      <c r="X89" s="70" t="s">
        <v>61</v>
      </c>
      <c r="Y89" s="72" t="s">
        <v>61</v>
      </c>
      <c r="Z89" s="62">
        <v>3873011</v>
      </c>
      <c r="AA89" s="63">
        <v>0.1596870472608822</v>
      </c>
      <c r="AB89" s="63"/>
      <c r="AC89" s="80"/>
      <c r="AD89" s="79" t="s">
        <v>142</v>
      </c>
      <c r="AE89" s="80" t="s">
        <v>1341</v>
      </c>
    </row>
    <row r="90" spans="1:31" hidden="1">
      <c r="A90" s="51" t="s">
        <v>21</v>
      </c>
      <c r="B90" s="51">
        <v>2019</v>
      </c>
      <c r="C90" s="51">
        <v>2018</v>
      </c>
      <c r="D90" s="51"/>
      <c r="E90" s="51"/>
      <c r="F90" s="53"/>
      <c r="G90" s="58"/>
      <c r="H90" s="53"/>
      <c r="I90" s="58"/>
      <c r="J90" s="53" t="s">
        <v>226</v>
      </c>
      <c r="N90" s="52" t="s">
        <v>424</v>
      </c>
      <c r="O90" s="60">
        <v>15823858.431098051</v>
      </c>
      <c r="P90" s="100"/>
      <c r="Q90" s="58" t="s">
        <v>258</v>
      </c>
      <c r="R90" s="62">
        <v>2869118.1289205812</v>
      </c>
      <c r="S90" s="63">
        <v>0.18131596294377914</v>
      </c>
      <c r="T90" s="62">
        <v>495050.20000000013</v>
      </c>
      <c r="U90" s="63">
        <v>3.12850498603486E-2</v>
      </c>
      <c r="V90" s="62">
        <v>0</v>
      </c>
      <c r="W90" s="64">
        <v>0</v>
      </c>
      <c r="X90" s="62">
        <v>0</v>
      </c>
      <c r="Y90" s="65">
        <v>0</v>
      </c>
      <c r="Z90" s="62">
        <v>495050.20000000013</v>
      </c>
      <c r="AA90" s="63">
        <v>3.12850498603486E-2</v>
      </c>
      <c r="AB90" s="63"/>
      <c r="AC90" s="80"/>
      <c r="AD90" s="79" t="s">
        <v>142</v>
      </c>
      <c r="AE90" s="80" t="s">
        <v>803</v>
      </c>
    </row>
    <row r="91" spans="1:31" hidden="1">
      <c r="A91" s="51" t="s">
        <v>21</v>
      </c>
      <c r="B91" s="51">
        <v>2020</v>
      </c>
      <c r="C91" s="51">
        <v>2019</v>
      </c>
      <c r="D91" s="51"/>
      <c r="E91" s="51"/>
      <c r="F91" s="53" t="s">
        <v>142</v>
      </c>
      <c r="G91" s="58"/>
      <c r="H91" s="53" t="s">
        <v>142</v>
      </c>
      <c r="I91" s="58"/>
      <c r="J91" s="53" t="s">
        <v>226</v>
      </c>
      <c r="N91" s="60">
        <v>25189253.125</v>
      </c>
      <c r="O91" s="60">
        <v>16121122</v>
      </c>
      <c r="P91" s="103"/>
      <c r="Q91" s="58" t="s">
        <v>259</v>
      </c>
      <c r="R91" s="62">
        <v>3848508.8169979234</v>
      </c>
      <c r="S91" s="63">
        <v>0.23872461136442957</v>
      </c>
      <c r="T91" s="62">
        <v>1196623.8602315478</v>
      </c>
      <c r="U91" s="63">
        <v>7.0000000000000007E-2</v>
      </c>
      <c r="V91" s="62">
        <v>171748.00570666799</v>
      </c>
      <c r="W91" s="64">
        <v>0.01</v>
      </c>
      <c r="X91" s="62">
        <v>0</v>
      </c>
      <c r="Y91" s="65">
        <v>0</v>
      </c>
      <c r="Z91" s="62">
        <v>1368371.8659382157</v>
      </c>
      <c r="AA91" s="63">
        <v>0.08</v>
      </c>
      <c r="AB91" s="63" t="s">
        <v>149</v>
      </c>
      <c r="AC91" s="80"/>
      <c r="AD91" s="79" t="s">
        <v>142</v>
      </c>
      <c r="AE91" s="80" t="s">
        <v>148</v>
      </c>
    </row>
    <row r="92" spans="1:31" hidden="1">
      <c r="A92" s="51" t="s">
        <v>21</v>
      </c>
      <c r="B92" s="51">
        <v>2021</v>
      </c>
      <c r="C92" s="51">
        <v>2020</v>
      </c>
      <c r="D92" s="51"/>
      <c r="E92" s="51"/>
      <c r="F92" s="53" t="s">
        <v>142</v>
      </c>
      <c r="G92" s="58" t="s">
        <v>1311</v>
      </c>
      <c r="H92" s="53" t="s">
        <v>142</v>
      </c>
      <c r="I92" s="58" t="s">
        <v>150</v>
      </c>
      <c r="J92" s="53" t="s">
        <v>820</v>
      </c>
      <c r="M92" s="158">
        <v>44136</v>
      </c>
      <c r="N92" s="59">
        <v>27815339</v>
      </c>
      <c r="O92" s="59">
        <v>25931269</v>
      </c>
      <c r="P92" s="61">
        <v>0.93</v>
      </c>
      <c r="Q92" s="58" t="s">
        <v>268</v>
      </c>
      <c r="R92" s="83">
        <v>6181745</v>
      </c>
      <c r="S92" s="63">
        <v>0.23838960600038508</v>
      </c>
      <c r="T92" s="83">
        <v>2586344</v>
      </c>
      <c r="U92" s="64">
        <v>9.973842776456486E-2</v>
      </c>
      <c r="V92" s="83">
        <v>98695</v>
      </c>
      <c r="W92" s="65">
        <v>3.8060227596266112E-3</v>
      </c>
      <c r="X92" s="53">
        <v>0</v>
      </c>
      <c r="Y92" s="61">
        <v>0</v>
      </c>
      <c r="Z92" s="62">
        <v>2685039</v>
      </c>
      <c r="AA92" s="74">
        <v>0.10354445052419146</v>
      </c>
      <c r="AB92" s="51" t="s">
        <v>149</v>
      </c>
      <c r="AC92" s="58"/>
      <c r="AE92" s="51"/>
    </row>
    <row r="93" spans="1:31" hidden="1">
      <c r="A93" s="51" t="s">
        <v>21</v>
      </c>
      <c r="B93" s="51">
        <v>2022</v>
      </c>
      <c r="C93" s="51">
        <v>2021</v>
      </c>
      <c r="D93" s="51" t="s">
        <v>1336</v>
      </c>
      <c r="E93" s="51"/>
      <c r="F93" s="53" t="s">
        <v>142</v>
      </c>
      <c r="G93" s="54" t="s">
        <v>1312</v>
      </c>
      <c r="H93" s="53" t="s">
        <v>142</v>
      </c>
      <c r="I93" s="58" t="s">
        <v>150</v>
      </c>
      <c r="J93" s="53" t="s">
        <v>226</v>
      </c>
      <c r="N93" s="59">
        <v>25931269</v>
      </c>
      <c r="O93" s="60">
        <v>25931268</v>
      </c>
      <c r="P93" s="61">
        <f>(O93/N93)*100%</f>
        <v>0.99999996143651892</v>
      </c>
      <c r="Q93" s="58" t="s">
        <v>269</v>
      </c>
      <c r="R93" s="62">
        <v>5847403</v>
      </c>
      <c r="S93" s="63">
        <v>0.22549622332390379</v>
      </c>
      <c r="T93" s="62">
        <v>2364914</v>
      </c>
      <c r="U93" s="63">
        <v>9.1199319678466936E-2</v>
      </c>
      <c r="V93" s="62">
        <v>260558</v>
      </c>
      <c r="W93" s="64">
        <v>1.0048023876040308E-2</v>
      </c>
      <c r="X93" s="62">
        <v>0</v>
      </c>
      <c r="Y93" s="65">
        <v>0</v>
      </c>
      <c r="Z93" s="62">
        <v>2625472</v>
      </c>
      <c r="AA93" s="63">
        <v>0.10124734355450725</v>
      </c>
      <c r="AB93" s="58" t="s">
        <v>153</v>
      </c>
      <c r="AC93" s="51"/>
      <c r="AD93" s="79" t="s">
        <v>142</v>
      </c>
      <c r="AE93" s="51"/>
    </row>
    <row r="94" spans="1:31">
      <c r="A94" s="51" t="s">
        <v>21</v>
      </c>
      <c r="B94" s="51">
        <v>2023</v>
      </c>
      <c r="C94" s="51">
        <v>2022</v>
      </c>
      <c r="D94" s="51" t="s">
        <v>1331</v>
      </c>
      <c r="E94" s="51"/>
      <c r="F94" s="53" t="s">
        <v>142</v>
      </c>
      <c r="G94" s="58" t="s">
        <v>1312</v>
      </c>
      <c r="H94" s="105" t="s">
        <v>142</v>
      </c>
      <c r="I94" s="58" t="s">
        <v>150</v>
      </c>
      <c r="J94" s="105" t="s">
        <v>226</v>
      </c>
      <c r="N94" s="60">
        <v>27190905.806653835</v>
      </c>
      <c r="O94" s="60">
        <v>27190905.806653835</v>
      </c>
      <c r="P94" s="67">
        <v>1</v>
      </c>
      <c r="Q94" s="58" t="s">
        <v>270</v>
      </c>
      <c r="R94" s="62">
        <v>6768449.3639476858</v>
      </c>
      <c r="S94" s="63">
        <v>0.24892327648354368</v>
      </c>
      <c r="T94" s="62">
        <v>3356780.9671600093</v>
      </c>
      <c r="U94" s="63">
        <v>0.12345234068438345</v>
      </c>
      <c r="V94" s="62">
        <v>240232.90470360729</v>
      </c>
      <c r="W94" s="64">
        <v>8.8350460411958896E-3</v>
      </c>
      <c r="X94" s="62">
        <v>0</v>
      </c>
      <c r="Y94" s="68">
        <v>0</v>
      </c>
      <c r="Z94" s="62">
        <v>3597013.8718636162</v>
      </c>
      <c r="AA94" s="63">
        <v>0.13228738672557933</v>
      </c>
      <c r="AB94" s="63"/>
      <c r="AC94" s="80"/>
      <c r="AD94" s="51" t="s">
        <v>142</v>
      </c>
      <c r="AE94" s="51" t="s">
        <v>148</v>
      </c>
    </row>
    <row r="95" spans="1:31" hidden="1">
      <c r="A95" s="47" t="s">
        <v>21</v>
      </c>
      <c r="B95" s="47">
        <v>2023</v>
      </c>
      <c r="C95" s="47">
        <v>2022</v>
      </c>
      <c r="D95" s="47" t="s">
        <v>1331</v>
      </c>
      <c r="E95" s="47"/>
      <c r="F95" s="55" t="s">
        <v>142</v>
      </c>
      <c r="G95" s="95"/>
      <c r="H95" s="55" t="s">
        <v>142</v>
      </c>
      <c r="I95" s="95" t="s">
        <v>165</v>
      </c>
      <c r="J95" s="55" t="s">
        <v>226</v>
      </c>
      <c r="K95" s="96"/>
      <c r="L95" s="96"/>
      <c r="M95" s="96"/>
      <c r="N95" s="146">
        <v>27190905.806653835</v>
      </c>
      <c r="O95" s="146">
        <v>27190905.806653835</v>
      </c>
      <c r="P95" s="97">
        <v>1</v>
      </c>
      <c r="Q95" s="95" t="s">
        <v>271</v>
      </c>
      <c r="R95" s="147">
        <v>6052021.5087239193</v>
      </c>
      <c r="S95" s="148">
        <v>0.22257520774622155</v>
      </c>
      <c r="T95" s="147">
        <v>3028257.4959813193</v>
      </c>
      <c r="U95" s="148">
        <v>0.11137023229436807</v>
      </c>
      <c r="V95" s="147">
        <v>206298.891521816</v>
      </c>
      <c r="W95" s="149">
        <v>7.5870547670880825E-3</v>
      </c>
      <c r="X95" s="147">
        <v>0</v>
      </c>
      <c r="Y95" s="98">
        <v>0</v>
      </c>
      <c r="Z95" s="147">
        <v>3234556.3875031364</v>
      </c>
      <c r="AA95" s="148">
        <v>0.1189572870614562</v>
      </c>
      <c r="AB95" s="148"/>
      <c r="AC95" s="150"/>
      <c r="AD95" s="151"/>
      <c r="AE95" s="47" t="s">
        <v>148</v>
      </c>
    </row>
    <row r="96" spans="1:31" hidden="1">
      <c r="A96" s="51" t="s">
        <v>25</v>
      </c>
      <c r="B96" s="51">
        <v>2017</v>
      </c>
      <c r="C96" s="51">
        <v>2016</v>
      </c>
      <c r="D96" s="51"/>
      <c r="E96" s="51"/>
      <c r="F96" s="53" t="s">
        <v>142</v>
      </c>
      <c r="G96" s="58"/>
      <c r="H96" s="53" t="s">
        <v>142</v>
      </c>
      <c r="I96" s="58" t="s">
        <v>150</v>
      </c>
      <c r="J96" s="53" t="s">
        <v>145</v>
      </c>
      <c r="O96" s="60">
        <v>5053330</v>
      </c>
      <c r="P96" s="61"/>
      <c r="Q96" s="58" t="s">
        <v>273</v>
      </c>
      <c r="R96" s="62">
        <v>3044474</v>
      </c>
      <c r="S96" s="63">
        <v>0.60246886706389646</v>
      </c>
      <c r="T96" s="70" t="s">
        <v>61</v>
      </c>
      <c r="U96" s="71" t="s">
        <v>61</v>
      </c>
      <c r="V96" s="70" t="s">
        <v>61</v>
      </c>
      <c r="W96" s="71" t="s">
        <v>61</v>
      </c>
      <c r="X96" s="70" t="s">
        <v>61</v>
      </c>
      <c r="Y96" s="72" t="s">
        <v>61</v>
      </c>
      <c r="Z96" s="62">
        <v>2008856</v>
      </c>
      <c r="AA96" s="63">
        <v>0.39753113293610354</v>
      </c>
      <c r="AB96" s="87" t="s">
        <v>61</v>
      </c>
      <c r="AC96" s="80"/>
      <c r="AD96" s="79" t="s">
        <v>142</v>
      </c>
      <c r="AE96" s="80" t="s">
        <v>148</v>
      </c>
    </row>
    <row r="97" spans="1:31" hidden="1">
      <c r="A97" s="51" t="s">
        <v>25</v>
      </c>
      <c r="B97" s="51">
        <v>2018</v>
      </c>
      <c r="C97" s="51">
        <v>2017</v>
      </c>
      <c r="D97" s="51"/>
      <c r="E97" s="51"/>
      <c r="F97" s="53"/>
      <c r="G97" s="58"/>
      <c r="H97" s="53"/>
      <c r="I97" s="58"/>
      <c r="J97" s="53" t="s">
        <v>145</v>
      </c>
      <c r="N97" s="60">
        <v>5711072</v>
      </c>
      <c r="O97" s="60">
        <v>3667906</v>
      </c>
      <c r="P97" s="100"/>
      <c r="Q97" s="58" t="s">
        <v>274</v>
      </c>
      <c r="R97" s="62">
        <v>1519192</v>
      </c>
      <c r="S97" s="63">
        <v>0.41418509634652578</v>
      </c>
      <c r="T97" s="62">
        <v>794156</v>
      </c>
      <c r="U97" s="63">
        <v>0.21651481799151887</v>
      </c>
      <c r="V97" s="62">
        <v>315872</v>
      </c>
      <c r="W97" s="64">
        <v>8.6117801274078448E-2</v>
      </c>
      <c r="X97" s="62">
        <v>0</v>
      </c>
      <c r="Y97" s="65">
        <v>0</v>
      </c>
      <c r="Z97" s="62">
        <v>1110028</v>
      </c>
      <c r="AA97" s="63">
        <v>0.30263261926559731</v>
      </c>
      <c r="AB97" s="63"/>
      <c r="AC97" s="80"/>
      <c r="AD97" s="79" t="s">
        <v>142</v>
      </c>
      <c r="AE97" s="80" t="s">
        <v>148</v>
      </c>
    </row>
    <row r="98" spans="1:31" hidden="1">
      <c r="A98" s="51" t="s">
        <v>25</v>
      </c>
      <c r="B98" s="51">
        <v>2019</v>
      </c>
      <c r="C98" s="51">
        <v>2018</v>
      </c>
      <c r="D98" s="51"/>
      <c r="E98" s="51"/>
      <c r="F98" s="53"/>
      <c r="G98" s="58"/>
      <c r="H98" s="53"/>
      <c r="I98" s="58"/>
      <c r="J98" s="53" t="s">
        <v>145</v>
      </c>
      <c r="N98" s="59">
        <v>4684517</v>
      </c>
      <c r="O98" s="60">
        <v>4442612</v>
      </c>
      <c r="P98" s="100"/>
      <c r="Q98" s="159">
        <v>43313</v>
      </c>
      <c r="R98" s="62">
        <v>1841199</v>
      </c>
      <c r="S98" s="63">
        <v>0.41444064887953302</v>
      </c>
      <c r="T98" s="62">
        <v>1351826</v>
      </c>
      <c r="U98" s="63">
        <v>0.30428630724447692</v>
      </c>
      <c r="V98" s="62">
        <v>547137</v>
      </c>
      <c r="W98" s="64">
        <v>0.12315660246719723</v>
      </c>
      <c r="X98" s="62">
        <v>0</v>
      </c>
      <c r="Y98" s="65">
        <v>0</v>
      </c>
      <c r="Z98" s="62">
        <v>1898963</v>
      </c>
      <c r="AA98" s="63">
        <v>0.42744290971167415</v>
      </c>
      <c r="AB98" s="63"/>
      <c r="AC98" s="80"/>
      <c r="AD98" s="79" t="s">
        <v>142</v>
      </c>
      <c r="AE98" s="80" t="s">
        <v>803</v>
      </c>
    </row>
    <row r="99" spans="1:31" hidden="1">
      <c r="A99" s="51" t="s">
        <v>25</v>
      </c>
      <c r="B99" s="51">
        <v>2020</v>
      </c>
      <c r="C99" s="51">
        <v>2019</v>
      </c>
      <c r="D99" s="51"/>
      <c r="E99" s="51"/>
      <c r="F99" s="53" t="s">
        <v>142</v>
      </c>
      <c r="G99" s="58"/>
      <c r="H99" s="53" t="s">
        <v>142</v>
      </c>
      <c r="I99" s="58"/>
      <c r="J99" s="53" t="s">
        <v>145</v>
      </c>
      <c r="N99" s="160">
        <v>4826000</v>
      </c>
      <c r="O99" s="160">
        <v>4391870</v>
      </c>
      <c r="P99" s="103"/>
      <c r="Q99" s="159" t="s">
        <v>275</v>
      </c>
      <c r="R99" s="161">
        <v>1786004</v>
      </c>
      <c r="S99" s="63">
        <v>0.41</v>
      </c>
      <c r="T99" s="161">
        <v>1343336</v>
      </c>
      <c r="U99" s="63">
        <v>0.31</v>
      </c>
      <c r="V99" s="161">
        <v>465773</v>
      </c>
      <c r="W99" s="64">
        <v>0.11</v>
      </c>
      <c r="X99" s="62">
        <v>0</v>
      </c>
      <c r="Y99" s="65">
        <v>0</v>
      </c>
      <c r="Z99" s="161">
        <v>1809109</v>
      </c>
      <c r="AA99" s="63">
        <v>0.42</v>
      </c>
      <c r="AB99" s="63" t="s">
        <v>153</v>
      </c>
      <c r="AC99" s="80"/>
      <c r="AD99" s="79" t="s">
        <v>142</v>
      </c>
      <c r="AE99" s="51" t="s">
        <v>148</v>
      </c>
    </row>
    <row r="100" spans="1:31" hidden="1">
      <c r="A100" s="51" t="s">
        <v>25</v>
      </c>
      <c r="B100" s="51">
        <v>2021</v>
      </c>
      <c r="C100" s="51">
        <v>2020</v>
      </c>
      <c r="D100" s="51"/>
      <c r="E100" s="51"/>
      <c r="F100" s="53" t="s">
        <v>142</v>
      </c>
      <c r="G100" s="58" t="s">
        <v>1311</v>
      </c>
      <c r="H100" s="53" t="s">
        <v>142</v>
      </c>
      <c r="I100" s="58" t="s">
        <v>150</v>
      </c>
      <c r="J100" s="53" t="s">
        <v>145</v>
      </c>
      <c r="M100" s="158">
        <v>43922</v>
      </c>
      <c r="N100" s="59">
        <v>4830000</v>
      </c>
      <c r="O100" s="59">
        <v>4596014</v>
      </c>
      <c r="P100" s="61">
        <v>0.95</v>
      </c>
      <c r="Q100" s="58" t="s">
        <v>276</v>
      </c>
      <c r="R100" s="83">
        <v>1619211</v>
      </c>
      <c r="S100" s="63">
        <v>0.35</v>
      </c>
      <c r="T100" s="83">
        <v>1608758</v>
      </c>
      <c r="U100" s="64">
        <v>0.35</v>
      </c>
      <c r="V100" s="83">
        <v>753979</v>
      </c>
      <c r="W100" s="65">
        <v>0.16</v>
      </c>
      <c r="X100" s="53">
        <v>0</v>
      </c>
      <c r="Y100" s="61">
        <v>0</v>
      </c>
      <c r="Z100" s="83">
        <v>2362737</v>
      </c>
      <c r="AA100" s="63">
        <v>0.51</v>
      </c>
      <c r="AB100" s="51" t="s">
        <v>153</v>
      </c>
      <c r="AC100" s="58"/>
      <c r="AE100" s="51"/>
    </row>
    <row r="101" spans="1:31" hidden="1">
      <c r="A101" s="51" t="s">
        <v>25</v>
      </c>
      <c r="B101" s="51">
        <v>2022</v>
      </c>
      <c r="C101" s="51">
        <v>2021</v>
      </c>
      <c r="D101" s="51" t="s">
        <v>180</v>
      </c>
      <c r="E101" s="51"/>
      <c r="F101" s="53" t="s">
        <v>142</v>
      </c>
      <c r="G101" s="54" t="s">
        <v>1312</v>
      </c>
      <c r="H101" s="53" t="s">
        <v>142</v>
      </c>
      <c r="I101" s="58" t="s">
        <v>150</v>
      </c>
      <c r="J101" s="53" t="s">
        <v>145</v>
      </c>
      <c r="N101" s="76">
        <v>4900000</v>
      </c>
      <c r="O101" s="77">
        <v>4879385</v>
      </c>
      <c r="P101" s="61">
        <f>O101/N101</f>
        <v>0.99579285714285715</v>
      </c>
      <c r="Q101" s="78" t="s">
        <v>278</v>
      </c>
      <c r="R101" s="62">
        <v>1591200</v>
      </c>
      <c r="S101" s="63">
        <v>0.33</v>
      </c>
      <c r="T101" s="62">
        <v>1657212</v>
      </c>
      <c r="U101" s="63">
        <v>0.34</v>
      </c>
      <c r="V101" s="62">
        <v>632524</v>
      </c>
      <c r="W101" s="64">
        <v>0.13</v>
      </c>
      <c r="X101" s="62">
        <v>0</v>
      </c>
      <c r="Y101" s="65">
        <v>0</v>
      </c>
      <c r="Z101" s="62">
        <v>2289736</v>
      </c>
      <c r="AA101" s="63">
        <v>0.47</v>
      </c>
      <c r="AB101" s="58" t="s">
        <v>153</v>
      </c>
      <c r="AC101" s="51"/>
      <c r="AD101" s="79" t="s">
        <v>142</v>
      </c>
      <c r="AE101" s="80" t="s">
        <v>148</v>
      </c>
    </row>
    <row r="102" spans="1:31">
      <c r="A102" s="51" t="s">
        <v>25</v>
      </c>
      <c r="B102" s="51">
        <v>2023</v>
      </c>
      <c r="C102" s="51">
        <v>2022</v>
      </c>
      <c r="D102" s="51" t="s">
        <v>180</v>
      </c>
      <c r="E102" s="51"/>
      <c r="F102" s="53" t="s">
        <v>142</v>
      </c>
      <c r="G102" s="58" t="s">
        <v>1312</v>
      </c>
      <c r="H102" s="53" t="s">
        <v>142</v>
      </c>
      <c r="I102" s="58" t="s">
        <v>150</v>
      </c>
      <c r="J102" s="53" t="s">
        <v>145</v>
      </c>
      <c r="M102" s="158">
        <v>44826</v>
      </c>
      <c r="N102" s="160">
        <v>6091097</v>
      </c>
      <c r="O102" s="160">
        <v>6091097</v>
      </c>
      <c r="P102" s="67">
        <v>1</v>
      </c>
      <c r="Q102" s="58" t="s">
        <v>280</v>
      </c>
      <c r="R102" s="161">
        <v>2004079</v>
      </c>
      <c r="S102" s="179">
        <v>0.33</v>
      </c>
      <c r="T102" s="161">
        <v>2011128</v>
      </c>
      <c r="U102" s="179">
        <v>0.33</v>
      </c>
      <c r="V102" s="161">
        <v>641565</v>
      </c>
      <c r="W102" s="180">
        <v>0.11</v>
      </c>
      <c r="X102" s="161">
        <v>0</v>
      </c>
      <c r="Y102" s="68">
        <v>0</v>
      </c>
      <c r="Z102" s="161">
        <v>2652693</v>
      </c>
      <c r="AA102" s="179">
        <v>0.44</v>
      </c>
      <c r="AB102" s="58" t="s">
        <v>153</v>
      </c>
      <c r="AC102" s="51"/>
      <c r="AD102" s="53" t="s">
        <v>142</v>
      </c>
      <c r="AE102" s="51"/>
    </row>
    <row r="103" spans="1:31" hidden="1">
      <c r="A103" s="47" t="s">
        <v>25</v>
      </c>
      <c r="B103" s="47">
        <v>2023</v>
      </c>
      <c r="C103" s="47">
        <v>2022</v>
      </c>
      <c r="D103" s="47" t="s">
        <v>180</v>
      </c>
      <c r="E103" s="47"/>
      <c r="F103" s="55" t="s">
        <v>142</v>
      </c>
      <c r="G103" s="95"/>
      <c r="H103" s="55" t="s">
        <v>142</v>
      </c>
      <c r="I103" s="95" t="s">
        <v>165</v>
      </c>
      <c r="J103" s="55" t="s">
        <v>145</v>
      </c>
      <c r="K103" s="96"/>
      <c r="L103" s="96"/>
      <c r="M103" s="108">
        <v>44826</v>
      </c>
      <c r="N103" s="109">
        <v>6091097</v>
      </c>
      <c r="O103" s="109">
        <v>6091097</v>
      </c>
      <c r="P103" s="128">
        <v>1</v>
      </c>
      <c r="Q103" s="95" t="s">
        <v>752</v>
      </c>
      <c r="R103" s="110">
        <v>1865230</v>
      </c>
      <c r="S103" s="111">
        <v>0.31</v>
      </c>
      <c r="T103" s="110">
        <v>2183556</v>
      </c>
      <c r="U103" s="111">
        <v>0.36</v>
      </c>
      <c r="V103" s="110">
        <v>806785</v>
      </c>
      <c r="W103" s="112">
        <v>0.13</v>
      </c>
      <c r="X103" s="110">
        <v>0</v>
      </c>
      <c r="Y103" s="129">
        <v>0</v>
      </c>
      <c r="Z103" s="110">
        <v>2990342</v>
      </c>
      <c r="AA103" s="111">
        <v>0.49</v>
      </c>
      <c r="AB103" s="95" t="s">
        <v>153</v>
      </c>
      <c r="AC103" s="47"/>
      <c r="AD103" s="55"/>
      <c r="AE103" s="47"/>
    </row>
    <row r="104" spans="1:31" hidden="1">
      <c r="A104" s="51" t="s">
        <v>29</v>
      </c>
      <c r="B104" s="34">
        <v>2017</v>
      </c>
      <c r="C104" s="51">
        <v>2016</v>
      </c>
      <c r="D104" s="51"/>
      <c r="E104" s="51"/>
      <c r="F104" s="53" t="s">
        <v>142</v>
      </c>
      <c r="G104" s="58"/>
      <c r="H104" s="53" t="s">
        <v>142</v>
      </c>
      <c r="I104" s="58" t="s">
        <v>150</v>
      </c>
      <c r="J104" s="53" t="s">
        <v>226</v>
      </c>
      <c r="O104" s="60">
        <v>12903715</v>
      </c>
      <c r="P104" s="61"/>
      <c r="Q104" s="58" t="s">
        <v>283</v>
      </c>
      <c r="R104" s="62">
        <v>2719137.45</v>
      </c>
      <c r="S104" s="63">
        <v>0.21072516325724802</v>
      </c>
      <c r="T104" s="62">
        <v>1052435.6500000004</v>
      </c>
      <c r="U104" s="63">
        <v>8.1560670706071883E-2</v>
      </c>
      <c r="V104" s="62">
        <v>0</v>
      </c>
      <c r="W104" s="64">
        <v>0</v>
      </c>
      <c r="X104" s="62">
        <v>0</v>
      </c>
      <c r="Y104" s="65">
        <v>0</v>
      </c>
      <c r="Z104" s="62">
        <v>1052435.6500000004</v>
      </c>
      <c r="AA104" s="63">
        <v>8.1560670706071883E-2</v>
      </c>
      <c r="AB104" s="63" t="s">
        <v>149</v>
      </c>
      <c r="AC104" s="80"/>
      <c r="AD104" s="79" t="s">
        <v>142</v>
      </c>
      <c r="AE104" s="80" t="s">
        <v>148</v>
      </c>
    </row>
    <row r="105" spans="1:31" hidden="1">
      <c r="A105" s="51" t="s">
        <v>29</v>
      </c>
      <c r="B105" s="51">
        <v>2018</v>
      </c>
      <c r="C105" s="51">
        <v>2017</v>
      </c>
      <c r="D105" s="51"/>
      <c r="E105" s="51"/>
      <c r="F105" s="53"/>
      <c r="G105" s="58"/>
      <c r="H105" s="53"/>
      <c r="I105" s="58"/>
      <c r="J105" s="53" t="s">
        <v>226</v>
      </c>
      <c r="N105" s="60" t="s">
        <v>424</v>
      </c>
      <c r="O105" s="60">
        <v>13005810</v>
      </c>
      <c r="P105" s="100"/>
      <c r="Q105" s="58" t="s">
        <v>284</v>
      </c>
      <c r="R105" s="62">
        <v>2601276</v>
      </c>
      <c r="S105" s="63">
        <v>0.20000876531334841</v>
      </c>
      <c r="T105" s="62">
        <v>861293</v>
      </c>
      <c r="U105" s="63">
        <v>6.6223710787717188E-2</v>
      </c>
      <c r="V105" s="62">
        <v>36115</v>
      </c>
      <c r="W105" s="64">
        <v>2.7768358910363906E-3</v>
      </c>
      <c r="X105" s="62">
        <v>0</v>
      </c>
      <c r="Y105" s="65">
        <v>0</v>
      </c>
      <c r="Z105" s="62">
        <v>897408</v>
      </c>
      <c r="AA105" s="63">
        <v>6.9000546678753577E-2</v>
      </c>
      <c r="AB105" s="63"/>
      <c r="AC105" s="80"/>
      <c r="AD105" s="79" t="s">
        <v>142</v>
      </c>
      <c r="AE105" s="80" t="s">
        <v>148</v>
      </c>
    </row>
    <row r="106" spans="1:31" hidden="1">
      <c r="A106" s="51" t="s">
        <v>29</v>
      </c>
      <c r="B106" s="51">
        <v>2019</v>
      </c>
      <c r="C106" s="51">
        <v>2018</v>
      </c>
      <c r="D106" s="51"/>
      <c r="E106" s="51"/>
      <c r="F106" s="53"/>
      <c r="G106" s="58"/>
      <c r="H106" s="53"/>
      <c r="I106" s="58"/>
      <c r="J106" s="53" t="s">
        <v>226</v>
      </c>
      <c r="N106" s="52" t="s">
        <v>424</v>
      </c>
      <c r="O106" s="60">
        <v>13855374</v>
      </c>
      <c r="P106" s="100"/>
      <c r="Q106" s="58" t="s">
        <v>258</v>
      </c>
      <c r="R106" s="62">
        <v>2941367</v>
      </c>
      <c r="S106" s="63">
        <v>0.2122906967361545</v>
      </c>
      <c r="T106" s="62">
        <v>956668</v>
      </c>
      <c r="U106" s="63">
        <v>6.9046710684244256E-2</v>
      </c>
      <c r="V106" s="62">
        <v>34038</v>
      </c>
      <c r="W106" s="64">
        <v>2.4566641073709016E-3</v>
      </c>
      <c r="X106" s="62">
        <v>0</v>
      </c>
      <c r="Y106" s="65">
        <v>0</v>
      </c>
      <c r="Z106" s="62">
        <v>990706</v>
      </c>
      <c r="AA106" s="63">
        <v>7.1503374791615157E-2</v>
      </c>
      <c r="AB106" s="63"/>
      <c r="AC106" s="80"/>
      <c r="AD106" s="79" t="s">
        <v>142</v>
      </c>
      <c r="AE106" s="80" t="s">
        <v>803</v>
      </c>
    </row>
    <row r="107" spans="1:31" hidden="1">
      <c r="A107" s="51" t="s">
        <v>29</v>
      </c>
      <c r="B107" s="51">
        <v>2020</v>
      </c>
      <c r="C107" s="51">
        <v>2019</v>
      </c>
      <c r="D107" s="51"/>
      <c r="E107" s="51"/>
      <c r="F107" s="53" t="s">
        <v>142</v>
      </c>
      <c r="G107" s="58"/>
      <c r="H107" s="53" t="s">
        <v>142</v>
      </c>
      <c r="I107" s="58"/>
      <c r="J107" s="53" t="s">
        <v>226</v>
      </c>
      <c r="N107" s="60">
        <v>15758820.879120879</v>
      </c>
      <c r="O107" s="60">
        <v>14340527</v>
      </c>
      <c r="P107" s="103"/>
      <c r="Q107" s="58" t="s">
        <v>1342</v>
      </c>
      <c r="R107" s="62">
        <v>2703544</v>
      </c>
      <c r="S107" s="63">
        <v>0.19</v>
      </c>
      <c r="T107" s="62">
        <v>619139</v>
      </c>
      <c r="U107" s="63">
        <v>0.04</v>
      </c>
      <c r="V107" s="62">
        <v>21735</v>
      </c>
      <c r="W107" s="64">
        <v>0</v>
      </c>
      <c r="X107" s="62"/>
      <c r="Y107" s="65">
        <v>0.04</v>
      </c>
      <c r="Z107" s="62">
        <v>640874</v>
      </c>
      <c r="AA107" s="63">
        <v>0.04</v>
      </c>
      <c r="AB107" s="63" t="s">
        <v>149</v>
      </c>
      <c r="AC107" s="80"/>
      <c r="AD107" s="79" t="s">
        <v>142</v>
      </c>
      <c r="AE107" s="80" t="s">
        <v>148</v>
      </c>
    </row>
    <row r="108" spans="1:31" hidden="1">
      <c r="A108" s="51" t="s">
        <v>29</v>
      </c>
      <c r="B108" s="51">
        <v>2021</v>
      </c>
      <c r="C108" s="51">
        <v>2020</v>
      </c>
      <c r="D108" s="51"/>
      <c r="E108" s="51"/>
      <c r="F108" s="53" t="s">
        <v>142</v>
      </c>
      <c r="G108" s="58" t="s">
        <v>1311</v>
      </c>
      <c r="H108" s="53" t="s">
        <v>142</v>
      </c>
      <c r="I108" s="58" t="s">
        <v>150</v>
      </c>
      <c r="J108" s="53" t="s">
        <v>226</v>
      </c>
      <c r="M108" s="158">
        <v>43891</v>
      </c>
      <c r="N108" s="59">
        <v>16244513</v>
      </c>
      <c r="O108" s="59">
        <v>14640810</v>
      </c>
      <c r="P108" s="61">
        <v>0.9</v>
      </c>
      <c r="Q108" s="58" t="s">
        <v>240</v>
      </c>
      <c r="R108" s="83">
        <v>3080198.9099999997</v>
      </c>
      <c r="S108" s="63">
        <v>0.21038446028600874</v>
      </c>
      <c r="T108" s="83">
        <v>882474.18</v>
      </c>
      <c r="U108" s="64">
        <v>6.0274956098740444E-2</v>
      </c>
      <c r="V108" s="83">
        <v>134883.77000000002</v>
      </c>
      <c r="W108" s="65">
        <v>9.2128625397092118E-3</v>
      </c>
      <c r="X108" s="53">
        <v>0</v>
      </c>
      <c r="Y108" s="61">
        <v>0</v>
      </c>
      <c r="Z108" s="83">
        <v>1017357.9500000001</v>
      </c>
      <c r="AA108" s="63">
        <v>6.9487818638449647E-2</v>
      </c>
      <c r="AB108" s="51" t="s">
        <v>149</v>
      </c>
      <c r="AC108" s="58"/>
      <c r="AE108" s="51"/>
    </row>
    <row r="109" spans="1:31" hidden="1">
      <c r="A109" s="51" t="s">
        <v>29</v>
      </c>
      <c r="B109" s="51">
        <v>2022</v>
      </c>
      <c r="C109" s="51">
        <v>2021</v>
      </c>
      <c r="D109" s="51" t="s">
        <v>1331</v>
      </c>
      <c r="E109" s="51"/>
      <c r="F109" s="53" t="s">
        <v>142</v>
      </c>
      <c r="G109" s="54" t="s">
        <v>1312</v>
      </c>
      <c r="H109" s="53" t="s">
        <v>142</v>
      </c>
      <c r="I109" s="58" t="s">
        <v>150</v>
      </c>
      <c r="J109" s="53" t="s">
        <v>226</v>
      </c>
      <c r="N109" s="59">
        <v>16700000</v>
      </c>
      <c r="O109" s="60">
        <v>15375866</v>
      </c>
      <c r="P109" s="61">
        <f>O109/N109</f>
        <v>0.92071053892215571</v>
      </c>
      <c r="Q109" s="58" t="s">
        <v>287</v>
      </c>
      <c r="R109" s="62">
        <v>3331381.7699999996</v>
      </c>
      <c r="S109" s="63">
        <v>0.21666303348377253</v>
      </c>
      <c r="T109" s="62">
        <v>1613219.65</v>
      </c>
      <c r="U109" s="74">
        <v>0.1049189457036111</v>
      </c>
      <c r="V109" s="62">
        <v>165410.13999999993</v>
      </c>
      <c r="W109" s="64">
        <v>1.0757777155446069E-2</v>
      </c>
      <c r="X109" s="62">
        <v>0</v>
      </c>
      <c r="Y109" s="65">
        <v>0</v>
      </c>
      <c r="Z109" s="62">
        <v>1778629.79</v>
      </c>
      <c r="AA109" s="63">
        <v>0.11567672285905718</v>
      </c>
      <c r="AB109" s="58" t="s">
        <v>153</v>
      </c>
      <c r="AC109" s="51"/>
      <c r="AD109" s="53" t="s">
        <v>142</v>
      </c>
      <c r="AE109" s="80" t="s">
        <v>148</v>
      </c>
    </row>
    <row r="110" spans="1:31">
      <c r="A110" s="51" t="s">
        <v>29</v>
      </c>
      <c r="B110" s="51">
        <v>2023</v>
      </c>
      <c r="C110" s="51">
        <v>2022</v>
      </c>
      <c r="D110" s="51" t="s">
        <v>1331</v>
      </c>
      <c r="E110" s="51"/>
      <c r="F110" s="53" t="s">
        <v>142</v>
      </c>
      <c r="G110" s="58" t="s">
        <v>1312</v>
      </c>
      <c r="H110" s="53" t="s">
        <v>142</v>
      </c>
      <c r="I110" s="58" t="s">
        <v>150</v>
      </c>
      <c r="J110" s="53" t="s">
        <v>226</v>
      </c>
      <c r="N110" s="60">
        <v>16818391</v>
      </c>
      <c r="O110" s="60">
        <v>15800189</v>
      </c>
      <c r="P110" s="67">
        <v>0.9394590124584451</v>
      </c>
      <c r="Q110" s="58" t="s">
        <v>262</v>
      </c>
      <c r="R110" s="62">
        <v>4026354</v>
      </c>
      <c r="S110" s="63">
        <v>0.25482948336883821</v>
      </c>
      <c r="T110" s="62">
        <v>1997572</v>
      </c>
      <c r="U110" s="74">
        <v>0.12642709527082238</v>
      </c>
      <c r="V110" s="62">
        <v>101289</v>
      </c>
      <c r="W110" s="75">
        <v>6.4106195185386705E-3</v>
      </c>
      <c r="X110" s="62">
        <v>0</v>
      </c>
      <c r="Y110" s="68">
        <v>0</v>
      </c>
      <c r="Z110" s="62">
        <v>2098861</v>
      </c>
      <c r="AA110" s="63">
        <v>0.13283771478936107</v>
      </c>
      <c r="AB110" s="63"/>
      <c r="AC110" s="80"/>
      <c r="AD110" s="51" t="s">
        <v>142</v>
      </c>
      <c r="AE110" s="51" t="s">
        <v>148</v>
      </c>
    </row>
    <row r="111" spans="1:31" hidden="1">
      <c r="A111" s="47" t="s">
        <v>29</v>
      </c>
      <c r="B111" s="47">
        <v>2023</v>
      </c>
      <c r="C111" s="47">
        <v>2022</v>
      </c>
      <c r="D111" s="47" t="s">
        <v>1331</v>
      </c>
      <c r="E111" s="47"/>
      <c r="F111" s="55" t="s">
        <v>142</v>
      </c>
      <c r="G111" s="95"/>
      <c r="H111" s="55" t="s">
        <v>142</v>
      </c>
      <c r="I111" s="95" t="s">
        <v>165</v>
      </c>
      <c r="J111" s="55" t="s">
        <v>226</v>
      </c>
      <c r="K111" s="96"/>
      <c r="L111" s="96"/>
      <c r="M111" s="96"/>
      <c r="N111" s="146">
        <v>16232473.344707103</v>
      </c>
      <c r="O111" s="146">
        <v>16232473.344707103</v>
      </c>
      <c r="P111" s="97">
        <v>1</v>
      </c>
      <c r="Q111" s="95" t="s">
        <v>271</v>
      </c>
      <c r="R111" s="147">
        <v>3824286.903640877</v>
      </c>
      <c r="S111" s="148">
        <v>0.23559483650024635</v>
      </c>
      <c r="T111" s="147">
        <v>1480286.7630312978</v>
      </c>
      <c r="U111" s="162">
        <v>9.1192927386754191E-2</v>
      </c>
      <c r="V111" s="147">
        <v>32482.989862514016</v>
      </c>
      <c r="W111" s="163">
        <v>2.0011115479888152E-3</v>
      </c>
      <c r="X111" s="147">
        <v>0</v>
      </c>
      <c r="Y111" s="98">
        <v>0</v>
      </c>
      <c r="Z111" s="147">
        <v>1512769.7528938118</v>
      </c>
      <c r="AA111" s="148">
        <v>9.3194038934742998E-2</v>
      </c>
      <c r="AB111" s="148"/>
      <c r="AC111" s="150"/>
      <c r="AD111" s="151"/>
      <c r="AE111" s="47" t="s">
        <v>148</v>
      </c>
    </row>
    <row r="112" spans="1:31" hidden="1">
      <c r="A112" s="51" t="s">
        <v>8</v>
      </c>
      <c r="B112" s="34">
        <v>2017</v>
      </c>
      <c r="C112" s="51">
        <v>2016</v>
      </c>
      <c r="D112" s="51"/>
      <c r="E112" s="51"/>
      <c r="F112" s="53"/>
      <c r="G112" s="58"/>
      <c r="H112" s="53"/>
      <c r="I112" s="58"/>
      <c r="J112" s="53"/>
      <c r="O112" s="60"/>
      <c r="P112" s="61"/>
      <c r="Q112" s="58"/>
      <c r="R112" s="62"/>
      <c r="S112" s="63"/>
      <c r="T112" s="70"/>
      <c r="U112" s="71"/>
      <c r="V112" s="70"/>
      <c r="W112" s="71"/>
      <c r="X112" s="70"/>
      <c r="Y112" s="72"/>
      <c r="Z112" s="62"/>
      <c r="AA112" s="164"/>
      <c r="AB112" s="87"/>
      <c r="AC112" s="80"/>
      <c r="AD112" s="53"/>
      <c r="AE112" s="51"/>
    </row>
    <row r="113" spans="1:31" hidden="1">
      <c r="A113" s="51" t="s">
        <v>8</v>
      </c>
      <c r="B113" s="51">
        <v>2018</v>
      </c>
      <c r="C113" s="51">
        <v>2017</v>
      </c>
      <c r="D113" s="51"/>
      <c r="E113" s="51"/>
      <c r="F113" s="53"/>
      <c r="G113" s="58"/>
      <c r="H113" s="53"/>
      <c r="I113" s="58"/>
      <c r="J113" s="113"/>
      <c r="K113" s="99"/>
      <c r="L113" s="99"/>
      <c r="M113" s="99"/>
      <c r="N113" s="99"/>
      <c r="O113" s="114"/>
      <c r="P113" s="115"/>
      <c r="Q113" s="116"/>
      <c r="R113" s="117"/>
      <c r="S113" s="118"/>
      <c r="T113" s="117"/>
      <c r="U113" s="118"/>
      <c r="V113" s="117"/>
      <c r="W113" s="119"/>
      <c r="X113" s="117"/>
      <c r="Y113" s="120"/>
      <c r="Z113" s="117"/>
      <c r="AA113" s="118"/>
      <c r="AB113" s="118"/>
      <c r="AC113" s="121"/>
      <c r="AD113" s="113" t="s">
        <v>168</v>
      </c>
      <c r="AE113" s="121" t="s">
        <v>61</v>
      </c>
    </row>
    <row r="114" spans="1:31" hidden="1">
      <c r="A114" s="51" t="s">
        <v>8</v>
      </c>
      <c r="B114" s="51">
        <v>2019</v>
      </c>
      <c r="C114" s="51">
        <v>2018</v>
      </c>
      <c r="D114" s="51"/>
      <c r="E114" s="51"/>
      <c r="F114" s="53"/>
      <c r="G114" s="58"/>
      <c r="H114" s="53"/>
      <c r="I114" s="58"/>
      <c r="J114" s="53" t="s">
        <v>176</v>
      </c>
      <c r="N114" s="52" t="s">
        <v>424</v>
      </c>
      <c r="O114" s="60">
        <v>1114266</v>
      </c>
      <c r="P114" s="100"/>
      <c r="Q114" s="58" t="s">
        <v>293</v>
      </c>
      <c r="R114" s="62">
        <v>300000</v>
      </c>
      <c r="S114" s="63">
        <v>0.26923553262865418</v>
      </c>
      <c r="T114" s="62" t="s">
        <v>61</v>
      </c>
      <c r="U114" s="63" t="s">
        <v>61</v>
      </c>
      <c r="V114" s="62" t="s">
        <v>61</v>
      </c>
      <c r="W114" s="64" t="s">
        <v>61</v>
      </c>
      <c r="X114" s="62" t="s">
        <v>61</v>
      </c>
      <c r="Y114" s="65" t="s">
        <v>61</v>
      </c>
      <c r="Z114" s="62">
        <v>300000</v>
      </c>
      <c r="AA114" s="63">
        <v>0.26923553262865418</v>
      </c>
      <c r="AB114" s="63"/>
      <c r="AC114" s="80"/>
      <c r="AD114" s="79" t="s">
        <v>168</v>
      </c>
      <c r="AE114" s="80" t="s">
        <v>161</v>
      </c>
    </row>
    <row r="115" spans="1:31" hidden="1">
      <c r="A115" s="51" t="s">
        <v>8</v>
      </c>
      <c r="B115" s="51">
        <v>2020</v>
      </c>
      <c r="C115" s="51">
        <v>2019</v>
      </c>
      <c r="D115" s="51"/>
      <c r="E115" s="51" t="s">
        <v>291</v>
      </c>
      <c r="F115" s="53" t="s">
        <v>142</v>
      </c>
      <c r="G115" s="58"/>
      <c r="H115" s="53" t="s">
        <v>142</v>
      </c>
      <c r="I115" s="58"/>
      <c r="J115" s="53" t="s">
        <v>294</v>
      </c>
      <c r="N115" s="60">
        <v>1630903</v>
      </c>
      <c r="O115" s="60">
        <v>1630903</v>
      </c>
      <c r="P115" s="103"/>
      <c r="Q115" s="58" t="s">
        <v>295</v>
      </c>
      <c r="R115" s="62">
        <v>672909</v>
      </c>
      <c r="S115" s="63">
        <v>0.41259903256048952</v>
      </c>
      <c r="T115" s="62" t="s">
        <v>61</v>
      </c>
      <c r="U115" s="63" t="s">
        <v>61</v>
      </c>
      <c r="V115" s="62" t="s">
        <v>61</v>
      </c>
      <c r="W115" s="64" t="s">
        <v>61</v>
      </c>
      <c r="X115" s="62" t="s">
        <v>61</v>
      </c>
      <c r="Y115" s="65" t="s">
        <v>61</v>
      </c>
      <c r="Z115" s="62">
        <v>890635</v>
      </c>
      <c r="AA115" s="63">
        <v>0.55000000000000004</v>
      </c>
      <c r="AB115" s="63" t="s">
        <v>61</v>
      </c>
      <c r="AC115" s="80"/>
      <c r="AD115" s="79" t="s">
        <v>168</v>
      </c>
      <c r="AE115" s="80" t="s">
        <v>161</v>
      </c>
    </row>
    <row r="116" spans="1:31" hidden="1">
      <c r="A116" s="51" t="s">
        <v>8</v>
      </c>
      <c r="B116" s="51">
        <v>2021</v>
      </c>
      <c r="C116" s="51">
        <v>2020</v>
      </c>
      <c r="D116" s="51"/>
      <c r="E116" s="51" t="s">
        <v>291</v>
      </c>
      <c r="F116" s="53" t="s">
        <v>142</v>
      </c>
      <c r="G116" s="58" t="s">
        <v>824</v>
      </c>
      <c r="H116" s="53" t="s">
        <v>168</v>
      </c>
      <c r="I116" s="58"/>
      <c r="J116" s="53"/>
      <c r="M116" s="158"/>
      <c r="N116" s="59"/>
      <c r="O116" s="59"/>
      <c r="P116" s="61"/>
      <c r="Q116" s="58"/>
      <c r="R116" s="83"/>
      <c r="S116" s="63"/>
      <c r="T116" s="83"/>
      <c r="U116" s="64"/>
      <c r="V116" s="83"/>
      <c r="W116" s="65"/>
      <c r="X116" s="53"/>
      <c r="Y116" s="61"/>
      <c r="Z116" s="83"/>
      <c r="AA116" s="63"/>
      <c r="AB116" s="51"/>
      <c r="AC116" s="58"/>
      <c r="AE116" s="51"/>
    </row>
    <row r="117" spans="1:31" ht="203" hidden="1">
      <c r="A117" s="51" t="s">
        <v>8</v>
      </c>
      <c r="B117" s="51">
        <v>2022</v>
      </c>
      <c r="C117" s="51">
        <v>2021</v>
      </c>
      <c r="D117" s="51"/>
      <c r="E117" s="51"/>
      <c r="F117" s="53" t="s">
        <v>142</v>
      </c>
      <c r="G117" s="54" t="s">
        <v>1343</v>
      </c>
      <c r="H117" s="104" t="s">
        <v>168</v>
      </c>
      <c r="I117" s="82"/>
      <c r="J117" s="81"/>
      <c r="K117" s="81"/>
      <c r="L117" s="235"/>
      <c r="M117" s="81"/>
      <c r="N117" s="81"/>
      <c r="O117" s="81"/>
      <c r="P117" s="81"/>
      <c r="Q117" s="82"/>
      <c r="R117" s="81"/>
      <c r="S117" s="82"/>
      <c r="T117" s="81"/>
      <c r="U117" s="82"/>
      <c r="V117" s="81"/>
      <c r="W117" s="82"/>
      <c r="X117" s="81"/>
      <c r="Y117" s="82"/>
      <c r="Z117" s="81"/>
      <c r="AA117" s="82"/>
      <c r="AB117" s="82"/>
      <c r="AC117" s="82"/>
      <c r="AD117" s="82"/>
      <c r="AE117" s="82"/>
    </row>
    <row r="118" spans="1:31" customFormat="1" hidden="1">
      <c r="A118" s="4" t="s">
        <v>8</v>
      </c>
      <c r="B118" s="4">
        <v>2023</v>
      </c>
      <c r="C118" s="4">
        <v>2022</v>
      </c>
      <c r="D118" s="4" t="s">
        <v>102</v>
      </c>
      <c r="E118" s="4"/>
      <c r="F118" s="10" t="s">
        <v>142</v>
      </c>
      <c r="G118" s="12"/>
      <c r="H118" s="10" t="s">
        <v>1334</v>
      </c>
      <c r="I118" s="12"/>
      <c r="J118" s="10" t="s">
        <v>1344</v>
      </c>
      <c r="K118" s="11"/>
      <c r="L118" s="11"/>
      <c r="M118" s="11"/>
      <c r="N118" s="45"/>
      <c r="O118" s="45"/>
      <c r="P118" s="17"/>
      <c r="Q118" s="12"/>
      <c r="R118" s="39"/>
      <c r="S118" s="13"/>
      <c r="T118" s="39"/>
      <c r="U118" s="13"/>
      <c r="V118" s="39"/>
      <c r="W118" s="38"/>
      <c r="X118" s="39"/>
      <c r="Y118" s="18"/>
      <c r="Z118" s="39"/>
      <c r="AA118" s="13"/>
      <c r="AB118" s="13"/>
      <c r="AC118" s="46"/>
      <c r="AD118" s="53" t="s">
        <v>1335</v>
      </c>
      <c r="AE118" s="47"/>
    </row>
    <row r="119" spans="1:31" hidden="1">
      <c r="A119" s="51" t="s">
        <v>60</v>
      </c>
      <c r="B119" s="34">
        <v>2017</v>
      </c>
      <c r="C119" s="51">
        <v>2016</v>
      </c>
      <c r="D119" s="51"/>
      <c r="E119" s="51"/>
      <c r="F119" s="53" t="s">
        <v>142</v>
      </c>
      <c r="G119" s="58"/>
      <c r="H119" s="53" t="s">
        <v>168</v>
      </c>
      <c r="I119" s="58"/>
      <c r="J119" s="53"/>
      <c r="P119" s="61"/>
      <c r="Q119" s="58"/>
      <c r="R119" s="53"/>
      <c r="S119" s="58"/>
      <c r="T119" s="53"/>
      <c r="U119" s="58"/>
      <c r="V119" s="53"/>
      <c r="X119" s="53"/>
      <c r="Y119" s="65"/>
      <c r="Z119" s="53"/>
      <c r="AA119" s="58"/>
      <c r="AB119" s="58"/>
      <c r="AC119" s="51"/>
      <c r="AD119" s="53"/>
      <c r="AE119" s="51"/>
    </row>
    <row r="120" spans="1:31" hidden="1">
      <c r="A120" s="51" t="s">
        <v>60</v>
      </c>
      <c r="B120" s="51">
        <v>2018</v>
      </c>
      <c r="C120" s="51">
        <v>2017</v>
      </c>
      <c r="D120" s="51"/>
      <c r="E120" s="51"/>
      <c r="F120" s="53" t="s">
        <v>142</v>
      </c>
      <c r="G120" s="58"/>
      <c r="H120" s="53" t="s">
        <v>168</v>
      </c>
      <c r="I120" s="58"/>
      <c r="J120" s="113"/>
      <c r="K120" s="99"/>
      <c r="L120" s="99"/>
      <c r="M120" s="99"/>
      <c r="N120" s="99"/>
      <c r="O120" s="114"/>
      <c r="P120" s="115"/>
      <c r="Q120" s="116"/>
      <c r="R120" s="117"/>
      <c r="S120" s="118"/>
      <c r="T120" s="117"/>
      <c r="U120" s="118"/>
      <c r="V120" s="117"/>
      <c r="W120" s="119"/>
      <c r="X120" s="117"/>
      <c r="Y120" s="120"/>
      <c r="Z120" s="117"/>
      <c r="AA120" s="118"/>
      <c r="AB120" s="118"/>
      <c r="AC120" s="121"/>
      <c r="AD120" s="113" t="s">
        <v>168</v>
      </c>
      <c r="AE120" s="121" t="s">
        <v>61</v>
      </c>
    </row>
    <row r="121" spans="1:31" hidden="1">
      <c r="A121" s="51" t="s">
        <v>60</v>
      </c>
      <c r="B121" s="51">
        <v>2019</v>
      </c>
      <c r="C121" s="51">
        <v>2018</v>
      </c>
      <c r="D121" s="51"/>
      <c r="E121" s="51"/>
      <c r="F121" s="53" t="s">
        <v>142</v>
      </c>
      <c r="G121" s="58"/>
      <c r="H121" s="53" t="s">
        <v>168</v>
      </c>
      <c r="I121" s="58"/>
      <c r="J121" s="53"/>
      <c r="P121" s="61"/>
      <c r="Q121" s="58"/>
      <c r="R121" s="53"/>
      <c r="S121" s="58"/>
      <c r="T121" s="53"/>
      <c r="U121" s="58"/>
      <c r="V121" s="53"/>
      <c r="X121" s="53"/>
      <c r="Y121" s="65"/>
      <c r="Z121" s="53"/>
      <c r="AA121" s="58"/>
      <c r="AB121" s="58"/>
      <c r="AC121" s="51"/>
      <c r="AD121" s="53"/>
      <c r="AE121" s="51"/>
    </row>
    <row r="122" spans="1:31" hidden="1">
      <c r="A122" s="51" t="s">
        <v>60</v>
      </c>
      <c r="B122" s="51">
        <v>2020</v>
      </c>
      <c r="C122" s="51">
        <v>2019</v>
      </c>
      <c r="D122" s="51"/>
      <c r="E122" s="51"/>
      <c r="F122" s="53" t="s">
        <v>142</v>
      </c>
      <c r="G122" s="58"/>
      <c r="H122" s="53" t="s">
        <v>168</v>
      </c>
      <c r="I122" s="58"/>
      <c r="J122" s="53"/>
      <c r="P122" s="61"/>
      <c r="Q122" s="58"/>
      <c r="R122" s="53"/>
      <c r="S122" s="58"/>
      <c r="T122" s="53"/>
      <c r="U122" s="58"/>
      <c r="V122" s="53"/>
      <c r="X122" s="53"/>
      <c r="Y122" s="65"/>
      <c r="Z122" s="53"/>
      <c r="AA122" s="58"/>
      <c r="AB122" s="58"/>
      <c r="AC122" s="51"/>
      <c r="AD122" s="53"/>
      <c r="AE122" s="51"/>
    </row>
    <row r="123" spans="1:31" hidden="1">
      <c r="A123" s="165" t="s">
        <v>60</v>
      </c>
      <c r="B123" s="165">
        <v>2021</v>
      </c>
      <c r="C123" s="165">
        <v>2020</v>
      </c>
      <c r="D123" s="165"/>
      <c r="E123" s="165"/>
      <c r="F123" s="84" t="s">
        <v>142</v>
      </c>
      <c r="G123" s="89" t="s">
        <v>1311</v>
      </c>
      <c r="H123" s="84" t="s">
        <v>142</v>
      </c>
      <c r="I123" s="89" t="s">
        <v>150</v>
      </c>
      <c r="J123" s="84" t="s">
        <v>294</v>
      </c>
      <c r="K123" s="85"/>
      <c r="L123" s="85"/>
      <c r="M123" s="166">
        <v>43862</v>
      </c>
      <c r="N123" s="90">
        <v>5518099</v>
      </c>
      <c r="O123" s="102">
        <v>253826</v>
      </c>
      <c r="P123" s="91">
        <v>4.5998812272124878E-2</v>
      </c>
      <c r="Q123" s="167">
        <v>43862</v>
      </c>
      <c r="R123" s="168"/>
      <c r="S123" s="93"/>
      <c r="T123" s="168"/>
      <c r="U123" s="93"/>
      <c r="V123" s="168"/>
      <c r="W123" s="169"/>
      <c r="X123" s="168"/>
      <c r="Y123" s="155"/>
      <c r="Z123" s="84"/>
      <c r="AA123" s="89"/>
      <c r="AB123" s="170">
        <v>127265</v>
      </c>
      <c r="AC123" s="123">
        <v>0.50138677676833732</v>
      </c>
      <c r="AD123" s="84"/>
      <c r="AE123" s="51"/>
    </row>
    <row r="124" spans="1:31" hidden="1">
      <c r="A124" s="51" t="s">
        <v>60</v>
      </c>
      <c r="B124" s="51">
        <v>2022</v>
      </c>
      <c r="C124" s="51">
        <v>2021</v>
      </c>
      <c r="D124" s="51"/>
      <c r="E124" s="51"/>
      <c r="F124" s="53" t="s">
        <v>142</v>
      </c>
      <c r="G124" s="54" t="s">
        <v>1312</v>
      </c>
      <c r="H124" s="104" t="s">
        <v>168</v>
      </c>
      <c r="I124" s="82"/>
      <c r="J124" s="81"/>
      <c r="K124" s="81"/>
      <c r="L124" s="235"/>
      <c r="M124" s="81"/>
      <c r="N124" s="81"/>
      <c r="O124" s="81"/>
      <c r="P124" s="81"/>
      <c r="Q124" s="82"/>
      <c r="R124" s="81"/>
      <c r="S124" s="82"/>
      <c r="T124" s="81"/>
      <c r="U124" s="82"/>
      <c r="V124" s="81"/>
      <c r="W124" s="82"/>
      <c r="X124" s="81"/>
      <c r="Y124" s="81"/>
      <c r="Z124" s="81"/>
      <c r="AA124" s="82"/>
      <c r="AB124" s="82"/>
      <c r="AC124" s="82"/>
      <c r="AD124" s="82"/>
      <c r="AE124" s="82"/>
    </row>
    <row r="125" spans="1:31">
      <c r="A125" s="51" t="s">
        <v>60</v>
      </c>
      <c r="B125" s="51">
        <v>2023</v>
      </c>
      <c r="C125" s="51">
        <v>2022</v>
      </c>
      <c r="D125" s="51" t="s">
        <v>180</v>
      </c>
      <c r="E125" s="51"/>
      <c r="F125" s="53" t="s">
        <v>142</v>
      </c>
      <c r="G125" s="58" t="s">
        <v>1312</v>
      </c>
      <c r="H125" s="105"/>
      <c r="I125" s="106" t="s">
        <v>150</v>
      </c>
      <c r="J125" s="105" t="s">
        <v>176</v>
      </c>
      <c r="K125" s="105"/>
      <c r="L125" s="233"/>
      <c r="M125" s="105"/>
      <c r="N125" s="105"/>
      <c r="O125" s="105"/>
      <c r="P125" s="105"/>
      <c r="Q125" s="106"/>
      <c r="R125" s="105"/>
      <c r="S125" s="106"/>
      <c r="T125" s="105"/>
      <c r="U125" s="106"/>
      <c r="V125" s="105"/>
      <c r="W125" s="58"/>
      <c r="X125" s="105"/>
      <c r="Y125" s="106"/>
      <c r="Z125" s="105"/>
      <c r="AA125" s="106"/>
      <c r="AB125" s="106"/>
      <c r="AC125" s="106"/>
      <c r="AD125" s="201" t="s">
        <v>1317</v>
      </c>
      <c r="AE125" s="106"/>
    </row>
    <row r="126" spans="1:31" hidden="1">
      <c r="A126" s="47" t="s">
        <v>60</v>
      </c>
      <c r="B126" s="47">
        <v>2023</v>
      </c>
      <c r="C126" s="47">
        <v>2022</v>
      </c>
      <c r="D126" s="47" t="s">
        <v>180</v>
      </c>
      <c r="E126" s="47"/>
      <c r="F126" s="55" t="s">
        <v>142</v>
      </c>
      <c r="G126" s="95"/>
      <c r="H126" s="55"/>
      <c r="I126" s="95" t="s">
        <v>165</v>
      </c>
      <c r="J126" s="55"/>
      <c r="K126" s="96"/>
      <c r="L126" s="96"/>
      <c r="M126" s="96"/>
      <c r="N126" s="96"/>
      <c r="O126" s="96"/>
      <c r="P126" s="97"/>
      <c r="Q126" s="95"/>
      <c r="R126" s="55"/>
      <c r="S126" s="95"/>
      <c r="T126" s="55"/>
      <c r="U126" s="95"/>
      <c r="V126" s="55"/>
      <c r="W126" s="96"/>
      <c r="X126" s="55"/>
      <c r="Y126" s="98"/>
      <c r="Z126" s="55"/>
      <c r="AA126" s="95"/>
      <c r="AB126" s="95"/>
      <c r="AC126" s="47"/>
      <c r="AD126" s="55"/>
      <c r="AE126" s="47"/>
    </row>
    <row r="127" spans="1:31" hidden="1">
      <c r="A127" s="51" t="s">
        <v>118</v>
      </c>
      <c r="B127" s="34">
        <v>2017</v>
      </c>
      <c r="C127" s="51">
        <v>2016</v>
      </c>
      <c r="D127" s="51"/>
      <c r="E127" s="51"/>
      <c r="F127" s="53" t="s">
        <v>142</v>
      </c>
      <c r="G127" s="58"/>
      <c r="H127" s="53" t="s">
        <v>142</v>
      </c>
      <c r="I127" s="58" t="s">
        <v>150</v>
      </c>
      <c r="J127" s="53" t="s">
        <v>226</v>
      </c>
      <c r="O127" s="60">
        <v>19400000</v>
      </c>
      <c r="P127" s="61"/>
      <c r="Q127" s="58" t="s">
        <v>305</v>
      </c>
      <c r="R127" s="62">
        <v>900000</v>
      </c>
      <c r="S127" s="63"/>
      <c r="T127" s="70" t="s">
        <v>61</v>
      </c>
      <c r="U127" s="71" t="s">
        <v>61</v>
      </c>
      <c r="V127" s="70" t="s">
        <v>61</v>
      </c>
      <c r="W127" s="71" t="s">
        <v>61</v>
      </c>
      <c r="X127" s="70" t="s">
        <v>61</v>
      </c>
      <c r="Y127" s="72" t="s">
        <v>61</v>
      </c>
      <c r="Z127" s="62">
        <v>800000</v>
      </c>
      <c r="AA127" s="164">
        <v>800000</v>
      </c>
      <c r="AB127" s="87" t="s">
        <v>61</v>
      </c>
      <c r="AC127" s="80"/>
      <c r="AD127" s="53" t="s">
        <v>168</v>
      </c>
      <c r="AE127" s="51"/>
    </row>
    <row r="128" spans="1:31" hidden="1">
      <c r="A128" s="51" t="s">
        <v>118</v>
      </c>
      <c r="B128" s="51">
        <v>2018</v>
      </c>
      <c r="C128" s="51">
        <v>2017</v>
      </c>
      <c r="D128" s="51"/>
      <c r="E128" s="51"/>
      <c r="F128" s="53" t="s">
        <v>142</v>
      </c>
      <c r="G128" s="58"/>
      <c r="H128" s="53" t="s">
        <v>168</v>
      </c>
      <c r="I128" s="58"/>
      <c r="J128" s="113"/>
      <c r="K128" s="99"/>
      <c r="L128" s="99"/>
      <c r="M128" s="99"/>
      <c r="N128" s="99"/>
      <c r="O128" s="114"/>
      <c r="P128" s="115"/>
      <c r="Q128" s="116"/>
      <c r="R128" s="117"/>
      <c r="S128" s="118"/>
      <c r="T128" s="117"/>
      <c r="U128" s="118"/>
      <c r="V128" s="117"/>
      <c r="W128" s="119"/>
      <c r="X128" s="117"/>
      <c r="Y128" s="120"/>
      <c r="Z128" s="117"/>
      <c r="AA128" s="118"/>
      <c r="AB128" s="118"/>
      <c r="AC128" s="121"/>
      <c r="AD128" s="113" t="s">
        <v>168</v>
      </c>
      <c r="AE128" s="121" t="s">
        <v>61</v>
      </c>
    </row>
    <row r="129" spans="1:32" hidden="1">
      <c r="A129" s="51" t="s">
        <v>118</v>
      </c>
      <c r="B129" s="51">
        <v>2019</v>
      </c>
      <c r="C129" s="51">
        <v>2018</v>
      </c>
      <c r="D129" s="51"/>
      <c r="E129" s="51"/>
      <c r="F129" s="53"/>
      <c r="G129" s="58"/>
      <c r="H129" s="53"/>
      <c r="I129" s="58"/>
      <c r="J129" s="53" t="s">
        <v>226</v>
      </c>
      <c r="O129" s="60">
        <v>19752781</v>
      </c>
      <c r="P129" s="100"/>
      <c r="Q129" s="58" t="s">
        <v>307</v>
      </c>
      <c r="R129" s="62">
        <v>2988318</v>
      </c>
      <c r="S129" s="63">
        <v>0.15128593791426129</v>
      </c>
      <c r="T129" s="62">
        <v>44201</v>
      </c>
      <c r="U129" s="63">
        <v>2.2377102241957726E-3</v>
      </c>
      <c r="V129" s="62">
        <v>0</v>
      </c>
      <c r="W129" s="64">
        <v>0</v>
      </c>
      <c r="X129" s="62">
        <v>0</v>
      </c>
      <c r="Y129" s="65">
        <v>0</v>
      </c>
      <c r="Z129" s="62">
        <v>44201</v>
      </c>
      <c r="AA129" s="63">
        <v>2.2377102241957726E-3</v>
      </c>
      <c r="AB129" s="63"/>
      <c r="AC129" s="80"/>
      <c r="AD129" s="79" t="s">
        <v>168</v>
      </c>
      <c r="AE129" s="80" t="s">
        <v>876</v>
      </c>
    </row>
    <row r="130" spans="1:32" hidden="1">
      <c r="A130" s="51" t="s">
        <v>118</v>
      </c>
      <c r="B130" s="51">
        <v>2020</v>
      </c>
      <c r="C130" s="51">
        <v>2019</v>
      </c>
      <c r="D130" s="51"/>
      <c r="E130" s="51"/>
      <c r="F130" s="53" t="s">
        <v>142</v>
      </c>
      <c r="G130" s="58"/>
      <c r="H130" s="53" t="s">
        <v>142</v>
      </c>
      <c r="I130" s="58"/>
      <c r="J130" s="53" t="s">
        <v>226</v>
      </c>
      <c r="N130" s="60">
        <v>25652962.337662339</v>
      </c>
      <c r="O130" s="60">
        <v>19752781</v>
      </c>
      <c r="P130" s="103"/>
      <c r="Q130" s="58" t="s">
        <v>286</v>
      </c>
      <c r="R130" s="62">
        <v>2605024</v>
      </c>
      <c r="S130" s="63">
        <v>0.13</v>
      </c>
      <c r="T130" s="62">
        <v>59028</v>
      </c>
      <c r="U130" s="63">
        <v>0</v>
      </c>
      <c r="V130" s="62">
        <v>0</v>
      </c>
      <c r="W130" s="64">
        <v>0</v>
      </c>
      <c r="X130" s="62">
        <v>0</v>
      </c>
      <c r="Y130" s="65">
        <v>0</v>
      </c>
      <c r="Z130" s="62">
        <v>59028</v>
      </c>
      <c r="AA130" s="63">
        <v>0</v>
      </c>
      <c r="AB130" s="63"/>
      <c r="AC130" s="80"/>
      <c r="AD130" s="79" t="s">
        <v>168</v>
      </c>
      <c r="AE130" s="80" t="s">
        <v>185</v>
      </c>
    </row>
    <row r="131" spans="1:32" hidden="1">
      <c r="A131" s="51" t="s">
        <v>118</v>
      </c>
      <c r="B131" s="51">
        <v>2021</v>
      </c>
      <c r="C131" s="51">
        <v>2020</v>
      </c>
      <c r="D131" s="51"/>
      <c r="E131" s="51"/>
      <c r="F131" s="53" t="s">
        <v>142</v>
      </c>
      <c r="G131" s="58" t="s">
        <v>1345</v>
      </c>
      <c r="H131" s="53" t="s">
        <v>142</v>
      </c>
      <c r="I131" s="58" t="s">
        <v>150</v>
      </c>
      <c r="J131" s="53" t="s">
        <v>226</v>
      </c>
      <c r="M131" s="158">
        <v>43891</v>
      </c>
      <c r="N131" s="59">
        <v>26453539</v>
      </c>
      <c r="O131" s="59">
        <v>6181235</v>
      </c>
      <c r="P131" s="61">
        <v>0.23</v>
      </c>
      <c r="Q131" s="58" t="s">
        <v>308</v>
      </c>
      <c r="R131" s="83">
        <v>909085.78</v>
      </c>
      <c r="S131" s="63">
        <v>0.1470718683240485</v>
      </c>
      <c r="T131" s="83">
        <v>229552.12</v>
      </c>
      <c r="U131" s="64">
        <v>3.7136934609345869E-2</v>
      </c>
      <c r="V131" s="83">
        <v>0</v>
      </c>
      <c r="W131" s="65">
        <v>0</v>
      </c>
      <c r="X131" s="53">
        <v>0</v>
      </c>
      <c r="Y131" s="61">
        <v>0</v>
      </c>
      <c r="Z131" s="83">
        <v>229552.12</v>
      </c>
      <c r="AA131" s="63">
        <v>3.7136934609345869E-2</v>
      </c>
      <c r="AB131" s="51" t="s">
        <v>228</v>
      </c>
      <c r="AC131" s="58"/>
      <c r="AE131" s="51"/>
    </row>
    <row r="132" spans="1:32" hidden="1">
      <c r="A132" s="51" t="s">
        <v>118</v>
      </c>
      <c r="B132" s="51">
        <v>2022</v>
      </c>
      <c r="C132" s="51">
        <v>2021</v>
      </c>
      <c r="D132" s="51" t="s">
        <v>1331</v>
      </c>
      <c r="E132" s="51"/>
      <c r="F132" s="53" t="s">
        <v>142</v>
      </c>
      <c r="G132" s="54" t="s">
        <v>1312</v>
      </c>
      <c r="H132" s="53" t="s">
        <v>142</v>
      </c>
      <c r="I132" s="58" t="s">
        <v>150</v>
      </c>
      <c r="J132" s="53" t="s">
        <v>226</v>
      </c>
      <c r="N132" s="77">
        <v>27725186</v>
      </c>
      <c r="O132" s="77">
        <v>16059751</v>
      </c>
      <c r="P132" s="61">
        <f>O132/N132</f>
        <v>0.57924772804048996</v>
      </c>
      <c r="Q132" s="58" t="s">
        <v>309</v>
      </c>
      <c r="R132" s="62">
        <v>2811318</v>
      </c>
      <c r="S132" s="63">
        <v>0.18</v>
      </c>
      <c r="T132" s="62">
        <v>944561</v>
      </c>
      <c r="U132" s="63">
        <v>0.06</v>
      </c>
      <c r="V132" s="62">
        <v>0</v>
      </c>
      <c r="W132" s="64">
        <v>0</v>
      </c>
      <c r="X132" s="62">
        <v>0</v>
      </c>
      <c r="Y132" s="65">
        <v>0</v>
      </c>
      <c r="Z132" s="62">
        <v>944561</v>
      </c>
      <c r="AA132" s="63">
        <v>0.06</v>
      </c>
      <c r="AB132" s="58" t="s">
        <v>149</v>
      </c>
      <c r="AC132" s="51"/>
      <c r="AD132" s="53" t="s">
        <v>168</v>
      </c>
      <c r="AE132" s="51" t="s">
        <v>1346</v>
      </c>
    </row>
    <row r="133" spans="1:32" customFormat="1">
      <c r="A133" s="5" t="s">
        <v>118</v>
      </c>
      <c r="B133" s="5">
        <v>2023</v>
      </c>
      <c r="C133" s="5">
        <v>2022</v>
      </c>
      <c r="D133" s="5" t="s">
        <v>1331</v>
      </c>
      <c r="E133" s="5"/>
      <c r="F133" s="9" t="s">
        <v>862</v>
      </c>
      <c r="G133" s="1"/>
      <c r="H133" s="9" t="s">
        <v>142</v>
      </c>
      <c r="I133" s="1" t="s">
        <v>150</v>
      </c>
      <c r="J133" s="9" t="s">
        <v>226</v>
      </c>
      <c r="N133" s="43">
        <v>27725185</v>
      </c>
      <c r="O133" s="43">
        <v>21055640</v>
      </c>
      <c r="P133" s="48">
        <v>0.75944091987122897</v>
      </c>
      <c r="Q133" s="1" t="s">
        <v>270</v>
      </c>
      <c r="R133" s="31">
        <v>3395449.5100000002</v>
      </c>
      <c r="S133" s="32">
        <v>0.16126080755560032</v>
      </c>
      <c r="T133" s="31">
        <v>812941.94999999984</v>
      </c>
      <c r="U133" s="32">
        <v>3.8609225366695095E-2</v>
      </c>
      <c r="V133" s="31">
        <v>36391.410000000003</v>
      </c>
      <c r="W133" s="3">
        <v>1.7283449945002861E-3</v>
      </c>
      <c r="X133" s="31">
        <v>0</v>
      </c>
      <c r="Y133" s="49">
        <v>0</v>
      </c>
      <c r="Z133" s="31">
        <v>849333.35999999987</v>
      </c>
      <c r="AA133" s="32">
        <v>4.0337570361195382E-2</v>
      </c>
      <c r="AB133" s="32"/>
      <c r="AC133" s="8"/>
      <c r="AD133" s="217" t="s">
        <v>330</v>
      </c>
      <c r="AE133" s="5" t="s">
        <v>161</v>
      </c>
      <c r="AF133" s="52"/>
    </row>
    <row r="134" spans="1:32" hidden="1">
      <c r="A134" s="47" t="s">
        <v>118</v>
      </c>
      <c r="B134" s="47">
        <v>2023</v>
      </c>
      <c r="C134" s="47">
        <v>2022</v>
      </c>
      <c r="D134" s="47" t="s">
        <v>1331</v>
      </c>
      <c r="E134" s="47"/>
      <c r="F134" s="55" t="s">
        <v>862</v>
      </c>
      <c r="G134" s="95"/>
      <c r="H134" s="55" t="s">
        <v>142</v>
      </c>
      <c r="I134" s="95" t="s">
        <v>165</v>
      </c>
      <c r="J134" s="55" t="s">
        <v>226</v>
      </c>
      <c r="K134" s="96"/>
      <c r="L134" s="96"/>
      <c r="M134" s="96"/>
      <c r="N134" s="146">
        <v>27725185</v>
      </c>
      <c r="O134" s="146">
        <v>21055640</v>
      </c>
      <c r="P134" s="97">
        <v>0.75944091987122897</v>
      </c>
      <c r="Q134" s="95" t="s">
        <v>271</v>
      </c>
      <c r="R134" s="147">
        <v>3699961.0500000003</v>
      </c>
      <c r="S134" s="148">
        <v>0.17572303905271938</v>
      </c>
      <c r="T134" s="147">
        <v>959537.24000000022</v>
      </c>
      <c r="U134" s="148">
        <v>4.5571506731688055E-2</v>
      </c>
      <c r="V134" s="147">
        <v>36456.6</v>
      </c>
      <c r="W134" s="149">
        <v>1.7314410770700867E-3</v>
      </c>
      <c r="X134" s="147">
        <v>0</v>
      </c>
      <c r="Y134" s="98">
        <v>0</v>
      </c>
      <c r="Z134" s="147">
        <v>995993.8400000002</v>
      </c>
      <c r="AA134" s="148">
        <v>4.7302947808758135E-2</v>
      </c>
      <c r="AB134" s="148"/>
      <c r="AC134" s="150"/>
      <c r="AD134" s="151"/>
      <c r="AE134" s="47" t="s">
        <v>161</v>
      </c>
    </row>
    <row r="135" spans="1:32" hidden="1">
      <c r="A135" s="51" t="s">
        <v>114</v>
      </c>
      <c r="B135" s="34">
        <v>2017</v>
      </c>
      <c r="C135" s="51">
        <v>2016</v>
      </c>
      <c r="D135" s="51"/>
      <c r="E135" s="51"/>
      <c r="F135" s="53" t="s">
        <v>142</v>
      </c>
      <c r="G135" s="58"/>
      <c r="H135" s="81" t="s">
        <v>168</v>
      </c>
      <c r="I135" s="82"/>
      <c r="J135" s="81"/>
      <c r="K135" s="81"/>
      <c r="L135" s="235"/>
      <c r="M135" s="81"/>
      <c r="N135" s="81"/>
      <c r="O135" s="81"/>
      <c r="P135" s="81"/>
      <c r="Q135" s="82"/>
      <c r="R135" s="81"/>
      <c r="S135" s="82"/>
      <c r="T135" s="81"/>
      <c r="U135" s="82"/>
      <c r="V135" s="81"/>
      <c r="W135" s="82"/>
      <c r="X135" s="81"/>
      <c r="Y135" s="82"/>
      <c r="Z135" s="81"/>
      <c r="AA135" s="82"/>
      <c r="AB135" s="82"/>
      <c r="AC135" s="82"/>
      <c r="AD135" s="82"/>
      <c r="AE135" s="82"/>
    </row>
    <row r="136" spans="1:32" hidden="1">
      <c r="A136" s="51" t="s">
        <v>114</v>
      </c>
      <c r="B136" s="51">
        <v>2018</v>
      </c>
      <c r="C136" s="51">
        <v>2017</v>
      </c>
      <c r="D136" s="51"/>
      <c r="E136" s="51"/>
      <c r="F136" s="53" t="s">
        <v>142</v>
      </c>
      <c r="G136" s="58"/>
      <c r="H136" s="53" t="s">
        <v>168</v>
      </c>
      <c r="I136" s="58"/>
      <c r="J136" s="53"/>
      <c r="P136" s="61"/>
      <c r="Q136" s="58"/>
      <c r="R136" s="53"/>
      <c r="S136" s="58"/>
      <c r="T136" s="53"/>
      <c r="U136" s="58"/>
      <c r="V136" s="53"/>
      <c r="X136" s="53"/>
      <c r="Y136" s="65"/>
      <c r="Z136" s="53"/>
      <c r="AA136" s="58"/>
      <c r="AB136" s="58"/>
      <c r="AC136" s="51"/>
      <c r="AD136" s="53"/>
      <c r="AE136" s="51"/>
    </row>
    <row r="137" spans="1:32" hidden="1">
      <c r="A137" s="51" t="s">
        <v>114</v>
      </c>
      <c r="B137" s="51">
        <v>2019</v>
      </c>
      <c r="C137" s="51">
        <v>2018</v>
      </c>
      <c r="D137" s="51"/>
      <c r="E137" s="51"/>
      <c r="F137" s="53"/>
      <c r="G137" s="58"/>
      <c r="H137" s="53"/>
      <c r="I137" s="58"/>
      <c r="J137" s="53"/>
      <c r="P137" s="61"/>
      <c r="Q137" s="58"/>
      <c r="R137" s="53"/>
      <c r="S137" s="58"/>
      <c r="T137" s="53"/>
      <c r="U137" s="58"/>
      <c r="V137" s="53"/>
      <c r="X137" s="53"/>
      <c r="Y137" s="65"/>
      <c r="Z137" s="53"/>
      <c r="AA137" s="58"/>
      <c r="AB137" s="58"/>
      <c r="AC137" s="51"/>
      <c r="AD137" s="53"/>
      <c r="AE137" s="51"/>
    </row>
    <row r="138" spans="1:32" hidden="1">
      <c r="A138" s="51" t="s">
        <v>114</v>
      </c>
      <c r="B138" s="51">
        <v>2020</v>
      </c>
      <c r="C138" s="51">
        <v>2019</v>
      </c>
      <c r="D138" s="51"/>
      <c r="E138" s="51"/>
      <c r="F138" s="53" t="s">
        <v>168</v>
      </c>
      <c r="G138" s="58"/>
      <c r="H138" s="53"/>
      <c r="I138" s="58"/>
      <c r="J138" s="53"/>
      <c r="P138" s="61"/>
      <c r="Q138" s="58"/>
      <c r="R138" s="53"/>
      <c r="S138" s="58"/>
      <c r="T138" s="53"/>
      <c r="U138" s="58"/>
      <c r="V138" s="53"/>
      <c r="X138" s="53"/>
      <c r="Y138" s="65"/>
      <c r="Z138" s="53"/>
      <c r="AA138" s="58"/>
      <c r="AB138" s="58"/>
      <c r="AC138" s="51"/>
      <c r="AD138" s="53"/>
      <c r="AE138" s="51"/>
    </row>
    <row r="139" spans="1:32" hidden="1">
      <c r="A139" s="51" t="s">
        <v>114</v>
      </c>
      <c r="B139" s="51">
        <v>2021</v>
      </c>
      <c r="C139" s="51">
        <v>2020</v>
      </c>
      <c r="D139" s="51"/>
      <c r="E139" s="51"/>
      <c r="F139" s="53" t="s">
        <v>142</v>
      </c>
      <c r="G139" s="58" t="s">
        <v>817</v>
      </c>
      <c r="H139" s="53" t="s">
        <v>168</v>
      </c>
      <c r="I139" s="58"/>
      <c r="J139" s="53"/>
      <c r="P139" s="61"/>
      <c r="Q139" s="58"/>
      <c r="R139" s="53"/>
      <c r="S139" s="58"/>
      <c r="T139" s="53"/>
      <c r="U139" s="58"/>
      <c r="V139" s="53"/>
      <c r="X139" s="53"/>
      <c r="Y139" s="65"/>
      <c r="Z139" s="53"/>
      <c r="AA139" s="58"/>
      <c r="AB139" s="58"/>
      <c r="AC139" s="51"/>
      <c r="AD139" s="53"/>
      <c r="AE139" s="51"/>
    </row>
    <row r="140" spans="1:32" ht="72.5" hidden="1">
      <c r="A140" s="51" t="s">
        <v>114</v>
      </c>
      <c r="B140" s="51">
        <v>2022</v>
      </c>
      <c r="C140" s="51">
        <v>2021</v>
      </c>
      <c r="D140" s="51"/>
      <c r="E140" s="51"/>
      <c r="F140" s="53" t="s">
        <v>142</v>
      </c>
      <c r="G140" s="54" t="s">
        <v>1347</v>
      </c>
      <c r="H140" s="104" t="s">
        <v>168</v>
      </c>
      <c r="I140" s="82"/>
      <c r="J140" s="81"/>
      <c r="K140" s="81"/>
      <c r="L140" s="235"/>
      <c r="M140" s="81"/>
      <c r="N140" s="81"/>
      <c r="O140" s="81"/>
      <c r="P140" s="81"/>
      <c r="Q140" s="82"/>
      <c r="R140" s="81"/>
      <c r="S140" s="82"/>
      <c r="T140" s="81"/>
      <c r="U140" s="82"/>
      <c r="V140" s="81"/>
      <c r="W140" s="82"/>
      <c r="X140" s="81"/>
      <c r="Y140" s="82"/>
      <c r="Z140" s="81"/>
      <c r="AA140" s="82"/>
      <c r="AB140" s="82"/>
      <c r="AC140" s="82"/>
      <c r="AD140" s="82"/>
      <c r="AE140" s="82"/>
    </row>
    <row r="141" spans="1:32" customFormat="1" hidden="1">
      <c r="A141" s="4" t="s">
        <v>114</v>
      </c>
      <c r="B141" s="4">
        <v>2023</v>
      </c>
      <c r="C141" s="4">
        <v>2022</v>
      </c>
      <c r="D141" s="4" t="s">
        <v>102</v>
      </c>
      <c r="E141" s="4"/>
      <c r="F141" s="10" t="s">
        <v>862</v>
      </c>
      <c r="G141" s="12"/>
      <c r="H141" s="10"/>
      <c r="I141" s="12"/>
      <c r="J141" s="10"/>
      <c r="K141" s="11"/>
      <c r="L141" s="11"/>
      <c r="M141" s="11"/>
      <c r="N141" s="11"/>
      <c r="O141" s="11"/>
      <c r="P141" s="17"/>
      <c r="Q141" s="12"/>
      <c r="R141" s="10"/>
      <c r="S141" s="12"/>
      <c r="T141" s="10"/>
      <c r="U141" s="12"/>
      <c r="V141" s="10"/>
      <c r="W141" s="11"/>
      <c r="X141" s="10"/>
      <c r="Y141" s="18"/>
      <c r="Z141" s="10"/>
      <c r="AA141" s="12"/>
      <c r="AB141" s="12"/>
      <c r="AC141" s="4"/>
      <c r="AD141" s="10" t="s">
        <v>1317</v>
      </c>
      <c r="AE141" s="4"/>
    </row>
    <row r="142" spans="1:32" customFormat="1" hidden="1">
      <c r="A142" s="5" t="s">
        <v>299</v>
      </c>
      <c r="B142" s="34">
        <v>2017</v>
      </c>
      <c r="C142" s="51">
        <v>2016</v>
      </c>
      <c r="D142" s="5"/>
      <c r="E142" s="5"/>
      <c r="F142" s="9"/>
      <c r="G142" s="1"/>
      <c r="I142" s="1"/>
      <c r="P142" s="23"/>
      <c r="Q142" s="1"/>
      <c r="S142" s="1"/>
      <c r="U142" s="1"/>
      <c r="Y142" s="42"/>
      <c r="AA142" s="1"/>
      <c r="AB142" s="1"/>
      <c r="AC142" s="1"/>
      <c r="AE142" s="1"/>
    </row>
    <row r="143" spans="1:32" customFormat="1" hidden="1">
      <c r="A143" s="5" t="s">
        <v>299</v>
      </c>
      <c r="B143" s="51">
        <v>2018</v>
      </c>
      <c r="C143" s="51">
        <v>2017</v>
      </c>
      <c r="D143" s="5"/>
      <c r="E143" s="5"/>
      <c r="F143" s="9"/>
      <c r="G143" s="1"/>
      <c r="I143" s="1"/>
      <c r="P143" s="23"/>
      <c r="Q143" s="1"/>
      <c r="S143" s="1"/>
      <c r="U143" s="1"/>
      <c r="Y143" s="42"/>
      <c r="AA143" s="1"/>
      <c r="AB143" s="1"/>
      <c r="AC143" s="1"/>
      <c r="AE143" s="1"/>
    </row>
    <row r="144" spans="1:32" customFormat="1" hidden="1">
      <c r="A144" s="5" t="s">
        <v>299</v>
      </c>
      <c r="B144" s="51">
        <v>2019</v>
      </c>
      <c r="C144" s="51">
        <v>2018</v>
      </c>
      <c r="D144" s="5"/>
      <c r="E144" s="5"/>
      <c r="F144" s="9"/>
      <c r="G144" s="1"/>
      <c r="I144" s="1"/>
      <c r="P144" s="23"/>
      <c r="Q144" s="1"/>
      <c r="S144" s="1"/>
      <c r="U144" s="1"/>
      <c r="Y144" s="42"/>
      <c r="AA144" s="1"/>
      <c r="AB144" s="1"/>
      <c r="AC144" s="1"/>
      <c r="AE144" s="1"/>
    </row>
    <row r="145" spans="1:31" customFormat="1" hidden="1">
      <c r="A145" s="5" t="s">
        <v>299</v>
      </c>
      <c r="B145" s="51">
        <v>2020</v>
      </c>
      <c r="C145" s="51">
        <v>2019</v>
      </c>
      <c r="D145" s="5"/>
      <c r="E145" s="5"/>
      <c r="F145" s="9" t="s">
        <v>142</v>
      </c>
      <c r="G145" s="1"/>
      <c r="H145" t="s">
        <v>168</v>
      </c>
      <c r="I145" s="1"/>
      <c r="P145" s="23"/>
      <c r="Q145" s="1"/>
      <c r="S145" s="1"/>
      <c r="U145" s="1"/>
      <c r="Y145" s="42"/>
      <c r="AA145" s="1"/>
      <c r="AB145" s="1"/>
      <c r="AC145" s="1"/>
      <c r="AE145" s="1"/>
    </row>
    <row r="146" spans="1:31" customFormat="1" hidden="1">
      <c r="A146" s="5" t="s">
        <v>299</v>
      </c>
      <c r="B146" s="51">
        <v>2021</v>
      </c>
      <c r="C146" s="51">
        <v>2020</v>
      </c>
      <c r="D146" s="5"/>
      <c r="E146" s="5"/>
      <c r="F146" s="9"/>
      <c r="G146" s="1"/>
      <c r="I146" s="1"/>
      <c r="P146" s="23"/>
      <c r="Q146" s="1"/>
      <c r="S146" s="1"/>
      <c r="U146" s="1"/>
      <c r="Y146" s="42"/>
      <c r="AA146" s="1"/>
      <c r="AB146" s="1"/>
      <c r="AC146" s="1"/>
      <c r="AE146" s="1"/>
    </row>
    <row r="147" spans="1:31" customFormat="1" hidden="1">
      <c r="A147" s="5" t="s">
        <v>299</v>
      </c>
      <c r="B147" s="51">
        <v>2022</v>
      </c>
      <c r="C147" s="51">
        <v>2021</v>
      </c>
      <c r="D147" s="5"/>
      <c r="E147" s="5"/>
      <c r="F147" s="9"/>
      <c r="G147" s="1"/>
      <c r="I147" s="1"/>
      <c r="P147" s="23"/>
      <c r="Q147" s="1"/>
      <c r="S147" s="1"/>
      <c r="U147" s="1"/>
      <c r="Y147" s="42"/>
      <c r="AA147" s="1"/>
      <c r="AB147" s="1"/>
      <c r="AC147" s="1"/>
      <c r="AE147" s="1"/>
    </row>
    <row r="148" spans="1:31" s="230" customFormat="1" hidden="1">
      <c r="A148" s="227" t="s">
        <v>299</v>
      </c>
      <c r="B148" s="47">
        <v>2023</v>
      </c>
      <c r="C148" s="47">
        <v>2022</v>
      </c>
      <c r="D148" s="227"/>
      <c r="E148" s="227"/>
      <c r="F148" s="228"/>
      <c r="G148" s="229"/>
      <c r="I148" s="229"/>
      <c r="P148" s="231"/>
      <c r="Q148" s="229"/>
      <c r="S148" s="229"/>
      <c r="U148" s="229"/>
      <c r="Y148" s="232"/>
      <c r="AA148" s="229"/>
      <c r="AB148" s="229"/>
      <c r="AC148" s="229"/>
      <c r="AE148" s="229"/>
    </row>
    <row r="149" spans="1:31" hidden="1">
      <c r="A149" s="51" t="s">
        <v>312</v>
      </c>
      <c r="B149" s="34">
        <v>2017</v>
      </c>
      <c r="C149" s="51">
        <v>2016</v>
      </c>
      <c r="D149" s="51"/>
      <c r="E149" s="51"/>
      <c r="F149" s="53" t="s">
        <v>142</v>
      </c>
      <c r="G149" s="58"/>
      <c r="H149" s="81" t="s">
        <v>142</v>
      </c>
      <c r="I149" s="82" t="s">
        <v>150</v>
      </c>
      <c r="J149" s="171" t="s">
        <v>209</v>
      </c>
      <c r="K149" s="171"/>
      <c r="L149" s="171"/>
      <c r="M149" s="171"/>
      <c r="N149" s="171">
        <v>25300000</v>
      </c>
      <c r="O149" s="171">
        <v>25300000</v>
      </c>
      <c r="P149" s="171">
        <v>1</v>
      </c>
      <c r="Q149" s="172" t="s">
        <v>314</v>
      </c>
      <c r="R149" s="171">
        <v>5600000</v>
      </c>
      <c r="S149" s="172">
        <v>0.22134387351778656</v>
      </c>
      <c r="T149" s="171" t="s">
        <v>61</v>
      </c>
      <c r="U149" s="172" t="s">
        <v>61</v>
      </c>
      <c r="V149" s="171" t="s">
        <v>61</v>
      </c>
      <c r="W149" s="172" t="s">
        <v>61</v>
      </c>
      <c r="X149" s="171" t="s">
        <v>61</v>
      </c>
      <c r="Y149" s="172" t="s">
        <v>61</v>
      </c>
      <c r="Z149" s="171">
        <v>4261635</v>
      </c>
      <c r="AA149" s="172">
        <v>0.16844407114624507</v>
      </c>
      <c r="AB149" s="172" t="s">
        <v>61</v>
      </c>
      <c r="AC149" s="172"/>
      <c r="AD149" s="172" t="s">
        <v>168</v>
      </c>
      <c r="AE149" s="172"/>
    </row>
    <row r="150" spans="1:31" hidden="1">
      <c r="A150" s="51" t="s">
        <v>312</v>
      </c>
      <c r="B150" s="51">
        <v>2018</v>
      </c>
      <c r="C150" s="51">
        <v>2017</v>
      </c>
      <c r="D150" s="51"/>
      <c r="E150" s="51"/>
      <c r="F150" s="53" t="s">
        <v>142</v>
      </c>
      <c r="G150" s="58"/>
      <c r="H150" s="53" t="s">
        <v>168</v>
      </c>
      <c r="I150" s="58"/>
      <c r="J150" s="113"/>
      <c r="K150" s="99"/>
      <c r="L150" s="99"/>
      <c r="M150" s="99"/>
      <c r="N150" s="99"/>
      <c r="O150" s="114"/>
      <c r="P150" s="115"/>
      <c r="Q150" s="116"/>
      <c r="R150" s="117"/>
      <c r="S150" s="118"/>
      <c r="T150" s="117"/>
      <c r="U150" s="118"/>
      <c r="V150" s="117"/>
      <c r="W150" s="119"/>
      <c r="X150" s="117"/>
      <c r="Y150" s="120"/>
      <c r="Z150" s="117"/>
      <c r="AA150" s="118"/>
      <c r="AB150" s="118"/>
      <c r="AC150" s="121"/>
      <c r="AD150" s="113" t="s">
        <v>168</v>
      </c>
      <c r="AE150" s="121" t="s">
        <v>61</v>
      </c>
    </row>
    <row r="151" spans="1:31" hidden="1">
      <c r="A151" s="51" t="s">
        <v>312</v>
      </c>
      <c r="B151" s="51">
        <v>2019</v>
      </c>
      <c r="C151" s="51">
        <v>2018</v>
      </c>
      <c r="D151" s="51"/>
      <c r="E151" s="51"/>
      <c r="F151" s="53" t="s">
        <v>142</v>
      </c>
      <c r="G151" s="58"/>
      <c r="H151" s="53" t="s">
        <v>168</v>
      </c>
      <c r="I151" s="58"/>
      <c r="J151" s="53"/>
      <c r="P151" s="61"/>
      <c r="Q151" s="58"/>
      <c r="R151" s="53"/>
      <c r="S151" s="58"/>
      <c r="T151" s="53"/>
      <c r="U151" s="58"/>
      <c r="V151" s="53"/>
      <c r="X151" s="53"/>
      <c r="Y151" s="65"/>
      <c r="Z151" s="53"/>
      <c r="AA151" s="58"/>
      <c r="AB151" s="58"/>
      <c r="AC151" s="51"/>
      <c r="AD151" s="53"/>
      <c r="AE151" s="51"/>
    </row>
    <row r="152" spans="1:31" hidden="1">
      <c r="A152" s="51" t="s">
        <v>312</v>
      </c>
      <c r="B152" s="51">
        <v>2020</v>
      </c>
      <c r="C152" s="51">
        <v>2019</v>
      </c>
      <c r="D152" s="51"/>
      <c r="E152" s="51"/>
      <c r="F152" s="53" t="s">
        <v>142</v>
      </c>
      <c r="G152" s="58"/>
      <c r="H152" s="53" t="s">
        <v>168</v>
      </c>
      <c r="I152" s="58"/>
      <c r="J152" s="53"/>
      <c r="P152" s="61"/>
      <c r="Q152" s="58"/>
      <c r="R152" s="53"/>
      <c r="S152" s="58"/>
      <c r="T152" s="53"/>
      <c r="U152" s="58"/>
      <c r="V152" s="53"/>
      <c r="X152" s="53"/>
      <c r="Y152" s="65"/>
      <c r="Z152" s="53"/>
      <c r="AA152" s="58"/>
      <c r="AB152" s="58"/>
      <c r="AC152" s="51"/>
      <c r="AD152" s="53"/>
      <c r="AE152" s="51"/>
    </row>
    <row r="153" spans="1:31" hidden="1">
      <c r="A153" s="51" t="s">
        <v>312</v>
      </c>
      <c r="B153" s="51">
        <v>2021</v>
      </c>
      <c r="C153" s="51">
        <v>2020</v>
      </c>
      <c r="D153" s="51"/>
      <c r="E153" s="51"/>
      <c r="F153" s="53" t="s">
        <v>142</v>
      </c>
      <c r="G153" s="58" t="s">
        <v>1311</v>
      </c>
      <c r="H153" s="53" t="s">
        <v>168</v>
      </c>
      <c r="I153" s="58"/>
      <c r="J153" s="53"/>
      <c r="P153" s="61"/>
      <c r="Q153" s="58"/>
      <c r="R153" s="53"/>
      <c r="S153" s="58"/>
      <c r="T153" s="53"/>
      <c r="U153" s="58"/>
      <c r="V153" s="53"/>
      <c r="X153" s="53"/>
      <c r="Y153" s="65"/>
      <c r="Z153" s="53"/>
      <c r="AA153" s="58"/>
      <c r="AB153" s="58"/>
      <c r="AC153" s="51"/>
      <c r="AD153" s="53"/>
      <c r="AE153" s="51"/>
    </row>
    <row r="154" spans="1:31" hidden="1">
      <c r="A154" s="51" t="s">
        <v>312</v>
      </c>
      <c r="B154" s="51">
        <v>2022</v>
      </c>
      <c r="C154" s="51">
        <v>2021</v>
      </c>
      <c r="D154" s="51"/>
      <c r="E154" s="51"/>
      <c r="F154" s="53" t="s">
        <v>142</v>
      </c>
      <c r="G154" s="54" t="s">
        <v>1312</v>
      </c>
      <c r="H154" s="104" t="s">
        <v>168</v>
      </c>
      <c r="I154" s="82"/>
      <c r="J154" s="81"/>
      <c r="K154" s="81"/>
      <c r="L154" s="235"/>
      <c r="M154" s="81"/>
      <c r="N154" s="81"/>
      <c r="O154" s="81"/>
      <c r="P154" s="81"/>
      <c r="Q154" s="82"/>
      <c r="R154" s="81"/>
      <c r="S154" s="82"/>
      <c r="T154" s="81"/>
      <c r="U154" s="82"/>
      <c r="V154" s="81"/>
      <c r="W154" s="82"/>
      <c r="X154" s="81"/>
      <c r="Y154" s="82"/>
      <c r="Z154" s="81"/>
      <c r="AA154" s="82"/>
      <c r="AB154" s="82"/>
      <c r="AC154" s="82"/>
      <c r="AD154" s="82"/>
      <c r="AE154" s="82"/>
    </row>
    <row r="155" spans="1:31" hidden="1">
      <c r="A155" s="47" t="s">
        <v>312</v>
      </c>
      <c r="B155" s="47">
        <v>2023</v>
      </c>
      <c r="C155" s="47">
        <v>2022</v>
      </c>
      <c r="D155" s="47" t="s">
        <v>141</v>
      </c>
      <c r="E155" s="47"/>
      <c r="F155" s="55" t="s">
        <v>142</v>
      </c>
      <c r="G155" s="95" t="s">
        <v>1312</v>
      </c>
      <c r="H155" s="55" t="s">
        <v>168</v>
      </c>
      <c r="I155" s="95"/>
      <c r="J155" s="55"/>
      <c r="K155" s="96"/>
      <c r="L155" s="96"/>
      <c r="M155" s="96"/>
      <c r="N155" s="96"/>
      <c r="O155" s="96"/>
      <c r="P155" s="128"/>
      <c r="Q155" s="95"/>
      <c r="R155" s="55"/>
      <c r="S155" s="95"/>
      <c r="T155" s="55"/>
      <c r="U155" s="95"/>
      <c r="V155" s="55"/>
      <c r="W155" s="96"/>
      <c r="X155" s="55"/>
      <c r="Y155" s="129"/>
      <c r="Z155" s="55"/>
      <c r="AA155" s="95"/>
      <c r="AB155" s="95"/>
      <c r="AC155" s="47"/>
      <c r="AD155" s="55"/>
      <c r="AE155" s="47"/>
    </row>
    <row r="156" spans="1:31" hidden="1">
      <c r="A156" s="51" t="s">
        <v>3</v>
      </c>
      <c r="B156" s="34">
        <v>2017</v>
      </c>
      <c r="C156" s="51">
        <v>2016</v>
      </c>
      <c r="D156" s="173"/>
      <c r="E156" s="63"/>
      <c r="F156" s="130" t="s">
        <v>142</v>
      </c>
      <c r="G156" s="63"/>
      <c r="H156" s="130" t="s">
        <v>142</v>
      </c>
      <c r="I156" s="64" t="s">
        <v>150</v>
      </c>
      <c r="J156" s="53" t="s">
        <v>145</v>
      </c>
      <c r="O156" s="60">
        <v>71651112</v>
      </c>
      <c r="P156" s="61"/>
      <c r="Q156" s="58"/>
      <c r="R156" s="70" t="s">
        <v>61</v>
      </c>
      <c r="S156" s="71" t="s">
        <v>61</v>
      </c>
      <c r="T156" s="130">
        <v>5722892</v>
      </c>
      <c r="U156" s="63">
        <v>7.9871642466623552E-2</v>
      </c>
      <c r="V156" s="130">
        <v>172952</v>
      </c>
      <c r="W156" s="64">
        <v>0</v>
      </c>
      <c r="X156" s="130">
        <v>0</v>
      </c>
      <c r="Y156" s="65">
        <v>0</v>
      </c>
      <c r="Z156" s="62">
        <v>5895844</v>
      </c>
      <c r="AA156" s="63">
        <v>8.228545008485004E-2</v>
      </c>
      <c r="AB156" s="63"/>
      <c r="AC156" s="80"/>
      <c r="AD156" s="79" t="s">
        <v>142</v>
      </c>
      <c r="AE156" s="51" t="s">
        <v>148</v>
      </c>
    </row>
    <row r="157" spans="1:31" hidden="1">
      <c r="A157" s="51" t="s">
        <v>3</v>
      </c>
      <c r="B157" s="51">
        <v>2018</v>
      </c>
      <c r="C157" s="51">
        <v>2017</v>
      </c>
      <c r="D157" s="51"/>
      <c r="E157" s="51"/>
      <c r="F157" s="53"/>
      <c r="G157" s="58"/>
      <c r="H157" s="53"/>
      <c r="I157" s="58"/>
      <c r="J157" s="53" t="s">
        <v>145</v>
      </c>
      <c r="N157" s="60">
        <v>78368000</v>
      </c>
      <c r="O157" s="60">
        <v>71719669</v>
      </c>
      <c r="P157" s="100"/>
      <c r="Q157" s="58" t="s">
        <v>318</v>
      </c>
      <c r="R157" s="70" t="s">
        <v>61</v>
      </c>
      <c r="S157" s="71" t="s">
        <v>61</v>
      </c>
      <c r="T157" s="62">
        <v>6201183</v>
      </c>
      <c r="U157" s="63">
        <v>8.6464188784808813E-2</v>
      </c>
      <c r="V157" s="62">
        <v>1504168</v>
      </c>
      <c r="W157" s="64">
        <v>2.0972879838583751E-2</v>
      </c>
      <c r="X157" s="62">
        <v>0</v>
      </c>
      <c r="Y157" s="65">
        <v>0</v>
      </c>
      <c r="Z157" s="62">
        <v>7705351</v>
      </c>
      <c r="AA157" s="63">
        <v>0.10743706862339256</v>
      </c>
      <c r="AB157" s="63"/>
      <c r="AC157" s="80"/>
      <c r="AD157" s="79" t="s">
        <v>142</v>
      </c>
      <c r="AE157" s="80" t="s">
        <v>148</v>
      </c>
    </row>
    <row r="158" spans="1:31" hidden="1">
      <c r="A158" s="51" t="s">
        <v>3</v>
      </c>
      <c r="B158" s="51">
        <v>2019</v>
      </c>
      <c r="C158" s="51">
        <v>2018</v>
      </c>
      <c r="D158" s="51"/>
      <c r="E158" s="51"/>
      <c r="F158" s="53"/>
      <c r="G158" s="58"/>
      <c r="H158" s="53"/>
      <c r="I158" s="58"/>
      <c r="J158" s="53" t="s">
        <v>145</v>
      </c>
      <c r="N158" s="59">
        <v>84930565</v>
      </c>
      <c r="O158" s="60">
        <v>56220906</v>
      </c>
      <c r="P158" s="100"/>
      <c r="Q158" s="58" t="s">
        <v>319</v>
      </c>
      <c r="R158" s="62">
        <v>27361886</v>
      </c>
      <c r="S158" s="63">
        <v>0.48668525548129732</v>
      </c>
      <c r="T158" s="62">
        <v>9767461</v>
      </c>
      <c r="U158" s="63">
        <v>0.17373361076749635</v>
      </c>
      <c r="V158" s="62">
        <v>3373595</v>
      </c>
      <c r="W158" s="64">
        <v>6.0006058956075879E-2</v>
      </c>
      <c r="X158" s="62">
        <v>0</v>
      </c>
      <c r="Y158" s="65">
        <v>0</v>
      </c>
      <c r="Z158" s="62">
        <v>13141056</v>
      </c>
      <c r="AA158" s="63">
        <v>0.23373966972357221</v>
      </c>
      <c r="AB158" s="63"/>
      <c r="AC158" s="80"/>
      <c r="AD158" s="79" t="s">
        <v>142</v>
      </c>
      <c r="AE158" s="80" t="s">
        <v>148</v>
      </c>
    </row>
    <row r="159" spans="1:31" hidden="1">
      <c r="A159" s="51" t="s">
        <v>3</v>
      </c>
      <c r="B159" s="51">
        <v>2020</v>
      </c>
      <c r="C159" s="51">
        <v>2019</v>
      </c>
      <c r="D159" s="51"/>
      <c r="E159" s="51"/>
      <c r="F159" s="53" t="s">
        <v>142</v>
      </c>
      <c r="G159" s="58"/>
      <c r="H159" s="53" t="s">
        <v>142</v>
      </c>
      <c r="I159" s="58"/>
      <c r="J159" s="53" t="s">
        <v>145</v>
      </c>
      <c r="N159" s="60">
        <v>86791000</v>
      </c>
      <c r="O159" s="136">
        <v>59872947</v>
      </c>
      <c r="P159" s="103"/>
      <c r="Q159" s="58" t="s">
        <v>320</v>
      </c>
      <c r="R159" s="62">
        <v>27030799</v>
      </c>
      <c r="S159" s="63">
        <v>0.45</v>
      </c>
      <c r="T159" s="62">
        <v>11660505</v>
      </c>
      <c r="U159" s="63">
        <v>0.19</v>
      </c>
      <c r="V159" s="62">
        <v>3917171</v>
      </c>
      <c r="W159" s="64">
        <v>7.0000000000000007E-2</v>
      </c>
      <c r="X159" s="62">
        <v>0</v>
      </c>
      <c r="Y159" s="65">
        <v>0</v>
      </c>
      <c r="Z159" s="62">
        <v>15577676</v>
      </c>
      <c r="AA159" s="63">
        <v>0.26</v>
      </c>
      <c r="AB159" s="63" t="s">
        <v>153</v>
      </c>
      <c r="AC159" s="80"/>
      <c r="AD159" s="79" t="s">
        <v>142</v>
      </c>
      <c r="AE159" s="51" t="s">
        <v>148</v>
      </c>
    </row>
    <row r="160" spans="1:31" hidden="1">
      <c r="A160" s="51" t="s">
        <v>3</v>
      </c>
      <c r="B160" s="51">
        <v>2021</v>
      </c>
      <c r="C160" s="51">
        <v>2020</v>
      </c>
      <c r="D160" s="51"/>
      <c r="E160" s="51"/>
      <c r="F160" s="53" t="s">
        <v>142</v>
      </c>
      <c r="G160" s="58" t="s">
        <v>1311</v>
      </c>
      <c r="H160" s="53" t="s">
        <v>142</v>
      </c>
      <c r="I160" s="58"/>
      <c r="J160" s="53" t="s">
        <v>145</v>
      </c>
      <c r="M160" s="158">
        <v>44013</v>
      </c>
      <c r="N160" s="59">
        <v>89561000</v>
      </c>
      <c r="O160" s="59">
        <v>66665234</v>
      </c>
      <c r="P160" s="61">
        <v>0.74</v>
      </c>
      <c r="Q160" s="58" t="s">
        <v>321</v>
      </c>
      <c r="R160" s="83">
        <v>29024132</v>
      </c>
      <c r="S160" s="63">
        <v>0.44</v>
      </c>
      <c r="T160" s="83">
        <v>16131386</v>
      </c>
      <c r="U160" s="64">
        <v>0.24</v>
      </c>
      <c r="V160" s="83">
        <v>5703327</v>
      </c>
      <c r="W160" s="65">
        <v>0.09</v>
      </c>
      <c r="X160" s="53">
        <v>0</v>
      </c>
      <c r="Y160" s="61">
        <v>0</v>
      </c>
      <c r="Z160" s="83">
        <v>21834713</v>
      </c>
      <c r="AA160" s="63">
        <v>0.33</v>
      </c>
      <c r="AB160" s="51" t="s">
        <v>153</v>
      </c>
      <c r="AC160" s="58"/>
      <c r="AE160" s="51"/>
    </row>
    <row r="161" spans="1:31" hidden="1">
      <c r="A161" s="51" t="s">
        <v>3</v>
      </c>
      <c r="B161" s="51">
        <v>2022</v>
      </c>
      <c r="C161" s="51">
        <v>2021</v>
      </c>
      <c r="D161" s="51" t="s">
        <v>180</v>
      </c>
      <c r="E161" s="51"/>
      <c r="F161" s="53"/>
      <c r="G161" s="54"/>
      <c r="H161" s="53" t="s">
        <v>142</v>
      </c>
      <c r="I161" s="58" t="s">
        <v>150</v>
      </c>
      <c r="J161" s="53" t="s">
        <v>145</v>
      </c>
      <c r="N161" s="76">
        <v>105000000</v>
      </c>
      <c r="O161" s="52">
        <v>96032609</v>
      </c>
      <c r="P161" s="61">
        <f>O161/N161</f>
        <v>0.91459627619047623</v>
      </c>
      <c r="Q161" s="78" t="s">
        <v>323</v>
      </c>
      <c r="R161" s="62">
        <v>40779169</v>
      </c>
      <c r="S161" s="63">
        <v>0.42</v>
      </c>
      <c r="T161" s="62">
        <v>20533697</v>
      </c>
      <c r="U161" s="63">
        <v>0.21</v>
      </c>
      <c r="V161" s="62">
        <v>6728624</v>
      </c>
      <c r="W161" s="64">
        <v>7.0000000000000007E-2</v>
      </c>
      <c r="X161" s="62">
        <v>0</v>
      </c>
      <c r="Y161" s="65">
        <v>0</v>
      </c>
      <c r="Z161" s="62">
        <v>27262321</v>
      </c>
      <c r="AA161" s="63">
        <v>0.28000000000000003</v>
      </c>
      <c r="AB161" s="58" t="s">
        <v>153</v>
      </c>
      <c r="AC161" s="51"/>
      <c r="AD161" s="79" t="s">
        <v>142</v>
      </c>
      <c r="AE161" s="80" t="s">
        <v>148</v>
      </c>
    </row>
    <row r="162" spans="1:31">
      <c r="A162" s="51" t="s">
        <v>3</v>
      </c>
      <c r="B162" s="51">
        <v>2023</v>
      </c>
      <c r="C162" s="51">
        <v>2022</v>
      </c>
      <c r="D162" s="51" t="s">
        <v>180</v>
      </c>
      <c r="E162" s="51"/>
      <c r="F162" s="53" t="s">
        <v>142</v>
      </c>
      <c r="G162" s="58" t="s">
        <v>1312</v>
      </c>
      <c r="H162" s="53" t="s">
        <v>142</v>
      </c>
      <c r="I162" s="58" t="s">
        <v>150</v>
      </c>
      <c r="J162" s="53" t="s">
        <v>145</v>
      </c>
      <c r="M162" s="158"/>
      <c r="N162" s="160">
        <v>109569000</v>
      </c>
      <c r="O162" s="160">
        <v>102971764</v>
      </c>
      <c r="P162" s="67">
        <v>0.94</v>
      </c>
      <c r="Q162" s="58" t="s">
        <v>325</v>
      </c>
      <c r="R162" s="161">
        <v>44888830</v>
      </c>
      <c r="S162" s="179">
        <v>0.44</v>
      </c>
      <c r="T162" s="161">
        <v>22597681</v>
      </c>
      <c r="U162" s="179">
        <v>0.22</v>
      </c>
      <c r="V162" s="161">
        <v>3831695</v>
      </c>
      <c r="W162" s="180">
        <v>0.04</v>
      </c>
      <c r="X162" s="161" t="s">
        <v>1338</v>
      </c>
      <c r="Y162" s="68">
        <v>0</v>
      </c>
      <c r="Z162" s="161">
        <v>26429377</v>
      </c>
      <c r="AA162" s="179">
        <v>0.26</v>
      </c>
      <c r="AB162" s="58" t="s">
        <v>153</v>
      </c>
      <c r="AC162" s="51"/>
      <c r="AD162" s="53" t="s">
        <v>142</v>
      </c>
      <c r="AE162" s="51"/>
    </row>
    <row r="163" spans="1:31" hidden="1">
      <c r="A163" s="47" t="s">
        <v>3</v>
      </c>
      <c r="B163" s="47">
        <v>2023</v>
      </c>
      <c r="C163" s="47">
        <v>2022</v>
      </c>
      <c r="D163" s="47" t="s">
        <v>180</v>
      </c>
      <c r="E163" s="47"/>
      <c r="F163" s="55" t="s">
        <v>142</v>
      </c>
      <c r="G163" s="95"/>
      <c r="H163" s="55" t="s">
        <v>142</v>
      </c>
      <c r="I163" s="95" t="s">
        <v>165</v>
      </c>
      <c r="J163" s="55"/>
      <c r="K163" s="96"/>
      <c r="L163" s="96"/>
      <c r="M163" s="108"/>
      <c r="N163" s="109"/>
      <c r="O163" s="109"/>
      <c r="P163" s="128"/>
      <c r="Q163" s="95"/>
      <c r="R163" s="110"/>
      <c r="S163" s="111"/>
      <c r="T163" s="110"/>
      <c r="U163" s="111"/>
      <c r="V163" s="110"/>
      <c r="W163" s="112"/>
      <c r="X163" s="110"/>
      <c r="Y163" s="129"/>
      <c r="Z163" s="110"/>
      <c r="AA163" s="111"/>
      <c r="AB163" s="95"/>
      <c r="AC163" s="47"/>
      <c r="AD163" s="55"/>
      <c r="AE163" s="47"/>
    </row>
    <row r="164" spans="1:31" hidden="1">
      <c r="A164" s="51" t="s">
        <v>57</v>
      </c>
      <c r="B164" s="34">
        <v>2017</v>
      </c>
      <c r="C164" s="51">
        <v>2016</v>
      </c>
      <c r="D164" s="51"/>
      <c r="E164" s="51"/>
      <c r="F164" s="53" t="s">
        <v>142</v>
      </c>
      <c r="G164" s="58"/>
      <c r="H164" s="53" t="s">
        <v>142</v>
      </c>
      <c r="I164" s="58" t="s">
        <v>150</v>
      </c>
      <c r="J164" s="53" t="s">
        <v>145</v>
      </c>
      <c r="N164" s="60">
        <v>900000</v>
      </c>
      <c r="O164" s="60">
        <v>900000</v>
      </c>
      <c r="P164" s="61">
        <v>1</v>
      </c>
      <c r="Q164" s="58" t="s">
        <v>327</v>
      </c>
      <c r="R164" s="70" t="s">
        <v>61</v>
      </c>
      <c r="S164" s="71" t="s">
        <v>61</v>
      </c>
      <c r="T164" s="70" t="s">
        <v>61</v>
      </c>
      <c r="U164" s="71" t="s">
        <v>61</v>
      </c>
      <c r="V164" s="70" t="s">
        <v>61</v>
      </c>
      <c r="W164" s="71" t="s">
        <v>61</v>
      </c>
      <c r="X164" s="70" t="s">
        <v>61</v>
      </c>
      <c r="Y164" s="72" t="s">
        <v>61</v>
      </c>
      <c r="Z164" s="62">
        <v>196910</v>
      </c>
      <c r="AA164" s="63">
        <v>0.21878888888888889</v>
      </c>
      <c r="AB164" s="87" t="s">
        <v>61</v>
      </c>
      <c r="AC164" s="80"/>
      <c r="AD164" s="79" t="s">
        <v>142</v>
      </c>
      <c r="AE164" s="51" t="s">
        <v>1348</v>
      </c>
    </row>
    <row r="165" spans="1:31" hidden="1">
      <c r="A165" s="51" t="s">
        <v>57</v>
      </c>
      <c r="B165" s="51">
        <v>2018</v>
      </c>
      <c r="C165" s="51">
        <v>2017</v>
      </c>
      <c r="D165" s="51"/>
      <c r="E165" s="51"/>
      <c r="F165" s="53"/>
      <c r="G165" s="58"/>
      <c r="H165" s="53"/>
      <c r="I165" s="58"/>
      <c r="J165" s="53" t="s">
        <v>145</v>
      </c>
      <c r="N165" s="60" t="s">
        <v>424</v>
      </c>
      <c r="O165" s="60">
        <v>283517</v>
      </c>
      <c r="P165" s="100"/>
      <c r="Q165" s="58" t="s">
        <v>327</v>
      </c>
      <c r="R165" s="62">
        <v>45706</v>
      </c>
      <c r="S165" s="63">
        <v>0.16121079159274398</v>
      </c>
      <c r="T165" s="62">
        <v>86415</v>
      </c>
      <c r="U165" s="63">
        <v>0.30479653777374904</v>
      </c>
      <c r="V165" s="62">
        <v>44413</v>
      </c>
      <c r="W165" s="64">
        <v>0.15665021850541591</v>
      </c>
      <c r="X165" s="62">
        <v>0</v>
      </c>
      <c r="Y165" s="65">
        <v>0</v>
      </c>
      <c r="Z165" s="62">
        <v>130828</v>
      </c>
      <c r="AA165" s="63">
        <v>0.46144675627916493</v>
      </c>
      <c r="AB165" s="63"/>
      <c r="AC165" s="80"/>
      <c r="AD165" s="79" t="s">
        <v>142</v>
      </c>
      <c r="AE165" s="80" t="s">
        <v>1318</v>
      </c>
    </row>
    <row r="166" spans="1:31" hidden="1">
      <c r="A166" s="51" t="s">
        <v>57</v>
      </c>
      <c r="B166" s="51">
        <v>2019</v>
      </c>
      <c r="C166" s="51">
        <v>2018</v>
      </c>
      <c r="D166" s="51"/>
      <c r="E166" s="51"/>
      <c r="F166" s="53"/>
      <c r="G166" s="58"/>
      <c r="H166" s="53"/>
      <c r="I166" s="58"/>
      <c r="J166" s="53" t="s">
        <v>176</v>
      </c>
      <c r="O166" s="60">
        <v>979445</v>
      </c>
      <c r="P166" s="100"/>
      <c r="Q166" s="159">
        <v>43191</v>
      </c>
      <c r="R166" s="62">
        <v>112300</v>
      </c>
      <c r="S166" s="63">
        <v>0.11465676990540562</v>
      </c>
      <c r="T166" s="130" t="s">
        <v>61</v>
      </c>
      <c r="U166" s="63" t="s">
        <v>61</v>
      </c>
      <c r="V166" s="130" t="s">
        <v>61</v>
      </c>
      <c r="W166" s="64" t="s">
        <v>61</v>
      </c>
      <c r="X166" s="130" t="s">
        <v>61</v>
      </c>
      <c r="Y166" s="65" t="s">
        <v>61</v>
      </c>
      <c r="Z166" s="62">
        <v>157100</v>
      </c>
      <c r="AA166" s="63">
        <v>0.16039695950257543</v>
      </c>
      <c r="AB166" s="63"/>
      <c r="AC166" s="80"/>
      <c r="AD166" s="79" t="s">
        <v>142</v>
      </c>
      <c r="AE166" s="80" t="s">
        <v>876</v>
      </c>
    </row>
    <row r="167" spans="1:31" hidden="1">
      <c r="A167" s="51" t="s">
        <v>57</v>
      </c>
      <c r="B167" s="51">
        <v>2020</v>
      </c>
      <c r="C167" s="51">
        <v>2019</v>
      </c>
      <c r="D167" s="51"/>
      <c r="E167" s="51"/>
      <c r="F167" s="53" t="s">
        <v>142</v>
      </c>
      <c r="G167" s="58"/>
      <c r="H167" s="53" t="s">
        <v>168</v>
      </c>
      <c r="I167" s="58"/>
      <c r="J167" s="53"/>
      <c r="P167" s="61"/>
      <c r="Q167" s="58"/>
      <c r="R167" s="53"/>
      <c r="S167" s="58"/>
      <c r="T167" s="53"/>
      <c r="U167" s="58"/>
      <c r="V167" s="53"/>
      <c r="X167" s="53"/>
      <c r="Y167" s="65"/>
      <c r="Z167" s="53"/>
      <c r="AA167" s="58"/>
      <c r="AB167" s="58"/>
      <c r="AC167" s="51"/>
      <c r="AD167" s="53"/>
      <c r="AE167" s="51"/>
    </row>
    <row r="168" spans="1:31" hidden="1">
      <c r="A168" s="51" t="s">
        <v>57</v>
      </c>
      <c r="B168" s="51">
        <v>2021</v>
      </c>
      <c r="C168" s="51">
        <v>2020</v>
      </c>
      <c r="D168" s="51"/>
      <c r="E168" s="51"/>
      <c r="F168" s="53" t="s">
        <v>142</v>
      </c>
      <c r="G168" s="58" t="s">
        <v>1311</v>
      </c>
      <c r="H168" s="53" t="s">
        <v>142</v>
      </c>
      <c r="I168" s="58" t="s">
        <v>150</v>
      </c>
      <c r="J168" s="53" t="s">
        <v>145</v>
      </c>
      <c r="M168" s="158">
        <v>44105</v>
      </c>
      <c r="N168" s="59">
        <v>1117143</v>
      </c>
      <c r="O168" s="59">
        <v>1117143</v>
      </c>
      <c r="P168" s="61">
        <v>1</v>
      </c>
      <c r="Q168" s="58" t="s">
        <v>268</v>
      </c>
      <c r="R168" s="83">
        <v>293408</v>
      </c>
      <c r="S168" s="63">
        <v>0.26</v>
      </c>
      <c r="T168" s="83">
        <v>129106</v>
      </c>
      <c r="U168" s="64">
        <v>0.12</v>
      </c>
      <c r="V168" s="83">
        <v>25873</v>
      </c>
      <c r="W168" s="65">
        <v>0.02</v>
      </c>
      <c r="X168" s="53">
        <v>0</v>
      </c>
      <c r="Y168" s="61">
        <v>0</v>
      </c>
      <c r="Z168" s="83">
        <v>154979</v>
      </c>
      <c r="AA168" s="63">
        <v>0.14000000000000001</v>
      </c>
      <c r="AB168" s="51" t="s">
        <v>149</v>
      </c>
      <c r="AC168" s="58"/>
      <c r="AE168" s="51"/>
    </row>
    <row r="169" spans="1:31" hidden="1">
      <c r="A169" s="51" t="s">
        <v>57</v>
      </c>
      <c r="B169" s="51">
        <v>2022</v>
      </c>
      <c r="C169" s="51">
        <v>2021</v>
      </c>
      <c r="D169" s="51"/>
      <c r="E169" s="51"/>
      <c r="F169" s="53"/>
      <c r="G169" s="54"/>
      <c r="H169" s="53" t="s">
        <v>142</v>
      </c>
      <c r="I169" s="58" t="s">
        <v>150</v>
      </c>
      <c r="J169" s="53" t="s">
        <v>145</v>
      </c>
      <c r="N169" s="59">
        <v>1117143</v>
      </c>
      <c r="O169" s="60">
        <v>1117143</v>
      </c>
      <c r="P169" s="61">
        <f>O169/N169</f>
        <v>1</v>
      </c>
      <c r="Q169" s="58" t="s">
        <v>329</v>
      </c>
      <c r="R169" s="62">
        <v>388945</v>
      </c>
      <c r="S169" s="63">
        <v>0.35</v>
      </c>
      <c r="T169" s="62">
        <v>167210</v>
      </c>
      <c r="U169" s="63">
        <v>0.15</v>
      </c>
      <c r="V169" s="83">
        <v>26987</v>
      </c>
      <c r="W169" s="64">
        <v>0.02</v>
      </c>
      <c r="X169" s="62">
        <v>0</v>
      </c>
      <c r="Y169" s="65">
        <v>0</v>
      </c>
      <c r="Z169" s="62">
        <v>194197</v>
      </c>
      <c r="AA169" s="63">
        <v>0.17</v>
      </c>
      <c r="AB169" s="58" t="s">
        <v>153</v>
      </c>
      <c r="AC169" s="51"/>
      <c r="AD169" s="53" t="s">
        <v>168</v>
      </c>
      <c r="AE169" s="51" t="s">
        <v>1346</v>
      </c>
    </row>
    <row r="170" spans="1:31">
      <c r="A170" s="51" t="s">
        <v>57</v>
      </c>
      <c r="B170" s="51">
        <v>2023</v>
      </c>
      <c r="C170" s="51">
        <v>2022</v>
      </c>
      <c r="D170" s="51" t="s">
        <v>243</v>
      </c>
      <c r="E170" s="51"/>
      <c r="F170" s="53" t="s">
        <v>142</v>
      </c>
      <c r="G170" s="58" t="s">
        <v>1312</v>
      </c>
      <c r="H170" s="53"/>
      <c r="I170" s="106" t="s">
        <v>150</v>
      </c>
      <c r="J170" s="53" t="s">
        <v>145</v>
      </c>
      <c r="N170" s="59"/>
      <c r="O170" s="60"/>
      <c r="P170" s="67"/>
      <c r="Q170" s="58"/>
      <c r="R170" s="62"/>
      <c r="S170" s="63"/>
      <c r="T170" s="62"/>
      <c r="U170" s="63"/>
      <c r="V170" s="83"/>
      <c r="W170" s="64"/>
      <c r="X170" s="62"/>
      <c r="Y170" s="68"/>
      <c r="Z170" s="62"/>
      <c r="AA170" s="63"/>
      <c r="AB170" s="58"/>
      <c r="AC170" s="51"/>
      <c r="AD170" s="53" t="s">
        <v>330</v>
      </c>
      <c r="AE170" s="51"/>
    </row>
    <row r="171" spans="1:31" hidden="1">
      <c r="A171" s="47" t="s">
        <v>57</v>
      </c>
      <c r="B171" s="47">
        <v>2023</v>
      </c>
      <c r="C171" s="47">
        <v>2022</v>
      </c>
      <c r="D171" s="47" t="s">
        <v>243</v>
      </c>
      <c r="E171" s="47"/>
      <c r="F171" s="55" t="s">
        <v>142</v>
      </c>
      <c r="G171" s="95"/>
      <c r="H171" s="55" t="s">
        <v>142</v>
      </c>
      <c r="I171" s="95" t="s">
        <v>165</v>
      </c>
      <c r="J171" s="55" t="s">
        <v>145</v>
      </c>
      <c r="K171" s="96"/>
      <c r="L171" s="96"/>
      <c r="M171" s="108">
        <v>44621</v>
      </c>
      <c r="N171" s="109">
        <v>1181675</v>
      </c>
      <c r="O171" s="109">
        <v>1181675</v>
      </c>
      <c r="P171" s="97">
        <v>1</v>
      </c>
      <c r="Q171" s="95" t="s">
        <v>332</v>
      </c>
      <c r="R171" s="110">
        <v>414767</v>
      </c>
      <c r="S171" s="111">
        <v>0.35</v>
      </c>
      <c r="T171" s="110">
        <v>179778</v>
      </c>
      <c r="U171" s="111">
        <v>0.15</v>
      </c>
      <c r="V171" s="110">
        <v>12390</v>
      </c>
      <c r="W171" s="112">
        <v>0.01</v>
      </c>
      <c r="X171" s="110">
        <v>0</v>
      </c>
      <c r="Y171" s="98">
        <v>0</v>
      </c>
      <c r="Z171" s="110">
        <v>192168</v>
      </c>
      <c r="AA171" s="111">
        <v>0.16</v>
      </c>
      <c r="AB171" s="95" t="s">
        <v>149</v>
      </c>
      <c r="AC171" s="47"/>
      <c r="AD171" s="55"/>
      <c r="AE171" s="47"/>
    </row>
    <row r="172" spans="1:31" hidden="1">
      <c r="A172" s="51" t="s">
        <v>35</v>
      </c>
      <c r="B172" s="34">
        <v>2017</v>
      </c>
      <c r="C172" s="51">
        <v>2016</v>
      </c>
      <c r="D172" s="51"/>
      <c r="E172" s="51"/>
      <c r="F172" s="53" t="s">
        <v>142</v>
      </c>
      <c r="G172" s="58"/>
      <c r="H172" s="81" t="s">
        <v>168</v>
      </c>
      <c r="I172" s="82"/>
      <c r="J172" s="81"/>
      <c r="K172" s="81"/>
      <c r="L172" s="235"/>
      <c r="M172" s="81"/>
      <c r="N172" s="81"/>
      <c r="O172" s="81"/>
      <c r="P172" s="81"/>
      <c r="Q172" s="82"/>
      <c r="R172" s="81"/>
      <c r="S172" s="82"/>
      <c r="T172" s="81"/>
      <c r="U172" s="82"/>
      <c r="V172" s="81"/>
      <c r="W172" s="82"/>
      <c r="X172" s="81"/>
      <c r="Y172" s="82"/>
      <c r="Z172" s="81"/>
      <c r="AA172" s="82"/>
      <c r="AB172" s="82"/>
      <c r="AC172" s="82"/>
      <c r="AD172" s="82"/>
      <c r="AE172" s="82"/>
    </row>
    <row r="173" spans="1:31" hidden="1">
      <c r="A173" s="51" t="s">
        <v>35</v>
      </c>
      <c r="B173" s="51">
        <v>2018</v>
      </c>
      <c r="C173" s="51">
        <v>2017</v>
      </c>
      <c r="D173" s="51"/>
      <c r="E173" s="51"/>
      <c r="F173" s="53" t="s">
        <v>142</v>
      </c>
      <c r="G173" s="58"/>
      <c r="H173" s="53" t="s">
        <v>168</v>
      </c>
      <c r="I173" s="58"/>
      <c r="J173" s="53"/>
      <c r="P173" s="61"/>
      <c r="Q173" s="58"/>
      <c r="R173" s="53"/>
      <c r="S173" s="58"/>
      <c r="T173" s="53"/>
      <c r="U173" s="58"/>
      <c r="V173" s="53"/>
      <c r="X173" s="53"/>
      <c r="Y173" s="65"/>
      <c r="Z173" s="53"/>
      <c r="AA173" s="58"/>
      <c r="AB173" s="58"/>
      <c r="AC173" s="51"/>
      <c r="AD173" s="53"/>
      <c r="AE173" s="51"/>
    </row>
    <row r="174" spans="1:31" hidden="1">
      <c r="A174" s="51" t="s">
        <v>35</v>
      </c>
      <c r="B174" s="51">
        <v>2019</v>
      </c>
      <c r="C174" s="51">
        <v>2018</v>
      </c>
      <c r="D174" s="51"/>
      <c r="E174" s="51"/>
      <c r="F174" s="53"/>
      <c r="G174" s="58"/>
      <c r="H174" s="53"/>
      <c r="I174" s="58"/>
      <c r="J174" s="53"/>
      <c r="P174" s="61"/>
      <c r="Q174" s="58"/>
      <c r="R174" s="53"/>
      <c r="S174" s="58"/>
      <c r="T174" s="53"/>
      <c r="U174" s="58"/>
      <c r="V174" s="53"/>
      <c r="X174" s="53"/>
      <c r="Y174" s="65"/>
      <c r="Z174" s="53"/>
      <c r="AA174" s="58"/>
      <c r="AB174" s="58"/>
      <c r="AC174" s="51"/>
      <c r="AD174" s="53"/>
      <c r="AE174" s="51"/>
    </row>
    <row r="175" spans="1:31" hidden="1">
      <c r="A175" s="51" t="s">
        <v>35</v>
      </c>
      <c r="B175" s="51">
        <v>2020</v>
      </c>
      <c r="C175" s="51">
        <v>2019</v>
      </c>
      <c r="D175" s="51"/>
      <c r="E175" s="51"/>
      <c r="F175" s="53" t="s">
        <v>168</v>
      </c>
      <c r="G175" s="58"/>
      <c r="H175" s="53"/>
      <c r="I175" s="58"/>
      <c r="J175" s="53"/>
      <c r="P175" s="61"/>
      <c r="Q175" s="58"/>
      <c r="R175" s="53"/>
      <c r="S175" s="58"/>
      <c r="T175" s="53"/>
      <c r="U175" s="58"/>
      <c r="V175" s="53"/>
      <c r="X175" s="53"/>
      <c r="Y175" s="65"/>
      <c r="Z175" s="53"/>
      <c r="AA175" s="58"/>
      <c r="AB175" s="58"/>
      <c r="AC175" s="51"/>
      <c r="AD175" s="53"/>
      <c r="AE175" s="51"/>
    </row>
    <row r="176" spans="1:31" customFormat="1" hidden="1">
      <c r="A176" s="5" t="s">
        <v>35</v>
      </c>
      <c r="B176" s="5">
        <v>2021</v>
      </c>
      <c r="C176" s="5">
        <v>2020</v>
      </c>
      <c r="D176" s="5"/>
      <c r="E176" s="5"/>
      <c r="F176" s="9" t="s">
        <v>168</v>
      </c>
      <c r="G176" s="1"/>
      <c r="H176" s="9"/>
      <c r="I176" s="1"/>
      <c r="J176" s="9"/>
      <c r="P176" s="23"/>
      <c r="Q176" s="1"/>
      <c r="R176" s="9"/>
      <c r="S176" s="1"/>
      <c r="T176" s="9"/>
      <c r="U176" s="1"/>
      <c r="V176" s="9"/>
      <c r="X176" s="9"/>
      <c r="Y176" s="42"/>
      <c r="Z176" s="9"/>
      <c r="AA176" s="1"/>
      <c r="AB176" s="1"/>
      <c r="AC176" s="5"/>
      <c r="AD176" s="9"/>
      <c r="AE176" s="5"/>
    </row>
    <row r="177" spans="1:31" hidden="1">
      <c r="A177" s="51" t="s">
        <v>35</v>
      </c>
      <c r="B177" s="51">
        <v>2022</v>
      </c>
      <c r="C177" s="51">
        <v>2021</v>
      </c>
      <c r="D177" s="51"/>
      <c r="E177" s="51"/>
      <c r="F177" s="53"/>
      <c r="G177" s="54"/>
      <c r="H177" s="53"/>
      <c r="I177" s="58"/>
      <c r="J177" s="53"/>
      <c r="P177" s="61"/>
      <c r="Q177" s="58"/>
      <c r="R177" s="53"/>
      <c r="S177" s="58"/>
      <c r="T177" s="53"/>
      <c r="U177" s="58"/>
      <c r="V177" s="53"/>
      <c r="X177" s="53"/>
      <c r="Y177" s="65"/>
      <c r="Z177" s="53"/>
      <c r="AA177" s="58"/>
      <c r="AB177" s="58"/>
      <c r="AC177" s="51"/>
      <c r="AD177" s="53"/>
      <c r="AE177" s="51"/>
    </row>
    <row r="178" spans="1:31" customFormat="1" hidden="1">
      <c r="A178" s="4" t="s">
        <v>35</v>
      </c>
      <c r="B178" s="4">
        <v>2023</v>
      </c>
      <c r="C178" s="4">
        <v>2022</v>
      </c>
      <c r="D178" s="4" t="s">
        <v>102</v>
      </c>
      <c r="E178" s="4"/>
      <c r="F178" s="10" t="s">
        <v>862</v>
      </c>
      <c r="G178" s="12"/>
      <c r="H178" s="10"/>
      <c r="I178" s="12"/>
      <c r="J178" s="10" t="s">
        <v>145</v>
      </c>
      <c r="K178" s="11"/>
      <c r="L178" s="11"/>
      <c r="M178" s="11"/>
      <c r="N178" s="11"/>
      <c r="O178" s="11"/>
      <c r="P178" s="17"/>
      <c r="Q178" s="12"/>
      <c r="R178" s="10"/>
      <c r="S178" s="12"/>
      <c r="T178" s="10"/>
      <c r="U178" s="12"/>
      <c r="V178" s="10"/>
      <c r="W178" s="11"/>
      <c r="X178" s="10"/>
      <c r="Y178" s="18"/>
      <c r="Z178" s="10"/>
      <c r="AA178" s="12"/>
      <c r="AB178" s="12"/>
      <c r="AC178" s="4"/>
      <c r="AD178" s="10" t="s">
        <v>1349</v>
      </c>
      <c r="AE178" s="4"/>
    </row>
    <row r="179" spans="1:31" hidden="1">
      <c r="A179" s="51" t="s">
        <v>115</v>
      </c>
      <c r="B179" s="34">
        <v>2017</v>
      </c>
      <c r="C179" s="51">
        <v>2016</v>
      </c>
      <c r="D179" s="51"/>
      <c r="E179" s="51"/>
      <c r="F179" s="53"/>
      <c r="G179" s="58"/>
      <c r="H179" s="81" t="s">
        <v>168</v>
      </c>
      <c r="I179" s="82"/>
      <c r="J179" s="81"/>
      <c r="K179" s="81"/>
      <c r="L179" s="235"/>
      <c r="M179" s="81"/>
      <c r="N179" s="81"/>
      <c r="O179" s="81"/>
      <c r="P179" s="81"/>
      <c r="Q179" s="82"/>
      <c r="R179" s="81"/>
      <c r="S179" s="82"/>
      <c r="T179" s="81"/>
      <c r="U179" s="82"/>
      <c r="V179" s="81"/>
      <c r="W179" s="82"/>
      <c r="X179" s="81"/>
      <c r="Y179" s="82"/>
      <c r="Z179" s="81"/>
      <c r="AA179" s="82"/>
      <c r="AB179" s="82"/>
      <c r="AC179" s="82"/>
      <c r="AD179" s="82"/>
      <c r="AE179" s="82"/>
    </row>
    <row r="180" spans="1:31" hidden="1">
      <c r="A180" s="51" t="s">
        <v>115</v>
      </c>
      <c r="B180" s="51">
        <v>2018</v>
      </c>
      <c r="C180" s="51">
        <v>2017</v>
      </c>
      <c r="D180" s="51"/>
      <c r="E180" s="51"/>
      <c r="F180" s="53"/>
      <c r="G180" s="58"/>
      <c r="H180" s="53"/>
      <c r="I180" s="58"/>
      <c r="J180" s="113"/>
      <c r="K180" s="99"/>
      <c r="L180" s="99"/>
      <c r="M180" s="99"/>
      <c r="N180" s="99"/>
      <c r="O180" s="114"/>
      <c r="P180" s="115"/>
      <c r="Q180" s="116"/>
      <c r="R180" s="117"/>
      <c r="S180" s="118"/>
      <c r="T180" s="117"/>
      <c r="U180" s="118"/>
      <c r="V180" s="117"/>
      <c r="W180" s="119"/>
      <c r="X180" s="117"/>
      <c r="Y180" s="120"/>
      <c r="Z180" s="117"/>
      <c r="AA180" s="118"/>
      <c r="AB180" s="118"/>
      <c r="AC180" s="121"/>
      <c r="AD180" s="135" t="s">
        <v>168</v>
      </c>
      <c r="AE180" s="121" t="s">
        <v>61</v>
      </c>
    </row>
    <row r="181" spans="1:31" hidden="1">
      <c r="A181" s="51" t="s">
        <v>115</v>
      </c>
      <c r="B181" s="51">
        <v>2019</v>
      </c>
      <c r="C181" s="51">
        <v>2018</v>
      </c>
      <c r="D181" s="51"/>
      <c r="E181" s="51"/>
      <c r="F181" s="53"/>
      <c r="G181" s="58"/>
      <c r="H181" s="53"/>
      <c r="I181" s="58"/>
      <c r="J181" s="53" t="s">
        <v>176</v>
      </c>
      <c r="O181" s="60">
        <v>100000</v>
      </c>
      <c r="P181" s="100"/>
      <c r="Q181" s="58" t="s">
        <v>338</v>
      </c>
      <c r="R181" s="62">
        <v>100000</v>
      </c>
      <c r="S181" s="63">
        <v>1</v>
      </c>
      <c r="T181" s="70" t="s">
        <v>61</v>
      </c>
      <c r="U181" s="71" t="s">
        <v>61</v>
      </c>
      <c r="V181" s="70" t="s">
        <v>61</v>
      </c>
      <c r="W181" s="71" t="s">
        <v>61</v>
      </c>
      <c r="X181" s="70" t="s">
        <v>61</v>
      </c>
      <c r="Y181" s="72" t="s">
        <v>61</v>
      </c>
      <c r="Z181" s="62">
        <v>20000</v>
      </c>
      <c r="AA181" s="63">
        <v>0.2</v>
      </c>
      <c r="AB181" s="63"/>
      <c r="AC181" s="80"/>
      <c r="AD181" s="79" t="s">
        <v>168</v>
      </c>
      <c r="AE181" s="80" t="s">
        <v>161</v>
      </c>
    </row>
    <row r="182" spans="1:31" hidden="1">
      <c r="A182" s="51" t="s">
        <v>115</v>
      </c>
      <c r="B182" s="51">
        <v>2020</v>
      </c>
      <c r="C182" s="51">
        <v>2019</v>
      </c>
      <c r="D182" s="51"/>
      <c r="E182" s="51" t="s">
        <v>291</v>
      </c>
      <c r="F182" s="53" t="s">
        <v>142</v>
      </c>
      <c r="G182" s="58"/>
      <c r="H182" s="53" t="s">
        <v>142</v>
      </c>
      <c r="I182" s="58"/>
      <c r="J182" s="53" t="s">
        <v>294</v>
      </c>
      <c r="N182" s="60">
        <v>385000</v>
      </c>
      <c r="O182" s="60">
        <v>385000</v>
      </c>
      <c r="P182" s="103"/>
      <c r="Q182" s="159" t="s">
        <v>339</v>
      </c>
      <c r="R182" s="62">
        <v>92400</v>
      </c>
      <c r="S182" s="63">
        <v>0.24</v>
      </c>
      <c r="T182" s="79" t="s">
        <v>61</v>
      </c>
      <c r="U182" s="63" t="s">
        <v>61</v>
      </c>
      <c r="V182" s="79" t="s">
        <v>61</v>
      </c>
      <c r="W182" s="64" t="s">
        <v>61</v>
      </c>
      <c r="X182" s="62" t="s">
        <v>61</v>
      </c>
      <c r="Y182" s="65" t="s">
        <v>61</v>
      </c>
      <c r="Z182" s="62">
        <v>292600</v>
      </c>
      <c r="AA182" s="63">
        <v>0.76</v>
      </c>
      <c r="AB182" s="63" t="s">
        <v>61</v>
      </c>
      <c r="AC182" s="80"/>
      <c r="AD182" s="79" t="s">
        <v>168</v>
      </c>
      <c r="AE182" s="80" t="s">
        <v>161</v>
      </c>
    </row>
    <row r="183" spans="1:31" hidden="1">
      <c r="A183" s="51" t="s">
        <v>115</v>
      </c>
      <c r="B183" s="51">
        <v>2021</v>
      </c>
      <c r="C183" s="51">
        <v>2020</v>
      </c>
      <c r="D183" s="51"/>
      <c r="E183" s="51" t="s">
        <v>291</v>
      </c>
      <c r="F183" s="53" t="s">
        <v>142</v>
      </c>
      <c r="G183" s="58" t="s">
        <v>824</v>
      </c>
      <c r="H183" s="53" t="s">
        <v>168</v>
      </c>
      <c r="I183" s="58"/>
      <c r="J183" s="53"/>
      <c r="P183" s="61"/>
      <c r="Q183" s="58"/>
      <c r="R183" s="53"/>
      <c r="S183" s="58"/>
      <c r="T183" s="53"/>
      <c r="U183" s="58"/>
      <c r="V183" s="53"/>
      <c r="X183" s="53"/>
      <c r="Y183" s="65"/>
      <c r="Z183" s="53"/>
      <c r="AA183" s="58"/>
      <c r="AB183" s="58"/>
      <c r="AC183" s="51"/>
      <c r="AD183" s="53"/>
      <c r="AE183" s="51"/>
    </row>
    <row r="184" spans="1:31" ht="145" hidden="1">
      <c r="A184" s="51" t="s">
        <v>115</v>
      </c>
      <c r="B184" s="51">
        <v>2022</v>
      </c>
      <c r="C184" s="51">
        <v>2021</v>
      </c>
      <c r="D184" s="51"/>
      <c r="E184" s="51"/>
      <c r="F184" s="53" t="s">
        <v>142</v>
      </c>
      <c r="G184" s="54" t="s">
        <v>1350</v>
      </c>
      <c r="H184" s="104" t="s">
        <v>168</v>
      </c>
      <c r="I184" s="82"/>
      <c r="J184" s="81"/>
      <c r="K184" s="81"/>
      <c r="L184" s="235"/>
      <c r="M184" s="81"/>
      <c r="N184" s="81"/>
      <c r="O184" s="81"/>
      <c r="P184" s="81"/>
      <c r="Q184" s="82"/>
      <c r="R184" s="81"/>
      <c r="S184" s="82"/>
      <c r="T184" s="81"/>
      <c r="U184" s="82"/>
      <c r="V184" s="81"/>
      <c r="W184" s="82"/>
      <c r="X184" s="81"/>
      <c r="Y184" s="82"/>
      <c r="Z184" s="81"/>
      <c r="AA184" s="82"/>
      <c r="AB184" s="82"/>
      <c r="AC184" s="82"/>
      <c r="AD184" s="82"/>
      <c r="AE184" s="82"/>
    </row>
    <row r="185" spans="1:31">
      <c r="A185" s="51" t="s">
        <v>115</v>
      </c>
      <c r="B185" s="51">
        <v>2023</v>
      </c>
      <c r="C185" s="51">
        <v>2022</v>
      </c>
      <c r="D185" s="51" t="s">
        <v>102</v>
      </c>
      <c r="E185" s="51"/>
      <c r="F185" s="53" t="s">
        <v>142</v>
      </c>
      <c r="G185" s="58"/>
      <c r="H185" s="105" t="s">
        <v>1334</v>
      </c>
      <c r="I185" s="106" t="s">
        <v>150</v>
      </c>
      <c r="J185" s="105" t="s">
        <v>1351</v>
      </c>
      <c r="K185" s="105"/>
      <c r="L185" s="233"/>
      <c r="M185" s="105"/>
      <c r="N185" s="105"/>
      <c r="O185" s="105"/>
      <c r="P185" s="105"/>
      <c r="Q185" s="106"/>
      <c r="R185" s="105"/>
      <c r="S185" s="106"/>
      <c r="T185" s="105"/>
      <c r="U185" s="106"/>
      <c r="V185" s="105"/>
      <c r="W185" s="58"/>
      <c r="X185" s="105"/>
      <c r="Y185" s="106"/>
      <c r="Z185" s="105"/>
      <c r="AA185" s="106"/>
      <c r="AB185" s="106"/>
      <c r="AC185" s="106"/>
      <c r="AD185" s="201" t="s">
        <v>1335</v>
      </c>
      <c r="AE185" s="106"/>
    </row>
    <row r="186" spans="1:31" hidden="1">
      <c r="A186" s="47" t="s">
        <v>115</v>
      </c>
      <c r="B186" s="47">
        <v>2023</v>
      </c>
      <c r="C186" s="47">
        <v>2022</v>
      </c>
      <c r="D186" s="47" t="s">
        <v>102</v>
      </c>
      <c r="E186" s="47"/>
      <c r="F186" s="55" t="s">
        <v>142</v>
      </c>
      <c r="G186" s="95"/>
      <c r="H186" s="55"/>
      <c r="I186" s="95" t="s">
        <v>165</v>
      </c>
      <c r="J186" s="55"/>
      <c r="K186" s="96"/>
      <c r="L186" s="96"/>
      <c r="M186" s="96"/>
      <c r="N186" s="96"/>
      <c r="O186" s="96"/>
      <c r="P186" s="97"/>
      <c r="Q186" s="95"/>
      <c r="R186" s="55"/>
      <c r="S186" s="95"/>
      <c r="T186" s="55"/>
      <c r="U186" s="95"/>
      <c r="V186" s="55"/>
      <c r="W186" s="96"/>
      <c r="X186" s="55"/>
      <c r="Y186" s="98"/>
      <c r="Z186" s="55"/>
      <c r="AA186" s="95"/>
      <c r="AB186" s="95"/>
      <c r="AC186" s="47"/>
      <c r="AD186" s="55"/>
      <c r="AE186" s="47"/>
    </row>
    <row r="187" spans="1:31" hidden="1">
      <c r="A187" s="51" t="s">
        <v>342</v>
      </c>
      <c r="B187" s="34">
        <v>2017</v>
      </c>
      <c r="C187" s="51">
        <v>2016</v>
      </c>
      <c r="D187" s="51"/>
      <c r="E187" s="51"/>
      <c r="F187" s="53"/>
      <c r="G187" s="58"/>
      <c r="H187" s="81" t="s">
        <v>168</v>
      </c>
      <c r="I187" s="82"/>
      <c r="J187" s="81"/>
      <c r="K187" s="81"/>
      <c r="L187" s="235"/>
      <c r="M187" s="81"/>
      <c r="N187" s="81"/>
      <c r="O187" s="81"/>
      <c r="P187" s="81"/>
      <c r="Q187" s="82"/>
      <c r="R187" s="81"/>
      <c r="S187" s="82"/>
      <c r="T187" s="81"/>
      <c r="U187" s="82"/>
      <c r="V187" s="81"/>
      <c r="W187" s="82"/>
      <c r="X187" s="81"/>
      <c r="Y187" s="82"/>
      <c r="Z187" s="81"/>
      <c r="AA187" s="82"/>
      <c r="AB187" s="82"/>
      <c r="AC187" s="82"/>
      <c r="AD187" s="82"/>
      <c r="AE187" s="82"/>
    </row>
    <row r="188" spans="1:31" hidden="1">
      <c r="A188" s="51" t="s">
        <v>342</v>
      </c>
      <c r="B188" s="51">
        <v>2018</v>
      </c>
      <c r="C188" s="51">
        <v>2017</v>
      </c>
      <c r="D188" s="51"/>
      <c r="E188" s="51"/>
      <c r="F188" s="53"/>
      <c r="G188" s="58"/>
      <c r="H188" s="53"/>
      <c r="I188" s="58"/>
      <c r="J188" s="113"/>
      <c r="K188" s="99"/>
      <c r="L188" s="99"/>
      <c r="M188" s="99"/>
      <c r="N188" s="99"/>
      <c r="O188" s="114"/>
      <c r="P188" s="115"/>
      <c r="Q188" s="116"/>
      <c r="R188" s="117"/>
      <c r="S188" s="118"/>
      <c r="T188" s="117"/>
      <c r="U188" s="118"/>
      <c r="V188" s="117"/>
      <c r="W188" s="119"/>
      <c r="X188" s="117"/>
      <c r="Y188" s="120"/>
      <c r="Z188" s="117"/>
      <c r="AA188" s="118"/>
      <c r="AB188" s="118"/>
      <c r="AC188" s="121"/>
      <c r="AD188" s="135" t="s">
        <v>168</v>
      </c>
      <c r="AE188" s="121" t="s">
        <v>61</v>
      </c>
    </row>
    <row r="189" spans="1:31" hidden="1">
      <c r="A189" s="51" t="s">
        <v>342</v>
      </c>
      <c r="B189" s="51">
        <v>2019</v>
      </c>
      <c r="C189" s="51">
        <v>2018</v>
      </c>
      <c r="D189" s="51"/>
      <c r="E189" s="51" t="s">
        <v>344</v>
      </c>
      <c r="F189" s="53" t="s">
        <v>142</v>
      </c>
      <c r="G189" s="58"/>
      <c r="H189" s="53" t="s">
        <v>168</v>
      </c>
      <c r="I189" s="58"/>
      <c r="J189" s="53"/>
      <c r="P189" s="61"/>
      <c r="Q189" s="58"/>
      <c r="R189" s="53"/>
      <c r="S189" s="58"/>
      <c r="T189" s="53"/>
      <c r="U189" s="58"/>
      <c r="V189" s="53"/>
      <c r="X189" s="53"/>
      <c r="Y189" s="65"/>
      <c r="Z189" s="53"/>
      <c r="AA189" s="58"/>
      <c r="AB189" s="58"/>
      <c r="AC189" s="51"/>
      <c r="AD189" s="53"/>
      <c r="AE189" s="51"/>
    </row>
    <row r="190" spans="1:31" hidden="1">
      <c r="A190" s="51" t="s">
        <v>342</v>
      </c>
      <c r="B190" s="51">
        <v>2020</v>
      </c>
      <c r="C190" s="51">
        <v>2019</v>
      </c>
      <c r="D190" s="51"/>
      <c r="E190" s="51" t="s">
        <v>344</v>
      </c>
      <c r="F190" s="53" t="s">
        <v>142</v>
      </c>
      <c r="G190" s="58"/>
      <c r="H190" s="53" t="s">
        <v>168</v>
      </c>
      <c r="I190" s="58"/>
      <c r="J190" s="53"/>
      <c r="P190" s="61"/>
      <c r="Q190" s="58"/>
      <c r="R190" s="53"/>
      <c r="S190" s="58"/>
      <c r="T190" s="53"/>
      <c r="U190" s="58"/>
      <c r="V190" s="53"/>
      <c r="X190" s="53"/>
      <c r="Y190" s="65"/>
      <c r="Z190" s="53"/>
      <c r="AA190" s="58"/>
      <c r="AB190" s="58"/>
      <c r="AC190" s="51"/>
      <c r="AD190" s="53"/>
      <c r="AE190" s="51"/>
    </row>
    <row r="191" spans="1:31" hidden="1">
      <c r="A191" s="165" t="s">
        <v>342</v>
      </c>
      <c r="B191" s="165">
        <v>2021</v>
      </c>
      <c r="C191" s="165">
        <v>2020</v>
      </c>
      <c r="D191" s="165"/>
      <c r="E191" s="165" t="s">
        <v>216</v>
      </c>
      <c r="F191" s="84" t="s">
        <v>142</v>
      </c>
      <c r="G191" s="58" t="s">
        <v>824</v>
      </c>
      <c r="H191" s="84" t="s">
        <v>142</v>
      </c>
      <c r="I191" s="89" t="s">
        <v>150</v>
      </c>
      <c r="J191" s="84" t="s">
        <v>176</v>
      </c>
      <c r="K191" s="85"/>
      <c r="L191" s="85"/>
      <c r="M191" s="166">
        <v>44013</v>
      </c>
      <c r="N191" s="102">
        <v>258816</v>
      </c>
      <c r="O191" s="102">
        <v>130000</v>
      </c>
      <c r="P191" s="91">
        <v>0.50228733926805147</v>
      </c>
      <c r="Q191" s="167">
        <v>43983</v>
      </c>
      <c r="R191" s="168">
        <v>12350</v>
      </c>
      <c r="S191" s="93">
        <v>9.5000000000000001E-2</v>
      </c>
      <c r="T191" s="168">
        <v>68380</v>
      </c>
      <c r="U191" s="93">
        <v>0.52600000000000002</v>
      </c>
      <c r="V191" s="168">
        <v>42900</v>
      </c>
      <c r="W191" s="169">
        <v>0.33</v>
      </c>
      <c r="X191" s="168">
        <v>6500</v>
      </c>
      <c r="Y191" s="155">
        <v>0.05</v>
      </c>
      <c r="Z191" s="84"/>
      <c r="AA191" s="89"/>
      <c r="AB191" s="170">
        <v>50050</v>
      </c>
      <c r="AC191" s="123">
        <v>0.38500000000000001</v>
      </c>
      <c r="AD191" s="84"/>
      <c r="AE191" s="51"/>
    </row>
    <row r="192" spans="1:31" ht="116" hidden="1">
      <c r="A192" s="51" t="s">
        <v>342</v>
      </c>
      <c r="B192" s="51">
        <v>2022</v>
      </c>
      <c r="C192" s="51">
        <v>2021</v>
      </c>
      <c r="D192" s="51"/>
      <c r="E192" s="51"/>
      <c r="F192" s="53" t="s">
        <v>142</v>
      </c>
      <c r="G192" s="54" t="s">
        <v>1352</v>
      </c>
      <c r="H192" s="53"/>
      <c r="I192" s="58"/>
      <c r="J192" s="53"/>
      <c r="P192" s="61"/>
      <c r="Q192" s="58"/>
      <c r="R192" s="53"/>
      <c r="S192" s="58"/>
      <c r="T192" s="53"/>
      <c r="U192" s="58"/>
      <c r="V192" s="53"/>
      <c r="X192" s="53"/>
      <c r="Y192" s="65"/>
      <c r="Z192" s="53"/>
      <c r="AA192" s="58"/>
      <c r="AB192" s="58"/>
      <c r="AC192" s="51"/>
      <c r="AD192" s="53"/>
      <c r="AE192" s="51"/>
    </row>
    <row r="193" spans="1:31">
      <c r="A193" s="51" t="s">
        <v>342</v>
      </c>
      <c r="B193" s="51">
        <v>2023</v>
      </c>
      <c r="C193" s="51">
        <v>2022</v>
      </c>
      <c r="D193" s="51"/>
      <c r="E193" s="51"/>
      <c r="F193" s="53" t="s">
        <v>142</v>
      </c>
      <c r="G193" s="58"/>
      <c r="H193" s="53" t="s">
        <v>1353</v>
      </c>
      <c r="I193" s="106" t="s">
        <v>150</v>
      </c>
      <c r="J193" s="53"/>
      <c r="P193" s="67"/>
      <c r="Q193" s="58"/>
      <c r="R193" s="53"/>
      <c r="S193" s="58"/>
      <c r="T193" s="53"/>
      <c r="U193" s="58"/>
      <c r="V193" s="53"/>
      <c r="X193" s="53"/>
      <c r="Y193" s="68"/>
      <c r="Z193" s="53"/>
      <c r="AA193" s="58"/>
      <c r="AB193" s="58"/>
      <c r="AC193" s="51"/>
      <c r="AD193" s="53" t="s">
        <v>168</v>
      </c>
      <c r="AE193" s="51"/>
    </row>
    <row r="194" spans="1:31" hidden="1">
      <c r="A194" s="47" t="s">
        <v>342</v>
      </c>
      <c r="B194" s="47">
        <v>2023</v>
      </c>
      <c r="C194" s="47">
        <v>2022</v>
      </c>
      <c r="D194" s="47"/>
      <c r="E194" s="47"/>
      <c r="F194" s="55" t="s">
        <v>142</v>
      </c>
      <c r="G194" s="95"/>
      <c r="H194" s="55"/>
      <c r="I194" s="95" t="s">
        <v>165</v>
      </c>
      <c r="J194" s="55"/>
      <c r="K194" s="96"/>
      <c r="L194" s="96"/>
      <c r="M194" s="96"/>
      <c r="N194" s="96"/>
      <c r="O194" s="96"/>
      <c r="P194" s="97"/>
      <c r="Q194" s="95"/>
      <c r="R194" s="55"/>
      <c r="S194" s="95"/>
      <c r="T194" s="55"/>
      <c r="U194" s="95"/>
      <c r="V194" s="55"/>
      <c r="W194" s="96"/>
      <c r="X194" s="55"/>
      <c r="Y194" s="98"/>
      <c r="Z194" s="55"/>
      <c r="AA194" s="95"/>
      <c r="AB194" s="95"/>
      <c r="AC194" s="47"/>
      <c r="AD194" s="55"/>
      <c r="AE194" s="47"/>
    </row>
    <row r="195" spans="1:31" hidden="1">
      <c r="A195" s="51" t="s">
        <v>41</v>
      </c>
      <c r="B195" s="34">
        <v>2017</v>
      </c>
      <c r="C195" s="51">
        <v>2016</v>
      </c>
      <c r="D195" s="51"/>
      <c r="E195" s="51"/>
      <c r="F195" s="53" t="s">
        <v>142</v>
      </c>
      <c r="G195" s="58"/>
      <c r="H195" s="81" t="s">
        <v>168</v>
      </c>
      <c r="I195" s="82"/>
      <c r="J195" s="81"/>
      <c r="K195" s="81"/>
      <c r="L195" s="235"/>
      <c r="M195" s="81"/>
      <c r="N195" s="81"/>
      <c r="O195" s="81"/>
      <c r="P195" s="81"/>
      <c r="Q195" s="82"/>
      <c r="R195" s="81"/>
      <c r="S195" s="82"/>
      <c r="T195" s="81"/>
      <c r="U195" s="82"/>
      <c r="V195" s="81"/>
      <c r="W195" s="82"/>
      <c r="X195" s="81"/>
      <c r="Y195" s="82"/>
      <c r="Z195" s="81"/>
      <c r="AA195" s="82"/>
      <c r="AB195" s="82"/>
      <c r="AC195" s="82"/>
      <c r="AD195" s="82"/>
      <c r="AE195" s="82"/>
    </row>
    <row r="196" spans="1:31" hidden="1">
      <c r="A196" s="51" t="s">
        <v>41</v>
      </c>
      <c r="B196" s="51">
        <v>2018</v>
      </c>
      <c r="C196" s="51">
        <v>2017</v>
      </c>
      <c r="D196" s="51"/>
      <c r="E196" s="51"/>
      <c r="F196" s="53"/>
      <c r="G196" s="58"/>
      <c r="H196" s="53"/>
      <c r="I196" s="58"/>
      <c r="J196" s="53" t="s">
        <v>145</v>
      </c>
      <c r="N196" s="60">
        <v>6381000</v>
      </c>
      <c r="O196" s="60">
        <v>2281150</v>
      </c>
      <c r="P196" s="100"/>
      <c r="Q196" s="58" t="s">
        <v>1354</v>
      </c>
      <c r="R196" s="62">
        <v>273738</v>
      </c>
      <c r="S196" s="63">
        <v>0.12</v>
      </c>
      <c r="T196" s="62">
        <v>0</v>
      </c>
      <c r="U196" s="63">
        <v>0</v>
      </c>
      <c r="V196" s="62">
        <v>0</v>
      </c>
      <c r="W196" s="64">
        <v>0</v>
      </c>
      <c r="X196" s="62">
        <v>0</v>
      </c>
      <c r="Y196" s="65">
        <v>0</v>
      </c>
      <c r="Z196" s="62">
        <v>0</v>
      </c>
      <c r="AA196" s="63">
        <v>0</v>
      </c>
      <c r="AB196" s="63"/>
      <c r="AC196" s="80"/>
      <c r="AD196" s="79" t="s">
        <v>168</v>
      </c>
      <c r="AE196" s="80" t="s">
        <v>1318</v>
      </c>
    </row>
    <row r="197" spans="1:31" hidden="1">
      <c r="A197" s="51" t="s">
        <v>41</v>
      </c>
      <c r="B197" s="51">
        <v>2019</v>
      </c>
      <c r="C197" s="51">
        <v>2018</v>
      </c>
      <c r="D197" s="51"/>
      <c r="E197" s="51"/>
      <c r="F197" s="53"/>
      <c r="G197" s="58"/>
      <c r="H197" s="53"/>
      <c r="I197" s="58"/>
      <c r="J197" s="53" t="s">
        <v>145</v>
      </c>
      <c r="N197" s="59">
        <v>6402812</v>
      </c>
      <c r="O197" s="60">
        <v>1350963</v>
      </c>
      <c r="P197" s="100"/>
      <c r="Q197" s="58" t="s">
        <v>352</v>
      </c>
      <c r="R197" s="62">
        <v>366692</v>
      </c>
      <c r="S197" s="63">
        <v>0.27</v>
      </c>
      <c r="T197" s="62">
        <v>179033</v>
      </c>
      <c r="U197" s="63">
        <v>0.13</v>
      </c>
      <c r="V197" s="62">
        <v>34972</v>
      </c>
      <c r="W197" s="64">
        <v>0.03</v>
      </c>
      <c r="X197" s="62">
        <v>0</v>
      </c>
      <c r="Y197" s="65">
        <v>0</v>
      </c>
      <c r="Z197" s="62">
        <v>214004</v>
      </c>
      <c r="AA197" s="63">
        <v>0.16</v>
      </c>
      <c r="AB197" s="63"/>
      <c r="AC197" s="80"/>
      <c r="AD197" s="79" t="s">
        <v>142</v>
      </c>
      <c r="AE197" s="80" t="s">
        <v>876</v>
      </c>
    </row>
    <row r="198" spans="1:31" hidden="1">
      <c r="A198" s="51" t="s">
        <v>41</v>
      </c>
      <c r="B198" s="51">
        <v>2020</v>
      </c>
      <c r="C198" s="51">
        <v>2019</v>
      </c>
      <c r="D198" s="51"/>
      <c r="E198" s="51"/>
      <c r="F198" s="53" t="s">
        <v>142</v>
      </c>
      <c r="G198" s="58"/>
      <c r="H198" s="53" t="s">
        <v>142</v>
      </c>
      <c r="I198" s="58"/>
      <c r="J198" s="53" t="s">
        <v>145</v>
      </c>
      <c r="N198" s="59">
        <v>6402812</v>
      </c>
      <c r="O198" s="60">
        <v>1383406</v>
      </c>
      <c r="P198" s="103"/>
      <c r="Q198" s="58" t="s">
        <v>353</v>
      </c>
      <c r="R198" s="62">
        <v>472842</v>
      </c>
      <c r="S198" s="63">
        <v>0.34</v>
      </c>
      <c r="T198" s="62">
        <v>239228</v>
      </c>
      <c r="U198" s="63">
        <v>0.17</v>
      </c>
      <c r="V198" s="62">
        <v>63030</v>
      </c>
      <c r="W198" s="64">
        <v>0.05</v>
      </c>
      <c r="X198" s="62">
        <v>0</v>
      </c>
      <c r="Y198" s="65">
        <v>0</v>
      </c>
      <c r="Z198" s="62">
        <v>302258</v>
      </c>
      <c r="AA198" s="63">
        <v>0.22</v>
      </c>
      <c r="AB198" s="63" t="s">
        <v>149</v>
      </c>
      <c r="AC198" s="80"/>
      <c r="AD198" s="79" t="s">
        <v>142</v>
      </c>
      <c r="AE198" s="80" t="s">
        <v>185</v>
      </c>
    </row>
    <row r="199" spans="1:31" hidden="1">
      <c r="A199" s="51" t="s">
        <v>41</v>
      </c>
      <c r="B199" s="51">
        <v>2021</v>
      </c>
      <c r="C199" s="51">
        <v>2020</v>
      </c>
      <c r="D199" s="51"/>
      <c r="E199" s="51"/>
      <c r="F199" s="53" t="s">
        <v>142</v>
      </c>
      <c r="G199" s="58" t="s">
        <v>817</v>
      </c>
      <c r="H199" s="53" t="s">
        <v>142</v>
      </c>
      <c r="I199" s="58" t="s">
        <v>150</v>
      </c>
      <c r="J199" s="53" t="s">
        <v>145</v>
      </c>
      <c r="M199" s="158">
        <v>44136</v>
      </c>
      <c r="N199" s="59">
        <v>6825935</v>
      </c>
      <c r="O199" s="59">
        <v>6779443</v>
      </c>
      <c r="P199" s="61">
        <v>0.99318891844120993</v>
      </c>
      <c r="Q199" s="58" t="s">
        <v>354</v>
      </c>
      <c r="R199" s="83">
        <v>2243247</v>
      </c>
      <c r="S199" s="63">
        <v>0.33</v>
      </c>
      <c r="T199" s="83">
        <v>589234</v>
      </c>
      <c r="U199" s="64">
        <v>0.09</v>
      </c>
      <c r="V199" s="83">
        <v>94884</v>
      </c>
      <c r="W199" s="65">
        <v>0.01</v>
      </c>
      <c r="X199" s="53">
        <v>0</v>
      </c>
      <c r="Y199" s="61">
        <v>0</v>
      </c>
      <c r="Z199" s="83">
        <v>684118</v>
      </c>
      <c r="AA199" s="63">
        <v>0.1</v>
      </c>
      <c r="AB199" s="51" t="s">
        <v>149</v>
      </c>
      <c r="AC199" s="58"/>
      <c r="AE199" s="51"/>
    </row>
    <row r="200" spans="1:31" ht="159.5" hidden="1">
      <c r="A200" s="51" t="s">
        <v>41</v>
      </c>
      <c r="B200" s="51">
        <v>2022</v>
      </c>
      <c r="C200" s="51">
        <v>2021</v>
      </c>
      <c r="D200" s="51"/>
      <c r="E200" s="51"/>
      <c r="F200" s="53" t="s">
        <v>142</v>
      </c>
      <c r="G200" s="54" t="s">
        <v>1355</v>
      </c>
      <c r="H200" s="53" t="s">
        <v>142</v>
      </c>
      <c r="I200" s="58" t="s">
        <v>150</v>
      </c>
      <c r="J200" s="53" t="s">
        <v>145</v>
      </c>
      <c r="N200" s="59">
        <v>6825935</v>
      </c>
      <c r="O200" s="60">
        <v>6779443</v>
      </c>
      <c r="P200" s="61">
        <f>O200/N200</f>
        <v>0.99318891844120993</v>
      </c>
      <c r="Q200" s="58" t="s">
        <v>269</v>
      </c>
      <c r="R200" s="62">
        <v>2438739</v>
      </c>
      <c r="S200" s="63">
        <v>0.36</v>
      </c>
      <c r="T200" s="62">
        <v>863856</v>
      </c>
      <c r="U200" s="63">
        <v>0.13</v>
      </c>
      <c r="V200" s="62">
        <v>121208</v>
      </c>
      <c r="W200" s="64">
        <v>0.02</v>
      </c>
      <c r="X200" s="62">
        <v>0</v>
      </c>
      <c r="Y200" s="65">
        <v>0</v>
      </c>
      <c r="Z200" s="62">
        <v>985063</v>
      </c>
      <c r="AA200" s="63">
        <v>0.15</v>
      </c>
      <c r="AB200" s="58"/>
      <c r="AC200" s="51"/>
      <c r="AD200" s="53" t="s">
        <v>142</v>
      </c>
      <c r="AE200" s="51" t="s">
        <v>1333</v>
      </c>
    </row>
    <row r="201" spans="1:31" customFormat="1" hidden="1">
      <c r="A201" s="4" t="s">
        <v>41</v>
      </c>
      <c r="B201" s="4">
        <v>2023</v>
      </c>
      <c r="C201" s="4">
        <v>2022</v>
      </c>
      <c r="D201" s="4" t="s">
        <v>102</v>
      </c>
      <c r="E201" s="4"/>
      <c r="F201" s="10" t="s">
        <v>862</v>
      </c>
      <c r="G201" s="12"/>
      <c r="H201" s="10"/>
      <c r="I201" s="12"/>
      <c r="J201" s="10" t="s">
        <v>145</v>
      </c>
      <c r="K201" s="11"/>
      <c r="L201" s="11"/>
      <c r="M201" s="11"/>
      <c r="N201" s="11"/>
      <c r="O201" s="11"/>
      <c r="P201" s="17"/>
      <c r="Q201" s="12"/>
      <c r="R201" s="10"/>
      <c r="S201" s="12"/>
      <c r="T201" s="10"/>
      <c r="U201" s="12"/>
      <c r="V201" s="10"/>
      <c r="W201" s="11"/>
      <c r="X201" s="10"/>
      <c r="Y201" s="18"/>
      <c r="Z201" s="10"/>
      <c r="AA201" s="12"/>
      <c r="AB201" s="12"/>
      <c r="AC201" s="4"/>
      <c r="AD201" s="10" t="s">
        <v>1349</v>
      </c>
      <c r="AE201" s="4"/>
    </row>
    <row r="202" spans="1:31" hidden="1">
      <c r="A202" s="51" t="s">
        <v>360</v>
      </c>
      <c r="B202" s="34">
        <v>2017</v>
      </c>
      <c r="C202" s="51">
        <v>2016</v>
      </c>
      <c r="D202" s="51"/>
      <c r="E202" s="51"/>
      <c r="F202" s="53" t="s">
        <v>142</v>
      </c>
      <c r="G202" s="58"/>
      <c r="H202" s="81" t="s">
        <v>168</v>
      </c>
      <c r="I202" s="82"/>
      <c r="J202" s="81"/>
      <c r="K202" s="81"/>
      <c r="L202" s="235"/>
      <c r="M202" s="81"/>
      <c r="N202" s="81"/>
      <c r="O202" s="81"/>
      <c r="P202" s="81"/>
      <c r="Q202" s="82"/>
      <c r="R202" s="81"/>
      <c r="S202" s="82"/>
      <c r="T202" s="81"/>
      <c r="U202" s="82"/>
      <c r="V202" s="81"/>
      <c r="W202" s="82"/>
      <c r="X202" s="81"/>
      <c r="Y202" s="82"/>
      <c r="Z202" s="81"/>
      <c r="AA202" s="82"/>
      <c r="AB202" s="82"/>
      <c r="AC202" s="82"/>
      <c r="AD202" s="82"/>
      <c r="AE202" s="82"/>
    </row>
    <row r="203" spans="1:31" hidden="1">
      <c r="A203" s="51" t="s">
        <v>360</v>
      </c>
      <c r="B203" s="51">
        <v>2018</v>
      </c>
      <c r="C203" s="51">
        <v>2017</v>
      </c>
      <c r="D203" s="51"/>
      <c r="E203" s="51"/>
      <c r="F203" s="53" t="s">
        <v>142</v>
      </c>
      <c r="G203" s="58"/>
      <c r="H203" s="53" t="s">
        <v>168</v>
      </c>
      <c r="I203" s="58"/>
      <c r="J203" s="53"/>
      <c r="P203" s="61"/>
      <c r="Q203" s="58"/>
      <c r="R203" s="53"/>
      <c r="S203" s="58"/>
      <c r="T203" s="53"/>
      <c r="U203" s="58"/>
      <c r="V203" s="53"/>
      <c r="X203" s="53"/>
      <c r="Y203" s="65"/>
      <c r="Z203" s="53"/>
      <c r="AA203" s="58"/>
      <c r="AB203" s="58"/>
      <c r="AC203" s="51"/>
      <c r="AD203" s="53"/>
      <c r="AE203" s="51"/>
    </row>
    <row r="204" spans="1:31" hidden="1">
      <c r="A204" s="51" t="s">
        <v>360</v>
      </c>
      <c r="B204" s="51">
        <v>2019</v>
      </c>
      <c r="C204" s="51">
        <v>2018</v>
      </c>
      <c r="D204" s="51"/>
      <c r="E204" s="51"/>
      <c r="F204" s="53" t="s">
        <v>142</v>
      </c>
      <c r="G204" s="58"/>
      <c r="H204" s="53" t="s">
        <v>168</v>
      </c>
      <c r="I204" s="58"/>
      <c r="J204" s="53"/>
      <c r="P204" s="61"/>
      <c r="Q204" s="58"/>
      <c r="R204" s="53"/>
      <c r="S204" s="58"/>
      <c r="T204" s="53"/>
      <c r="U204" s="58"/>
      <c r="V204" s="53"/>
      <c r="X204" s="53"/>
      <c r="Y204" s="65"/>
      <c r="Z204" s="53"/>
      <c r="AA204" s="58"/>
      <c r="AB204" s="58"/>
      <c r="AC204" s="51"/>
      <c r="AD204" s="53"/>
      <c r="AE204" s="51"/>
    </row>
    <row r="205" spans="1:31" hidden="1">
      <c r="A205" s="51" t="s">
        <v>360</v>
      </c>
      <c r="B205" s="51">
        <v>2020</v>
      </c>
      <c r="C205" s="51">
        <v>2019</v>
      </c>
      <c r="D205" s="51"/>
      <c r="E205" s="51"/>
      <c r="F205" s="53" t="s">
        <v>142</v>
      </c>
      <c r="G205" s="58"/>
      <c r="H205" s="53" t="s">
        <v>168</v>
      </c>
      <c r="I205" s="58"/>
      <c r="J205" s="53"/>
      <c r="P205" s="61"/>
      <c r="Q205" s="58"/>
      <c r="R205" s="53"/>
      <c r="S205" s="58"/>
      <c r="T205" s="53"/>
      <c r="U205" s="58"/>
      <c r="V205" s="53"/>
      <c r="X205" s="53"/>
      <c r="Y205" s="65"/>
      <c r="Z205" s="53"/>
      <c r="AA205" s="58"/>
      <c r="AB205" s="58"/>
      <c r="AC205" s="51"/>
      <c r="AD205" s="53"/>
      <c r="AE205" s="51"/>
    </row>
    <row r="206" spans="1:31" hidden="1">
      <c r="A206" s="51" t="s">
        <v>360</v>
      </c>
      <c r="B206" s="51">
        <v>2021</v>
      </c>
      <c r="C206" s="51">
        <v>2020</v>
      </c>
      <c r="D206" s="51"/>
      <c r="E206" s="51"/>
      <c r="F206" s="53" t="s">
        <v>142</v>
      </c>
      <c r="G206" s="58" t="s">
        <v>1311</v>
      </c>
      <c r="H206" s="53" t="s">
        <v>168</v>
      </c>
      <c r="I206" s="58"/>
      <c r="J206" s="53"/>
      <c r="M206" s="158"/>
      <c r="N206" s="59"/>
      <c r="O206" s="59"/>
      <c r="P206" s="61"/>
      <c r="Q206" s="58"/>
      <c r="R206" s="83"/>
      <c r="S206" s="63"/>
      <c r="T206" s="83"/>
      <c r="U206" s="64"/>
      <c r="V206" s="83"/>
      <c r="W206" s="65"/>
      <c r="X206" s="53"/>
      <c r="Y206" s="61"/>
      <c r="Z206" s="83"/>
      <c r="AA206" s="63"/>
      <c r="AB206" s="51"/>
      <c r="AC206" s="58"/>
      <c r="AE206" s="51"/>
    </row>
    <row r="207" spans="1:31" hidden="1">
      <c r="A207" s="51" t="s">
        <v>360</v>
      </c>
      <c r="B207" s="51">
        <v>2022</v>
      </c>
      <c r="C207" s="51">
        <v>2021</v>
      </c>
      <c r="D207" s="51"/>
      <c r="E207" s="51"/>
      <c r="F207" s="53" t="s">
        <v>142</v>
      </c>
      <c r="G207" s="54" t="s">
        <v>1312</v>
      </c>
      <c r="H207" s="104" t="s">
        <v>168</v>
      </c>
      <c r="I207" s="82"/>
      <c r="J207" s="81"/>
      <c r="K207" s="81"/>
      <c r="L207" s="235"/>
      <c r="M207" s="81"/>
      <c r="N207" s="81"/>
      <c r="O207" s="81"/>
      <c r="P207" s="81"/>
      <c r="Q207" s="82"/>
      <c r="R207" s="81"/>
      <c r="S207" s="82"/>
      <c r="T207" s="81"/>
      <c r="U207" s="82"/>
      <c r="V207" s="81"/>
      <c r="W207" s="82"/>
      <c r="X207" s="81"/>
      <c r="Y207" s="82"/>
      <c r="Z207" s="81"/>
      <c r="AA207" s="82"/>
      <c r="AB207" s="82"/>
      <c r="AC207" s="82"/>
      <c r="AD207" s="82"/>
      <c r="AE207" s="82"/>
    </row>
    <row r="208" spans="1:31" hidden="1">
      <c r="A208" s="47" t="s">
        <v>360</v>
      </c>
      <c r="B208" s="47">
        <v>2023</v>
      </c>
      <c r="C208" s="47">
        <v>2022</v>
      </c>
      <c r="D208" s="47" t="s">
        <v>243</v>
      </c>
      <c r="E208" s="47"/>
      <c r="F208" s="55" t="s">
        <v>142</v>
      </c>
      <c r="G208" s="95" t="s">
        <v>1312</v>
      </c>
      <c r="H208" s="55" t="s">
        <v>168</v>
      </c>
      <c r="I208" s="95"/>
      <c r="J208" s="55"/>
      <c r="K208" s="96"/>
      <c r="L208" s="96"/>
      <c r="M208" s="96"/>
      <c r="N208" s="96"/>
      <c r="O208" s="96"/>
      <c r="P208" s="97"/>
      <c r="Q208" s="95"/>
      <c r="R208" s="55"/>
      <c r="S208" s="95"/>
      <c r="T208" s="55"/>
      <c r="U208" s="95"/>
      <c r="V208" s="55"/>
      <c r="W208" s="96"/>
      <c r="X208" s="55"/>
      <c r="Y208" s="98"/>
      <c r="Z208" s="55"/>
      <c r="AA208" s="95"/>
      <c r="AB208" s="95"/>
      <c r="AC208" s="47"/>
      <c r="AD208" s="55"/>
      <c r="AE208" s="47"/>
    </row>
    <row r="209" spans="1:31" hidden="1">
      <c r="A209" s="51" t="s">
        <v>51</v>
      </c>
      <c r="B209" s="51">
        <v>2017</v>
      </c>
      <c r="C209" s="51">
        <v>2016</v>
      </c>
      <c r="D209" s="51"/>
      <c r="E209" s="51"/>
      <c r="F209" s="53" t="s">
        <v>142</v>
      </c>
      <c r="G209" s="58"/>
      <c r="H209" s="53" t="s">
        <v>142</v>
      </c>
      <c r="I209" s="58" t="s">
        <v>150</v>
      </c>
      <c r="J209" s="53" t="s">
        <v>145</v>
      </c>
      <c r="O209" s="60">
        <v>910543</v>
      </c>
      <c r="P209" s="61"/>
      <c r="Q209" s="58" t="s">
        <v>362</v>
      </c>
      <c r="R209" s="62">
        <v>288182</v>
      </c>
      <c r="S209" s="63">
        <v>0.31649466307467083</v>
      </c>
      <c r="T209" s="62">
        <v>277239</v>
      </c>
      <c r="U209" s="63">
        <v>0.30447655959136471</v>
      </c>
      <c r="V209" s="62">
        <v>72831</v>
      </c>
      <c r="W209" s="64">
        <v>7.9986337822595968E-2</v>
      </c>
      <c r="X209" s="62">
        <v>0</v>
      </c>
      <c r="Y209" s="65">
        <v>0</v>
      </c>
      <c r="Z209" s="62">
        <v>350070</v>
      </c>
      <c r="AA209" s="63">
        <v>0.38446289741396067</v>
      </c>
      <c r="AB209" s="63"/>
      <c r="AC209" s="80"/>
      <c r="AD209" s="79" t="s">
        <v>142</v>
      </c>
      <c r="AE209" s="80" t="s">
        <v>1356</v>
      </c>
    </row>
    <row r="210" spans="1:31" hidden="1">
      <c r="A210" s="51" t="s">
        <v>51</v>
      </c>
      <c r="B210" s="51">
        <v>2018</v>
      </c>
      <c r="C210" s="51">
        <v>2017</v>
      </c>
      <c r="D210" s="51"/>
      <c r="E210" s="51"/>
      <c r="F210" s="53"/>
      <c r="G210" s="58"/>
      <c r="H210" s="53"/>
      <c r="I210" s="58"/>
      <c r="J210" s="53" t="s">
        <v>145</v>
      </c>
      <c r="N210" s="60" t="s">
        <v>424</v>
      </c>
      <c r="O210" s="60">
        <v>901527</v>
      </c>
      <c r="P210" s="100"/>
      <c r="Q210" s="58" t="s">
        <v>362</v>
      </c>
      <c r="R210" s="62">
        <v>288182</v>
      </c>
      <c r="S210" s="63">
        <v>0.31965986598293783</v>
      </c>
      <c r="T210" s="62">
        <v>277239</v>
      </c>
      <c r="U210" s="63">
        <v>0.30752157173329253</v>
      </c>
      <c r="V210" s="62">
        <v>72831</v>
      </c>
      <c r="W210" s="64">
        <v>8.0786265968739709E-2</v>
      </c>
      <c r="X210" s="62">
        <v>0</v>
      </c>
      <c r="Y210" s="65">
        <v>0</v>
      </c>
      <c r="Z210" s="62">
        <v>350070</v>
      </c>
      <c r="AA210" s="63">
        <v>0.3883078377020322</v>
      </c>
      <c r="AB210" s="63"/>
      <c r="AC210" s="80"/>
      <c r="AD210" s="79" t="s">
        <v>142</v>
      </c>
      <c r="AE210" s="80" t="s">
        <v>1318</v>
      </c>
    </row>
    <row r="211" spans="1:31" hidden="1">
      <c r="A211" s="51" t="s">
        <v>51</v>
      </c>
      <c r="B211" s="51">
        <v>2019</v>
      </c>
      <c r="C211" s="51">
        <v>2018</v>
      </c>
      <c r="D211" s="51"/>
      <c r="E211" s="51"/>
      <c r="F211" s="53"/>
      <c r="G211" s="58"/>
      <c r="H211" s="53"/>
      <c r="I211" s="58"/>
      <c r="J211" s="53" t="s">
        <v>145</v>
      </c>
      <c r="N211" s="59">
        <v>1391385</v>
      </c>
      <c r="O211" s="60">
        <v>1093238</v>
      </c>
      <c r="P211" s="100"/>
      <c r="Q211" s="58" t="s">
        <v>363</v>
      </c>
      <c r="R211" s="62">
        <v>301402</v>
      </c>
      <c r="S211" s="63">
        <v>0.27569660037430094</v>
      </c>
      <c r="T211" s="62">
        <v>168108</v>
      </c>
      <c r="U211" s="63">
        <v>0.15377072513030099</v>
      </c>
      <c r="V211" s="62">
        <v>78531</v>
      </c>
      <c r="W211" s="64">
        <v>7.1833397668211313E-2</v>
      </c>
      <c r="X211" s="62">
        <v>0</v>
      </c>
      <c r="Y211" s="65">
        <v>0</v>
      </c>
      <c r="Z211" s="62">
        <v>246639</v>
      </c>
      <c r="AA211" s="63">
        <v>0.2256041227985123</v>
      </c>
      <c r="AB211" s="63"/>
      <c r="AC211" s="80"/>
      <c r="AD211" s="79" t="s">
        <v>142</v>
      </c>
      <c r="AE211" s="80" t="s">
        <v>876</v>
      </c>
    </row>
    <row r="212" spans="1:31" hidden="1">
      <c r="A212" s="51" t="s">
        <v>51</v>
      </c>
      <c r="B212" s="51">
        <v>2020</v>
      </c>
      <c r="C212" s="51">
        <v>2019</v>
      </c>
      <c r="D212" s="51"/>
      <c r="E212" s="51"/>
      <c r="F212" s="53" t="s">
        <v>142</v>
      </c>
      <c r="G212" s="58"/>
      <c r="H212" s="53" t="s">
        <v>142</v>
      </c>
      <c r="I212" s="58"/>
      <c r="J212" s="53" t="s">
        <v>145</v>
      </c>
      <c r="N212" s="59">
        <v>1415000</v>
      </c>
      <c r="O212" s="60">
        <v>943835</v>
      </c>
      <c r="P212" s="103"/>
      <c r="Q212" s="58" t="s">
        <v>364</v>
      </c>
      <c r="R212" s="62">
        <v>370498</v>
      </c>
      <c r="S212" s="63">
        <v>0.39</v>
      </c>
      <c r="T212" s="62">
        <v>185181</v>
      </c>
      <c r="U212" s="63">
        <v>0.2</v>
      </c>
      <c r="V212" s="62">
        <v>47192</v>
      </c>
      <c r="W212" s="64">
        <v>0.05</v>
      </c>
      <c r="X212" s="62">
        <v>0</v>
      </c>
      <c r="Y212" s="65">
        <v>0</v>
      </c>
      <c r="Z212" s="62">
        <v>232373</v>
      </c>
      <c r="AA212" s="63">
        <v>0.25</v>
      </c>
      <c r="AB212" s="63" t="s">
        <v>149</v>
      </c>
      <c r="AC212" s="80"/>
      <c r="AD212" s="79" t="s">
        <v>142</v>
      </c>
      <c r="AE212" s="80" t="s">
        <v>185</v>
      </c>
    </row>
    <row r="213" spans="1:31" hidden="1">
      <c r="A213" s="51" t="s">
        <v>51</v>
      </c>
      <c r="B213" s="51">
        <v>2021</v>
      </c>
      <c r="C213" s="51">
        <v>2020</v>
      </c>
      <c r="D213" s="51"/>
      <c r="E213" s="51"/>
      <c r="F213" s="53" t="s">
        <v>142</v>
      </c>
      <c r="G213" s="58" t="s">
        <v>1311</v>
      </c>
      <c r="H213" s="53" t="s">
        <v>142</v>
      </c>
      <c r="I213" s="58" t="s">
        <v>150</v>
      </c>
      <c r="J213" s="53" t="s">
        <v>145</v>
      </c>
      <c r="M213" s="158">
        <v>43983</v>
      </c>
      <c r="N213" s="59">
        <v>1160000</v>
      </c>
      <c r="O213" s="59">
        <v>1129155</v>
      </c>
      <c r="P213" s="61">
        <v>0.97340948275862071</v>
      </c>
      <c r="Q213" s="58" t="s">
        <v>365</v>
      </c>
      <c r="R213" s="83">
        <v>384285</v>
      </c>
      <c r="S213" s="63">
        <v>0.34</v>
      </c>
      <c r="T213" s="83">
        <v>306623</v>
      </c>
      <c r="U213" s="64">
        <v>0.27</v>
      </c>
      <c r="V213" s="83">
        <v>59638</v>
      </c>
      <c r="W213" s="65">
        <v>0.05</v>
      </c>
      <c r="X213" s="53">
        <v>0</v>
      </c>
      <c r="Y213" s="61">
        <v>0</v>
      </c>
      <c r="Z213" s="83">
        <v>366261</v>
      </c>
      <c r="AA213" s="63">
        <v>0.32</v>
      </c>
      <c r="AB213" s="51" t="s">
        <v>149</v>
      </c>
      <c r="AC213" s="58"/>
      <c r="AE213" s="51"/>
    </row>
    <row r="214" spans="1:31" hidden="1">
      <c r="A214" s="51" t="s">
        <v>51</v>
      </c>
      <c r="B214" s="51">
        <v>2022</v>
      </c>
      <c r="C214" s="51">
        <v>2021</v>
      </c>
      <c r="D214" s="51"/>
      <c r="E214" s="51"/>
      <c r="F214" s="53"/>
      <c r="G214" s="54"/>
      <c r="H214" s="53" t="s">
        <v>142</v>
      </c>
      <c r="I214" s="58" t="s">
        <v>150</v>
      </c>
      <c r="J214" s="53" t="s">
        <v>145</v>
      </c>
      <c r="N214" s="76">
        <v>1160000</v>
      </c>
      <c r="O214" s="52">
        <v>1129155</v>
      </c>
      <c r="P214" s="61">
        <f>O214/N214</f>
        <v>0.97340948275862071</v>
      </c>
      <c r="Q214" s="78" t="s">
        <v>366</v>
      </c>
      <c r="R214" s="62">
        <v>432786</v>
      </c>
      <c r="S214" s="63">
        <v>0.38</v>
      </c>
      <c r="T214" s="62">
        <v>287785</v>
      </c>
      <c r="U214" s="63">
        <v>0.25</v>
      </c>
      <c r="V214" s="62">
        <v>59637</v>
      </c>
      <c r="W214" s="64">
        <v>0.05</v>
      </c>
      <c r="X214" s="62">
        <v>0</v>
      </c>
      <c r="Y214" s="65">
        <v>0</v>
      </c>
      <c r="Z214" s="62">
        <v>347422</v>
      </c>
      <c r="AA214" s="63">
        <v>0.3</v>
      </c>
      <c r="AB214" s="58" t="s">
        <v>153</v>
      </c>
      <c r="AC214" s="51"/>
      <c r="AD214" s="79" t="s">
        <v>142</v>
      </c>
      <c r="AE214" s="80" t="s">
        <v>1333</v>
      </c>
    </row>
    <row r="215" spans="1:31">
      <c r="A215" s="51" t="s">
        <v>51</v>
      </c>
      <c r="B215" s="51">
        <v>2023</v>
      </c>
      <c r="C215" s="51">
        <v>2022</v>
      </c>
      <c r="D215" s="51" t="s">
        <v>180</v>
      </c>
      <c r="E215" s="51"/>
      <c r="F215" s="53" t="s">
        <v>142</v>
      </c>
      <c r="G215" s="58" t="s">
        <v>1312</v>
      </c>
      <c r="H215" s="53" t="s">
        <v>142</v>
      </c>
      <c r="I215" s="58" t="s">
        <v>150</v>
      </c>
      <c r="J215" s="53" t="s">
        <v>145</v>
      </c>
      <c r="M215" s="158">
        <v>44501</v>
      </c>
      <c r="N215" s="160">
        <v>1174517</v>
      </c>
      <c r="O215" s="160">
        <v>1171233</v>
      </c>
      <c r="P215" s="67">
        <v>0.99720395703084752</v>
      </c>
      <c r="Q215" s="58" t="s">
        <v>368</v>
      </c>
      <c r="R215" s="161">
        <v>375616</v>
      </c>
      <c r="S215" s="179">
        <v>0.32</v>
      </c>
      <c r="T215" s="161">
        <v>286260</v>
      </c>
      <c r="U215" s="179">
        <v>0.24</v>
      </c>
      <c r="V215" s="161">
        <v>49544</v>
      </c>
      <c r="W215" s="180">
        <v>0.04</v>
      </c>
      <c r="X215" s="161">
        <v>0</v>
      </c>
      <c r="Y215" s="68">
        <v>0</v>
      </c>
      <c r="Z215" s="161">
        <v>335804</v>
      </c>
      <c r="AA215" s="179">
        <v>0.28999999999999998</v>
      </c>
      <c r="AB215" s="58" t="s">
        <v>153</v>
      </c>
      <c r="AC215" s="51"/>
      <c r="AD215" s="53" t="s">
        <v>142</v>
      </c>
      <c r="AE215" s="51"/>
    </row>
    <row r="216" spans="1:31" hidden="1">
      <c r="A216" s="47" t="s">
        <v>51</v>
      </c>
      <c r="B216" s="47">
        <v>2023</v>
      </c>
      <c r="C216" s="47">
        <v>2022</v>
      </c>
      <c r="D216" s="47" t="s">
        <v>180</v>
      </c>
      <c r="E216" s="47"/>
      <c r="F216" s="55" t="s">
        <v>142</v>
      </c>
      <c r="G216" s="95"/>
      <c r="H216" s="55" t="s">
        <v>142</v>
      </c>
      <c r="I216" s="95" t="s">
        <v>165</v>
      </c>
      <c r="J216" s="55"/>
      <c r="K216" s="96"/>
      <c r="L216" s="96"/>
      <c r="M216" s="108"/>
      <c r="N216" s="109"/>
      <c r="O216" s="109"/>
      <c r="P216" s="128"/>
      <c r="Q216" s="95"/>
      <c r="R216" s="110"/>
      <c r="S216" s="111"/>
      <c r="T216" s="110"/>
      <c r="U216" s="111"/>
      <c r="V216" s="110"/>
      <c r="W216" s="112"/>
      <c r="X216" s="110"/>
      <c r="Y216" s="129"/>
      <c r="Z216" s="110"/>
      <c r="AA216" s="111"/>
      <c r="AB216" s="95"/>
      <c r="AC216" s="47"/>
      <c r="AD216" s="55"/>
      <c r="AE216" s="47"/>
    </row>
    <row r="217" spans="1:31" hidden="1">
      <c r="A217" s="51" t="s">
        <v>4</v>
      </c>
      <c r="B217" s="34">
        <v>2017</v>
      </c>
      <c r="C217" s="51">
        <v>2016</v>
      </c>
      <c r="D217" s="51"/>
      <c r="E217" s="51"/>
      <c r="F217" s="53" t="s">
        <v>142</v>
      </c>
      <c r="G217" s="58"/>
      <c r="H217" s="53" t="s">
        <v>142</v>
      </c>
      <c r="I217" s="58" t="s">
        <v>150</v>
      </c>
      <c r="J217" s="53" t="s">
        <v>209</v>
      </c>
      <c r="N217" s="59">
        <v>102900000</v>
      </c>
      <c r="O217" s="60">
        <v>102900000</v>
      </c>
      <c r="P217" s="61">
        <v>1</v>
      </c>
      <c r="Q217" s="58" t="s">
        <v>273</v>
      </c>
      <c r="R217" s="62">
        <v>8000000</v>
      </c>
      <c r="S217" s="63"/>
      <c r="T217" s="70" t="s">
        <v>61</v>
      </c>
      <c r="U217" s="71" t="s">
        <v>61</v>
      </c>
      <c r="V217" s="70" t="s">
        <v>61</v>
      </c>
      <c r="W217" s="71" t="s">
        <v>61</v>
      </c>
      <c r="X217" s="70" t="s">
        <v>61</v>
      </c>
      <c r="Y217" s="72" t="s">
        <v>61</v>
      </c>
      <c r="Z217" s="62">
        <v>9700000</v>
      </c>
      <c r="AA217" s="63">
        <v>9.4266277939747331E-2</v>
      </c>
      <c r="AB217" s="87" t="s">
        <v>61</v>
      </c>
      <c r="AC217" s="80"/>
      <c r="AD217" s="79" t="s">
        <v>142</v>
      </c>
      <c r="AE217" s="80" t="s">
        <v>1356</v>
      </c>
    </row>
    <row r="218" spans="1:31" hidden="1">
      <c r="A218" s="51" t="s">
        <v>4</v>
      </c>
      <c r="B218" s="51">
        <v>2018</v>
      </c>
      <c r="C218" s="51">
        <v>2017</v>
      </c>
      <c r="D218" s="51"/>
      <c r="E218" s="51"/>
      <c r="F218" s="53"/>
      <c r="G218" s="58"/>
      <c r="H218" s="53"/>
      <c r="I218" s="58"/>
      <c r="J218" s="53" t="s">
        <v>209</v>
      </c>
      <c r="N218" s="60" t="s">
        <v>424</v>
      </c>
      <c r="O218" s="60">
        <v>86200000</v>
      </c>
      <c r="P218" s="100"/>
      <c r="Q218" s="58" t="s">
        <v>373</v>
      </c>
      <c r="R218" s="70" t="s">
        <v>61</v>
      </c>
      <c r="S218" s="71" t="s">
        <v>61</v>
      </c>
      <c r="T218" s="70" t="s">
        <v>61</v>
      </c>
      <c r="U218" s="71" t="s">
        <v>61</v>
      </c>
      <c r="V218" s="70" t="s">
        <v>61</v>
      </c>
      <c r="W218" s="71" t="s">
        <v>61</v>
      </c>
      <c r="X218" s="70" t="s">
        <v>61</v>
      </c>
      <c r="Y218" s="72" t="s">
        <v>61</v>
      </c>
      <c r="Z218" s="62">
        <v>8500000</v>
      </c>
      <c r="AA218" s="63">
        <v>9.860788863109049E-2</v>
      </c>
      <c r="AB218" s="63"/>
      <c r="AC218" s="80"/>
      <c r="AD218" s="79" t="s">
        <v>142</v>
      </c>
      <c r="AE218" s="80" t="s">
        <v>1318</v>
      </c>
    </row>
    <row r="219" spans="1:31" hidden="1">
      <c r="A219" s="51" t="s">
        <v>4</v>
      </c>
      <c r="B219" s="51">
        <v>2019</v>
      </c>
      <c r="C219" s="51">
        <v>2018</v>
      </c>
      <c r="D219" s="51"/>
      <c r="E219" s="51"/>
      <c r="F219" s="53"/>
      <c r="G219" s="58"/>
      <c r="H219" s="53"/>
      <c r="I219" s="58"/>
      <c r="J219" s="53" t="s">
        <v>209</v>
      </c>
      <c r="N219" s="60">
        <v>96527523</v>
      </c>
      <c r="O219" s="60">
        <v>96527523</v>
      </c>
      <c r="P219" s="100"/>
      <c r="Q219" s="58" t="s">
        <v>424</v>
      </c>
      <c r="R219" s="70" t="s">
        <v>61</v>
      </c>
      <c r="S219" s="71" t="s">
        <v>61</v>
      </c>
      <c r="T219" s="70" t="s">
        <v>61</v>
      </c>
      <c r="U219" s="71" t="s">
        <v>61</v>
      </c>
      <c r="V219" s="70" t="s">
        <v>61</v>
      </c>
      <c r="W219" s="71" t="s">
        <v>61</v>
      </c>
      <c r="X219" s="70" t="s">
        <v>61</v>
      </c>
      <c r="Y219" s="72" t="s">
        <v>61</v>
      </c>
      <c r="Z219" s="62">
        <v>8100000</v>
      </c>
      <c r="AA219" s="63">
        <v>8.3913890549123488E-2</v>
      </c>
      <c r="AB219" s="63"/>
      <c r="AC219" s="80"/>
      <c r="AD219" s="79" t="s">
        <v>142</v>
      </c>
      <c r="AE219" s="80" t="s">
        <v>876</v>
      </c>
    </row>
    <row r="220" spans="1:31" hidden="1">
      <c r="A220" s="51" t="s">
        <v>4</v>
      </c>
      <c r="B220" s="51">
        <v>2020</v>
      </c>
      <c r="C220" s="51">
        <v>2019</v>
      </c>
      <c r="D220" s="51"/>
      <c r="E220" s="51"/>
      <c r="F220" s="53" t="s">
        <v>142</v>
      </c>
      <c r="G220" s="58"/>
      <c r="H220" s="53" t="s">
        <v>142</v>
      </c>
      <c r="I220" s="58"/>
      <c r="J220" s="53" t="s">
        <v>145</v>
      </c>
      <c r="N220" s="60">
        <v>112079000</v>
      </c>
      <c r="O220" s="60">
        <v>28727077</v>
      </c>
      <c r="P220" s="103"/>
      <c r="Q220" s="58" t="s">
        <v>374</v>
      </c>
      <c r="R220" s="62">
        <v>10033578</v>
      </c>
      <c r="S220" s="63">
        <v>0.35</v>
      </c>
      <c r="T220" s="62">
        <v>6110416</v>
      </c>
      <c r="U220" s="63">
        <v>0.21</v>
      </c>
      <c r="V220" s="62">
        <v>1856564</v>
      </c>
      <c r="W220" s="64">
        <v>0.06</v>
      </c>
      <c r="X220" s="62">
        <v>0</v>
      </c>
      <c r="Y220" s="65">
        <v>0</v>
      </c>
      <c r="Z220" s="62">
        <v>7966980</v>
      </c>
      <c r="AA220" s="63">
        <v>0.27</v>
      </c>
      <c r="AB220" s="63" t="s">
        <v>149</v>
      </c>
      <c r="AC220" s="80"/>
      <c r="AD220" s="79" t="s">
        <v>142</v>
      </c>
      <c r="AE220" s="80" t="s">
        <v>185</v>
      </c>
    </row>
    <row r="221" spans="1:31" hidden="1">
      <c r="A221" s="51" t="s">
        <v>4</v>
      </c>
      <c r="B221" s="51">
        <v>2021</v>
      </c>
      <c r="C221" s="51">
        <v>2020</v>
      </c>
      <c r="D221" s="51"/>
      <c r="E221" s="51"/>
      <c r="F221" s="53" t="s">
        <v>142</v>
      </c>
      <c r="G221" s="58" t="s">
        <v>1311</v>
      </c>
      <c r="H221" s="53" t="s">
        <v>142</v>
      </c>
      <c r="I221" s="58" t="s">
        <v>150</v>
      </c>
      <c r="J221" s="53" t="s">
        <v>145</v>
      </c>
      <c r="M221" s="158">
        <v>44105</v>
      </c>
      <c r="N221" s="59">
        <v>114964000</v>
      </c>
      <c r="O221" s="59">
        <v>52987400</v>
      </c>
      <c r="P221" s="61">
        <v>0.46090428307992065</v>
      </c>
      <c r="Q221" s="58" t="s">
        <v>268</v>
      </c>
      <c r="R221" s="83">
        <v>15772169</v>
      </c>
      <c r="S221" s="63">
        <v>0.3</v>
      </c>
      <c r="T221" s="83">
        <v>7191494</v>
      </c>
      <c r="U221" s="64">
        <v>0.14000000000000001</v>
      </c>
      <c r="V221" s="83">
        <v>1418043</v>
      </c>
      <c r="W221" s="65">
        <v>0.03</v>
      </c>
      <c r="X221" s="53">
        <v>0</v>
      </c>
      <c r="Y221" s="61">
        <v>0</v>
      </c>
      <c r="Z221" s="83">
        <v>8609537</v>
      </c>
      <c r="AA221" s="63">
        <v>0.16</v>
      </c>
      <c r="AB221" s="51" t="s">
        <v>149</v>
      </c>
      <c r="AC221" s="58"/>
      <c r="AE221" s="51"/>
    </row>
    <row r="222" spans="1:31" hidden="1">
      <c r="A222" s="51" t="s">
        <v>4</v>
      </c>
      <c r="B222" s="51">
        <v>2022</v>
      </c>
      <c r="C222" s="51">
        <v>2021</v>
      </c>
      <c r="D222" s="51" t="s">
        <v>243</v>
      </c>
      <c r="E222" s="51"/>
      <c r="F222" s="53"/>
      <c r="G222" s="54"/>
      <c r="H222" s="53" t="s">
        <v>142</v>
      </c>
      <c r="I222" s="58" t="s">
        <v>150</v>
      </c>
      <c r="J222" s="53" t="s">
        <v>145</v>
      </c>
      <c r="N222" s="59">
        <v>114964000</v>
      </c>
      <c r="O222" s="60">
        <v>56346877</v>
      </c>
      <c r="P222" s="61">
        <f>O222/N222</f>
        <v>0.49012627431195854</v>
      </c>
      <c r="Q222" s="58" t="s">
        <v>376</v>
      </c>
      <c r="R222" s="62">
        <v>17210486</v>
      </c>
      <c r="S222" s="63">
        <v>0.30543815232208876</v>
      </c>
      <c r="T222" s="62">
        <v>12072237</v>
      </c>
      <c r="U222" s="63">
        <v>0.21424855542570709</v>
      </c>
      <c r="V222" s="62">
        <v>4331216</v>
      </c>
      <c r="W222" s="64">
        <v>7.6867010748439532E-2</v>
      </c>
      <c r="X222" s="62">
        <v>352896</v>
      </c>
      <c r="Y222" s="65">
        <v>6.2629203034624261E-3</v>
      </c>
      <c r="Z222" s="62">
        <v>16756349</v>
      </c>
      <c r="AA222" s="63">
        <v>0.29737848647760906</v>
      </c>
      <c r="AB222" s="58" t="s">
        <v>1357</v>
      </c>
      <c r="AC222" s="51"/>
      <c r="AD222" s="53" t="s">
        <v>142</v>
      </c>
      <c r="AE222" s="51" t="s">
        <v>148</v>
      </c>
    </row>
    <row r="223" spans="1:31">
      <c r="A223" s="51" t="s">
        <v>4</v>
      </c>
      <c r="B223" s="51">
        <v>2023</v>
      </c>
      <c r="C223" s="51">
        <v>2022</v>
      </c>
      <c r="D223" s="51" t="s">
        <v>243</v>
      </c>
      <c r="E223" s="51"/>
      <c r="F223" s="53" t="s">
        <v>142</v>
      </c>
      <c r="G223" s="58" t="s">
        <v>1312</v>
      </c>
      <c r="H223" s="53"/>
      <c r="I223" s="106" t="s">
        <v>150</v>
      </c>
      <c r="J223" s="53"/>
      <c r="N223" s="59"/>
      <c r="O223" s="60"/>
      <c r="P223" s="67"/>
      <c r="Q223" s="58"/>
      <c r="R223" s="62"/>
      <c r="S223" s="63"/>
      <c r="T223" s="62"/>
      <c r="U223" s="63"/>
      <c r="V223" s="62"/>
      <c r="W223" s="64"/>
      <c r="X223" s="62"/>
      <c r="Y223" s="68"/>
      <c r="Z223" s="62"/>
      <c r="AA223" s="63"/>
      <c r="AB223" s="58"/>
      <c r="AC223" s="51"/>
      <c r="AD223" s="53" t="s">
        <v>1322</v>
      </c>
      <c r="AE223" s="51"/>
    </row>
    <row r="224" spans="1:31" hidden="1">
      <c r="A224" s="47" t="s">
        <v>4</v>
      </c>
      <c r="B224" s="47">
        <v>2023</v>
      </c>
      <c r="C224" s="47">
        <v>2022</v>
      </c>
      <c r="D224" s="47" t="s">
        <v>243</v>
      </c>
      <c r="E224" s="47"/>
      <c r="F224" s="55" t="s">
        <v>142</v>
      </c>
      <c r="G224" s="95"/>
      <c r="H224" s="55"/>
      <c r="I224" s="95" t="s">
        <v>165</v>
      </c>
      <c r="J224" s="55"/>
      <c r="K224" s="96"/>
      <c r="L224" s="96"/>
      <c r="M224" s="96"/>
      <c r="N224" s="96"/>
      <c r="O224" s="96"/>
      <c r="P224" s="97"/>
      <c r="Q224" s="95"/>
      <c r="R224" s="55"/>
      <c r="S224" s="95"/>
      <c r="T224" s="55"/>
      <c r="U224" s="95"/>
      <c r="V224" s="55"/>
      <c r="W224" s="96"/>
      <c r="X224" s="55"/>
      <c r="Y224" s="98"/>
      <c r="Z224" s="55"/>
      <c r="AA224" s="95"/>
      <c r="AB224" s="95"/>
      <c r="AC224" s="47"/>
      <c r="AD224" s="55"/>
      <c r="AE224" s="47"/>
    </row>
    <row r="225" spans="1:31" hidden="1">
      <c r="A225" s="107" t="s">
        <v>381</v>
      </c>
      <c r="B225" s="50">
        <v>2017</v>
      </c>
      <c r="C225" s="107">
        <v>2016</v>
      </c>
      <c r="D225" s="107"/>
      <c r="E225" s="107"/>
      <c r="F225" s="124"/>
      <c r="G225" s="125"/>
      <c r="H225" s="126"/>
      <c r="I225" s="127"/>
      <c r="J225" s="126"/>
      <c r="K225" s="126"/>
      <c r="L225" s="236"/>
      <c r="M225" s="126"/>
      <c r="N225" s="126"/>
      <c r="O225" s="126"/>
      <c r="P225" s="126"/>
      <c r="Q225" s="127"/>
      <c r="R225" s="126"/>
      <c r="S225" s="127"/>
      <c r="T225" s="126"/>
      <c r="U225" s="127"/>
      <c r="V225" s="126"/>
      <c r="W225" s="127"/>
      <c r="X225" s="126"/>
      <c r="Y225" s="127"/>
      <c r="Z225" s="126"/>
      <c r="AA225" s="127"/>
      <c r="AB225" s="127"/>
      <c r="AC225" s="127"/>
      <c r="AD225" s="127"/>
      <c r="AE225" s="127"/>
    </row>
    <row r="226" spans="1:31" hidden="1">
      <c r="A226" s="51" t="s">
        <v>381</v>
      </c>
      <c r="B226" s="51">
        <v>2018</v>
      </c>
      <c r="C226" s="51">
        <v>2017</v>
      </c>
      <c r="D226" s="51"/>
      <c r="E226" s="51"/>
      <c r="F226" s="53"/>
      <c r="G226" s="58"/>
      <c r="H226" s="53"/>
      <c r="I226" s="58"/>
      <c r="J226" s="53"/>
      <c r="P226" s="67"/>
      <c r="Q226" s="58"/>
      <c r="R226" s="53"/>
      <c r="S226" s="58"/>
      <c r="T226" s="53"/>
      <c r="U226" s="58"/>
      <c r="V226" s="53"/>
      <c r="X226" s="53"/>
      <c r="Y226" s="68"/>
      <c r="Z226" s="53"/>
      <c r="AA226" s="58"/>
      <c r="AB226" s="58"/>
      <c r="AC226" s="51"/>
      <c r="AD226" s="53"/>
      <c r="AE226" s="51"/>
    </row>
    <row r="227" spans="1:31" hidden="1">
      <c r="A227" s="51" t="s">
        <v>381</v>
      </c>
      <c r="B227" s="51">
        <v>2019</v>
      </c>
      <c r="C227" s="51">
        <v>2018</v>
      </c>
      <c r="D227" s="51"/>
      <c r="E227" s="51"/>
      <c r="F227" s="53"/>
      <c r="G227" s="58"/>
      <c r="H227" s="53"/>
      <c r="I227" s="58"/>
      <c r="J227" s="53"/>
      <c r="P227" s="67"/>
      <c r="Q227" s="58"/>
      <c r="R227" s="53"/>
      <c r="S227" s="58"/>
      <c r="T227" s="53"/>
      <c r="U227" s="58"/>
      <c r="V227" s="53"/>
      <c r="X227" s="53"/>
      <c r="Y227" s="68"/>
      <c r="Z227" s="53"/>
      <c r="AA227" s="58"/>
      <c r="AB227" s="58"/>
      <c r="AC227" s="51"/>
      <c r="AD227" s="53"/>
      <c r="AE227" s="51"/>
    </row>
    <row r="228" spans="1:31" hidden="1">
      <c r="A228" s="51" t="s">
        <v>381</v>
      </c>
      <c r="B228" s="51">
        <v>2020</v>
      </c>
      <c r="C228" s="51">
        <v>2019</v>
      </c>
      <c r="D228" s="51"/>
      <c r="E228" s="51"/>
      <c r="F228" s="53" t="s">
        <v>168</v>
      </c>
      <c r="G228" s="58"/>
      <c r="H228" s="53"/>
      <c r="I228" s="58"/>
      <c r="J228" s="53"/>
      <c r="P228" s="67"/>
      <c r="Q228" s="58"/>
      <c r="R228" s="53"/>
      <c r="S228" s="58"/>
      <c r="T228" s="53"/>
      <c r="U228" s="58"/>
      <c r="V228" s="53"/>
      <c r="X228" s="53"/>
      <c r="Y228" s="68"/>
      <c r="Z228" s="53"/>
      <c r="AA228" s="58"/>
      <c r="AB228" s="58"/>
      <c r="AC228" s="51"/>
      <c r="AD228" s="53"/>
      <c r="AE228" s="51"/>
    </row>
    <row r="229" spans="1:31" hidden="1">
      <c r="A229" s="51" t="s">
        <v>381</v>
      </c>
      <c r="B229" s="51">
        <v>2021</v>
      </c>
      <c r="C229" s="51">
        <v>2020</v>
      </c>
      <c r="D229" s="51"/>
      <c r="E229" s="51"/>
      <c r="F229" s="53"/>
      <c r="G229" s="58"/>
      <c r="H229" s="53"/>
      <c r="I229" s="58"/>
      <c r="J229" s="53"/>
      <c r="P229" s="67"/>
      <c r="Q229" s="58"/>
      <c r="R229" s="53"/>
      <c r="S229" s="58"/>
      <c r="T229" s="53"/>
      <c r="U229" s="58"/>
      <c r="V229" s="53"/>
      <c r="X229" s="53"/>
      <c r="Y229" s="68"/>
      <c r="Z229" s="53"/>
      <c r="AA229" s="58"/>
      <c r="AB229" s="58"/>
      <c r="AC229" s="51"/>
      <c r="AD229" s="53"/>
      <c r="AE229" s="51"/>
    </row>
    <row r="230" spans="1:31" ht="101.5" hidden="1">
      <c r="A230" s="51" t="s">
        <v>381</v>
      </c>
      <c r="B230" s="51">
        <v>2022</v>
      </c>
      <c r="C230" s="51">
        <v>2021</v>
      </c>
      <c r="D230" s="51"/>
      <c r="E230" s="51"/>
      <c r="F230" s="53" t="s">
        <v>142</v>
      </c>
      <c r="G230" s="54" t="s">
        <v>1358</v>
      </c>
      <c r="H230" s="104" t="s">
        <v>168</v>
      </c>
      <c r="I230" s="82"/>
      <c r="J230" s="81"/>
      <c r="K230" s="81"/>
      <c r="L230" s="235"/>
      <c r="M230" s="81"/>
      <c r="N230" s="81"/>
      <c r="O230" s="81"/>
      <c r="P230" s="81"/>
      <c r="Q230" s="82"/>
      <c r="R230" s="81"/>
      <c r="S230" s="82"/>
      <c r="T230" s="81"/>
      <c r="U230" s="82"/>
      <c r="V230" s="81"/>
      <c r="W230" s="82"/>
      <c r="X230" s="81"/>
      <c r="Y230" s="82"/>
      <c r="Z230" s="81"/>
      <c r="AA230" s="82"/>
      <c r="AB230" s="82"/>
      <c r="AC230" s="82"/>
      <c r="AD230" s="82"/>
      <c r="AE230" s="82"/>
    </row>
    <row r="231" spans="1:31" hidden="1">
      <c r="A231" s="47" t="s">
        <v>381</v>
      </c>
      <c r="B231" s="47">
        <v>2023</v>
      </c>
      <c r="C231" s="47">
        <v>2022</v>
      </c>
      <c r="D231" s="47"/>
      <c r="E231" s="47"/>
      <c r="F231" s="55" t="s">
        <v>168</v>
      </c>
      <c r="G231" s="95"/>
      <c r="H231" s="55"/>
      <c r="I231" s="95"/>
      <c r="J231" s="55"/>
      <c r="K231" s="96"/>
      <c r="L231" s="96"/>
      <c r="M231" s="96"/>
      <c r="N231" s="96"/>
      <c r="O231" s="96"/>
      <c r="P231" s="128"/>
      <c r="Q231" s="95"/>
      <c r="R231" s="55"/>
      <c r="S231" s="95"/>
      <c r="T231" s="55"/>
      <c r="U231" s="95"/>
      <c r="V231" s="55"/>
      <c r="W231" s="96"/>
      <c r="X231" s="55"/>
      <c r="Y231" s="129"/>
      <c r="Z231" s="55"/>
      <c r="AA231" s="95"/>
      <c r="AB231" s="95"/>
      <c r="AC231" s="47"/>
      <c r="AD231" s="55"/>
      <c r="AE231" s="47"/>
    </row>
    <row r="232" spans="1:31" hidden="1">
      <c r="A232" s="51" t="s">
        <v>54</v>
      </c>
      <c r="B232" s="34">
        <v>2017</v>
      </c>
      <c r="C232" s="51">
        <v>2016</v>
      </c>
      <c r="D232" s="51"/>
      <c r="E232" s="51"/>
      <c r="F232" s="53" t="s">
        <v>142</v>
      </c>
      <c r="G232" s="58"/>
      <c r="H232" s="53" t="s">
        <v>142</v>
      </c>
      <c r="I232" s="58" t="s">
        <v>150</v>
      </c>
      <c r="J232" s="53" t="s">
        <v>226</v>
      </c>
      <c r="O232" s="60">
        <v>1920098</v>
      </c>
      <c r="P232" s="61"/>
      <c r="Q232" s="58" t="s">
        <v>305</v>
      </c>
      <c r="R232" s="62">
        <v>391000.66000000003</v>
      </c>
      <c r="S232" s="63">
        <v>0.2036357831735672</v>
      </c>
      <c r="T232" s="62">
        <v>64287.149999999994</v>
      </c>
      <c r="U232" s="63">
        <v>3.3481181689684586E-2</v>
      </c>
      <c r="V232" s="62">
        <v>0</v>
      </c>
      <c r="W232" s="64">
        <v>0</v>
      </c>
      <c r="X232" s="62">
        <v>0</v>
      </c>
      <c r="Y232" s="65">
        <v>0</v>
      </c>
      <c r="Z232" s="62">
        <v>64287.149999999994</v>
      </c>
      <c r="AA232" s="63">
        <v>3.3481181689684586E-2</v>
      </c>
      <c r="AB232" s="63"/>
      <c r="AC232" s="80"/>
      <c r="AD232" s="53" t="s">
        <v>168</v>
      </c>
      <c r="AE232" s="51"/>
    </row>
    <row r="233" spans="1:31" hidden="1">
      <c r="A233" s="51" t="s">
        <v>54</v>
      </c>
      <c r="B233" s="51">
        <v>2018</v>
      </c>
      <c r="C233" s="51">
        <v>2017</v>
      </c>
      <c r="D233" s="51"/>
      <c r="E233" s="51"/>
      <c r="F233" s="53"/>
      <c r="G233" s="58"/>
      <c r="H233" s="53"/>
      <c r="I233" s="58"/>
      <c r="J233" s="53" t="s">
        <v>226</v>
      </c>
      <c r="N233" s="60" t="s">
        <v>424</v>
      </c>
      <c r="O233" s="60">
        <v>1687132</v>
      </c>
      <c r="P233" s="100"/>
      <c r="Q233" s="58" t="s">
        <v>284</v>
      </c>
      <c r="R233" s="62">
        <v>390362</v>
      </c>
      <c r="S233" s="63">
        <v>0.23137608675551172</v>
      </c>
      <c r="T233" s="62">
        <v>111645</v>
      </c>
      <c r="U233" s="63">
        <v>6.6174430927751951E-2</v>
      </c>
      <c r="V233" s="62">
        <v>0</v>
      </c>
      <c r="W233" s="64">
        <v>0</v>
      </c>
      <c r="X233" s="62">
        <v>0</v>
      </c>
      <c r="Y233" s="65">
        <v>0</v>
      </c>
      <c r="Z233" s="62">
        <v>111645</v>
      </c>
      <c r="AA233" s="63">
        <v>6.6174430927751951E-2</v>
      </c>
      <c r="AB233" s="63"/>
      <c r="AC233" s="80"/>
      <c r="AD233" s="79" t="s">
        <v>168</v>
      </c>
      <c r="AE233" s="80" t="s">
        <v>1359</v>
      </c>
    </row>
    <row r="234" spans="1:31" hidden="1">
      <c r="A234" s="51" t="s">
        <v>54</v>
      </c>
      <c r="B234" s="51">
        <v>2019</v>
      </c>
      <c r="C234" s="51">
        <v>2018</v>
      </c>
      <c r="D234" s="51"/>
      <c r="E234" s="51"/>
      <c r="F234" s="53"/>
      <c r="G234" s="58"/>
      <c r="H234" s="53"/>
      <c r="I234" s="58"/>
      <c r="J234" s="53" t="s">
        <v>226</v>
      </c>
      <c r="N234" s="52" t="s">
        <v>424</v>
      </c>
      <c r="O234" s="60">
        <v>1790903</v>
      </c>
      <c r="P234" s="100"/>
      <c r="Q234" s="58" t="s">
        <v>307</v>
      </c>
      <c r="R234" s="62">
        <v>373196</v>
      </c>
      <c r="S234" s="63">
        <v>0.20838426201754087</v>
      </c>
      <c r="T234" s="62">
        <v>98888</v>
      </c>
      <c r="U234" s="63">
        <v>5.5216837539498229E-2</v>
      </c>
      <c r="V234" s="62">
        <v>3198</v>
      </c>
      <c r="W234" s="64">
        <v>1.7856913523512999E-3</v>
      </c>
      <c r="X234" s="62">
        <v>0</v>
      </c>
      <c r="Y234" s="65">
        <v>0</v>
      </c>
      <c r="Z234" s="62">
        <v>102086</v>
      </c>
      <c r="AA234" s="63">
        <v>5.7002528891849528E-2</v>
      </c>
      <c r="AB234" s="63"/>
      <c r="AC234" s="80"/>
      <c r="AD234" s="79" t="s">
        <v>168</v>
      </c>
      <c r="AE234" s="80" t="s">
        <v>876</v>
      </c>
    </row>
    <row r="235" spans="1:31" hidden="1">
      <c r="A235" s="51" t="s">
        <v>54</v>
      </c>
      <c r="B235" s="51">
        <v>2020</v>
      </c>
      <c r="C235" s="51">
        <v>2019</v>
      </c>
      <c r="D235" s="51"/>
      <c r="E235" s="51"/>
      <c r="F235" s="53" t="s">
        <v>142</v>
      </c>
      <c r="G235" s="58"/>
      <c r="H235" s="53" t="s">
        <v>142</v>
      </c>
      <c r="I235" s="58"/>
      <c r="J235" s="53" t="s">
        <v>226</v>
      </c>
      <c r="N235" s="60">
        <v>2203910.1123595508</v>
      </c>
      <c r="O235" s="60">
        <v>1961480</v>
      </c>
      <c r="P235" s="103"/>
      <c r="Q235" s="58" t="s">
        <v>259</v>
      </c>
      <c r="R235" s="62">
        <v>442877</v>
      </c>
      <c r="S235" s="63">
        <v>0.23</v>
      </c>
      <c r="T235" s="62">
        <v>187564.46988868201</v>
      </c>
      <c r="U235" s="63">
        <v>0.1</v>
      </c>
      <c r="V235" s="62">
        <v>0</v>
      </c>
      <c r="W235" s="64">
        <v>0</v>
      </c>
      <c r="X235" s="62">
        <v>0</v>
      </c>
      <c r="Y235" s="65">
        <v>0</v>
      </c>
      <c r="Z235" s="62">
        <v>187564.46988868201</v>
      </c>
      <c r="AA235" s="63">
        <v>0.1</v>
      </c>
      <c r="AB235" s="63"/>
      <c r="AC235" s="80"/>
      <c r="AD235" s="79" t="s">
        <v>168</v>
      </c>
      <c r="AE235" s="80" t="s">
        <v>185</v>
      </c>
    </row>
    <row r="236" spans="1:31" hidden="1">
      <c r="A236" s="51" t="s">
        <v>54</v>
      </c>
      <c r="B236" s="51">
        <v>2021</v>
      </c>
      <c r="C236" s="51">
        <v>2020</v>
      </c>
      <c r="D236" s="51"/>
      <c r="E236" s="51"/>
      <c r="F236" s="53" t="s">
        <v>142</v>
      </c>
      <c r="G236" s="58" t="s">
        <v>1345</v>
      </c>
      <c r="H236" s="53" t="s">
        <v>142</v>
      </c>
      <c r="I236" s="58" t="s">
        <v>150</v>
      </c>
      <c r="J236" s="53" t="s">
        <v>226</v>
      </c>
      <c r="M236" s="158">
        <v>43891</v>
      </c>
      <c r="N236" s="59">
        <v>2455842.8835520805</v>
      </c>
      <c r="O236" s="59">
        <v>2455842.8835520805</v>
      </c>
      <c r="P236" s="61">
        <v>1</v>
      </c>
      <c r="Q236" s="58" t="s">
        <v>240</v>
      </c>
      <c r="R236" s="83">
        <v>555988.41122571193</v>
      </c>
      <c r="S236" s="63">
        <v>0.22639412926186131</v>
      </c>
      <c r="T236" s="83">
        <v>136586.25948665637</v>
      </c>
      <c r="U236" s="64">
        <v>5.5616855785619652E-2</v>
      </c>
      <c r="V236" s="83">
        <v>0</v>
      </c>
      <c r="W236" s="65">
        <v>0</v>
      </c>
      <c r="X236" s="53">
        <v>0</v>
      </c>
      <c r="Y236" s="61">
        <v>0</v>
      </c>
      <c r="Z236" s="83">
        <v>136586.25948665637</v>
      </c>
      <c r="AA236" s="63">
        <v>5.5616855785619652E-2</v>
      </c>
      <c r="AB236" s="51" t="s">
        <v>228</v>
      </c>
      <c r="AC236" s="58"/>
      <c r="AE236" s="51"/>
    </row>
    <row r="237" spans="1:31" hidden="1">
      <c r="A237" s="51" t="s">
        <v>54</v>
      </c>
      <c r="B237" s="51">
        <v>2022</v>
      </c>
      <c r="C237" s="51">
        <v>2021</v>
      </c>
      <c r="D237" s="51"/>
      <c r="E237" s="51"/>
      <c r="F237" s="53" t="s">
        <v>142</v>
      </c>
      <c r="G237" s="54" t="s">
        <v>1345</v>
      </c>
      <c r="H237" s="53" t="s">
        <v>142</v>
      </c>
      <c r="I237" s="58" t="s">
        <v>150</v>
      </c>
      <c r="J237" s="53" t="s">
        <v>226</v>
      </c>
      <c r="N237" s="60">
        <v>2542054</v>
      </c>
      <c r="O237" s="60">
        <v>2455839</v>
      </c>
      <c r="P237" s="61">
        <f>O237/N237</f>
        <v>0.96608451276015384</v>
      </c>
      <c r="Q237" s="58" t="s">
        <v>287</v>
      </c>
      <c r="R237" s="62">
        <v>486542</v>
      </c>
      <c r="S237" s="63">
        <v>0.19811640746807913</v>
      </c>
      <c r="T237" s="62">
        <v>113720</v>
      </c>
      <c r="U237" s="63">
        <v>4.6305967125695131E-2</v>
      </c>
      <c r="V237" s="62">
        <v>0</v>
      </c>
      <c r="W237" s="64">
        <v>0</v>
      </c>
      <c r="X237" s="62">
        <v>0</v>
      </c>
      <c r="Y237" s="65">
        <v>0</v>
      </c>
      <c r="Z237" s="62">
        <v>113720</v>
      </c>
      <c r="AA237" s="63">
        <v>4.6305967125695131E-2</v>
      </c>
      <c r="AB237" s="58" t="s">
        <v>149</v>
      </c>
      <c r="AC237" s="51"/>
      <c r="AD237" s="53" t="s">
        <v>168</v>
      </c>
      <c r="AE237" s="51" t="s">
        <v>1346</v>
      </c>
    </row>
    <row r="238" spans="1:31">
      <c r="A238" s="51" t="s">
        <v>54</v>
      </c>
      <c r="B238" s="51">
        <v>2023</v>
      </c>
      <c r="C238" s="51">
        <v>2022</v>
      </c>
      <c r="D238" s="51" t="s">
        <v>1331</v>
      </c>
      <c r="E238" s="51"/>
      <c r="F238" s="53" t="s">
        <v>142</v>
      </c>
      <c r="G238" s="58" t="s">
        <v>1360</v>
      </c>
      <c r="H238" s="53" t="s">
        <v>142</v>
      </c>
      <c r="I238" s="58" t="s">
        <v>150</v>
      </c>
      <c r="J238" s="105" t="s">
        <v>226</v>
      </c>
      <c r="N238" s="60">
        <v>2444250</v>
      </c>
      <c r="O238" s="60">
        <v>2444250</v>
      </c>
      <c r="P238" s="67">
        <v>1</v>
      </c>
      <c r="Q238" s="58" t="s">
        <v>270</v>
      </c>
      <c r="R238" s="62">
        <v>584749.87</v>
      </c>
      <c r="S238" s="63">
        <v>0.23923488595683748</v>
      </c>
      <c r="T238" s="62">
        <v>201062.28000000003</v>
      </c>
      <c r="U238" s="63">
        <v>8.2259294262043578E-2</v>
      </c>
      <c r="V238" s="62">
        <v>6604.0499999999993</v>
      </c>
      <c r="W238" s="64">
        <v>2.7018717397974835E-3</v>
      </c>
      <c r="X238" s="62">
        <v>0</v>
      </c>
      <c r="Y238" s="68">
        <v>0</v>
      </c>
      <c r="Z238" s="62">
        <v>207666.33000000002</v>
      </c>
      <c r="AA238" s="63">
        <v>8.496116600184106E-2</v>
      </c>
      <c r="AB238" s="63"/>
      <c r="AC238" s="80"/>
      <c r="AD238" s="79" t="s">
        <v>330</v>
      </c>
      <c r="AE238" s="51" t="s">
        <v>161</v>
      </c>
    </row>
    <row r="239" spans="1:31" hidden="1">
      <c r="A239" s="47" t="s">
        <v>54</v>
      </c>
      <c r="B239" s="47">
        <v>2023</v>
      </c>
      <c r="C239" s="47">
        <v>2022</v>
      </c>
      <c r="D239" s="47" t="s">
        <v>1331</v>
      </c>
      <c r="E239" s="47"/>
      <c r="F239" s="55" t="s">
        <v>142</v>
      </c>
      <c r="G239" s="95"/>
      <c r="H239" s="55" t="s">
        <v>142</v>
      </c>
      <c r="I239" s="95" t="s">
        <v>165</v>
      </c>
      <c r="J239" s="55" t="s">
        <v>226</v>
      </c>
      <c r="K239" s="96"/>
      <c r="L239" s="96"/>
      <c r="M239" s="96"/>
      <c r="N239" s="146">
        <v>2444250</v>
      </c>
      <c r="O239" s="146">
        <v>2444250</v>
      </c>
      <c r="P239" s="97">
        <v>1</v>
      </c>
      <c r="Q239" s="95" t="s">
        <v>271</v>
      </c>
      <c r="R239" s="147">
        <v>772576.68</v>
      </c>
      <c r="S239" s="148">
        <v>0.31607923903037743</v>
      </c>
      <c r="T239" s="147">
        <v>300100.69999999995</v>
      </c>
      <c r="U239" s="148">
        <v>0.12277823463230028</v>
      </c>
      <c r="V239" s="147">
        <v>19526.850000000002</v>
      </c>
      <c r="W239" s="149">
        <v>7.9888922982509977E-3</v>
      </c>
      <c r="X239" s="147">
        <v>0</v>
      </c>
      <c r="Y239" s="98">
        <v>0</v>
      </c>
      <c r="Z239" s="147">
        <v>319627.55</v>
      </c>
      <c r="AA239" s="148">
        <v>0.13076712693055129</v>
      </c>
      <c r="AB239" s="148"/>
      <c r="AC239" s="150"/>
      <c r="AD239" s="151"/>
      <c r="AE239" s="47" t="s">
        <v>161</v>
      </c>
    </row>
    <row r="240" spans="1:31" hidden="1">
      <c r="A240" s="51" t="s">
        <v>44</v>
      </c>
      <c r="B240" s="34">
        <v>2017</v>
      </c>
      <c r="C240" s="51">
        <v>2016</v>
      </c>
      <c r="D240" s="51"/>
      <c r="E240" s="51"/>
      <c r="F240" s="53"/>
      <c r="G240" s="58"/>
      <c r="H240" s="81"/>
      <c r="I240" s="82"/>
      <c r="J240" s="81"/>
      <c r="K240" s="81"/>
      <c r="L240" s="235"/>
      <c r="M240" s="81"/>
      <c r="N240" s="81"/>
      <c r="O240" s="81"/>
      <c r="P240" s="81"/>
      <c r="Q240" s="82"/>
      <c r="R240" s="81"/>
      <c r="S240" s="82"/>
      <c r="T240" s="81"/>
      <c r="U240" s="82"/>
      <c r="V240" s="81"/>
      <c r="W240" s="82"/>
      <c r="X240" s="81"/>
      <c r="Y240" s="82"/>
      <c r="Z240" s="81"/>
      <c r="AA240" s="82"/>
      <c r="AB240" s="82"/>
      <c r="AC240" s="82"/>
      <c r="AD240" s="82"/>
      <c r="AE240" s="82"/>
    </row>
    <row r="241" spans="1:31" hidden="1">
      <c r="A241" s="51" t="s">
        <v>44</v>
      </c>
      <c r="B241" s="51">
        <v>2018</v>
      </c>
      <c r="C241" s="51">
        <v>2017</v>
      </c>
      <c r="D241" s="51"/>
      <c r="E241" s="51"/>
      <c r="F241" s="53"/>
      <c r="G241" s="58"/>
      <c r="H241" s="53"/>
      <c r="I241" s="58"/>
      <c r="J241" s="53"/>
      <c r="P241" s="61"/>
      <c r="Q241" s="58"/>
      <c r="R241" s="53"/>
      <c r="S241" s="58"/>
      <c r="T241" s="53"/>
      <c r="U241" s="58"/>
      <c r="V241" s="53"/>
      <c r="X241" s="53"/>
      <c r="Y241" s="65"/>
      <c r="Z241" s="53"/>
      <c r="AA241" s="58"/>
      <c r="AB241" s="58"/>
      <c r="AC241" s="51"/>
      <c r="AD241" s="53"/>
      <c r="AE241" s="51"/>
    </row>
    <row r="242" spans="1:31" hidden="1">
      <c r="A242" s="51" t="s">
        <v>44</v>
      </c>
      <c r="B242" s="51">
        <v>2019</v>
      </c>
      <c r="C242" s="51">
        <v>2018</v>
      </c>
      <c r="D242" s="51"/>
      <c r="E242" s="51"/>
      <c r="F242" s="53"/>
      <c r="G242" s="58"/>
      <c r="H242" s="53"/>
      <c r="I242" s="58"/>
      <c r="J242" s="53"/>
      <c r="P242" s="61"/>
      <c r="Q242" s="58"/>
      <c r="R242" s="53"/>
      <c r="S242" s="58"/>
      <c r="T242" s="53"/>
      <c r="U242" s="58"/>
      <c r="V242" s="53"/>
      <c r="X242" s="53"/>
      <c r="Y242" s="65"/>
      <c r="Z242" s="53"/>
      <c r="AA242" s="58"/>
      <c r="AB242" s="58"/>
      <c r="AC242" s="51"/>
      <c r="AD242" s="53"/>
      <c r="AE242" s="51"/>
    </row>
    <row r="243" spans="1:31" hidden="1">
      <c r="A243" s="51" t="s">
        <v>44</v>
      </c>
      <c r="B243" s="51">
        <v>2020</v>
      </c>
      <c r="C243" s="51">
        <v>2019</v>
      </c>
      <c r="D243" s="51"/>
      <c r="E243" s="51"/>
      <c r="F243" s="53" t="s">
        <v>168</v>
      </c>
      <c r="G243" s="58"/>
      <c r="H243" s="53"/>
      <c r="I243" s="58"/>
      <c r="J243" s="53"/>
      <c r="P243" s="61"/>
      <c r="Q243" s="58"/>
      <c r="R243" s="53"/>
      <c r="S243" s="58"/>
      <c r="T243" s="53"/>
      <c r="U243" s="58"/>
      <c r="V243" s="53"/>
      <c r="X243" s="53"/>
      <c r="Y243" s="65"/>
      <c r="Z243" s="53"/>
      <c r="AA243" s="58"/>
      <c r="AB243" s="58"/>
      <c r="AC243" s="51"/>
      <c r="AD243" s="53"/>
      <c r="AE243" s="51"/>
    </row>
    <row r="244" spans="1:31" hidden="1">
      <c r="A244" s="51" t="s">
        <v>44</v>
      </c>
      <c r="B244" s="51">
        <v>2021</v>
      </c>
      <c r="C244" s="51">
        <v>2020</v>
      </c>
      <c r="D244" s="51"/>
      <c r="E244" s="51" t="s">
        <v>216</v>
      </c>
      <c r="F244" s="53" t="s">
        <v>142</v>
      </c>
      <c r="G244" s="58" t="s">
        <v>824</v>
      </c>
      <c r="H244" s="53" t="s">
        <v>168</v>
      </c>
      <c r="I244" s="58"/>
      <c r="J244" s="53"/>
      <c r="P244" s="61"/>
      <c r="Q244" s="58"/>
      <c r="R244" s="53"/>
      <c r="S244" s="58"/>
      <c r="T244" s="53"/>
      <c r="U244" s="58"/>
      <c r="V244" s="53"/>
      <c r="X244" s="53"/>
      <c r="Y244" s="65"/>
      <c r="Z244" s="53"/>
      <c r="AA244" s="58"/>
      <c r="AB244" s="58"/>
      <c r="AC244" s="51"/>
      <c r="AD244" s="53"/>
      <c r="AE244" s="51"/>
    </row>
    <row r="245" spans="1:31" hidden="1">
      <c r="A245" s="51" t="s">
        <v>44</v>
      </c>
      <c r="B245" s="51">
        <v>2022</v>
      </c>
      <c r="C245" s="51">
        <v>2021</v>
      </c>
      <c r="D245" s="51"/>
      <c r="E245" s="51"/>
      <c r="F245" s="53"/>
      <c r="G245" s="54"/>
      <c r="H245" s="53"/>
      <c r="I245" s="58"/>
      <c r="J245" s="53"/>
      <c r="P245" s="61"/>
      <c r="Q245" s="58"/>
      <c r="R245" s="53"/>
      <c r="S245" s="58"/>
      <c r="T245" s="53"/>
      <c r="U245" s="58"/>
      <c r="V245" s="53"/>
      <c r="X245" s="53"/>
      <c r="Y245" s="65"/>
      <c r="Z245" s="53"/>
      <c r="AA245" s="58"/>
      <c r="AB245" s="58"/>
      <c r="AC245" s="51"/>
      <c r="AD245" s="53"/>
      <c r="AE245" s="51"/>
    </row>
    <row r="246" spans="1:31">
      <c r="A246" s="51" t="s">
        <v>44</v>
      </c>
      <c r="B246" s="51">
        <v>2023</v>
      </c>
      <c r="C246" s="51">
        <v>2022</v>
      </c>
      <c r="D246" s="51" t="s">
        <v>1331</v>
      </c>
      <c r="E246" s="51"/>
      <c r="F246" s="53" t="s">
        <v>142</v>
      </c>
      <c r="G246" s="58"/>
      <c r="H246" s="53" t="s">
        <v>142</v>
      </c>
      <c r="I246" s="58" t="s">
        <v>150</v>
      </c>
      <c r="J246" s="105" t="s">
        <v>226</v>
      </c>
      <c r="N246" s="60">
        <v>30800000</v>
      </c>
      <c r="O246" s="60">
        <v>13675438</v>
      </c>
      <c r="P246" s="67">
        <v>0.44400772727272725</v>
      </c>
      <c r="Q246" s="58" t="s">
        <v>270</v>
      </c>
      <c r="R246" s="130">
        <v>2598845.7099999995</v>
      </c>
      <c r="S246" s="63">
        <v>0.19003747521651587</v>
      </c>
      <c r="T246" s="130">
        <v>794119.24999999988</v>
      </c>
      <c r="U246" s="63">
        <v>5.8069017606602429E-2</v>
      </c>
      <c r="V246" s="130">
        <v>28983.4</v>
      </c>
      <c r="W246" s="64">
        <v>2.1193763592800468E-3</v>
      </c>
      <c r="X246" s="62">
        <v>0</v>
      </c>
      <c r="Y246" s="68">
        <v>0</v>
      </c>
      <c r="Z246" s="62">
        <v>823102.65000000014</v>
      </c>
      <c r="AA246" s="63">
        <v>6.0188393965882492E-2</v>
      </c>
      <c r="AB246" s="63"/>
      <c r="AC246" s="80"/>
      <c r="AD246" s="79" t="s">
        <v>330</v>
      </c>
      <c r="AE246" s="51" t="s">
        <v>161</v>
      </c>
    </row>
    <row r="247" spans="1:31" hidden="1">
      <c r="A247" s="47" t="s">
        <v>44</v>
      </c>
      <c r="B247" s="47">
        <v>2023</v>
      </c>
      <c r="C247" s="47">
        <v>2022</v>
      </c>
      <c r="D247" s="47" t="s">
        <v>1331</v>
      </c>
      <c r="E247" s="47"/>
      <c r="F247" s="55" t="s">
        <v>142</v>
      </c>
      <c r="G247" s="95"/>
      <c r="H247" s="55" t="s">
        <v>142</v>
      </c>
      <c r="I247" s="95" t="s">
        <v>165</v>
      </c>
      <c r="J247" s="55" t="s">
        <v>226</v>
      </c>
      <c r="K247" s="96"/>
      <c r="L247" s="96"/>
      <c r="M247" s="96"/>
      <c r="N247" s="174">
        <v>30800000</v>
      </c>
      <c r="O247" s="146">
        <v>13675438</v>
      </c>
      <c r="P247" s="97">
        <v>0.44400772727272725</v>
      </c>
      <c r="Q247" s="95" t="s">
        <v>271</v>
      </c>
      <c r="R247" s="175">
        <v>2681947.5900000008</v>
      </c>
      <c r="S247" s="148">
        <v>0.19611420051043343</v>
      </c>
      <c r="T247" s="175">
        <v>691688.71</v>
      </c>
      <c r="U247" s="148">
        <v>5.0578907235000442E-2</v>
      </c>
      <c r="V247" s="175">
        <v>27347.550000000003</v>
      </c>
      <c r="W247" s="149">
        <v>1.9997567902395523E-3</v>
      </c>
      <c r="X247" s="175">
        <v>0</v>
      </c>
      <c r="Y247" s="98">
        <v>0</v>
      </c>
      <c r="Z247" s="147">
        <v>719036.26</v>
      </c>
      <c r="AA247" s="148">
        <v>5.2578664025239995E-2</v>
      </c>
      <c r="AB247" s="148"/>
      <c r="AC247" s="150"/>
      <c r="AD247" s="151"/>
      <c r="AE247" s="47" t="s">
        <v>161</v>
      </c>
    </row>
    <row r="248" spans="1:31" hidden="1">
      <c r="A248" s="51" t="s">
        <v>17</v>
      </c>
      <c r="B248" s="34">
        <v>2017</v>
      </c>
      <c r="C248" s="51">
        <v>2016</v>
      </c>
      <c r="D248" s="51"/>
      <c r="E248" s="51"/>
      <c r="F248" s="53" t="s">
        <v>142</v>
      </c>
      <c r="G248" s="58"/>
      <c r="H248" s="53" t="s">
        <v>142</v>
      </c>
      <c r="I248" s="58" t="s">
        <v>150</v>
      </c>
      <c r="J248" s="53" t="s">
        <v>209</v>
      </c>
      <c r="O248" s="60">
        <v>16300000</v>
      </c>
      <c r="P248" s="61"/>
      <c r="Q248" s="58"/>
      <c r="R248" s="62">
        <v>300000</v>
      </c>
      <c r="S248" s="63"/>
      <c r="T248" s="70" t="s">
        <v>61</v>
      </c>
      <c r="U248" s="71" t="s">
        <v>61</v>
      </c>
      <c r="V248" s="70" t="s">
        <v>61</v>
      </c>
      <c r="W248" s="71" t="s">
        <v>61</v>
      </c>
      <c r="X248" s="70" t="s">
        <v>61</v>
      </c>
      <c r="Y248" s="72" t="s">
        <v>61</v>
      </c>
      <c r="Z248" s="62">
        <v>1500000</v>
      </c>
      <c r="AA248" s="63"/>
      <c r="AB248" s="87" t="s">
        <v>61</v>
      </c>
      <c r="AC248" s="80"/>
      <c r="AD248" s="53" t="s">
        <v>168</v>
      </c>
      <c r="AE248" s="51"/>
    </row>
    <row r="249" spans="1:31" hidden="1">
      <c r="A249" s="51" t="s">
        <v>17</v>
      </c>
      <c r="B249" s="51">
        <v>2018</v>
      </c>
      <c r="C249" s="51">
        <v>2017</v>
      </c>
      <c r="D249" s="51"/>
      <c r="E249" s="51"/>
      <c r="F249" s="53"/>
      <c r="G249" s="58"/>
      <c r="H249" s="53"/>
      <c r="I249" s="58"/>
      <c r="J249" s="53" t="s">
        <v>145</v>
      </c>
      <c r="N249" s="60">
        <v>16736000</v>
      </c>
      <c r="O249" s="60">
        <v>4600000</v>
      </c>
      <c r="P249" s="100"/>
      <c r="Q249" s="159">
        <v>42917</v>
      </c>
      <c r="R249" s="62">
        <v>1300000</v>
      </c>
      <c r="S249" s="63">
        <v>0.28260869565217389</v>
      </c>
      <c r="T249" s="62">
        <v>470000</v>
      </c>
      <c r="U249" s="63">
        <v>0.10217391304347827</v>
      </c>
      <c r="V249" s="62">
        <v>0</v>
      </c>
      <c r="W249" s="64">
        <v>0</v>
      </c>
      <c r="X249" s="62">
        <v>0</v>
      </c>
      <c r="Y249" s="65">
        <v>0</v>
      </c>
      <c r="Z249" s="62">
        <v>470000</v>
      </c>
      <c r="AA249" s="63">
        <v>0.10217391304347827</v>
      </c>
      <c r="AB249" s="63"/>
      <c r="AC249" s="80"/>
      <c r="AD249" s="79" t="s">
        <v>168</v>
      </c>
      <c r="AE249" s="80" t="s">
        <v>1318</v>
      </c>
    </row>
    <row r="250" spans="1:31" hidden="1">
      <c r="A250" s="51" t="s">
        <v>17</v>
      </c>
      <c r="B250" s="51">
        <v>2019</v>
      </c>
      <c r="C250" s="51">
        <v>2018</v>
      </c>
      <c r="D250" s="51"/>
      <c r="E250" s="51"/>
      <c r="F250" s="53"/>
      <c r="G250" s="58"/>
      <c r="H250" s="53"/>
      <c r="I250" s="58"/>
      <c r="J250" s="53" t="s">
        <v>145</v>
      </c>
      <c r="N250" s="59">
        <v>17581000</v>
      </c>
      <c r="O250" s="60">
        <v>5932123</v>
      </c>
      <c r="P250" s="100"/>
      <c r="Q250" s="58" t="s">
        <v>389</v>
      </c>
      <c r="R250" s="62">
        <v>1367407</v>
      </c>
      <c r="S250" s="63">
        <v>0.23050887515312815</v>
      </c>
      <c r="T250" s="62">
        <v>653897</v>
      </c>
      <c r="U250" s="63">
        <v>0.1102298452004451</v>
      </c>
      <c r="V250" s="62">
        <v>183622</v>
      </c>
      <c r="W250" s="64">
        <v>3.0953842325926149E-2</v>
      </c>
      <c r="X250" s="62">
        <v>0</v>
      </c>
      <c r="Y250" s="65">
        <v>0</v>
      </c>
      <c r="Z250" s="62">
        <v>837519</v>
      </c>
      <c r="AA250" s="63">
        <v>0.14118368752637125</v>
      </c>
      <c r="AB250" s="63"/>
      <c r="AC250" s="80"/>
      <c r="AD250" s="79" t="s">
        <v>142</v>
      </c>
      <c r="AE250" s="80" t="s">
        <v>876</v>
      </c>
    </row>
    <row r="251" spans="1:31" hidden="1">
      <c r="A251" s="51" t="s">
        <v>17</v>
      </c>
      <c r="B251" s="51">
        <v>2020</v>
      </c>
      <c r="C251" s="51">
        <v>2019</v>
      </c>
      <c r="D251" s="51"/>
      <c r="E251" s="51"/>
      <c r="F251" s="53" t="s">
        <v>142</v>
      </c>
      <c r="G251" s="58"/>
      <c r="H251" s="53" t="s">
        <v>142</v>
      </c>
      <c r="I251" s="58"/>
      <c r="J251" s="53" t="s">
        <v>145</v>
      </c>
      <c r="N251" s="59">
        <v>17581000</v>
      </c>
      <c r="O251" s="60">
        <v>16626832</v>
      </c>
      <c r="P251" s="103"/>
      <c r="Q251" s="58" t="s">
        <v>390</v>
      </c>
      <c r="R251" s="62">
        <v>4816715</v>
      </c>
      <c r="S251" s="63">
        <v>0.28999999999999998</v>
      </c>
      <c r="T251" s="62">
        <v>2492477</v>
      </c>
      <c r="U251" s="63">
        <v>0.15</v>
      </c>
      <c r="V251" s="62">
        <v>568397</v>
      </c>
      <c r="W251" s="64">
        <v>0.03</v>
      </c>
      <c r="X251" s="62">
        <v>0</v>
      </c>
      <c r="Y251" s="65">
        <v>0</v>
      </c>
      <c r="Z251" s="62">
        <v>3060873</v>
      </c>
      <c r="AA251" s="63">
        <v>0.18</v>
      </c>
      <c r="AB251" s="63" t="s">
        <v>149</v>
      </c>
      <c r="AC251" s="80"/>
      <c r="AD251" s="79" t="s">
        <v>142</v>
      </c>
      <c r="AE251" s="80" t="s">
        <v>185</v>
      </c>
    </row>
    <row r="252" spans="1:31" hidden="1">
      <c r="A252" s="51" t="s">
        <v>17</v>
      </c>
      <c r="B252" s="51">
        <v>2021</v>
      </c>
      <c r="C252" s="51">
        <v>2020</v>
      </c>
      <c r="D252" s="51"/>
      <c r="E252" s="51"/>
      <c r="F252" s="53" t="s">
        <v>142</v>
      </c>
      <c r="G252" s="58" t="s">
        <v>817</v>
      </c>
      <c r="H252" s="53" t="s">
        <v>142</v>
      </c>
      <c r="I252" s="58" t="s">
        <v>150</v>
      </c>
      <c r="J252" s="53" t="s">
        <v>145</v>
      </c>
      <c r="M252" s="158" t="s">
        <v>1361</v>
      </c>
      <c r="N252" s="59">
        <v>17916000</v>
      </c>
      <c r="O252" s="59">
        <v>16858333</v>
      </c>
      <c r="P252" s="61">
        <v>0.94</v>
      </c>
      <c r="Q252" s="58" t="s">
        <v>391</v>
      </c>
      <c r="R252" s="83">
        <v>6668946</v>
      </c>
      <c r="S252" s="63">
        <v>0.4</v>
      </c>
      <c r="T252" s="83">
        <v>3299978</v>
      </c>
      <c r="U252" s="64">
        <v>0.2</v>
      </c>
      <c r="V252" s="83">
        <v>427622</v>
      </c>
      <c r="W252" s="65">
        <v>0.02</v>
      </c>
      <c r="X252" s="53">
        <v>0</v>
      </c>
      <c r="Y252" s="61">
        <v>0</v>
      </c>
      <c r="Z252" s="83">
        <v>3727600</v>
      </c>
      <c r="AA252" s="63">
        <v>0.23</v>
      </c>
      <c r="AB252" s="51" t="s">
        <v>149</v>
      </c>
      <c r="AC252" s="58"/>
      <c r="AE252" s="51"/>
    </row>
    <row r="253" spans="1:31" ht="333.5" hidden="1">
      <c r="A253" s="51" t="s">
        <v>17</v>
      </c>
      <c r="B253" s="51">
        <v>2022</v>
      </c>
      <c r="C253" s="51">
        <v>2021</v>
      </c>
      <c r="D253" s="51"/>
      <c r="E253" s="51"/>
      <c r="F253" s="53" t="s">
        <v>142</v>
      </c>
      <c r="G253" s="54" t="s">
        <v>1362</v>
      </c>
      <c r="H253" s="53" t="s">
        <v>142</v>
      </c>
      <c r="I253" s="58" t="s">
        <v>150</v>
      </c>
      <c r="J253" s="53" t="s">
        <v>145</v>
      </c>
      <c r="N253" s="59">
        <v>16858333</v>
      </c>
      <c r="O253" s="60">
        <v>16858333</v>
      </c>
      <c r="P253" s="61">
        <f>O253/N253</f>
        <v>1</v>
      </c>
      <c r="Q253" s="58" t="s">
        <v>391</v>
      </c>
      <c r="R253" s="62">
        <v>6668946</v>
      </c>
      <c r="S253" s="63">
        <v>0.4</v>
      </c>
      <c r="T253" s="62">
        <v>3299978</v>
      </c>
      <c r="U253" s="63">
        <v>0.2</v>
      </c>
      <c r="V253" s="62">
        <v>427622</v>
      </c>
      <c r="W253" s="64">
        <v>0.03</v>
      </c>
      <c r="X253" s="62">
        <v>0</v>
      </c>
      <c r="Y253" s="65">
        <v>0</v>
      </c>
      <c r="Z253" s="62">
        <v>3727600</v>
      </c>
      <c r="AA253" s="63">
        <v>0.23</v>
      </c>
      <c r="AB253" s="58" t="s">
        <v>153</v>
      </c>
      <c r="AC253" s="51"/>
      <c r="AD253" s="53" t="s">
        <v>142</v>
      </c>
      <c r="AE253" s="51" t="s">
        <v>1333</v>
      </c>
    </row>
    <row r="254" spans="1:31">
      <c r="A254" s="51" t="s">
        <v>17</v>
      </c>
      <c r="B254" s="51">
        <v>2023</v>
      </c>
      <c r="C254" s="51">
        <v>2022</v>
      </c>
      <c r="D254" s="51" t="s">
        <v>102</v>
      </c>
      <c r="E254" s="51"/>
      <c r="F254" s="53" t="s">
        <v>142</v>
      </c>
      <c r="G254" s="58"/>
      <c r="H254" s="53"/>
      <c r="I254" s="106" t="s">
        <v>150</v>
      </c>
      <c r="J254" s="53" t="s">
        <v>145</v>
      </c>
      <c r="N254" s="59"/>
      <c r="O254" s="60"/>
      <c r="P254" s="67"/>
      <c r="Q254" s="58"/>
      <c r="R254" s="62"/>
      <c r="S254" s="63"/>
      <c r="T254" s="62"/>
      <c r="U254" s="63"/>
      <c r="V254" s="62"/>
      <c r="W254" s="64"/>
      <c r="X254" s="62"/>
      <c r="Y254" s="68"/>
      <c r="Z254" s="62"/>
      <c r="AA254" s="63"/>
      <c r="AB254" s="58"/>
      <c r="AC254" s="51"/>
      <c r="AD254" s="53" t="s">
        <v>1322</v>
      </c>
      <c r="AE254" s="51"/>
    </row>
    <row r="255" spans="1:31" hidden="1">
      <c r="A255" s="47" t="s">
        <v>17</v>
      </c>
      <c r="B255" s="47">
        <v>2023</v>
      </c>
      <c r="C255" s="47">
        <v>2022</v>
      </c>
      <c r="D255" s="47" t="s">
        <v>102</v>
      </c>
      <c r="E255" s="47"/>
      <c r="F255" s="55" t="s">
        <v>142</v>
      </c>
      <c r="G255" s="95"/>
      <c r="H255" s="55"/>
      <c r="I255" s="95" t="s">
        <v>165</v>
      </c>
      <c r="J255" s="55" t="s">
        <v>145</v>
      </c>
      <c r="K255" s="96"/>
      <c r="L255" s="96"/>
      <c r="M255" s="108">
        <v>44652</v>
      </c>
      <c r="N255" s="109">
        <v>17357886</v>
      </c>
      <c r="O255" s="109">
        <v>17357886</v>
      </c>
      <c r="P255" s="97">
        <v>1</v>
      </c>
      <c r="Q255" s="95" t="s">
        <v>1363</v>
      </c>
      <c r="R255" s="110">
        <v>7133631</v>
      </c>
      <c r="S255" s="111">
        <v>0.41</v>
      </c>
      <c r="T255" s="110">
        <v>4048533</v>
      </c>
      <c r="U255" s="111">
        <v>0.23</v>
      </c>
      <c r="V255" s="110">
        <v>552453</v>
      </c>
      <c r="W255" s="112">
        <v>0.03</v>
      </c>
      <c r="X255" s="110">
        <v>0</v>
      </c>
      <c r="Y255" s="98">
        <v>0</v>
      </c>
      <c r="Z255" s="110">
        <v>4600986</v>
      </c>
      <c r="AA255" s="111">
        <v>0.26</v>
      </c>
      <c r="AB255" s="47" t="s">
        <v>149</v>
      </c>
      <c r="AC255" s="47"/>
      <c r="AD255" s="55"/>
      <c r="AE255" s="47"/>
    </row>
    <row r="256" spans="1:31" hidden="1">
      <c r="A256" s="51" t="s">
        <v>39</v>
      </c>
      <c r="B256" s="34">
        <v>2017</v>
      </c>
      <c r="C256" s="51">
        <v>2016</v>
      </c>
      <c r="D256" s="51"/>
      <c r="E256" s="51"/>
      <c r="F256" s="53" t="s">
        <v>142</v>
      </c>
      <c r="G256" s="58"/>
      <c r="H256" s="53" t="s">
        <v>142</v>
      </c>
      <c r="I256" s="58" t="s">
        <v>150</v>
      </c>
      <c r="J256" s="53" t="s">
        <v>226</v>
      </c>
      <c r="O256" s="60">
        <v>8861680</v>
      </c>
      <c r="P256" s="61"/>
      <c r="Q256" s="58" t="s">
        <v>305</v>
      </c>
      <c r="R256" s="62">
        <v>1433190.9599999997</v>
      </c>
      <c r="S256" s="63">
        <v>0.16172903557790394</v>
      </c>
      <c r="T256" s="62">
        <v>90707.35</v>
      </c>
      <c r="U256" s="63">
        <v>1.0235908992425815E-2</v>
      </c>
      <c r="V256" s="62">
        <v>0</v>
      </c>
      <c r="W256" s="64">
        <v>0</v>
      </c>
      <c r="X256" s="62">
        <v>0</v>
      </c>
      <c r="Y256" s="65">
        <v>0</v>
      </c>
      <c r="Z256" s="62">
        <v>90707.35</v>
      </c>
      <c r="AA256" s="63">
        <v>1.0235908992425815E-2</v>
      </c>
      <c r="AB256" s="63"/>
      <c r="AC256" s="80"/>
      <c r="AD256" s="53" t="s">
        <v>168</v>
      </c>
      <c r="AE256" s="51"/>
    </row>
    <row r="257" spans="1:31" hidden="1">
      <c r="A257" s="51" t="s">
        <v>39</v>
      </c>
      <c r="B257" s="51">
        <v>2018</v>
      </c>
      <c r="C257" s="51">
        <v>2017</v>
      </c>
      <c r="D257" s="51"/>
      <c r="E257" s="51"/>
      <c r="F257" s="53"/>
      <c r="G257" s="58"/>
      <c r="H257" s="53"/>
      <c r="I257" s="58"/>
      <c r="J257" s="53" t="s">
        <v>226</v>
      </c>
      <c r="N257" s="60" t="s">
        <v>424</v>
      </c>
      <c r="O257" s="60">
        <v>9365524</v>
      </c>
      <c r="P257" s="100"/>
      <c r="Q257" s="58" t="s">
        <v>284</v>
      </c>
      <c r="R257" s="62">
        <v>2016951.0000000002</v>
      </c>
      <c r="S257" s="63">
        <v>0.21535911925483298</v>
      </c>
      <c r="T257" s="62">
        <v>285585</v>
      </c>
      <c r="U257" s="63">
        <v>3.0493221735377541E-2</v>
      </c>
      <c r="V257" s="62">
        <v>0</v>
      </c>
      <c r="W257" s="64">
        <v>0</v>
      </c>
      <c r="X257" s="62">
        <v>0</v>
      </c>
      <c r="Y257" s="65">
        <v>0</v>
      </c>
      <c r="Z257" s="62">
        <v>285585</v>
      </c>
      <c r="AA257" s="63">
        <v>3.0493221735377541E-2</v>
      </c>
      <c r="AB257" s="63"/>
      <c r="AC257" s="80"/>
      <c r="AD257" s="79" t="s">
        <v>168</v>
      </c>
      <c r="AE257" s="80" t="s">
        <v>1359</v>
      </c>
    </row>
    <row r="258" spans="1:31" hidden="1">
      <c r="A258" s="51" t="s">
        <v>39</v>
      </c>
      <c r="B258" s="51">
        <v>2019</v>
      </c>
      <c r="C258" s="51">
        <v>2018</v>
      </c>
      <c r="D258" s="51"/>
      <c r="E258" s="51"/>
      <c r="F258" s="53"/>
      <c r="G258" s="58"/>
      <c r="H258" s="53"/>
      <c r="I258" s="58"/>
      <c r="J258" s="53" t="s">
        <v>226</v>
      </c>
      <c r="N258" s="52" t="s">
        <v>424</v>
      </c>
      <c r="O258" s="60">
        <v>9999930</v>
      </c>
      <c r="P258" s="100"/>
      <c r="Q258" s="58" t="s">
        <v>307</v>
      </c>
      <c r="R258" s="62">
        <v>938943</v>
      </c>
      <c r="S258" s="63">
        <v>9.389495726470086E-2</v>
      </c>
      <c r="T258" s="62">
        <v>90957</v>
      </c>
      <c r="U258" s="63">
        <v>9.0957636703456919E-3</v>
      </c>
      <c r="V258" s="62">
        <v>0</v>
      </c>
      <c r="W258" s="64">
        <v>0</v>
      </c>
      <c r="X258" s="62">
        <v>0</v>
      </c>
      <c r="Y258" s="65">
        <v>0</v>
      </c>
      <c r="Z258" s="62">
        <v>90957</v>
      </c>
      <c r="AA258" s="63">
        <v>9.0957636703456919E-3</v>
      </c>
      <c r="AB258" s="63"/>
      <c r="AC258" s="80"/>
      <c r="AD258" s="79" t="s">
        <v>168</v>
      </c>
      <c r="AE258" s="80" t="s">
        <v>876</v>
      </c>
    </row>
    <row r="259" spans="1:31" hidden="1">
      <c r="A259" s="51" t="s">
        <v>39</v>
      </c>
      <c r="B259" s="51">
        <v>2020</v>
      </c>
      <c r="C259" s="51">
        <v>2019</v>
      </c>
      <c r="D259" s="51"/>
      <c r="E259" s="51"/>
      <c r="F259" s="53" t="s">
        <v>142</v>
      </c>
      <c r="G259" s="58"/>
      <c r="H259" s="53" t="s">
        <v>142</v>
      </c>
      <c r="I259" s="58"/>
      <c r="J259" s="53" t="s">
        <v>226</v>
      </c>
      <c r="N259" s="60">
        <v>13427190.666666666</v>
      </c>
      <c r="O259" s="60">
        <v>10070393</v>
      </c>
      <c r="P259" s="103"/>
      <c r="Q259" s="58" t="s">
        <v>286</v>
      </c>
      <c r="R259" s="62">
        <v>1426232</v>
      </c>
      <c r="S259" s="63">
        <v>0.14162625033600973</v>
      </c>
      <c r="T259" s="62">
        <v>286553</v>
      </c>
      <c r="U259" s="63">
        <v>0.03</v>
      </c>
      <c r="V259" s="62">
        <v>0</v>
      </c>
      <c r="W259" s="64">
        <v>0</v>
      </c>
      <c r="X259" s="62">
        <v>0</v>
      </c>
      <c r="Y259" s="65">
        <v>0</v>
      </c>
      <c r="Z259" s="62">
        <v>286553</v>
      </c>
      <c r="AA259" s="63">
        <v>0.03</v>
      </c>
      <c r="AB259" s="58"/>
      <c r="AC259" s="51"/>
      <c r="AD259" s="53" t="s">
        <v>168</v>
      </c>
      <c r="AE259" s="51"/>
    </row>
    <row r="260" spans="1:31" hidden="1">
      <c r="A260" s="51" t="s">
        <v>39</v>
      </c>
      <c r="B260" s="51">
        <v>2021</v>
      </c>
      <c r="C260" s="51">
        <v>2020</v>
      </c>
      <c r="D260" s="51"/>
      <c r="E260" s="51"/>
      <c r="F260" s="53" t="s">
        <v>142</v>
      </c>
      <c r="G260" s="58" t="s">
        <v>1311</v>
      </c>
      <c r="H260" s="53" t="s">
        <v>142</v>
      </c>
      <c r="I260" s="58" t="s">
        <v>150</v>
      </c>
      <c r="J260" s="53" t="s">
        <v>226</v>
      </c>
      <c r="M260" s="158">
        <v>43891</v>
      </c>
      <c r="N260" s="59">
        <v>12559623</v>
      </c>
      <c r="O260" s="59">
        <v>10259827</v>
      </c>
      <c r="P260" s="61">
        <v>0.82</v>
      </c>
      <c r="Q260" s="58" t="s">
        <v>240</v>
      </c>
      <c r="R260" s="83">
        <v>1419134.3899999997</v>
      </c>
      <c r="S260" s="63">
        <v>0.13831952429607242</v>
      </c>
      <c r="T260" s="83">
        <v>267170.32</v>
      </c>
      <c r="U260" s="64">
        <v>2.604043128602461E-2</v>
      </c>
      <c r="V260" s="83">
        <v>0</v>
      </c>
      <c r="W260" s="65">
        <v>0</v>
      </c>
      <c r="X260" s="53">
        <v>0</v>
      </c>
      <c r="Y260" s="61">
        <v>0</v>
      </c>
      <c r="Z260" s="83">
        <v>267170.32</v>
      </c>
      <c r="AA260" s="63">
        <v>2.604043128602461E-2</v>
      </c>
      <c r="AB260" s="51" t="s">
        <v>228</v>
      </c>
      <c r="AE260" s="51"/>
    </row>
    <row r="261" spans="1:31" hidden="1">
      <c r="A261" s="51" t="s">
        <v>39</v>
      </c>
      <c r="B261" s="51">
        <v>2022</v>
      </c>
      <c r="C261" s="51">
        <v>2021</v>
      </c>
      <c r="D261" s="51" t="s">
        <v>1331</v>
      </c>
      <c r="E261" s="51"/>
      <c r="F261" s="53" t="s">
        <v>142</v>
      </c>
      <c r="G261" s="54" t="s">
        <v>1312</v>
      </c>
      <c r="H261" s="53" t="s">
        <v>142</v>
      </c>
      <c r="I261" s="58" t="s">
        <v>150</v>
      </c>
      <c r="J261" s="53" t="s">
        <v>226</v>
      </c>
      <c r="N261" s="60">
        <v>13334324</v>
      </c>
      <c r="O261" s="60">
        <v>11115573</v>
      </c>
      <c r="P261" s="61">
        <f>O261/N261</f>
        <v>0.83360603807137135</v>
      </c>
      <c r="Q261" s="58" t="s">
        <v>287</v>
      </c>
      <c r="R261" s="62">
        <v>2169692</v>
      </c>
      <c r="S261" s="63">
        <v>0.19519389598718842</v>
      </c>
      <c r="T261" s="62">
        <v>683633</v>
      </c>
      <c r="U261" s="63">
        <v>6.1502272532419154E-2</v>
      </c>
      <c r="V261" s="62">
        <v>0</v>
      </c>
      <c r="W261" s="64">
        <v>0</v>
      </c>
      <c r="X261" s="62">
        <v>0</v>
      </c>
      <c r="Y261" s="65">
        <v>0</v>
      </c>
      <c r="Z261" s="62">
        <v>683633</v>
      </c>
      <c r="AA261" s="63">
        <v>6.1502272532419154E-2</v>
      </c>
      <c r="AB261" s="58" t="s">
        <v>153</v>
      </c>
      <c r="AC261" s="51"/>
      <c r="AD261" s="53" t="s">
        <v>168</v>
      </c>
      <c r="AE261" s="51" t="s">
        <v>1346</v>
      </c>
    </row>
    <row r="262" spans="1:31">
      <c r="A262" s="51" t="s">
        <v>39</v>
      </c>
      <c r="B262" s="51">
        <v>2023</v>
      </c>
      <c r="C262" s="51">
        <v>2022</v>
      </c>
      <c r="D262" s="51" t="s">
        <v>1331</v>
      </c>
      <c r="E262" s="51"/>
      <c r="F262" s="53" t="s">
        <v>142</v>
      </c>
      <c r="G262" s="58" t="s">
        <v>1312</v>
      </c>
      <c r="H262" s="53" t="s">
        <v>142</v>
      </c>
      <c r="I262" s="58" t="s">
        <v>150</v>
      </c>
      <c r="J262" s="105" t="s">
        <v>226</v>
      </c>
      <c r="N262" s="60">
        <v>13261638</v>
      </c>
      <c r="O262" s="60">
        <v>11165931</v>
      </c>
      <c r="P262" s="67">
        <v>0.84197223600885507</v>
      </c>
      <c r="Q262" s="58" t="s">
        <v>262</v>
      </c>
      <c r="R262" s="62">
        <v>3831210</v>
      </c>
      <c r="S262" s="63">
        <v>0.34311603752521846</v>
      </c>
      <c r="T262" s="62">
        <v>1198458</v>
      </c>
      <c r="U262" s="63">
        <v>0.1073316680892977</v>
      </c>
      <c r="V262" s="62">
        <v>20830</v>
      </c>
      <c r="W262" s="64">
        <v>1.8654960343208282E-3</v>
      </c>
      <c r="X262" s="62">
        <v>0</v>
      </c>
      <c r="Y262" s="68">
        <v>0</v>
      </c>
      <c r="Z262" s="62">
        <v>1219288</v>
      </c>
      <c r="AA262" s="63">
        <v>0.10919716412361853</v>
      </c>
      <c r="AB262" s="63"/>
      <c r="AC262" s="80"/>
      <c r="AD262" s="51" t="s">
        <v>142</v>
      </c>
      <c r="AE262" s="51" t="s">
        <v>161</v>
      </c>
    </row>
    <row r="263" spans="1:31" hidden="1">
      <c r="A263" s="47" t="s">
        <v>39</v>
      </c>
      <c r="B263" s="47">
        <v>2023</v>
      </c>
      <c r="C263" s="47">
        <v>2022</v>
      </c>
      <c r="D263" s="47" t="s">
        <v>1331</v>
      </c>
      <c r="E263" s="47"/>
      <c r="F263" s="55" t="s">
        <v>142</v>
      </c>
      <c r="G263" s="95"/>
      <c r="H263" s="55" t="s">
        <v>142</v>
      </c>
      <c r="I263" s="95" t="s">
        <v>165</v>
      </c>
      <c r="J263" s="55" t="s">
        <v>226</v>
      </c>
      <c r="K263" s="96"/>
      <c r="L263" s="96"/>
      <c r="M263" s="96"/>
      <c r="N263" s="146">
        <v>13500000</v>
      </c>
      <c r="O263" s="146">
        <v>11469684</v>
      </c>
      <c r="P263" s="97">
        <v>0.84960622222222226</v>
      </c>
      <c r="Q263" s="95" t="s">
        <v>271</v>
      </c>
      <c r="R263" s="147">
        <v>3384843.5600000005</v>
      </c>
      <c r="S263" s="148">
        <v>0.29511218966451042</v>
      </c>
      <c r="T263" s="147">
        <v>920520.64</v>
      </c>
      <c r="U263" s="148">
        <v>8.0256844042085204E-2</v>
      </c>
      <c r="V263" s="147">
        <v>2507.52</v>
      </c>
      <c r="W263" s="149">
        <v>2.1862154179661794E-4</v>
      </c>
      <c r="X263" s="147">
        <v>0</v>
      </c>
      <c r="Y263" s="98">
        <v>0</v>
      </c>
      <c r="Z263" s="147">
        <v>923028.16</v>
      </c>
      <c r="AA263" s="148">
        <v>8.0475465583881828E-2</v>
      </c>
      <c r="AB263" s="148"/>
      <c r="AC263" s="150"/>
      <c r="AD263" s="151"/>
      <c r="AE263" s="47" t="s">
        <v>161</v>
      </c>
    </row>
    <row r="264" spans="1:31" hidden="1">
      <c r="A264" s="51" t="s">
        <v>119</v>
      </c>
      <c r="B264" s="34">
        <v>2017</v>
      </c>
      <c r="C264" s="51">
        <v>2016</v>
      </c>
      <c r="D264" s="51"/>
      <c r="E264" s="51"/>
      <c r="F264" s="53" t="s">
        <v>142</v>
      </c>
      <c r="G264" s="58"/>
      <c r="H264" s="53" t="s">
        <v>142</v>
      </c>
      <c r="I264" s="58" t="s">
        <v>150</v>
      </c>
      <c r="J264" s="53" t="s">
        <v>226</v>
      </c>
      <c r="O264" s="60">
        <v>1142909</v>
      </c>
      <c r="P264" s="61"/>
      <c r="Q264" s="58" t="s">
        <v>399</v>
      </c>
      <c r="R264" s="62">
        <v>255649</v>
      </c>
      <c r="S264" s="63">
        <v>0.22368272539633513</v>
      </c>
      <c r="T264" s="70" t="s">
        <v>61</v>
      </c>
      <c r="U264" s="71" t="s">
        <v>61</v>
      </c>
      <c r="V264" s="70" t="s">
        <v>61</v>
      </c>
      <c r="W264" s="71" t="s">
        <v>61</v>
      </c>
      <c r="X264" s="70" t="s">
        <v>61</v>
      </c>
      <c r="Y264" s="72" t="s">
        <v>61</v>
      </c>
      <c r="Z264" s="62">
        <v>66203</v>
      </c>
      <c r="AA264" s="63">
        <v>5.7924996653276856E-2</v>
      </c>
      <c r="AB264" s="87" t="s">
        <v>61</v>
      </c>
      <c r="AC264" s="80"/>
      <c r="AD264" s="53" t="s">
        <v>168</v>
      </c>
      <c r="AE264" s="51"/>
    </row>
    <row r="265" spans="1:31" hidden="1">
      <c r="A265" s="51" t="s">
        <v>119</v>
      </c>
      <c r="B265" s="51">
        <v>2018</v>
      </c>
      <c r="C265" s="51">
        <v>2017</v>
      </c>
      <c r="D265" s="51"/>
      <c r="E265" s="51"/>
      <c r="F265" s="53"/>
      <c r="G265" s="58"/>
      <c r="H265" s="53"/>
      <c r="I265" s="58"/>
      <c r="J265" s="53" t="s">
        <v>226</v>
      </c>
      <c r="N265" s="60" t="s">
        <v>424</v>
      </c>
      <c r="O265" s="60">
        <v>1201259</v>
      </c>
      <c r="P265" s="100"/>
      <c r="Q265" s="58" t="s">
        <v>284</v>
      </c>
      <c r="R265" s="62">
        <v>286809</v>
      </c>
      <c r="S265" s="63">
        <v>0.23875700410985473</v>
      </c>
      <c r="T265" s="62">
        <v>32543.999999999996</v>
      </c>
      <c r="U265" s="63">
        <v>2.7091576421071555E-2</v>
      </c>
      <c r="V265" s="62">
        <v>0</v>
      </c>
      <c r="W265" s="64">
        <v>0</v>
      </c>
      <c r="X265" s="62">
        <v>0</v>
      </c>
      <c r="Y265" s="65">
        <v>0</v>
      </c>
      <c r="Z265" s="62">
        <v>32543.999999999996</v>
      </c>
      <c r="AA265" s="63">
        <v>2.7091576421071555E-2</v>
      </c>
      <c r="AB265" s="63"/>
      <c r="AC265" s="80"/>
      <c r="AD265" s="79" t="s">
        <v>168</v>
      </c>
      <c r="AE265" s="80" t="s">
        <v>1359</v>
      </c>
    </row>
    <row r="266" spans="1:31" hidden="1">
      <c r="A266" s="51" t="s">
        <v>119</v>
      </c>
      <c r="B266" s="51">
        <v>2019</v>
      </c>
      <c r="C266" s="51">
        <v>2018</v>
      </c>
      <c r="D266" s="51"/>
      <c r="E266" s="51"/>
      <c r="F266" s="53"/>
      <c r="G266" s="58"/>
      <c r="H266" s="53"/>
      <c r="I266" s="58"/>
      <c r="J266" s="53" t="s">
        <v>226</v>
      </c>
      <c r="N266" s="52" t="s">
        <v>424</v>
      </c>
      <c r="O266" s="60">
        <v>1225986</v>
      </c>
      <c r="P266" s="100"/>
      <c r="Q266" s="58" t="s">
        <v>307</v>
      </c>
      <c r="R266" s="62">
        <v>134906</v>
      </c>
      <c r="S266" s="63">
        <v>0.11003877695177595</v>
      </c>
      <c r="T266" s="62">
        <v>13899</v>
      </c>
      <c r="U266" s="63">
        <v>1.1336997322971061E-2</v>
      </c>
      <c r="V266" s="62">
        <v>0</v>
      </c>
      <c r="W266" s="64">
        <v>0</v>
      </c>
      <c r="X266" s="62">
        <v>0</v>
      </c>
      <c r="Y266" s="65">
        <v>0</v>
      </c>
      <c r="Z266" s="62">
        <v>13899</v>
      </c>
      <c r="AA266" s="63">
        <v>1.1336997322971061E-2</v>
      </c>
      <c r="AB266" s="63"/>
      <c r="AC266" s="80"/>
      <c r="AD266" s="79" t="s">
        <v>168</v>
      </c>
      <c r="AE266" s="80" t="s">
        <v>876</v>
      </c>
    </row>
    <row r="267" spans="1:31" hidden="1">
      <c r="A267" s="51" t="s">
        <v>119</v>
      </c>
      <c r="B267" s="51">
        <v>2020</v>
      </c>
      <c r="C267" s="51">
        <v>2019</v>
      </c>
      <c r="D267" s="51"/>
      <c r="E267" s="51"/>
      <c r="F267" s="53" t="s">
        <v>142</v>
      </c>
      <c r="G267" s="58"/>
      <c r="H267" s="53" t="s">
        <v>142</v>
      </c>
      <c r="I267" s="58"/>
      <c r="J267" s="53" t="s">
        <v>226</v>
      </c>
      <c r="N267" s="60">
        <v>2025884.1269841271</v>
      </c>
      <c r="O267" s="60">
        <v>1276307</v>
      </c>
      <c r="P267" s="103"/>
      <c r="Q267" s="58" t="s">
        <v>259</v>
      </c>
      <c r="R267" s="62">
        <v>326816.67</v>
      </c>
      <c r="S267" s="63">
        <v>0.25606430897895255</v>
      </c>
      <c r="T267" s="62">
        <v>128664.80000000002</v>
      </c>
      <c r="U267" s="63">
        <v>0.1</v>
      </c>
      <c r="V267" s="62">
        <v>2505.12</v>
      </c>
      <c r="W267" s="64">
        <v>0</v>
      </c>
      <c r="X267" s="62">
        <v>0</v>
      </c>
      <c r="Y267" s="65">
        <v>0</v>
      </c>
      <c r="Z267" s="62">
        <v>131169.92000000001</v>
      </c>
      <c r="AA267" s="63">
        <v>0.1</v>
      </c>
      <c r="AB267" s="63"/>
      <c r="AC267" s="80"/>
      <c r="AD267" s="79" t="s">
        <v>168</v>
      </c>
      <c r="AE267" s="80" t="s">
        <v>185</v>
      </c>
    </row>
    <row r="268" spans="1:31" hidden="1">
      <c r="A268" s="51" t="s">
        <v>119</v>
      </c>
      <c r="B268" s="51">
        <v>2021</v>
      </c>
      <c r="C268" s="51">
        <v>2020</v>
      </c>
      <c r="D268" s="51"/>
      <c r="E268" s="51"/>
      <c r="F268" s="53" t="s">
        <v>142</v>
      </c>
      <c r="G268" s="140" t="s">
        <v>1319</v>
      </c>
      <c r="H268" s="53" t="s">
        <v>142</v>
      </c>
      <c r="I268" s="58" t="s">
        <v>150</v>
      </c>
      <c r="J268" s="53" t="s">
        <v>226</v>
      </c>
      <c r="M268" s="158">
        <v>44136</v>
      </c>
      <c r="N268" s="59">
        <v>2019829</v>
      </c>
      <c r="O268" s="59">
        <v>1276411</v>
      </c>
      <c r="P268" s="61">
        <v>0.63</v>
      </c>
      <c r="Q268" s="58" t="s">
        <v>268</v>
      </c>
      <c r="R268" s="83">
        <v>465200</v>
      </c>
      <c r="S268" s="63">
        <v>0.36445941001761972</v>
      </c>
      <c r="T268" s="83">
        <v>147625</v>
      </c>
      <c r="U268" s="64">
        <v>0.11565632073054839</v>
      </c>
      <c r="V268" s="83">
        <v>5507</v>
      </c>
      <c r="W268" s="65">
        <v>4.3144410381922441E-3</v>
      </c>
      <c r="X268" s="53">
        <v>0</v>
      </c>
      <c r="Y268" s="61">
        <v>0</v>
      </c>
      <c r="Z268" s="83">
        <v>153132</v>
      </c>
      <c r="AA268" s="63">
        <v>0.11997076176874064</v>
      </c>
      <c r="AB268" s="51" t="s">
        <v>149</v>
      </c>
      <c r="AC268" s="58"/>
      <c r="AE268" s="51"/>
    </row>
    <row r="269" spans="1:31" ht="101.5" hidden="1">
      <c r="A269" s="51" t="s">
        <v>119</v>
      </c>
      <c r="B269" s="51">
        <v>2022</v>
      </c>
      <c r="C269" s="51">
        <v>2021</v>
      </c>
      <c r="D269" s="51" t="s">
        <v>1331</v>
      </c>
      <c r="E269" s="51"/>
      <c r="F269" s="53" t="s">
        <v>142</v>
      </c>
      <c r="G269" s="54" t="s">
        <v>1364</v>
      </c>
      <c r="H269" s="53" t="s">
        <v>142</v>
      </c>
      <c r="I269" s="58" t="s">
        <v>150</v>
      </c>
      <c r="J269" s="53" t="s">
        <v>226</v>
      </c>
      <c r="N269" s="60">
        <v>2064265</v>
      </c>
      <c r="O269" s="60">
        <v>1319425</v>
      </c>
      <c r="P269" s="61">
        <f>O269/N269</f>
        <v>0.63917423392829897</v>
      </c>
      <c r="Q269" s="58" t="s">
        <v>287</v>
      </c>
      <c r="R269" s="62">
        <v>285567</v>
      </c>
      <c r="S269" s="63">
        <v>0.21643291585349678</v>
      </c>
      <c r="T269" s="62">
        <v>100582</v>
      </c>
      <c r="U269" s="63">
        <v>7.6231691835458623E-2</v>
      </c>
      <c r="V269" s="62">
        <v>0</v>
      </c>
      <c r="W269" s="64">
        <v>0</v>
      </c>
      <c r="X269" s="62">
        <v>0</v>
      </c>
      <c r="Y269" s="65">
        <v>0</v>
      </c>
      <c r="Z269" s="62">
        <v>100582</v>
      </c>
      <c r="AA269" s="63">
        <v>7.6231691835458623E-2</v>
      </c>
      <c r="AB269" s="58" t="s">
        <v>153</v>
      </c>
      <c r="AC269" s="51"/>
      <c r="AD269" s="53" t="s">
        <v>168</v>
      </c>
      <c r="AE269" s="51" t="s">
        <v>1346</v>
      </c>
    </row>
    <row r="270" spans="1:31" customFormat="1" hidden="1">
      <c r="A270" s="4" t="s">
        <v>119</v>
      </c>
      <c r="B270" s="4">
        <v>2023</v>
      </c>
      <c r="C270" s="4">
        <v>2022</v>
      </c>
      <c r="D270" s="4" t="s">
        <v>1331</v>
      </c>
      <c r="E270" s="4"/>
      <c r="F270" s="10" t="s">
        <v>168</v>
      </c>
      <c r="G270" s="12"/>
      <c r="H270" s="10"/>
      <c r="I270" s="12"/>
      <c r="J270" s="10"/>
      <c r="K270" s="11"/>
      <c r="L270" s="11"/>
      <c r="M270" s="11"/>
      <c r="N270" s="11"/>
      <c r="O270" s="11"/>
      <c r="P270" s="17"/>
      <c r="Q270" s="12"/>
      <c r="R270" s="10"/>
      <c r="S270" s="12"/>
      <c r="T270" s="10"/>
      <c r="U270" s="12"/>
      <c r="V270" s="10"/>
      <c r="W270" s="11"/>
      <c r="X270" s="10"/>
      <c r="Y270" s="18"/>
      <c r="Z270" s="10"/>
      <c r="AA270" s="12"/>
      <c r="AB270" s="12"/>
      <c r="AC270" s="4"/>
      <c r="AD270" s="10"/>
      <c r="AE270" s="4"/>
    </row>
    <row r="271" spans="1:31" hidden="1">
      <c r="A271" s="51" t="s">
        <v>16</v>
      </c>
      <c r="B271" s="51">
        <v>2017</v>
      </c>
      <c r="C271" s="51">
        <v>2016</v>
      </c>
      <c r="D271" s="51"/>
      <c r="E271" s="51"/>
      <c r="F271" s="53" t="s">
        <v>142</v>
      </c>
      <c r="G271" s="58"/>
      <c r="H271" s="53" t="s">
        <v>142</v>
      </c>
      <c r="I271" s="58" t="s">
        <v>150</v>
      </c>
      <c r="J271" s="53" t="s">
        <v>176</v>
      </c>
      <c r="O271" s="60">
        <v>10300000</v>
      </c>
      <c r="P271" s="61"/>
      <c r="Q271" s="159">
        <v>42339</v>
      </c>
      <c r="R271" s="62">
        <v>600000</v>
      </c>
      <c r="S271" s="63"/>
      <c r="T271" s="70" t="s">
        <v>61</v>
      </c>
      <c r="U271" s="71" t="s">
        <v>61</v>
      </c>
      <c r="V271" s="70" t="s">
        <v>61</v>
      </c>
      <c r="W271" s="71" t="s">
        <v>61</v>
      </c>
      <c r="X271" s="70" t="s">
        <v>61</v>
      </c>
      <c r="Y271" s="72" t="s">
        <v>61</v>
      </c>
      <c r="Z271" s="62">
        <v>1500000</v>
      </c>
      <c r="AA271" s="63"/>
      <c r="AB271" s="87" t="s">
        <v>61</v>
      </c>
      <c r="AC271" s="80"/>
      <c r="AD271" s="79" t="s">
        <v>142</v>
      </c>
      <c r="AE271" s="80" t="s">
        <v>1356</v>
      </c>
    </row>
    <row r="272" spans="1:31" hidden="1">
      <c r="A272" s="51" t="s">
        <v>16</v>
      </c>
      <c r="B272" s="51">
        <v>2018</v>
      </c>
      <c r="C272" s="51">
        <v>2017</v>
      </c>
      <c r="D272" s="51"/>
      <c r="E272" s="51"/>
      <c r="F272" s="53"/>
      <c r="G272" s="58"/>
      <c r="H272" s="53"/>
      <c r="I272" s="58"/>
      <c r="J272" s="53" t="s">
        <v>145</v>
      </c>
      <c r="N272" s="60">
        <v>10906004</v>
      </c>
      <c r="O272" s="60">
        <v>7555113</v>
      </c>
      <c r="P272" s="100"/>
      <c r="Q272" s="58" t="s">
        <v>274</v>
      </c>
      <c r="R272" s="62">
        <v>3475555</v>
      </c>
      <c r="S272" s="63">
        <v>0.46002687186809782</v>
      </c>
      <c r="T272" s="62">
        <v>1689421</v>
      </c>
      <c r="U272" s="63">
        <v>0.22361293603417975</v>
      </c>
      <c r="V272" s="62">
        <v>657682</v>
      </c>
      <c r="W272" s="64">
        <v>8.705124595753895E-2</v>
      </c>
      <c r="X272" s="62">
        <v>0</v>
      </c>
      <c r="Y272" s="65">
        <v>0</v>
      </c>
      <c r="Z272" s="62">
        <v>2347103</v>
      </c>
      <c r="AA272" s="63">
        <v>0.31066418199171875</v>
      </c>
      <c r="AB272" s="63"/>
      <c r="AC272" s="80"/>
      <c r="AD272" s="79" t="s">
        <v>142</v>
      </c>
      <c r="AE272" s="80" t="s">
        <v>1318</v>
      </c>
    </row>
    <row r="273" spans="1:31" hidden="1">
      <c r="A273" s="51" t="s">
        <v>16</v>
      </c>
      <c r="B273" s="51">
        <v>2019</v>
      </c>
      <c r="C273" s="51">
        <v>2018</v>
      </c>
      <c r="D273" s="51"/>
      <c r="E273" s="51"/>
      <c r="F273" s="53"/>
      <c r="G273" s="58"/>
      <c r="H273" s="53"/>
      <c r="I273" s="58"/>
      <c r="J273" s="53" t="s">
        <v>145</v>
      </c>
      <c r="N273" s="59">
        <v>11112945</v>
      </c>
      <c r="O273" s="60">
        <v>6977934</v>
      </c>
      <c r="P273" s="100"/>
      <c r="Q273" s="58" t="s">
        <v>402</v>
      </c>
      <c r="R273" s="62">
        <v>2416519</v>
      </c>
      <c r="S273" s="63">
        <v>0.34630866385379971</v>
      </c>
      <c r="T273" s="62">
        <v>1872616</v>
      </c>
      <c r="U273" s="63">
        <v>0.26836252678801492</v>
      </c>
      <c r="V273" s="62">
        <v>386365</v>
      </c>
      <c r="W273" s="64">
        <v>5.5369540611877384E-2</v>
      </c>
      <c r="X273" s="62">
        <v>0</v>
      </c>
      <c r="Y273" s="65">
        <v>0</v>
      </c>
      <c r="Z273" s="62">
        <v>2258981</v>
      </c>
      <c r="AA273" s="63">
        <v>0.3237320673998923</v>
      </c>
      <c r="AB273" s="63"/>
      <c r="AC273" s="80"/>
      <c r="AD273" s="79" t="s">
        <v>142</v>
      </c>
      <c r="AE273" s="80" t="s">
        <v>876</v>
      </c>
    </row>
    <row r="274" spans="1:31" hidden="1">
      <c r="A274" s="51" t="s">
        <v>16</v>
      </c>
      <c r="B274" s="51">
        <v>2020</v>
      </c>
      <c r="C274" s="51">
        <v>2019</v>
      </c>
      <c r="D274" s="51"/>
      <c r="E274" s="51"/>
      <c r="F274" s="53" t="s">
        <v>142</v>
      </c>
      <c r="G274" s="58"/>
      <c r="H274" s="53" t="s">
        <v>142</v>
      </c>
      <c r="I274" s="58"/>
      <c r="J274" s="53" t="s">
        <v>145</v>
      </c>
      <c r="N274" s="59">
        <v>11263000</v>
      </c>
      <c r="O274" s="60">
        <v>10450082</v>
      </c>
      <c r="P274" s="103"/>
      <c r="Q274" s="58" t="s">
        <v>403</v>
      </c>
      <c r="R274" s="62">
        <v>3239874</v>
      </c>
      <c r="S274" s="63">
        <v>0.31</v>
      </c>
      <c r="T274" s="62">
        <v>2627469</v>
      </c>
      <c r="U274" s="63">
        <v>0.25</v>
      </c>
      <c r="V274" s="62">
        <v>1045658</v>
      </c>
      <c r="W274" s="64">
        <v>0.1</v>
      </c>
      <c r="X274" s="62">
        <v>0</v>
      </c>
      <c r="Y274" s="65">
        <v>0</v>
      </c>
      <c r="Z274" s="62">
        <v>3673127</v>
      </c>
      <c r="AA274" s="63">
        <v>0.35</v>
      </c>
      <c r="AB274" s="63" t="s">
        <v>153</v>
      </c>
      <c r="AC274" s="80"/>
      <c r="AD274" s="79" t="s">
        <v>142</v>
      </c>
      <c r="AE274" s="80" t="s">
        <v>161</v>
      </c>
    </row>
    <row r="275" spans="1:31" hidden="1">
      <c r="A275" s="51" t="s">
        <v>16</v>
      </c>
      <c r="B275" s="51">
        <v>2021</v>
      </c>
      <c r="C275" s="51">
        <v>2020</v>
      </c>
      <c r="D275" s="51"/>
      <c r="E275" s="51"/>
      <c r="F275" s="53" t="s">
        <v>142</v>
      </c>
      <c r="G275" s="58" t="s">
        <v>1311</v>
      </c>
      <c r="H275" s="53" t="s">
        <v>142</v>
      </c>
      <c r="I275" s="58" t="s">
        <v>150</v>
      </c>
      <c r="J275" s="53" t="s">
        <v>145</v>
      </c>
      <c r="M275" s="158">
        <v>43739</v>
      </c>
      <c r="N275" s="59">
        <v>11263000</v>
      </c>
      <c r="O275" s="59">
        <v>10450082</v>
      </c>
      <c r="P275" s="61">
        <v>0.92782402557045196</v>
      </c>
      <c r="Q275" s="58" t="s">
        <v>404</v>
      </c>
      <c r="R275" s="83">
        <v>2799105</v>
      </c>
      <c r="S275" s="63">
        <v>0.27</v>
      </c>
      <c r="T275" s="83">
        <v>2897997</v>
      </c>
      <c r="U275" s="64">
        <v>0.28000000000000003</v>
      </c>
      <c r="V275" s="83">
        <v>1203283</v>
      </c>
      <c r="W275" s="65">
        <v>0.12</v>
      </c>
      <c r="X275" s="53">
        <v>0</v>
      </c>
      <c r="Y275" s="61">
        <v>0</v>
      </c>
      <c r="Z275" s="83">
        <v>4101280</v>
      </c>
      <c r="AA275" s="63">
        <v>0.4</v>
      </c>
      <c r="AB275" s="51" t="s">
        <v>153</v>
      </c>
      <c r="AC275" s="58"/>
      <c r="AE275" s="51"/>
    </row>
    <row r="276" spans="1:31" hidden="1">
      <c r="A276" s="51" t="s">
        <v>16</v>
      </c>
      <c r="B276" s="51">
        <v>2022</v>
      </c>
      <c r="C276" s="51">
        <v>2021</v>
      </c>
      <c r="D276" s="51"/>
      <c r="E276" s="51"/>
      <c r="F276" s="53" t="s">
        <v>142</v>
      </c>
      <c r="G276" s="54" t="s">
        <v>1312</v>
      </c>
      <c r="H276" s="53" t="s">
        <v>142</v>
      </c>
      <c r="I276" s="58" t="s">
        <v>150</v>
      </c>
      <c r="J276" s="53" t="s">
        <v>145</v>
      </c>
      <c r="N276" s="59">
        <v>10911819</v>
      </c>
      <c r="O276" s="60">
        <v>9536143</v>
      </c>
      <c r="P276" s="61">
        <f>O276/N276</f>
        <v>0.87392789414853744</v>
      </c>
      <c r="Q276" s="58" t="s">
        <v>405</v>
      </c>
      <c r="R276" s="62">
        <v>2808421</v>
      </c>
      <c r="S276" s="63">
        <v>0.28999999999999998</v>
      </c>
      <c r="T276" s="62">
        <v>3198820</v>
      </c>
      <c r="U276" s="63">
        <v>0.34</v>
      </c>
      <c r="V276" s="62">
        <v>1156915</v>
      </c>
      <c r="W276" s="64">
        <v>0.12</v>
      </c>
      <c r="X276" s="62">
        <v>0</v>
      </c>
      <c r="Y276" s="65">
        <v>0</v>
      </c>
      <c r="Z276" s="62">
        <v>4355735</v>
      </c>
      <c r="AA276" s="63">
        <v>0.46</v>
      </c>
      <c r="AB276" s="58" t="s">
        <v>153</v>
      </c>
      <c r="AC276" s="51"/>
      <c r="AD276" s="53" t="s">
        <v>142</v>
      </c>
      <c r="AE276" s="51" t="s">
        <v>1333</v>
      </c>
    </row>
    <row r="277" spans="1:31">
      <c r="A277" s="51" t="s">
        <v>16</v>
      </c>
      <c r="B277" s="51">
        <v>2023</v>
      </c>
      <c r="C277" s="51">
        <v>2022</v>
      </c>
      <c r="D277" s="51" t="s">
        <v>102</v>
      </c>
      <c r="E277" s="51"/>
      <c r="F277" s="53" t="s">
        <v>142</v>
      </c>
      <c r="G277" s="58" t="s">
        <v>1312</v>
      </c>
      <c r="H277" s="53" t="s">
        <v>142</v>
      </c>
      <c r="I277" s="58" t="s">
        <v>150</v>
      </c>
      <c r="J277" s="53" t="s">
        <v>145</v>
      </c>
      <c r="M277" s="158">
        <v>44805</v>
      </c>
      <c r="N277" s="160">
        <v>10911819</v>
      </c>
      <c r="O277" s="160">
        <v>9906757</v>
      </c>
      <c r="P277" s="67">
        <v>0.90789235048711858</v>
      </c>
      <c r="Q277" s="58" t="s">
        <v>407</v>
      </c>
      <c r="R277" s="161">
        <v>2784874</v>
      </c>
      <c r="S277" s="179">
        <v>0.28000000000000003</v>
      </c>
      <c r="T277" s="161">
        <v>2891240</v>
      </c>
      <c r="U277" s="179">
        <v>0.28999999999999998</v>
      </c>
      <c r="V277" s="161">
        <v>1813948</v>
      </c>
      <c r="W277" s="180">
        <v>0.18</v>
      </c>
      <c r="X277" s="161">
        <v>19206</v>
      </c>
      <c r="Y277" s="68">
        <v>0</v>
      </c>
      <c r="Z277" s="161">
        <v>4724394</v>
      </c>
      <c r="AA277" s="179">
        <v>0.48</v>
      </c>
      <c r="AB277" s="58" t="s">
        <v>153</v>
      </c>
      <c r="AC277" s="51"/>
      <c r="AD277" s="53" t="s">
        <v>142</v>
      </c>
      <c r="AE277" s="51"/>
    </row>
    <row r="278" spans="1:31" hidden="1">
      <c r="A278" s="47" t="s">
        <v>16</v>
      </c>
      <c r="B278" s="47">
        <v>2023</v>
      </c>
      <c r="C278" s="47">
        <v>2022</v>
      </c>
      <c r="D278" s="47" t="s">
        <v>102</v>
      </c>
      <c r="E278" s="47"/>
      <c r="F278" s="55" t="s">
        <v>142</v>
      </c>
      <c r="G278" s="95"/>
      <c r="H278" s="55" t="s">
        <v>142</v>
      </c>
      <c r="I278" s="95" t="s">
        <v>165</v>
      </c>
      <c r="J278" s="55" t="s">
        <v>145</v>
      </c>
      <c r="K278" s="96"/>
      <c r="L278" s="96"/>
      <c r="M278" s="108">
        <v>44805</v>
      </c>
      <c r="N278" s="109">
        <v>10911820</v>
      </c>
      <c r="O278" s="109">
        <v>9906757</v>
      </c>
      <c r="P278" s="97">
        <v>0.90789235048711858</v>
      </c>
      <c r="Q278" s="95" t="s">
        <v>1365</v>
      </c>
      <c r="R278" s="110">
        <v>2816900</v>
      </c>
      <c r="S278" s="111">
        <v>0.28000000000000003</v>
      </c>
      <c r="T278" s="110">
        <v>3038489</v>
      </c>
      <c r="U278" s="111">
        <v>0.3</v>
      </c>
      <c r="V278" s="110">
        <v>1653839</v>
      </c>
      <c r="W278" s="112">
        <v>0.17</v>
      </c>
      <c r="X278" s="110">
        <v>19206</v>
      </c>
      <c r="Y278" s="98">
        <v>0</v>
      </c>
      <c r="Z278" s="110">
        <v>4711534</v>
      </c>
      <c r="AA278" s="111">
        <v>0.48</v>
      </c>
      <c r="AB278" s="95"/>
      <c r="AC278" s="47"/>
      <c r="AD278" s="55"/>
      <c r="AE278" s="47"/>
    </row>
    <row r="279" spans="1:31" hidden="1">
      <c r="A279" s="51" t="s">
        <v>26</v>
      </c>
      <c r="B279" s="34">
        <v>2017</v>
      </c>
      <c r="C279" s="51">
        <v>2016</v>
      </c>
      <c r="D279" s="51"/>
      <c r="E279" s="51"/>
      <c r="F279" s="53" t="s">
        <v>142</v>
      </c>
      <c r="G279" s="58"/>
      <c r="H279" s="53" t="s">
        <v>142</v>
      </c>
      <c r="I279" s="58" t="s">
        <v>150</v>
      </c>
      <c r="J279" s="53" t="s">
        <v>145</v>
      </c>
      <c r="O279" s="60">
        <v>4500000</v>
      </c>
      <c r="P279" s="61"/>
      <c r="Q279" s="58"/>
      <c r="R279" s="62">
        <v>700000</v>
      </c>
      <c r="S279" s="63"/>
      <c r="T279" s="62">
        <v>100000</v>
      </c>
      <c r="U279" s="63"/>
      <c r="V279" s="70" t="s">
        <v>61</v>
      </c>
      <c r="W279" s="71" t="s">
        <v>61</v>
      </c>
      <c r="X279" s="62"/>
      <c r="Y279" s="65"/>
      <c r="Z279" s="62">
        <v>100000</v>
      </c>
      <c r="AA279" s="63"/>
      <c r="AB279" s="63" t="s">
        <v>61</v>
      </c>
      <c r="AC279" s="80"/>
      <c r="AD279" s="53" t="s">
        <v>168</v>
      </c>
      <c r="AE279" s="80"/>
    </row>
    <row r="280" spans="1:31" hidden="1">
      <c r="A280" s="51" t="s">
        <v>26</v>
      </c>
      <c r="B280" s="51">
        <v>2018</v>
      </c>
      <c r="C280" s="51">
        <v>2017</v>
      </c>
      <c r="D280" s="51"/>
      <c r="E280" s="51"/>
      <c r="F280" s="53"/>
      <c r="G280" s="58"/>
      <c r="H280" s="53"/>
      <c r="I280" s="58"/>
      <c r="J280" s="53" t="s">
        <v>145</v>
      </c>
      <c r="N280" s="60"/>
      <c r="O280" s="60">
        <v>4456651</v>
      </c>
      <c r="P280" s="100"/>
      <c r="Q280" s="58" t="s">
        <v>1354</v>
      </c>
      <c r="R280" s="62">
        <v>592087</v>
      </c>
      <c r="S280" s="63">
        <v>0.13285469290729743</v>
      </c>
      <c r="T280" s="62">
        <v>445665</v>
      </c>
      <c r="U280" s="63">
        <v>9.999997756162643E-2</v>
      </c>
      <c r="V280" s="62">
        <v>0</v>
      </c>
      <c r="W280" s="64">
        <v>0</v>
      </c>
      <c r="X280" s="62">
        <v>0</v>
      </c>
      <c r="Y280" s="65">
        <v>0</v>
      </c>
      <c r="Z280" s="62">
        <v>445665</v>
      </c>
      <c r="AA280" s="63">
        <v>9.999997756162643E-2</v>
      </c>
      <c r="AB280" s="63"/>
      <c r="AC280" s="80"/>
      <c r="AD280" s="79" t="s">
        <v>168</v>
      </c>
      <c r="AE280" s="80" t="s">
        <v>1318</v>
      </c>
    </row>
    <row r="281" spans="1:31" hidden="1">
      <c r="A281" s="51" t="s">
        <v>26</v>
      </c>
      <c r="B281" s="51">
        <v>2019</v>
      </c>
      <c r="C281" s="51">
        <v>2018</v>
      </c>
      <c r="D281" s="51"/>
      <c r="E281" s="51"/>
      <c r="F281" s="53"/>
      <c r="G281" s="58"/>
      <c r="H281" s="53"/>
      <c r="I281" s="58"/>
      <c r="J281" s="53" t="s">
        <v>145</v>
      </c>
      <c r="N281" s="59">
        <v>9746000</v>
      </c>
      <c r="O281" s="60">
        <v>2790000</v>
      </c>
      <c r="P281" s="100"/>
      <c r="Q281" s="58" t="s">
        <v>411</v>
      </c>
      <c r="R281" s="62">
        <v>787000</v>
      </c>
      <c r="S281" s="63">
        <v>0.28207885304659497</v>
      </c>
      <c r="T281" s="62">
        <v>400000</v>
      </c>
      <c r="U281" s="63">
        <v>0.14336917562724014</v>
      </c>
      <c r="V281" s="62">
        <v>119000</v>
      </c>
      <c r="W281" s="64">
        <v>4.2652329749103941E-2</v>
      </c>
      <c r="X281" s="62">
        <v>0</v>
      </c>
      <c r="Y281" s="65">
        <v>0</v>
      </c>
      <c r="Z281" s="62">
        <v>519000</v>
      </c>
      <c r="AA281" s="63">
        <v>0.1860215053763441</v>
      </c>
      <c r="AB281" s="63"/>
      <c r="AC281" s="80"/>
      <c r="AD281" s="79" t="s">
        <v>142</v>
      </c>
      <c r="AE281" s="80" t="s">
        <v>876</v>
      </c>
    </row>
    <row r="282" spans="1:31" hidden="1">
      <c r="A282" s="51" t="s">
        <v>26</v>
      </c>
      <c r="B282" s="51">
        <v>2020</v>
      </c>
      <c r="C282" s="51">
        <v>2019</v>
      </c>
      <c r="D282" s="51"/>
      <c r="E282" s="51"/>
      <c r="F282" s="53" t="s">
        <v>142</v>
      </c>
      <c r="G282" s="58"/>
      <c r="H282" s="53" t="s">
        <v>142</v>
      </c>
      <c r="I282" s="58"/>
      <c r="J282" s="53" t="s">
        <v>145</v>
      </c>
      <c r="N282" s="59">
        <v>9746000</v>
      </c>
      <c r="O282" s="60">
        <v>5121413</v>
      </c>
      <c r="P282" s="103"/>
      <c r="Q282" s="58" t="s">
        <v>412</v>
      </c>
      <c r="R282" s="62">
        <v>1795448</v>
      </c>
      <c r="S282" s="63">
        <v>0.35</v>
      </c>
      <c r="T282" s="62">
        <v>787093</v>
      </c>
      <c r="U282" s="63">
        <v>0.15</v>
      </c>
      <c r="V282" s="62">
        <v>176826</v>
      </c>
      <c r="W282" s="64">
        <v>0.03</v>
      </c>
      <c r="X282" s="62">
        <v>0</v>
      </c>
      <c r="Y282" s="65">
        <v>0</v>
      </c>
      <c r="Z282" s="62">
        <v>963919</v>
      </c>
      <c r="AA282" s="63">
        <v>0.18</v>
      </c>
      <c r="AB282" s="63" t="s">
        <v>149</v>
      </c>
      <c r="AC282" s="80"/>
      <c r="AD282" s="79" t="s">
        <v>142</v>
      </c>
      <c r="AE282" s="80" t="s">
        <v>185</v>
      </c>
    </row>
    <row r="283" spans="1:31" hidden="1">
      <c r="A283" s="51" t="s">
        <v>26</v>
      </c>
      <c r="B283" s="51">
        <v>2021</v>
      </c>
      <c r="C283" s="51">
        <v>2020</v>
      </c>
      <c r="D283" s="51"/>
      <c r="E283" s="51"/>
      <c r="F283" s="53" t="s">
        <v>142</v>
      </c>
      <c r="G283" s="58" t="s">
        <v>817</v>
      </c>
      <c r="H283" s="53" t="s">
        <v>142</v>
      </c>
      <c r="I283" s="58"/>
      <c r="J283" s="53"/>
      <c r="P283" s="61"/>
      <c r="Q283" s="58"/>
      <c r="R283" s="53"/>
      <c r="S283" s="58"/>
      <c r="T283" s="53"/>
      <c r="U283" s="58"/>
      <c r="V283" s="53"/>
      <c r="X283" s="53"/>
      <c r="Y283" s="65"/>
      <c r="Z283" s="53"/>
      <c r="AA283" s="58"/>
      <c r="AB283" s="58"/>
      <c r="AC283" s="51"/>
      <c r="AD283" s="53"/>
      <c r="AE283" s="51"/>
    </row>
    <row r="284" spans="1:31" ht="391.5" hidden="1">
      <c r="A284" s="51" t="s">
        <v>26</v>
      </c>
      <c r="B284" s="51">
        <v>2022</v>
      </c>
      <c r="C284" s="51">
        <v>2021</v>
      </c>
      <c r="D284" s="51"/>
      <c r="E284" s="51"/>
      <c r="F284" s="53" t="s">
        <v>142</v>
      </c>
      <c r="G284" s="54" t="s">
        <v>1366</v>
      </c>
      <c r="H284" s="53" t="s">
        <v>142</v>
      </c>
      <c r="I284" s="58" t="s">
        <v>150</v>
      </c>
      <c r="J284" s="53" t="s">
        <v>145</v>
      </c>
      <c r="N284" s="59">
        <v>9304380</v>
      </c>
      <c r="O284" s="60">
        <v>9304380</v>
      </c>
      <c r="P284" s="61">
        <f>O284/N284</f>
        <v>1</v>
      </c>
      <c r="Q284" s="58" t="s">
        <v>415</v>
      </c>
      <c r="R284" s="62">
        <v>3503397</v>
      </c>
      <c r="S284" s="63">
        <v>0.38</v>
      </c>
      <c r="T284" s="62">
        <v>2678544</v>
      </c>
      <c r="U284" s="74">
        <v>0.28999999999999998</v>
      </c>
      <c r="V284" s="62">
        <v>615521</v>
      </c>
      <c r="W284" s="64">
        <v>7.0000000000000007E-2</v>
      </c>
      <c r="X284" s="62">
        <v>0</v>
      </c>
      <c r="Y284" s="65">
        <v>0</v>
      </c>
      <c r="Z284" s="62">
        <v>3294065</v>
      </c>
      <c r="AA284" s="63">
        <v>0.35</v>
      </c>
      <c r="AB284" s="58" t="s">
        <v>153</v>
      </c>
      <c r="AC284" s="51"/>
      <c r="AD284" s="53" t="s">
        <v>142</v>
      </c>
      <c r="AE284" s="51" t="s">
        <v>1333</v>
      </c>
    </row>
    <row r="285" spans="1:31">
      <c r="A285" s="51" t="s">
        <v>26</v>
      </c>
      <c r="B285" s="51">
        <v>2023</v>
      </c>
      <c r="C285" s="51">
        <v>2022</v>
      </c>
      <c r="D285" s="51" t="s">
        <v>102</v>
      </c>
      <c r="E285" s="51"/>
      <c r="F285" s="53" t="s">
        <v>142</v>
      </c>
      <c r="G285" s="58"/>
      <c r="H285" s="53"/>
      <c r="I285" s="106" t="s">
        <v>150</v>
      </c>
      <c r="J285" s="53" t="s">
        <v>145</v>
      </c>
      <c r="N285" s="59"/>
      <c r="O285" s="60"/>
      <c r="P285" s="67"/>
      <c r="Q285" s="58"/>
      <c r="R285" s="62"/>
      <c r="S285" s="63"/>
      <c r="T285" s="62"/>
      <c r="U285" s="74"/>
      <c r="V285" s="62"/>
      <c r="W285" s="64"/>
      <c r="X285" s="62"/>
      <c r="Y285" s="68"/>
      <c r="Z285" s="62"/>
      <c r="AA285" s="63"/>
      <c r="AB285" s="58"/>
      <c r="AC285" s="51"/>
      <c r="AD285" s="53" t="s">
        <v>1322</v>
      </c>
      <c r="AE285" s="51"/>
    </row>
    <row r="286" spans="1:31" hidden="1">
      <c r="A286" s="47" t="s">
        <v>26</v>
      </c>
      <c r="B286" s="47">
        <v>2023</v>
      </c>
      <c r="C286" s="47">
        <v>2022</v>
      </c>
      <c r="D286" s="47" t="s">
        <v>102</v>
      </c>
      <c r="E286" s="47"/>
      <c r="F286" s="55" t="s">
        <v>142</v>
      </c>
      <c r="G286" s="95"/>
      <c r="H286" s="55"/>
      <c r="I286" s="95" t="s">
        <v>165</v>
      </c>
      <c r="J286" s="55" t="s">
        <v>145</v>
      </c>
      <c r="K286" s="96"/>
      <c r="L286" s="96"/>
      <c r="M286" s="108">
        <v>44562</v>
      </c>
      <c r="N286" s="174">
        <v>9597739</v>
      </c>
      <c r="O286" s="174">
        <v>9597739</v>
      </c>
      <c r="P286" s="97">
        <v>1</v>
      </c>
      <c r="Q286" s="95" t="s">
        <v>241</v>
      </c>
      <c r="R286" s="176">
        <v>3719811</v>
      </c>
      <c r="S286" s="148">
        <v>0.39</v>
      </c>
      <c r="T286" s="176">
        <v>2291044</v>
      </c>
      <c r="U286" s="148">
        <v>0.24</v>
      </c>
      <c r="V286" s="176">
        <v>353195</v>
      </c>
      <c r="W286" s="149">
        <v>0.04</v>
      </c>
      <c r="X286" s="55">
        <v>0</v>
      </c>
      <c r="Y286" s="98">
        <v>0</v>
      </c>
      <c r="Z286" s="176">
        <v>2644239</v>
      </c>
      <c r="AA286" s="148">
        <v>0.28000000000000003</v>
      </c>
      <c r="AB286" s="95" t="s">
        <v>149</v>
      </c>
      <c r="AC286" s="47"/>
      <c r="AD286" s="55"/>
      <c r="AE286" s="47"/>
    </row>
    <row r="287" spans="1:31" hidden="1">
      <c r="A287" s="51" t="s">
        <v>418</v>
      </c>
      <c r="B287" s="34">
        <v>2017</v>
      </c>
      <c r="C287" s="51">
        <v>2016</v>
      </c>
      <c r="D287" s="51"/>
      <c r="E287" s="51"/>
      <c r="F287" s="53"/>
      <c r="G287" s="58"/>
      <c r="H287" s="105"/>
      <c r="I287" s="106"/>
      <c r="J287" s="105"/>
      <c r="K287" s="105"/>
      <c r="L287" s="233"/>
      <c r="M287" s="105"/>
      <c r="N287" s="105"/>
      <c r="O287" s="105"/>
      <c r="P287" s="105"/>
      <c r="Q287" s="106"/>
      <c r="R287" s="105"/>
      <c r="S287" s="106"/>
      <c r="T287" s="105"/>
      <c r="U287" s="106"/>
      <c r="V287" s="105"/>
      <c r="W287" s="106"/>
      <c r="X287" s="105"/>
      <c r="Y287" s="106"/>
      <c r="Z287" s="105"/>
      <c r="AA287" s="106"/>
      <c r="AB287" s="106"/>
      <c r="AC287" s="106"/>
      <c r="AD287" s="106"/>
      <c r="AE287" s="106"/>
    </row>
    <row r="288" spans="1:31" hidden="1">
      <c r="A288" s="51" t="s">
        <v>418</v>
      </c>
      <c r="B288" s="51">
        <v>2018</v>
      </c>
      <c r="C288" s="51">
        <v>2017</v>
      </c>
      <c r="D288" s="51"/>
      <c r="E288" s="51"/>
      <c r="F288" s="53"/>
      <c r="G288" s="58"/>
      <c r="H288" s="53"/>
      <c r="I288" s="58"/>
      <c r="J288" s="53"/>
      <c r="P288" s="61"/>
      <c r="Q288" s="58"/>
      <c r="R288" s="53"/>
      <c r="S288" s="58"/>
      <c r="T288" s="53"/>
      <c r="U288" s="58"/>
      <c r="V288" s="53"/>
      <c r="X288" s="53"/>
      <c r="Y288" s="65"/>
      <c r="Z288" s="53"/>
      <c r="AA288" s="58"/>
      <c r="AB288" s="58"/>
      <c r="AC288" s="51"/>
      <c r="AD288" s="53"/>
      <c r="AE288" s="51"/>
    </row>
    <row r="289" spans="1:31" hidden="1">
      <c r="A289" s="51" t="s">
        <v>418</v>
      </c>
      <c r="B289" s="51">
        <v>2019</v>
      </c>
      <c r="C289" s="51">
        <v>2018</v>
      </c>
      <c r="D289" s="51"/>
      <c r="E289" s="51"/>
      <c r="F289" s="53"/>
      <c r="G289" s="58"/>
      <c r="H289" s="53"/>
      <c r="I289" s="58"/>
      <c r="J289" s="53"/>
      <c r="P289" s="61"/>
      <c r="Q289" s="58"/>
      <c r="R289" s="53"/>
      <c r="S289" s="58"/>
      <c r="T289" s="53"/>
      <c r="U289" s="58"/>
      <c r="V289" s="53"/>
      <c r="X289" s="53"/>
      <c r="Y289" s="65"/>
      <c r="Z289" s="53"/>
      <c r="AA289" s="58"/>
      <c r="AB289" s="58"/>
      <c r="AC289" s="51"/>
      <c r="AD289" s="53"/>
      <c r="AE289" s="51"/>
    </row>
    <row r="290" spans="1:31" hidden="1">
      <c r="A290" s="51" t="s">
        <v>418</v>
      </c>
      <c r="B290" s="51">
        <v>2020</v>
      </c>
      <c r="C290" s="51">
        <v>2019</v>
      </c>
      <c r="D290" s="51"/>
      <c r="E290" s="51"/>
      <c r="F290" s="53" t="s">
        <v>168</v>
      </c>
      <c r="G290" s="58"/>
      <c r="H290" s="53"/>
      <c r="I290" s="58"/>
      <c r="J290" s="53"/>
      <c r="P290" s="61"/>
      <c r="Q290" s="58"/>
      <c r="R290" s="53"/>
      <c r="S290" s="58"/>
      <c r="T290" s="53"/>
      <c r="U290" s="58"/>
      <c r="V290" s="53"/>
      <c r="X290" s="53"/>
      <c r="Y290" s="65"/>
      <c r="Z290" s="53"/>
      <c r="AA290" s="58"/>
      <c r="AB290" s="58"/>
      <c r="AC290" s="51"/>
      <c r="AD290" s="53"/>
      <c r="AE290" s="51"/>
    </row>
    <row r="291" spans="1:31" customFormat="1" hidden="1">
      <c r="A291" s="5" t="s">
        <v>418</v>
      </c>
      <c r="B291" s="5">
        <v>2021</v>
      </c>
      <c r="C291" s="5">
        <v>2020</v>
      </c>
      <c r="D291" s="5"/>
      <c r="E291" s="5"/>
      <c r="F291" s="9" t="s">
        <v>168</v>
      </c>
      <c r="G291" s="1"/>
      <c r="H291" s="9"/>
      <c r="I291" s="1"/>
      <c r="J291" s="9"/>
      <c r="P291" s="23"/>
      <c r="Q291" s="1"/>
      <c r="R291" s="9"/>
      <c r="S291" s="1"/>
      <c r="T291" s="9"/>
      <c r="U291" s="1"/>
      <c r="V291" s="9"/>
      <c r="X291" s="9"/>
      <c r="Y291" s="42"/>
      <c r="Z291" s="9"/>
      <c r="AA291" s="1"/>
      <c r="AB291" s="1"/>
      <c r="AC291" s="5"/>
      <c r="AD291" s="9"/>
      <c r="AE291" s="5"/>
    </row>
    <row r="292" spans="1:31" hidden="1">
      <c r="A292" s="51" t="s">
        <v>418</v>
      </c>
      <c r="B292" s="51">
        <v>2022</v>
      </c>
      <c r="C292" s="51">
        <v>2021</v>
      </c>
      <c r="D292" s="51"/>
      <c r="E292" s="51"/>
      <c r="F292" s="53"/>
      <c r="G292" s="54"/>
      <c r="H292" s="53"/>
      <c r="I292" s="58"/>
      <c r="J292" s="53"/>
      <c r="P292" s="61"/>
      <c r="Q292" s="58"/>
      <c r="R292" s="53"/>
      <c r="S292" s="58"/>
      <c r="T292" s="53"/>
      <c r="U292" s="58"/>
      <c r="V292" s="53"/>
      <c r="X292" s="53"/>
      <c r="Y292" s="65"/>
      <c r="Z292" s="53"/>
      <c r="AA292" s="58"/>
      <c r="AB292" s="58"/>
      <c r="AC292" s="51"/>
      <c r="AD292" s="53"/>
      <c r="AE292" s="51"/>
    </row>
    <row r="293" spans="1:31" customFormat="1" hidden="1">
      <c r="A293" s="4" t="s">
        <v>418</v>
      </c>
      <c r="B293" s="4">
        <v>2023</v>
      </c>
      <c r="C293" s="4">
        <v>2022</v>
      </c>
      <c r="D293" s="4" t="s">
        <v>141</v>
      </c>
      <c r="E293" s="4"/>
      <c r="F293" s="10" t="s">
        <v>168</v>
      </c>
      <c r="G293" s="12"/>
      <c r="H293" s="10"/>
      <c r="I293" s="12"/>
      <c r="J293" s="10"/>
      <c r="K293" s="11"/>
      <c r="L293" s="11"/>
      <c r="M293" s="11"/>
      <c r="N293" s="11"/>
      <c r="O293" s="11"/>
      <c r="P293" s="17"/>
      <c r="Q293" s="12"/>
      <c r="R293" s="10"/>
      <c r="S293" s="12"/>
      <c r="T293" s="10"/>
      <c r="U293" s="12"/>
      <c r="V293" s="10"/>
      <c r="W293" s="11"/>
      <c r="X293" s="10"/>
      <c r="Y293" s="18"/>
      <c r="Z293" s="10"/>
      <c r="AA293" s="12"/>
      <c r="AB293" s="12"/>
      <c r="AC293" s="4"/>
      <c r="AD293" s="10"/>
      <c r="AE293" s="4"/>
    </row>
    <row r="294" spans="1:31" hidden="1">
      <c r="A294" s="51" t="s">
        <v>419</v>
      </c>
      <c r="B294" s="34">
        <v>2017</v>
      </c>
      <c r="C294" s="51">
        <v>2016</v>
      </c>
      <c r="D294" s="51"/>
      <c r="E294" s="51"/>
      <c r="F294" s="53" t="s">
        <v>168</v>
      </c>
      <c r="G294" s="58"/>
      <c r="H294" s="81"/>
      <c r="I294" s="82"/>
      <c r="J294" s="81"/>
      <c r="K294" s="81"/>
      <c r="L294" s="235"/>
      <c r="M294" s="81"/>
      <c r="N294" s="81"/>
      <c r="O294" s="81"/>
      <c r="P294" s="81"/>
      <c r="Q294" s="82"/>
      <c r="R294" s="81"/>
      <c r="S294" s="82"/>
      <c r="T294" s="81"/>
      <c r="U294" s="82"/>
      <c r="V294" s="81"/>
      <c r="W294" s="82"/>
      <c r="X294" s="81"/>
      <c r="Y294" s="82"/>
      <c r="Z294" s="81"/>
      <c r="AA294" s="82"/>
      <c r="AB294" s="82"/>
      <c r="AC294" s="82"/>
      <c r="AD294" s="82"/>
      <c r="AE294" s="82"/>
    </row>
    <row r="295" spans="1:31" hidden="1">
      <c r="A295" s="51" t="s">
        <v>419</v>
      </c>
      <c r="B295" s="51">
        <v>2018</v>
      </c>
      <c r="C295" s="51">
        <v>2017</v>
      </c>
      <c r="D295" s="51"/>
      <c r="E295" s="51"/>
      <c r="F295" s="53"/>
      <c r="G295" s="58"/>
      <c r="H295" s="53"/>
      <c r="I295" s="58"/>
      <c r="J295" s="53"/>
      <c r="P295" s="61"/>
      <c r="Q295" s="58"/>
      <c r="R295" s="53"/>
      <c r="S295" s="58"/>
      <c r="T295" s="53"/>
      <c r="U295" s="58"/>
      <c r="V295" s="53"/>
      <c r="X295" s="53"/>
      <c r="Y295" s="65"/>
      <c r="Z295" s="53"/>
      <c r="AA295" s="58"/>
      <c r="AB295" s="58"/>
      <c r="AC295" s="51"/>
      <c r="AD295" s="53"/>
      <c r="AE295" s="51"/>
    </row>
    <row r="296" spans="1:31" hidden="1">
      <c r="A296" s="51" t="s">
        <v>419</v>
      </c>
      <c r="B296" s="51">
        <v>2019</v>
      </c>
      <c r="C296" s="51">
        <v>2018</v>
      </c>
      <c r="D296" s="51"/>
      <c r="E296" s="51"/>
      <c r="F296" s="53"/>
      <c r="G296" s="58"/>
      <c r="H296" s="53"/>
      <c r="I296" s="58"/>
      <c r="J296" s="53"/>
      <c r="P296" s="61"/>
      <c r="Q296" s="58"/>
      <c r="R296" s="53"/>
      <c r="S296" s="58"/>
      <c r="T296" s="53"/>
      <c r="U296" s="58"/>
      <c r="V296" s="53"/>
      <c r="X296" s="53"/>
      <c r="Y296" s="65"/>
      <c r="Z296" s="53"/>
      <c r="AA296" s="58"/>
      <c r="AB296" s="58"/>
      <c r="AC296" s="51"/>
      <c r="AD296" s="53"/>
      <c r="AE296" s="51"/>
    </row>
    <row r="297" spans="1:31" hidden="1">
      <c r="A297" s="51" t="s">
        <v>419</v>
      </c>
      <c r="B297" s="51">
        <v>2020</v>
      </c>
      <c r="C297" s="51">
        <v>2019</v>
      </c>
      <c r="D297" s="51"/>
      <c r="E297" s="51" t="s">
        <v>216</v>
      </c>
      <c r="F297" s="53" t="s">
        <v>142</v>
      </c>
      <c r="G297" s="58"/>
      <c r="H297" s="53" t="s">
        <v>168</v>
      </c>
      <c r="I297" s="58"/>
      <c r="J297" s="53"/>
      <c r="P297" s="61"/>
      <c r="Q297" s="58"/>
      <c r="R297" s="53"/>
      <c r="S297" s="58"/>
      <c r="T297" s="53"/>
      <c r="U297" s="58"/>
      <c r="V297" s="53"/>
      <c r="X297" s="53"/>
      <c r="Y297" s="65"/>
      <c r="Z297" s="53"/>
      <c r="AA297" s="58"/>
      <c r="AB297" s="58"/>
      <c r="AC297" s="51"/>
      <c r="AD297" s="53"/>
      <c r="AE297" s="51"/>
    </row>
    <row r="298" spans="1:31" hidden="1">
      <c r="A298" s="51" t="s">
        <v>419</v>
      </c>
      <c r="B298" s="51">
        <v>2021</v>
      </c>
      <c r="C298" s="51">
        <v>2020</v>
      </c>
      <c r="D298" s="51"/>
      <c r="E298" s="51"/>
      <c r="F298" s="53" t="s">
        <v>142</v>
      </c>
      <c r="G298" s="58" t="s">
        <v>824</v>
      </c>
      <c r="H298" s="53" t="s">
        <v>168</v>
      </c>
      <c r="I298" s="58"/>
      <c r="J298" s="53"/>
      <c r="P298" s="61"/>
      <c r="Q298" s="58"/>
      <c r="R298" s="53"/>
      <c r="S298" s="58"/>
      <c r="T298" s="53"/>
      <c r="U298" s="58"/>
      <c r="V298" s="53"/>
      <c r="X298" s="53"/>
      <c r="Y298" s="65"/>
      <c r="Z298" s="53"/>
      <c r="AA298" s="58"/>
      <c r="AB298" s="58"/>
      <c r="AC298" s="51"/>
      <c r="AD298" s="53"/>
      <c r="AE298" s="51"/>
    </row>
    <row r="299" spans="1:31" ht="304.5" hidden="1">
      <c r="A299" s="51" t="s">
        <v>419</v>
      </c>
      <c r="B299" s="51">
        <v>2022</v>
      </c>
      <c r="C299" s="51">
        <v>2021</v>
      </c>
      <c r="D299" s="51"/>
      <c r="E299" s="51"/>
      <c r="F299" s="53" t="s">
        <v>142</v>
      </c>
      <c r="G299" s="54" t="s">
        <v>1367</v>
      </c>
      <c r="H299" s="104" t="s">
        <v>168</v>
      </c>
      <c r="I299" s="82"/>
      <c r="J299" s="81"/>
      <c r="K299" s="81"/>
      <c r="L299" s="235"/>
      <c r="M299" s="81"/>
      <c r="N299" s="81"/>
      <c r="O299" s="81"/>
      <c r="P299" s="81"/>
      <c r="Q299" s="82"/>
      <c r="R299" s="81"/>
      <c r="S299" s="82"/>
      <c r="T299" s="81"/>
      <c r="U299" s="82"/>
      <c r="V299" s="81"/>
      <c r="W299" s="82"/>
      <c r="X299" s="81"/>
      <c r="Y299" s="82"/>
      <c r="Z299" s="81"/>
      <c r="AA299" s="82"/>
      <c r="AB299" s="82"/>
      <c r="AC299" s="82"/>
      <c r="AD299" s="82"/>
      <c r="AE299" s="82"/>
    </row>
    <row r="300" spans="1:31">
      <c r="A300" s="51" t="s">
        <v>419</v>
      </c>
      <c r="B300" s="51">
        <v>2023</v>
      </c>
      <c r="C300" s="51">
        <v>2022</v>
      </c>
      <c r="D300" s="51" t="s">
        <v>141</v>
      </c>
      <c r="E300" s="51"/>
      <c r="F300" s="53" t="s">
        <v>142</v>
      </c>
      <c r="G300" s="58"/>
      <c r="H300" s="53" t="s">
        <v>1316</v>
      </c>
      <c r="I300" s="106" t="s">
        <v>150</v>
      </c>
      <c r="J300" s="53"/>
      <c r="P300" s="67"/>
      <c r="Q300" s="58"/>
      <c r="R300" s="53"/>
      <c r="S300" s="58"/>
      <c r="T300" s="53"/>
      <c r="U300" s="58"/>
      <c r="V300" s="53"/>
      <c r="X300" s="53"/>
      <c r="Y300" s="68"/>
      <c r="Z300" s="53"/>
      <c r="AA300" s="58"/>
      <c r="AB300" s="58"/>
      <c r="AC300" s="51"/>
      <c r="AD300" s="53" t="s">
        <v>330</v>
      </c>
      <c r="AE300" s="51"/>
    </row>
    <row r="301" spans="1:31" hidden="1">
      <c r="A301" s="47" t="s">
        <v>419</v>
      </c>
      <c r="B301" s="47">
        <v>2023</v>
      </c>
      <c r="C301" s="47">
        <v>2022</v>
      </c>
      <c r="D301" s="47" t="s">
        <v>141</v>
      </c>
      <c r="E301" s="47"/>
      <c r="F301" s="55" t="s">
        <v>142</v>
      </c>
      <c r="G301" s="95"/>
      <c r="H301" s="55"/>
      <c r="I301" s="95" t="s">
        <v>165</v>
      </c>
      <c r="J301" s="55"/>
      <c r="K301" s="96"/>
      <c r="L301" s="96"/>
      <c r="M301" s="96"/>
      <c r="N301" s="96"/>
      <c r="O301" s="96"/>
      <c r="P301" s="97"/>
      <c r="Q301" s="95"/>
      <c r="R301" s="55"/>
      <c r="S301" s="95"/>
      <c r="T301" s="55"/>
      <c r="U301" s="95"/>
      <c r="V301" s="55"/>
      <c r="W301" s="96"/>
      <c r="X301" s="55"/>
      <c r="Y301" s="98"/>
      <c r="Z301" s="55"/>
      <c r="AA301" s="95"/>
      <c r="AB301" s="95"/>
      <c r="AC301" s="47"/>
      <c r="AD301" s="55"/>
      <c r="AE301" s="47"/>
    </row>
    <row r="302" spans="1:31" hidden="1">
      <c r="A302" s="51" t="s">
        <v>56</v>
      </c>
      <c r="B302" s="34">
        <v>2017</v>
      </c>
      <c r="C302" s="51">
        <v>2016</v>
      </c>
      <c r="D302" s="51"/>
      <c r="E302" s="51"/>
      <c r="F302" s="53" t="s">
        <v>142</v>
      </c>
      <c r="G302" s="58"/>
      <c r="H302" s="53" t="s">
        <v>142</v>
      </c>
      <c r="I302" s="58" t="s">
        <v>150</v>
      </c>
      <c r="J302" s="53" t="s">
        <v>209</v>
      </c>
      <c r="N302" s="59">
        <v>36000000</v>
      </c>
      <c r="O302" s="60">
        <v>36000000</v>
      </c>
      <c r="P302" s="61">
        <v>1</v>
      </c>
      <c r="Q302" s="58"/>
      <c r="R302" s="62">
        <v>900000</v>
      </c>
      <c r="S302" s="63">
        <v>2.5000000000000001E-2</v>
      </c>
      <c r="T302" s="70" t="s">
        <v>61</v>
      </c>
      <c r="U302" s="71" t="s">
        <v>61</v>
      </c>
      <c r="V302" s="70" t="s">
        <v>61</v>
      </c>
      <c r="W302" s="71" t="s">
        <v>61</v>
      </c>
      <c r="X302" s="70" t="s">
        <v>61</v>
      </c>
      <c r="Y302" s="72" t="s">
        <v>61</v>
      </c>
      <c r="Z302" s="62">
        <v>1500000</v>
      </c>
      <c r="AA302" s="63">
        <v>4.1666666666666664E-2</v>
      </c>
      <c r="AB302" s="87" t="s">
        <v>61</v>
      </c>
      <c r="AC302" s="80"/>
      <c r="AD302" s="79" t="s">
        <v>142</v>
      </c>
      <c r="AE302" s="80" t="s">
        <v>148</v>
      </c>
    </row>
    <row r="303" spans="1:31" hidden="1">
      <c r="A303" s="51" t="s">
        <v>56</v>
      </c>
      <c r="B303" s="51">
        <v>2018</v>
      </c>
      <c r="C303" s="51">
        <v>2017</v>
      </c>
      <c r="D303" s="51"/>
      <c r="E303" s="51"/>
      <c r="F303" s="53"/>
      <c r="G303" s="58"/>
      <c r="H303" s="53"/>
      <c r="I303" s="58"/>
      <c r="J303" s="53" t="s">
        <v>209</v>
      </c>
      <c r="N303" s="60">
        <v>37000000</v>
      </c>
      <c r="O303" s="60">
        <v>37000000</v>
      </c>
      <c r="P303" s="100"/>
      <c r="Q303" s="58" t="s">
        <v>424</v>
      </c>
      <c r="R303" s="70" t="s">
        <v>61</v>
      </c>
      <c r="S303" s="71" t="s">
        <v>61</v>
      </c>
      <c r="T303" s="70" t="s">
        <v>61</v>
      </c>
      <c r="U303" s="71" t="s">
        <v>61</v>
      </c>
      <c r="V303" s="70" t="s">
        <v>61</v>
      </c>
      <c r="W303" s="71" t="s">
        <v>61</v>
      </c>
      <c r="X303" s="70" t="s">
        <v>61</v>
      </c>
      <c r="Y303" s="72" t="s">
        <v>61</v>
      </c>
      <c r="Z303" s="62">
        <v>1979241</v>
      </c>
      <c r="AA303" s="63">
        <v>5.3492999999999999E-2</v>
      </c>
      <c r="AB303" s="87" t="s">
        <v>61</v>
      </c>
      <c r="AC303" s="80"/>
      <c r="AD303" s="79" t="s">
        <v>142</v>
      </c>
      <c r="AE303" s="80" t="s">
        <v>148</v>
      </c>
    </row>
    <row r="304" spans="1:31" hidden="1">
      <c r="A304" s="51" t="s">
        <v>56</v>
      </c>
      <c r="B304" s="51">
        <v>2019</v>
      </c>
      <c r="C304" s="51">
        <v>2018</v>
      </c>
      <c r="D304" s="51"/>
      <c r="E304" s="51"/>
      <c r="F304" s="53"/>
      <c r="G304" s="58"/>
      <c r="H304" s="53"/>
      <c r="I304" s="58"/>
      <c r="J304" s="53" t="s">
        <v>410</v>
      </c>
      <c r="O304" s="60">
        <v>37000000</v>
      </c>
      <c r="P304" s="100"/>
      <c r="Q304" s="58" t="s">
        <v>424</v>
      </c>
      <c r="R304" s="70" t="s">
        <v>61</v>
      </c>
      <c r="S304" s="71" t="s">
        <v>61</v>
      </c>
      <c r="T304" s="70" t="s">
        <v>61</v>
      </c>
      <c r="U304" s="71" t="s">
        <v>61</v>
      </c>
      <c r="V304" s="70" t="s">
        <v>61</v>
      </c>
      <c r="W304" s="71" t="s">
        <v>61</v>
      </c>
      <c r="X304" s="70" t="s">
        <v>61</v>
      </c>
      <c r="Y304" s="72" t="s">
        <v>61</v>
      </c>
      <c r="Z304" s="62">
        <v>2495000</v>
      </c>
      <c r="AA304" s="63">
        <v>6.7432432432432438E-2</v>
      </c>
      <c r="AB304" s="87" t="s">
        <v>61</v>
      </c>
      <c r="AC304" s="80"/>
      <c r="AD304" s="79" t="s">
        <v>142</v>
      </c>
      <c r="AE304" s="80" t="s">
        <v>803</v>
      </c>
    </row>
    <row r="305" spans="1:31" hidden="1">
      <c r="A305" s="51" t="s">
        <v>56</v>
      </c>
      <c r="B305" s="51">
        <v>2020</v>
      </c>
      <c r="C305" s="51">
        <v>2019</v>
      </c>
      <c r="D305" s="51"/>
      <c r="E305" s="51"/>
      <c r="F305" s="53" t="s">
        <v>142</v>
      </c>
      <c r="G305" s="58"/>
      <c r="H305" s="53" t="s">
        <v>142</v>
      </c>
      <c r="I305" s="58"/>
      <c r="J305" s="53" t="s">
        <v>209</v>
      </c>
      <c r="N305" s="60">
        <v>39309789</v>
      </c>
      <c r="O305" s="60">
        <v>39309789</v>
      </c>
      <c r="P305" s="103"/>
      <c r="Q305" s="159">
        <v>43831</v>
      </c>
      <c r="R305" s="130" t="s">
        <v>61</v>
      </c>
      <c r="S305" s="63" t="s">
        <v>61</v>
      </c>
      <c r="T305" s="79" t="s">
        <v>61</v>
      </c>
      <c r="U305" s="63" t="s">
        <v>61</v>
      </c>
      <c r="V305" s="79" t="s">
        <v>61</v>
      </c>
      <c r="W305" s="64" t="s">
        <v>61</v>
      </c>
      <c r="X305" s="62" t="s">
        <v>61</v>
      </c>
      <c r="Y305" s="65" t="s">
        <v>61</v>
      </c>
      <c r="Z305" s="62">
        <v>1770000</v>
      </c>
      <c r="AA305" s="63">
        <v>0.05</v>
      </c>
      <c r="AB305" s="63" t="s">
        <v>61</v>
      </c>
      <c r="AC305" s="80"/>
      <c r="AD305" s="79" t="s">
        <v>142</v>
      </c>
      <c r="AE305" s="80" t="s">
        <v>148</v>
      </c>
    </row>
    <row r="306" spans="1:31" hidden="1">
      <c r="A306" s="51" t="s">
        <v>56</v>
      </c>
      <c r="B306" s="51">
        <v>2021</v>
      </c>
      <c r="C306" s="51">
        <v>2020</v>
      </c>
      <c r="D306" s="51"/>
      <c r="E306" s="51"/>
      <c r="F306" s="53" t="s">
        <v>142</v>
      </c>
      <c r="G306" s="58" t="s">
        <v>1311</v>
      </c>
      <c r="H306" s="53" t="s">
        <v>142</v>
      </c>
      <c r="I306" s="58"/>
      <c r="J306" s="53"/>
      <c r="P306" s="61"/>
      <c r="Q306" s="58"/>
      <c r="R306" s="53"/>
      <c r="S306" s="58"/>
      <c r="T306" s="53"/>
      <c r="U306" s="58"/>
      <c r="V306" s="53"/>
      <c r="X306" s="53"/>
      <c r="Y306" s="65"/>
      <c r="Z306" s="53"/>
      <c r="AA306" s="58"/>
      <c r="AB306" s="58"/>
      <c r="AC306" s="51"/>
      <c r="AD306" s="53"/>
      <c r="AE306" s="51"/>
    </row>
    <row r="307" spans="1:31" hidden="1">
      <c r="A307" s="51" t="s">
        <v>56</v>
      </c>
      <c r="B307" s="51">
        <v>2022</v>
      </c>
      <c r="C307" s="51">
        <v>2021</v>
      </c>
      <c r="D307" s="58" t="s">
        <v>1310</v>
      </c>
      <c r="E307" s="51"/>
      <c r="F307" s="53" t="s">
        <v>142</v>
      </c>
      <c r="G307" s="54" t="s">
        <v>1312</v>
      </c>
      <c r="H307" s="53" t="s">
        <v>142</v>
      </c>
      <c r="I307" s="58" t="s">
        <v>150</v>
      </c>
      <c r="J307" s="84" t="s">
        <v>176</v>
      </c>
      <c r="K307" s="85"/>
      <c r="P307" s="61"/>
      <c r="Q307" s="58"/>
      <c r="R307" s="53"/>
      <c r="S307" s="58"/>
      <c r="T307" s="53"/>
      <c r="U307" s="58"/>
      <c r="V307" s="53"/>
      <c r="X307" s="53"/>
      <c r="Y307" s="65"/>
      <c r="Z307" s="53"/>
      <c r="AA307" s="58"/>
      <c r="AB307" s="58"/>
      <c r="AC307" s="51"/>
      <c r="AD307" s="53"/>
      <c r="AE307" s="51"/>
    </row>
    <row r="308" spans="1:31">
      <c r="A308" s="51" t="s">
        <v>56</v>
      </c>
      <c r="B308" s="51">
        <v>2023</v>
      </c>
      <c r="C308" s="51">
        <v>2022</v>
      </c>
      <c r="D308" s="58" t="s">
        <v>141</v>
      </c>
      <c r="E308" s="51"/>
      <c r="F308" s="53" t="s">
        <v>142</v>
      </c>
      <c r="G308" s="58" t="s">
        <v>1312</v>
      </c>
      <c r="H308" s="53" t="s">
        <v>1368</v>
      </c>
      <c r="I308" s="106" t="s">
        <v>150</v>
      </c>
      <c r="J308" s="84"/>
      <c r="K308" s="85"/>
      <c r="P308" s="67"/>
      <c r="Q308" s="58"/>
      <c r="R308" s="53"/>
      <c r="S308" s="58"/>
      <c r="T308" s="53"/>
      <c r="U308" s="58"/>
      <c r="V308" s="53"/>
      <c r="X308" s="53"/>
      <c r="Y308" s="68"/>
      <c r="Z308" s="53"/>
      <c r="AA308" s="58"/>
      <c r="AB308" s="58"/>
      <c r="AC308" s="51"/>
      <c r="AD308" s="53" t="s">
        <v>1335</v>
      </c>
      <c r="AE308" s="51"/>
    </row>
    <row r="309" spans="1:31" hidden="1">
      <c r="A309" s="47" t="s">
        <v>56</v>
      </c>
      <c r="B309" s="47">
        <v>2023</v>
      </c>
      <c r="C309" s="47">
        <v>2022</v>
      </c>
      <c r="D309" s="47" t="s">
        <v>141</v>
      </c>
      <c r="E309" s="47"/>
      <c r="F309" s="55" t="s">
        <v>142</v>
      </c>
      <c r="G309" s="95"/>
      <c r="H309" s="55"/>
      <c r="I309" s="95" t="s">
        <v>165</v>
      </c>
      <c r="J309" s="55"/>
      <c r="K309" s="96"/>
      <c r="L309" s="96"/>
      <c r="M309" s="96"/>
      <c r="N309" s="96"/>
      <c r="O309" s="96"/>
      <c r="P309" s="97"/>
      <c r="Q309" s="95"/>
      <c r="R309" s="55"/>
      <c r="S309" s="95"/>
      <c r="T309" s="55"/>
      <c r="U309" s="95"/>
      <c r="V309" s="55"/>
      <c r="W309" s="96"/>
      <c r="X309" s="55"/>
      <c r="Y309" s="98"/>
      <c r="Z309" s="55"/>
      <c r="AA309" s="95"/>
      <c r="AB309" s="95"/>
      <c r="AC309" s="47"/>
      <c r="AD309" s="55"/>
      <c r="AE309" s="47"/>
    </row>
    <row r="310" spans="1:31" hidden="1">
      <c r="A310" s="51" t="s">
        <v>48</v>
      </c>
      <c r="B310" s="34">
        <v>2017</v>
      </c>
      <c r="C310" s="51">
        <v>2016</v>
      </c>
      <c r="D310" s="51"/>
      <c r="E310" s="51"/>
      <c r="F310" s="53" t="s">
        <v>168</v>
      </c>
      <c r="G310" s="58"/>
      <c r="H310" s="81"/>
      <c r="I310" s="82"/>
      <c r="J310" s="81"/>
      <c r="K310" s="81"/>
      <c r="L310" s="235"/>
      <c r="M310" s="81"/>
      <c r="N310" s="81"/>
      <c r="O310" s="81"/>
      <c r="P310" s="81"/>
      <c r="Q310" s="82"/>
      <c r="R310" s="81"/>
      <c r="S310" s="82"/>
      <c r="T310" s="81"/>
      <c r="U310" s="82"/>
      <c r="V310" s="81"/>
      <c r="W310" s="82"/>
      <c r="X310" s="81"/>
      <c r="Y310" s="82"/>
      <c r="Z310" s="81"/>
      <c r="AA310" s="82"/>
      <c r="AB310" s="82"/>
      <c r="AC310" s="82"/>
      <c r="AD310" s="82"/>
      <c r="AE310" s="82"/>
    </row>
    <row r="311" spans="1:31" hidden="1">
      <c r="A311" s="51" t="s">
        <v>48</v>
      </c>
      <c r="B311" s="51">
        <v>2018</v>
      </c>
      <c r="C311" s="51">
        <v>2017</v>
      </c>
      <c r="D311" s="51"/>
      <c r="E311" s="51"/>
      <c r="F311" s="53"/>
      <c r="G311" s="58"/>
      <c r="H311" s="53"/>
      <c r="I311" s="58"/>
      <c r="J311" s="113"/>
      <c r="K311" s="99"/>
      <c r="L311" s="99"/>
      <c r="M311" s="99"/>
      <c r="N311" s="99"/>
      <c r="O311" s="114"/>
      <c r="P311" s="115"/>
      <c r="Q311" s="116"/>
      <c r="R311" s="117"/>
      <c r="S311" s="118"/>
      <c r="T311" s="117"/>
      <c r="U311" s="118"/>
      <c r="V311" s="117"/>
      <c r="W311" s="119"/>
      <c r="X311" s="117"/>
      <c r="Y311" s="120"/>
      <c r="Z311" s="117"/>
      <c r="AA311" s="118"/>
      <c r="AB311" s="118"/>
      <c r="AC311" s="121"/>
      <c r="AD311" s="135" t="s">
        <v>168</v>
      </c>
      <c r="AE311" s="121"/>
    </row>
    <row r="312" spans="1:31" hidden="1">
      <c r="A312" s="51" t="s">
        <v>48</v>
      </c>
      <c r="B312" s="51">
        <v>2019</v>
      </c>
      <c r="C312" s="51">
        <v>2018</v>
      </c>
      <c r="D312" s="51"/>
      <c r="E312" s="51"/>
      <c r="F312" s="53"/>
      <c r="G312" s="58"/>
      <c r="H312" s="53"/>
      <c r="I312" s="58"/>
      <c r="J312" s="53" t="s">
        <v>176</v>
      </c>
      <c r="N312" s="52" t="s">
        <v>424</v>
      </c>
      <c r="O312" s="60">
        <v>661747</v>
      </c>
      <c r="P312" s="100"/>
      <c r="Q312" s="159">
        <v>43191</v>
      </c>
      <c r="R312" s="62">
        <v>436753</v>
      </c>
      <c r="S312" s="63">
        <v>0.65999996977696918</v>
      </c>
      <c r="T312" s="70" t="s">
        <v>61</v>
      </c>
      <c r="U312" s="71" t="s">
        <v>61</v>
      </c>
      <c r="V312" s="70" t="s">
        <v>61</v>
      </c>
      <c r="W312" s="71" t="s">
        <v>61</v>
      </c>
      <c r="X312" s="70" t="s">
        <v>61</v>
      </c>
      <c r="Y312" s="72" t="s">
        <v>61</v>
      </c>
      <c r="Z312" s="62">
        <v>92645</v>
      </c>
      <c r="AA312" s="63">
        <v>0.14000063468364798</v>
      </c>
      <c r="AB312" s="63"/>
      <c r="AC312" s="80"/>
      <c r="AD312" s="79" t="s">
        <v>168</v>
      </c>
      <c r="AE312" s="80" t="s">
        <v>803</v>
      </c>
    </row>
    <row r="313" spans="1:31" hidden="1">
      <c r="A313" s="51" t="s">
        <v>48</v>
      </c>
      <c r="B313" s="51">
        <v>2020</v>
      </c>
      <c r="C313" s="51">
        <v>2019</v>
      </c>
      <c r="D313" s="51"/>
      <c r="E313" s="51" t="s">
        <v>344</v>
      </c>
      <c r="F313" s="53" t="s">
        <v>142</v>
      </c>
      <c r="G313" s="58"/>
      <c r="H313" s="53" t="s">
        <v>168</v>
      </c>
      <c r="I313" s="58"/>
      <c r="J313" s="53"/>
      <c r="P313" s="61"/>
      <c r="Q313" s="58"/>
      <c r="R313" s="53"/>
      <c r="S313" s="58"/>
      <c r="T313" s="53"/>
      <c r="U313" s="58"/>
      <c r="V313" s="53"/>
      <c r="X313" s="53"/>
      <c r="Y313" s="65"/>
      <c r="Z313" s="53"/>
      <c r="AA313" s="58"/>
      <c r="AB313" s="58"/>
      <c r="AC313" s="51"/>
      <c r="AD313" s="53"/>
      <c r="AE313" s="51"/>
    </row>
    <row r="314" spans="1:31" hidden="1">
      <c r="A314" s="51" t="s">
        <v>48</v>
      </c>
      <c r="B314" s="51">
        <v>2021</v>
      </c>
      <c r="C314" s="51">
        <v>2020</v>
      </c>
      <c r="D314" s="51"/>
      <c r="E314" s="51" t="s">
        <v>216</v>
      </c>
      <c r="F314" s="53" t="s">
        <v>142</v>
      </c>
      <c r="G314" s="58" t="s">
        <v>824</v>
      </c>
      <c r="H314" s="53" t="s">
        <v>142</v>
      </c>
      <c r="I314" s="58"/>
      <c r="J314" s="53"/>
      <c r="P314" s="61"/>
      <c r="Q314" s="58"/>
      <c r="R314" s="53"/>
      <c r="S314" s="58"/>
      <c r="T314" s="53"/>
      <c r="U314" s="58"/>
      <c r="V314" s="53"/>
      <c r="X314" s="53"/>
      <c r="Y314" s="65"/>
      <c r="Z314" s="53"/>
      <c r="AA314" s="58"/>
      <c r="AB314" s="58"/>
      <c r="AC314" s="51"/>
      <c r="AD314" s="53"/>
      <c r="AE314" s="51"/>
    </row>
    <row r="315" spans="1:31" ht="130.5" hidden="1">
      <c r="A315" s="51" t="s">
        <v>48</v>
      </c>
      <c r="B315" s="51">
        <v>2022</v>
      </c>
      <c r="C315" s="51">
        <v>2021</v>
      </c>
      <c r="D315" s="58" t="s">
        <v>1310</v>
      </c>
      <c r="E315" s="51" t="s">
        <v>344</v>
      </c>
      <c r="F315" s="53" t="s">
        <v>142</v>
      </c>
      <c r="G315" s="54" t="s">
        <v>1369</v>
      </c>
      <c r="H315" s="53" t="s">
        <v>142</v>
      </c>
      <c r="I315" s="58" t="s">
        <v>150</v>
      </c>
      <c r="J315" s="84" t="s">
        <v>176</v>
      </c>
      <c r="K315" s="85"/>
      <c r="P315" s="61"/>
      <c r="Q315" s="58"/>
      <c r="R315" s="53"/>
      <c r="S315" s="58"/>
      <c r="T315" s="53"/>
      <c r="U315" s="58"/>
      <c r="V315" s="53"/>
      <c r="X315" s="53"/>
      <c r="Y315" s="65"/>
      <c r="Z315" s="53"/>
      <c r="AA315" s="58"/>
      <c r="AB315" s="58"/>
      <c r="AC315" s="51"/>
      <c r="AD315" s="53"/>
      <c r="AE315" s="51"/>
    </row>
    <row r="316" spans="1:31">
      <c r="A316" s="51" t="s">
        <v>48</v>
      </c>
      <c r="B316" s="51">
        <v>2023</v>
      </c>
      <c r="C316" s="51">
        <v>2022</v>
      </c>
      <c r="D316" s="58" t="s">
        <v>141</v>
      </c>
      <c r="E316" s="51" t="s">
        <v>344</v>
      </c>
      <c r="F316" s="53" t="s">
        <v>142</v>
      </c>
      <c r="G316" s="58" t="s">
        <v>1370</v>
      </c>
      <c r="H316" s="53" t="s">
        <v>1353</v>
      </c>
      <c r="I316" s="106" t="s">
        <v>150</v>
      </c>
      <c r="J316" s="84"/>
      <c r="K316" s="85"/>
      <c r="P316" s="67"/>
      <c r="Q316" s="58"/>
      <c r="R316" s="53"/>
      <c r="S316" s="58"/>
      <c r="T316" s="53"/>
      <c r="U316" s="58"/>
      <c r="V316" s="53"/>
      <c r="X316" s="53"/>
      <c r="Y316" s="68"/>
      <c r="Z316" s="53"/>
      <c r="AA316" s="58"/>
      <c r="AB316" s="58"/>
      <c r="AC316" s="51"/>
      <c r="AD316" s="53" t="s">
        <v>330</v>
      </c>
      <c r="AE316" s="51"/>
    </row>
    <row r="317" spans="1:31" hidden="1">
      <c r="A317" s="47" t="s">
        <v>48</v>
      </c>
      <c r="B317" s="47">
        <v>2023</v>
      </c>
      <c r="C317" s="47">
        <v>2022</v>
      </c>
      <c r="D317" s="47" t="s">
        <v>141</v>
      </c>
      <c r="E317" s="47"/>
      <c r="F317" s="55" t="s">
        <v>142</v>
      </c>
      <c r="G317" s="95"/>
      <c r="H317" s="55"/>
      <c r="I317" s="95" t="s">
        <v>165</v>
      </c>
      <c r="J317" s="55"/>
      <c r="K317" s="96"/>
      <c r="L317" s="96"/>
      <c r="M317" s="96"/>
      <c r="N317" s="96"/>
      <c r="O317" s="96"/>
      <c r="P317" s="97"/>
      <c r="Q317" s="95"/>
      <c r="R317" s="55"/>
      <c r="S317" s="95"/>
      <c r="T317" s="55"/>
      <c r="U317" s="95"/>
      <c r="V317" s="55"/>
      <c r="W317" s="96"/>
      <c r="X317" s="55"/>
      <c r="Y317" s="98"/>
      <c r="Z317" s="55"/>
      <c r="AA317" s="95"/>
      <c r="AB317" s="95"/>
      <c r="AC317" s="47"/>
      <c r="AD317" s="55"/>
      <c r="AE317" s="47"/>
    </row>
    <row r="318" spans="1:31" hidden="1">
      <c r="A318" s="51" t="s">
        <v>19</v>
      </c>
      <c r="B318" s="51">
        <v>2017</v>
      </c>
      <c r="C318" s="51">
        <v>2016</v>
      </c>
      <c r="D318" s="51"/>
      <c r="E318" s="51"/>
      <c r="F318" s="53" t="s">
        <v>142</v>
      </c>
      <c r="G318" s="58"/>
      <c r="H318" s="53" t="s">
        <v>142</v>
      </c>
      <c r="I318" s="58" t="s">
        <v>150</v>
      </c>
      <c r="J318" s="53" t="s">
        <v>145</v>
      </c>
      <c r="O318" s="60">
        <v>11123392</v>
      </c>
      <c r="P318" s="61"/>
      <c r="Q318" s="58" t="s">
        <v>438</v>
      </c>
      <c r="R318" s="70" t="s">
        <v>61</v>
      </c>
      <c r="S318" s="71" t="s">
        <v>61</v>
      </c>
      <c r="T318" s="70" t="s">
        <v>61</v>
      </c>
      <c r="U318" s="71" t="s">
        <v>61</v>
      </c>
      <c r="V318" s="70" t="s">
        <v>61</v>
      </c>
      <c r="W318" s="71" t="s">
        <v>61</v>
      </c>
      <c r="X318" s="70" t="s">
        <v>61</v>
      </c>
      <c r="Y318" s="72" t="s">
        <v>61</v>
      </c>
      <c r="Z318" s="62">
        <v>1254600</v>
      </c>
      <c r="AA318" s="63">
        <v>0.11278933620248212</v>
      </c>
      <c r="AB318" s="87" t="s">
        <v>61</v>
      </c>
      <c r="AC318" s="80"/>
      <c r="AD318" s="53" t="s">
        <v>168</v>
      </c>
      <c r="AE318" s="51"/>
    </row>
    <row r="319" spans="1:31" hidden="1">
      <c r="A319" s="51" t="s">
        <v>19</v>
      </c>
      <c r="B319" s="51">
        <v>2018</v>
      </c>
      <c r="C319" s="51">
        <v>2017</v>
      </c>
      <c r="D319" s="51"/>
      <c r="E319" s="51"/>
      <c r="F319" s="53"/>
      <c r="G319" s="58"/>
      <c r="H319" s="53"/>
      <c r="I319" s="58"/>
      <c r="J319" s="53" t="s">
        <v>145</v>
      </c>
      <c r="N319" s="60" t="s">
        <v>424</v>
      </c>
      <c r="O319" s="60">
        <v>13626390</v>
      </c>
      <c r="P319" s="100"/>
      <c r="Q319" s="58" t="s">
        <v>440</v>
      </c>
      <c r="R319" s="153" t="s">
        <v>61</v>
      </c>
      <c r="S319" s="154" t="s">
        <v>61</v>
      </c>
      <c r="T319" s="62">
        <v>2900000</v>
      </c>
      <c r="U319" s="63">
        <v>0.21282232491510958</v>
      </c>
      <c r="V319" s="62">
        <v>500000</v>
      </c>
      <c r="W319" s="64">
        <v>3.669350429570855E-2</v>
      </c>
      <c r="X319" s="62">
        <v>0</v>
      </c>
      <c r="Y319" s="65">
        <v>0</v>
      </c>
      <c r="Z319" s="62">
        <v>3400000</v>
      </c>
      <c r="AA319" s="63">
        <v>0.24951582921081814</v>
      </c>
      <c r="AB319" s="63"/>
      <c r="AC319" s="80"/>
      <c r="AD319" s="79" t="s">
        <v>142</v>
      </c>
      <c r="AE319" s="80" t="s">
        <v>1318</v>
      </c>
    </row>
    <row r="320" spans="1:31" hidden="1">
      <c r="A320" s="51" t="s">
        <v>19</v>
      </c>
      <c r="B320" s="51">
        <v>2019</v>
      </c>
      <c r="C320" s="51">
        <v>2018</v>
      </c>
      <c r="D320" s="51"/>
      <c r="E320" s="51"/>
      <c r="F320" s="53"/>
      <c r="G320" s="58"/>
      <c r="H320" s="53"/>
      <c r="I320" s="58"/>
      <c r="J320" s="53" t="s">
        <v>249</v>
      </c>
      <c r="N320" s="60">
        <v>46300000</v>
      </c>
      <c r="O320" s="60">
        <v>46300000</v>
      </c>
      <c r="P320" s="100"/>
      <c r="Q320" s="58" t="s">
        <v>441</v>
      </c>
      <c r="R320" s="70" t="s">
        <v>61</v>
      </c>
      <c r="S320" s="71" t="s">
        <v>61</v>
      </c>
      <c r="T320" s="70" t="s">
        <v>61</v>
      </c>
      <c r="U320" s="71" t="s">
        <v>61</v>
      </c>
      <c r="V320" s="70" t="s">
        <v>61</v>
      </c>
      <c r="W320" s="71" t="s">
        <v>61</v>
      </c>
      <c r="X320" s="70" t="s">
        <v>61</v>
      </c>
      <c r="Y320" s="72" t="s">
        <v>61</v>
      </c>
      <c r="Z320" s="62">
        <v>2550000</v>
      </c>
      <c r="AA320" s="63">
        <v>5.5075593952483799E-2</v>
      </c>
      <c r="AB320" s="87" t="s">
        <v>61</v>
      </c>
      <c r="AC320" s="80"/>
      <c r="AD320" s="79" t="s">
        <v>142</v>
      </c>
      <c r="AE320" s="80" t="s">
        <v>876</v>
      </c>
    </row>
    <row r="321" spans="1:31" hidden="1">
      <c r="A321" s="51" t="s">
        <v>19</v>
      </c>
      <c r="B321" s="51">
        <v>2020</v>
      </c>
      <c r="C321" s="51">
        <v>2019</v>
      </c>
      <c r="D321" s="51"/>
      <c r="E321" s="51"/>
      <c r="F321" s="53" t="s">
        <v>142</v>
      </c>
      <c r="G321" s="58"/>
      <c r="H321" s="53" t="s">
        <v>142</v>
      </c>
      <c r="I321" s="58"/>
      <c r="J321" s="53" t="s">
        <v>145</v>
      </c>
      <c r="N321" s="60">
        <v>52574000</v>
      </c>
      <c r="O321" s="60">
        <v>13881444</v>
      </c>
      <c r="P321" s="103"/>
      <c r="Q321" s="58" t="s">
        <v>442</v>
      </c>
      <c r="R321" s="62">
        <v>6016127</v>
      </c>
      <c r="S321" s="63">
        <v>0.43</v>
      </c>
      <c r="T321" s="62">
        <v>2739331</v>
      </c>
      <c r="U321" s="63">
        <v>0.2</v>
      </c>
      <c r="V321" s="62">
        <v>357283</v>
      </c>
      <c r="W321" s="64">
        <v>0.03</v>
      </c>
      <c r="X321" s="62">
        <v>0</v>
      </c>
      <c r="Y321" s="65">
        <v>0</v>
      </c>
      <c r="Z321" s="62">
        <v>3096614</v>
      </c>
      <c r="AA321" s="63">
        <v>0.23</v>
      </c>
      <c r="AB321" s="63" t="s">
        <v>149</v>
      </c>
      <c r="AC321" s="80"/>
      <c r="AD321" s="79" t="s">
        <v>142</v>
      </c>
      <c r="AE321" s="80" t="s">
        <v>185</v>
      </c>
    </row>
    <row r="322" spans="1:31" hidden="1">
      <c r="A322" s="51" t="s">
        <v>19</v>
      </c>
      <c r="B322" s="51">
        <v>2021</v>
      </c>
      <c r="C322" s="51">
        <v>2020</v>
      </c>
      <c r="D322" s="51"/>
      <c r="E322" s="51"/>
      <c r="F322" s="53" t="s">
        <v>142</v>
      </c>
      <c r="G322" s="58" t="s">
        <v>1311</v>
      </c>
      <c r="H322" s="53" t="s">
        <v>142</v>
      </c>
      <c r="I322" s="58" t="s">
        <v>150</v>
      </c>
      <c r="J322" s="53" t="s">
        <v>145</v>
      </c>
      <c r="M322" s="158">
        <v>44044</v>
      </c>
      <c r="N322" s="59">
        <v>53771000</v>
      </c>
      <c r="O322" s="59">
        <v>17909824</v>
      </c>
      <c r="P322" s="61">
        <v>0.33307589592903236</v>
      </c>
      <c r="Q322" s="58" t="s">
        <v>268</v>
      </c>
      <c r="R322" s="83">
        <v>6332383</v>
      </c>
      <c r="S322" s="63">
        <v>0.35</v>
      </c>
      <c r="T322" s="83">
        <v>1483730</v>
      </c>
      <c r="U322" s="64">
        <v>0.08</v>
      </c>
      <c r="V322" s="83">
        <v>399531</v>
      </c>
      <c r="W322" s="65">
        <v>0.02</v>
      </c>
      <c r="X322" s="53">
        <v>0</v>
      </c>
      <c r="Y322" s="61">
        <v>0</v>
      </c>
      <c r="Z322" s="83">
        <v>1883261</v>
      </c>
      <c r="AA322" s="63">
        <v>0.1</v>
      </c>
      <c r="AB322" s="51" t="s">
        <v>149</v>
      </c>
      <c r="AC322" s="58"/>
      <c r="AE322" s="51"/>
    </row>
    <row r="323" spans="1:31" hidden="1">
      <c r="A323" s="51" t="s">
        <v>19</v>
      </c>
      <c r="B323" s="51">
        <v>2022</v>
      </c>
      <c r="C323" s="51">
        <v>2021</v>
      </c>
      <c r="D323" s="51"/>
      <c r="E323" s="51"/>
      <c r="F323" s="53" t="s">
        <v>142</v>
      </c>
      <c r="G323" s="54" t="s">
        <v>1312</v>
      </c>
      <c r="H323" s="53" t="s">
        <v>142</v>
      </c>
      <c r="I323" s="58" t="s">
        <v>150</v>
      </c>
      <c r="J323" s="53" t="s">
        <v>145</v>
      </c>
      <c r="N323" s="59">
        <v>54986000</v>
      </c>
      <c r="O323" s="60">
        <v>15152179</v>
      </c>
      <c r="P323" s="61">
        <f>O323/N323</f>
        <v>0.27556430727821629</v>
      </c>
      <c r="Q323" s="58" t="s">
        <v>445</v>
      </c>
      <c r="R323" s="62">
        <v>5241474</v>
      </c>
      <c r="S323" s="63">
        <v>0.35</v>
      </c>
      <c r="T323" s="62">
        <v>1998688</v>
      </c>
      <c r="U323" s="63">
        <v>0.13</v>
      </c>
      <c r="V323" s="62">
        <v>367549</v>
      </c>
      <c r="W323" s="64">
        <v>0.02</v>
      </c>
      <c r="X323" s="62">
        <v>0</v>
      </c>
      <c r="Y323" s="65">
        <v>0</v>
      </c>
      <c r="Z323" s="62">
        <v>2366237</v>
      </c>
      <c r="AA323" s="63">
        <v>0.16</v>
      </c>
      <c r="AB323" s="58" t="s">
        <v>153</v>
      </c>
      <c r="AC323" s="51"/>
      <c r="AD323" s="53" t="s">
        <v>142</v>
      </c>
      <c r="AE323" s="51" t="s">
        <v>185</v>
      </c>
    </row>
    <row r="324" spans="1:31">
      <c r="A324" s="51" t="s">
        <v>19</v>
      </c>
      <c r="B324" s="51">
        <v>2023</v>
      </c>
      <c r="C324" s="51">
        <v>2022</v>
      </c>
      <c r="D324" s="51" t="s">
        <v>243</v>
      </c>
      <c r="E324" s="51" t="s">
        <v>448</v>
      </c>
      <c r="F324" s="53" t="s">
        <v>142</v>
      </c>
      <c r="G324" s="58" t="s">
        <v>1312</v>
      </c>
      <c r="H324" s="53" t="s">
        <v>142</v>
      </c>
      <c r="I324" s="58" t="s">
        <v>150</v>
      </c>
      <c r="J324" s="53" t="s">
        <v>145</v>
      </c>
      <c r="M324" s="158"/>
      <c r="N324" s="160">
        <v>54986000</v>
      </c>
      <c r="O324" s="160">
        <v>14834569</v>
      </c>
      <c r="P324" s="67">
        <v>0.27</v>
      </c>
      <c r="Q324" s="58" t="s">
        <v>270</v>
      </c>
      <c r="R324" s="161">
        <v>5109606.2500000009</v>
      </c>
      <c r="S324" s="179">
        <v>0.34</v>
      </c>
      <c r="T324" s="161">
        <v>3142733.2000000007</v>
      </c>
      <c r="U324" s="179">
        <v>0.21</v>
      </c>
      <c r="V324" s="161">
        <v>1211811.8500000001</v>
      </c>
      <c r="W324" s="180">
        <v>0.08</v>
      </c>
      <c r="X324" s="161">
        <v>0</v>
      </c>
      <c r="Y324" s="68">
        <v>0</v>
      </c>
      <c r="Z324" s="161">
        <v>4354545</v>
      </c>
      <c r="AA324" s="179">
        <v>0.28999999999999998</v>
      </c>
      <c r="AB324" s="58" t="s">
        <v>153</v>
      </c>
      <c r="AC324" s="51"/>
      <c r="AD324" s="53" t="s">
        <v>142</v>
      </c>
      <c r="AE324" s="51"/>
    </row>
    <row r="325" spans="1:31" hidden="1">
      <c r="A325" s="47" t="s">
        <v>19</v>
      </c>
      <c r="B325" s="47">
        <v>2023</v>
      </c>
      <c r="C325" s="47">
        <v>2022</v>
      </c>
      <c r="D325" s="47" t="s">
        <v>243</v>
      </c>
      <c r="E325" s="47"/>
      <c r="F325" s="55" t="s">
        <v>142</v>
      </c>
      <c r="G325" s="95"/>
      <c r="H325" s="55" t="s">
        <v>142</v>
      </c>
      <c r="I325" s="95" t="s">
        <v>165</v>
      </c>
      <c r="J325" s="55"/>
      <c r="K325" s="96"/>
      <c r="L325" s="96"/>
      <c r="M325" s="108"/>
      <c r="N325" s="109"/>
      <c r="O325" s="109"/>
      <c r="P325" s="97"/>
      <c r="Q325" s="95"/>
      <c r="R325" s="110"/>
      <c r="S325" s="111"/>
      <c r="T325" s="110"/>
      <c r="U325" s="111"/>
      <c r="V325" s="110"/>
      <c r="W325" s="112"/>
      <c r="X325" s="110"/>
      <c r="Y325" s="98"/>
      <c r="Z325" s="110"/>
      <c r="AA325" s="111"/>
      <c r="AB325" s="95"/>
      <c r="AC325" s="47"/>
      <c r="AD325" s="55"/>
      <c r="AE325" s="47"/>
    </row>
    <row r="326" spans="1:31" hidden="1">
      <c r="A326" s="51" t="s">
        <v>453</v>
      </c>
      <c r="B326" s="34">
        <v>2017</v>
      </c>
      <c r="C326" s="51">
        <v>2016</v>
      </c>
      <c r="D326" s="51"/>
      <c r="E326" s="51"/>
      <c r="F326" s="53" t="s">
        <v>142</v>
      </c>
      <c r="G326" s="58"/>
      <c r="H326" s="105" t="s">
        <v>168</v>
      </c>
      <c r="I326" s="106"/>
      <c r="J326" s="105"/>
      <c r="K326" s="105"/>
      <c r="L326" s="233"/>
      <c r="M326" s="105"/>
      <c r="N326" s="105"/>
      <c r="O326" s="105"/>
      <c r="P326" s="105"/>
      <c r="Q326" s="106"/>
      <c r="R326" s="105"/>
      <c r="S326" s="106"/>
      <c r="T326" s="105"/>
      <c r="U326" s="106"/>
      <c r="V326" s="105"/>
      <c r="W326" s="106"/>
      <c r="X326" s="105"/>
      <c r="Y326" s="106"/>
      <c r="Z326" s="105"/>
      <c r="AA326" s="106"/>
      <c r="AB326" s="106"/>
      <c r="AC326" s="106"/>
      <c r="AD326" s="106"/>
      <c r="AE326" s="106"/>
    </row>
    <row r="327" spans="1:31" hidden="1">
      <c r="A327" s="51" t="s">
        <v>453</v>
      </c>
      <c r="B327" s="51">
        <v>2018</v>
      </c>
      <c r="C327" s="51">
        <v>2017</v>
      </c>
      <c r="D327" s="51"/>
      <c r="E327" s="51"/>
      <c r="F327" s="53" t="s">
        <v>142</v>
      </c>
      <c r="G327" s="58"/>
      <c r="H327" s="53" t="s">
        <v>168</v>
      </c>
      <c r="I327" s="58"/>
      <c r="J327" s="113"/>
      <c r="K327" s="99"/>
      <c r="L327" s="99"/>
      <c r="M327" s="99"/>
      <c r="N327" s="99"/>
      <c r="O327" s="114"/>
      <c r="P327" s="115"/>
      <c r="Q327" s="116"/>
      <c r="R327" s="117"/>
      <c r="S327" s="118"/>
      <c r="T327" s="117"/>
      <c r="U327" s="118"/>
      <c r="V327" s="117"/>
      <c r="W327" s="119"/>
      <c r="X327" s="117"/>
      <c r="Y327" s="120"/>
      <c r="Z327" s="117"/>
      <c r="AA327" s="118"/>
      <c r="AB327" s="118"/>
      <c r="AC327" s="121"/>
      <c r="AD327" s="135"/>
      <c r="AE327" s="121"/>
    </row>
    <row r="328" spans="1:31" hidden="1">
      <c r="A328" s="51" t="s">
        <v>453</v>
      </c>
      <c r="B328" s="51">
        <v>2019</v>
      </c>
      <c r="C328" s="51">
        <v>2018</v>
      </c>
      <c r="D328" s="51"/>
      <c r="E328" s="51"/>
      <c r="F328" s="53" t="s">
        <v>142</v>
      </c>
      <c r="G328" s="58"/>
      <c r="H328" s="53" t="s">
        <v>168</v>
      </c>
      <c r="I328" s="58"/>
      <c r="J328" s="53"/>
      <c r="P328" s="61"/>
      <c r="Q328" s="58"/>
      <c r="R328" s="53"/>
      <c r="S328" s="58"/>
      <c r="T328" s="53"/>
      <c r="U328" s="58"/>
      <c r="V328" s="53"/>
      <c r="X328" s="53"/>
      <c r="Y328" s="65"/>
      <c r="Z328" s="53"/>
      <c r="AA328" s="58"/>
      <c r="AB328" s="58"/>
      <c r="AC328" s="51"/>
      <c r="AD328" s="53"/>
      <c r="AE328" s="51"/>
    </row>
    <row r="329" spans="1:31" hidden="1">
      <c r="A329" s="51" t="s">
        <v>453</v>
      </c>
      <c r="B329" s="51">
        <v>2020</v>
      </c>
      <c r="C329" s="51">
        <v>2019</v>
      </c>
      <c r="D329" s="51"/>
      <c r="E329" s="51"/>
      <c r="F329" s="53" t="s">
        <v>142</v>
      </c>
      <c r="G329" s="58"/>
      <c r="H329" s="53" t="s">
        <v>168</v>
      </c>
      <c r="I329" s="58"/>
      <c r="J329" s="53"/>
      <c r="P329" s="61"/>
      <c r="Q329" s="58"/>
      <c r="R329" s="53"/>
      <c r="S329" s="58"/>
      <c r="T329" s="53"/>
      <c r="U329" s="58"/>
      <c r="V329" s="53"/>
      <c r="X329" s="53"/>
      <c r="Y329" s="65"/>
      <c r="Z329" s="53"/>
      <c r="AA329" s="58"/>
      <c r="AB329" s="58"/>
      <c r="AC329" s="51"/>
      <c r="AD329" s="53"/>
      <c r="AE329" s="51"/>
    </row>
    <row r="330" spans="1:31" hidden="1">
      <c r="A330" s="51" t="s">
        <v>453</v>
      </c>
      <c r="B330" s="51">
        <v>2021</v>
      </c>
      <c r="C330" s="51">
        <v>2020</v>
      </c>
      <c r="D330" s="51"/>
      <c r="E330" s="51"/>
      <c r="F330" s="53" t="s">
        <v>142</v>
      </c>
      <c r="G330" s="58" t="s">
        <v>1345</v>
      </c>
      <c r="H330" s="53" t="s">
        <v>168</v>
      </c>
      <c r="I330" s="58"/>
      <c r="J330" s="53"/>
      <c r="P330" s="61"/>
      <c r="Q330" s="58"/>
      <c r="R330" s="53"/>
      <c r="S330" s="58"/>
      <c r="T330" s="53"/>
      <c r="U330" s="58"/>
      <c r="V330" s="53"/>
      <c r="X330" s="53"/>
      <c r="Y330" s="65"/>
      <c r="Z330" s="53"/>
      <c r="AA330" s="58"/>
      <c r="AB330" s="58"/>
      <c r="AC330" s="51"/>
      <c r="AD330" s="53"/>
      <c r="AE330" s="51"/>
    </row>
    <row r="331" spans="1:31" hidden="1">
      <c r="A331" s="51" t="s">
        <v>453</v>
      </c>
      <c r="B331" s="51">
        <v>2022</v>
      </c>
      <c r="C331" s="51">
        <v>2021</v>
      </c>
      <c r="D331" s="51"/>
      <c r="E331" s="51"/>
      <c r="F331" s="53" t="s">
        <v>142</v>
      </c>
      <c r="G331" s="54" t="s">
        <v>1345</v>
      </c>
      <c r="H331" s="104" t="s">
        <v>168</v>
      </c>
      <c r="I331" s="82"/>
      <c r="J331" s="81"/>
      <c r="K331" s="81"/>
      <c r="L331" s="235"/>
      <c r="M331" s="81"/>
      <c r="N331" s="81"/>
      <c r="O331" s="81"/>
      <c r="P331" s="81"/>
      <c r="Q331" s="82"/>
      <c r="R331" s="81"/>
      <c r="S331" s="82"/>
      <c r="T331" s="81"/>
      <c r="U331" s="82"/>
      <c r="V331" s="81"/>
      <c r="W331" s="82"/>
      <c r="X331" s="81"/>
      <c r="Y331" s="82"/>
      <c r="Z331" s="81"/>
      <c r="AA331" s="82"/>
      <c r="AB331" s="82"/>
      <c r="AC331" s="82"/>
      <c r="AD331" s="82"/>
      <c r="AE331" s="82"/>
    </row>
    <row r="332" spans="1:31" customFormat="1" hidden="1">
      <c r="A332" s="4" t="s">
        <v>453</v>
      </c>
      <c r="B332" s="4">
        <v>2023</v>
      </c>
      <c r="C332" s="4">
        <v>2022</v>
      </c>
      <c r="D332" s="4" t="s">
        <v>141</v>
      </c>
      <c r="E332" s="4"/>
      <c r="F332" s="10" t="s">
        <v>168</v>
      </c>
      <c r="G332" s="12"/>
      <c r="H332" s="10"/>
      <c r="I332" s="12"/>
      <c r="J332" s="10"/>
      <c r="K332" s="11"/>
      <c r="L332" s="11"/>
      <c r="M332" s="11"/>
      <c r="N332" s="11"/>
      <c r="O332" s="11"/>
      <c r="P332" s="17"/>
      <c r="Q332" s="12"/>
      <c r="R332" s="10"/>
      <c r="S332" s="12"/>
      <c r="T332" s="10"/>
      <c r="U332" s="12"/>
      <c r="V332" s="10"/>
      <c r="W332" s="11"/>
      <c r="X332" s="10"/>
      <c r="Y332" s="18"/>
      <c r="Z332" s="10"/>
      <c r="AA332" s="12"/>
      <c r="AB332" s="12"/>
      <c r="AC332" s="4"/>
      <c r="AD332" s="10"/>
      <c r="AE332" s="4"/>
    </row>
    <row r="333" spans="1:31" hidden="1">
      <c r="A333" s="51" t="s">
        <v>454</v>
      </c>
      <c r="B333" s="34">
        <v>2017</v>
      </c>
      <c r="C333" s="51">
        <v>2016</v>
      </c>
      <c r="D333" s="51"/>
      <c r="E333" s="51"/>
      <c r="F333" s="53" t="s">
        <v>168</v>
      </c>
      <c r="G333" s="58"/>
      <c r="H333" s="81"/>
      <c r="I333" s="82"/>
      <c r="J333" s="81"/>
      <c r="K333" s="81"/>
      <c r="L333" s="235"/>
      <c r="M333" s="81"/>
      <c r="N333" s="81"/>
      <c r="O333" s="81"/>
      <c r="P333" s="81"/>
      <c r="Q333" s="82"/>
      <c r="R333" s="81"/>
      <c r="S333" s="82"/>
      <c r="T333" s="81"/>
      <c r="U333" s="82"/>
      <c r="V333" s="81"/>
      <c r="W333" s="82"/>
      <c r="X333" s="81"/>
      <c r="Y333" s="82"/>
      <c r="Z333" s="81"/>
      <c r="AA333" s="82"/>
      <c r="AB333" s="82"/>
      <c r="AC333" s="82"/>
      <c r="AD333" s="82"/>
      <c r="AE333" s="82"/>
    </row>
    <row r="334" spans="1:31" hidden="1">
      <c r="A334" s="51" t="s">
        <v>454</v>
      </c>
      <c r="B334" s="51">
        <v>2018</v>
      </c>
      <c r="C334" s="51">
        <v>2017</v>
      </c>
      <c r="D334" s="51"/>
      <c r="E334" s="51"/>
      <c r="F334" s="53"/>
      <c r="G334" s="58"/>
      <c r="H334" s="53"/>
      <c r="I334" s="58"/>
      <c r="J334" s="113"/>
      <c r="K334" s="99"/>
      <c r="L334" s="99"/>
      <c r="M334" s="99"/>
      <c r="N334" s="99"/>
      <c r="O334" s="114"/>
      <c r="P334" s="115"/>
      <c r="Q334" s="116"/>
      <c r="R334" s="117"/>
      <c r="S334" s="118"/>
      <c r="T334" s="117"/>
      <c r="U334" s="118"/>
      <c r="V334" s="117"/>
      <c r="W334" s="119"/>
      <c r="X334" s="117"/>
      <c r="Y334" s="120"/>
      <c r="Z334" s="117"/>
      <c r="AA334" s="118"/>
      <c r="AB334" s="118"/>
      <c r="AC334" s="121"/>
      <c r="AD334" s="135"/>
      <c r="AE334" s="121"/>
    </row>
    <row r="335" spans="1:31" hidden="1">
      <c r="A335" s="51" t="s">
        <v>454</v>
      </c>
      <c r="B335" s="51">
        <v>2019</v>
      </c>
      <c r="C335" s="51">
        <v>2018</v>
      </c>
      <c r="D335" s="51"/>
      <c r="E335" s="51"/>
      <c r="F335" s="53"/>
      <c r="G335" s="58"/>
      <c r="H335" s="53"/>
      <c r="I335" s="58"/>
      <c r="J335" s="53"/>
      <c r="P335" s="61"/>
      <c r="Q335" s="58"/>
      <c r="R335" s="53"/>
      <c r="S335" s="58"/>
      <c r="T335" s="53"/>
      <c r="U335" s="58"/>
      <c r="V335" s="53"/>
      <c r="X335" s="53"/>
      <c r="Y335" s="65"/>
      <c r="Z335" s="53"/>
      <c r="AA335" s="58"/>
      <c r="AB335" s="58"/>
      <c r="AC335" s="51"/>
      <c r="AD335" s="53"/>
      <c r="AE335" s="51"/>
    </row>
    <row r="336" spans="1:31" hidden="1">
      <c r="A336" s="51" t="s">
        <v>454</v>
      </c>
      <c r="B336" s="51">
        <v>2020</v>
      </c>
      <c r="C336" s="51">
        <v>2019</v>
      </c>
      <c r="D336" s="51"/>
      <c r="E336" s="51"/>
      <c r="F336" s="53" t="s">
        <v>142</v>
      </c>
      <c r="G336" s="58"/>
      <c r="H336" s="53" t="s">
        <v>168</v>
      </c>
      <c r="I336" s="58"/>
      <c r="J336" s="53"/>
      <c r="P336" s="61"/>
      <c r="Q336" s="58"/>
      <c r="R336" s="53"/>
      <c r="S336" s="58"/>
      <c r="T336" s="53"/>
      <c r="U336" s="58"/>
      <c r="V336" s="53"/>
      <c r="X336" s="53"/>
      <c r="Y336" s="65"/>
      <c r="Z336" s="53"/>
      <c r="AA336" s="58"/>
      <c r="AB336" s="58"/>
      <c r="AC336" s="51"/>
      <c r="AD336" s="53"/>
      <c r="AE336" s="51"/>
    </row>
    <row r="337" spans="1:31" hidden="1">
      <c r="A337" s="51" t="s">
        <v>454</v>
      </c>
      <c r="B337" s="51">
        <v>2021</v>
      </c>
      <c r="C337" s="51">
        <v>2020</v>
      </c>
      <c r="D337" s="51"/>
      <c r="E337" s="51"/>
      <c r="F337" s="53" t="s">
        <v>142</v>
      </c>
      <c r="G337" s="58" t="s">
        <v>185</v>
      </c>
      <c r="H337" s="53" t="s">
        <v>168</v>
      </c>
      <c r="I337" s="58"/>
      <c r="J337" s="53"/>
      <c r="P337" s="61"/>
      <c r="Q337" s="58"/>
      <c r="R337" s="53"/>
      <c r="S337" s="58"/>
      <c r="T337" s="53"/>
      <c r="U337" s="58"/>
      <c r="V337" s="53"/>
      <c r="X337" s="53"/>
      <c r="Y337" s="65"/>
      <c r="Z337" s="53"/>
      <c r="AA337" s="58"/>
      <c r="AB337" s="58"/>
      <c r="AC337" s="51"/>
      <c r="AD337" s="53"/>
      <c r="AE337" s="51"/>
    </row>
    <row r="338" spans="1:31" ht="130.5" hidden="1">
      <c r="A338" s="51" t="s">
        <v>454</v>
      </c>
      <c r="B338" s="51">
        <v>2022</v>
      </c>
      <c r="C338" s="51">
        <v>2021</v>
      </c>
      <c r="D338" s="51"/>
      <c r="E338" s="51"/>
      <c r="F338" s="53" t="s">
        <v>142</v>
      </c>
      <c r="G338" s="54" t="s">
        <v>1371</v>
      </c>
      <c r="H338" s="104" t="s">
        <v>168</v>
      </c>
      <c r="I338" s="82"/>
      <c r="J338" s="81"/>
      <c r="K338" s="81"/>
      <c r="L338" s="235"/>
      <c r="M338" s="81"/>
      <c r="N338" s="81"/>
      <c r="O338" s="81"/>
      <c r="P338" s="81"/>
      <c r="Q338" s="82"/>
      <c r="R338" s="81"/>
      <c r="S338" s="82"/>
      <c r="T338" s="81"/>
      <c r="U338" s="82"/>
      <c r="V338" s="81"/>
      <c r="W338" s="82"/>
      <c r="X338" s="81"/>
      <c r="Y338" s="82"/>
      <c r="Z338" s="81"/>
      <c r="AA338" s="82"/>
      <c r="AB338" s="82"/>
      <c r="AC338" s="82"/>
      <c r="AD338" s="82"/>
      <c r="AE338" s="82"/>
    </row>
    <row r="339" spans="1:31">
      <c r="A339" s="51" t="s">
        <v>454</v>
      </c>
      <c r="B339" s="51">
        <v>2023</v>
      </c>
      <c r="C339" s="51">
        <v>2022</v>
      </c>
      <c r="D339" s="51" t="s">
        <v>141</v>
      </c>
      <c r="E339" s="51"/>
      <c r="F339" s="53" t="s">
        <v>142</v>
      </c>
      <c r="G339" s="58"/>
      <c r="H339" s="53" t="s">
        <v>1334</v>
      </c>
      <c r="I339" s="106" t="s">
        <v>150</v>
      </c>
      <c r="J339" s="53"/>
      <c r="P339" s="67"/>
      <c r="Q339" s="58"/>
      <c r="R339" s="53"/>
      <c r="S339" s="58"/>
      <c r="T339" s="53"/>
      <c r="U339" s="58"/>
      <c r="V339" s="53"/>
      <c r="X339" s="53"/>
      <c r="Y339" s="68"/>
      <c r="Z339" s="53"/>
      <c r="AA339" s="58"/>
      <c r="AB339" s="58"/>
      <c r="AC339" s="51"/>
      <c r="AD339" s="53" t="s">
        <v>1372</v>
      </c>
      <c r="AE339" s="51"/>
    </row>
    <row r="340" spans="1:31" hidden="1">
      <c r="A340" s="47" t="s">
        <v>454</v>
      </c>
      <c r="B340" s="47">
        <v>2023</v>
      </c>
      <c r="C340" s="47">
        <v>2022</v>
      </c>
      <c r="D340" s="47" t="s">
        <v>141</v>
      </c>
      <c r="E340" s="47"/>
      <c r="F340" s="55" t="s">
        <v>142</v>
      </c>
      <c r="G340" s="95"/>
      <c r="H340" s="55"/>
      <c r="I340" s="95" t="s">
        <v>165</v>
      </c>
      <c r="J340" s="55"/>
      <c r="K340" s="96"/>
      <c r="L340" s="96"/>
      <c r="M340" s="96"/>
      <c r="N340" s="96"/>
      <c r="O340" s="96"/>
      <c r="P340" s="97"/>
      <c r="Q340" s="95"/>
      <c r="R340" s="55"/>
      <c r="S340" s="95"/>
      <c r="T340" s="55"/>
      <c r="U340" s="95"/>
      <c r="V340" s="55"/>
      <c r="W340" s="96"/>
      <c r="X340" s="55"/>
      <c r="Y340" s="98"/>
      <c r="Z340" s="55"/>
      <c r="AA340" s="95"/>
      <c r="AB340" s="95"/>
      <c r="AC340" s="47"/>
      <c r="AD340" s="55"/>
      <c r="AE340" s="47"/>
    </row>
    <row r="341" spans="1:31" hidden="1">
      <c r="A341" s="51" t="s">
        <v>38</v>
      </c>
      <c r="B341" s="34">
        <v>2017</v>
      </c>
      <c r="C341" s="51">
        <v>2016</v>
      </c>
      <c r="D341" s="51"/>
      <c r="E341" s="51"/>
      <c r="F341" s="53" t="s">
        <v>168</v>
      </c>
      <c r="G341" s="58"/>
      <c r="H341" s="81" t="s">
        <v>168</v>
      </c>
      <c r="I341" s="82"/>
      <c r="J341" s="81"/>
      <c r="K341" s="81"/>
      <c r="L341" s="235"/>
      <c r="M341" s="81"/>
      <c r="N341" s="81"/>
      <c r="O341" s="81"/>
      <c r="P341" s="81"/>
      <c r="Q341" s="82"/>
      <c r="R341" s="81"/>
      <c r="S341" s="82"/>
      <c r="T341" s="81"/>
      <c r="U341" s="82"/>
      <c r="V341" s="81"/>
      <c r="W341" s="82"/>
      <c r="X341" s="81"/>
      <c r="Y341" s="82"/>
      <c r="Z341" s="81"/>
      <c r="AA341" s="82"/>
      <c r="AB341" s="82"/>
      <c r="AC341" s="82"/>
      <c r="AD341" s="82"/>
      <c r="AE341" s="82"/>
    </row>
    <row r="342" spans="1:31" hidden="1">
      <c r="A342" s="51" t="s">
        <v>38</v>
      </c>
      <c r="B342" s="51">
        <v>2018</v>
      </c>
      <c r="C342" s="51">
        <v>2017</v>
      </c>
      <c r="D342" s="51"/>
      <c r="E342" s="51"/>
      <c r="F342" s="53"/>
      <c r="G342" s="58"/>
      <c r="H342" s="53"/>
      <c r="I342" s="58"/>
      <c r="J342" s="113"/>
      <c r="K342" s="99"/>
      <c r="L342" s="99"/>
      <c r="M342" s="99"/>
      <c r="N342" s="99"/>
      <c r="O342" s="114"/>
      <c r="P342" s="115"/>
      <c r="Q342" s="116"/>
      <c r="R342" s="117"/>
      <c r="S342" s="118"/>
      <c r="T342" s="117"/>
      <c r="U342" s="118"/>
      <c r="V342" s="117"/>
      <c r="W342" s="119"/>
      <c r="X342" s="117"/>
      <c r="Y342" s="120"/>
      <c r="Z342" s="117"/>
      <c r="AA342" s="118"/>
      <c r="AB342" s="118"/>
      <c r="AC342" s="121"/>
      <c r="AD342" s="135"/>
      <c r="AE342" s="121"/>
    </row>
    <row r="343" spans="1:31" hidden="1">
      <c r="A343" s="51" t="s">
        <v>38</v>
      </c>
      <c r="B343" s="51">
        <v>2019</v>
      </c>
      <c r="C343" s="51">
        <v>2018</v>
      </c>
      <c r="D343" s="51"/>
      <c r="E343" s="51"/>
      <c r="F343" s="53"/>
      <c r="G343" s="58"/>
      <c r="H343" s="53"/>
      <c r="I343" s="58"/>
      <c r="J343" s="53" t="s">
        <v>176</v>
      </c>
      <c r="N343" s="52" t="s">
        <v>424</v>
      </c>
      <c r="O343" s="60">
        <v>1500000</v>
      </c>
      <c r="P343" s="100"/>
      <c r="Q343" s="58" t="s">
        <v>465</v>
      </c>
      <c r="R343" s="62">
        <v>855000</v>
      </c>
      <c r="S343" s="63">
        <v>0.56999999999999995</v>
      </c>
      <c r="T343" s="70" t="s">
        <v>61</v>
      </c>
      <c r="U343" s="71" t="s">
        <v>61</v>
      </c>
      <c r="V343" s="70" t="s">
        <v>61</v>
      </c>
      <c r="W343" s="71" t="s">
        <v>61</v>
      </c>
      <c r="X343" s="70" t="s">
        <v>61</v>
      </c>
      <c r="Y343" s="72" t="s">
        <v>61</v>
      </c>
      <c r="Z343" s="62">
        <v>502500</v>
      </c>
      <c r="AA343" s="63">
        <v>0.33500000000000002</v>
      </c>
      <c r="AB343" s="63"/>
      <c r="AC343" s="80"/>
      <c r="AD343" s="79" t="s">
        <v>168</v>
      </c>
      <c r="AE343" s="80" t="s">
        <v>803</v>
      </c>
    </row>
    <row r="344" spans="1:31" hidden="1">
      <c r="A344" s="51" t="s">
        <v>38</v>
      </c>
      <c r="B344" s="51">
        <v>2020</v>
      </c>
      <c r="C344" s="51">
        <v>2019</v>
      </c>
      <c r="D344" s="51"/>
      <c r="E344" s="51" t="s">
        <v>344</v>
      </c>
      <c r="F344" s="53" t="s">
        <v>142</v>
      </c>
      <c r="G344" s="58"/>
      <c r="H344" s="53" t="s">
        <v>142</v>
      </c>
      <c r="I344" s="58"/>
      <c r="J344" s="53" t="s">
        <v>294</v>
      </c>
      <c r="N344" s="60">
        <v>916000</v>
      </c>
      <c r="O344" s="60">
        <v>916000</v>
      </c>
      <c r="P344" s="103"/>
      <c r="Q344" s="58" t="s">
        <v>466</v>
      </c>
      <c r="R344" s="62">
        <v>577080</v>
      </c>
      <c r="S344" s="63">
        <v>0.63</v>
      </c>
      <c r="T344" s="79" t="s">
        <v>61</v>
      </c>
      <c r="U344" s="63" t="s">
        <v>61</v>
      </c>
      <c r="V344" s="79" t="s">
        <v>61</v>
      </c>
      <c r="W344" s="64" t="s">
        <v>61</v>
      </c>
      <c r="X344" s="62" t="s">
        <v>61</v>
      </c>
      <c r="Y344" s="65" t="s">
        <v>61</v>
      </c>
      <c r="Z344" s="62">
        <v>265640</v>
      </c>
      <c r="AA344" s="63">
        <v>0.28999999999999998</v>
      </c>
      <c r="AB344" s="63" t="s">
        <v>61</v>
      </c>
      <c r="AC344" s="80"/>
      <c r="AD344" s="79" t="s">
        <v>168</v>
      </c>
      <c r="AE344" s="80" t="s">
        <v>148</v>
      </c>
    </row>
    <row r="345" spans="1:31" hidden="1">
      <c r="A345" s="138" t="s">
        <v>38</v>
      </c>
      <c r="B345" s="138">
        <v>2021</v>
      </c>
      <c r="C345" s="138">
        <v>2020</v>
      </c>
      <c r="D345" s="51"/>
      <c r="E345" s="51"/>
      <c r="F345" s="53" t="s">
        <v>142</v>
      </c>
      <c r="G345" s="58" t="s">
        <v>1311</v>
      </c>
      <c r="H345" s="139"/>
      <c r="I345" s="58"/>
      <c r="J345" s="53"/>
      <c r="P345" s="61"/>
      <c r="Q345" s="58"/>
      <c r="R345" s="53"/>
      <c r="S345" s="58"/>
      <c r="T345" s="53"/>
      <c r="U345" s="58"/>
      <c r="V345" s="53"/>
      <c r="X345" s="53"/>
      <c r="Y345" s="65"/>
      <c r="Z345" s="53"/>
      <c r="AA345" s="58"/>
      <c r="AB345" s="58"/>
      <c r="AC345" s="51"/>
      <c r="AD345" s="53"/>
      <c r="AE345" s="51"/>
    </row>
    <row r="346" spans="1:31" ht="29" hidden="1">
      <c r="A346" s="51" t="s">
        <v>38</v>
      </c>
      <c r="B346" s="51">
        <v>2022</v>
      </c>
      <c r="C346" s="51">
        <v>2021</v>
      </c>
      <c r="D346" s="51"/>
      <c r="E346" s="51"/>
      <c r="F346" s="53" t="s">
        <v>142</v>
      </c>
      <c r="G346" s="54" t="s">
        <v>1373</v>
      </c>
      <c r="H346" s="53" t="s">
        <v>142</v>
      </c>
      <c r="I346" s="58" t="s">
        <v>150</v>
      </c>
      <c r="J346" s="84" t="s">
        <v>463</v>
      </c>
      <c r="K346" s="85"/>
      <c r="P346" s="61"/>
      <c r="Q346" s="58"/>
      <c r="R346" s="53"/>
      <c r="S346" s="58"/>
      <c r="T346" s="53"/>
      <c r="U346" s="58"/>
      <c r="V346" s="53"/>
      <c r="X346" s="53"/>
      <c r="Y346" s="65"/>
      <c r="Z346" s="53"/>
      <c r="AA346" s="58"/>
      <c r="AB346" s="58"/>
      <c r="AC346" s="51"/>
      <c r="AD346" s="53"/>
      <c r="AE346" s="51"/>
    </row>
    <row r="347" spans="1:31">
      <c r="A347" s="51" t="s">
        <v>38</v>
      </c>
      <c r="B347" s="51">
        <v>2023</v>
      </c>
      <c r="C347" s="51">
        <v>2022</v>
      </c>
      <c r="D347" s="51" t="s">
        <v>141</v>
      </c>
      <c r="E347" s="51"/>
      <c r="F347" s="53" t="s">
        <v>142</v>
      </c>
      <c r="G347" s="58" t="s">
        <v>1374</v>
      </c>
      <c r="H347" s="53"/>
      <c r="I347" s="106" t="s">
        <v>150</v>
      </c>
      <c r="J347" s="84" t="s">
        <v>145</v>
      </c>
      <c r="K347" s="85"/>
      <c r="P347" s="67"/>
      <c r="Q347" s="58"/>
      <c r="R347" s="53"/>
      <c r="S347" s="58"/>
      <c r="T347" s="53"/>
      <c r="U347" s="58"/>
      <c r="V347" s="53"/>
      <c r="X347" s="53"/>
      <c r="Y347" s="68"/>
      <c r="Z347" s="53"/>
      <c r="AA347" s="58"/>
      <c r="AB347" s="58"/>
      <c r="AC347" s="51"/>
      <c r="AD347" s="53" t="s">
        <v>1322</v>
      </c>
      <c r="AE347" s="51"/>
    </row>
    <row r="348" spans="1:31" hidden="1">
      <c r="A348" s="47" t="s">
        <v>38</v>
      </c>
      <c r="B348" s="47">
        <v>2023</v>
      </c>
      <c r="C348" s="47">
        <v>2022</v>
      </c>
      <c r="D348" s="47" t="s">
        <v>141</v>
      </c>
      <c r="E348" s="47"/>
      <c r="F348" s="55" t="s">
        <v>142</v>
      </c>
      <c r="G348" s="95"/>
      <c r="H348" s="55"/>
      <c r="I348" s="95" t="s">
        <v>165</v>
      </c>
      <c r="J348" s="55"/>
      <c r="K348" s="96"/>
      <c r="L348" s="96"/>
      <c r="M348" s="96"/>
      <c r="N348" s="96"/>
      <c r="O348" s="96"/>
      <c r="P348" s="97"/>
      <c r="Q348" s="95"/>
      <c r="R348" s="55"/>
      <c r="S348" s="95"/>
      <c r="T348" s="55"/>
      <c r="U348" s="95"/>
      <c r="V348" s="55"/>
      <c r="W348" s="96"/>
      <c r="X348" s="55"/>
      <c r="Y348" s="98"/>
      <c r="Z348" s="55"/>
      <c r="AA348" s="95"/>
      <c r="AB348" s="95"/>
      <c r="AC348" s="47"/>
      <c r="AD348" s="55"/>
      <c r="AE348" s="47"/>
    </row>
    <row r="349" spans="1:31" hidden="1">
      <c r="A349" s="51" t="s">
        <v>50</v>
      </c>
      <c r="B349" s="51">
        <v>2017</v>
      </c>
      <c r="C349" s="51">
        <v>2016</v>
      </c>
      <c r="D349" s="51"/>
      <c r="E349" s="51"/>
      <c r="F349" s="53" t="s">
        <v>142</v>
      </c>
      <c r="G349" s="58"/>
      <c r="H349" s="53" t="s">
        <v>142</v>
      </c>
      <c r="I349" s="58" t="s">
        <v>150</v>
      </c>
      <c r="J349" s="53" t="s">
        <v>145</v>
      </c>
      <c r="O349" s="60">
        <v>1412131</v>
      </c>
      <c r="P349" s="61"/>
      <c r="Q349" s="58" t="s">
        <v>1375</v>
      </c>
      <c r="R349" s="62">
        <v>470253</v>
      </c>
      <c r="S349" s="63">
        <v>0.3330094729171727</v>
      </c>
      <c r="T349" s="62">
        <v>357937</v>
      </c>
      <c r="U349" s="63">
        <v>0.25347294266608411</v>
      </c>
      <c r="V349" s="62">
        <v>152320</v>
      </c>
      <c r="W349" s="64">
        <v>0.11</v>
      </c>
      <c r="X349" s="62">
        <v>0</v>
      </c>
      <c r="Y349" s="65">
        <v>0</v>
      </c>
      <c r="Z349" s="62">
        <v>510257</v>
      </c>
      <c r="AA349" s="63">
        <v>0.36133828943632001</v>
      </c>
      <c r="AB349" s="63"/>
      <c r="AC349" s="80"/>
      <c r="AD349" s="79" t="s">
        <v>142</v>
      </c>
      <c r="AE349" s="80" t="s">
        <v>1356</v>
      </c>
    </row>
    <row r="350" spans="1:31" hidden="1">
      <c r="A350" s="51" t="s">
        <v>50</v>
      </c>
      <c r="B350" s="51">
        <v>2018</v>
      </c>
      <c r="C350" s="51">
        <v>2017</v>
      </c>
      <c r="D350" s="51"/>
      <c r="E350" s="51"/>
      <c r="F350" s="53"/>
      <c r="G350" s="58"/>
      <c r="H350" s="53"/>
      <c r="I350" s="58"/>
      <c r="J350" s="53" t="s">
        <v>145</v>
      </c>
      <c r="N350" s="60" t="s">
        <v>424</v>
      </c>
      <c r="O350" s="60">
        <v>1412131</v>
      </c>
      <c r="P350" s="100"/>
      <c r="Q350" s="58" t="s">
        <v>474</v>
      </c>
      <c r="R350" s="62">
        <v>418150</v>
      </c>
      <c r="S350" s="63">
        <v>0.29611275441159496</v>
      </c>
      <c r="T350" s="62">
        <v>230618</v>
      </c>
      <c r="U350" s="63">
        <v>0.16331204399591823</v>
      </c>
      <c r="V350" s="62">
        <v>114951</v>
      </c>
      <c r="W350" s="64">
        <v>8.1402504441868348E-2</v>
      </c>
      <c r="X350" s="62">
        <v>0</v>
      </c>
      <c r="Y350" s="65">
        <v>0</v>
      </c>
      <c r="Z350" s="62">
        <v>345569</v>
      </c>
      <c r="AA350" s="63">
        <v>0.24471454843778659</v>
      </c>
      <c r="AB350" s="63"/>
      <c r="AC350" s="80"/>
      <c r="AD350" s="79" t="s">
        <v>142</v>
      </c>
      <c r="AE350" s="80" t="s">
        <v>1318</v>
      </c>
    </row>
    <row r="351" spans="1:31" hidden="1">
      <c r="A351" s="51" t="s">
        <v>50</v>
      </c>
      <c r="B351" s="51">
        <v>2019</v>
      </c>
      <c r="C351" s="51">
        <v>2018</v>
      </c>
      <c r="D351" s="51"/>
      <c r="E351" s="51"/>
      <c r="F351" s="53"/>
      <c r="G351" s="58"/>
      <c r="H351" s="53"/>
      <c r="I351" s="58"/>
      <c r="J351" s="53" t="s">
        <v>145</v>
      </c>
      <c r="N351" s="59">
        <v>2272021</v>
      </c>
      <c r="O351" s="60">
        <v>1454255</v>
      </c>
      <c r="P351" s="100"/>
      <c r="Q351" s="58" t="s">
        <v>411</v>
      </c>
      <c r="R351" s="62">
        <v>477802</v>
      </c>
      <c r="S351" s="63">
        <v>0.32855448322336867</v>
      </c>
      <c r="T351" s="62">
        <v>230682</v>
      </c>
      <c r="U351" s="63">
        <v>0.15862555053962338</v>
      </c>
      <c r="V351" s="62">
        <v>42953</v>
      </c>
      <c r="W351" s="64">
        <v>2.95360854870707E-2</v>
      </c>
      <c r="X351" s="62">
        <v>0</v>
      </c>
      <c r="Y351" s="65">
        <v>0</v>
      </c>
      <c r="Z351" s="62">
        <v>273635</v>
      </c>
      <c r="AA351" s="63">
        <v>0.18816163602669408</v>
      </c>
      <c r="AB351" s="63"/>
      <c r="AC351" s="80"/>
      <c r="AD351" s="79" t="s">
        <v>168</v>
      </c>
      <c r="AE351" s="80" t="s">
        <v>876</v>
      </c>
    </row>
    <row r="352" spans="1:31" hidden="1">
      <c r="A352" s="51" t="s">
        <v>50</v>
      </c>
      <c r="B352" s="51">
        <v>2020</v>
      </c>
      <c r="C352" s="51">
        <v>2019</v>
      </c>
      <c r="D352" s="51"/>
      <c r="E352" s="51"/>
      <c r="F352" s="53" t="s">
        <v>142</v>
      </c>
      <c r="G352" s="58"/>
      <c r="H352" s="53" t="s">
        <v>142</v>
      </c>
      <c r="I352" s="58"/>
      <c r="J352" s="53" t="s">
        <v>145</v>
      </c>
      <c r="N352" s="59">
        <v>2293000</v>
      </c>
      <c r="O352" s="60">
        <v>1455255</v>
      </c>
      <c r="P352" s="103"/>
      <c r="Q352" s="58" t="s">
        <v>364</v>
      </c>
      <c r="R352" s="62">
        <v>553832</v>
      </c>
      <c r="S352" s="63">
        <v>0.38</v>
      </c>
      <c r="T352" s="62">
        <v>362503</v>
      </c>
      <c r="U352" s="63">
        <v>0.25</v>
      </c>
      <c r="V352" s="62">
        <v>71224</v>
      </c>
      <c r="W352" s="64">
        <v>0.05</v>
      </c>
      <c r="X352" s="62">
        <v>0</v>
      </c>
      <c r="Y352" s="65">
        <v>0</v>
      </c>
      <c r="Z352" s="62">
        <v>433728</v>
      </c>
      <c r="AA352" s="63">
        <v>0.3</v>
      </c>
      <c r="AB352" s="63" t="s">
        <v>149</v>
      </c>
      <c r="AC352" s="80"/>
      <c r="AD352" s="79" t="s">
        <v>142</v>
      </c>
      <c r="AE352" s="80" t="s">
        <v>185</v>
      </c>
    </row>
    <row r="353" spans="1:31" hidden="1">
      <c r="A353" s="51" t="s">
        <v>50</v>
      </c>
      <c r="B353" s="51">
        <v>2021</v>
      </c>
      <c r="C353" s="51">
        <v>2020</v>
      </c>
      <c r="D353" s="51"/>
      <c r="E353" s="51"/>
      <c r="F353" s="53" t="s">
        <v>142</v>
      </c>
      <c r="G353" s="58" t="s">
        <v>1311</v>
      </c>
      <c r="H353" s="53" t="s">
        <v>142</v>
      </c>
      <c r="I353" s="58" t="s">
        <v>150</v>
      </c>
      <c r="J353" s="53" t="s">
        <v>145</v>
      </c>
      <c r="M353" s="158">
        <v>44013</v>
      </c>
      <c r="N353" s="59">
        <v>2008801</v>
      </c>
      <c r="O353" s="59">
        <v>1465150</v>
      </c>
      <c r="P353" s="61">
        <v>0.72936542743656541</v>
      </c>
      <c r="Q353" s="58" t="s">
        <v>365</v>
      </c>
      <c r="R353" s="83">
        <v>478529</v>
      </c>
      <c r="S353" s="63">
        <v>0.33</v>
      </c>
      <c r="T353" s="83">
        <v>481725</v>
      </c>
      <c r="U353" s="64">
        <v>0.33</v>
      </c>
      <c r="V353" s="83">
        <v>100444</v>
      </c>
      <c r="W353" s="65">
        <v>7.0000000000000007E-2</v>
      </c>
      <c r="X353" s="53">
        <v>0</v>
      </c>
      <c r="Y353" s="61">
        <v>0</v>
      </c>
      <c r="Z353" s="83">
        <v>582169</v>
      </c>
      <c r="AA353" s="63">
        <v>0.4</v>
      </c>
      <c r="AB353" s="51" t="s">
        <v>149</v>
      </c>
      <c r="AC353" s="58"/>
      <c r="AE353" s="51"/>
    </row>
    <row r="354" spans="1:31" hidden="1">
      <c r="A354" s="51" t="s">
        <v>50</v>
      </c>
      <c r="B354" s="51">
        <v>2022</v>
      </c>
      <c r="C354" s="51">
        <v>2021</v>
      </c>
      <c r="D354" s="51"/>
      <c r="E354" s="51"/>
      <c r="F354" s="53" t="s">
        <v>142</v>
      </c>
      <c r="G354" s="54" t="s">
        <v>1312</v>
      </c>
      <c r="H354" s="53" t="s">
        <v>142</v>
      </c>
      <c r="I354" s="58" t="s">
        <v>150</v>
      </c>
      <c r="J354" s="53" t="s">
        <v>145</v>
      </c>
      <c r="N354" s="59">
        <v>2008801</v>
      </c>
      <c r="O354" s="60">
        <v>1465150</v>
      </c>
      <c r="P354" s="61">
        <f>O354/N354</f>
        <v>0.72936542743656541</v>
      </c>
      <c r="Q354" s="58" t="s">
        <v>365</v>
      </c>
      <c r="R354" s="62">
        <v>478530</v>
      </c>
      <c r="S354" s="63">
        <v>0.33</v>
      </c>
      <c r="T354" s="62">
        <v>481726</v>
      </c>
      <c r="U354" s="63">
        <v>0.33</v>
      </c>
      <c r="V354" s="62">
        <v>100446</v>
      </c>
      <c r="W354" s="64">
        <v>7.0000000000000007E-2</v>
      </c>
      <c r="X354" s="62">
        <v>0</v>
      </c>
      <c r="Y354" s="65">
        <v>0</v>
      </c>
      <c r="Z354" s="62">
        <v>582172</v>
      </c>
      <c r="AA354" s="63">
        <v>0.4</v>
      </c>
      <c r="AB354" s="58" t="s">
        <v>153</v>
      </c>
      <c r="AC354" s="51"/>
      <c r="AD354" s="53" t="s">
        <v>142</v>
      </c>
      <c r="AE354" s="51" t="s">
        <v>1333</v>
      </c>
    </row>
    <row r="355" spans="1:31">
      <c r="A355" s="51" t="s">
        <v>50</v>
      </c>
      <c r="B355" s="51">
        <v>2023</v>
      </c>
      <c r="C355" s="51">
        <v>2022</v>
      </c>
      <c r="D355" s="51" t="s">
        <v>180</v>
      </c>
      <c r="E355" s="51"/>
      <c r="F355" s="53" t="s">
        <v>142</v>
      </c>
      <c r="G355" s="58" t="s">
        <v>1312</v>
      </c>
      <c r="H355" s="53" t="s">
        <v>142</v>
      </c>
      <c r="I355" s="58" t="s">
        <v>150</v>
      </c>
      <c r="J355" s="53" t="s">
        <v>145</v>
      </c>
      <c r="M355" s="158">
        <v>44501</v>
      </c>
      <c r="N355" s="160">
        <v>2100000</v>
      </c>
      <c r="O355" s="160">
        <v>1475113</v>
      </c>
      <c r="P355" s="67">
        <v>0.70243476190476195</v>
      </c>
      <c r="Q355" s="58" t="s">
        <v>477</v>
      </c>
      <c r="R355" s="161">
        <v>527840</v>
      </c>
      <c r="S355" s="179">
        <v>0.36</v>
      </c>
      <c r="T355" s="161">
        <v>311868</v>
      </c>
      <c r="U355" s="179">
        <v>0.21</v>
      </c>
      <c r="V355" s="161">
        <v>25643</v>
      </c>
      <c r="W355" s="180">
        <v>0.02</v>
      </c>
      <c r="X355" s="161">
        <v>0</v>
      </c>
      <c r="Y355" s="68">
        <v>0</v>
      </c>
      <c r="Z355" s="161">
        <v>337511</v>
      </c>
      <c r="AA355" s="179">
        <v>0.23</v>
      </c>
      <c r="AB355" s="58" t="s">
        <v>153</v>
      </c>
      <c r="AC355" s="51"/>
      <c r="AD355" s="53" t="s">
        <v>142</v>
      </c>
      <c r="AE355" s="51"/>
    </row>
    <row r="356" spans="1:31" hidden="1">
      <c r="A356" s="47" t="s">
        <v>50</v>
      </c>
      <c r="B356" s="47">
        <v>2023</v>
      </c>
      <c r="C356" s="47">
        <v>2022</v>
      </c>
      <c r="D356" s="47" t="s">
        <v>180</v>
      </c>
      <c r="E356" s="47"/>
      <c r="F356" s="55" t="s">
        <v>142</v>
      </c>
      <c r="G356" s="95"/>
      <c r="H356" s="55" t="s">
        <v>142</v>
      </c>
      <c r="I356" s="95" t="s">
        <v>165</v>
      </c>
      <c r="J356" s="55"/>
      <c r="K356" s="96"/>
      <c r="L356" s="96"/>
      <c r="M356" s="108"/>
      <c r="N356" s="109"/>
      <c r="O356" s="109"/>
      <c r="P356" s="97"/>
      <c r="Q356" s="95"/>
      <c r="R356" s="110"/>
      <c r="S356" s="111"/>
      <c r="T356" s="110"/>
      <c r="U356" s="111"/>
      <c r="V356" s="110"/>
      <c r="W356" s="112"/>
      <c r="X356" s="110"/>
      <c r="Y356" s="98"/>
      <c r="Z356" s="110"/>
      <c r="AA356" s="111"/>
      <c r="AB356" s="95"/>
      <c r="AC356" s="47"/>
      <c r="AD356" s="55"/>
      <c r="AE356" s="47"/>
    </row>
    <row r="357" spans="1:31" hidden="1">
      <c r="A357" s="51" t="s">
        <v>49</v>
      </c>
      <c r="B357" s="34">
        <v>2017</v>
      </c>
      <c r="C357" s="51">
        <v>2016</v>
      </c>
      <c r="D357" s="51"/>
      <c r="E357" s="51"/>
      <c r="F357" s="53" t="s">
        <v>142</v>
      </c>
      <c r="G357" s="58"/>
      <c r="H357" s="53" t="s">
        <v>142</v>
      </c>
      <c r="I357" s="58" t="s">
        <v>150</v>
      </c>
      <c r="J357" s="53" t="s">
        <v>226</v>
      </c>
      <c r="O357" s="60">
        <v>4197432</v>
      </c>
      <c r="P357" s="61"/>
      <c r="Q357" s="58" t="s">
        <v>399</v>
      </c>
      <c r="R357" s="62">
        <v>769845</v>
      </c>
      <c r="S357" s="63">
        <v>0.18340856981125603</v>
      </c>
      <c r="T357" s="130" t="s">
        <v>61</v>
      </c>
      <c r="U357" s="63" t="s">
        <v>61</v>
      </c>
      <c r="V357" s="130" t="s">
        <v>61</v>
      </c>
      <c r="W357" s="64" t="s">
        <v>61</v>
      </c>
      <c r="X357" s="130" t="s">
        <v>61</v>
      </c>
      <c r="Y357" s="65" t="s">
        <v>61</v>
      </c>
      <c r="Z357" s="62">
        <v>52960</v>
      </c>
      <c r="AA357" s="63">
        <v>1.2617238349543244E-2</v>
      </c>
      <c r="AB357" s="63"/>
      <c r="AC357" s="80"/>
      <c r="AD357" s="53" t="s">
        <v>168</v>
      </c>
      <c r="AE357" s="51"/>
    </row>
    <row r="358" spans="1:31" hidden="1">
      <c r="A358" s="51" t="s">
        <v>49</v>
      </c>
      <c r="B358" s="51">
        <v>2018</v>
      </c>
      <c r="C358" s="51">
        <v>2017</v>
      </c>
      <c r="D358" s="51"/>
      <c r="E358" s="51"/>
      <c r="F358" s="53"/>
      <c r="G358" s="58"/>
      <c r="H358" s="53"/>
      <c r="I358" s="58"/>
      <c r="J358" s="53" t="s">
        <v>226</v>
      </c>
      <c r="N358" s="60" t="s">
        <v>424</v>
      </c>
      <c r="O358" s="60">
        <v>4197432</v>
      </c>
      <c r="P358" s="100"/>
      <c r="Q358" s="58" t="s">
        <v>284</v>
      </c>
      <c r="R358" s="62">
        <v>387989</v>
      </c>
      <c r="S358" s="63">
        <v>9.2434850642011596E-2</v>
      </c>
      <c r="T358" s="62">
        <v>15434</v>
      </c>
      <c r="U358" s="63">
        <v>3.6770101338151518E-3</v>
      </c>
      <c r="V358" s="62">
        <v>0</v>
      </c>
      <c r="W358" s="64">
        <v>0</v>
      </c>
      <c r="X358" s="62">
        <v>0</v>
      </c>
      <c r="Y358" s="65">
        <v>0</v>
      </c>
      <c r="Z358" s="62">
        <v>15434</v>
      </c>
      <c r="AA358" s="63">
        <v>3.6770101338151518E-3</v>
      </c>
      <c r="AB358" s="63"/>
      <c r="AC358" s="80"/>
      <c r="AD358" s="79" t="s">
        <v>168</v>
      </c>
      <c r="AE358" s="80" t="s">
        <v>1359</v>
      </c>
    </row>
    <row r="359" spans="1:31" hidden="1">
      <c r="A359" s="51" t="s">
        <v>49</v>
      </c>
      <c r="B359" s="51">
        <v>2019</v>
      </c>
      <c r="C359" s="51">
        <v>2018</v>
      </c>
      <c r="D359" s="51"/>
      <c r="E359" s="51"/>
      <c r="F359" s="53"/>
      <c r="G359" s="58"/>
      <c r="H359" s="53"/>
      <c r="I359" s="58"/>
      <c r="J359" s="53" t="s">
        <v>226</v>
      </c>
      <c r="N359" s="52" t="s">
        <v>424</v>
      </c>
      <c r="O359" s="60">
        <v>4243477</v>
      </c>
      <c r="P359" s="100"/>
      <c r="Q359" s="58" t="s">
        <v>258</v>
      </c>
      <c r="R359" s="62">
        <v>626208</v>
      </c>
      <c r="S359" s="63">
        <v>0.14756955204423164</v>
      </c>
      <c r="T359" s="62">
        <v>43489</v>
      </c>
      <c r="U359" s="63">
        <v>1.0248435422178558E-2</v>
      </c>
      <c r="V359" s="62">
        <v>0</v>
      </c>
      <c r="W359" s="64">
        <v>0</v>
      </c>
      <c r="X359" s="62">
        <v>0</v>
      </c>
      <c r="Y359" s="65">
        <v>0</v>
      </c>
      <c r="Z359" s="62">
        <v>43489</v>
      </c>
      <c r="AA359" s="63">
        <v>1.0248435422178558E-2</v>
      </c>
      <c r="AB359" s="63"/>
      <c r="AC359" s="80"/>
      <c r="AD359" s="79" t="s">
        <v>168</v>
      </c>
      <c r="AE359" s="80" t="s">
        <v>876</v>
      </c>
    </row>
    <row r="360" spans="1:31" hidden="1">
      <c r="A360" s="51" t="s">
        <v>49</v>
      </c>
      <c r="B360" s="51">
        <v>2020</v>
      </c>
      <c r="C360" s="51">
        <v>2019</v>
      </c>
      <c r="D360" s="51"/>
      <c r="E360" s="51"/>
      <c r="F360" s="53" t="s">
        <v>142</v>
      </c>
      <c r="G360" s="58"/>
      <c r="H360" s="53" t="s">
        <v>142</v>
      </c>
      <c r="I360" s="58"/>
      <c r="J360" s="53" t="s">
        <v>226</v>
      </c>
      <c r="N360" s="60">
        <v>4999498.8505747123</v>
      </c>
      <c r="O360" s="177">
        <v>4349564</v>
      </c>
      <c r="P360" s="103"/>
      <c r="Q360" s="58" t="s">
        <v>286</v>
      </c>
      <c r="R360" s="62">
        <v>806301</v>
      </c>
      <c r="S360" s="63">
        <v>0.18537513185229601</v>
      </c>
      <c r="T360" s="62">
        <v>41411</v>
      </c>
      <c r="U360" s="63">
        <v>0.01</v>
      </c>
      <c r="V360" s="62">
        <v>0</v>
      </c>
      <c r="W360" s="64">
        <v>0</v>
      </c>
      <c r="X360" s="62">
        <v>0</v>
      </c>
      <c r="Y360" s="65">
        <v>0</v>
      </c>
      <c r="Z360" s="62">
        <v>41411</v>
      </c>
      <c r="AA360" s="63">
        <v>0.01</v>
      </c>
      <c r="AB360" s="63"/>
      <c r="AC360" s="80"/>
      <c r="AD360" s="79" t="s">
        <v>168</v>
      </c>
      <c r="AE360" s="80" t="s">
        <v>161</v>
      </c>
    </row>
    <row r="361" spans="1:31" hidden="1">
      <c r="A361" s="51" t="s">
        <v>49</v>
      </c>
      <c r="B361" s="51">
        <v>2021</v>
      </c>
      <c r="C361" s="51">
        <v>2020</v>
      </c>
      <c r="D361" s="51"/>
      <c r="E361" s="51"/>
      <c r="F361" s="53" t="s">
        <v>142</v>
      </c>
      <c r="G361" s="58" t="s">
        <v>1311</v>
      </c>
      <c r="H361" s="53" t="s">
        <v>142</v>
      </c>
      <c r="I361" s="58" t="s">
        <v>150</v>
      </c>
      <c r="J361" s="53" t="s">
        <v>226</v>
      </c>
      <c r="M361" s="158">
        <v>44136</v>
      </c>
      <c r="N361" s="59">
        <v>5073296</v>
      </c>
      <c r="O361" s="59">
        <v>4568298</v>
      </c>
      <c r="P361" s="61">
        <v>0.9</v>
      </c>
      <c r="Q361" s="58" t="s">
        <v>268</v>
      </c>
      <c r="R361" s="83">
        <v>1113739</v>
      </c>
      <c r="S361" s="63">
        <v>0.24379736173078026</v>
      </c>
      <c r="T361" s="83">
        <v>405076</v>
      </c>
      <c r="U361" s="63">
        <v>8.8671098076351415E-2</v>
      </c>
      <c r="V361" s="83">
        <v>45659</v>
      </c>
      <c r="W361" s="64">
        <v>9.9947507802687127E-3</v>
      </c>
      <c r="X361" s="53">
        <v>0</v>
      </c>
      <c r="Y361" s="65">
        <v>0</v>
      </c>
      <c r="Z361" s="83">
        <v>450736</v>
      </c>
      <c r="AA361" s="63">
        <v>9.8666067756525519E-2</v>
      </c>
      <c r="AB361" s="58" t="s">
        <v>149</v>
      </c>
      <c r="AC361" s="51"/>
      <c r="AD361" s="53"/>
      <c r="AE361" s="51"/>
    </row>
    <row r="362" spans="1:31" hidden="1">
      <c r="A362" s="51" t="s">
        <v>49</v>
      </c>
      <c r="B362" s="51">
        <v>2022</v>
      </c>
      <c r="C362" s="51">
        <v>2021</v>
      </c>
      <c r="D362" s="51"/>
      <c r="E362" s="51"/>
      <c r="F362" s="53" t="s">
        <v>142</v>
      </c>
      <c r="G362" s="54" t="s">
        <v>1312</v>
      </c>
      <c r="H362" s="53" t="s">
        <v>142</v>
      </c>
      <c r="I362" s="58" t="s">
        <v>150</v>
      </c>
      <c r="J362" s="53" t="s">
        <v>226</v>
      </c>
      <c r="N362" s="60">
        <v>5170000</v>
      </c>
      <c r="O362" s="60">
        <v>4714178</v>
      </c>
      <c r="P362" s="61">
        <f>O362/N362</f>
        <v>0.91183326885880078</v>
      </c>
      <c r="Q362" s="58" t="s">
        <v>287</v>
      </c>
      <c r="R362" s="62">
        <v>1510122</v>
      </c>
      <c r="S362" s="63">
        <v>0.32033622828836755</v>
      </c>
      <c r="T362" s="62">
        <v>776050</v>
      </c>
      <c r="U362" s="63">
        <v>0.16462042799402143</v>
      </c>
      <c r="V362" s="62">
        <v>163331</v>
      </c>
      <c r="W362" s="64">
        <v>3.4646761322970836E-2</v>
      </c>
      <c r="X362" s="62">
        <v>0</v>
      </c>
      <c r="Y362" s="65">
        <v>0</v>
      </c>
      <c r="Z362" s="62">
        <v>939381</v>
      </c>
      <c r="AA362" s="63">
        <v>0.19926718931699228</v>
      </c>
      <c r="AB362" s="58" t="s">
        <v>153</v>
      </c>
      <c r="AC362" s="51"/>
      <c r="AD362" s="53" t="s">
        <v>168</v>
      </c>
      <c r="AE362" s="51" t="s">
        <v>1346</v>
      </c>
    </row>
    <row r="363" spans="1:31">
      <c r="A363" s="51" t="s">
        <v>49</v>
      </c>
      <c r="B363" s="51">
        <v>2023</v>
      </c>
      <c r="C363" s="51">
        <v>2022</v>
      </c>
      <c r="D363" s="51" t="s">
        <v>1331</v>
      </c>
      <c r="E363" s="51"/>
      <c r="F363" s="53" t="s">
        <v>142</v>
      </c>
      <c r="G363" s="58" t="s">
        <v>1312</v>
      </c>
      <c r="H363" s="53" t="s">
        <v>142</v>
      </c>
      <c r="I363" s="58" t="s">
        <v>150</v>
      </c>
      <c r="J363" s="105" t="s">
        <v>226</v>
      </c>
      <c r="N363" s="60">
        <v>4799779</v>
      </c>
      <c r="O363" s="60">
        <v>4799779</v>
      </c>
      <c r="P363" s="67">
        <v>1</v>
      </c>
      <c r="Q363" s="58" t="s">
        <v>270</v>
      </c>
      <c r="R363" s="130">
        <v>1019566.4400000001</v>
      </c>
      <c r="S363" s="63">
        <v>0.21241945514574734</v>
      </c>
      <c r="T363" s="130">
        <v>365747.56999999995</v>
      </c>
      <c r="U363" s="63">
        <v>7.6200918833971301E-2</v>
      </c>
      <c r="V363" s="130">
        <v>7482.76</v>
      </c>
      <c r="W363" s="64">
        <v>1.5589801113759614E-3</v>
      </c>
      <c r="X363" s="62">
        <v>0</v>
      </c>
      <c r="Y363" s="68">
        <v>0</v>
      </c>
      <c r="Z363" s="62">
        <v>373230.32999999996</v>
      </c>
      <c r="AA363" s="63">
        <v>7.7759898945347267E-2</v>
      </c>
      <c r="AB363" s="63"/>
      <c r="AC363" s="80"/>
      <c r="AD363" s="79" t="s">
        <v>330</v>
      </c>
      <c r="AE363" s="51" t="s">
        <v>161</v>
      </c>
    </row>
    <row r="364" spans="1:31" hidden="1">
      <c r="A364" s="47" t="s">
        <v>49</v>
      </c>
      <c r="B364" s="47">
        <v>2023</v>
      </c>
      <c r="C364" s="47">
        <v>2022</v>
      </c>
      <c r="D364" s="47" t="s">
        <v>1331</v>
      </c>
      <c r="E364" s="47"/>
      <c r="F364" s="55" t="s">
        <v>142</v>
      </c>
      <c r="G364" s="95"/>
      <c r="H364" s="55" t="s">
        <v>142</v>
      </c>
      <c r="I364" s="95" t="s">
        <v>165</v>
      </c>
      <c r="J364" s="55" t="s">
        <v>226</v>
      </c>
      <c r="K364" s="96"/>
      <c r="L364" s="96"/>
      <c r="M364" s="96"/>
      <c r="N364" s="174">
        <v>4799779</v>
      </c>
      <c r="O364" s="146">
        <v>4799779</v>
      </c>
      <c r="P364" s="97">
        <v>1</v>
      </c>
      <c r="Q364" s="95" t="s">
        <v>271</v>
      </c>
      <c r="R364" s="175">
        <v>1385008.0300000003</v>
      </c>
      <c r="S364" s="148">
        <v>0.28855662521128583</v>
      </c>
      <c r="T364" s="175">
        <v>509913.38</v>
      </c>
      <c r="U364" s="148">
        <v>0.10623684548809435</v>
      </c>
      <c r="V364" s="175">
        <v>21354.15</v>
      </c>
      <c r="W364" s="149">
        <v>4.4489860887345026E-3</v>
      </c>
      <c r="X364" s="175">
        <v>0</v>
      </c>
      <c r="Y364" s="98">
        <v>0</v>
      </c>
      <c r="Z364" s="147">
        <v>531267.53</v>
      </c>
      <c r="AA364" s="148">
        <v>0.11068583157682886</v>
      </c>
      <c r="AB364" s="148"/>
      <c r="AC364" s="150"/>
      <c r="AD364" s="151"/>
      <c r="AE364" s="47" t="s">
        <v>161</v>
      </c>
    </row>
    <row r="365" spans="1:31" hidden="1">
      <c r="A365" s="51" t="s">
        <v>53</v>
      </c>
      <c r="B365" s="34">
        <v>2017</v>
      </c>
      <c r="C365" s="51">
        <v>2016</v>
      </c>
      <c r="D365" s="51"/>
      <c r="E365" s="51"/>
      <c r="F365" s="53" t="s">
        <v>142</v>
      </c>
      <c r="G365" s="58"/>
      <c r="H365" s="53" t="s">
        <v>142</v>
      </c>
      <c r="I365" s="58" t="s">
        <v>150</v>
      </c>
      <c r="J365" s="53" t="s">
        <v>209</v>
      </c>
      <c r="N365" s="59">
        <v>6400000</v>
      </c>
      <c r="O365" s="60">
        <v>6400000</v>
      </c>
      <c r="P365" s="61">
        <v>1</v>
      </c>
      <c r="Q365" s="58"/>
      <c r="R365" s="62">
        <v>1000000</v>
      </c>
      <c r="S365" s="63">
        <v>0.15625</v>
      </c>
      <c r="T365" s="70" t="s">
        <v>61</v>
      </c>
      <c r="U365" s="71" t="s">
        <v>61</v>
      </c>
      <c r="V365" s="70" t="s">
        <v>61</v>
      </c>
      <c r="W365" s="71" t="s">
        <v>61</v>
      </c>
      <c r="X365" s="70" t="s">
        <v>61</v>
      </c>
      <c r="Y365" s="72" t="s">
        <v>61</v>
      </c>
      <c r="Z365" s="62">
        <v>363500</v>
      </c>
      <c r="AA365" s="63">
        <v>5.6796874999999997E-2</v>
      </c>
      <c r="AB365" s="87" t="s">
        <v>61</v>
      </c>
      <c r="AC365" s="80"/>
      <c r="AD365" s="53" t="s">
        <v>168</v>
      </c>
      <c r="AE365" s="51"/>
    </row>
    <row r="366" spans="1:31" hidden="1">
      <c r="A366" s="51" t="s">
        <v>53</v>
      </c>
      <c r="B366" s="51">
        <v>2018</v>
      </c>
      <c r="C366" s="51">
        <v>2017</v>
      </c>
      <c r="D366" s="51"/>
      <c r="E366" s="51"/>
      <c r="F366" s="53"/>
      <c r="G366" s="58"/>
      <c r="H366" s="53"/>
      <c r="I366" s="58"/>
      <c r="J366" s="53" t="s">
        <v>209</v>
      </c>
      <c r="N366" s="60">
        <v>6500000</v>
      </c>
      <c r="O366" s="60">
        <v>6500000</v>
      </c>
      <c r="P366" s="100"/>
      <c r="Q366" s="58" t="s">
        <v>424</v>
      </c>
      <c r="R366" s="70" t="s">
        <v>61</v>
      </c>
      <c r="S366" s="71" t="s">
        <v>61</v>
      </c>
      <c r="T366" s="70" t="s">
        <v>61</v>
      </c>
      <c r="U366" s="71" t="s">
        <v>61</v>
      </c>
      <c r="V366" s="70" t="s">
        <v>61</v>
      </c>
      <c r="W366" s="71" t="s">
        <v>61</v>
      </c>
      <c r="X366" s="70" t="s">
        <v>61</v>
      </c>
      <c r="Y366" s="72" t="s">
        <v>61</v>
      </c>
      <c r="Z366" s="62">
        <v>630000</v>
      </c>
      <c r="AA366" s="63">
        <v>9.6923076923076917E-2</v>
      </c>
      <c r="AB366" s="87" t="s">
        <v>61</v>
      </c>
      <c r="AC366" s="80"/>
      <c r="AD366" s="79" t="s">
        <v>168</v>
      </c>
      <c r="AE366" s="80" t="s">
        <v>148</v>
      </c>
    </row>
    <row r="367" spans="1:31" hidden="1">
      <c r="A367" s="51" t="s">
        <v>53</v>
      </c>
      <c r="B367" s="51">
        <v>2019</v>
      </c>
      <c r="C367" s="51">
        <v>2018</v>
      </c>
      <c r="D367" s="51"/>
      <c r="E367" s="51"/>
      <c r="F367" s="53"/>
      <c r="G367" s="58"/>
      <c r="H367" s="53"/>
      <c r="I367" s="58"/>
      <c r="J367" s="53" t="s">
        <v>209</v>
      </c>
      <c r="O367" s="60">
        <v>6600000</v>
      </c>
      <c r="P367" s="100"/>
      <c r="Q367" s="58" t="s">
        <v>424</v>
      </c>
      <c r="R367" s="70" t="s">
        <v>61</v>
      </c>
      <c r="S367" s="71" t="s">
        <v>61</v>
      </c>
      <c r="T367" s="70" t="s">
        <v>61</v>
      </c>
      <c r="U367" s="71" t="s">
        <v>61</v>
      </c>
      <c r="V367" s="70" t="s">
        <v>61</v>
      </c>
      <c r="W367" s="71" t="s">
        <v>61</v>
      </c>
      <c r="X367" s="70" t="s">
        <v>61</v>
      </c>
      <c r="Y367" s="72" t="s">
        <v>61</v>
      </c>
      <c r="Z367" s="62">
        <v>298000</v>
      </c>
      <c r="AA367" s="63">
        <v>4.5151515151515151E-2</v>
      </c>
      <c r="AB367" s="87" t="s">
        <v>61</v>
      </c>
      <c r="AC367" s="80"/>
      <c r="AD367" s="79" t="s">
        <v>168</v>
      </c>
      <c r="AE367" s="80" t="s">
        <v>803</v>
      </c>
    </row>
    <row r="368" spans="1:31" hidden="1">
      <c r="A368" s="51" t="s">
        <v>53</v>
      </c>
      <c r="B368" s="51">
        <v>2020</v>
      </c>
      <c r="C368" s="51">
        <v>2019</v>
      </c>
      <c r="D368" s="51"/>
      <c r="E368" s="51"/>
      <c r="F368" s="53" t="s">
        <v>142</v>
      </c>
      <c r="G368" s="58"/>
      <c r="H368" s="53" t="s">
        <v>142</v>
      </c>
      <c r="I368" s="58"/>
      <c r="J368" s="53" t="s">
        <v>209</v>
      </c>
      <c r="N368" s="60">
        <v>6700000</v>
      </c>
      <c r="O368" s="60">
        <v>6700000</v>
      </c>
      <c r="P368" s="103"/>
      <c r="Q368" s="159">
        <v>43831</v>
      </c>
      <c r="R368" s="130" t="s">
        <v>61</v>
      </c>
      <c r="S368" s="63" t="s">
        <v>61</v>
      </c>
      <c r="T368" s="79" t="s">
        <v>61</v>
      </c>
      <c r="U368" s="63" t="s">
        <v>61</v>
      </c>
      <c r="V368" s="79" t="s">
        <v>61</v>
      </c>
      <c r="W368" s="64" t="s">
        <v>61</v>
      </c>
      <c r="X368" s="62" t="s">
        <v>61</v>
      </c>
      <c r="Y368" s="65" t="s">
        <v>61</v>
      </c>
      <c r="Z368" s="62">
        <v>336000</v>
      </c>
      <c r="AA368" s="63">
        <v>0.05</v>
      </c>
      <c r="AB368" s="63"/>
      <c r="AC368" s="80"/>
      <c r="AD368" s="79" t="s">
        <v>168</v>
      </c>
      <c r="AE368" s="80" t="s">
        <v>148</v>
      </c>
    </row>
    <row r="369" spans="1:31" hidden="1">
      <c r="A369" s="51" t="s">
        <v>53</v>
      </c>
      <c r="B369" s="51">
        <v>2021</v>
      </c>
      <c r="C369" s="51">
        <v>2020</v>
      </c>
      <c r="D369" s="51"/>
      <c r="E369" s="51"/>
      <c r="F369" s="53" t="s">
        <v>142</v>
      </c>
      <c r="G369" s="58" t="s">
        <v>1311</v>
      </c>
      <c r="H369" s="53" t="s">
        <v>142</v>
      </c>
      <c r="I369" s="58" t="s">
        <v>150</v>
      </c>
      <c r="J369" s="53" t="s">
        <v>410</v>
      </c>
      <c r="N369" s="59">
        <v>7400000</v>
      </c>
      <c r="O369" s="59">
        <v>7400000</v>
      </c>
      <c r="P369" s="61">
        <v>1</v>
      </c>
      <c r="Q369" s="58" t="s">
        <v>425</v>
      </c>
      <c r="R369" s="70" t="s">
        <v>61</v>
      </c>
      <c r="S369" s="71" t="s">
        <v>61</v>
      </c>
      <c r="T369" s="70" t="s">
        <v>61</v>
      </c>
      <c r="U369" s="71" t="s">
        <v>61</v>
      </c>
      <c r="V369" s="70" t="s">
        <v>61</v>
      </c>
      <c r="W369" s="71" t="s">
        <v>61</v>
      </c>
      <c r="X369" s="70" t="s">
        <v>61</v>
      </c>
      <c r="Y369" s="72" t="s">
        <v>61</v>
      </c>
      <c r="Z369" s="83">
        <v>698755</v>
      </c>
      <c r="AA369" s="63">
        <v>9.4426351351351356E-2</v>
      </c>
      <c r="AB369" s="87" t="s">
        <v>61</v>
      </c>
      <c r="AC369" s="51"/>
      <c r="AD369" s="53"/>
      <c r="AE369" s="51"/>
    </row>
    <row r="370" spans="1:31" hidden="1">
      <c r="A370" s="51" t="s">
        <v>53</v>
      </c>
      <c r="B370" s="51">
        <v>2022</v>
      </c>
      <c r="C370" s="51">
        <v>2021</v>
      </c>
      <c r="D370" s="51"/>
      <c r="E370" s="51"/>
      <c r="F370" s="53" t="s">
        <v>142</v>
      </c>
      <c r="G370" s="54" t="s">
        <v>1312</v>
      </c>
      <c r="H370" s="53" t="s">
        <v>142</v>
      </c>
      <c r="I370" s="58" t="s">
        <v>150</v>
      </c>
      <c r="J370" s="84" t="s">
        <v>410</v>
      </c>
      <c r="K370" s="85"/>
      <c r="P370" s="61"/>
      <c r="Q370" s="58"/>
      <c r="R370" s="53"/>
      <c r="S370" s="58"/>
      <c r="T370" s="53"/>
      <c r="U370" s="58"/>
      <c r="V370" s="53"/>
      <c r="X370" s="53"/>
      <c r="Y370" s="65"/>
      <c r="Z370" s="53"/>
      <c r="AA370" s="58"/>
      <c r="AB370" s="58"/>
      <c r="AC370" s="51"/>
      <c r="AD370" s="53"/>
      <c r="AE370" s="51"/>
    </row>
    <row r="371" spans="1:31">
      <c r="A371" s="51" t="s">
        <v>53</v>
      </c>
      <c r="B371" s="51">
        <v>2023</v>
      </c>
      <c r="C371" s="51">
        <v>2022</v>
      </c>
      <c r="D371" s="51"/>
      <c r="E371" s="51"/>
      <c r="F371" s="53" t="s">
        <v>142</v>
      </c>
      <c r="G371" s="58" t="s">
        <v>1312</v>
      </c>
      <c r="H371" s="53"/>
      <c r="I371" s="106" t="s">
        <v>150</v>
      </c>
      <c r="J371" s="84"/>
      <c r="K371" s="85"/>
      <c r="P371" s="67"/>
      <c r="Q371" s="58"/>
      <c r="R371" s="53"/>
      <c r="S371" s="58"/>
      <c r="T371" s="53"/>
      <c r="U371" s="58"/>
      <c r="V371" s="53"/>
      <c r="X371" s="53"/>
      <c r="Y371" s="68"/>
      <c r="Z371" s="53"/>
      <c r="AA371" s="58"/>
      <c r="AB371" s="58"/>
      <c r="AC371" s="51"/>
      <c r="AD371" s="53" t="s">
        <v>1317</v>
      </c>
      <c r="AE371" s="51"/>
    </row>
    <row r="372" spans="1:31" hidden="1">
      <c r="A372" s="47" t="s">
        <v>53</v>
      </c>
      <c r="B372" s="47">
        <v>2023</v>
      </c>
      <c r="C372" s="47">
        <v>2022</v>
      </c>
      <c r="D372" s="47"/>
      <c r="E372" s="47"/>
      <c r="F372" s="55" t="s">
        <v>142</v>
      </c>
      <c r="G372" s="95"/>
      <c r="H372" s="55"/>
      <c r="I372" s="95" t="s">
        <v>165</v>
      </c>
      <c r="J372" s="55"/>
      <c r="K372" s="96"/>
      <c r="L372" s="96"/>
      <c r="M372" s="96"/>
      <c r="N372" s="96"/>
      <c r="O372" s="96"/>
      <c r="P372" s="97"/>
      <c r="Q372" s="95"/>
      <c r="R372" s="55"/>
      <c r="S372" s="95"/>
      <c r="T372" s="55"/>
      <c r="U372" s="95"/>
      <c r="V372" s="55"/>
      <c r="W372" s="96"/>
      <c r="X372" s="55"/>
      <c r="Y372" s="98"/>
      <c r="Z372" s="55"/>
      <c r="AA372" s="95"/>
      <c r="AB372" s="95"/>
      <c r="AC372" s="47"/>
      <c r="AD372" s="55"/>
      <c r="AE372" s="47"/>
    </row>
    <row r="373" spans="1:31" hidden="1">
      <c r="A373" s="51" t="s">
        <v>28</v>
      </c>
      <c r="B373" s="34">
        <v>2017</v>
      </c>
      <c r="C373" s="51">
        <v>2016</v>
      </c>
      <c r="D373" s="51"/>
      <c r="E373" s="51"/>
      <c r="F373" s="53" t="s">
        <v>142</v>
      </c>
      <c r="G373" s="58"/>
      <c r="H373" s="53" t="s">
        <v>142</v>
      </c>
      <c r="I373" s="58" t="s">
        <v>150</v>
      </c>
      <c r="J373" s="53" t="s">
        <v>145</v>
      </c>
      <c r="O373" s="60">
        <v>1631545</v>
      </c>
      <c r="P373" s="61"/>
      <c r="Q373" s="58" t="s">
        <v>482</v>
      </c>
      <c r="R373" s="62">
        <v>528498</v>
      </c>
      <c r="S373" s="63">
        <v>0.3239248687593661</v>
      </c>
      <c r="T373" s="62">
        <v>515316</v>
      </c>
      <c r="U373" s="63">
        <v>0.31584541033192465</v>
      </c>
      <c r="V373" s="62">
        <v>333343</v>
      </c>
      <c r="W373" s="64">
        <v>0.20431125099215774</v>
      </c>
      <c r="X373" s="62">
        <v>0</v>
      </c>
      <c r="Y373" s="65">
        <v>0</v>
      </c>
      <c r="Z373" s="62">
        <v>848659</v>
      </c>
      <c r="AA373" s="63">
        <v>0.52015666132408234</v>
      </c>
      <c r="AB373" s="63"/>
      <c r="AC373" s="80"/>
      <c r="AD373" s="79" t="s">
        <v>142</v>
      </c>
      <c r="AE373" s="80" t="s">
        <v>1356</v>
      </c>
    </row>
    <row r="374" spans="1:31" hidden="1">
      <c r="A374" s="51" t="s">
        <v>28</v>
      </c>
      <c r="B374" s="51">
        <v>2018</v>
      </c>
      <c r="C374" s="51">
        <v>2017</v>
      </c>
      <c r="D374" s="51"/>
      <c r="E374" s="51"/>
      <c r="F374" s="53"/>
      <c r="G374" s="58"/>
      <c r="H374" s="53"/>
      <c r="I374" s="58"/>
      <c r="J374" s="53" t="s">
        <v>145</v>
      </c>
      <c r="N374" s="60">
        <v>24301024</v>
      </c>
      <c r="O374" s="60">
        <v>2999494</v>
      </c>
      <c r="P374" s="100"/>
      <c r="Q374" s="58" t="s">
        <v>485</v>
      </c>
      <c r="R374" s="62">
        <v>667717</v>
      </c>
      <c r="S374" s="63">
        <v>0.22260988019979369</v>
      </c>
      <c r="T374" s="62">
        <v>1130323</v>
      </c>
      <c r="U374" s="63">
        <v>0.3768378933246741</v>
      </c>
      <c r="V374" s="62">
        <v>392145</v>
      </c>
      <c r="W374" s="64">
        <v>0.13073705098259905</v>
      </c>
      <c r="X374" s="62">
        <v>0</v>
      </c>
      <c r="Y374" s="65">
        <v>0</v>
      </c>
      <c r="Z374" s="62">
        <v>1522468</v>
      </c>
      <c r="AA374" s="63">
        <v>0.50757494430727312</v>
      </c>
      <c r="AB374" s="63"/>
      <c r="AC374" s="80"/>
      <c r="AD374" s="79" t="s">
        <v>142</v>
      </c>
      <c r="AE374" s="80" t="s">
        <v>1318</v>
      </c>
    </row>
    <row r="375" spans="1:31" hidden="1">
      <c r="A375" s="51" t="s">
        <v>28</v>
      </c>
      <c r="B375" s="51">
        <v>2019</v>
      </c>
      <c r="C375" s="51">
        <v>2018</v>
      </c>
      <c r="D375" s="51"/>
      <c r="E375" s="51"/>
      <c r="F375" s="53"/>
      <c r="G375" s="58"/>
      <c r="H375" s="53"/>
      <c r="I375" s="58"/>
      <c r="J375" s="53" t="s">
        <v>145</v>
      </c>
      <c r="N375" s="60">
        <v>24301024</v>
      </c>
      <c r="O375" s="60">
        <v>2999494</v>
      </c>
      <c r="P375" s="100"/>
      <c r="Q375" s="58" t="s">
        <v>485</v>
      </c>
      <c r="R375" s="62">
        <v>667717</v>
      </c>
      <c r="S375" s="63">
        <v>0.22260988019979369</v>
      </c>
      <c r="T375" s="62">
        <v>1130323</v>
      </c>
      <c r="U375" s="63">
        <v>0.3768378933246741</v>
      </c>
      <c r="V375" s="62">
        <v>392145</v>
      </c>
      <c r="W375" s="64">
        <v>0.13073705098259905</v>
      </c>
      <c r="X375" s="62">
        <v>0</v>
      </c>
      <c r="Y375" s="65">
        <v>0</v>
      </c>
      <c r="Z375" s="62">
        <v>1522468</v>
      </c>
      <c r="AA375" s="63">
        <v>0.50757494430727312</v>
      </c>
      <c r="AB375" s="63"/>
      <c r="AC375" s="80"/>
      <c r="AD375" s="79" t="s">
        <v>142</v>
      </c>
      <c r="AE375" s="80" t="s">
        <v>876</v>
      </c>
    </row>
    <row r="376" spans="1:31" hidden="1">
      <c r="A376" s="51" t="s">
        <v>28</v>
      </c>
      <c r="B376" s="51">
        <v>2020</v>
      </c>
      <c r="C376" s="51">
        <v>2019</v>
      </c>
      <c r="D376" s="51"/>
      <c r="E376" s="51"/>
      <c r="F376" s="53" t="s">
        <v>142</v>
      </c>
      <c r="G376" s="58"/>
      <c r="H376" s="53" t="s">
        <v>142</v>
      </c>
      <c r="I376" s="58"/>
      <c r="J376" s="53" t="s">
        <v>145</v>
      </c>
      <c r="N376" s="60">
        <v>26262000</v>
      </c>
      <c r="O376" s="60">
        <v>4601075</v>
      </c>
      <c r="P376" s="103"/>
      <c r="Q376" s="58" t="s">
        <v>488</v>
      </c>
      <c r="R376" s="62">
        <v>1336937</v>
      </c>
      <c r="S376" s="63">
        <v>0.28999999999999998</v>
      </c>
      <c r="T376" s="62">
        <v>940615</v>
      </c>
      <c r="U376" s="63">
        <v>0.2</v>
      </c>
      <c r="V376" s="62">
        <v>366360</v>
      </c>
      <c r="W376" s="64">
        <v>0.08</v>
      </c>
      <c r="X376" s="62">
        <v>0</v>
      </c>
      <c r="Y376" s="65">
        <v>0</v>
      </c>
      <c r="Z376" s="62">
        <v>1306975</v>
      </c>
      <c r="AA376" s="63">
        <v>0.28000000000000003</v>
      </c>
      <c r="AB376" s="63" t="s">
        <v>153</v>
      </c>
      <c r="AC376" s="80"/>
      <c r="AD376" s="79" t="s">
        <v>142</v>
      </c>
      <c r="AE376" s="80" t="s">
        <v>185</v>
      </c>
    </row>
    <row r="377" spans="1:31" hidden="1">
      <c r="A377" s="51" t="s">
        <v>28</v>
      </c>
      <c r="B377" s="51">
        <v>2021</v>
      </c>
      <c r="C377" s="51">
        <v>2020</v>
      </c>
      <c r="D377" s="51"/>
      <c r="E377" s="51"/>
      <c r="F377" s="53" t="s">
        <v>142</v>
      </c>
      <c r="G377" s="58" t="s">
        <v>1311</v>
      </c>
      <c r="H377" s="53" t="s">
        <v>142</v>
      </c>
      <c r="I377" s="58" t="s">
        <v>150</v>
      </c>
      <c r="J377" s="53" t="s">
        <v>145</v>
      </c>
      <c r="M377" s="158">
        <v>44136</v>
      </c>
      <c r="N377" s="59">
        <v>25680342</v>
      </c>
      <c r="O377" s="59">
        <v>3908628</v>
      </c>
      <c r="P377" s="61">
        <v>0.13</v>
      </c>
      <c r="Q377" s="58" t="s">
        <v>268</v>
      </c>
      <c r="R377" s="83">
        <v>1654178</v>
      </c>
      <c r="S377" s="63">
        <v>0.42321193011972486</v>
      </c>
      <c r="T377" s="83">
        <v>858496</v>
      </c>
      <c r="U377" s="63">
        <v>0.22</v>
      </c>
      <c r="V377" s="83">
        <v>204216</v>
      </c>
      <c r="W377" s="64">
        <v>0.05</v>
      </c>
      <c r="X377" s="53">
        <v>0</v>
      </c>
      <c r="Y377" s="65">
        <v>0</v>
      </c>
      <c r="Z377" s="83">
        <v>1062712</v>
      </c>
      <c r="AA377" s="63">
        <v>0.27</v>
      </c>
      <c r="AB377" s="58" t="s">
        <v>153</v>
      </c>
      <c r="AC377" s="51"/>
      <c r="AD377" s="53"/>
      <c r="AE377" s="51"/>
    </row>
    <row r="378" spans="1:31" hidden="1">
      <c r="A378" s="51" t="s">
        <v>28</v>
      </c>
      <c r="B378" s="51">
        <v>2022</v>
      </c>
      <c r="C378" s="51">
        <v>2021</v>
      </c>
      <c r="D378" s="58" t="s">
        <v>180</v>
      </c>
      <c r="E378" s="51"/>
      <c r="F378" s="53" t="s">
        <v>142</v>
      </c>
      <c r="G378" s="54" t="s">
        <v>1312</v>
      </c>
      <c r="H378" s="53" t="s">
        <v>142</v>
      </c>
      <c r="I378" s="58" t="s">
        <v>150</v>
      </c>
      <c r="J378" s="53" t="s">
        <v>145</v>
      </c>
      <c r="N378" s="59">
        <v>27891778</v>
      </c>
      <c r="O378" s="60">
        <v>4414391</v>
      </c>
      <c r="P378" s="61">
        <f>O378/N378</f>
        <v>0.1582685406430526</v>
      </c>
      <c r="Q378" s="58" t="s">
        <v>491</v>
      </c>
      <c r="R378" s="62">
        <v>1820100</v>
      </c>
      <c r="S378" s="63">
        <v>0.41</v>
      </c>
      <c r="T378" s="62">
        <v>1237868</v>
      </c>
      <c r="U378" s="63">
        <v>0.28000000000000003</v>
      </c>
      <c r="V378" s="62">
        <v>404775</v>
      </c>
      <c r="W378" s="64">
        <v>0.09</v>
      </c>
      <c r="X378" s="62">
        <v>0</v>
      </c>
      <c r="Y378" s="65">
        <v>0</v>
      </c>
      <c r="Z378" s="62">
        <v>1642643</v>
      </c>
      <c r="AA378" s="63">
        <v>0.37</v>
      </c>
      <c r="AB378" s="58" t="s">
        <v>153</v>
      </c>
      <c r="AC378" s="51"/>
      <c r="AD378" s="53" t="s">
        <v>142</v>
      </c>
      <c r="AE378" s="51" t="s">
        <v>185</v>
      </c>
    </row>
    <row r="379" spans="1:31">
      <c r="A379" s="51" t="s">
        <v>28</v>
      </c>
      <c r="B379" s="51">
        <v>2023</v>
      </c>
      <c r="C379" s="51">
        <v>2022</v>
      </c>
      <c r="D379" s="58" t="s">
        <v>180</v>
      </c>
      <c r="E379" s="51"/>
      <c r="F379" s="53" t="s">
        <v>142</v>
      </c>
      <c r="G379" s="58" t="s">
        <v>1312</v>
      </c>
      <c r="H379" s="53"/>
      <c r="I379" s="106" t="s">
        <v>150</v>
      </c>
      <c r="J379" s="53" t="s">
        <v>145</v>
      </c>
      <c r="N379" s="59"/>
      <c r="O379" s="60"/>
      <c r="P379" s="67"/>
      <c r="Q379" s="58"/>
      <c r="R379" s="62"/>
      <c r="S379" s="63"/>
      <c r="T379" s="62"/>
      <c r="U379" s="63"/>
      <c r="V379" s="62"/>
      <c r="W379" s="64"/>
      <c r="X379" s="62"/>
      <c r="Y379" s="68"/>
      <c r="Z379" s="62"/>
      <c r="AA379" s="63"/>
      <c r="AB379" s="58"/>
      <c r="AC379" s="51"/>
      <c r="AD379" s="53" t="s">
        <v>1322</v>
      </c>
      <c r="AE379" s="51"/>
    </row>
    <row r="380" spans="1:31" hidden="1">
      <c r="A380" s="47" t="s">
        <v>28</v>
      </c>
      <c r="B380" s="47">
        <v>2023</v>
      </c>
      <c r="C380" s="47">
        <v>2022</v>
      </c>
      <c r="D380" s="47" t="s">
        <v>180</v>
      </c>
      <c r="E380" s="47"/>
      <c r="F380" s="55" t="s">
        <v>142</v>
      </c>
      <c r="G380" s="95"/>
      <c r="H380" s="55"/>
      <c r="I380" s="95" t="s">
        <v>165</v>
      </c>
      <c r="J380" s="55"/>
      <c r="K380" s="96"/>
      <c r="L380" s="96"/>
      <c r="M380" s="96"/>
      <c r="N380" s="96"/>
      <c r="O380" s="96"/>
      <c r="P380" s="97"/>
      <c r="Q380" s="95"/>
      <c r="R380" s="55"/>
      <c r="S380" s="95"/>
      <c r="T380" s="55"/>
      <c r="U380" s="95"/>
      <c r="V380" s="55"/>
      <c r="W380" s="96"/>
      <c r="X380" s="55"/>
      <c r="Y380" s="98"/>
      <c r="Z380" s="55"/>
      <c r="AA380" s="95"/>
      <c r="AB380" s="95"/>
      <c r="AC380" s="47"/>
      <c r="AD380" s="55"/>
      <c r="AE380" s="47"/>
    </row>
    <row r="381" spans="1:31" hidden="1">
      <c r="A381" s="51" t="s">
        <v>20</v>
      </c>
      <c r="B381" s="34">
        <v>2017</v>
      </c>
      <c r="C381" s="51">
        <v>2016</v>
      </c>
      <c r="D381" s="51"/>
      <c r="E381" s="51"/>
      <c r="F381" s="53" t="s">
        <v>142</v>
      </c>
      <c r="G381" s="58"/>
      <c r="H381" s="53" t="s">
        <v>142</v>
      </c>
      <c r="I381" s="58" t="s">
        <v>150</v>
      </c>
      <c r="J381" s="53" t="s">
        <v>183</v>
      </c>
      <c r="N381" s="60">
        <v>16800000</v>
      </c>
      <c r="O381" s="60">
        <v>14500000</v>
      </c>
      <c r="P381" s="61">
        <v>0.86309523809523814</v>
      </c>
      <c r="Q381" s="58"/>
      <c r="R381" s="70" t="s">
        <v>61</v>
      </c>
      <c r="S381" s="71" t="s">
        <v>61</v>
      </c>
      <c r="T381" s="70" t="s">
        <v>61</v>
      </c>
      <c r="U381" s="71" t="s">
        <v>61</v>
      </c>
      <c r="V381" s="70" t="s">
        <v>61</v>
      </c>
      <c r="W381" s="71" t="s">
        <v>61</v>
      </c>
      <c r="X381" s="70" t="s">
        <v>61</v>
      </c>
      <c r="Y381" s="72" t="s">
        <v>61</v>
      </c>
      <c r="Z381" s="62">
        <v>6700000</v>
      </c>
      <c r="AA381" s="63">
        <v>0.46206896551724136</v>
      </c>
      <c r="AB381" s="87" t="s">
        <v>61</v>
      </c>
      <c r="AC381" s="80"/>
      <c r="AD381" s="79" t="s">
        <v>142</v>
      </c>
      <c r="AE381" s="80" t="s">
        <v>1356</v>
      </c>
    </row>
    <row r="382" spans="1:31" hidden="1">
      <c r="A382" s="51" t="s">
        <v>20</v>
      </c>
      <c r="B382" s="51">
        <v>2018</v>
      </c>
      <c r="C382" s="51">
        <v>2017</v>
      </c>
      <c r="D382" s="51"/>
      <c r="E382" s="51"/>
      <c r="F382" s="53"/>
      <c r="G382" s="58"/>
      <c r="H382" s="53"/>
      <c r="I382" s="58"/>
      <c r="J382" s="53" t="s">
        <v>249</v>
      </c>
      <c r="N382" s="60" t="s">
        <v>424</v>
      </c>
      <c r="O382" s="60">
        <v>18771580</v>
      </c>
      <c r="P382" s="100"/>
      <c r="Q382" s="58" t="s">
        <v>496</v>
      </c>
      <c r="R382" s="62">
        <v>2200000</v>
      </c>
      <c r="S382" s="63">
        <v>0.11719844573552146</v>
      </c>
      <c r="T382" s="70" t="s">
        <v>61</v>
      </c>
      <c r="U382" s="71" t="s">
        <v>61</v>
      </c>
      <c r="V382" s="70" t="s">
        <v>61</v>
      </c>
      <c r="W382" s="71" t="s">
        <v>61</v>
      </c>
      <c r="X382" s="70" t="s">
        <v>61</v>
      </c>
      <c r="Y382" s="72" t="s">
        <v>61</v>
      </c>
      <c r="Z382" s="62">
        <v>5100000</v>
      </c>
      <c r="AA382" s="63">
        <v>0.2716873060232543</v>
      </c>
      <c r="AB382" s="87" t="s">
        <v>61</v>
      </c>
      <c r="AC382" s="80"/>
      <c r="AD382" s="79" t="s">
        <v>142</v>
      </c>
      <c r="AE382" s="80" t="s">
        <v>1318</v>
      </c>
    </row>
    <row r="383" spans="1:31" hidden="1">
      <c r="A383" s="51" t="s">
        <v>20</v>
      </c>
      <c r="B383" s="51">
        <v>2019</v>
      </c>
      <c r="C383" s="51">
        <v>2018</v>
      </c>
      <c r="D383" s="51"/>
      <c r="E383" s="51"/>
      <c r="F383" s="53"/>
      <c r="G383" s="58"/>
      <c r="H383" s="53"/>
      <c r="I383" s="58"/>
      <c r="J383" s="53" t="s">
        <v>145</v>
      </c>
      <c r="N383" s="59">
        <v>18143000</v>
      </c>
      <c r="O383" s="60">
        <v>15329133</v>
      </c>
      <c r="P383" s="100"/>
      <c r="Q383" s="58" t="s">
        <v>497</v>
      </c>
      <c r="R383" s="62">
        <v>5030032</v>
      </c>
      <c r="S383" s="63">
        <v>0.32813545293135626</v>
      </c>
      <c r="T383" s="62">
        <v>2857245</v>
      </c>
      <c r="U383" s="63">
        <v>0.186393124777507</v>
      </c>
      <c r="V383" s="62">
        <v>449160</v>
      </c>
      <c r="W383" s="64">
        <v>2.9301070060518099E-2</v>
      </c>
      <c r="X383" s="62">
        <v>0</v>
      </c>
      <c r="Y383" s="65">
        <v>0</v>
      </c>
      <c r="Z383" s="62">
        <v>3306405</v>
      </c>
      <c r="AA383" s="63">
        <v>0.2156941948380251</v>
      </c>
      <c r="AB383" s="63"/>
      <c r="AC383" s="80"/>
      <c r="AD383" s="79" t="s">
        <v>142</v>
      </c>
      <c r="AE383" s="80" t="s">
        <v>876</v>
      </c>
    </row>
    <row r="384" spans="1:31" hidden="1">
      <c r="A384" s="51" t="s">
        <v>20</v>
      </c>
      <c r="B384" s="51">
        <v>2020</v>
      </c>
      <c r="C384" s="51">
        <v>2019</v>
      </c>
      <c r="D384" s="51"/>
      <c r="E384" s="51"/>
      <c r="F384" s="53" t="s">
        <v>142</v>
      </c>
      <c r="G384" s="58"/>
      <c r="H384" s="53" t="s">
        <v>142</v>
      </c>
      <c r="I384" s="58"/>
      <c r="J384" s="53" t="s">
        <v>145</v>
      </c>
      <c r="N384" s="59">
        <v>18143000</v>
      </c>
      <c r="O384" s="60">
        <v>15329133</v>
      </c>
      <c r="P384" s="103"/>
      <c r="Q384" s="58" t="s">
        <v>497</v>
      </c>
      <c r="R384" s="62">
        <v>5034926</v>
      </c>
      <c r="S384" s="63">
        <v>0.33</v>
      </c>
      <c r="T384" s="62">
        <v>2887135</v>
      </c>
      <c r="U384" s="63">
        <v>0.19</v>
      </c>
      <c r="V384" s="62">
        <v>492634</v>
      </c>
      <c r="W384" s="64">
        <v>0.03</v>
      </c>
      <c r="X384" s="62">
        <v>0</v>
      </c>
      <c r="Y384" s="65">
        <v>0</v>
      </c>
      <c r="Z384" s="62">
        <v>3379770</v>
      </c>
      <c r="AA384" s="63">
        <v>0.22</v>
      </c>
      <c r="AB384" s="63" t="s">
        <v>149</v>
      </c>
      <c r="AC384" s="80"/>
      <c r="AD384" s="79" t="s">
        <v>142</v>
      </c>
      <c r="AE384" s="80" t="s">
        <v>185</v>
      </c>
    </row>
    <row r="385" spans="1:31" hidden="1">
      <c r="A385" s="51" t="s">
        <v>20</v>
      </c>
      <c r="B385" s="51">
        <v>2021</v>
      </c>
      <c r="C385" s="51">
        <v>2020</v>
      </c>
      <c r="D385" s="51"/>
      <c r="E385" s="51"/>
      <c r="F385" s="53" t="s">
        <v>142</v>
      </c>
      <c r="G385" s="58" t="s">
        <v>1311</v>
      </c>
      <c r="H385" s="53" t="s">
        <v>142</v>
      </c>
      <c r="I385" s="58" t="s">
        <v>150</v>
      </c>
      <c r="J385" s="53" t="s">
        <v>145</v>
      </c>
      <c r="M385" s="52" t="s">
        <v>1376</v>
      </c>
      <c r="N385" s="160">
        <v>19718415</v>
      </c>
      <c r="O385" s="160">
        <v>17677952</v>
      </c>
      <c r="P385" s="178">
        <v>0.89651992819909709</v>
      </c>
      <c r="Q385" s="58" t="s">
        <v>1377</v>
      </c>
      <c r="R385" s="161">
        <v>6183030</v>
      </c>
      <c r="S385" s="179">
        <v>0.35</v>
      </c>
      <c r="T385" s="161">
        <v>2549703</v>
      </c>
      <c r="U385" s="179">
        <v>0.14000000000000001</v>
      </c>
      <c r="V385" s="161">
        <v>0</v>
      </c>
      <c r="W385" s="180">
        <v>0</v>
      </c>
      <c r="X385" s="161">
        <v>0</v>
      </c>
      <c r="Y385" s="65">
        <v>0</v>
      </c>
      <c r="Z385" s="161">
        <v>2549703</v>
      </c>
      <c r="AA385" s="179">
        <v>0.14000000000000001</v>
      </c>
      <c r="AB385" s="58" t="s">
        <v>149</v>
      </c>
      <c r="AC385" s="51"/>
      <c r="AD385" s="53"/>
      <c r="AE385" s="51"/>
    </row>
    <row r="386" spans="1:31" hidden="1">
      <c r="A386" s="51" t="s">
        <v>20</v>
      </c>
      <c r="B386" s="51">
        <v>2022</v>
      </c>
      <c r="C386" s="51">
        <v>2021</v>
      </c>
      <c r="D386" s="58" t="s">
        <v>180</v>
      </c>
      <c r="E386" s="51"/>
      <c r="F386" s="53" t="s">
        <v>142</v>
      </c>
      <c r="G386" s="54" t="s">
        <v>1312</v>
      </c>
      <c r="H386" s="53" t="s">
        <v>142</v>
      </c>
      <c r="I386" s="58" t="s">
        <v>150</v>
      </c>
      <c r="J386" s="53" t="s">
        <v>145</v>
      </c>
      <c r="N386" s="59">
        <v>19718415</v>
      </c>
      <c r="O386" s="60">
        <v>17677952</v>
      </c>
      <c r="P386" s="61">
        <f>O386/N386</f>
        <v>0.89651992819909709</v>
      </c>
      <c r="Q386" s="58" t="s">
        <v>366</v>
      </c>
      <c r="R386" s="62">
        <v>6266629</v>
      </c>
      <c r="S386" s="63">
        <v>0.35</v>
      </c>
      <c r="T386" s="62">
        <v>2509092</v>
      </c>
      <c r="U386" s="63">
        <v>0.14000000000000001</v>
      </c>
      <c r="V386" s="62">
        <v>133448</v>
      </c>
      <c r="W386" s="64">
        <v>0.01</v>
      </c>
      <c r="X386" s="62">
        <v>0</v>
      </c>
      <c r="Y386" s="65">
        <v>0</v>
      </c>
      <c r="Z386" s="62">
        <v>2642538</v>
      </c>
      <c r="AA386" s="63">
        <v>0.15</v>
      </c>
      <c r="AB386" s="58"/>
      <c r="AC386" s="51"/>
      <c r="AD386" s="53" t="s">
        <v>142</v>
      </c>
      <c r="AE386" s="51" t="s">
        <v>185</v>
      </c>
    </row>
    <row r="387" spans="1:31">
      <c r="A387" s="51" t="s">
        <v>20</v>
      </c>
      <c r="B387" s="51">
        <v>2023</v>
      </c>
      <c r="C387" s="51">
        <v>2022</v>
      </c>
      <c r="D387" s="58" t="s">
        <v>180</v>
      </c>
      <c r="E387" s="51"/>
      <c r="F387" s="53" t="s">
        <v>142</v>
      </c>
      <c r="G387" s="58" t="s">
        <v>1312</v>
      </c>
      <c r="H387" s="53"/>
      <c r="I387" s="106" t="s">
        <v>150</v>
      </c>
      <c r="J387" s="53" t="s">
        <v>145</v>
      </c>
      <c r="N387" s="59"/>
      <c r="O387" s="60"/>
      <c r="P387" s="67"/>
      <c r="Q387" s="58"/>
      <c r="R387" s="62"/>
      <c r="S387" s="63"/>
      <c r="T387" s="62"/>
      <c r="U387" s="63"/>
      <c r="V387" s="62"/>
      <c r="W387" s="64"/>
      <c r="X387" s="62"/>
      <c r="Y387" s="68"/>
      <c r="Z387" s="62"/>
      <c r="AA387" s="63"/>
      <c r="AB387" s="58"/>
      <c r="AC387" s="51"/>
      <c r="AD387" s="53" t="s">
        <v>163</v>
      </c>
      <c r="AE387" s="51"/>
    </row>
    <row r="388" spans="1:31" hidden="1">
      <c r="A388" s="47" t="s">
        <v>20</v>
      </c>
      <c r="B388" s="47">
        <v>2023</v>
      </c>
      <c r="C388" s="47">
        <v>2022</v>
      </c>
      <c r="D388" s="47" t="s">
        <v>180</v>
      </c>
      <c r="E388" s="47"/>
      <c r="F388" s="55" t="s">
        <v>142</v>
      </c>
      <c r="G388" s="95"/>
      <c r="H388" s="55"/>
      <c r="I388" s="95" t="s">
        <v>165</v>
      </c>
      <c r="J388" s="55"/>
      <c r="K388" s="96"/>
      <c r="L388" s="96"/>
      <c r="M388" s="96"/>
      <c r="N388" s="96"/>
      <c r="O388" s="96"/>
      <c r="P388" s="97"/>
      <c r="Q388" s="95"/>
      <c r="R388" s="55"/>
      <c r="S388" s="95"/>
      <c r="T388" s="55"/>
      <c r="U388" s="95"/>
      <c r="V388" s="55"/>
      <c r="W388" s="96"/>
      <c r="X388" s="55"/>
      <c r="Y388" s="98"/>
      <c r="Z388" s="55"/>
      <c r="AA388" s="95"/>
      <c r="AB388" s="95"/>
      <c r="AC388" s="47"/>
      <c r="AD388" s="55"/>
      <c r="AE388" s="47"/>
    </row>
    <row r="389" spans="1:31" hidden="1">
      <c r="A389" s="51" t="s">
        <v>32</v>
      </c>
      <c r="B389" s="34">
        <v>2017</v>
      </c>
      <c r="C389" s="51">
        <v>2016</v>
      </c>
      <c r="D389" s="51"/>
      <c r="E389" s="51"/>
      <c r="F389" s="53" t="s">
        <v>142</v>
      </c>
      <c r="G389" s="58"/>
      <c r="H389" s="53" t="s">
        <v>142</v>
      </c>
      <c r="I389" s="58" t="s">
        <v>150</v>
      </c>
      <c r="J389" s="53" t="s">
        <v>226</v>
      </c>
      <c r="O389" s="60">
        <v>18343082</v>
      </c>
      <c r="P389" s="61"/>
      <c r="Q389" s="58" t="s">
        <v>305</v>
      </c>
      <c r="R389" s="62">
        <v>1855055.89</v>
      </c>
      <c r="S389" s="63">
        <v>0.10113109072946411</v>
      </c>
      <c r="T389" s="62">
        <v>240661.43000000005</v>
      </c>
      <c r="U389" s="63">
        <v>1.3120010584916976E-2</v>
      </c>
      <c r="V389" s="62">
        <v>0</v>
      </c>
      <c r="W389" s="64">
        <v>0</v>
      </c>
      <c r="X389" s="62">
        <v>0</v>
      </c>
      <c r="Y389" s="65">
        <v>0</v>
      </c>
      <c r="Z389" s="62">
        <v>240661.43000000005</v>
      </c>
      <c r="AA389" s="63">
        <v>1.3120010584916976E-2</v>
      </c>
      <c r="AB389" s="63"/>
      <c r="AC389" s="80"/>
      <c r="AD389" s="53" t="s">
        <v>168</v>
      </c>
      <c r="AE389" s="51"/>
    </row>
    <row r="390" spans="1:31" hidden="1">
      <c r="A390" s="51" t="s">
        <v>32</v>
      </c>
      <c r="B390" s="51">
        <v>2018</v>
      </c>
      <c r="C390" s="51">
        <v>2017</v>
      </c>
      <c r="D390" s="51"/>
      <c r="E390" s="51"/>
      <c r="F390" s="53"/>
      <c r="G390" s="58"/>
      <c r="H390" s="53"/>
      <c r="I390" s="58"/>
      <c r="J390" s="53" t="s">
        <v>226</v>
      </c>
      <c r="N390" s="60" t="s">
        <v>424</v>
      </c>
      <c r="O390" s="60">
        <v>18876001</v>
      </c>
      <c r="P390" s="100"/>
      <c r="Q390" s="58" t="s">
        <v>284</v>
      </c>
      <c r="R390" s="62">
        <v>3233166</v>
      </c>
      <c r="S390" s="63">
        <v>0.17128447916484005</v>
      </c>
      <c r="T390" s="62">
        <v>579021</v>
      </c>
      <c r="U390" s="63">
        <v>3.0674982481723751E-2</v>
      </c>
      <c r="V390" s="62">
        <v>21757</v>
      </c>
      <c r="W390" s="64">
        <v>1.1526276142918195E-3</v>
      </c>
      <c r="X390" s="62">
        <v>0</v>
      </c>
      <c r="Y390" s="65">
        <v>0</v>
      </c>
      <c r="Z390" s="62">
        <v>600778</v>
      </c>
      <c r="AA390" s="63">
        <v>3.182761009601557E-2</v>
      </c>
      <c r="AB390" s="63"/>
      <c r="AC390" s="80"/>
      <c r="AD390" s="79" t="s">
        <v>168</v>
      </c>
      <c r="AE390" s="80" t="s">
        <v>148</v>
      </c>
    </row>
    <row r="391" spans="1:31" hidden="1">
      <c r="A391" s="51" t="s">
        <v>32</v>
      </c>
      <c r="B391" s="51">
        <v>2019</v>
      </c>
      <c r="C391" s="51">
        <v>2018</v>
      </c>
      <c r="D391" s="51"/>
      <c r="E391" s="51"/>
      <c r="F391" s="53"/>
      <c r="G391" s="58"/>
      <c r="H391" s="53"/>
      <c r="I391" s="58"/>
      <c r="J391" s="53" t="s">
        <v>226</v>
      </c>
      <c r="N391" s="52" t="s">
        <v>424</v>
      </c>
      <c r="O391" s="60">
        <v>18876001</v>
      </c>
      <c r="P391" s="100"/>
      <c r="Q391" s="58" t="s">
        <v>258</v>
      </c>
      <c r="R391" s="62">
        <v>3416119</v>
      </c>
      <c r="S391" s="63">
        <v>0.18097683932099812</v>
      </c>
      <c r="T391" s="62">
        <v>884708</v>
      </c>
      <c r="U391" s="63">
        <v>4.6869461386445148E-2</v>
      </c>
      <c r="V391" s="62">
        <v>47943</v>
      </c>
      <c r="W391" s="64">
        <v>2.5398917916988877E-3</v>
      </c>
      <c r="X391" s="62">
        <v>0</v>
      </c>
      <c r="Y391" s="65">
        <v>0</v>
      </c>
      <c r="Z391" s="62">
        <v>932651</v>
      </c>
      <c r="AA391" s="63">
        <v>4.9409353178144037E-2</v>
      </c>
      <c r="AB391" s="63"/>
      <c r="AC391" s="80"/>
      <c r="AD391" s="79" t="s">
        <v>168</v>
      </c>
      <c r="AE391" s="80" t="s">
        <v>803</v>
      </c>
    </row>
    <row r="392" spans="1:31" hidden="1">
      <c r="A392" s="51" t="s">
        <v>32</v>
      </c>
      <c r="B392" s="51">
        <v>2020</v>
      </c>
      <c r="C392" s="51">
        <v>2019</v>
      </c>
      <c r="D392" s="51"/>
      <c r="E392" s="51"/>
      <c r="F392" s="53" t="s">
        <v>142</v>
      </c>
      <c r="G392" s="58"/>
      <c r="H392" s="53" t="s">
        <v>142</v>
      </c>
      <c r="I392" s="58"/>
      <c r="J392" s="53" t="s">
        <v>226</v>
      </c>
      <c r="N392" s="60">
        <v>20537000</v>
      </c>
      <c r="O392" s="60">
        <v>20537000</v>
      </c>
      <c r="P392" s="103"/>
      <c r="Q392" s="58" t="s">
        <v>259</v>
      </c>
      <c r="R392" s="62">
        <v>2936060.57</v>
      </c>
      <c r="S392" s="63">
        <v>0.14296443346155718</v>
      </c>
      <c r="T392" s="62">
        <v>609574.18000000005</v>
      </c>
      <c r="U392" s="63">
        <v>0.03</v>
      </c>
      <c r="V392" s="62">
        <v>38755.51</v>
      </c>
      <c r="W392" s="64">
        <v>0</v>
      </c>
      <c r="X392" s="62">
        <v>0</v>
      </c>
      <c r="Y392" s="65">
        <v>0</v>
      </c>
      <c r="Z392" s="62">
        <v>648329.69000000006</v>
      </c>
      <c r="AA392" s="63">
        <v>0.03</v>
      </c>
      <c r="AB392" s="63" t="s">
        <v>149</v>
      </c>
      <c r="AC392" s="80"/>
      <c r="AD392" s="79" t="s">
        <v>142</v>
      </c>
      <c r="AE392" s="80" t="s">
        <v>148</v>
      </c>
    </row>
    <row r="393" spans="1:31" hidden="1">
      <c r="A393" s="51" t="s">
        <v>32</v>
      </c>
      <c r="B393" s="51">
        <v>2021</v>
      </c>
      <c r="C393" s="51">
        <v>2020</v>
      </c>
      <c r="D393" s="51"/>
      <c r="E393" s="51"/>
      <c r="F393" s="53" t="s">
        <v>142</v>
      </c>
      <c r="G393" s="58" t="s">
        <v>1311</v>
      </c>
      <c r="H393" s="53" t="s">
        <v>142</v>
      </c>
      <c r="I393" s="58" t="s">
        <v>150</v>
      </c>
      <c r="J393" s="53" t="s">
        <v>226</v>
      </c>
      <c r="M393" s="158">
        <v>43891</v>
      </c>
      <c r="N393" s="59">
        <v>20875431</v>
      </c>
      <c r="O393" s="59">
        <v>20537000</v>
      </c>
      <c r="P393" s="61">
        <v>0.98</v>
      </c>
      <c r="Q393" s="58" t="s">
        <v>240</v>
      </c>
      <c r="R393" s="83">
        <v>3654887.0331156421</v>
      </c>
      <c r="S393" s="63">
        <v>0.17796596548257507</v>
      </c>
      <c r="T393" s="83">
        <v>1210866.4935497835</v>
      </c>
      <c r="U393" s="63">
        <v>5.8960242175088093E-2</v>
      </c>
      <c r="V393" s="83">
        <v>129874.40696053072</v>
      </c>
      <c r="W393" s="64">
        <v>6.32392301507186E-3</v>
      </c>
      <c r="X393" s="53">
        <v>0</v>
      </c>
      <c r="Y393" s="65">
        <v>0</v>
      </c>
      <c r="Z393" s="83">
        <v>1340740.9005103142</v>
      </c>
      <c r="AA393" s="63">
        <v>6.5284165190159948E-2</v>
      </c>
      <c r="AB393" s="58" t="s">
        <v>149</v>
      </c>
      <c r="AC393" s="51"/>
      <c r="AD393" s="53"/>
      <c r="AE393" s="51"/>
    </row>
    <row r="394" spans="1:31" hidden="1">
      <c r="A394" s="51" t="s">
        <v>32</v>
      </c>
      <c r="B394" s="51">
        <v>2022</v>
      </c>
      <c r="C394" s="51">
        <v>2021</v>
      </c>
      <c r="D394" s="58" t="s">
        <v>1331</v>
      </c>
      <c r="E394" s="51"/>
      <c r="F394" s="53" t="s">
        <v>142</v>
      </c>
      <c r="G394" s="54" t="s">
        <v>1312</v>
      </c>
      <c r="H394" s="53" t="s">
        <v>142</v>
      </c>
      <c r="I394" s="58" t="s">
        <v>150</v>
      </c>
      <c r="J394" s="53" t="s">
        <v>226</v>
      </c>
      <c r="N394" s="59">
        <v>21112000</v>
      </c>
      <c r="O394" s="60">
        <v>21112001</v>
      </c>
      <c r="P394" s="61">
        <f>O394/N394</f>
        <v>1.0000000473664268</v>
      </c>
      <c r="Q394" s="58" t="s">
        <v>287</v>
      </c>
      <c r="R394" s="62">
        <v>4084276</v>
      </c>
      <c r="S394" s="63">
        <v>0.19345755051830474</v>
      </c>
      <c r="T394" s="62">
        <v>1245569</v>
      </c>
      <c r="U394" s="63">
        <v>5.8998149914828067E-2</v>
      </c>
      <c r="V394" s="62">
        <v>61504</v>
      </c>
      <c r="W394" s="64">
        <v>2.9132245683391165E-3</v>
      </c>
      <c r="X394" s="62">
        <v>0</v>
      </c>
      <c r="Y394" s="65">
        <v>0</v>
      </c>
      <c r="Z394" s="62">
        <v>1307073</v>
      </c>
      <c r="AA394" s="63">
        <v>6.1911374483167178E-2</v>
      </c>
      <c r="AB394" s="58" t="s">
        <v>153</v>
      </c>
      <c r="AC394" s="51"/>
      <c r="AD394" s="53" t="s">
        <v>142</v>
      </c>
      <c r="AE394" s="51" t="s">
        <v>148</v>
      </c>
    </row>
    <row r="395" spans="1:31">
      <c r="A395" s="51" t="s">
        <v>32</v>
      </c>
      <c r="B395" s="51">
        <v>2023</v>
      </c>
      <c r="C395" s="51">
        <v>2022</v>
      </c>
      <c r="D395" s="51" t="s">
        <v>1331</v>
      </c>
      <c r="E395" s="51"/>
      <c r="F395" s="53" t="s">
        <v>142</v>
      </c>
      <c r="G395" s="58" t="s">
        <v>1312</v>
      </c>
      <c r="H395" s="53" t="s">
        <v>142</v>
      </c>
      <c r="I395" s="58" t="s">
        <v>150</v>
      </c>
      <c r="J395" s="53" t="s">
        <v>226</v>
      </c>
      <c r="N395" s="60">
        <v>21696914</v>
      </c>
      <c r="O395" s="60">
        <v>21696914</v>
      </c>
      <c r="P395" s="67">
        <v>1</v>
      </c>
      <c r="Q395" s="58" t="s">
        <v>262</v>
      </c>
      <c r="R395" s="62">
        <v>4411105</v>
      </c>
      <c r="S395" s="63">
        <v>0.20330564060861375</v>
      </c>
      <c r="T395" s="62">
        <v>1684507</v>
      </c>
      <c r="U395" s="63">
        <v>7.7638091758118227E-2</v>
      </c>
      <c r="V395" s="62">
        <v>156560</v>
      </c>
      <c r="W395" s="64">
        <v>7.2157727131148697E-3</v>
      </c>
      <c r="X395" s="62">
        <v>0</v>
      </c>
      <c r="Y395" s="68">
        <v>0</v>
      </c>
      <c r="Z395" s="62">
        <v>1841067</v>
      </c>
      <c r="AA395" s="63">
        <v>8.4853864471233095E-2</v>
      </c>
      <c r="AB395" s="63"/>
      <c r="AC395" s="80"/>
      <c r="AD395" s="51" t="s">
        <v>142</v>
      </c>
      <c r="AE395" s="51" t="s">
        <v>148</v>
      </c>
    </row>
    <row r="396" spans="1:31" hidden="1">
      <c r="A396" s="47" t="s">
        <v>32</v>
      </c>
      <c r="B396" s="47">
        <v>2023</v>
      </c>
      <c r="C396" s="47">
        <v>2022</v>
      </c>
      <c r="D396" s="47" t="s">
        <v>1331</v>
      </c>
      <c r="E396" s="47"/>
      <c r="F396" s="55" t="s">
        <v>142</v>
      </c>
      <c r="G396" s="95"/>
      <c r="H396" s="55" t="s">
        <v>142</v>
      </c>
      <c r="I396" s="95" t="s">
        <v>165</v>
      </c>
      <c r="J396" s="55" t="s">
        <v>226</v>
      </c>
      <c r="K396" s="96"/>
      <c r="L396" s="96"/>
      <c r="M396" s="96"/>
      <c r="N396" s="174">
        <v>22293389.757228162</v>
      </c>
      <c r="O396" s="146">
        <v>22293389.757228162</v>
      </c>
      <c r="P396" s="97">
        <v>1</v>
      </c>
      <c r="Q396" s="95" t="s">
        <v>271</v>
      </c>
      <c r="R396" s="147">
        <v>4035889.4779485716</v>
      </c>
      <c r="S396" s="148">
        <v>0.18103525403264523</v>
      </c>
      <c r="T396" s="147">
        <v>1137919.1486997285</v>
      </c>
      <c r="U396" s="148">
        <v>5.1042894826291825E-2</v>
      </c>
      <c r="V396" s="147">
        <v>106815.92851542009</v>
      </c>
      <c r="W396" s="149">
        <v>4.7913722264146608E-3</v>
      </c>
      <c r="X396" s="147">
        <v>1671.1915327646832</v>
      </c>
      <c r="Y396" s="98">
        <v>7.4963545291394483E-5</v>
      </c>
      <c r="Z396" s="147">
        <v>1246406.2687479137</v>
      </c>
      <c r="AA396" s="148">
        <v>5.5909230597997898E-2</v>
      </c>
      <c r="AB396" s="148"/>
      <c r="AC396" s="150"/>
      <c r="AD396" s="151"/>
      <c r="AE396" s="47" t="s">
        <v>148</v>
      </c>
    </row>
    <row r="397" spans="1:31" hidden="1">
      <c r="A397" s="51" t="s">
        <v>43</v>
      </c>
      <c r="B397" s="34">
        <v>2017</v>
      </c>
      <c r="C397" s="51">
        <v>2016</v>
      </c>
      <c r="D397" s="51"/>
      <c r="E397" s="51"/>
      <c r="F397" s="53" t="s">
        <v>142</v>
      </c>
      <c r="G397" s="58"/>
      <c r="H397" s="53" t="s">
        <v>142</v>
      </c>
      <c r="I397" s="58" t="s">
        <v>150</v>
      </c>
      <c r="J397" s="53" t="s">
        <v>226</v>
      </c>
      <c r="O397" s="60">
        <v>3735019</v>
      </c>
      <c r="P397" s="61"/>
      <c r="Q397" s="58" t="s">
        <v>399</v>
      </c>
      <c r="R397" s="62">
        <v>491550</v>
      </c>
      <c r="S397" s="63">
        <v>0.13160575622239137</v>
      </c>
      <c r="T397" s="62">
        <v>118851</v>
      </c>
      <c r="U397" s="63">
        <v>3.1820721661656878E-2</v>
      </c>
      <c r="V397" s="62">
        <v>0</v>
      </c>
      <c r="W397" s="64">
        <v>0</v>
      </c>
      <c r="X397" s="62">
        <v>0</v>
      </c>
      <c r="Y397" s="65">
        <v>0</v>
      </c>
      <c r="Z397" s="62">
        <v>118851</v>
      </c>
      <c r="AA397" s="63">
        <v>3.1820721661656878E-2</v>
      </c>
      <c r="AB397" s="63"/>
      <c r="AC397" s="80"/>
      <c r="AD397" s="53" t="s">
        <v>168</v>
      </c>
      <c r="AE397" s="51"/>
    </row>
    <row r="398" spans="1:31" hidden="1">
      <c r="A398" s="51" t="s">
        <v>43</v>
      </c>
      <c r="B398" s="51">
        <v>2018</v>
      </c>
      <c r="C398" s="51">
        <v>2017</v>
      </c>
      <c r="D398" s="51"/>
      <c r="E398" s="51"/>
      <c r="F398" s="53"/>
      <c r="G398" s="58"/>
      <c r="H398" s="53"/>
      <c r="I398" s="58"/>
      <c r="J398" s="53" t="s">
        <v>226</v>
      </c>
      <c r="N398" s="60" t="s">
        <v>424</v>
      </c>
      <c r="O398" s="60">
        <v>3893774</v>
      </c>
      <c r="P398" s="100"/>
      <c r="Q398" s="58" t="s">
        <v>284</v>
      </c>
      <c r="R398" s="62">
        <v>906366</v>
      </c>
      <c r="S398" s="63">
        <v>0.23277313988947484</v>
      </c>
      <c r="T398" s="62">
        <v>251753</v>
      </c>
      <c r="U398" s="63">
        <v>6.4655267614401865E-2</v>
      </c>
      <c r="V398" s="62">
        <v>29404</v>
      </c>
      <c r="W398" s="64">
        <v>7.5515425394488741E-3</v>
      </c>
      <c r="X398" s="62">
        <v>0</v>
      </c>
      <c r="Y398" s="65">
        <v>0</v>
      </c>
      <c r="Z398" s="62">
        <v>281157</v>
      </c>
      <c r="AA398" s="63">
        <v>7.2206810153850734E-2</v>
      </c>
      <c r="AB398" s="63"/>
      <c r="AC398" s="80"/>
      <c r="AD398" s="79" t="s">
        <v>168</v>
      </c>
      <c r="AE398" s="80" t="s">
        <v>1341</v>
      </c>
    </row>
    <row r="399" spans="1:31" hidden="1">
      <c r="A399" s="51" t="s">
        <v>43</v>
      </c>
      <c r="B399" s="51">
        <v>2019</v>
      </c>
      <c r="C399" s="51">
        <v>2018</v>
      </c>
      <c r="D399" s="51"/>
      <c r="E399" s="51"/>
      <c r="F399" s="53"/>
      <c r="G399" s="58"/>
      <c r="H399" s="53"/>
      <c r="I399" s="58"/>
      <c r="J399" s="53" t="s">
        <v>226</v>
      </c>
      <c r="N399" s="52" t="s">
        <v>424</v>
      </c>
      <c r="O399" s="60">
        <v>3984231</v>
      </c>
      <c r="P399" s="100"/>
      <c r="Q399" s="58" t="s">
        <v>503</v>
      </c>
      <c r="R399" s="62">
        <v>973707</v>
      </c>
      <c r="S399" s="63">
        <v>0.24439019725512903</v>
      </c>
      <c r="T399" s="62">
        <v>515113</v>
      </c>
      <c r="U399" s="63">
        <v>0.12928793536318553</v>
      </c>
      <c r="V399" s="62">
        <v>23333</v>
      </c>
      <c r="W399" s="64">
        <v>5.8563371451103114E-3</v>
      </c>
      <c r="X399" s="62">
        <v>0</v>
      </c>
      <c r="Y399" s="65">
        <v>0</v>
      </c>
      <c r="Z399" s="62">
        <v>538446</v>
      </c>
      <c r="AA399" s="63">
        <v>0.13514427250829583</v>
      </c>
      <c r="AB399" s="63"/>
      <c r="AC399" s="80"/>
      <c r="AD399" s="79" t="s">
        <v>168</v>
      </c>
      <c r="AE399" s="80" t="s">
        <v>876</v>
      </c>
    </row>
    <row r="400" spans="1:31" hidden="1">
      <c r="A400" s="51" t="s">
        <v>43</v>
      </c>
      <c r="B400" s="51">
        <v>2020</v>
      </c>
      <c r="C400" s="51">
        <v>2019</v>
      </c>
      <c r="D400" s="51"/>
      <c r="E400" s="51"/>
      <c r="F400" s="53" t="s">
        <v>142</v>
      </c>
      <c r="G400" s="58"/>
      <c r="H400" s="53" t="s">
        <v>142</v>
      </c>
      <c r="I400" s="58"/>
      <c r="J400" s="53" t="s">
        <v>226</v>
      </c>
      <c r="N400" s="60">
        <v>4686602.2988505745</v>
      </c>
      <c r="O400" s="60">
        <v>4077344</v>
      </c>
      <c r="P400" s="103"/>
      <c r="Q400" s="58" t="s">
        <v>286</v>
      </c>
      <c r="R400" s="62">
        <v>1151699</v>
      </c>
      <c r="S400" s="63">
        <v>0.28246304457019078</v>
      </c>
      <c r="T400" s="62">
        <v>565817</v>
      </c>
      <c r="U400" s="63">
        <v>0.14000000000000001</v>
      </c>
      <c r="V400" s="62">
        <v>40830</v>
      </c>
      <c r="W400" s="64">
        <v>0.01</v>
      </c>
      <c r="X400" s="62">
        <v>0</v>
      </c>
      <c r="Y400" s="65">
        <v>0</v>
      </c>
      <c r="Z400" s="62">
        <v>606647</v>
      </c>
      <c r="AA400" s="63">
        <v>0.15</v>
      </c>
      <c r="AB400" s="63"/>
      <c r="AC400" s="80"/>
      <c r="AD400" s="79" t="s">
        <v>168</v>
      </c>
      <c r="AE400" s="80" t="s">
        <v>185</v>
      </c>
    </row>
    <row r="401" spans="1:31" hidden="1">
      <c r="A401" s="51" t="s">
        <v>43</v>
      </c>
      <c r="B401" s="51">
        <v>2021</v>
      </c>
      <c r="C401" s="51">
        <v>2020</v>
      </c>
      <c r="D401" s="51"/>
      <c r="E401" s="51"/>
      <c r="F401" s="53" t="s">
        <v>142</v>
      </c>
      <c r="G401" s="58" t="s">
        <v>1311</v>
      </c>
      <c r="H401" s="53" t="s">
        <v>142</v>
      </c>
      <c r="I401" s="58" t="s">
        <v>150</v>
      </c>
      <c r="J401" s="53" t="s">
        <v>226</v>
      </c>
      <c r="M401" s="158">
        <v>43891</v>
      </c>
      <c r="N401" s="59">
        <v>4173077</v>
      </c>
      <c r="O401" s="59">
        <v>4173047</v>
      </c>
      <c r="P401" s="61">
        <v>1</v>
      </c>
      <c r="Q401" s="58" t="s">
        <v>260</v>
      </c>
      <c r="R401" s="83">
        <v>799826.25417030859</v>
      </c>
      <c r="S401" s="63">
        <v>0.19166480851289439</v>
      </c>
      <c r="T401" s="83">
        <v>542193.88063384371</v>
      </c>
      <c r="U401" s="63">
        <v>0.1299275758537691</v>
      </c>
      <c r="V401" s="83">
        <v>66986.409475543929</v>
      </c>
      <c r="W401" s="64">
        <v>1.6052157925742008E-2</v>
      </c>
      <c r="X401" s="53">
        <v>0</v>
      </c>
      <c r="Y401" s="65">
        <v>0</v>
      </c>
      <c r="Z401" s="83">
        <v>609180.2901093876</v>
      </c>
      <c r="AA401" s="63">
        <v>0.14597973377951109</v>
      </c>
      <c r="AB401" s="58" t="s">
        <v>149</v>
      </c>
      <c r="AC401" s="51"/>
      <c r="AD401" s="53"/>
      <c r="AE401" s="51"/>
    </row>
    <row r="402" spans="1:31" hidden="1">
      <c r="A402" s="51" t="s">
        <v>43</v>
      </c>
      <c r="B402" s="51">
        <v>2022</v>
      </c>
      <c r="C402" s="51">
        <v>2021</v>
      </c>
      <c r="D402" s="58" t="s">
        <v>1331</v>
      </c>
      <c r="E402" s="51"/>
      <c r="F402" s="53" t="s">
        <v>142</v>
      </c>
      <c r="G402" s="54" t="s">
        <v>1312</v>
      </c>
      <c r="H402" s="53" t="s">
        <v>142</v>
      </c>
      <c r="I402" s="58" t="s">
        <v>150</v>
      </c>
      <c r="J402" s="53" t="s">
        <v>226</v>
      </c>
      <c r="N402" s="59">
        <v>4271197</v>
      </c>
      <c r="O402" s="60">
        <v>4271197</v>
      </c>
      <c r="P402" s="61">
        <f>O402/N402</f>
        <v>1</v>
      </c>
      <c r="Q402" s="58" t="s">
        <v>287</v>
      </c>
      <c r="R402" s="62">
        <v>891324.82946816273</v>
      </c>
      <c r="S402" s="63">
        <v>0.20868267829092471</v>
      </c>
      <c r="T402" s="62">
        <v>462342.39764939342</v>
      </c>
      <c r="U402" s="63">
        <v>0.10824656358613134</v>
      </c>
      <c r="V402" s="62">
        <v>21808.223243147553</v>
      </c>
      <c r="W402" s="64">
        <v>5.1058809142138731E-3</v>
      </c>
      <c r="X402" s="62">
        <v>0</v>
      </c>
      <c r="Y402" s="65">
        <v>0</v>
      </c>
      <c r="Z402" s="62">
        <v>484150.6208925409</v>
      </c>
      <c r="AA402" s="63">
        <v>0.11335244450034519</v>
      </c>
      <c r="AB402" s="58" t="s">
        <v>153</v>
      </c>
      <c r="AC402" s="51"/>
      <c r="AD402" s="53" t="s">
        <v>168</v>
      </c>
      <c r="AE402" s="51" t="s">
        <v>1346</v>
      </c>
    </row>
    <row r="403" spans="1:31">
      <c r="A403" s="51" t="s">
        <v>43</v>
      </c>
      <c r="B403" s="51">
        <v>2023</v>
      </c>
      <c r="C403" s="51">
        <v>2022</v>
      </c>
      <c r="D403" s="51" t="s">
        <v>1331</v>
      </c>
      <c r="E403" s="51"/>
      <c r="F403" s="53" t="s">
        <v>142</v>
      </c>
      <c r="G403" s="58" t="s">
        <v>1312</v>
      </c>
      <c r="H403" s="53" t="s">
        <v>142</v>
      </c>
      <c r="I403" s="58" t="s">
        <v>150</v>
      </c>
      <c r="J403" s="105" t="s">
        <v>226</v>
      </c>
      <c r="N403" s="60">
        <v>4372039</v>
      </c>
      <c r="O403" s="60">
        <v>4359275</v>
      </c>
      <c r="P403" s="67">
        <v>1</v>
      </c>
      <c r="Q403" s="58" t="s">
        <v>262</v>
      </c>
      <c r="R403" s="62">
        <v>1434953</v>
      </c>
      <c r="S403" s="63">
        <v>0.32917239678616284</v>
      </c>
      <c r="T403" s="62">
        <v>795603</v>
      </c>
      <c r="U403" s="63">
        <v>0.18250810054424188</v>
      </c>
      <c r="V403" s="62">
        <v>83317</v>
      </c>
      <c r="W403" s="64">
        <v>1.9112581793990974E-2</v>
      </c>
      <c r="X403" s="62">
        <v>0</v>
      </c>
      <c r="Y403" s="68">
        <v>0</v>
      </c>
      <c r="Z403" s="62">
        <v>878920</v>
      </c>
      <c r="AA403" s="63">
        <v>0.20162068233823285</v>
      </c>
      <c r="AB403" s="63"/>
      <c r="AC403" s="80"/>
      <c r="AD403" s="51" t="s">
        <v>142</v>
      </c>
      <c r="AE403" s="51" t="s">
        <v>161</v>
      </c>
    </row>
    <row r="404" spans="1:31" hidden="1">
      <c r="A404" s="47" t="s">
        <v>43</v>
      </c>
      <c r="B404" s="47">
        <v>2023</v>
      </c>
      <c r="C404" s="47">
        <v>2022</v>
      </c>
      <c r="D404" s="47" t="s">
        <v>1331</v>
      </c>
      <c r="E404" s="47"/>
      <c r="F404" s="55" t="s">
        <v>142</v>
      </c>
      <c r="G404" s="95"/>
      <c r="H404" s="55" t="s">
        <v>142</v>
      </c>
      <c r="I404" s="95" t="s">
        <v>165</v>
      </c>
      <c r="J404" s="55" t="s">
        <v>226</v>
      </c>
      <c r="K404" s="96"/>
      <c r="L404" s="96"/>
      <c r="M404" s="96"/>
      <c r="N404" s="174">
        <v>4372038</v>
      </c>
      <c r="O404" s="146">
        <v>4372038</v>
      </c>
      <c r="P404" s="97">
        <v>1</v>
      </c>
      <c r="Q404" s="95" t="s">
        <v>271</v>
      </c>
      <c r="R404" s="147">
        <v>1099251.2500000002</v>
      </c>
      <c r="S404" s="148">
        <v>0.25142765227566644</v>
      </c>
      <c r="T404" s="147">
        <v>588479.22000000009</v>
      </c>
      <c r="U404" s="148">
        <v>0.13460066449559682</v>
      </c>
      <c r="V404" s="147">
        <v>106132.84999999999</v>
      </c>
      <c r="W404" s="149">
        <v>2.4275372263461568E-2</v>
      </c>
      <c r="X404" s="147">
        <v>0</v>
      </c>
      <c r="Y404" s="98">
        <v>0</v>
      </c>
      <c r="Z404" s="147">
        <v>694612.07000000007</v>
      </c>
      <c r="AA404" s="148">
        <v>0.15887603675905837</v>
      </c>
      <c r="AB404" s="148"/>
      <c r="AC404" s="150"/>
      <c r="AD404" s="151"/>
      <c r="AE404" s="47" t="s">
        <v>161</v>
      </c>
    </row>
    <row r="405" spans="1:31" hidden="1">
      <c r="A405" s="107" t="s">
        <v>508</v>
      </c>
      <c r="B405" s="50">
        <v>2017</v>
      </c>
      <c r="C405" s="107">
        <v>2016</v>
      </c>
      <c r="D405" s="107"/>
      <c r="E405" s="107"/>
      <c r="F405" s="124" t="s">
        <v>168</v>
      </c>
      <c r="G405" s="125"/>
      <c r="H405" s="126"/>
      <c r="I405" s="127"/>
      <c r="J405" s="126"/>
      <c r="K405" s="126"/>
      <c r="L405" s="236"/>
      <c r="M405" s="126"/>
      <c r="N405" s="126"/>
      <c r="O405" s="126"/>
      <c r="P405" s="126"/>
      <c r="Q405" s="127"/>
      <c r="R405" s="126"/>
      <c r="S405" s="127"/>
      <c r="T405" s="126"/>
      <c r="U405" s="127"/>
      <c r="V405" s="126"/>
      <c r="W405" s="127"/>
      <c r="X405" s="126"/>
      <c r="Y405" s="127"/>
      <c r="Z405" s="126"/>
      <c r="AA405" s="127"/>
      <c r="AB405" s="127"/>
      <c r="AC405" s="127"/>
      <c r="AD405" s="127"/>
      <c r="AE405" s="127"/>
    </row>
    <row r="406" spans="1:31" hidden="1">
      <c r="A406" s="51" t="s">
        <v>508</v>
      </c>
      <c r="B406" s="51">
        <v>2018</v>
      </c>
      <c r="C406" s="51">
        <v>2017</v>
      </c>
      <c r="D406" s="51"/>
      <c r="E406" s="51"/>
      <c r="F406" s="53"/>
      <c r="G406" s="58"/>
      <c r="H406" s="53"/>
      <c r="I406" s="58"/>
      <c r="J406" s="53"/>
      <c r="P406" s="67"/>
      <c r="Q406" s="58"/>
      <c r="R406" s="53"/>
      <c r="S406" s="58"/>
      <c r="T406" s="53"/>
      <c r="U406" s="58"/>
      <c r="V406" s="53"/>
      <c r="X406" s="53"/>
      <c r="Y406" s="68"/>
      <c r="Z406" s="53"/>
      <c r="AA406" s="58"/>
      <c r="AB406" s="58"/>
      <c r="AC406" s="51"/>
      <c r="AD406" s="53"/>
      <c r="AE406" s="51"/>
    </row>
    <row r="407" spans="1:31" hidden="1">
      <c r="A407" s="51" t="s">
        <v>508</v>
      </c>
      <c r="B407" s="51">
        <v>2019</v>
      </c>
      <c r="C407" s="51">
        <v>2018</v>
      </c>
      <c r="D407" s="51"/>
      <c r="E407" s="51"/>
      <c r="F407" s="53"/>
      <c r="G407" s="58"/>
      <c r="H407" s="53"/>
      <c r="I407" s="58"/>
      <c r="J407" s="53"/>
      <c r="P407" s="67"/>
      <c r="Q407" s="58"/>
      <c r="R407" s="53"/>
      <c r="S407" s="58"/>
      <c r="T407" s="53"/>
      <c r="U407" s="58"/>
      <c r="V407" s="53"/>
      <c r="X407" s="53"/>
      <c r="Y407" s="68"/>
      <c r="Z407" s="53"/>
      <c r="AA407" s="58"/>
      <c r="AB407" s="58"/>
      <c r="AC407" s="51"/>
      <c r="AD407" s="53"/>
      <c r="AE407" s="51"/>
    </row>
    <row r="408" spans="1:31" hidden="1">
      <c r="A408" s="51" t="s">
        <v>508</v>
      </c>
      <c r="B408" s="51">
        <v>2020</v>
      </c>
      <c r="C408" s="51">
        <v>2019</v>
      </c>
      <c r="D408" s="51"/>
      <c r="E408" s="51"/>
      <c r="F408" s="53" t="s">
        <v>168</v>
      </c>
      <c r="G408" s="58"/>
      <c r="H408" s="53"/>
      <c r="I408" s="58"/>
      <c r="J408" s="53"/>
      <c r="P408" s="67"/>
      <c r="Q408" s="58"/>
      <c r="R408" s="53"/>
      <c r="S408" s="58"/>
      <c r="T408" s="53"/>
      <c r="U408" s="58"/>
      <c r="V408" s="53"/>
      <c r="X408" s="53"/>
      <c r="Y408" s="68"/>
      <c r="Z408" s="53"/>
      <c r="AA408" s="58"/>
      <c r="AB408" s="58"/>
      <c r="AC408" s="51"/>
      <c r="AD408" s="53"/>
      <c r="AE408" s="51"/>
    </row>
    <row r="409" spans="1:31" hidden="1">
      <c r="A409" s="51" t="s">
        <v>508</v>
      </c>
      <c r="B409" s="51">
        <v>2021</v>
      </c>
      <c r="C409" s="51">
        <v>2020</v>
      </c>
      <c r="D409" s="51"/>
      <c r="E409" s="51"/>
      <c r="F409" s="53"/>
      <c r="G409" s="58"/>
      <c r="H409" s="53"/>
      <c r="I409" s="58"/>
      <c r="J409" s="53"/>
      <c r="P409" s="67"/>
      <c r="Q409" s="58"/>
      <c r="R409" s="53"/>
      <c r="S409" s="58"/>
      <c r="T409" s="53"/>
      <c r="U409" s="58"/>
      <c r="V409" s="53"/>
      <c r="X409" s="53"/>
      <c r="Y409" s="68"/>
      <c r="Z409" s="53"/>
      <c r="AA409" s="58"/>
      <c r="AB409" s="58"/>
      <c r="AC409" s="51"/>
      <c r="AD409" s="53"/>
      <c r="AE409" s="51"/>
    </row>
    <row r="410" spans="1:31" ht="275.5" hidden="1">
      <c r="A410" s="51" t="s">
        <v>508</v>
      </c>
      <c r="B410" s="51">
        <v>2022</v>
      </c>
      <c r="C410" s="51">
        <v>2021</v>
      </c>
      <c r="D410" s="51"/>
      <c r="E410" s="51"/>
      <c r="F410" s="53" t="s">
        <v>142</v>
      </c>
      <c r="G410" s="54" t="s">
        <v>1378</v>
      </c>
      <c r="H410" s="104" t="s">
        <v>168</v>
      </c>
      <c r="I410" s="82"/>
      <c r="J410" s="81"/>
      <c r="K410" s="81"/>
      <c r="L410" s="235"/>
      <c r="M410" s="81"/>
      <c r="N410" s="81"/>
      <c r="O410" s="81"/>
      <c r="P410" s="81"/>
      <c r="Q410" s="82"/>
      <c r="R410" s="81"/>
      <c r="S410" s="82"/>
      <c r="T410" s="81"/>
      <c r="U410" s="82"/>
      <c r="V410" s="81"/>
      <c r="W410" s="82"/>
      <c r="X410" s="81"/>
      <c r="Y410" s="82"/>
      <c r="Z410" s="81"/>
      <c r="AA410" s="82"/>
      <c r="AB410" s="82"/>
      <c r="AC410" s="82"/>
      <c r="AD410" s="82"/>
      <c r="AE410" s="82"/>
    </row>
    <row r="411" spans="1:31" hidden="1">
      <c r="A411" s="47" t="s">
        <v>508</v>
      </c>
      <c r="B411" s="47">
        <v>2023</v>
      </c>
      <c r="C411" s="47">
        <v>2022</v>
      </c>
      <c r="D411" s="47"/>
      <c r="E411" s="47"/>
      <c r="F411" s="55" t="s">
        <v>168</v>
      </c>
      <c r="G411" s="95"/>
      <c r="H411" s="55"/>
      <c r="I411" s="95"/>
      <c r="J411" s="55"/>
      <c r="K411" s="96"/>
      <c r="L411" s="96"/>
      <c r="M411" s="96"/>
      <c r="N411" s="96"/>
      <c r="O411" s="96"/>
      <c r="P411" s="128"/>
      <c r="Q411" s="95"/>
      <c r="R411" s="55"/>
      <c r="S411" s="95"/>
      <c r="T411" s="55"/>
      <c r="U411" s="95"/>
      <c r="V411" s="55"/>
      <c r="W411" s="96"/>
      <c r="X411" s="55"/>
      <c r="Y411" s="129"/>
      <c r="Z411" s="55"/>
      <c r="AA411" s="95"/>
      <c r="AB411" s="95"/>
      <c r="AC411" s="47"/>
      <c r="AD411" s="55"/>
      <c r="AE411" s="47"/>
    </row>
    <row r="412" spans="1:31" hidden="1">
      <c r="A412" s="51" t="s">
        <v>31</v>
      </c>
      <c r="B412" s="34">
        <v>2017</v>
      </c>
      <c r="C412" s="51">
        <v>2016</v>
      </c>
      <c r="D412" s="51"/>
      <c r="E412" s="51"/>
      <c r="F412" s="53" t="s">
        <v>142</v>
      </c>
      <c r="G412" s="58"/>
      <c r="H412" s="53" t="s">
        <v>142</v>
      </c>
      <c r="I412" s="58" t="s">
        <v>150</v>
      </c>
      <c r="J412" s="53" t="s">
        <v>145</v>
      </c>
      <c r="O412" s="60">
        <v>12451985</v>
      </c>
      <c r="P412" s="61"/>
      <c r="Q412" s="58" t="s">
        <v>512</v>
      </c>
      <c r="R412" s="62">
        <v>4160221</v>
      </c>
      <c r="S412" s="63">
        <v>0.33410102887210352</v>
      </c>
      <c r="T412" s="62">
        <v>1501172</v>
      </c>
      <c r="U412" s="63">
        <v>0.1205568429451208</v>
      </c>
      <c r="V412" s="62">
        <v>409364</v>
      </c>
      <c r="W412" s="64">
        <v>3.2875400990283882E-2</v>
      </c>
      <c r="X412" s="62">
        <v>0</v>
      </c>
      <c r="Y412" s="65">
        <v>0</v>
      </c>
      <c r="Z412" s="62">
        <v>1910536</v>
      </c>
      <c r="AA412" s="63">
        <v>0.15343224393540467</v>
      </c>
      <c r="AB412" s="63"/>
      <c r="AC412" s="80"/>
      <c r="AD412" s="79" t="s">
        <v>142</v>
      </c>
      <c r="AE412" s="80" t="s">
        <v>1356</v>
      </c>
    </row>
    <row r="413" spans="1:31" hidden="1">
      <c r="A413" s="51" t="s">
        <v>31</v>
      </c>
      <c r="B413" s="51">
        <v>2018</v>
      </c>
      <c r="C413" s="51">
        <v>2017</v>
      </c>
      <c r="D413" s="51"/>
      <c r="E413" s="51"/>
      <c r="F413" s="53"/>
      <c r="G413" s="58"/>
      <c r="H413" s="53"/>
      <c r="I413" s="58"/>
      <c r="J413" s="53" t="s">
        <v>145</v>
      </c>
      <c r="N413" s="60" t="s">
        <v>424</v>
      </c>
      <c r="O413" s="60">
        <v>12451986</v>
      </c>
      <c r="P413" s="100"/>
      <c r="Q413" s="58" t="s">
        <v>362</v>
      </c>
      <c r="R413" s="62">
        <v>3574333</v>
      </c>
      <c r="S413" s="63">
        <v>0.28704923054041337</v>
      </c>
      <c r="T413" s="62">
        <v>2193568</v>
      </c>
      <c r="U413" s="63">
        <v>0.17616209976464797</v>
      </c>
      <c r="V413" s="62">
        <v>956051</v>
      </c>
      <c r="W413" s="64">
        <v>7.6778997342271352E-2</v>
      </c>
      <c r="X413" s="62">
        <v>0</v>
      </c>
      <c r="Y413" s="65">
        <v>0</v>
      </c>
      <c r="Z413" s="62">
        <v>3149619</v>
      </c>
      <c r="AA413" s="63">
        <v>0.25294109710691931</v>
      </c>
      <c r="AB413" s="63"/>
      <c r="AC413" s="80"/>
      <c r="AD413" s="79" t="s">
        <v>142</v>
      </c>
      <c r="AE413" s="80" t="s">
        <v>1318</v>
      </c>
    </row>
    <row r="414" spans="1:31" hidden="1">
      <c r="A414" s="51" t="s">
        <v>31</v>
      </c>
      <c r="B414" s="51">
        <v>2019</v>
      </c>
      <c r="C414" s="51">
        <v>2018</v>
      </c>
      <c r="D414" s="51"/>
      <c r="E414" s="51"/>
      <c r="F414" s="53"/>
      <c r="G414" s="58"/>
      <c r="H414" s="53"/>
      <c r="I414" s="58"/>
      <c r="J414" s="53" t="s">
        <v>145</v>
      </c>
      <c r="N414" s="59">
        <v>30528673</v>
      </c>
      <c r="O414" s="60">
        <v>28785007</v>
      </c>
      <c r="P414" s="100"/>
      <c r="Q414" s="58" t="s">
        <v>513</v>
      </c>
      <c r="R414" s="62">
        <v>7837963</v>
      </c>
      <c r="S414" s="63">
        <v>0.27229324627226947</v>
      </c>
      <c r="T414" s="62">
        <v>1333847</v>
      </c>
      <c r="U414" s="63">
        <v>4.6338255189585328E-2</v>
      </c>
      <c r="V414" s="62">
        <v>446665</v>
      </c>
      <c r="W414" s="64">
        <v>1.551727953375172E-2</v>
      </c>
      <c r="X414" s="62">
        <v>0</v>
      </c>
      <c r="Y414" s="65">
        <v>0</v>
      </c>
      <c r="Z414" s="62">
        <v>1780512</v>
      </c>
      <c r="AA414" s="63">
        <v>6.1855534723337047E-2</v>
      </c>
      <c r="AB414" s="63"/>
      <c r="AC414" s="80"/>
      <c r="AD414" s="79" t="s">
        <v>142</v>
      </c>
      <c r="AE414" s="80" t="s">
        <v>876</v>
      </c>
    </row>
    <row r="415" spans="1:31" hidden="1">
      <c r="A415" s="51" t="s">
        <v>31</v>
      </c>
      <c r="B415" s="51">
        <v>2020</v>
      </c>
      <c r="C415" s="51">
        <v>2019</v>
      </c>
      <c r="D415" s="51"/>
      <c r="E415" s="51"/>
      <c r="F415" s="53" t="s">
        <v>142</v>
      </c>
      <c r="G415" s="58"/>
      <c r="H415" s="53" t="s">
        <v>142</v>
      </c>
      <c r="I415" s="58"/>
      <c r="J415" s="53" t="s">
        <v>145</v>
      </c>
      <c r="N415" s="59">
        <v>27909798</v>
      </c>
      <c r="O415" s="60">
        <v>4983961</v>
      </c>
      <c r="P415" s="103"/>
      <c r="Q415" s="58" t="s">
        <v>188</v>
      </c>
      <c r="R415" s="62">
        <v>1600589</v>
      </c>
      <c r="S415" s="63">
        <v>0.32</v>
      </c>
      <c r="T415" s="62">
        <v>1424615</v>
      </c>
      <c r="U415" s="63">
        <v>0.28999999999999998</v>
      </c>
      <c r="V415" s="62">
        <v>264793</v>
      </c>
      <c r="W415" s="64">
        <v>0.05</v>
      </c>
      <c r="X415" s="62">
        <v>0</v>
      </c>
      <c r="Y415" s="65">
        <v>0</v>
      </c>
      <c r="Z415" s="62">
        <v>1689408</v>
      </c>
      <c r="AA415" s="63">
        <v>0.34</v>
      </c>
      <c r="AB415" s="63" t="s">
        <v>149</v>
      </c>
      <c r="AC415" s="80"/>
      <c r="AD415" s="79" t="s">
        <v>142</v>
      </c>
      <c r="AE415" s="80" t="s">
        <v>185</v>
      </c>
    </row>
    <row r="416" spans="1:31" hidden="1">
      <c r="A416" s="51" t="s">
        <v>31</v>
      </c>
      <c r="B416" s="51">
        <v>2021</v>
      </c>
      <c r="C416" s="51">
        <v>2020</v>
      </c>
      <c r="D416" s="51"/>
      <c r="E416" s="51"/>
      <c r="F416" s="53" t="s">
        <v>142</v>
      </c>
      <c r="G416" s="58" t="s">
        <v>1311</v>
      </c>
      <c r="H416" s="53" t="s">
        <v>142</v>
      </c>
      <c r="I416" s="58" t="s">
        <v>150</v>
      </c>
      <c r="J416" s="53" t="s">
        <v>145</v>
      </c>
      <c r="M416" s="158">
        <v>44105</v>
      </c>
      <c r="N416" s="59">
        <v>30066648</v>
      </c>
      <c r="O416" s="59">
        <v>18143069</v>
      </c>
      <c r="P416" s="61">
        <v>0.60342839015509808</v>
      </c>
      <c r="Q416" s="58" t="s">
        <v>515</v>
      </c>
      <c r="R416" s="161">
        <v>8772570</v>
      </c>
      <c r="S416" s="179">
        <v>0.48</v>
      </c>
      <c r="T416" s="161">
        <v>2368993</v>
      </c>
      <c r="U416" s="179">
        <v>0.13</v>
      </c>
      <c r="V416" s="161">
        <v>305929</v>
      </c>
      <c r="W416" s="180">
        <v>0.02</v>
      </c>
      <c r="X416" s="161">
        <v>0</v>
      </c>
      <c r="Y416" s="65">
        <v>0</v>
      </c>
      <c r="Z416" s="161">
        <v>2674922</v>
      </c>
      <c r="AA416" s="179">
        <v>0.15</v>
      </c>
      <c r="AB416" s="58" t="s">
        <v>149</v>
      </c>
      <c r="AC416" s="51"/>
      <c r="AD416" s="53"/>
      <c r="AE416" s="51"/>
    </row>
    <row r="417" spans="1:31" hidden="1">
      <c r="A417" s="51" t="s">
        <v>31</v>
      </c>
      <c r="B417" s="51">
        <v>2022</v>
      </c>
      <c r="C417" s="51">
        <v>2021</v>
      </c>
      <c r="D417" s="51" t="s">
        <v>180</v>
      </c>
      <c r="E417" s="51"/>
      <c r="F417" s="53" t="s">
        <v>142</v>
      </c>
      <c r="G417" s="54" t="s">
        <v>1312</v>
      </c>
      <c r="H417" s="53" t="s">
        <v>142</v>
      </c>
      <c r="I417" s="58" t="s">
        <v>150</v>
      </c>
      <c r="J417" s="53" t="s">
        <v>145</v>
      </c>
      <c r="N417" s="59">
        <v>30066648</v>
      </c>
      <c r="O417" s="60">
        <v>18143069</v>
      </c>
      <c r="P417" s="61">
        <f>O417/N417</f>
        <v>0.60342839015509808</v>
      </c>
      <c r="Q417" s="58" t="s">
        <v>366</v>
      </c>
      <c r="R417" s="62">
        <v>8406989</v>
      </c>
      <c r="S417" s="63">
        <v>0.46</v>
      </c>
      <c r="T417" s="62">
        <v>2649367</v>
      </c>
      <c r="U417" s="63">
        <v>0.15</v>
      </c>
      <c r="V417" s="62">
        <v>264689</v>
      </c>
      <c r="W417" s="64">
        <v>0.01</v>
      </c>
      <c r="X417" s="62">
        <v>0</v>
      </c>
      <c r="Y417" s="65">
        <v>0</v>
      </c>
      <c r="Z417" s="62">
        <v>2914056</v>
      </c>
      <c r="AA417" s="63">
        <v>0.16</v>
      </c>
      <c r="AB417" s="58" t="s">
        <v>153</v>
      </c>
      <c r="AC417" s="51"/>
      <c r="AD417" s="53" t="s">
        <v>142</v>
      </c>
      <c r="AE417" s="51" t="s">
        <v>148</v>
      </c>
    </row>
    <row r="418" spans="1:31">
      <c r="A418" s="51" t="s">
        <v>31</v>
      </c>
      <c r="B418" s="51">
        <v>2023</v>
      </c>
      <c r="C418" s="51">
        <v>2022</v>
      </c>
      <c r="D418" s="51" t="s">
        <v>180</v>
      </c>
      <c r="E418" s="51"/>
      <c r="F418" s="53" t="s">
        <v>142</v>
      </c>
      <c r="G418" s="58" t="s">
        <v>1312</v>
      </c>
      <c r="H418" s="53"/>
      <c r="I418" s="106" t="s">
        <v>150</v>
      </c>
      <c r="J418" s="53" t="s">
        <v>145</v>
      </c>
      <c r="N418" s="59"/>
      <c r="O418" s="60"/>
      <c r="P418" s="67"/>
      <c r="Q418" s="58"/>
      <c r="R418" s="62"/>
      <c r="S418" s="63"/>
      <c r="T418" s="62"/>
      <c r="U418" s="63"/>
      <c r="V418" s="62"/>
      <c r="W418" s="64"/>
      <c r="X418" s="62"/>
      <c r="Y418" s="68"/>
      <c r="Z418" s="62"/>
      <c r="AA418" s="63"/>
      <c r="AB418" s="58"/>
      <c r="AC418" s="51"/>
      <c r="AD418" s="53" t="s">
        <v>142</v>
      </c>
      <c r="AE418" s="51"/>
    </row>
    <row r="419" spans="1:31" hidden="1">
      <c r="A419" s="47" t="s">
        <v>31</v>
      </c>
      <c r="B419" s="47">
        <v>2023</v>
      </c>
      <c r="C419" s="47">
        <v>2022</v>
      </c>
      <c r="D419" s="47" t="s">
        <v>180</v>
      </c>
      <c r="E419" s="47"/>
      <c r="F419" s="55" t="s">
        <v>142</v>
      </c>
      <c r="G419" s="95"/>
      <c r="H419" s="55"/>
      <c r="I419" s="95" t="s">
        <v>165</v>
      </c>
      <c r="J419" s="55"/>
      <c r="K419" s="96"/>
      <c r="L419" s="96"/>
      <c r="M419" s="96"/>
      <c r="N419" s="96"/>
      <c r="O419" s="96"/>
      <c r="P419" s="97"/>
      <c r="Q419" s="95"/>
      <c r="R419" s="55"/>
      <c r="S419" s="95"/>
      <c r="T419" s="55"/>
      <c r="U419" s="95"/>
      <c r="V419" s="55"/>
      <c r="W419" s="96"/>
      <c r="X419" s="55"/>
      <c r="Y419" s="98"/>
      <c r="Z419" s="55"/>
      <c r="AA419" s="95"/>
      <c r="AB419" s="95"/>
      <c r="AC419" s="47"/>
      <c r="AD419" s="55"/>
      <c r="AE419" s="47"/>
    </row>
    <row r="420" spans="1:31" hidden="1">
      <c r="A420" s="51" t="s">
        <v>9</v>
      </c>
      <c r="B420" s="34">
        <v>2017</v>
      </c>
      <c r="C420" s="51">
        <v>2016</v>
      </c>
      <c r="D420" s="51"/>
      <c r="E420" s="51"/>
      <c r="F420" s="53" t="s">
        <v>142</v>
      </c>
      <c r="G420" s="58"/>
      <c r="H420" s="53" t="s">
        <v>142</v>
      </c>
      <c r="I420" s="58" t="s">
        <v>150</v>
      </c>
      <c r="J420" s="84" t="s">
        <v>424</v>
      </c>
      <c r="K420" s="85"/>
      <c r="L420" s="85"/>
      <c r="M420" s="85"/>
      <c r="N420" s="85"/>
      <c r="O420" s="90">
        <v>35000000</v>
      </c>
      <c r="P420" s="91"/>
      <c r="Q420" s="89"/>
      <c r="R420" s="92">
        <v>1800000</v>
      </c>
      <c r="S420" s="93">
        <v>5.1428571428571428E-2</v>
      </c>
      <c r="T420" s="153" t="s">
        <v>61</v>
      </c>
      <c r="U420" s="154" t="s">
        <v>61</v>
      </c>
      <c r="V420" s="153" t="s">
        <v>61</v>
      </c>
      <c r="W420" s="154" t="s">
        <v>61</v>
      </c>
      <c r="X420" s="153" t="s">
        <v>61</v>
      </c>
      <c r="Y420" s="181" t="s">
        <v>61</v>
      </c>
      <c r="Z420" s="92">
        <v>700000</v>
      </c>
      <c r="AA420" s="93"/>
      <c r="AB420" s="87" t="s">
        <v>61</v>
      </c>
      <c r="AC420" s="80"/>
      <c r="AD420" s="53" t="s">
        <v>168</v>
      </c>
      <c r="AE420" s="51"/>
    </row>
    <row r="421" spans="1:31" hidden="1">
      <c r="A421" s="51" t="s">
        <v>9</v>
      </c>
      <c r="B421" s="51">
        <v>2018</v>
      </c>
      <c r="C421" s="51">
        <v>2017</v>
      </c>
      <c r="D421" s="51"/>
      <c r="E421" s="51"/>
      <c r="F421" s="53"/>
      <c r="G421" s="58"/>
      <c r="H421" s="53"/>
      <c r="I421" s="58"/>
      <c r="J421" s="53" t="s">
        <v>209</v>
      </c>
      <c r="N421" s="60">
        <v>53800000</v>
      </c>
      <c r="O421" s="60">
        <v>8300000.0000000009</v>
      </c>
      <c r="P421" s="100"/>
      <c r="Q421" s="58" t="s">
        <v>424</v>
      </c>
      <c r="R421" s="70" t="s">
        <v>61</v>
      </c>
      <c r="S421" s="71" t="s">
        <v>61</v>
      </c>
      <c r="T421" s="70" t="s">
        <v>61</v>
      </c>
      <c r="U421" s="71" t="s">
        <v>61</v>
      </c>
      <c r="V421" s="70" t="s">
        <v>61</v>
      </c>
      <c r="W421" s="71" t="s">
        <v>61</v>
      </c>
      <c r="X421" s="70" t="s">
        <v>61</v>
      </c>
      <c r="Y421" s="72" t="s">
        <v>61</v>
      </c>
      <c r="Z421" s="62">
        <v>779000</v>
      </c>
      <c r="AA421" s="63">
        <v>9.3855421686746973E-2</v>
      </c>
      <c r="AB421" s="87" t="s">
        <v>61</v>
      </c>
      <c r="AC421" s="80"/>
      <c r="AD421" s="79" t="s">
        <v>168</v>
      </c>
      <c r="AE421" s="80" t="s">
        <v>148</v>
      </c>
    </row>
    <row r="422" spans="1:31" hidden="1">
      <c r="A422" s="51" t="s">
        <v>9</v>
      </c>
      <c r="B422" s="51">
        <v>2019</v>
      </c>
      <c r="C422" s="51">
        <v>2018</v>
      </c>
      <c r="D422" s="51"/>
      <c r="E422" s="51"/>
      <c r="F422" s="53"/>
      <c r="G422" s="58"/>
      <c r="H422" s="53"/>
      <c r="I422" s="58"/>
      <c r="J422" s="53" t="s">
        <v>209</v>
      </c>
      <c r="N422" s="59">
        <v>53800000</v>
      </c>
      <c r="O422" s="60">
        <v>7400000</v>
      </c>
      <c r="P422" s="100"/>
      <c r="Q422" s="58" t="s">
        <v>424</v>
      </c>
      <c r="R422" s="70" t="s">
        <v>61</v>
      </c>
      <c r="S422" s="71" t="s">
        <v>61</v>
      </c>
      <c r="T422" s="70" t="s">
        <v>61</v>
      </c>
      <c r="U422" s="71" t="s">
        <v>61</v>
      </c>
      <c r="V422" s="70" t="s">
        <v>61</v>
      </c>
      <c r="W422" s="71" t="s">
        <v>61</v>
      </c>
      <c r="X422" s="70" t="s">
        <v>61</v>
      </c>
      <c r="Y422" s="72" t="s">
        <v>61</v>
      </c>
      <c r="Z422" s="62">
        <v>823600</v>
      </c>
      <c r="AA422" s="63">
        <v>0.1112972972972973</v>
      </c>
      <c r="AB422" s="87" t="s">
        <v>61</v>
      </c>
      <c r="AC422" s="80"/>
      <c r="AD422" s="79" t="s">
        <v>168</v>
      </c>
      <c r="AE422" s="80" t="s">
        <v>803</v>
      </c>
    </row>
    <row r="423" spans="1:31" hidden="1">
      <c r="A423" s="51" t="s">
        <v>9</v>
      </c>
      <c r="B423" s="51">
        <v>2020</v>
      </c>
      <c r="C423" s="51">
        <v>2019</v>
      </c>
      <c r="D423" s="51"/>
      <c r="E423" s="51"/>
      <c r="F423" s="53" t="s">
        <v>142</v>
      </c>
      <c r="G423" s="58"/>
      <c r="H423" s="53" t="s">
        <v>142</v>
      </c>
      <c r="I423" s="58"/>
      <c r="J423" s="53" t="s">
        <v>209</v>
      </c>
      <c r="N423" s="60">
        <v>54045422</v>
      </c>
      <c r="O423" s="60">
        <v>54045422</v>
      </c>
      <c r="P423" s="103"/>
      <c r="Q423" s="159">
        <v>43831</v>
      </c>
      <c r="R423" s="62">
        <v>22020</v>
      </c>
      <c r="S423" s="63">
        <v>4.0743506452775965E-4</v>
      </c>
      <c r="T423" s="79" t="s">
        <v>61</v>
      </c>
      <c r="U423" s="63" t="s">
        <v>61</v>
      </c>
      <c r="V423" s="79" t="s">
        <v>61</v>
      </c>
      <c r="W423" s="64" t="s">
        <v>61</v>
      </c>
      <c r="X423" s="62" t="s">
        <v>61</v>
      </c>
      <c r="Y423" s="65" t="s">
        <v>61</v>
      </c>
      <c r="Z423" s="62">
        <v>711980</v>
      </c>
      <c r="AA423" s="63">
        <v>0.01</v>
      </c>
      <c r="AB423" s="63" t="s">
        <v>61</v>
      </c>
      <c r="AC423" s="80"/>
      <c r="AD423" s="79" t="s">
        <v>168</v>
      </c>
      <c r="AE423" s="80" t="s">
        <v>148</v>
      </c>
    </row>
    <row r="424" spans="1:31" hidden="1">
      <c r="A424" s="51" t="s">
        <v>9</v>
      </c>
      <c r="B424" s="51">
        <v>2021</v>
      </c>
      <c r="C424" s="51">
        <v>2020</v>
      </c>
      <c r="D424" s="51"/>
      <c r="E424" s="51"/>
      <c r="F424" s="53" t="s">
        <v>142</v>
      </c>
      <c r="G424" s="58" t="s">
        <v>1311</v>
      </c>
      <c r="H424" s="53" t="s">
        <v>168</v>
      </c>
      <c r="I424" s="58"/>
      <c r="J424" s="53"/>
      <c r="P424" s="61"/>
      <c r="Q424" s="58"/>
      <c r="R424" s="53"/>
      <c r="S424" s="58"/>
      <c r="T424" s="53"/>
      <c r="U424" s="58"/>
      <c r="V424" s="53"/>
      <c r="X424" s="53"/>
      <c r="Y424" s="65"/>
      <c r="Z424" s="53"/>
      <c r="AA424" s="58"/>
      <c r="AB424" s="58"/>
      <c r="AC424" s="51"/>
      <c r="AD424" s="53"/>
      <c r="AE424" s="51"/>
    </row>
    <row r="425" spans="1:31" hidden="1">
      <c r="A425" s="51" t="s">
        <v>9</v>
      </c>
      <c r="B425" s="51">
        <v>2022</v>
      </c>
      <c r="C425" s="51">
        <v>2021</v>
      </c>
      <c r="D425" s="51"/>
      <c r="E425" s="51"/>
      <c r="F425" s="53" t="s">
        <v>142</v>
      </c>
      <c r="G425" s="54" t="s">
        <v>1312</v>
      </c>
      <c r="H425" s="81" t="s">
        <v>168</v>
      </c>
      <c r="I425" s="82"/>
      <c r="J425" s="81"/>
      <c r="K425" s="81"/>
      <c r="L425" s="235"/>
      <c r="M425" s="81"/>
      <c r="N425" s="81"/>
      <c r="O425" s="81"/>
      <c r="P425" s="81"/>
      <c r="Q425" s="82"/>
      <c r="R425" s="81"/>
      <c r="S425" s="82"/>
      <c r="T425" s="81"/>
      <c r="U425" s="82"/>
      <c r="V425" s="81"/>
      <c r="W425" s="82"/>
      <c r="X425" s="81"/>
      <c r="Y425" s="82"/>
      <c r="Z425" s="81"/>
      <c r="AA425" s="82"/>
      <c r="AB425" s="82"/>
      <c r="AC425" s="82"/>
      <c r="AD425" s="82"/>
      <c r="AE425" s="82"/>
    </row>
    <row r="426" spans="1:31">
      <c r="A426" s="51" t="s">
        <v>9</v>
      </c>
      <c r="B426" s="51">
        <v>2023</v>
      </c>
      <c r="C426" s="51">
        <v>2022</v>
      </c>
      <c r="D426" s="51" t="s">
        <v>141</v>
      </c>
      <c r="E426" s="51"/>
      <c r="F426" s="53" t="s">
        <v>142</v>
      </c>
      <c r="G426" s="58" t="s">
        <v>1312</v>
      </c>
      <c r="H426" s="105"/>
      <c r="I426" s="106" t="s">
        <v>150</v>
      </c>
      <c r="J426" s="105"/>
      <c r="K426" s="105"/>
      <c r="L426" s="233"/>
      <c r="M426" s="105"/>
      <c r="N426" s="105"/>
      <c r="O426" s="105"/>
      <c r="P426" s="105"/>
      <c r="Q426" s="106"/>
      <c r="R426" s="62"/>
      <c r="S426" s="63"/>
      <c r="T426" s="62"/>
      <c r="U426" s="63"/>
      <c r="V426" s="62"/>
      <c r="W426" s="64"/>
      <c r="X426" s="62"/>
      <c r="Y426" s="68"/>
      <c r="Z426" s="62"/>
      <c r="AA426" s="63"/>
      <c r="AB426" s="58"/>
      <c r="AC426" s="106"/>
      <c r="AD426" s="201" t="s">
        <v>1379</v>
      </c>
      <c r="AE426" s="106"/>
    </row>
    <row r="427" spans="1:31" hidden="1">
      <c r="A427" s="47" t="s">
        <v>9</v>
      </c>
      <c r="B427" s="47">
        <v>2023</v>
      </c>
      <c r="C427" s="47">
        <v>2022</v>
      </c>
      <c r="D427" s="47" t="s">
        <v>141</v>
      </c>
      <c r="E427" s="47"/>
      <c r="F427" s="55" t="s">
        <v>142</v>
      </c>
      <c r="G427" s="95"/>
      <c r="H427" s="55"/>
      <c r="I427" s="95" t="s">
        <v>165</v>
      </c>
      <c r="J427" s="55"/>
      <c r="K427" s="96"/>
      <c r="L427" s="96"/>
      <c r="M427" s="96"/>
      <c r="N427" s="96"/>
      <c r="O427" s="96"/>
      <c r="P427" s="97"/>
      <c r="Q427" s="95"/>
      <c r="R427" s="55"/>
      <c r="S427" s="95"/>
      <c r="T427" s="55"/>
      <c r="U427" s="95"/>
      <c r="V427" s="55"/>
      <c r="W427" s="96"/>
      <c r="X427" s="55"/>
      <c r="Y427" s="98"/>
      <c r="Z427" s="55"/>
      <c r="AA427" s="95"/>
      <c r="AB427" s="95"/>
      <c r="AC427" s="47"/>
      <c r="AD427" s="55"/>
      <c r="AE427" s="47"/>
    </row>
    <row r="428" spans="1:31" hidden="1">
      <c r="A428" s="51" t="s">
        <v>45</v>
      </c>
      <c r="B428" s="34">
        <v>2017</v>
      </c>
      <c r="C428" s="51">
        <v>2016</v>
      </c>
      <c r="D428" s="51"/>
      <c r="E428" s="51"/>
      <c r="F428" s="53" t="s">
        <v>142</v>
      </c>
      <c r="G428" s="58"/>
      <c r="H428" s="53" t="s">
        <v>142</v>
      </c>
      <c r="I428" s="58" t="s">
        <v>150</v>
      </c>
      <c r="J428" s="53" t="s">
        <v>183</v>
      </c>
      <c r="N428" s="60">
        <v>2100000</v>
      </c>
      <c r="O428" s="60">
        <v>1300000</v>
      </c>
      <c r="P428" s="61">
        <v>0.61904761904761907</v>
      </c>
      <c r="Q428" s="58"/>
      <c r="R428" s="62">
        <v>133000</v>
      </c>
      <c r="S428" s="63">
        <v>0.10230769230769231</v>
      </c>
      <c r="T428" s="70" t="s">
        <v>61</v>
      </c>
      <c r="U428" s="71" t="s">
        <v>61</v>
      </c>
      <c r="V428" s="70" t="s">
        <v>61</v>
      </c>
      <c r="W428" s="71" t="s">
        <v>61</v>
      </c>
      <c r="X428" s="70" t="s">
        <v>61</v>
      </c>
      <c r="Y428" s="72" t="s">
        <v>61</v>
      </c>
      <c r="Z428" s="62">
        <v>596000</v>
      </c>
      <c r="AA428" s="63">
        <v>0.45846153846153848</v>
      </c>
      <c r="AB428" s="87" t="s">
        <v>61</v>
      </c>
      <c r="AC428" s="80"/>
      <c r="AD428" s="53" t="s">
        <v>168</v>
      </c>
      <c r="AE428" s="51"/>
    </row>
    <row r="429" spans="1:31" hidden="1">
      <c r="A429" s="51" t="s">
        <v>45</v>
      </c>
      <c r="B429" s="51">
        <v>2018</v>
      </c>
      <c r="C429" s="51">
        <v>2017</v>
      </c>
      <c r="D429" s="51"/>
      <c r="E429" s="51"/>
      <c r="F429" s="53"/>
      <c r="G429" s="58"/>
      <c r="H429" s="53"/>
      <c r="I429" s="58"/>
      <c r="J429" s="53" t="s">
        <v>183</v>
      </c>
      <c r="N429" s="60" t="s">
        <v>424</v>
      </c>
      <c r="O429" s="60">
        <v>1300000</v>
      </c>
      <c r="P429" s="100"/>
      <c r="Q429" s="58" t="s">
        <v>525</v>
      </c>
      <c r="R429" s="62">
        <v>133000</v>
      </c>
      <c r="S429" s="63">
        <v>0.10230769230769231</v>
      </c>
      <c r="T429" s="70" t="s">
        <v>61</v>
      </c>
      <c r="U429" s="71" t="s">
        <v>61</v>
      </c>
      <c r="V429" s="70" t="s">
        <v>61</v>
      </c>
      <c r="W429" s="71" t="s">
        <v>61</v>
      </c>
      <c r="X429" s="70" t="s">
        <v>61</v>
      </c>
      <c r="Y429" s="72" t="s">
        <v>61</v>
      </c>
      <c r="Z429" s="62">
        <v>596000</v>
      </c>
      <c r="AA429" s="63">
        <v>0.45846153846153848</v>
      </c>
      <c r="AB429" s="63"/>
      <c r="AC429" s="80"/>
      <c r="AD429" s="79" t="s">
        <v>168</v>
      </c>
      <c r="AE429" s="80" t="s">
        <v>61</v>
      </c>
    </row>
    <row r="430" spans="1:31" hidden="1">
      <c r="A430" s="51" t="s">
        <v>45</v>
      </c>
      <c r="B430" s="51">
        <v>2019</v>
      </c>
      <c r="C430" s="51">
        <v>2018</v>
      </c>
      <c r="D430" s="51"/>
      <c r="E430" s="51"/>
      <c r="F430" s="53"/>
      <c r="G430" s="58"/>
      <c r="H430" s="53"/>
      <c r="I430" s="58"/>
      <c r="J430" s="53"/>
      <c r="P430" s="61"/>
      <c r="Q430" s="58"/>
      <c r="R430" s="53"/>
      <c r="S430" s="58"/>
      <c r="T430" s="53"/>
      <c r="U430" s="58"/>
      <c r="V430" s="53"/>
      <c r="X430" s="53"/>
      <c r="Y430" s="65"/>
      <c r="Z430" s="53"/>
      <c r="AA430" s="58"/>
      <c r="AB430" s="58"/>
      <c r="AC430" s="51"/>
      <c r="AD430" s="53"/>
      <c r="AE430" s="51"/>
    </row>
    <row r="431" spans="1:31" hidden="1">
      <c r="A431" s="51" t="s">
        <v>45</v>
      </c>
      <c r="B431" s="51">
        <v>2020</v>
      </c>
      <c r="C431" s="51">
        <v>2019</v>
      </c>
      <c r="D431" s="51"/>
      <c r="E431" s="51"/>
      <c r="F431" s="53" t="s">
        <v>142</v>
      </c>
      <c r="G431" s="58"/>
      <c r="H431" s="53" t="s">
        <v>142</v>
      </c>
      <c r="I431" s="58"/>
      <c r="J431" s="53" t="s">
        <v>145</v>
      </c>
      <c r="N431" s="60">
        <v>2495000</v>
      </c>
      <c r="O431" s="60">
        <v>2413643</v>
      </c>
      <c r="P431" s="103"/>
      <c r="Q431" s="58" t="s">
        <v>364</v>
      </c>
      <c r="R431" s="62">
        <v>849441</v>
      </c>
      <c r="S431" s="63">
        <v>0.35</v>
      </c>
      <c r="T431" s="62">
        <v>429274</v>
      </c>
      <c r="U431" s="63">
        <v>0.18</v>
      </c>
      <c r="V431" s="62">
        <v>0</v>
      </c>
      <c r="W431" s="64">
        <v>0</v>
      </c>
      <c r="X431" s="62">
        <v>0</v>
      </c>
      <c r="Y431" s="65">
        <v>0</v>
      </c>
      <c r="Z431" s="62">
        <v>429274</v>
      </c>
      <c r="AA431" s="63">
        <v>0.18</v>
      </c>
      <c r="AB431" s="63"/>
      <c r="AC431" s="80"/>
      <c r="AD431" s="79" t="s">
        <v>168</v>
      </c>
      <c r="AE431" s="80" t="s">
        <v>185</v>
      </c>
    </row>
    <row r="432" spans="1:31" hidden="1">
      <c r="A432" s="51" t="s">
        <v>45</v>
      </c>
      <c r="B432" s="51">
        <v>2021</v>
      </c>
      <c r="C432" s="51">
        <v>2020</v>
      </c>
      <c r="D432" s="51"/>
      <c r="E432" s="51"/>
      <c r="F432" s="53" t="s">
        <v>142</v>
      </c>
      <c r="G432" s="58" t="s">
        <v>1311</v>
      </c>
      <c r="H432" s="53" t="s">
        <v>142</v>
      </c>
      <c r="I432" s="58" t="s">
        <v>150</v>
      </c>
      <c r="J432" s="53" t="s">
        <v>145</v>
      </c>
      <c r="M432" s="158">
        <v>44013</v>
      </c>
      <c r="N432" s="59">
        <v>2541000</v>
      </c>
      <c r="O432" s="59">
        <v>2256200</v>
      </c>
      <c r="P432" s="61">
        <v>0.88791814246359702</v>
      </c>
      <c r="Q432" s="58" t="s">
        <v>365</v>
      </c>
      <c r="R432" s="83">
        <v>650670</v>
      </c>
      <c r="S432" s="63">
        <v>0.28999999999999998</v>
      </c>
      <c r="T432" s="83">
        <v>426310</v>
      </c>
      <c r="U432" s="63">
        <v>0.19</v>
      </c>
      <c r="V432" s="83">
        <v>14300</v>
      </c>
      <c r="W432" s="64">
        <v>0.01</v>
      </c>
      <c r="X432" s="53">
        <v>0</v>
      </c>
      <c r="Y432" s="65">
        <v>0</v>
      </c>
      <c r="Z432" s="83">
        <v>440610</v>
      </c>
      <c r="AA432" s="63">
        <v>0.2</v>
      </c>
      <c r="AB432" s="58" t="s">
        <v>149</v>
      </c>
      <c r="AC432" s="51"/>
      <c r="AD432" s="53"/>
      <c r="AE432" s="51"/>
    </row>
    <row r="433" spans="1:31" hidden="1">
      <c r="A433" s="51" t="s">
        <v>45</v>
      </c>
      <c r="B433" s="51">
        <v>2022</v>
      </c>
      <c r="C433" s="51">
        <v>2021</v>
      </c>
      <c r="D433" s="51" t="s">
        <v>180</v>
      </c>
      <c r="E433" s="51"/>
      <c r="F433" s="53" t="s">
        <v>142</v>
      </c>
      <c r="G433" s="54" t="s">
        <v>1312</v>
      </c>
      <c r="H433" s="53" t="s">
        <v>142</v>
      </c>
      <c r="I433" s="58" t="s">
        <v>150</v>
      </c>
      <c r="J433" s="53" t="s">
        <v>145</v>
      </c>
      <c r="N433" s="59">
        <v>2550226</v>
      </c>
      <c r="O433" s="60">
        <v>2550226</v>
      </c>
      <c r="P433" s="61">
        <f>O433/N433</f>
        <v>1</v>
      </c>
      <c r="Q433" s="58" t="s">
        <v>368</v>
      </c>
      <c r="R433" s="62">
        <v>835739</v>
      </c>
      <c r="S433" s="63">
        <v>0.33</v>
      </c>
      <c r="T433" s="62">
        <v>631697</v>
      </c>
      <c r="U433" s="63">
        <v>0.25</v>
      </c>
      <c r="V433" s="62">
        <v>118616</v>
      </c>
      <c r="W433" s="64">
        <v>0.05</v>
      </c>
      <c r="X433" s="62">
        <v>0</v>
      </c>
      <c r="Y433" s="65">
        <v>0</v>
      </c>
      <c r="Z433" s="62">
        <v>750313</v>
      </c>
      <c r="AA433" s="63">
        <v>0.3</v>
      </c>
      <c r="AB433" s="58" t="s">
        <v>153</v>
      </c>
      <c r="AC433" s="51"/>
      <c r="AD433" s="53" t="s">
        <v>142</v>
      </c>
      <c r="AE433" s="51" t="s">
        <v>1333</v>
      </c>
    </row>
    <row r="434" spans="1:31">
      <c r="A434" s="51" t="s">
        <v>45</v>
      </c>
      <c r="B434" s="51">
        <v>2023</v>
      </c>
      <c r="C434" s="51">
        <v>2022</v>
      </c>
      <c r="D434" s="51" t="s">
        <v>180</v>
      </c>
      <c r="E434" s="51"/>
      <c r="F434" s="53" t="s">
        <v>142</v>
      </c>
      <c r="G434" s="58" t="s">
        <v>1339</v>
      </c>
      <c r="H434" s="53"/>
      <c r="I434" s="106" t="s">
        <v>150</v>
      </c>
      <c r="J434" s="53" t="s">
        <v>145</v>
      </c>
      <c r="N434" s="59"/>
      <c r="O434" s="60"/>
      <c r="P434" s="67"/>
      <c r="Q434" s="58"/>
      <c r="R434" s="62"/>
      <c r="S434" s="63"/>
      <c r="T434" s="62"/>
      <c r="U434" s="63"/>
      <c r="V434" s="62"/>
      <c r="W434" s="64"/>
      <c r="X434" s="62"/>
      <c r="Y434" s="68"/>
      <c r="Z434" s="62"/>
      <c r="AA434" s="63"/>
      <c r="AB434" s="58"/>
      <c r="AC434" s="51"/>
      <c r="AD434" s="53" t="s">
        <v>1322</v>
      </c>
      <c r="AE434" s="51"/>
    </row>
    <row r="435" spans="1:31" hidden="1">
      <c r="A435" s="47" t="s">
        <v>45</v>
      </c>
      <c r="B435" s="47">
        <v>2023</v>
      </c>
      <c r="C435" s="47">
        <v>2022</v>
      </c>
      <c r="D435" s="47" t="s">
        <v>180</v>
      </c>
      <c r="E435" s="47"/>
      <c r="F435" s="55" t="s">
        <v>142</v>
      </c>
      <c r="G435" s="95"/>
      <c r="H435" s="55"/>
      <c r="I435" s="95" t="s">
        <v>165</v>
      </c>
      <c r="J435" s="55"/>
      <c r="K435" s="96"/>
      <c r="L435" s="96"/>
      <c r="M435" s="96"/>
      <c r="N435" s="96"/>
      <c r="O435" s="96"/>
      <c r="P435" s="97"/>
      <c r="Q435" s="95"/>
      <c r="R435" s="55"/>
      <c r="S435" s="95"/>
      <c r="T435" s="55"/>
      <c r="U435" s="95"/>
      <c r="V435" s="55"/>
      <c r="W435" s="96"/>
      <c r="X435" s="55"/>
      <c r="Y435" s="98"/>
      <c r="Z435" s="55"/>
      <c r="AA435" s="95"/>
      <c r="AB435" s="95"/>
      <c r="AC435" s="47"/>
      <c r="AD435" s="55"/>
      <c r="AE435" s="47"/>
    </row>
    <row r="436" spans="1:31" hidden="1">
      <c r="A436" s="51" t="s">
        <v>530</v>
      </c>
      <c r="B436" s="34">
        <v>2017</v>
      </c>
      <c r="C436" s="51">
        <v>2016</v>
      </c>
      <c r="D436" s="51"/>
      <c r="E436" s="51"/>
      <c r="F436" s="53" t="s">
        <v>142</v>
      </c>
      <c r="G436" s="58"/>
      <c r="H436" s="53" t="s">
        <v>142</v>
      </c>
      <c r="I436" s="58" t="s">
        <v>150</v>
      </c>
      <c r="J436" s="53" t="s">
        <v>531</v>
      </c>
      <c r="N436" s="60">
        <v>28900000</v>
      </c>
      <c r="O436" s="60">
        <v>28900000</v>
      </c>
      <c r="P436" s="61">
        <v>1</v>
      </c>
      <c r="Q436" s="58" t="s">
        <v>532</v>
      </c>
      <c r="R436" s="70" t="s">
        <v>61</v>
      </c>
      <c r="S436" s="71" t="s">
        <v>61</v>
      </c>
      <c r="T436" s="70" t="s">
        <v>61</v>
      </c>
      <c r="U436" s="71" t="s">
        <v>61</v>
      </c>
      <c r="V436" s="70" t="s">
        <v>61</v>
      </c>
      <c r="W436" s="71" t="s">
        <v>61</v>
      </c>
      <c r="X436" s="70" t="s">
        <v>61</v>
      </c>
      <c r="Y436" s="72" t="s">
        <v>61</v>
      </c>
      <c r="Z436" s="62">
        <v>430000</v>
      </c>
      <c r="AA436" s="63">
        <v>1.4878892733564015E-2</v>
      </c>
      <c r="AB436" s="87" t="s">
        <v>61</v>
      </c>
      <c r="AC436" s="80"/>
      <c r="AD436" s="53" t="s">
        <v>168</v>
      </c>
      <c r="AE436" s="51"/>
    </row>
    <row r="437" spans="1:31" hidden="1">
      <c r="A437" s="51" t="s">
        <v>530</v>
      </c>
      <c r="B437" s="51">
        <v>2018</v>
      </c>
      <c r="C437" s="51">
        <v>2017</v>
      </c>
      <c r="D437" s="51"/>
      <c r="E437" s="51"/>
      <c r="F437" s="53"/>
      <c r="G437" s="58"/>
      <c r="H437" s="53"/>
      <c r="I437" s="58"/>
      <c r="J437" s="53" t="s">
        <v>531</v>
      </c>
      <c r="N437" s="60" t="s">
        <v>424</v>
      </c>
      <c r="O437" s="60">
        <v>1900000</v>
      </c>
      <c r="P437" s="100"/>
      <c r="Q437" s="58" t="s">
        <v>424</v>
      </c>
      <c r="R437" s="70" t="s">
        <v>61</v>
      </c>
      <c r="S437" s="71" t="s">
        <v>61</v>
      </c>
      <c r="T437" s="70" t="s">
        <v>61</v>
      </c>
      <c r="U437" s="71" t="s">
        <v>61</v>
      </c>
      <c r="V437" s="70" t="s">
        <v>61</v>
      </c>
      <c r="W437" s="71" t="s">
        <v>61</v>
      </c>
      <c r="X437" s="70" t="s">
        <v>61</v>
      </c>
      <c r="Y437" s="72" t="s">
        <v>61</v>
      </c>
      <c r="Z437" s="62">
        <v>777999.99999999988</v>
      </c>
      <c r="AA437" s="63">
        <v>0.40947368421052627</v>
      </c>
      <c r="AB437" s="63"/>
      <c r="AC437" s="80"/>
      <c r="AD437" s="79" t="s">
        <v>168</v>
      </c>
      <c r="AE437" s="80" t="s">
        <v>61</v>
      </c>
    </row>
    <row r="438" spans="1:31" hidden="1">
      <c r="A438" s="51" t="s">
        <v>530</v>
      </c>
      <c r="B438" s="51">
        <v>2019</v>
      </c>
      <c r="C438" s="51">
        <v>2018</v>
      </c>
      <c r="D438" s="51"/>
      <c r="E438" s="51"/>
      <c r="F438" s="53" t="s">
        <v>142</v>
      </c>
      <c r="G438" s="58"/>
      <c r="H438" s="53" t="s">
        <v>168</v>
      </c>
      <c r="I438" s="58"/>
      <c r="J438" s="53"/>
      <c r="P438" s="61"/>
      <c r="Q438" s="58"/>
      <c r="R438" s="53"/>
      <c r="S438" s="58"/>
      <c r="T438" s="53"/>
      <c r="U438" s="58"/>
      <c r="V438" s="53"/>
      <c r="X438" s="53"/>
      <c r="Y438" s="65"/>
      <c r="Z438" s="53"/>
      <c r="AA438" s="58"/>
      <c r="AB438" s="58"/>
      <c r="AC438" s="51"/>
      <c r="AD438" s="53"/>
      <c r="AE438" s="51"/>
    </row>
    <row r="439" spans="1:31" hidden="1">
      <c r="A439" s="51" t="s">
        <v>530</v>
      </c>
      <c r="B439" s="51">
        <v>2020</v>
      </c>
      <c r="C439" s="51">
        <v>2019</v>
      </c>
      <c r="D439" s="51"/>
      <c r="E439" s="51"/>
      <c r="F439" s="53" t="s">
        <v>142</v>
      </c>
      <c r="G439" s="58"/>
      <c r="H439" s="53" t="s">
        <v>168</v>
      </c>
      <c r="I439" s="58"/>
      <c r="J439" s="53"/>
      <c r="P439" s="61"/>
      <c r="Q439" s="58"/>
      <c r="R439" s="53"/>
      <c r="S439" s="58"/>
      <c r="T439" s="53"/>
      <c r="U439" s="58"/>
      <c r="V439" s="53"/>
      <c r="X439" s="53"/>
      <c r="Y439" s="65"/>
      <c r="Z439" s="53"/>
      <c r="AA439" s="58"/>
      <c r="AB439" s="58"/>
      <c r="AC439" s="51"/>
      <c r="AD439" s="53"/>
      <c r="AE439" s="51"/>
    </row>
    <row r="440" spans="1:31" hidden="1">
      <c r="A440" s="51" t="s">
        <v>530</v>
      </c>
      <c r="B440" s="51">
        <v>2021</v>
      </c>
      <c r="C440" s="51">
        <v>2020</v>
      </c>
      <c r="D440" s="51"/>
      <c r="E440" s="51"/>
      <c r="F440" s="53" t="s">
        <v>142</v>
      </c>
      <c r="G440" s="58" t="s">
        <v>185</v>
      </c>
      <c r="H440" s="53" t="s">
        <v>168</v>
      </c>
      <c r="I440" s="58"/>
      <c r="J440" s="53"/>
      <c r="P440" s="61"/>
      <c r="Q440" s="58"/>
      <c r="R440" s="53"/>
      <c r="S440" s="58"/>
      <c r="T440" s="53"/>
      <c r="U440" s="58"/>
      <c r="V440" s="53"/>
      <c r="X440" s="53"/>
      <c r="Y440" s="65"/>
      <c r="Z440" s="53"/>
      <c r="AA440" s="58"/>
      <c r="AB440" s="58"/>
      <c r="AC440" s="51"/>
      <c r="AD440" s="53"/>
      <c r="AE440" s="51"/>
    </row>
    <row r="441" spans="1:31" ht="116" hidden="1">
      <c r="A441" s="51" t="s">
        <v>530</v>
      </c>
      <c r="B441" s="51">
        <v>2022</v>
      </c>
      <c r="C441" s="51">
        <v>2021</v>
      </c>
      <c r="D441" s="51"/>
      <c r="E441" s="51"/>
      <c r="F441" s="53" t="s">
        <v>142</v>
      </c>
      <c r="G441" s="54" t="s">
        <v>1380</v>
      </c>
      <c r="H441" s="104" t="s">
        <v>168</v>
      </c>
      <c r="I441" s="82"/>
      <c r="J441" s="81"/>
      <c r="K441" s="81"/>
      <c r="L441" s="235"/>
      <c r="M441" s="81"/>
      <c r="N441" s="81"/>
      <c r="O441" s="81"/>
      <c r="P441" s="81"/>
      <c r="Q441" s="82"/>
      <c r="R441" s="81"/>
      <c r="S441" s="82"/>
      <c r="T441" s="81"/>
      <c r="U441" s="82"/>
      <c r="V441" s="81"/>
      <c r="W441" s="82"/>
      <c r="X441" s="81"/>
      <c r="Y441" s="82"/>
      <c r="Z441" s="81"/>
      <c r="AA441" s="82"/>
      <c r="AB441" s="82"/>
      <c r="AC441" s="82"/>
      <c r="AD441" s="82"/>
      <c r="AE441" s="82"/>
    </row>
    <row r="442" spans="1:31">
      <c r="A442" s="51" t="s">
        <v>530</v>
      </c>
      <c r="B442" s="51">
        <v>2023</v>
      </c>
      <c r="C442" s="51">
        <v>2022</v>
      </c>
      <c r="D442" s="51" t="s">
        <v>141</v>
      </c>
      <c r="E442" s="51"/>
      <c r="F442" s="53" t="s">
        <v>142</v>
      </c>
      <c r="G442" s="58"/>
      <c r="H442" s="105"/>
      <c r="I442" s="106" t="s">
        <v>150</v>
      </c>
      <c r="J442" s="105"/>
      <c r="K442" s="105"/>
      <c r="L442" s="233"/>
      <c r="M442" s="105"/>
      <c r="N442" s="105"/>
      <c r="O442" s="105"/>
      <c r="P442" s="105"/>
      <c r="Q442" s="106"/>
      <c r="R442" s="105"/>
      <c r="S442" s="106"/>
      <c r="T442" s="105"/>
      <c r="U442" s="106"/>
      <c r="V442" s="105"/>
      <c r="X442" s="105"/>
      <c r="Y442" s="106"/>
      <c r="Z442" s="105"/>
      <c r="AA442" s="106"/>
      <c r="AB442" s="106"/>
      <c r="AC442" s="106"/>
      <c r="AD442" s="53" t="s">
        <v>1317</v>
      </c>
      <c r="AE442" s="106"/>
    </row>
    <row r="443" spans="1:31" hidden="1">
      <c r="A443" s="47" t="s">
        <v>530</v>
      </c>
      <c r="B443" s="47">
        <v>2023</v>
      </c>
      <c r="C443" s="47">
        <v>2022</v>
      </c>
      <c r="D443" s="47" t="s">
        <v>141</v>
      </c>
      <c r="E443" s="47"/>
      <c r="F443" s="55" t="s">
        <v>142</v>
      </c>
      <c r="G443" s="95"/>
      <c r="H443" s="55"/>
      <c r="I443" s="95" t="s">
        <v>165</v>
      </c>
      <c r="J443" s="55"/>
      <c r="K443" s="96"/>
      <c r="L443" s="96"/>
      <c r="M443" s="96"/>
      <c r="N443" s="96"/>
      <c r="O443" s="96"/>
      <c r="P443" s="97"/>
      <c r="Q443" s="95"/>
      <c r="R443" s="55"/>
      <c r="S443" s="95"/>
      <c r="T443" s="55"/>
      <c r="U443" s="95"/>
      <c r="V443" s="55"/>
      <c r="W443" s="96"/>
      <c r="X443" s="55"/>
      <c r="Y443" s="98"/>
      <c r="Z443" s="55"/>
      <c r="AA443" s="95"/>
      <c r="AB443" s="95"/>
      <c r="AC443" s="47"/>
      <c r="AD443" s="55"/>
      <c r="AE443" s="47"/>
    </row>
    <row r="444" spans="1:31" hidden="1">
      <c r="A444" s="51" t="s">
        <v>55</v>
      </c>
      <c r="B444" s="34">
        <v>2017</v>
      </c>
      <c r="C444" s="51">
        <v>2016</v>
      </c>
      <c r="D444" s="51"/>
      <c r="E444" s="51"/>
      <c r="F444" s="53" t="s">
        <v>142</v>
      </c>
      <c r="G444" s="58"/>
      <c r="H444" s="53" t="s">
        <v>142</v>
      </c>
      <c r="I444" s="58" t="s">
        <v>150</v>
      </c>
      <c r="J444" s="84" t="s">
        <v>424</v>
      </c>
      <c r="K444" s="85"/>
      <c r="L444" s="85"/>
      <c r="M444" s="85"/>
      <c r="N444" s="85"/>
      <c r="O444" s="90">
        <v>5900000</v>
      </c>
      <c r="P444" s="91"/>
      <c r="Q444" s="89" t="s">
        <v>536</v>
      </c>
      <c r="R444" s="153" t="s">
        <v>61</v>
      </c>
      <c r="S444" s="154" t="s">
        <v>61</v>
      </c>
      <c r="T444" s="153" t="s">
        <v>61</v>
      </c>
      <c r="U444" s="154" t="s">
        <v>61</v>
      </c>
      <c r="V444" s="153" t="s">
        <v>61</v>
      </c>
      <c r="W444" s="154" t="s">
        <v>61</v>
      </c>
      <c r="X444" s="153" t="s">
        <v>61</v>
      </c>
      <c r="Y444" s="181" t="s">
        <v>61</v>
      </c>
      <c r="Z444" s="92">
        <v>100000</v>
      </c>
      <c r="AA444" s="93">
        <v>1.6949152542372881E-2</v>
      </c>
      <c r="AB444" s="93"/>
      <c r="AC444" s="123"/>
      <c r="AD444" s="122" t="s">
        <v>168</v>
      </c>
      <c r="AE444" s="51"/>
    </row>
    <row r="445" spans="1:31" ht="13.5" hidden="1" customHeight="1">
      <c r="A445" s="51" t="s">
        <v>55</v>
      </c>
      <c r="B445" s="51">
        <v>2018</v>
      </c>
      <c r="C445" s="51">
        <v>2017</v>
      </c>
      <c r="D445" s="51"/>
      <c r="E445" s="51"/>
      <c r="F445" s="53"/>
      <c r="G445" s="58"/>
      <c r="H445" s="53"/>
      <c r="I445" s="58"/>
      <c r="J445" s="53" t="s">
        <v>249</v>
      </c>
      <c r="N445" s="60" t="s">
        <v>424</v>
      </c>
      <c r="O445" s="60">
        <v>6217581</v>
      </c>
      <c r="P445" s="100"/>
      <c r="Q445" s="58" t="s">
        <v>424</v>
      </c>
      <c r="R445" s="70" t="s">
        <v>61</v>
      </c>
      <c r="S445" s="71" t="s">
        <v>61</v>
      </c>
      <c r="T445" s="70" t="s">
        <v>61</v>
      </c>
      <c r="U445" s="71" t="s">
        <v>61</v>
      </c>
      <c r="V445" s="70" t="s">
        <v>61</v>
      </c>
      <c r="W445" s="71" t="s">
        <v>61</v>
      </c>
      <c r="X445" s="70" t="s">
        <v>61</v>
      </c>
      <c r="Y445" s="72" t="s">
        <v>61</v>
      </c>
      <c r="Z445" s="62">
        <v>25000</v>
      </c>
      <c r="AA445" s="63">
        <v>4.0208563426837544E-3</v>
      </c>
      <c r="AB445" s="63"/>
      <c r="AC445" s="80"/>
      <c r="AD445" s="79" t="s">
        <v>168</v>
      </c>
      <c r="AE445" s="80" t="s">
        <v>1318</v>
      </c>
    </row>
    <row r="446" spans="1:31" hidden="1">
      <c r="A446" s="51" t="s">
        <v>55</v>
      </c>
      <c r="B446" s="51">
        <v>2019</v>
      </c>
      <c r="C446" s="51">
        <v>2018</v>
      </c>
      <c r="D446" s="51"/>
      <c r="E446" s="51"/>
      <c r="F446" s="53"/>
      <c r="G446" s="58"/>
      <c r="H446" s="53"/>
      <c r="I446" s="58"/>
      <c r="J446" s="53" t="s">
        <v>249</v>
      </c>
      <c r="N446" s="52" t="s">
        <v>424</v>
      </c>
      <c r="O446" s="60">
        <v>6010767</v>
      </c>
      <c r="P446" s="100"/>
      <c r="Q446" s="58" t="s">
        <v>537</v>
      </c>
      <c r="R446" s="130" t="s">
        <v>61</v>
      </c>
      <c r="S446" s="63" t="s">
        <v>61</v>
      </c>
      <c r="T446" s="130" t="s">
        <v>61</v>
      </c>
      <c r="U446" s="63" t="s">
        <v>61</v>
      </c>
      <c r="V446" s="130" t="s">
        <v>61</v>
      </c>
      <c r="W446" s="64" t="s">
        <v>61</v>
      </c>
      <c r="X446" s="130" t="s">
        <v>61</v>
      </c>
      <c r="Y446" s="65" t="s">
        <v>61</v>
      </c>
      <c r="Z446" s="62">
        <v>15000</v>
      </c>
      <c r="AA446" s="63">
        <v>2.4955217861547451E-3</v>
      </c>
      <c r="AB446" s="63"/>
      <c r="AC446" s="80"/>
      <c r="AD446" s="79" t="s">
        <v>168</v>
      </c>
      <c r="AE446" s="80" t="s">
        <v>876</v>
      </c>
    </row>
    <row r="447" spans="1:31" hidden="1">
      <c r="A447" s="51" t="s">
        <v>55</v>
      </c>
      <c r="B447" s="51">
        <v>2020</v>
      </c>
      <c r="C447" s="51">
        <v>2019</v>
      </c>
      <c r="D447" s="51"/>
      <c r="E447" s="51"/>
      <c r="F447" s="53" t="s">
        <v>142</v>
      </c>
      <c r="G447" s="58"/>
      <c r="H447" s="53" t="s">
        <v>142</v>
      </c>
      <c r="I447" s="58"/>
      <c r="J447" s="53" t="s">
        <v>249</v>
      </c>
      <c r="N447" s="60">
        <v>6000000</v>
      </c>
      <c r="O447" s="60">
        <v>6000000</v>
      </c>
      <c r="P447" s="103"/>
      <c r="Q447" s="58" t="s">
        <v>374</v>
      </c>
      <c r="R447" s="130" t="s">
        <v>61</v>
      </c>
      <c r="S447" s="63" t="s">
        <v>61</v>
      </c>
      <c r="T447" s="79" t="s">
        <v>61</v>
      </c>
      <c r="U447" s="63" t="s">
        <v>61</v>
      </c>
      <c r="V447" s="79" t="s">
        <v>61</v>
      </c>
      <c r="W447" s="64" t="s">
        <v>61</v>
      </c>
      <c r="X447" s="62" t="s">
        <v>61</v>
      </c>
      <c r="Y447" s="65" t="s">
        <v>61</v>
      </c>
      <c r="Z447" s="62">
        <v>80000</v>
      </c>
      <c r="AA447" s="63">
        <v>0.01</v>
      </c>
      <c r="AB447" s="63"/>
      <c r="AC447" s="80"/>
      <c r="AD447" s="79" t="s">
        <v>168</v>
      </c>
      <c r="AE447" s="80" t="s">
        <v>185</v>
      </c>
    </row>
    <row r="448" spans="1:31" hidden="1">
      <c r="A448" s="51" t="s">
        <v>55</v>
      </c>
      <c r="B448" s="51">
        <v>2021</v>
      </c>
      <c r="C448" s="51">
        <v>2020</v>
      </c>
      <c r="D448" s="51"/>
      <c r="E448" s="51"/>
      <c r="F448" s="53" t="s">
        <v>142</v>
      </c>
      <c r="G448" s="58" t="s">
        <v>185</v>
      </c>
      <c r="H448" s="53" t="s">
        <v>142</v>
      </c>
      <c r="I448" s="58" t="s">
        <v>150</v>
      </c>
      <c r="J448" s="53" t="s">
        <v>249</v>
      </c>
      <c r="O448" s="59"/>
      <c r="P448" s="61">
        <v>1</v>
      </c>
      <c r="Q448" s="58" t="s">
        <v>538</v>
      </c>
      <c r="R448" s="83"/>
      <c r="S448" s="63"/>
      <c r="T448" s="83">
        <v>400000</v>
      </c>
      <c r="U448" s="63">
        <v>0.06</v>
      </c>
      <c r="V448" s="83"/>
      <c r="W448" s="64"/>
      <c r="X448" s="53"/>
      <c r="Y448" s="65"/>
      <c r="Z448" s="83"/>
      <c r="AA448" s="63"/>
      <c r="AB448" s="58"/>
      <c r="AC448" s="51"/>
      <c r="AD448" s="53"/>
      <c r="AE448" s="51"/>
    </row>
    <row r="449" spans="1:31" ht="145" hidden="1">
      <c r="A449" s="51" t="s">
        <v>55</v>
      </c>
      <c r="B449" s="51">
        <v>2022</v>
      </c>
      <c r="C449" s="51">
        <v>2021</v>
      </c>
      <c r="D449" s="51" t="s">
        <v>102</v>
      </c>
      <c r="E449" s="51"/>
      <c r="F449" s="53" t="s">
        <v>142</v>
      </c>
      <c r="G449" s="54" t="s">
        <v>1381</v>
      </c>
      <c r="H449" s="53" t="s">
        <v>142</v>
      </c>
      <c r="I449" s="58" t="s">
        <v>150</v>
      </c>
      <c r="J449" s="53" t="s">
        <v>249</v>
      </c>
      <c r="N449" s="60">
        <v>6200000</v>
      </c>
      <c r="O449" s="60">
        <v>6200000</v>
      </c>
      <c r="P449" s="61">
        <f>O449/N449</f>
        <v>1</v>
      </c>
      <c r="Q449" s="52" t="s">
        <v>426</v>
      </c>
      <c r="R449" s="86" t="s">
        <v>61</v>
      </c>
      <c r="S449" s="87" t="s">
        <v>61</v>
      </c>
      <c r="T449" s="86" t="s">
        <v>61</v>
      </c>
      <c r="U449" s="87" t="s">
        <v>61</v>
      </c>
      <c r="V449" s="86" t="s">
        <v>61</v>
      </c>
      <c r="W449" s="87" t="s">
        <v>61</v>
      </c>
      <c r="X449" s="86" t="s">
        <v>61</v>
      </c>
      <c r="Y449" s="88" t="s">
        <v>61</v>
      </c>
      <c r="Z449" s="62">
        <v>400000</v>
      </c>
      <c r="AA449" s="63">
        <v>0.06</v>
      </c>
      <c r="AB449" s="87" t="s">
        <v>61</v>
      </c>
      <c r="AC449" s="51"/>
      <c r="AD449" s="53" t="s">
        <v>168</v>
      </c>
      <c r="AE449" s="51" t="s">
        <v>1346</v>
      </c>
    </row>
    <row r="450" spans="1:31">
      <c r="A450" s="51" t="s">
        <v>55</v>
      </c>
      <c r="B450" s="51">
        <v>2023</v>
      </c>
      <c r="C450" s="51">
        <v>2022</v>
      </c>
      <c r="D450" s="51" t="s">
        <v>102</v>
      </c>
      <c r="E450" s="51"/>
      <c r="F450" s="53" t="s">
        <v>142</v>
      </c>
      <c r="G450" s="58"/>
      <c r="H450" s="53" t="s">
        <v>142</v>
      </c>
      <c r="I450" s="106" t="s">
        <v>150</v>
      </c>
      <c r="J450" s="53" t="s">
        <v>249</v>
      </c>
      <c r="N450" s="60"/>
      <c r="O450" s="60"/>
      <c r="P450" s="67"/>
      <c r="R450" s="62"/>
      <c r="S450" s="63"/>
      <c r="T450" s="62"/>
      <c r="U450" s="63"/>
      <c r="V450" s="62"/>
      <c r="W450" s="64"/>
      <c r="X450" s="62"/>
      <c r="Y450" s="68"/>
      <c r="Z450" s="62"/>
      <c r="AA450" s="63"/>
      <c r="AB450" s="58"/>
      <c r="AC450" s="51"/>
      <c r="AD450" s="53" t="s">
        <v>168</v>
      </c>
      <c r="AE450" s="51"/>
    </row>
    <row r="451" spans="1:31" hidden="1">
      <c r="A451" s="47" t="s">
        <v>55</v>
      </c>
      <c r="B451" s="47">
        <v>2023</v>
      </c>
      <c r="C451" s="47">
        <v>2022</v>
      </c>
      <c r="D451" s="47" t="s">
        <v>102</v>
      </c>
      <c r="E451" s="47"/>
      <c r="F451" s="55" t="s">
        <v>142</v>
      </c>
      <c r="G451" s="95"/>
      <c r="H451" s="55"/>
      <c r="I451" s="95" t="s">
        <v>165</v>
      </c>
      <c r="J451" s="55"/>
      <c r="K451" s="96"/>
      <c r="L451" s="96"/>
      <c r="M451" s="96"/>
      <c r="N451" s="96"/>
      <c r="O451" s="96"/>
      <c r="P451" s="97"/>
      <c r="Q451" s="95"/>
      <c r="R451" s="55"/>
      <c r="S451" s="95"/>
      <c r="T451" s="55"/>
      <c r="U451" s="95"/>
      <c r="V451" s="55"/>
      <c r="W451" s="96"/>
      <c r="X451" s="55"/>
      <c r="Y451" s="98"/>
      <c r="Z451" s="55"/>
      <c r="AA451" s="95"/>
      <c r="AB451" s="95"/>
      <c r="AC451" s="47"/>
      <c r="AD451" s="55"/>
      <c r="AE451" s="47"/>
    </row>
    <row r="452" spans="1:31" hidden="1">
      <c r="A452" s="51" t="s">
        <v>18</v>
      </c>
      <c r="B452" s="34">
        <v>2017</v>
      </c>
      <c r="C452" s="51">
        <v>2016</v>
      </c>
      <c r="D452" s="51"/>
      <c r="E452" s="51"/>
      <c r="F452" s="53" t="s">
        <v>142</v>
      </c>
      <c r="G452" s="58"/>
      <c r="H452" s="53" t="s">
        <v>142</v>
      </c>
      <c r="I452" s="58" t="s">
        <v>150</v>
      </c>
      <c r="J452" s="53" t="s">
        <v>226</v>
      </c>
      <c r="O452" s="60">
        <v>18044597</v>
      </c>
      <c r="P452" s="61"/>
      <c r="Q452" s="58" t="s">
        <v>399</v>
      </c>
      <c r="R452" s="62">
        <v>2494365</v>
      </c>
      <c r="S452" s="63">
        <v>0.13823334486217675</v>
      </c>
      <c r="T452" s="62">
        <v>321732.03999999998</v>
      </c>
      <c r="U452" s="63">
        <v>1.782982684512156E-2</v>
      </c>
      <c r="V452" s="62">
        <v>4964.8500000000004</v>
      </c>
      <c r="W452" s="64">
        <v>2.7514330189806958E-4</v>
      </c>
      <c r="X452" s="62">
        <v>0</v>
      </c>
      <c r="Y452" s="65">
        <v>0</v>
      </c>
      <c r="Z452" s="62">
        <v>326696.88999999996</v>
      </c>
      <c r="AA452" s="63">
        <v>1.8104970147019631E-2</v>
      </c>
      <c r="AB452" s="63"/>
      <c r="AC452" s="80"/>
      <c r="AD452" s="79" t="s">
        <v>142</v>
      </c>
      <c r="AE452" s="80" t="s">
        <v>148</v>
      </c>
    </row>
    <row r="453" spans="1:31" hidden="1">
      <c r="A453" s="51" t="s">
        <v>18</v>
      </c>
      <c r="B453" s="51">
        <v>2018</v>
      </c>
      <c r="C453" s="51">
        <v>2017</v>
      </c>
      <c r="D453" s="51"/>
      <c r="E453" s="51"/>
      <c r="F453" s="53"/>
      <c r="G453" s="58"/>
      <c r="H453" s="53"/>
      <c r="I453" s="58"/>
      <c r="J453" s="53" t="s">
        <v>226</v>
      </c>
      <c r="N453" s="60" t="s">
        <v>424</v>
      </c>
      <c r="O453" s="60">
        <v>18044497</v>
      </c>
      <c r="P453" s="100"/>
      <c r="Q453" s="58" t="s">
        <v>284</v>
      </c>
      <c r="R453" s="62">
        <v>4385605</v>
      </c>
      <c r="S453" s="63">
        <v>0.24304390418862881</v>
      </c>
      <c r="T453" s="62">
        <v>1268840</v>
      </c>
      <c r="U453" s="63">
        <v>7.0317282881312795E-2</v>
      </c>
      <c r="V453" s="62">
        <v>43973</v>
      </c>
      <c r="W453" s="64">
        <v>2.4369202422212157E-3</v>
      </c>
      <c r="X453" s="62">
        <v>0</v>
      </c>
      <c r="Y453" s="65">
        <v>0</v>
      </c>
      <c r="Z453" s="62">
        <v>1312813</v>
      </c>
      <c r="AA453" s="63">
        <v>7.2754203123534006E-2</v>
      </c>
      <c r="AB453" s="63"/>
      <c r="AC453" s="80"/>
      <c r="AD453" s="79" t="s">
        <v>142</v>
      </c>
      <c r="AE453" s="80" t="s">
        <v>148</v>
      </c>
    </row>
    <row r="454" spans="1:31" hidden="1">
      <c r="A454" s="51" t="s">
        <v>18</v>
      </c>
      <c r="B454" s="51">
        <v>2019</v>
      </c>
      <c r="C454" s="51">
        <v>2018</v>
      </c>
      <c r="D454" s="51"/>
      <c r="E454" s="51"/>
      <c r="F454" s="53"/>
      <c r="G454" s="58"/>
      <c r="H454" s="53"/>
      <c r="I454" s="58"/>
      <c r="J454" s="53" t="s">
        <v>226</v>
      </c>
      <c r="N454" s="52" t="s">
        <v>424</v>
      </c>
      <c r="O454" s="60">
        <v>20881967</v>
      </c>
      <c r="P454" s="100"/>
      <c r="Q454" s="58" t="s">
        <v>258</v>
      </c>
      <c r="R454" s="62">
        <v>5041085</v>
      </c>
      <c r="S454" s="63">
        <v>0.24140853206022211</v>
      </c>
      <c r="T454" s="62">
        <v>779070</v>
      </c>
      <c r="U454" s="63">
        <v>3.7308266984618838E-2</v>
      </c>
      <c r="V454" s="62">
        <v>23785</v>
      </c>
      <c r="W454" s="64">
        <v>1.139021051034129E-3</v>
      </c>
      <c r="X454" s="62">
        <v>0</v>
      </c>
      <c r="Y454" s="65">
        <v>0</v>
      </c>
      <c r="Z454" s="62">
        <v>802855</v>
      </c>
      <c r="AA454" s="63">
        <v>3.8447288035652963E-2</v>
      </c>
      <c r="AB454" s="63"/>
      <c r="AC454" s="80"/>
      <c r="AD454" s="79" t="s">
        <v>142</v>
      </c>
      <c r="AE454" s="80" t="s">
        <v>803</v>
      </c>
    </row>
    <row r="455" spans="1:31" hidden="1">
      <c r="A455" s="51" t="s">
        <v>18</v>
      </c>
      <c r="B455" s="51">
        <v>2020</v>
      </c>
      <c r="C455" s="51">
        <v>2019</v>
      </c>
      <c r="D455" s="51"/>
      <c r="E455" s="51"/>
      <c r="F455" s="53" t="s">
        <v>142</v>
      </c>
      <c r="G455" s="58"/>
      <c r="H455" s="53" t="s">
        <v>142</v>
      </c>
      <c r="I455" s="58"/>
      <c r="J455" s="53" t="s">
        <v>226</v>
      </c>
      <c r="N455" s="60">
        <v>21915357</v>
      </c>
      <c r="O455" s="60">
        <v>21915357</v>
      </c>
      <c r="P455" s="103"/>
      <c r="Q455" s="58" t="s">
        <v>259</v>
      </c>
      <c r="R455" s="62">
        <v>4459824</v>
      </c>
      <c r="S455" s="63">
        <v>0.20415788051220565</v>
      </c>
      <c r="T455" s="62">
        <v>1358827</v>
      </c>
      <c r="U455" s="63">
        <v>6.2003416143300794E-2</v>
      </c>
      <c r="V455" s="62">
        <v>86078</v>
      </c>
      <c r="W455" s="64">
        <v>0</v>
      </c>
      <c r="X455" s="62">
        <v>0</v>
      </c>
      <c r="Y455" s="65">
        <v>0</v>
      </c>
      <c r="Z455" s="62">
        <v>1444905</v>
      </c>
      <c r="AA455" s="63">
        <v>6.6143583769558728E-2</v>
      </c>
      <c r="AB455" s="63" t="s">
        <v>149</v>
      </c>
      <c r="AC455" s="80"/>
      <c r="AD455" s="79" t="s">
        <v>142</v>
      </c>
      <c r="AE455" s="80" t="s">
        <v>148</v>
      </c>
    </row>
    <row r="456" spans="1:31" hidden="1">
      <c r="A456" s="51" t="s">
        <v>18</v>
      </c>
      <c r="B456" s="51">
        <v>2021</v>
      </c>
      <c r="C456" s="51">
        <v>2020</v>
      </c>
      <c r="D456" s="51"/>
      <c r="E456" s="51"/>
      <c r="F456" s="53" t="s">
        <v>142</v>
      </c>
      <c r="G456" s="58" t="s">
        <v>1311</v>
      </c>
      <c r="H456" s="53" t="s">
        <v>142</v>
      </c>
      <c r="I456" s="58" t="s">
        <v>150</v>
      </c>
      <c r="J456" s="53" t="s">
        <v>226</v>
      </c>
      <c r="M456" s="158">
        <v>43891</v>
      </c>
      <c r="N456" s="59">
        <v>23049096</v>
      </c>
      <c r="O456" s="59">
        <v>22140082.697925784</v>
      </c>
      <c r="P456" s="61">
        <v>0.96</v>
      </c>
      <c r="Q456" s="58" t="s">
        <v>260</v>
      </c>
      <c r="R456" s="83">
        <v>5018614.0960740093</v>
      </c>
      <c r="S456" s="63">
        <v>0.22667549008496626</v>
      </c>
      <c r="T456" s="83">
        <v>1950608.4960912236</v>
      </c>
      <c r="U456" s="63">
        <v>8.8103035688930298E-2</v>
      </c>
      <c r="V456" s="83">
        <v>61758.179336603273</v>
      </c>
      <c r="W456" s="64">
        <v>2.789428575277596E-3</v>
      </c>
      <c r="X456" s="53">
        <v>0</v>
      </c>
      <c r="Y456" s="65">
        <v>0</v>
      </c>
      <c r="Z456" s="83">
        <v>2012366.6754278268</v>
      </c>
      <c r="AA456" s="63">
        <v>9.0892464264207898E-2</v>
      </c>
      <c r="AB456" s="58" t="s">
        <v>149</v>
      </c>
      <c r="AC456" s="51"/>
      <c r="AD456" s="53"/>
      <c r="AE456" s="51"/>
    </row>
    <row r="457" spans="1:31" hidden="1">
      <c r="A457" s="51" t="s">
        <v>18</v>
      </c>
      <c r="B457" s="51">
        <v>2022</v>
      </c>
      <c r="C457" s="51">
        <v>2021</v>
      </c>
      <c r="D457" s="51" t="s">
        <v>1331</v>
      </c>
      <c r="E457" s="51"/>
      <c r="F457" s="53" t="s">
        <v>142</v>
      </c>
      <c r="G457" s="54" t="s">
        <v>1312</v>
      </c>
      <c r="H457" s="53" t="s">
        <v>142</v>
      </c>
      <c r="I457" s="58" t="s">
        <v>150</v>
      </c>
      <c r="J457" s="53" t="s">
        <v>226</v>
      </c>
      <c r="N457" s="59">
        <v>24933140</v>
      </c>
      <c r="O457" s="60">
        <v>24933140</v>
      </c>
      <c r="P457" s="61">
        <f>O457/N457</f>
        <v>1</v>
      </c>
      <c r="Q457" s="58" t="s">
        <v>309</v>
      </c>
      <c r="R457" s="62">
        <v>5792162</v>
      </c>
      <c r="S457" s="63">
        <v>0.23</v>
      </c>
      <c r="T457" s="62">
        <v>2429802</v>
      </c>
      <c r="U457" s="63">
        <v>0.1</v>
      </c>
      <c r="V457" s="62">
        <v>148583</v>
      </c>
      <c r="W457" s="64">
        <v>6.0000000000000001E-3</v>
      </c>
      <c r="X457" s="62">
        <v>0</v>
      </c>
      <c r="Y457" s="65">
        <v>0</v>
      </c>
      <c r="Z457" s="62">
        <v>2578384</v>
      </c>
      <c r="AA457" s="63">
        <v>0.1</v>
      </c>
      <c r="AB457" s="58"/>
      <c r="AC457" s="51"/>
      <c r="AD457" s="53" t="s">
        <v>142</v>
      </c>
      <c r="AE457" s="51" t="s">
        <v>148</v>
      </c>
    </row>
    <row r="458" spans="1:31">
      <c r="A458" s="51" t="s">
        <v>18</v>
      </c>
      <c r="B458" s="51">
        <v>2023</v>
      </c>
      <c r="C458" s="51">
        <v>2022</v>
      </c>
      <c r="D458" s="51" t="s">
        <v>1331</v>
      </c>
      <c r="E458" s="51"/>
      <c r="F458" s="53" t="s">
        <v>142</v>
      </c>
      <c r="G458" s="58" t="s">
        <v>1312</v>
      </c>
      <c r="H458" s="53" t="s">
        <v>142</v>
      </c>
      <c r="I458" s="58" t="s">
        <v>150</v>
      </c>
      <c r="J458" s="105" t="s">
        <v>226</v>
      </c>
      <c r="N458" s="60">
        <v>24933140</v>
      </c>
      <c r="O458" s="60">
        <v>24933140</v>
      </c>
      <c r="P458" s="67">
        <v>1</v>
      </c>
      <c r="Q458" s="58" t="s">
        <v>262</v>
      </c>
      <c r="R458" s="62">
        <v>7313342</v>
      </c>
      <c r="S458" s="63">
        <v>0.29331813000689044</v>
      </c>
      <c r="T458" s="62">
        <v>3976601</v>
      </c>
      <c r="U458" s="63">
        <v>0.15949058161146171</v>
      </c>
      <c r="V458" s="62">
        <v>425805</v>
      </c>
      <c r="W458" s="64">
        <v>1.7077873063721619E-2</v>
      </c>
      <c r="X458" s="62">
        <v>0</v>
      </c>
      <c r="Y458" s="68">
        <v>0</v>
      </c>
      <c r="Z458" s="62">
        <v>4402406</v>
      </c>
      <c r="AA458" s="63">
        <v>0.17656845467518331</v>
      </c>
      <c r="AB458" s="63"/>
      <c r="AC458" s="80"/>
      <c r="AD458" s="51" t="s">
        <v>142</v>
      </c>
      <c r="AE458" s="51" t="s">
        <v>148</v>
      </c>
    </row>
    <row r="459" spans="1:31" hidden="1">
      <c r="A459" s="47" t="s">
        <v>18</v>
      </c>
      <c r="B459" s="47">
        <v>2023</v>
      </c>
      <c r="C459" s="47">
        <v>2022</v>
      </c>
      <c r="D459" s="47" t="s">
        <v>1331</v>
      </c>
      <c r="E459" s="47"/>
      <c r="F459" s="55" t="s">
        <v>142</v>
      </c>
      <c r="G459" s="95"/>
      <c r="H459" s="55" t="s">
        <v>142</v>
      </c>
      <c r="I459" s="95" t="s">
        <v>165</v>
      </c>
      <c r="J459" s="55" t="s">
        <v>226</v>
      </c>
      <c r="K459" s="96"/>
      <c r="L459" s="96"/>
      <c r="M459" s="96"/>
      <c r="N459" s="174">
        <v>25896687.74745046</v>
      </c>
      <c r="O459" s="146">
        <v>25896687.747450463</v>
      </c>
      <c r="P459" s="97">
        <v>1.0000000000000002</v>
      </c>
      <c r="Q459" s="95" t="s">
        <v>271</v>
      </c>
      <c r="R459" s="147">
        <v>7001818.0364524489</v>
      </c>
      <c r="S459" s="148">
        <v>0.27037504196426743</v>
      </c>
      <c r="T459" s="147">
        <v>2729248.1544297333</v>
      </c>
      <c r="U459" s="148">
        <v>0.10538985452679865</v>
      </c>
      <c r="V459" s="147">
        <v>143029.7015592418</v>
      </c>
      <c r="W459" s="149">
        <v>5.5230886263948221E-3</v>
      </c>
      <c r="X459" s="147">
        <v>0</v>
      </c>
      <c r="Y459" s="98">
        <v>0</v>
      </c>
      <c r="Z459" s="147">
        <v>2872277.8559889747</v>
      </c>
      <c r="AA459" s="148">
        <v>0.11091294315319346</v>
      </c>
      <c r="AB459" s="148"/>
      <c r="AC459" s="150"/>
      <c r="AD459" s="151"/>
      <c r="AE459" s="47" t="s">
        <v>148</v>
      </c>
    </row>
    <row r="460" spans="1:31" hidden="1">
      <c r="A460" s="51" t="s">
        <v>6</v>
      </c>
      <c r="B460" s="34">
        <v>2017</v>
      </c>
      <c r="C460" s="51">
        <v>2016</v>
      </c>
      <c r="D460" s="51"/>
      <c r="E460" s="51"/>
      <c r="F460" s="53" t="s">
        <v>142</v>
      </c>
      <c r="G460" s="58"/>
      <c r="H460" s="53" t="s">
        <v>142</v>
      </c>
      <c r="I460" s="58" t="s">
        <v>150</v>
      </c>
      <c r="J460" s="53" t="s">
        <v>226</v>
      </c>
      <c r="O460" s="60">
        <v>91969254</v>
      </c>
      <c r="P460" s="61"/>
      <c r="Q460" s="58" t="s">
        <v>399</v>
      </c>
      <c r="R460" s="62">
        <v>18562054</v>
      </c>
      <c r="S460" s="63">
        <v>0.20182890686489638</v>
      </c>
      <c r="T460" s="62">
        <v>6196715</v>
      </c>
      <c r="U460" s="63">
        <v>6.7378115299271651E-2</v>
      </c>
      <c r="V460" s="62">
        <v>1829349</v>
      </c>
      <c r="W460" s="64">
        <v>1.9890875705048123E-2</v>
      </c>
      <c r="X460" s="62">
        <v>55013</v>
      </c>
      <c r="Y460" s="65">
        <v>5.9816729621401516E-4</v>
      </c>
      <c r="Z460" s="62">
        <v>8081077</v>
      </c>
      <c r="AA460" s="63">
        <v>8.7867158300533779E-2</v>
      </c>
      <c r="AB460" s="63"/>
      <c r="AC460" s="80"/>
      <c r="AD460" s="79" t="s">
        <v>142</v>
      </c>
      <c r="AE460" s="80" t="s">
        <v>148</v>
      </c>
    </row>
    <row r="461" spans="1:31" hidden="1">
      <c r="A461" s="51" t="s">
        <v>6</v>
      </c>
      <c r="B461" s="51">
        <v>2018</v>
      </c>
      <c r="C461" s="51">
        <v>2017</v>
      </c>
      <c r="D461" s="51"/>
      <c r="E461" s="51"/>
      <c r="F461" s="53"/>
      <c r="G461" s="58"/>
      <c r="H461" s="53"/>
      <c r="I461" s="58"/>
      <c r="J461" s="53" t="s">
        <v>226</v>
      </c>
      <c r="N461" s="60" t="s">
        <v>424</v>
      </c>
      <c r="O461" s="60">
        <v>94536210</v>
      </c>
      <c r="P461" s="100"/>
      <c r="Q461" s="58" t="s">
        <v>284</v>
      </c>
      <c r="R461" s="62">
        <v>20411361</v>
      </c>
      <c r="S461" s="63">
        <v>0.21591050667252262</v>
      </c>
      <c r="T461" s="62">
        <v>7394042</v>
      </c>
      <c r="U461" s="63">
        <v>7.8213861122632275E-2</v>
      </c>
      <c r="V461" s="62">
        <v>1482089</v>
      </c>
      <c r="W461" s="64">
        <v>1.567747427149872E-2</v>
      </c>
      <c r="X461" s="62">
        <v>50051</v>
      </c>
      <c r="Y461" s="65">
        <v>5.2943734469575198E-4</v>
      </c>
      <c r="Z461" s="62">
        <v>8926182</v>
      </c>
      <c r="AA461" s="63">
        <v>9.4420772738826736E-2</v>
      </c>
      <c r="AB461" s="63"/>
      <c r="AC461" s="80"/>
      <c r="AD461" s="79" t="s">
        <v>142</v>
      </c>
      <c r="AE461" s="80" t="s">
        <v>148</v>
      </c>
    </row>
    <row r="462" spans="1:31" hidden="1">
      <c r="A462" s="51" t="s">
        <v>6</v>
      </c>
      <c r="B462" s="51">
        <v>2019</v>
      </c>
      <c r="C462" s="51">
        <v>2018</v>
      </c>
      <c r="D462" s="51"/>
      <c r="E462" s="51"/>
      <c r="F462" s="53"/>
      <c r="G462" s="58"/>
      <c r="H462" s="53"/>
      <c r="I462" s="58"/>
      <c r="J462" s="53" t="s">
        <v>226</v>
      </c>
      <c r="N462" s="60">
        <v>195900000</v>
      </c>
      <c r="O462" s="60">
        <v>98570394</v>
      </c>
      <c r="P462" s="100"/>
      <c r="Q462" s="58" t="s">
        <v>258</v>
      </c>
      <c r="R462" s="62">
        <v>22668281</v>
      </c>
      <c r="S462" s="63">
        <v>0.22997048180612933</v>
      </c>
      <c r="T462" s="62">
        <v>5055073</v>
      </c>
      <c r="U462" s="63">
        <v>5.1283887533207992E-2</v>
      </c>
      <c r="V462" s="62">
        <v>234688</v>
      </c>
      <c r="W462" s="64">
        <v>2.3809177429076726E-3</v>
      </c>
      <c r="X462" s="62">
        <v>0</v>
      </c>
      <c r="Y462" s="65">
        <v>0</v>
      </c>
      <c r="Z462" s="62">
        <v>5289761</v>
      </c>
      <c r="AA462" s="63">
        <v>5.3664805276115668E-2</v>
      </c>
      <c r="AB462" s="63"/>
      <c r="AC462" s="80"/>
      <c r="AD462" s="79" t="s">
        <v>142</v>
      </c>
      <c r="AE462" s="80" t="s">
        <v>803</v>
      </c>
    </row>
    <row r="463" spans="1:31" hidden="1">
      <c r="A463" s="51" t="s">
        <v>6</v>
      </c>
      <c r="B463" s="51">
        <v>2020</v>
      </c>
      <c r="C463" s="51">
        <v>2019</v>
      </c>
      <c r="D463" s="51"/>
      <c r="E463" s="51"/>
      <c r="F463" s="53" t="s">
        <v>142</v>
      </c>
      <c r="G463" s="58"/>
      <c r="H463" s="53" t="s">
        <v>142</v>
      </c>
      <c r="I463" s="58"/>
      <c r="J463" s="53" t="s">
        <v>226</v>
      </c>
      <c r="N463" s="60">
        <v>202921113.72549018</v>
      </c>
      <c r="O463" s="60">
        <v>103489768</v>
      </c>
      <c r="P463" s="103"/>
      <c r="Q463" s="58" t="s">
        <v>286</v>
      </c>
      <c r="R463" s="62">
        <v>18797607</v>
      </c>
      <c r="S463" s="63">
        <v>0.18163734795501715</v>
      </c>
      <c r="T463" s="62">
        <v>4585940</v>
      </c>
      <c r="U463" s="63">
        <v>4.4312979810719064E-2</v>
      </c>
      <c r="V463" s="62">
        <v>411896</v>
      </c>
      <c r="W463" s="64">
        <v>0</v>
      </c>
      <c r="X463" s="62">
        <v>0</v>
      </c>
      <c r="Y463" s="65">
        <v>0</v>
      </c>
      <c r="Z463" s="62">
        <v>4997836</v>
      </c>
      <c r="AA463" s="63">
        <v>0.05</v>
      </c>
      <c r="AB463" s="63" t="s">
        <v>153</v>
      </c>
      <c r="AC463" s="80"/>
      <c r="AD463" s="79" t="s">
        <v>142</v>
      </c>
      <c r="AE463" s="80" t="s">
        <v>148</v>
      </c>
    </row>
    <row r="464" spans="1:31" hidden="1">
      <c r="A464" s="51" t="s">
        <v>6</v>
      </c>
      <c r="B464" s="51">
        <v>2021</v>
      </c>
      <c r="C464" s="51">
        <v>2020</v>
      </c>
      <c r="D464" s="51"/>
      <c r="E464" s="51"/>
      <c r="F464" s="53" t="s">
        <v>142</v>
      </c>
      <c r="G464" s="58" t="s">
        <v>1311</v>
      </c>
      <c r="H464" s="53" t="s">
        <v>142</v>
      </c>
      <c r="I464" s="58" t="s">
        <v>150</v>
      </c>
      <c r="J464" s="53" t="s">
        <v>226</v>
      </c>
      <c r="M464" s="158">
        <v>44136</v>
      </c>
      <c r="N464" s="59">
        <v>212102550</v>
      </c>
      <c r="O464" s="59">
        <v>103248931</v>
      </c>
      <c r="P464" s="61">
        <v>0.49</v>
      </c>
      <c r="Q464" s="58" t="s">
        <v>268</v>
      </c>
      <c r="R464" s="83">
        <v>23881292</v>
      </c>
      <c r="S464" s="63">
        <v>0.23129820104384421</v>
      </c>
      <c r="T464" s="83">
        <v>8543347</v>
      </c>
      <c r="U464" s="63">
        <v>8.2745137574354158E-2</v>
      </c>
      <c r="V464" s="83">
        <v>662778</v>
      </c>
      <c r="W464" s="64">
        <v>6.4192238464919312E-3</v>
      </c>
      <c r="X464" s="53">
        <v>0</v>
      </c>
      <c r="Y464" s="65">
        <v>0</v>
      </c>
      <c r="Z464" s="83">
        <v>9206125</v>
      </c>
      <c r="AA464" s="63">
        <v>8.9164361420846092E-2</v>
      </c>
      <c r="AB464" s="58" t="s">
        <v>153</v>
      </c>
      <c r="AC464" s="51"/>
      <c r="AD464" s="53"/>
      <c r="AE464" s="51"/>
    </row>
    <row r="465" spans="1:31" hidden="1">
      <c r="A465" s="51" t="s">
        <v>6</v>
      </c>
      <c r="B465" s="51">
        <v>2022</v>
      </c>
      <c r="C465" s="51">
        <v>2021</v>
      </c>
      <c r="D465" s="51" t="s">
        <v>1331</v>
      </c>
      <c r="E465" s="51"/>
      <c r="F465" s="53" t="s">
        <v>142</v>
      </c>
      <c r="G465" s="54" t="s">
        <v>1312</v>
      </c>
      <c r="H465" s="53" t="s">
        <v>142</v>
      </c>
      <c r="I465" s="58" t="s">
        <v>150</v>
      </c>
      <c r="J465" s="53" t="s">
        <v>226</v>
      </c>
      <c r="N465" s="60">
        <v>219463862</v>
      </c>
      <c r="O465" s="60">
        <v>159253322</v>
      </c>
      <c r="P465" s="61">
        <f>O465/N465</f>
        <v>0.72564713182710694</v>
      </c>
      <c r="Q465" s="58" t="s">
        <v>309</v>
      </c>
      <c r="R465" s="62">
        <v>34977255</v>
      </c>
      <c r="S465" s="63">
        <v>0.22</v>
      </c>
      <c r="T465" s="62">
        <v>12707875</v>
      </c>
      <c r="U465" s="63">
        <v>0.08</v>
      </c>
      <c r="V465" s="62">
        <v>228708</v>
      </c>
      <c r="W465" s="64">
        <v>1E-3</v>
      </c>
      <c r="X465" s="62">
        <v>0</v>
      </c>
      <c r="Y465" s="65">
        <v>0</v>
      </c>
      <c r="Z465" s="62">
        <v>12936583</v>
      </c>
      <c r="AA465" s="63">
        <v>0.08</v>
      </c>
      <c r="AB465" s="58"/>
      <c r="AC465" s="51"/>
      <c r="AD465" s="53" t="s">
        <v>142</v>
      </c>
      <c r="AE465" s="51" t="s">
        <v>148</v>
      </c>
    </row>
    <row r="466" spans="1:31">
      <c r="A466" s="51" t="s">
        <v>6</v>
      </c>
      <c r="B466" s="51">
        <v>2023</v>
      </c>
      <c r="C466" s="51">
        <v>2022</v>
      </c>
      <c r="D466" s="51" t="s">
        <v>1331</v>
      </c>
      <c r="E466" s="51"/>
      <c r="F466" s="53" t="s">
        <v>142</v>
      </c>
      <c r="G466" s="58"/>
      <c r="H466" s="53" t="s">
        <v>142</v>
      </c>
      <c r="I466" s="58" t="s">
        <v>150</v>
      </c>
      <c r="J466" s="105" t="s">
        <v>226</v>
      </c>
      <c r="N466" s="60">
        <v>219463862</v>
      </c>
      <c r="O466" s="60">
        <v>159066021</v>
      </c>
      <c r="P466" s="67">
        <v>0.72479368380020581</v>
      </c>
      <c r="Q466" s="58" t="s">
        <v>262</v>
      </c>
      <c r="R466" s="62">
        <v>40785231</v>
      </c>
      <c r="S466" s="63">
        <v>0.25640442090394655</v>
      </c>
      <c r="T466" s="62">
        <v>18276846</v>
      </c>
      <c r="U466" s="63">
        <v>0.11490100704788485</v>
      </c>
      <c r="V466" s="62">
        <v>1176459</v>
      </c>
      <c r="W466" s="64">
        <v>7.396042175468763E-3</v>
      </c>
      <c r="X466" s="62">
        <v>0</v>
      </c>
      <c r="Y466" s="68">
        <v>0</v>
      </c>
      <c r="Z466" s="62">
        <v>19453305</v>
      </c>
      <c r="AA466" s="63">
        <v>0.12229704922335362</v>
      </c>
      <c r="AB466" s="63"/>
      <c r="AC466" s="80"/>
      <c r="AD466" s="51" t="s">
        <v>142</v>
      </c>
      <c r="AE466" s="51" t="s">
        <v>148</v>
      </c>
    </row>
    <row r="467" spans="1:31" hidden="1">
      <c r="A467" s="47" t="s">
        <v>6</v>
      </c>
      <c r="B467" s="47">
        <v>2023</v>
      </c>
      <c r="C467" s="47">
        <v>2022</v>
      </c>
      <c r="D467" s="47" t="s">
        <v>1331</v>
      </c>
      <c r="E467" s="47"/>
      <c r="F467" s="55" t="s">
        <v>142</v>
      </c>
      <c r="G467" s="95"/>
      <c r="H467" s="55" t="s">
        <v>142</v>
      </c>
      <c r="I467" s="95" t="s">
        <v>165</v>
      </c>
      <c r="J467" s="55" t="s">
        <v>226</v>
      </c>
      <c r="K467" s="96"/>
      <c r="L467" s="96"/>
      <c r="M467" s="96"/>
      <c r="N467" s="146">
        <v>224379852.5088</v>
      </c>
      <c r="O467" s="146">
        <v>193612850.97554126</v>
      </c>
      <c r="P467" s="97">
        <v>0.86287983885695763</v>
      </c>
      <c r="Q467" s="95" t="s">
        <v>271</v>
      </c>
      <c r="R467" s="147">
        <v>58737150.658554353</v>
      </c>
      <c r="S467" s="148">
        <v>0.30337423555616411</v>
      </c>
      <c r="T467" s="147">
        <v>23439691.390525531</v>
      </c>
      <c r="U467" s="148">
        <v>0.1210647499503358</v>
      </c>
      <c r="V467" s="147">
        <v>1867241.6611657853</v>
      </c>
      <c r="W467" s="149">
        <v>9.6442031185299277E-3</v>
      </c>
      <c r="X467" s="147">
        <v>3967.2026027950401</v>
      </c>
      <c r="Y467" s="98">
        <v>2.0490388849737093E-5</v>
      </c>
      <c r="Z467" s="147">
        <v>25310900.254294112</v>
      </c>
      <c r="AA467" s="148">
        <v>0.13072944345771548</v>
      </c>
      <c r="AB467" s="148"/>
      <c r="AC467" s="150"/>
      <c r="AD467" s="151"/>
      <c r="AE467" s="47" t="s">
        <v>148</v>
      </c>
    </row>
    <row r="468" spans="1:31" hidden="1">
      <c r="A468" s="51" t="s">
        <v>12</v>
      </c>
      <c r="B468" s="34">
        <v>2017</v>
      </c>
      <c r="C468" s="51">
        <v>2016</v>
      </c>
      <c r="D468" s="51"/>
      <c r="E468" s="51"/>
      <c r="F468" s="53" t="s">
        <v>142</v>
      </c>
      <c r="G468" s="58"/>
      <c r="H468" s="81" t="s">
        <v>168</v>
      </c>
      <c r="I468" s="82"/>
      <c r="J468" s="81"/>
      <c r="K468" s="81"/>
      <c r="L468" s="235"/>
      <c r="M468" s="81"/>
      <c r="N468" s="81"/>
      <c r="O468" s="81"/>
      <c r="P468" s="81"/>
      <c r="Q468" s="82"/>
      <c r="R468" s="81"/>
      <c r="S468" s="82"/>
      <c r="T468" s="81"/>
      <c r="U468" s="82"/>
      <c r="V468" s="81"/>
      <c r="W468" s="82"/>
      <c r="X468" s="81"/>
      <c r="Y468" s="82"/>
      <c r="Z468" s="81"/>
      <c r="AA468" s="82"/>
      <c r="AB468" s="82"/>
      <c r="AC468" s="82"/>
      <c r="AD468" s="82"/>
      <c r="AE468" s="82"/>
    </row>
    <row r="469" spans="1:31" hidden="1">
      <c r="A469" s="51" t="s">
        <v>12</v>
      </c>
      <c r="B469" s="51">
        <v>2018</v>
      </c>
      <c r="C469" s="51">
        <v>2017</v>
      </c>
      <c r="D469" s="51"/>
      <c r="E469" s="51"/>
      <c r="F469" s="53"/>
      <c r="G469" s="58"/>
      <c r="H469" s="53"/>
      <c r="I469" s="58"/>
      <c r="J469" s="53" t="s">
        <v>145</v>
      </c>
      <c r="N469" s="60">
        <v>197525005</v>
      </c>
      <c r="O469" s="60">
        <v>5441207</v>
      </c>
      <c r="P469" s="100"/>
      <c r="Q469" s="58" t="s">
        <v>544</v>
      </c>
      <c r="R469" s="62">
        <v>1237867</v>
      </c>
      <c r="S469" s="63">
        <v>0.22749860462945079</v>
      </c>
      <c r="T469" s="62">
        <v>1328465</v>
      </c>
      <c r="U469" s="63">
        <v>0.24414895445073123</v>
      </c>
      <c r="V469" s="62">
        <v>1398357</v>
      </c>
      <c r="W469" s="64">
        <v>0.25699389859639599</v>
      </c>
      <c r="X469" s="62">
        <v>0</v>
      </c>
      <c r="Y469" s="65">
        <v>0</v>
      </c>
      <c r="Z469" s="62">
        <v>2726822</v>
      </c>
      <c r="AA469" s="63">
        <v>0.50114285304712725</v>
      </c>
      <c r="AB469" s="63"/>
      <c r="AC469" s="80"/>
      <c r="AD469" s="79" t="s">
        <v>142</v>
      </c>
      <c r="AE469" s="80" t="s">
        <v>1318</v>
      </c>
    </row>
    <row r="470" spans="1:31" hidden="1">
      <c r="A470" s="51" t="s">
        <v>12</v>
      </c>
      <c r="B470" s="51">
        <v>2019</v>
      </c>
      <c r="C470" s="51">
        <v>2018</v>
      </c>
      <c r="D470" s="51"/>
      <c r="E470" s="51"/>
      <c r="F470" s="53"/>
      <c r="G470" s="58"/>
      <c r="H470" s="53"/>
      <c r="I470" s="58"/>
      <c r="J470" s="53" t="s">
        <v>176</v>
      </c>
      <c r="N470" s="52" t="s">
        <v>424</v>
      </c>
      <c r="O470" s="60">
        <v>2286033</v>
      </c>
      <c r="P470" s="100"/>
      <c r="Q470" s="159">
        <v>43374</v>
      </c>
      <c r="R470" s="62">
        <v>247235</v>
      </c>
      <c r="S470" s="63">
        <v>0.1081502323019834</v>
      </c>
      <c r="T470" s="130" t="s">
        <v>61</v>
      </c>
      <c r="U470" s="63" t="s">
        <v>61</v>
      </c>
      <c r="V470" s="130" t="s">
        <v>61</v>
      </c>
      <c r="W470" s="64" t="s">
        <v>61</v>
      </c>
      <c r="X470" s="130" t="s">
        <v>61</v>
      </c>
      <c r="Y470" s="65" t="s">
        <v>61</v>
      </c>
      <c r="Z470" s="62">
        <v>1983646</v>
      </c>
      <c r="AA470" s="63">
        <v>0.86772413171638385</v>
      </c>
      <c r="AB470" s="63"/>
      <c r="AC470" s="80"/>
      <c r="AD470" s="79" t="s">
        <v>142</v>
      </c>
      <c r="AE470" s="80" t="s">
        <v>876</v>
      </c>
    </row>
    <row r="471" spans="1:31" hidden="1">
      <c r="A471" s="51" t="s">
        <v>12</v>
      </c>
      <c r="B471" s="51">
        <v>2020</v>
      </c>
      <c r="C471" s="51">
        <v>2019</v>
      </c>
      <c r="D471" s="51"/>
      <c r="E471" s="51"/>
      <c r="F471" s="53" t="s">
        <v>142</v>
      </c>
      <c r="G471" s="58"/>
      <c r="H471" s="53" t="s">
        <v>142</v>
      </c>
      <c r="I471" s="58"/>
      <c r="J471" s="53" t="s">
        <v>145</v>
      </c>
      <c r="N471" s="60">
        <v>216565000</v>
      </c>
      <c r="O471" s="60">
        <v>5961083</v>
      </c>
      <c r="P471" s="103"/>
      <c r="Q471" s="159" t="s">
        <v>547</v>
      </c>
      <c r="R471" s="62">
        <v>1395701</v>
      </c>
      <c r="S471" s="63">
        <v>0.23</v>
      </c>
      <c r="T471" s="62">
        <v>2055792</v>
      </c>
      <c r="U471" s="63">
        <v>0.34</v>
      </c>
      <c r="V471" s="62">
        <v>1011914</v>
      </c>
      <c r="W471" s="64">
        <v>0.17</v>
      </c>
      <c r="X471" s="62">
        <v>0</v>
      </c>
      <c r="Y471" s="65">
        <v>0</v>
      </c>
      <c r="Z471" s="62">
        <v>3067706</v>
      </c>
      <c r="AA471" s="63">
        <v>0.51</v>
      </c>
      <c r="AB471" s="63" t="s">
        <v>153</v>
      </c>
      <c r="AC471" s="80"/>
      <c r="AD471" s="79" t="s">
        <v>142</v>
      </c>
      <c r="AE471" s="80" t="s">
        <v>185</v>
      </c>
    </row>
    <row r="472" spans="1:31" hidden="1">
      <c r="A472" s="51" t="s">
        <v>12</v>
      </c>
      <c r="B472" s="51">
        <v>2021</v>
      </c>
      <c r="C472" s="51">
        <v>2020</v>
      </c>
      <c r="D472" s="51"/>
      <c r="E472" s="51"/>
      <c r="F472" s="53" t="s">
        <v>142</v>
      </c>
      <c r="G472" s="58" t="s">
        <v>1311</v>
      </c>
      <c r="H472" s="53" t="s">
        <v>142</v>
      </c>
      <c r="I472" s="58" t="s">
        <v>150</v>
      </c>
      <c r="J472" s="53" t="s">
        <v>145</v>
      </c>
      <c r="M472" s="158">
        <v>43831</v>
      </c>
      <c r="N472" s="59">
        <v>220892000</v>
      </c>
      <c r="O472" s="59">
        <v>5020434</v>
      </c>
      <c r="P472" s="61">
        <v>2.2728002824909912E-2</v>
      </c>
      <c r="Q472" s="58" t="s">
        <v>260</v>
      </c>
      <c r="R472" s="83">
        <v>1465508</v>
      </c>
      <c r="S472" s="63">
        <v>0.28999999999999998</v>
      </c>
      <c r="T472" s="83">
        <v>864696</v>
      </c>
      <c r="U472" s="63">
        <v>0.17</v>
      </c>
      <c r="V472" s="83">
        <v>371411</v>
      </c>
      <c r="W472" s="64">
        <v>7.0000000000000007E-2</v>
      </c>
      <c r="X472" s="53">
        <v>0</v>
      </c>
      <c r="Y472" s="65">
        <v>0</v>
      </c>
      <c r="Z472" s="83">
        <v>1236107</v>
      </c>
      <c r="AA472" s="63">
        <v>0.25</v>
      </c>
      <c r="AB472" s="58" t="s">
        <v>149</v>
      </c>
      <c r="AC472" s="51"/>
      <c r="AD472" s="53"/>
      <c r="AE472" s="51"/>
    </row>
    <row r="473" spans="1:31" hidden="1">
      <c r="A473" s="51" t="s">
        <v>12</v>
      </c>
      <c r="B473" s="51">
        <v>2022</v>
      </c>
      <c r="C473" s="51">
        <v>2021</v>
      </c>
      <c r="D473" s="51"/>
      <c r="E473" s="51"/>
      <c r="F473" s="53" t="s">
        <v>142</v>
      </c>
      <c r="G473" s="54" t="s">
        <v>1312</v>
      </c>
      <c r="H473" s="53" t="s">
        <v>142</v>
      </c>
      <c r="I473" s="58" t="s">
        <v>150</v>
      </c>
      <c r="J473" s="53" t="s">
        <v>145</v>
      </c>
      <c r="N473" s="59">
        <v>215250000</v>
      </c>
      <c r="O473" s="60">
        <v>18585223</v>
      </c>
      <c r="P473" s="61">
        <f>O473/N473</f>
        <v>8.6342499419279906E-2</v>
      </c>
      <c r="Q473" s="89" t="s">
        <v>1382</v>
      </c>
      <c r="R473" s="62">
        <v>6421452</v>
      </c>
      <c r="S473" s="63">
        <v>0.35</v>
      </c>
      <c r="T473" s="62">
        <v>3567559</v>
      </c>
      <c r="U473" s="63">
        <v>0.19</v>
      </c>
      <c r="V473" s="62">
        <v>1091368</v>
      </c>
      <c r="W473" s="64">
        <v>0.06</v>
      </c>
      <c r="X473" s="62">
        <v>0</v>
      </c>
      <c r="Y473" s="65">
        <v>0</v>
      </c>
      <c r="Z473" s="62">
        <v>4658928</v>
      </c>
      <c r="AA473" s="63">
        <v>0.25</v>
      </c>
      <c r="AB473" s="58"/>
      <c r="AC473" s="51"/>
      <c r="AD473" s="53" t="s">
        <v>142</v>
      </c>
      <c r="AE473" s="51" t="s">
        <v>1333</v>
      </c>
    </row>
    <row r="474" spans="1:31">
      <c r="A474" s="51" t="s">
        <v>12</v>
      </c>
      <c r="B474" s="51">
        <v>2023</v>
      </c>
      <c r="C474" s="51">
        <v>2022</v>
      </c>
      <c r="D474" s="51" t="s">
        <v>1315</v>
      </c>
      <c r="E474" s="51"/>
      <c r="F474" s="53" t="s">
        <v>142</v>
      </c>
      <c r="G474" s="58" t="s">
        <v>1312</v>
      </c>
      <c r="H474" s="53"/>
      <c r="I474" s="106" t="s">
        <v>150</v>
      </c>
      <c r="J474" s="53" t="s">
        <v>145</v>
      </c>
      <c r="N474" s="59"/>
      <c r="O474" s="60"/>
      <c r="P474" s="67"/>
      <c r="Q474" s="89"/>
      <c r="R474" s="62"/>
      <c r="S474" s="63"/>
      <c r="T474" s="62"/>
      <c r="U474" s="63"/>
      <c r="V474" s="62"/>
      <c r="W474" s="64"/>
      <c r="X474" s="62"/>
      <c r="Y474" s="68"/>
      <c r="Z474" s="62"/>
      <c r="AA474" s="63"/>
      <c r="AB474" s="58"/>
      <c r="AC474" s="51"/>
      <c r="AD474" s="53" t="s">
        <v>1322</v>
      </c>
      <c r="AE474" s="51"/>
    </row>
    <row r="475" spans="1:31" hidden="1">
      <c r="A475" s="47" t="s">
        <v>12</v>
      </c>
      <c r="B475" s="47">
        <v>2023</v>
      </c>
      <c r="C475" s="47">
        <v>2022</v>
      </c>
      <c r="D475" s="47" t="s">
        <v>1315</v>
      </c>
      <c r="E475" s="47"/>
      <c r="F475" s="55" t="s">
        <v>142</v>
      </c>
      <c r="G475" s="95"/>
      <c r="H475" s="55"/>
      <c r="I475" s="95" t="s">
        <v>165</v>
      </c>
      <c r="J475" s="55"/>
      <c r="K475" s="96"/>
      <c r="L475" s="96"/>
      <c r="M475" s="96"/>
      <c r="N475" s="96"/>
      <c r="O475" s="96"/>
      <c r="P475" s="97"/>
      <c r="Q475" s="95"/>
      <c r="R475" s="55"/>
      <c r="S475" s="95"/>
      <c r="T475" s="55"/>
      <c r="U475" s="95"/>
      <c r="V475" s="55"/>
      <c r="W475" s="96"/>
      <c r="X475" s="55"/>
      <c r="Y475" s="98"/>
      <c r="Z475" s="55"/>
      <c r="AA475" s="95"/>
      <c r="AB475" s="95"/>
      <c r="AC475" s="47"/>
      <c r="AD475" s="55"/>
      <c r="AE475" s="47"/>
    </row>
    <row r="476" spans="1:31" hidden="1">
      <c r="A476" s="51" t="s">
        <v>36</v>
      </c>
      <c r="B476" s="34">
        <v>2017</v>
      </c>
      <c r="C476" s="51">
        <v>2016</v>
      </c>
      <c r="D476" s="51"/>
      <c r="E476" s="51"/>
      <c r="F476" s="53" t="s">
        <v>168</v>
      </c>
      <c r="G476" s="58"/>
      <c r="H476" s="53"/>
      <c r="I476" s="58" t="s">
        <v>150</v>
      </c>
      <c r="J476" s="53"/>
      <c r="P476" s="61"/>
      <c r="Q476" s="58"/>
      <c r="R476" s="53"/>
      <c r="S476" s="58"/>
      <c r="T476" s="53"/>
      <c r="U476" s="58"/>
      <c r="V476" s="53"/>
      <c r="X476" s="53"/>
      <c r="Y476" s="65"/>
      <c r="Z476" s="53"/>
      <c r="AA476" s="58"/>
      <c r="AB476" s="58"/>
      <c r="AC476" s="51"/>
      <c r="AD476" s="53"/>
      <c r="AE476" s="51"/>
    </row>
    <row r="477" spans="1:31" hidden="1">
      <c r="A477" s="51" t="s">
        <v>36</v>
      </c>
      <c r="B477" s="51">
        <v>2018</v>
      </c>
      <c r="C477" s="51">
        <v>2017</v>
      </c>
      <c r="D477" s="51"/>
      <c r="E477" s="51"/>
      <c r="F477" s="53"/>
      <c r="G477" s="58"/>
      <c r="H477" s="53"/>
      <c r="I477" s="58"/>
      <c r="J477" s="53" t="s">
        <v>209</v>
      </c>
      <c r="N477" s="60">
        <v>4950000</v>
      </c>
      <c r="O477" s="60">
        <v>4950000</v>
      </c>
      <c r="P477" s="100"/>
      <c r="Q477" s="58" t="s">
        <v>424</v>
      </c>
      <c r="R477" s="70" t="s">
        <v>61</v>
      </c>
      <c r="S477" s="71" t="s">
        <v>61</v>
      </c>
      <c r="T477" s="70" t="s">
        <v>61</v>
      </c>
      <c r="U477" s="71" t="s">
        <v>61</v>
      </c>
      <c r="V477" s="70" t="s">
        <v>61</v>
      </c>
      <c r="W477" s="71" t="s">
        <v>61</v>
      </c>
      <c r="X477" s="70" t="s">
        <v>61</v>
      </c>
      <c r="Y477" s="72" t="s">
        <v>61</v>
      </c>
      <c r="Z477" s="62">
        <v>1600000</v>
      </c>
      <c r="AA477" s="63">
        <v>0.32323232323232326</v>
      </c>
      <c r="AB477" s="63"/>
      <c r="AC477" s="80"/>
      <c r="AD477" s="79" t="s">
        <v>142</v>
      </c>
      <c r="AE477" s="80" t="s">
        <v>148</v>
      </c>
    </row>
    <row r="478" spans="1:31" hidden="1">
      <c r="A478" s="51" t="s">
        <v>36</v>
      </c>
      <c r="B478" s="51">
        <v>2019</v>
      </c>
      <c r="C478" s="51">
        <v>2018</v>
      </c>
      <c r="D478" s="51"/>
      <c r="E478" s="51"/>
      <c r="F478" s="53"/>
      <c r="G478" s="58"/>
      <c r="H478" s="53"/>
      <c r="I478" s="58"/>
      <c r="J478" s="53" t="s">
        <v>209</v>
      </c>
      <c r="N478" s="60">
        <v>4950000</v>
      </c>
      <c r="O478" s="60">
        <v>4950000</v>
      </c>
      <c r="P478" s="100"/>
      <c r="Q478" s="58" t="s">
        <v>424</v>
      </c>
      <c r="R478" s="62">
        <v>840715.05160000001</v>
      </c>
      <c r="S478" s="63">
        <v>0.16984142456565657</v>
      </c>
      <c r="T478" s="70" t="s">
        <v>61</v>
      </c>
      <c r="U478" s="71" t="s">
        <v>61</v>
      </c>
      <c r="V478" s="70" t="s">
        <v>61</v>
      </c>
      <c r="W478" s="71" t="s">
        <v>61</v>
      </c>
      <c r="X478" s="70" t="s">
        <v>61</v>
      </c>
      <c r="Y478" s="72" t="s">
        <v>61</v>
      </c>
      <c r="Z478" s="62">
        <v>1700000</v>
      </c>
      <c r="AA478" s="63">
        <v>0.34343434343434343</v>
      </c>
      <c r="AB478" s="63"/>
      <c r="AC478" s="80"/>
      <c r="AD478" s="79" t="s">
        <v>142</v>
      </c>
      <c r="AE478" s="80" t="s">
        <v>803</v>
      </c>
    </row>
    <row r="479" spans="1:31" hidden="1">
      <c r="A479" s="51" t="s">
        <v>36</v>
      </c>
      <c r="B479" s="51">
        <v>2020</v>
      </c>
      <c r="C479" s="51">
        <v>2019</v>
      </c>
      <c r="D479" s="51"/>
      <c r="E479" s="51"/>
      <c r="F479" s="53" t="s">
        <v>142</v>
      </c>
      <c r="G479" s="58"/>
      <c r="H479" s="53" t="s">
        <v>142</v>
      </c>
      <c r="I479" s="58"/>
      <c r="J479" s="53" t="s">
        <v>209</v>
      </c>
      <c r="N479" s="60">
        <v>4981422</v>
      </c>
      <c r="O479" s="60">
        <v>4981422</v>
      </c>
      <c r="P479" s="103"/>
      <c r="Q479" s="159">
        <v>43831</v>
      </c>
      <c r="R479" s="62">
        <v>841000</v>
      </c>
      <c r="S479" s="63">
        <v>0.16882729469617311</v>
      </c>
      <c r="T479" s="79" t="s">
        <v>61</v>
      </c>
      <c r="U479" s="63" t="s">
        <v>61</v>
      </c>
      <c r="V479" s="79" t="s">
        <v>61</v>
      </c>
      <c r="W479" s="64" t="s">
        <v>61</v>
      </c>
      <c r="X479" s="62" t="s">
        <v>61</v>
      </c>
      <c r="Y479" s="65" t="s">
        <v>61</v>
      </c>
      <c r="Z479" s="62">
        <v>1668077</v>
      </c>
      <c r="AA479" s="63">
        <v>0.33</v>
      </c>
      <c r="AB479" s="63" t="s">
        <v>61</v>
      </c>
      <c r="AC479" s="80"/>
      <c r="AD479" s="79" t="s">
        <v>142</v>
      </c>
      <c r="AE479" s="80" t="s">
        <v>148</v>
      </c>
    </row>
    <row r="480" spans="1:31" hidden="1">
      <c r="A480" s="51" t="s">
        <v>36</v>
      </c>
      <c r="B480" s="51">
        <v>2021</v>
      </c>
      <c r="C480" s="51">
        <v>2020</v>
      </c>
      <c r="D480" s="51"/>
      <c r="E480" s="51"/>
      <c r="F480" s="53" t="s">
        <v>142</v>
      </c>
      <c r="G480" s="140" t="s">
        <v>824</v>
      </c>
      <c r="H480" s="53" t="s">
        <v>142</v>
      </c>
      <c r="I480" s="58" t="s">
        <v>150</v>
      </c>
      <c r="J480" s="53" t="s">
        <v>1383</v>
      </c>
      <c r="N480" s="59" t="e">
        <v>#REF!</v>
      </c>
      <c r="O480" s="59" t="e">
        <v>#REF!</v>
      </c>
      <c r="P480" s="61">
        <v>1</v>
      </c>
      <c r="Q480" s="58"/>
      <c r="R480" s="83">
        <v>931120</v>
      </c>
      <c r="S480" s="63" t="e">
        <v>#REF!</v>
      </c>
      <c r="T480" s="83">
        <v>725273</v>
      </c>
      <c r="U480" s="63" t="e">
        <v>#REF!</v>
      </c>
      <c r="V480" s="83">
        <v>1262367</v>
      </c>
      <c r="W480" s="64" t="e">
        <v>#REF!</v>
      </c>
      <c r="X480" s="53"/>
      <c r="Y480" s="65"/>
      <c r="Z480" s="83">
        <v>1987640</v>
      </c>
      <c r="AA480" s="63" t="e">
        <v>#REF!</v>
      </c>
      <c r="AB480" s="87" t="s">
        <v>61</v>
      </c>
      <c r="AC480" s="51"/>
      <c r="AD480" s="53"/>
      <c r="AE480" s="51"/>
    </row>
    <row r="481" spans="1:31" ht="174" hidden="1">
      <c r="A481" s="51" t="s">
        <v>36</v>
      </c>
      <c r="B481" s="51">
        <v>2022</v>
      </c>
      <c r="C481" s="51">
        <v>2021</v>
      </c>
      <c r="D481" s="51"/>
      <c r="E481" s="51"/>
      <c r="F481" s="53" t="s">
        <v>142</v>
      </c>
      <c r="G481" s="54" t="s">
        <v>1384</v>
      </c>
      <c r="H481" s="53" t="s">
        <v>142</v>
      </c>
      <c r="I481" s="58" t="s">
        <v>150</v>
      </c>
      <c r="J481" s="84" t="s">
        <v>559</v>
      </c>
      <c r="K481" s="85"/>
      <c r="N481" s="90">
        <v>5101152</v>
      </c>
      <c r="O481" s="90">
        <v>5101152</v>
      </c>
      <c r="P481" s="91">
        <f>O481/N481</f>
        <v>1</v>
      </c>
      <c r="Q481" s="58"/>
      <c r="R481" s="86" t="s">
        <v>61</v>
      </c>
      <c r="S481" s="87" t="s">
        <v>61</v>
      </c>
      <c r="T481" s="86" t="s">
        <v>61</v>
      </c>
      <c r="U481" s="87" t="s">
        <v>61</v>
      </c>
      <c r="V481" s="86" t="s">
        <v>61</v>
      </c>
      <c r="W481" s="87" t="s">
        <v>61</v>
      </c>
      <c r="X481" s="86" t="s">
        <v>61</v>
      </c>
      <c r="Y481" s="88" t="s">
        <v>61</v>
      </c>
      <c r="Z481" s="92">
        <v>1779683</v>
      </c>
      <c r="AA481" s="93">
        <v>0.35</v>
      </c>
      <c r="AB481" s="87" t="s">
        <v>61</v>
      </c>
      <c r="AC481" s="51"/>
      <c r="AD481" s="53"/>
      <c r="AE481" s="51"/>
    </row>
    <row r="482" spans="1:31">
      <c r="A482" s="51" t="s">
        <v>36</v>
      </c>
      <c r="B482" s="51">
        <v>2023</v>
      </c>
      <c r="C482" s="51">
        <v>2022</v>
      </c>
      <c r="D482" s="51" t="s">
        <v>141</v>
      </c>
      <c r="E482" s="51"/>
      <c r="F482" s="53" t="s">
        <v>142</v>
      </c>
      <c r="G482" s="58"/>
      <c r="H482" s="53"/>
      <c r="I482" s="106" t="s">
        <v>150</v>
      </c>
      <c r="J482" s="84"/>
      <c r="K482" s="85"/>
      <c r="N482" s="90"/>
      <c r="O482" s="90"/>
      <c r="P482" s="202"/>
      <c r="Q482" s="58"/>
      <c r="R482" s="62"/>
      <c r="S482" s="63"/>
      <c r="T482" s="62"/>
      <c r="U482" s="63"/>
      <c r="V482" s="62"/>
      <c r="W482" s="64"/>
      <c r="X482" s="62"/>
      <c r="Y482" s="68"/>
      <c r="Z482" s="62"/>
      <c r="AA482" s="63"/>
      <c r="AB482" s="58"/>
      <c r="AC482" s="51"/>
      <c r="AD482" s="53" t="s">
        <v>1322</v>
      </c>
      <c r="AE482" s="51"/>
    </row>
    <row r="483" spans="1:31" hidden="1">
      <c r="A483" s="47" t="s">
        <v>36</v>
      </c>
      <c r="B483" s="47">
        <v>2023</v>
      </c>
      <c r="C483" s="47">
        <v>2022</v>
      </c>
      <c r="D483" s="47" t="s">
        <v>141</v>
      </c>
      <c r="E483" s="47"/>
      <c r="F483" s="55" t="s">
        <v>142</v>
      </c>
      <c r="G483" s="95"/>
      <c r="H483" s="55"/>
      <c r="I483" s="95" t="s">
        <v>165</v>
      </c>
      <c r="J483" s="55"/>
      <c r="K483" s="96"/>
      <c r="L483" s="96"/>
      <c r="M483" s="96"/>
      <c r="N483" s="96"/>
      <c r="O483" s="96"/>
      <c r="P483" s="97"/>
      <c r="Q483" s="95"/>
      <c r="R483" s="55"/>
      <c r="S483" s="95"/>
      <c r="T483" s="55"/>
      <c r="U483" s="95"/>
      <c r="V483" s="55"/>
      <c r="W483" s="96"/>
      <c r="X483" s="55"/>
      <c r="Y483" s="98"/>
      <c r="Z483" s="55"/>
      <c r="AA483" s="95"/>
      <c r="AB483" s="95"/>
      <c r="AC483" s="47"/>
      <c r="AD483" s="55"/>
      <c r="AE483" s="47"/>
    </row>
    <row r="484" spans="1:31" hidden="1">
      <c r="A484" s="51" t="s">
        <v>563</v>
      </c>
      <c r="B484" s="34">
        <v>2017</v>
      </c>
      <c r="C484" s="51">
        <v>2016</v>
      </c>
      <c r="D484" s="51"/>
      <c r="E484" s="51"/>
      <c r="F484" s="53" t="s">
        <v>142</v>
      </c>
      <c r="G484" s="58"/>
      <c r="H484" s="81" t="s">
        <v>168</v>
      </c>
      <c r="I484" s="82"/>
      <c r="J484" s="81"/>
      <c r="K484" s="81"/>
      <c r="L484" s="235"/>
      <c r="M484" s="81"/>
      <c r="N484" s="81"/>
      <c r="O484" s="81"/>
      <c r="P484" s="81"/>
      <c r="Q484" s="82"/>
      <c r="R484" s="81"/>
      <c r="S484" s="82"/>
      <c r="T484" s="81"/>
      <c r="U484" s="82"/>
      <c r="V484" s="81"/>
      <c r="W484" s="82"/>
      <c r="X484" s="81"/>
      <c r="Y484" s="82"/>
      <c r="Z484" s="81"/>
      <c r="AA484" s="82"/>
      <c r="AB484" s="82"/>
      <c r="AC484" s="82"/>
      <c r="AD484" s="82"/>
      <c r="AE484" s="82"/>
    </row>
    <row r="485" spans="1:31" hidden="1">
      <c r="A485" s="51" t="s">
        <v>563</v>
      </c>
      <c r="B485" s="51">
        <v>2018</v>
      </c>
      <c r="C485" s="51">
        <v>2017</v>
      </c>
      <c r="D485" s="51"/>
      <c r="E485" s="51"/>
      <c r="F485" s="53" t="s">
        <v>142</v>
      </c>
      <c r="G485" s="58"/>
      <c r="H485" s="53" t="s">
        <v>168</v>
      </c>
      <c r="I485" s="58"/>
      <c r="J485" s="53"/>
      <c r="P485" s="61"/>
      <c r="Q485" s="58"/>
      <c r="R485" s="53"/>
      <c r="S485" s="58"/>
      <c r="T485" s="53"/>
      <c r="U485" s="58"/>
      <c r="V485" s="53"/>
      <c r="X485" s="53"/>
      <c r="Y485" s="65"/>
      <c r="Z485" s="53"/>
      <c r="AA485" s="58"/>
      <c r="AB485" s="58"/>
      <c r="AC485" s="51"/>
      <c r="AD485" s="53"/>
      <c r="AE485" s="51"/>
    </row>
    <row r="486" spans="1:31" hidden="1">
      <c r="A486" s="51" t="s">
        <v>563</v>
      </c>
      <c r="B486" s="51">
        <v>2019</v>
      </c>
      <c r="C486" s="51">
        <v>2018</v>
      </c>
      <c r="D486" s="51"/>
      <c r="E486" s="51"/>
      <c r="F486" s="53" t="s">
        <v>142</v>
      </c>
      <c r="G486" s="58"/>
      <c r="H486" s="53" t="s">
        <v>168</v>
      </c>
      <c r="I486" s="58"/>
      <c r="J486" s="53"/>
      <c r="P486" s="61"/>
      <c r="Q486" s="58"/>
      <c r="R486" s="53"/>
      <c r="S486" s="58"/>
      <c r="T486" s="53"/>
      <c r="U486" s="58"/>
      <c r="V486" s="53"/>
      <c r="X486" s="53"/>
      <c r="Y486" s="65"/>
      <c r="Z486" s="53"/>
      <c r="AA486" s="58"/>
      <c r="AB486" s="58"/>
      <c r="AC486" s="51"/>
      <c r="AD486" s="53"/>
      <c r="AE486" s="51"/>
    </row>
    <row r="487" spans="1:31" hidden="1">
      <c r="A487" s="51" t="s">
        <v>563</v>
      </c>
      <c r="B487" s="51">
        <v>2020</v>
      </c>
      <c r="C487" s="51">
        <v>2019</v>
      </c>
      <c r="D487" s="51"/>
      <c r="E487" s="51"/>
      <c r="F487" s="53" t="s">
        <v>168</v>
      </c>
      <c r="G487" s="58"/>
      <c r="H487" s="53"/>
      <c r="I487" s="58"/>
      <c r="J487" s="53"/>
      <c r="P487" s="61"/>
      <c r="Q487" s="58"/>
      <c r="R487" s="53"/>
      <c r="S487" s="58"/>
      <c r="T487" s="53"/>
      <c r="U487" s="58"/>
      <c r="V487" s="53"/>
      <c r="X487" s="53"/>
      <c r="Y487" s="65"/>
      <c r="Z487" s="53"/>
      <c r="AA487" s="58"/>
      <c r="AB487" s="58"/>
      <c r="AC487" s="51"/>
      <c r="AD487" s="53"/>
      <c r="AE487" s="51"/>
    </row>
    <row r="488" spans="1:31" hidden="1">
      <c r="A488" s="51" t="s">
        <v>563</v>
      </c>
      <c r="B488" s="51">
        <v>2021</v>
      </c>
      <c r="C488" s="51">
        <v>2020</v>
      </c>
      <c r="D488" s="51"/>
      <c r="E488" s="51"/>
      <c r="F488" s="53" t="s">
        <v>142</v>
      </c>
      <c r="G488" s="58" t="s">
        <v>1318</v>
      </c>
      <c r="H488" s="53" t="s">
        <v>168</v>
      </c>
      <c r="I488" s="58"/>
      <c r="J488" s="53"/>
      <c r="P488" s="61"/>
      <c r="Q488" s="58"/>
      <c r="R488" s="53"/>
      <c r="S488" s="58"/>
      <c r="T488" s="53"/>
      <c r="U488" s="58"/>
      <c r="V488" s="53"/>
      <c r="X488" s="53"/>
      <c r="Y488" s="65"/>
      <c r="Z488" s="53"/>
      <c r="AA488" s="58"/>
      <c r="AB488" s="58"/>
      <c r="AC488" s="51"/>
      <c r="AD488" s="53"/>
      <c r="AE488" s="51"/>
    </row>
    <row r="489" spans="1:31" ht="72.5" hidden="1">
      <c r="A489" s="51" t="s">
        <v>563</v>
      </c>
      <c r="B489" s="51">
        <v>2022</v>
      </c>
      <c r="C489" s="51">
        <v>2021</v>
      </c>
      <c r="D489" s="51"/>
      <c r="E489" s="51"/>
      <c r="F489" s="53" t="s">
        <v>142</v>
      </c>
      <c r="G489" s="54" t="s">
        <v>1385</v>
      </c>
      <c r="H489" s="104" t="s">
        <v>168</v>
      </c>
      <c r="I489" s="82"/>
      <c r="J489" s="81"/>
      <c r="K489" s="81"/>
      <c r="L489" s="235"/>
      <c r="M489" s="81"/>
      <c r="N489" s="81"/>
      <c r="O489" s="81"/>
      <c r="P489" s="81"/>
      <c r="Q489" s="82"/>
      <c r="R489" s="81"/>
      <c r="S489" s="82"/>
      <c r="T489" s="81"/>
      <c r="U489" s="82"/>
      <c r="V489" s="81"/>
      <c r="W489" s="82"/>
      <c r="X489" s="81"/>
      <c r="Y489" s="82"/>
      <c r="Z489" s="81"/>
      <c r="AA489" s="82"/>
      <c r="AB489" s="82"/>
      <c r="AC489" s="82"/>
      <c r="AD489" s="82"/>
      <c r="AE489" s="82"/>
    </row>
    <row r="490" spans="1:31">
      <c r="A490" s="51" t="s">
        <v>563</v>
      </c>
      <c r="B490" s="51">
        <v>2023</v>
      </c>
      <c r="C490" s="51">
        <v>2022</v>
      </c>
      <c r="D490" s="51"/>
      <c r="E490" s="51"/>
      <c r="F490" s="53" t="s">
        <v>142</v>
      </c>
      <c r="G490" s="58"/>
      <c r="H490" s="53"/>
      <c r="I490" s="106" t="s">
        <v>150</v>
      </c>
      <c r="J490" s="53"/>
      <c r="P490" s="67"/>
      <c r="Q490" s="58"/>
      <c r="R490" s="53"/>
      <c r="S490" s="58"/>
      <c r="T490" s="53"/>
      <c r="U490" s="58"/>
      <c r="V490" s="53"/>
      <c r="X490" s="53"/>
      <c r="Y490" s="68"/>
      <c r="Z490" s="53"/>
      <c r="AA490" s="58"/>
      <c r="AB490" s="58"/>
      <c r="AC490" s="51"/>
      <c r="AD490" s="53" t="s">
        <v>1317</v>
      </c>
      <c r="AE490" s="51"/>
    </row>
    <row r="491" spans="1:31" hidden="1">
      <c r="A491" s="47" t="s">
        <v>563</v>
      </c>
      <c r="B491" s="47">
        <v>2023</v>
      </c>
      <c r="C491" s="47">
        <v>2022</v>
      </c>
      <c r="D491" s="47"/>
      <c r="E491" s="47"/>
      <c r="F491" s="55" t="s">
        <v>142</v>
      </c>
      <c r="G491" s="95"/>
      <c r="H491" s="55"/>
      <c r="I491" s="95" t="s">
        <v>165</v>
      </c>
      <c r="J491" s="55"/>
      <c r="K491" s="96"/>
      <c r="L491" s="96"/>
      <c r="M491" s="96"/>
      <c r="N491" s="96"/>
      <c r="O491" s="96"/>
      <c r="P491" s="97"/>
      <c r="Q491" s="95"/>
      <c r="R491" s="55"/>
      <c r="S491" s="95"/>
      <c r="T491" s="55"/>
      <c r="U491" s="95"/>
      <c r="V491" s="55"/>
      <c r="W491" s="96"/>
      <c r="X491" s="55"/>
      <c r="Y491" s="98"/>
      <c r="Z491" s="55"/>
      <c r="AA491" s="95"/>
      <c r="AB491" s="95"/>
      <c r="AC491" s="47"/>
      <c r="AD491" s="55"/>
      <c r="AE491" s="47"/>
    </row>
    <row r="492" spans="1:31" hidden="1">
      <c r="A492" s="51" t="s">
        <v>569</v>
      </c>
      <c r="B492" s="34">
        <v>2017</v>
      </c>
      <c r="C492" s="51">
        <v>2016</v>
      </c>
      <c r="D492" s="51"/>
      <c r="E492" s="51"/>
      <c r="F492" s="53"/>
      <c r="G492" s="58"/>
      <c r="H492" s="81" t="s">
        <v>168</v>
      </c>
      <c r="I492" s="82"/>
      <c r="J492" s="81"/>
      <c r="K492" s="81"/>
      <c r="L492" s="235"/>
      <c r="M492" s="81"/>
      <c r="N492" s="81"/>
      <c r="O492" s="81"/>
      <c r="P492" s="81"/>
      <c r="Q492" s="82"/>
      <c r="R492" s="81"/>
      <c r="S492" s="82"/>
      <c r="T492" s="81"/>
      <c r="U492" s="82"/>
      <c r="V492" s="81"/>
      <c r="W492" s="82"/>
      <c r="X492" s="81"/>
      <c r="Y492" s="82"/>
      <c r="Z492" s="81"/>
      <c r="AA492" s="82"/>
      <c r="AB492" s="82"/>
      <c r="AC492" s="82"/>
      <c r="AD492" s="82"/>
      <c r="AE492" s="82"/>
    </row>
    <row r="493" spans="1:31" hidden="1">
      <c r="A493" s="51" t="s">
        <v>569</v>
      </c>
      <c r="B493" s="51">
        <v>2018</v>
      </c>
      <c r="C493" s="51">
        <v>2017</v>
      </c>
      <c r="D493" s="51"/>
      <c r="E493" s="51"/>
      <c r="F493" s="53"/>
      <c r="G493" s="58"/>
      <c r="H493" s="53"/>
      <c r="I493" s="58"/>
      <c r="J493" s="53"/>
      <c r="P493" s="61"/>
      <c r="Q493" s="58"/>
      <c r="R493" s="53"/>
      <c r="S493" s="58"/>
      <c r="T493" s="53"/>
      <c r="U493" s="58"/>
      <c r="V493" s="53"/>
      <c r="X493" s="53"/>
      <c r="Y493" s="65"/>
      <c r="Z493" s="53"/>
      <c r="AA493" s="58"/>
      <c r="AB493" s="58"/>
      <c r="AC493" s="51"/>
      <c r="AD493" s="53"/>
      <c r="AE493" s="51"/>
    </row>
    <row r="494" spans="1:31" hidden="1">
      <c r="A494" s="51" t="s">
        <v>569</v>
      </c>
      <c r="B494" s="51">
        <v>2019</v>
      </c>
      <c r="C494" s="51">
        <v>2018</v>
      </c>
      <c r="D494" s="51"/>
      <c r="E494" s="51"/>
      <c r="F494" s="53"/>
      <c r="G494" s="58"/>
      <c r="H494" s="53"/>
      <c r="I494" s="58"/>
      <c r="J494" s="53" t="s">
        <v>176</v>
      </c>
      <c r="O494" s="60">
        <v>300000</v>
      </c>
      <c r="P494" s="100"/>
      <c r="Q494" s="159">
        <v>43252</v>
      </c>
      <c r="R494" s="62">
        <v>200000</v>
      </c>
      <c r="S494" s="63">
        <v>0.66666666666666663</v>
      </c>
      <c r="T494" s="70" t="s">
        <v>61</v>
      </c>
      <c r="U494" s="71" t="s">
        <v>61</v>
      </c>
      <c r="V494" s="70" t="s">
        <v>61</v>
      </c>
      <c r="W494" s="71" t="s">
        <v>61</v>
      </c>
      <c r="X494" s="70" t="s">
        <v>61</v>
      </c>
      <c r="Y494" s="72" t="s">
        <v>61</v>
      </c>
      <c r="Z494" s="62">
        <v>42000</v>
      </c>
      <c r="AA494" s="63">
        <v>0.14000000000000001</v>
      </c>
      <c r="AB494" s="63"/>
      <c r="AC494" s="80"/>
      <c r="AD494" s="79" t="s">
        <v>168</v>
      </c>
      <c r="AE494" s="80" t="s">
        <v>161</v>
      </c>
    </row>
    <row r="495" spans="1:31" hidden="1">
      <c r="A495" s="51" t="s">
        <v>569</v>
      </c>
      <c r="B495" s="51">
        <v>2020</v>
      </c>
      <c r="C495" s="51">
        <v>2019</v>
      </c>
      <c r="D495" s="51"/>
      <c r="E495" s="51" t="s">
        <v>291</v>
      </c>
      <c r="F495" s="53" t="s">
        <v>142</v>
      </c>
      <c r="G495" s="58"/>
      <c r="H495" s="53" t="s">
        <v>168</v>
      </c>
      <c r="I495" s="58"/>
      <c r="J495" s="53"/>
      <c r="P495" s="61"/>
      <c r="Q495" s="58"/>
      <c r="R495" s="53"/>
      <c r="S495" s="58"/>
      <c r="T495" s="53"/>
      <c r="U495" s="58"/>
      <c r="V495" s="53"/>
      <c r="X495" s="53"/>
      <c r="Y495" s="65"/>
      <c r="Z495" s="53"/>
      <c r="AA495" s="58"/>
      <c r="AB495" s="58"/>
      <c r="AC495" s="51"/>
      <c r="AD495" s="53"/>
      <c r="AE495" s="51"/>
    </row>
    <row r="496" spans="1:31" hidden="1">
      <c r="A496" s="51" t="s">
        <v>569</v>
      </c>
      <c r="B496" s="51">
        <v>2021</v>
      </c>
      <c r="C496" s="51">
        <v>2020</v>
      </c>
      <c r="D496" s="51"/>
      <c r="E496" s="51" t="s">
        <v>291</v>
      </c>
      <c r="F496" s="53" t="s">
        <v>142</v>
      </c>
      <c r="G496" s="58" t="s">
        <v>824</v>
      </c>
      <c r="H496" s="53" t="s">
        <v>168</v>
      </c>
      <c r="I496" s="58"/>
      <c r="J496" s="53"/>
      <c r="P496" s="61"/>
      <c r="Q496" s="58"/>
      <c r="R496" s="53"/>
      <c r="S496" s="58"/>
      <c r="T496" s="53"/>
      <c r="U496" s="58"/>
      <c r="V496" s="53"/>
      <c r="X496" s="53"/>
      <c r="Y496" s="65"/>
      <c r="Z496" s="53"/>
      <c r="AA496" s="58"/>
      <c r="AB496" s="58"/>
      <c r="AC496" s="51"/>
      <c r="AD496" s="53"/>
      <c r="AE496" s="51"/>
    </row>
    <row r="497" spans="1:31" ht="116" hidden="1">
      <c r="A497" s="51" t="s">
        <v>569</v>
      </c>
      <c r="B497" s="51">
        <v>2022</v>
      </c>
      <c r="C497" s="51">
        <v>2021</v>
      </c>
      <c r="D497" s="51" t="s">
        <v>102</v>
      </c>
      <c r="E497" s="51"/>
      <c r="F497" s="53" t="s">
        <v>142</v>
      </c>
      <c r="G497" s="54" t="s">
        <v>1386</v>
      </c>
      <c r="H497" s="104" t="s">
        <v>168</v>
      </c>
      <c r="I497" s="82"/>
      <c r="J497" s="81"/>
      <c r="K497" s="81"/>
      <c r="L497" s="235"/>
      <c r="M497" s="81"/>
      <c r="N497" s="81"/>
      <c r="O497" s="81"/>
      <c r="P497" s="81"/>
      <c r="Q497" s="82"/>
      <c r="R497" s="81"/>
      <c r="S497" s="82"/>
      <c r="T497" s="81"/>
      <c r="U497" s="82"/>
      <c r="V497" s="81"/>
      <c r="W497" s="82"/>
      <c r="X497" s="81"/>
      <c r="Y497" s="82"/>
      <c r="Z497" s="81"/>
      <c r="AA497" s="82"/>
      <c r="AB497" s="82"/>
      <c r="AC497" s="82"/>
      <c r="AD497" s="82"/>
      <c r="AE497" s="82"/>
    </row>
    <row r="498" spans="1:31">
      <c r="A498" s="51" t="s">
        <v>569</v>
      </c>
      <c r="B498" s="51">
        <v>2023</v>
      </c>
      <c r="C498" s="51">
        <v>2022</v>
      </c>
      <c r="D498" s="51" t="s">
        <v>102</v>
      </c>
      <c r="E498" s="51"/>
      <c r="F498" s="53" t="s">
        <v>142</v>
      </c>
      <c r="G498" s="58"/>
      <c r="H498" s="105" t="s">
        <v>1334</v>
      </c>
      <c r="I498" s="106" t="s">
        <v>150</v>
      </c>
      <c r="J498" s="105"/>
      <c r="K498" s="105"/>
      <c r="L498" s="233"/>
      <c r="M498" s="105"/>
      <c r="N498" s="105"/>
      <c r="O498" s="105"/>
      <c r="P498" s="105"/>
      <c r="Q498" s="106"/>
      <c r="R498" s="105"/>
      <c r="S498" s="106"/>
      <c r="T498" s="105"/>
      <c r="U498" s="106"/>
      <c r="V498" s="105"/>
      <c r="W498" s="58"/>
      <c r="X498" s="105"/>
      <c r="Y498" s="106"/>
      <c r="Z498" s="105"/>
      <c r="AA498" s="106"/>
      <c r="AB498" s="106"/>
      <c r="AC498" s="106"/>
      <c r="AD498" s="201" t="s">
        <v>1335</v>
      </c>
      <c r="AE498" s="106"/>
    </row>
    <row r="499" spans="1:31" hidden="1">
      <c r="A499" s="47" t="s">
        <v>569</v>
      </c>
      <c r="B499" s="47">
        <v>2023</v>
      </c>
      <c r="C499" s="47">
        <v>2022</v>
      </c>
      <c r="D499" s="47" t="s">
        <v>102</v>
      </c>
      <c r="E499" s="47"/>
      <c r="F499" s="55" t="s">
        <v>142</v>
      </c>
      <c r="G499" s="95"/>
      <c r="H499" s="55"/>
      <c r="I499" s="95" t="s">
        <v>165</v>
      </c>
      <c r="J499" s="55"/>
      <c r="K499" s="96"/>
      <c r="L499" s="96"/>
      <c r="M499" s="96"/>
      <c r="N499" s="96"/>
      <c r="O499" s="96"/>
      <c r="P499" s="97"/>
      <c r="Q499" s="95"/>
      <c r="R499" s="55"/>
      <c r="S499" s="95"/>
      <c r="T499" s="55"/>
      <c r="U499" s="95"/>
      <c r="V499" s="55"/>
      <c r="W499" s="96"/>
      <c r="X499" s="55"/>
      <c r="Y499" s="98"/>
      <c r="Z499" s="55"/>
      <c r="AA499" s="95"/>
      <c r="AB499" s="95"/>
      <c r="AC499" s="47"/>
      <c r="AD499" s="55"/>
      <c r="AE499" s="47"/>
    </row>
    <row r="500" spans="1:31" hidden="1">
      <c r="A500" s="51" t="s">
        <v>573</v>
      </c>
      <c r="B500" s="34">
        <v>2017</v>
      </c>
      <c r="C500" s="51">
        <v>2016</v>
      </c>
      <c r="D500" s="51"/>
      <c r="E500" s="51"/>
      <c r="F500" s="53" t="s">
        <v>142</v>
      </c>
      <c r="G500" s="58"/>
      <c r="H500" s="81" t="s">
        <v>168</v>
      </c>
      <c r="I500" s="82"/>
      <c r="J500" s="81"/>
      <c r="K500" s="81"/>
      <c r="L500" s="235"/>
      <c r="M500" s="81"/>
      <c r="N500" s="81"/>
      <c r="O500" s="81"/>
      <c r="P500" s="81"/>
      <c r="Q500" s="82"/>
      <c r="R500" s="81"/>
      <c r="S500" s="82"/>
      <c r="T500" s="81"/>
      <c r="U500" s="82"/>
      <c r="V500" s="81"/>
      <c r="W500" s="82"/>
      <c r="X500" s="81"/>
      <c r="Y500" s="82"/>
      <c r="Z500" s="81"/>
      <c r="AA500" s="82"/>
      <c r="AB500" s="82"/>
      <c r="AC500" s="82"/>
      <c r="AD500" s="82"/>
      <c r="AE500" s="82"/>
    </row>
    <row r="501" spans="1:31" hidden="1">
      <c r="A501" s="51" t="s">
        <v>573</v>
      </c>
      <c r="B501" s="51">
        <v>2018</v>
      </c>
      <c r="C501" s="51">
        <v>2017</v>
      </c>
      <c r="D501" s="51"/>
      <c r="E501" s="51"/>
      <c r="F501" s="53" t="s">
        <v>142</v>
      </c>
      <c r="G501" s="58"/>
      <c r="H501" s="53" t="s">
        <v>168</v>
      </c>
      <c r="I501" s="58"/>
      <c r="J501" s="53"/>
      <c r="P501" s="61"/>
      <c r="Q501" s="58"/>
      <c r="R501" s="53"/>
      <c r="S501" s="58"/>
      <c r="T501" s="53"/>
      <c r="U501" s="58"/>
      <c r="V501" s="53"/>
      <c r="X501" s="53"/>
      <c r="Y501" s="65"/>
      <c r="Z501" s="53"/>
      <c r="AA501" s="58"/>
      <c r="AB501" s="58"/>
      <c r="AC501" s="51"/>
      <c r="AD501" s="53"/>
      <c r="AE501" s="51"/>
    </row>
    <row r="502" spans="1:31" hidden="1">
      <c r="A502" s="51" t="s">
        <v>573</v>
      </c>
      <c r="B502" s="51">
        <v>2019</v>
      </c>
      <c r="C502" s="51">
        <v>2018</v>
      </c>
      <c r="D502" s="51"/>
      <c r="E502" s="51"/>
      <c r="F502" s="53" t="s">
        <v>142</v>
      </c>
      <c r="G502" s="58"/>
      <c r="H502" s="53" t="s">
        <v>168</v>
      </c>
      <c r="I502" s="58"/>
      <c r="J502" s="53"/>
      <c r="P502" s="61"/>
      <c r="Q502" s="58"/>
      <c r="R502" s="53"/>
      <c r="S502" s="58"/>
      <c r="T502" s="53"/>
      <c r="U502" s="58"/>
      <c r="V502" s="53"/>
      <c r="X502" s="53"/>
      <c r="Y502" s="65"/>
      <c r="Z502" s="53"/>
      <c r="AA502" s="58"/>
      <c r="AB502" s="58"/>
      <c r="AC502" s="51"/>
      <c r="AD502" s="53"/>
      <c r="AE502" s="51"/>
    </row>
    <row r="503" spans="1:31" hidden="1">
      <c r="A503" s="51" t="s">
        <v>573</v>
      </c>
      <c r="B503" s="51">
        <v>2020</v>
      </c>
      <c r="C503" s="51">
        <v>2019</v>
      </c>
      <c r="D503" s="51"/>
      <c r="E503" s="51"/>
      <c r="F503" s="53" t="s">
        <v>142</v>
      </c>
      <c r="G503" s="58"/>
      <c r="H503" s="53" t="s">
        <v>168</v>
      </c>
      <c r="I503" s="58"/>
      <c r="J503" s="53"/>
      <c r="P503" s="61"/>
      <c r="Q503" s="58"/>
      <c r="R503" s="53"/>
      <c r="S503" s="58"/>
      <c r="T503" s="53"/>
      <c r="U503" s="58"/>
      <c r="V503" s="53"/>
      <c r="X503" s="53"/>
      <c r="Y503" s="65"/>
      <c r="Z503" s="53"/>
      <c r="AA503" s="58"/>
      <c r="AB503" s="58"/>
      <c r="AC503" s="51"/>
      <c r="AD503" s="53"/>
      <c r="AE503" s="51"/>
    </row>
    <row r="504" spans="1:31" customFormat="1" hidden="1">
      <c r="A504" s="5" t="s">
        <v>573</v>
      </c>
      <c r="B504" s="5">
        <v>2021</v>
      </c>
      <c r="C504" s="5">
        <v>2020</v>
      </c>
      <c r="D504" s="5"/>
      <c r="E504" s="5"/>
      <c r="F504" s="9" t="s">
        <v>168</v>
      </c>
      <c r="G504" s="1"/>
      <c r="H504" s="9"/>
      <c r="I504" s="1"/>
      <c r="J504" s="9"/>
      <c r="P504" s="23"/>
      <c r="Q504" s="1"/>
      <c r="R504" s="9"/>
      <c r="S504" s="1"/>
      <c r="T504" s="9"/>
      <c r="U504" s="1"/>
      <c r="V504" s="9"/>
      <c r="X504" s="9"/>
      <c r="Y504" s="42"/>
      <c r="Z504" s="9"/>
      <c r="AA504" s="1"/>
      <c r="AB504" s="1"/>
      <c r="AC504" s="5"/>
      <c r="AD504" s="9"/>
      <c r="AE504" s="5"/>
    </row>
    <row r="505" spans="1:31" ht="261" hidden="1">
      <c r="A505" s="51" t="s">
        <v>573</v>
      </c>
      <c r="B505" s="51">
        <v>2022</v>
      </c>
      <c r="C505" s="51">
        <v>2021</v>
      </c>
      <c r="D505" s="51"/>
      <c r="E505" s="51"/>
      <c r="F505" s="53" t="s">
        <v>142</v>
      </c>
      <c r="G505" s="54" t="s">
        <v>1387</v>
      </c>
      <c r="H505" s="104" t="s">
        <v>168</v>
      </c>
      <c r="I505" s="82"/>
      <c r="J505" s="81"/>
      <c r="K505" s="81"/>
      <c r="L505" s="235"/>
      <c r="M505" s="81"/>
      <c r="N505" s="81"/>
      <c r="O505" s="81"/>
      <c r="P505" s="81"/>
      <c r="Q505" s="82"/>
      <c r="R505" s="81"/>
      <c r="S505" s="82"/>
      <c r="T505" s="81"/>
      <c r="U505" s="82"/>
      <c r="V505" s="81"/>
      <c r="W505" s="82"/>
      <c r="X505" s="81"/>
      <c r="Y505" s="82"/>
      <c r="Z505" s="81"/>
      <c r="AA505" s="82"/>
      <c r="AB505" s="82"/>
      <c r="AC505" s="82"/>
      <c r="AD505" s="82"/>
      <c r="AE505" s="82"/>
    </row>
    <row r="506" spans="1:31">
      <c r="A506" s="51" t="s">
        <v>573</v>
      </c>
      <c r="B506" s="51">
        <v>2023</v>
      </c>
      <c r="C506" s="51">
        <v>2022</v>
      </c>
      <c r="D506" s="51" t="s">
        <v>141</v>
      </c>
      <c r="E506" s="51"/>
      <c r="F506" s="53" t="s">
        <v>142</v>
      </c>
      <c r="G506" s="58"/>
      <c r="H506" s="53"/>
      <c r="I506" s="106" t="s">
        <v>150</v>
      </c>
      <c r="J506" s="53"/>
      <c r="P506" s="67"/>
      <c r="Q506" s="58"/>
      <c r="R506" s="53"/>
      <c r="S506" s="58"/>
      <c r="T506" s="53"/>
      <c r="U506" s="58"/>
      <c r="V506" s="53"/>
      <c r="X506" s="53"/>
      <c r="Y506" s="68"/>
      <c r="Z506" s="53"/>
      <c r="AA506" s="58"/>
      <c r="AB506" s="58"/>
      <c r="AC506" s="51"/>
      <c r="AD506" s="53" t="s">
        <v>1317</v>
      </c>
      <c r="AE506" s="51"/>
    </row>
    <row r="507" spans="1:31" hidden="1">
      <c r="A507" s="47" t="s">
        <v>573</v>
      </c>
      <c r="B507" s="47">
        <v>2023</v>
      </c>
      <c r="C507" s="47">
        <v>2022</v>
      </c>
      <c r="D507" s="47" t="s">
        <v>141</v>
      </c>
      <c r="E507" s="47"/>
      <c r="F507" s="55" t="s">
        <v>142</v>
      </c>
      <c r="G507" s="95"/>
      <c r="H507" s="55"/>
      <c r="I507" s="95" t="s">
        <v>165</v>
      </c>
      <c r="J507" s="55"/>
      <c r="K507" s="96"/>
      <c r="L507" s="96"/>
      <c r="M507" s="96"/>
      <c r="N507" s="96"/>
      <c r="O507" s="96"/>
      <c r="P507" s="97"/>
      <c r="Q507" s="95"/>
      <c r="R507" s="55"/>
      <c r="S507" s="95"/>
      <c r="T507" s="55"/>
      <c r="U507" s="95"/>
      <c r="V507" s="55"/>
      <c r="W507" s="96"/>
      <c r="X507" s="55"/>
      <c r="Y507" s="98"/>
      <c r="Z507" s="55"/>
      <c r="AA507" s="95"/>
      <c r="AB507" s="95"/>
      <c r="AC507" s="47"/>
      <c r="AD507" s="55"/>
      <c r="AE507" s="47"/>
    </row>
    <row r="508" spans="1:31" hidden="1">
      <c r="A508" s="51" t="s">
        <v>579</v>
      </c>
      <c r="B508" s="34">
        <v>2017</v>
      </c>
      <c r="C508" s="51">
        <v>2016</v>
      </c>
      <c r="D508" s="51"/>
      <c r="E508" s="51"/>
      <c r="F508" s="53" t="s">
        <v>168</v>
      </c>
      <c r="G508" s="58"/>
      <c r="H508" s="81" t="s">
        <v>168</v>
      </c>
      <c r="I508" s="82"/>
      <c r="J508" s="81"/>
      <c r="K508" s="81"/>
      <c r="L508" s="235"/>
      <c r="M508" s="81"/>
      <c r="N508" s="81"/>
      <c r="O508" s="81"/>
      <c r="P508" s="81"/>
      <c r="Q508" s="82"/>
      <c r="R508" s="81"/>
      <c r="S508" s="82"/>
      <c r="T508" s="81"/>
      <c r="U508" s="82"/>
      <c r="V508" s="81"/>
      <c r="W508" s="82"/>
      <c r="X508" s="81"/>
      <c r="Y508" s="82"/>
      <c r="Z508" s="81"/>
      <c r="AA508" s="82"/>
      <c r="AB508" s="82"/>
      <c r="AC508" s="82"/>
      <c r="AD508" s="82"/>
      <c r="AE508" s="82"/>
    </row>
    <row r="509" spans="1:31" hidden="1">
      <c r="A509" s="51" t="s">
        <v>579</v>
      </c>
      <c r="B509" s="51">
        <v>2018</v>
      </c>
      <c r="C509" s="51">
        <v>2017</v>
      </c>
      <c r="D509" s="51"/>
      <c r="E509" s="51"/>
      <c r="F509" s="53"/>
      <c r="G509" s="58"/>
      <c r="H509" s="53"/>
      <c r="I509" s="58"/>
      <c r="J509" s="53"/>
      <c r="P509" s="61"/>
      <c r="Q509" s="58"/>
      <c r="R509" s="53"/>
      <c r="S509" s="58"/>
      <c r="T509" s="53"/>
      <c r="U509" s="58"/>
      <c r="V509" s="53"/>
      <c r="X509" s="53"/>
      <c r="Y509" s="65"/>
      <c r="Z509" s="53"/>
      <c r="AA509" s="58"/>
      <c r="AB509" s="58"/>
      <c r="AC509" s="51"/>
      <c r="AD509" s="53"/>
      <c r="AE509" s="51"/>
    </row>
    <row r="510" spans="1:31" hidden="1">
      <c r="A510" s="51" t="s">
        <v>579</v>
      </c>
      <c r="B510" s="51">
        <v>2019</v>
      </c>
      <c r="C510" s="51">
        <v>2018</v>
      </c>
      <c r="D510" s="51"/>
      <c r="E510" s="51"/>
      <c r="F510" s="53"/>
      <c r="G510" s="58"/>
      <c r="H510" s="53"/>
      <c r="I510" s="58"/>
      <c r="J510" s="53"/>
      <c r="P510" s="61"/>
      <c r="Q510" s="58"/>
      <c r="R510" s="53"/>
      <c r="S510" s="58"/>
      <c r="T510" s="53"/>
      <c r="U510" s="58"/>
      <c r="V510" s="53"/>
      <c r="X510" s="53"/>
      <c r="Y510" s="65"/>
      <c r="Z510" s="53"/>
      <c r="AA510" s="58"/>
      <c r="AB510" s="58"/>
      <c r="AC510" s="51"/>
      <c r="AD510" s="53"/>
      <c r="AE510" s="51"/>
    </row>
    <row r="511" spans="1:31" hidden="1">
      <c r="A511" s="51" t="s">
        <v>579</v>
      </c>
      <c r="B511" s="51">
        <v>2020</v>
      </c>
      <c r="C511" s="51">
        <v>2019</v>
      </c>
      <c r="D511" s="51"/>
      <c r="E511" s="51"/>
      <c r="F511" s="53" t="s">
        <v>142</v>
      </c>
      <c r="G511" s="58"/>
      <c r="H511" s="53" t="s">
        <v>142</v>
      </c>
      <c r="I511" s="58"/>
      <c r="J511" s="53" t="s">
        <v>249</v>
      </c>
      <c r="N511" s="60">
        <v>12600000</v>
      </c>
      <c r="O511" s="60">
        <v>12600000</v>
      </c>
      <c r="P511" s="103"/>
      <c r="Q511" s="58" t="s">
        <v>466</v>
      </c>
      <c r="R511" s="130" t="s">
        <v>61</v>
      </c>
      <c r="S511" s="63" t="s">
        <v>61</v>
      </c>
      <c r="T511" s="79" t="s">
        <v>61</v>
      </c>
      <c r="U511" s="63" t="s">
        <v>61</v>
      </c>
      <c r="V511" s="79" t="s">
        <v>61</v>
      </c>
      <c r="W511" s="64" t="s">
        <v>61</v>
      </c>
      <c r="X511" s="62" t="s">
        <v>61</v>
      </c>
      <c r="Y511" s="65" t="s">
        <v>61</v>
      </c>
      <c r="Z511" s="62">
        <v>120000</v>
      </c>
      <c r="AA511" s="63">
        <v>0.01</v>
      </c>
      <c r="AB511" s="63"/>
      <c r="AC511" s="80"/>
      <c r="AD511" s="79" t="s">
        <v>168</v>
      </c>
      <c r="AE511" s="80" t="s">
        <v>148</v>
      </c>
    </row>
    <row r="512" spans="1:31" hidden="1">
      <c r="A512" s="51" t="s">
        <v>579</v>
      </c>
      <c r="B512" s="51">
        <v>2021</v>
      </c>
      <c r="C512" s="51">
        <v>2020</v>
      </c>
      <c r="D512" s="51"/>
      <c r="E512" s="51" t="s">
        <v>216</v>
      </c>
      <c r="F512" s="53" t="s">
        <v>142</v>
      </c>
      <c r="G512" s="58" t="s">
        <v>824</v>
      </c>
      <c r="H512" s="53" t="s">
        <v>168</v>
      </c>
      <c r="I512" s="58"/>
      <c r="J512" s="53"/>
      <c r="P512" s="61"/>
      <c r="Q512" s="58"/>
      <c r="R512" s="53"/>
      <c r="S512" s="58"/>
      <c r="T512" s="53"/>
      <c r="U512" s="58"/>
      <c r="V512" s="53"/>
      <c r="X512" s="53"/>
      <c r="Y512" s="65"/>
      <c r="Z512" s="53"/>
      <c r="AA512" s="58"/>
      <c r="AB512" s="58"/>
      <c r="AC512" s="51"/>
      <c r="AD512" s="53"/>
      <c r="AE512" s="51"/>
    </row>
    <row r="513" spans="1:31" ht="203" hidden="1">
      <c r="A513" s="51" t="s">
        <v>579</v>
      </c>
      <c r="B513" s="51">
        <v>2022</v>
      </c>
      <c r="C513" s="51">
        <v>2021</v>
      </c>
      <c r="D513" s="51"/>
      <c r="E513" s="51"/>
      <c r="F513" s="53" t="s">
        <v>142</v>
      </c>
      <c r="G513" s="54" t="s">
        <v>1388</v>
      </c>
      <c r="H513" s="53"/>
      <c r="I513" s="58"/>
      <c r="J513" s="53"/>
      <c r="O513" s="90">
        <v>113893</v>
      </c>
      <c r="P513" s="61"/>
      <c r="Q513" s="58"/>
      <c r="R513" s="86" t="s">
        <v>61</v>
      </c>
      <c r="S513" s="87" t="s">
        <v>61</v>
      </c>
      <c r="T513" s="86" t="s">
        <v>61</v>
      </c>
      <c r="U513" s="87" t="s">
        <v>61</v>
      </c>
      <c r="V513" s="86" t="s">
        <v>61</v>
      </c>
      <c r="W513" s="87" t="s">
        <v>61</v>
      </c>
      <c r="X513" s="86" t="s">
        <v>61</v>
      </c>
      <c r="Y513" s="88" t="s">
        <v>61</v>
      </c>
      <c r="Z513" s="92">
        <v>36911</v>
      </c>
      <c r="AA513" s="93">
        <v>0.32</v>
      </c>
      <c r="AB513" s="87" t="s">
        <v>61</v>
      </c>
      <c r="AC513" s="51"/>
      <c r="AD513" s="53"/>
      <c r="AE513" s="51"/>
    </row>
    <row r="514" spans="1:31">
      <c r="A514" s="51" t="s">
        <v>579</v>
      </c>
      <c r="B514" s="51">
        <v>2023</v>
      </c>
      <c r="C514" s="51">
        <v>2022</v>
      </c>
      <c r="D514" s="51"/>
      <c r="E514" s="51"/>
      <c r="F514" s="53" t="s">
        <v>142</v>
      </c>
      <c r="G514" s="58" t="s">
        <v>1370</v>
      </c>
      <c r="H514" s="53"/>
      <c r="I514" s="106" t="s">
        <v>150</v>
      </c>
      <c r="J514" s="53"/>
      <c r="O514" s="90"/>
      <c r="P514" s="67"/>
      <c r="Q514" s="58"/>
      <c r="R514" s="62"/>
      <c r="S514" s="63"/>
      <c r="T514" s="62"/>
      <c r="U514" s="63"/>
      <c r="V514" s="62"/>
      <c r="W514" s="64"/>
      <c r="X514" s="62"/>
      <c r="Y514" s="68"/>
      <c r="Z514" s="62"/>
      <c r="AA514" s="63"/>
      <c r="AB514" s="58"/>
      <c r="AC514" s="51"/>
      <c r="AD514" s="53" t="s">
        <v>1317</v>
      </c>
      <c r="AE514" s="51"/>
    </row>
    <row r="515" spans="1:31" hidden="1">
      <c r="A515" s="47" t="s">
        <v>579</v>
      </c>
      <c r="B515" s="47">
        <v>2023</v>
      </c>
      <c r="C515" s="47">
        <v>2022</v>
      </c>
      <c r="D515" s="47"/>
      <c r="E515" s="47"/>
      <c r="F515" s="55" t="s">
        <v>142</v>
      </c>
      <c r="G515" s="95"/>
      <c r="H515" s="55"/>
      <c r="I515" s="95" t="s">
        <v>165</v>
      </c>
      <c r="J515" s="55"/>
      <c r="K515" s="96"/>
      <c r="L515" s="96"/>
      <c r="M515" s="96"/>
      <c r="N515" s="96"/>
      <c r="O515" s="96"/>
      <c r="P515" s="97"/>
      <c r="Q515" s="95"/>
      <c r="R515" s="55"/>
      <c r="S515" s="95"/>
      <c r="T515" s="55"/>
      <c r="U515" s="95"/>
      <c r="V515" s="55"/>
      <c r="W515" s="96"/>
      <c r="X515" s="55"/>
      <c r="Y515" s="98"/>
      <c r="Z515" s="55"/>
      <c r="AA515" s="95"/>
      <c r="AB515" s="95"/>
      <c r="AC515" s="47"/>
      <c r="AD515" s="55"/>
      <c r="AE515" s="47"/>
    </row>
    <row r="516" spans="1:31" hidden="1">
      <c r="A516" s="51" t="s">
        <v>586</v>
      </c>
      <c r="B516" s="34">
        <v>2017</v>
      </c>
      <c r="C516" s="51">
        <v>2016</v>
      </c>
      <c r="D516" s="51"/>
      <c r="E516" s="51"/>
      <c r="F516" s="53" t="s">
        <v>168</v>
      </c>
      <c r="G516" s="58"/>
      <c r="H516" s="105"/>
      <c r="I516" s="106"/>
      <c r="J516" s="105"/>
      <c r="K516" s="105"/>
      <c r="L516" s="233"/>
      <c r="M516" s="105"/>
      <c r="N516" s="105"/>
      <c r="O516" s="105"/>
      <c r="P516" s="105"/>
      <c r="Q516" s="106"/>
      <c r="R516" s="105"/>
      <c r="S516" s="106"/>
      <c r="T516" s="105"/>
      <c r="U516" s="106"/>
      <c r="V516" s="105"/>
      <c r="W516" s="106"/>
      <c r="X516" s="105"/>
      <c r="Y516" s="106"/>
      <c r="Z516" s="105"/>
      <c r="AA516" s="106"/>
      <c r="AB516" s="106"/>
      <c r="AC516" s="106"/>
      <c r="AD516" s="106"/>
      <c r="AE516" s="106"/>
    </row>
    <row r="517" spans="1:31" hidden="1">
      <c r="A517" s="51" t="s">
        <v>586</v>
      </c>
      <c r="B517" s="51">
        <v>2018</v>
      </c>
      <c r="C517" s="51">
        <v>2017</v>
      </c>
      <c r="D517" s="51"/>
      <c r="E517" s="51"/>
      <c r="F517" s="53"/>
      <c r="G517" s="58"/>
      <c r="H517" s="53"/>
      <c r="I517" s="58"/>
      <c r="J517" s="53"/>
      <c r="P517" s="61"/>
      <c r="Q517" s="58"/>
      <c r="R517" s="53"/>
      <c r="S517" s="58"/>
      <c r="T517" s="53"/>
      <c r="U517" s="58"/>
      <c r="V517" s="53"/>
      <c r="X517" s="53"/>
      <c r="Y517" s="65"/>
      <c r="Z517" s="53"/>
      <c r="AA517" s="58"/>
      <c r="AB517" s="58"/>
      <c r="AC517" s="51"/>
      <c r="AD517" s="53"/>
      <c r="AE517" s="51"/>
    </row>
    <row r="518" spans="1:31" hidden="1">
      <c r="A518" s="51" t="s">
        <v>586</v>
      </c>
      <c r="B518" s="51">
        <v>2019</v>
      </c>
      <c r="C518" s="51">
        <v>2018</v>
      </c>
      <c r="D518" s="51"/>
      <c r="E518" s="51"/>
      <c r="F518" s="53"/>
      <c r="G518" s="58"/>
      <c r="H518" s="53"/>
      <c r="I518" s="58"/>
      <c r="J518" s="53"/>
      <c r="P518" s="61"/>
      <c r="Q518" s="58"/>
      <c r="R518" s="53"/>
      <c r="S518" s="58"/>
      <c r="T518" s="53"/>
      <c r="U518" s="58"/>
      <c r="V518" s="53"/>
      <c r="X518" s="53"/>
      <c r="Y518" s="65"/>
      <c r="Z518" s="53"/>
      <c r="AA518" s="58"/>
      <c r="AB518" s="58"/>
      <c r="AC518" s="51"/>
      <c r="AD518" s="53"/>
      <c r="AE518" s="51"/>
    </row>
    <row r="519" spans="1:31" hidden="1">
      <c r="A519" s="51" t="s">
        <v>586</v>
      </c>
      <c r="B519" s="51">
        <v>2020</v>
      </c>
      <c r="C519" s="51">
        <v>2019</v>
      </c>
      <c r="D519" s="51"/>
      <c r="E519" s="51"/>
      <c r="F519" s="53" t="s">
        <v>168</v>
      </c>
      <c r="G519" s="58"/>
      <c r="H519" s="53"/>
      <c r="I519" s="58"/>
      <c r="J519" s="53"/>
      <c r="P519" s="61"/>
      <c r="Q519" s="58"/>
      <c r="R519" s="53"/>
      <c r="S519" s="58"/>
      <c r="T519" s="53"/>
      <c r="U519" s="58"/>
      <c r="V519" s="53"/>
      <c r="X519" s="53"/>
      <c r="Y519" s="65"/>
      <c r="Z519" s="53"/>
      <c r="AA519" s="58"/>
      <c r="AB519" s="58"/>
      <c r="AC519" s="51"/>
      <c r="AD519" s="53"/>
      <c r="AE519" s="51"/>
    </row>
    <row r="520" spans="1:31" customFormat="1" hidden="1">
      <c r="A520" s="5" t="s">
        <v>586</v>
      </c>
      <c r="B520" s="5">
        <v>2021</v>
      </c>
      <c r="C520" s="5">
        <v>2020</v>
      </c>
      <c r="D520" s="5"/>
      <c r="E520" s="5"/>
      <c r="F520" s="9" t="s">
        <v>168</v>
      </c>
      <c r="G520" s="1"/>
      <c r="H520" s="9"/>
      <c r="I520" s="1"/>
      <c r="J520" s="9"/>
      <c r="P520" s="23"/>
      <c r="Q520" s="1"/>
      <c r="R520" s="9"/>
      <c r="S520" s="1"/>
      <c r="T520" s="9"/>
      <c r="U520" s="1"/>
      <c r="V520" s="9"/>
      <c r="X520" s="9"/>
      <c r="Y520" s="42"/>
      <c r="Z520" s="9"/>
      <c r="AA520" s="1"/>
      <c r="AB520" s="1"/>
      <c r="AC520" s="5"/>
      <c r="AD520" s="9"/>
      <c r="AE520" s="5"/>
    </row>
    <row r="521" spans="1:31" hidden="1">
      <c r="A521" s="51" t="s">
        <v>586</v>
      </c>
      <c r="B521" s="51">
        <v>2022</v>
      </c>
      <c r="C521" s="51">
        <v>2021</v>
      </c>
      <c r="D521" s="51"/>
      <c r="E521" s="51"/>
      <c r="F521" s="53"/>
      <c r="G521" s="54"/>
      <c r="H521" s="53"/>
      <c r="I521" s="58"/>
      <c r="J521" s="53"/>
      <c r="P521" s="61"/>
      <c r="Q521" s="58"/>
      <c r="R521" s="53"/>
      <c r="S521" s="58"/>
      <c r="T521" s="53"/>
      <c r="U521" s="58"/>
      <c r="V521" s="53"/>
      <c r="X521" s="53"/>
      <c r="Y521" s="65"/>
      <c r="Z521" s="53"/>
      <c r="AA521" s="58"/>
      <c r="AB521" s="58"/>
      <c r="AC521" s="51"/>
      <c r="AD521" s="53"/>
      <c r="AE521" s="51"/>
    </row>
    <row r="522" spans="1:31" customFormat="1" hidden="1">
      <c r="A522" s="4" t="s">
        <v>586</v>
      </c>
      <c r="B522" s="4">
        <v>2023</v>
      </c>
      <c r="C522" s="4">
        <v>2022</v>
      </c>
      <c r="D522" s="4"/>
      <c r="E522" s="4"/>
      <c r="F522" s="10" t="s">
        <v>168</v>
      </c>
      <c r="G522" s="12"/>
      <c r="H522" s="10"/>
      <c r="I522" s="12"/>
      <c r="J522" s="10"/>
      <c r="K522" s="11"/>
      <c r="L522" s="11"/>
      <c r="M522" s="11"/>
      <c r="N522" s="11"/>
      <c r="O522" s="11"/>
      <c r="P522" s="17"/>
      <c r="Q522" s="12"/>
      <c r="R522" s="10"/>
      <c r="S522" s="12"/>
      <c r="T522" s="10"/>
      <c r="U522" s="12"/>
      <c r="V522" s="10"/>
      <c r="W522" s="11"/>
      <c r="X522" s="10"/>
      <c r="Y522" s="18"/>
      <c r="Z522" s="10"/>
      <c r="AA522" s="12"/>
      <c r="AB522" s="12"/>
      <c r="AC522" s="4"/>
      <c r="AD522" s="10"/>
      <c r="AE522" s="4"/>
    </row>
    <row r="523" spans="1:31" hidden="1">
      <c r="A523" s="51" t="s">
        <v>42</v>
      </c>
      <c r="B523" s="34">
        <v>2017</v>
      </c>
      <c r="C523" s="51">
        <v>2016</v>
      </c>
      <c r="D523" s="51"/>
      <c r="E523" s="51"/>
      <c r="F523" s="53" t="s">
        <v>142</v>
      </c>
      <c r="G523" s="58"/>
      <c r="H523" s="53" t="s">
        <v>142</v>
      </c>
      <c r="I523" s="58" t="s">
        <v>150</v>
      </c>
      <c r="J523" s="53" t="s">
        <v>226</v>
      </c>
      <c r="O523" s="60">
        <v>11907105</v>
      </c>
      <c r="P523" s="61"/>
      <c r="Q523" s="58" t="s">
        <v>399</v>
      </c>
      <c r="R523" s="62">
        <v>2145879</v>
      </c>
      <c r="S523" s="63">
        <v>0.18021836542131778</v>
      </c>
      <c r="T523" s="62">
        <v>345049</v>
      </c>
      <c r="U523" s="63">
        <v>2.8978412468857878E-2</v>
      </c>
      <c r="V523" s="62">
        <v>0</v>
      </c>
      <c r="W523" s="64">
        <v>0</v>
      </c>
      <c r="X523" s="62">
        <v>0</v>
      </c>
      <c r="Y523" s="65">
        <v>0</v>
      </c>
      <c r="Z523" s="62">
        <v>345049</v>
      </c>
      <c r="AA523" s="63">
        <v>2.8978412468857878E-2</v>
      </c>
      <c r="AB523" s="63"/>
      <c r="AC523" s="80"/>
      <c r="AD523" s="53" t="s">
        <v>168</v>
      </c>
      <c r="AE523" s="51"/>
    </row>
    <row r="524" spans="1:31" hidden="1">
      <c r="A524" s="51" t="s">
        <v>42</v>
      </c>
      <c r="B524" s="51">
        <v>2018</v>
      </c>
      <c r="C524" s="51">
        <v>2017</v>
      </c>
      <c r="D524" s="51"/>
      <c r="E524" s="51"/>
      <c r="F524" s="53"/>
      <c r="G524" s="58"/>
      <c r="H524" s="53"/>
      <c r="I524" s="58"/>
      <c r="J524" s="53" t="s">
        <v>226</v>
      </c>
      <c r="N524" s="60" t="s">
        <v>424</v>
      </c>
      <c r="O524" s="60">
        <v>12392042</v>
      </c>
      <c r="P524" s="100"/>
      <c r="Q524" s="58" t="s">
        <v>284</v>
      </c>
      <c r="R524" s="62">
        <v>3610659</v>
      </c>
      <c r="S524" s="63">
        <v>0.29136917063386325</v>
      </c>
      <c r="T524" s="62">
        <v>809665</v>
      </c>
      <c r="U524" s="63">
        <v>6.5337496435212208E-2</v>
      </c>
      <c r="V524" s="62">
        <v>19528</v>
      </c>
      <c r="W524" s="64">
        <v>1.5758500495721367E-3</v>
      </c>
      <c r="X524" s="62">
        <v>0</v>
      </c>
      <c r="Y524" s="65">
        <v>0</v>
      </c>
      <c r="Z524" s="62">
        <v>829193</v>
      </c>
      <c r="AA524" s="63">
        <v>6.691334648478435E-2</v>
      </c>
      <c r="AB524" s="63"/>
      <c r="AC524" s="80"/>
      <c r="AD524" s="79" t="s">
        <v>168</v>
      </c>
      <c r="AE524" s="80" t="s">
        <v>1359</v>
      </c>
    </row>
    <row r="525" spans="1:31" hidden="1">
      <c r="A525" s="51" t="s">
        <v>42</v>
      </c>
      <c r="B525" s="51">
        <v>2019</v>
      </c>
      <c r="C525" s="51">
        <v>2018</v>
      </c>
      <c r="D525" s="51"/>
      <c r="E525" s="51"/>
      <c r="F525" s="53"/>
      <c r="G525" s="58"/>
      <c r="H525" s="53"/>
      <c r="I525" s="58"/>
      <c r="J525" s="53" t="s">
        <v>226</v>
      </c>
      <c r="N525" s="52" t="s">
        <v>424</v>
      </c>
      <c r="O525" s="60">
        <v>12531179</v>
      </c>
      <c r="P525" s="100"/>
      <c r="Q525" s="58" t="s">
        <v>258</v>
      </c>
      <c r="R525" s="62">
        <v>3202796</v>
      </c>
      <c r="S525" s="63">
        <v>0.25558616631364056</v>
      </c>
      <c r="T525" s="62">
        <v>721274</v>
      </c>
      <c r="U525" s="63">
        <v>5.7558351053799486E-2</v>
      </c>
      <c r="V525" s="62">
        <v>29856</v>
      </c>
      <c r="W525" s="64">
        <v>2.3825371898366465E-3</v>
      </c>
      <c r="X525" s="62">
        <v>0</v>
      </c>
      <c r="Y525" s="65">
        <v>0</v>
      </c>
      <c r="Z525" s="62">
        <v>751130</v>
      </c>
      <c r="AA525" s="63">
        <v>5.9940888243636137E-2</v>
      </c>
      <c r="AB525" s="63"/>
      <c r="AC525" s="80"/>
      <c r="AD525" s="79" t="s">
        <v>168</v>
      </c>
      <c r="AE525" s="80" t="s">
        <v>876</v>
      </c>
    </row>
    <row r="526" spans="1:31" hidden="1">
      <c r="A526" s="51" t="s">
        <v>42</v>
      </c>
      <c r="B526" s="51">
        <v>2020</v>
      </c>
      <c r="C526" s="51">
        <v>2019</v>
      </c>
      <c r="D526" s="51"/>
      <c r="E526" s="51"/>
      <c r="F526" s="53" t="s">
        <v>142</v>
      </c>
      <c r="G526" s="58"/>
      <c r="H526" s="53" t="s">
        <v>142</v>
      </c>
      <c r="I526" s="58"/>
      <c r="J526" s="53" t="s">
        <v>226</v>
      </c>
      <c r="N526" s="60">
        <v>16239276.543209877</v>
      </c>
      <c r="O526" s="60">
        <v>13153814</v>
      </c>
      <c r="P526" s="103"/>
      <c r="Q526" s="58" t="s">
        <v>259</v>
      </c>
      <c r="R526" s="62">
        <v>1806395</v>
      </c>
      <c r="S526" s="63">
        <v>0.13732861054596029</v>
      </c>
      <c r="T526" s="62">
        <v>348021</v>
      </c>
      <c r="U526" s="63">
        <v>2.6457801516731192E-2</v>
      </c>
      <c r="V526" s="62">
        <v>11624.75</v>
      </c>
      <c r="W526" s="64">
        <v>0</v>
      </c>
      <c r="X526" s="62">
        <v>0</v>
      </c>
      <c r="Y526" s="65">
        <v>0</v>
      </c>
      <c r="Z526" s="62">
        <v>359645.75</v>
      </c>
      <c r="AA526" s="63">
        <v>0.03</v>
      </c>
      <c r="AB526" s="63"/>
      <c r="AC526" s="80"/>
      <c r="AD526" s="79" t="s">
        <v>168</v>
      </c>
      <c r="AE526" s="80" t="s">
        <v>185</v>
      </c>
    </row>
    <row r="527" spans="1:31" hidden="1">
      <c r="A527" s="51" t="s">
        <v>42</v>
      </c>
      <c r="B527" s="51">
        <v>2021</v>
      </c>
      <c r="C527" s="51">
        <v>2020</v>
      </c>
      <c r="D527" s="51"/>
      <c r="E527" s="51"/>
      <c r="F527" s="53" t="s">
        <v>142</v>
      </c>
      <c r="G527" s="58" t="s">
        <v>1311</v>
      </c>
      <c r="H527" s="53" t="s">
        <v>142</v>
      </c>
      <c r="I527" s="58" t="s">
        <v>150</v>
      </c>
      <c r="J527" s="53" t="s">
        <v>226</v>
      </c>
      <c r="M527" s="158">
        <v>43891</v>
      </c>
      <c r="N527" s="59">
        <v>16705589</v>
      </c>
      <c r="O527" s="59">
        <v>16705590</v>
      </c>
      <c r="P527" s="61">
        <v>1</v>
      </c>
      <c r="Q527" s="58" t="s">
        <v>260</v>
      </c>
      <c r="R527" s="83">
        <v>3470287.4600000004</v>
      </c>
      <c r="S527" s="63">
        <v>0.20773211003023542</v>
      </c>
      <c r="T527" s="83">
        <v>757851.25999999989</v>
      </c>
      <c r="U527" s="63">
        <v>4.5365129875688311E-2</v>
      </c>
      <c r="V527" s="83">
        <v>8874.0099999999984</v>
      </c>
      <c r="W527" s="64">
        <v>5.3120003543723974E-4</v>
      </c>
      <c r="X527" s="53">
        <v>0</v>
      </c>
      <c r="Y527" s="65">
        <v>0</v>
      </c>
      <c r="Z527" s="83">
        <v>766725.2699999999</v>
      </c>
      <c r="AA527" s="63">
        <v>4.589632991112555E-2</v>
      </c>
      <c r="AB527" s="58" t="s">
        <v>149</v>
      </c>
      <c r="AC527" s="51"/>
      <c r="AD527" s="53"/>
      <c r="AE527" s="51"/>
    </row>
    <row r="528" spans="1:31" hidden="1">
      <c r="A528" s="51" t="s">
        <v>42</v>
      </c>
      <c r="B528" s="51">
        <v>2022</v>
      </c>
      <c r="C528" s="51">
        <v>2021</v>
      </c>
      <c r="D528" s="51" t="s">
        <v>1331</v>
      </c>
      <c r="E528" s="51"/>
      <c r="F528" s="53"/>
      <c r="G528" s="54"/>
      <c r="H528" s="53" t="s">
        <v>142</v>
      </c>
      <c r="I528" s="58" t="s">
        <v>150</v>
      </c>
      <c r="J528" s="53" t="s">
        <v>226</v>
      </c>
      <c r="N528" s="59">
        <v>17082773</v>
      </c>
      <c r="O528" s="60">
        <v>17215426</v>
      </c>
      <c r="P528" s="94">
        <f>O528/N528</f>
        <v>1.0077653083606508</v>
      </c>
      <c r="Q528" s="58" t="s">
        <v>287</v>
      </c>
      <c r="R528" s="60">
        <v>3130040</v>
      </c>
      <c r="S528" s="63">
        <v>0.18</v>
      </c>
      <c r="T528" s="60">
        <v>481554</v>
      </c>
      <c r="U528" s="63">
        <v>0.03</v>
      </c>
      <c r="V528" s="60">
        <v>6494</v>
      </c>
      <c r="W528" s="63">
        <v>4.0000000000000002E-4</v>
      </c>
      <c r="X528" s="60">
        <v>0</v>
      </c>
      <c r="Y528" s="65">
        <v>0</v>
      </c>
      <c r="Z528" s="60">
        <v>488048</v>
      </c>
      <c r="AA528" s="63">
        <v>0.03</v>
      </c>
      <c r="AB528" s="58"/>
      <c r="AC528" s="58"/>
      <c r="AD528" s="52" t="s">
        <v>168</v>
      </c>
      <c r="AE528" s="51" t="s">
        <v>1346</v>
      </c>
    </row>
    <row r="529" spans="1:31">
      <c r="A529" s="51" t="s">
        <v>42</v>
      </c>
      <c r="B529" s="51">
        <v>2023</v>
      </c>
      <c r="C529" s="51">
        <v>2022</v>
      </c>
      <c r="D529" s="51" t="s">
        <v>1331</v>
      </c>
      <c r="E529" s="51"/>
      <c r="F529" s="53" t="s">
        <v>142</v>
      </c>
      <c r="G529" s="58" t="s">
        <v>1312</v>
      </c>
      <c r="H529" s="53" t="s">
        <v>142</v>
      </c>
      <c r="I529" s="58" t="s">
        <v>150</v>
      </c>
      <c r="J529" s="105" t="s">
        <v>226</v>
      </c>
      <c r="N529" s="60">
        <v>17257945</v>
      </c>
      <c r="O529" s="60">
        <v>17738771</v>
      </c>
      <c r="P529" s="203">
        <v>1</v>
      </c>
      <c r="Q529" s="58" t="s">
        <v>262</v>
      </c>
      <c r="R529" s="60">
        <v>3943944</v>
      </c>
      <c r="S529" s="63">
        <v>0.22233468147257779</v>
      </c>
      <c r="T529" s="60">
        <v>872421</v>
      </c>
      <c r="U529" s="63">
        <v>4.9181592118191279E-2</v>
      </c>
      <c r="V529" s="60">
        <v>8855</v>
      </c>
      <c r="W529" s="63">
        <v>4.9918903626412455E-4</v>
      </c>
      <c r="X529" s="60">
        <v>0</v>
      </c>
      <c r="Y529" s="68">
        <v>0</v>
      </c>
      <c r="Z529" s="60">
        <v>881276</v>
      </c>
      <c r="AA529" s="63">
        <v>4.96807811544554E-2</v>
      </c>
      <c r="AB529" s="63"/>
      <c r="AC529" s="63"/>
      <c r="AD529" s="64" t="s">
        <v>168</v>
      </c>
      <c r="AE529" s="51" t="s">
        <v>161</v>
      </c>
    </row>
    <row r="530" spans="1:31" hidden="1">
      <c r="A530" s="47" t="s">
        <v>42</v>
      </c>
      <c r="B530" s="47">
        <v>2023</v>
      </c>
      <c r="C530" s="47">
        <v>2022</v>
      </c>
      <c r="D530" s="47" t="s">
        <v>1331</v>
      </c>
      <c r="E530" s="47"/>
      <c r="F530" s="55" t="s">
        <v>142</v>
      </c>
      <c r="G530" s="95"/>
      <c r="H530" s="55" t="s">
        <v>142</v>
      </c>
      <c r="I530" s="95" t="s">
        <v>165</v>
      </c>
      <c r="J530" s="55" t="s">
        <v>226</v>
      </c>
      <c r="K530" s="96"/>
      <c r="L530" s="96"/>
      <c r="M530" s="96"/>
      <c r="N530" s="174">
        <v>18275717</v>
      </c>
      <c r="O530" s="146">
        <v>18275717</v>
      </c>
      <c r="P530" s="97">
        <v>1</v>
      </c>
      <c r="Q530" s="95" t="s">
        <v>271</v>
      </c>
      <c r="R530" s="147">
        <v>5907178.620000001</v>
      </c>
      <c r="S530" s="148">
        <v>0.32322554677334964</v>
      </c>
      <c r="T530" s="147">
        <v>1330335.02</v>
      </c>
      <c r="U530" s="148">
        <v>7.2792493996268387E-2</v>
      </c>
      <c r="V530" s="147">
        <v>86899.86</v>
      </c>
      <c r="W530" s="149">
        <v>4.7549357434239102E-3</v>
      </c>
      <c r="X530" s="147">
        <v>0</v>
      </c>
      <c r="Y530" s="98">
        <v>0</v>
      </c>
      <c r="Z530" s="147">
        <v>1417234.88</v>
      </c>
      <c r="AA530" s="148">
        <v>7.7547429739692281E-2</v>
      </c>
      <c r="AB530" s="148"/>
      <c r="AC530" s="150"/>
      <c r="AD530" s="151"/>
      <c r="AE530" s="47" t="s">
        <v>161</v>
      </c>
    </row>
    <row r="531" spans="1:31" hidden="1">
      <c r="A531" s="218" t="s">
        <v>453</v>
      </c>
      <c r="B531" s="50">
        <v>2017</v>
      </c>
      <c r="C531" s="107">
        <v>2016</v>
      </c>
      <c r="D531" s="107"/>
      <c r="E531" s="107"/>
      <c r="F531" s="124" t="s">
        <v>142</v>
      </c>
      <c r="G531" s="125"/>
      <c r="H531" s="126"/>
      <c r="I531" s="127"/>
      <c r="J531" s="126"/>
      <c r="K531" s="126"/>
      <c r="L531" s="236"/>
      <c r="M531" s="126"/>
      <c r="N531" s="126"/>
      <c r="O531" s="126"/>
      <c r="P531" s="126"/>
      <c r="Q531" s="127"/>
      <c r="R531" s="126"/>
      <c r="S531" s="127"/>
      <c r="T531" s="126"/>
      <c r="U531" s="127"/>
      <c r="V531" s="126"/>
      <c r="W531" s="127"/>
      <c r="X531" s="126"/>
      <c r="Y531" s="127"/>
      <c r="Z531" s="126"/>
      <c r="AA531" s="127"/>
      <c r="AB531" s="127"/>
      <c r="AC531" s="127"/>
      <c r="AD531" s="127"/>
      <c r="AE531" s="127"/>
    </row>
    <row r="532" spans="1:31" hidden="1">
      <c r="A532" s="138" t="s">
        <v>453</v>
      </c>
      <c r="B532" s="51">
        <v>2018</v>
      </c>
      <c r="C532" s="51">
        <v>2017</v>
      </c>
      <c r="D532" s="51"/>
      <c r="E532" s="51"/>
      <c r="F532" s="53"/>
      <c r="G532" s="58"/>
      <c r="H532" s="53"/>
      <c r="I532" s="58"/>
      <c r="J532" s="53"/>
      <c r="P532" s="61"/>
      <c r="Q532" s="58"/>
      <c r="R532" s="53"/>
      <c r="S532" s="58"/>
      <c r="T532" s="53"/>
      <c r="U532" s="58"/>
      <c r="V532" s="53"/>
      <c r="X532" s="53"/>
      <c r="Y532" s="65"/>
      <c r="Z532" s="53"/>
      <c r="AA532" s="58"/>
      <c r="AB532" s="58"/>
      <c r="AC532" s="51"/>
      <c r="AD532" s="53"/>
      <c r="AE532" s="51"/>
    </row>
    <row r="533" spans="1:31" hidden="1">
      <c r="A533" s="138" t="s">
        <v>453</v>
      </c>
      <c r="B533" s="51">
        <v>2019</v>
      </c>
      <c r="C533" s="51">
        <v>2018</v>
      </c>
      <c r="D533" s="51"/>
      <c r="E533" s="51"/>
      <c r="F533" s="53"/>
      <c r="G533" s="58"/>
      <c r="H533" s="53"/>
      <c r="I533" s="58"/>
      <c r="J533" s="53"/>
      <c r="P533" s="61"/>
      <c r="Q533" s="58"/>
      <c r="R533" s="53"/>
      <c r="S533" s="58"/>
      <c r="T533" s="53"/>
      <c r="U533" s="58"/>
      <c r="V533" s="53"/>
      <c r="X533" s="53"/>
      <c r="Y533" s="65"/>
      <c r="Z533" s="53"/>
      <c r="AA533" s="58"/>
      <c r="AB533" s="58"/>
      <c r="AC533" s="51"/>
      <c r="AD533" s="53"/>
      <c r="AE533" s="51"/>
    </row>
    <row r="534" spans="1:31" hidden="1">
      <c r="A534" s="138" t="s">
        <v>453</v>
      </c>
      <c r="B534" s="51">
        <v>2020</v>
      </c>
      <c r="C534" s="51">
        <v>2019</v>
      </c>
      <c r="D534" s="51"/>
      <c r="E534" s="51"/>
      <c r="F534" s="53"/>
      <c r="G534" s="58"/>
      <c r="H534" s="53"/>
      <c r="I534" s="58"/>
      <c r="J534" s="53"/>
      <c r="P534" s="61"/>
      <c r="Q534" s="58"/>
      <c r="R534" s="53"/>
      <c r="S534" s="58"/>
      <c r="T534" s="53"/>
      <c r="U534" s="58"/>
      <c r="V534" s="53"/>
      <c r="X534" s="53"/>
      <c r="Y534" s="65"/>
      <c r="Z534" s="53"/>
      <c r="AA534" s="58"/>
      <c r="AB534" s="58"/>
      <c r="AC534" s="51"/>
      <c r="AD534" s="53"/>
      <c r="AE534" s="51"/>
    </row>
    <row r="535" spans="1:31" s="141" customFormat="1" hidden="1">
      <c r="A535" s="138" t="s">
        <v>453</v>
      </c>
      <c r="B535" s="138">
        <v>2021</v>
      </c>
      <c r="C535" s="138">
        <v>2020</v>
      </c>
      <c r="D535" s="138"/>
      <c r="E535" s="138"/>
      <c r="F535" s="139"/>
      <c r="G535" s="140"/>
      <c r="H535" s="139"/>
      <c r="I535" s="140"/>
      <c r="J535" s="139"/>
      <c r="P535" s="142"/>
      <c r="Q535" s="140"/>
      <c r="R535" s="139"/>
      <c r="S535" s="140"/>
      <c r="T535" s="139"/>
      <c r="U535" s="140"/>
      <c r="V535" s="139"/>
      <c r="X535" s="139"/>
      <c r="Y535" s="145"/>
      <c r="Z535" s="139"/>
      <c r="AA535" s="140"/>
      <c r="AB535" s="140"/>
      <c r="AC535" s="138"/>
      <c r="AD535" s="139"/>
      <c r="AE535" s="138"/>
    </row>
    <row r="536" spans="1:31" hidden="1">
      <c r="A536" s="219" t="s">
        <v>453</v>
      </c>
      <c r="B536" s="47">
        <v>2022</v>
      </c>
      <c r="C536" s="47">
        <v>2021</v>
      </c>
      <c r="D536" s="47"/>
      <c r="E536" s="47"/>
      <c r="F536" s="55"/>
      <c r="G536" s="56"/>
      <c r="H536" s="55"/>
      <c r="I536" s="95"/>
      <c r="J536" s="55"/>
      <c r="K536" s="96"/>
      <c r="L536" s="96"/>
      <c r="M536" s="96"/>
      <c r="N536" s="96"/>
      <c r="O536" s="96"/>
      <c r="P536" s="97"/>
      <c r="Q536" s="95"/>
      <c r="R536" s="55"/>
      <c r="S536" s="95"/>
      <c r="T536" s="55"/>
      <c r="U536" s="95"/>
      <c r="V536" s="55"/>
      <c r="W536" s="96"/>
      <c r="X536" s="55"/>
      <c r="Y536" s="98"/>
      <c r="Z536" s="55"/>
      <c r="AA536" s="95"/>
      <c r="AB536" s="95"/>
      <c r="AC536" s="47"/>
      <c r="AD536" s="55"/>
      <c r="AE536" s="47"/>
    </row>
    <row r="537" spans="1:31" customFormat="1" hidden="1">
      <c r="A537" s="220" t="s">
        <v>453</v>
      </c>
      <c r="B537" s="4">
        <v>2023</v>
      </c>
      <c r="C537" s="4">
        <v>2022</v>
      </c>
      <c r="D537" s="4"/>
      <c r="E537" s="4"/>
      <c r="F537" s="10" t="s">
        <v>168</v>
      </c>
      <c r="G537" s="12"/>
      <c r="H537" s="10"/>
      <c r="I537" s="12"/>
      <c r="J537" s="10"/>
      <c r="K537" s="11"/>
      <c r="L537" s="11"/>
      <c r="M537" s="11"/>
      <c r="N537" s="11"/>
      <c r="O537" s="11"/>
      <c r="P537" s="17"/>
      <c r="Q537" s="12"/>
      <c r="R537" s="10"/>
      <c r="S537" s="12"/>
      <c r="T537" s="10"/>
      <c r="U537" s="12"/>
      <c r="V537" s="10"/>
      <c r="W537" s="11"/>
      <c r="X537" s="10"/>
      <c r="Y537" s="18"/>
      <c r="Z537" s="10"/>
      <c r="AA537" s="12"/>
      <c r="AB537" s="12"/>
      <c r="AC537" s="4"/>
      <c r="AD537" s="10"/>
      <c r="AE537" s="4"/>
    </row>
    <row r="538" spans="1:31" hidden="1">
      <c r="A538" s="51" t="s">
        <v>33</v>
      </c>
      <c r="B538" s="34">
        <v>2017</v>
      </c>
      <c r="C538" s="51">
        <v>2016</v>
      </c>
      <c r="D538" s="51"/>
      <c r="E538" s="51"/>
      <c r="F538" s="53" t="s">
        <v>142</v>
      </c>
      <c r="G538" s="58"/>
      <c r="H538" s="53" t="s">
        <v>142</v>
      </c>
      <c r="I538" s="58" t="s">
        <v>150</v>
      </c>
      <c r="J538" s="53" t="s">
        <v>226</v>
      </c>
      <c r="O538" s="60">
        <v>6369763</v>
      </c>
      <c r="P538" s="61"/>
      <c r="Q538" s="58" t="s">
        <v>399</v>
      </c>
      <c r="R538" s="62">
        <v>795597</v>
      </c>
      <c r="S538" s="63">
        <v>0.12490213529137584</v>
      </c>
      <c r="T538" s="86" t="s">
        <v>61</v>
      </c>
      <c r="U538" s="87" t="s">
        <v>61</v>
      </c>
      <c r="V538" s="86" t="s">
        <v>61</v>
      </c>
      <c r="W538" s="87" t="s">
        <v>61</v>
      </c>
      <c r="X538" s="86" t="s">
        <v>61</v>
      </c>
      <c r="Y538" s="88" t="s">
        <v>61</v>
      </c>
      <c r="Z538" s="62">
        <v>159003</v>
      </c>
      <c r="AA538" s="63">
        <v>2.4962153222969206E-2</v>
      </c>
      <c r="AB538" s="87" t="s">
        <v>61</v>
      </c>
      <c r="AC538" s="80"/>
      <c r="AD538" s="53" t="s">
        <v>168</v>
      </c>
      <c r="AE538" s="51"/>
    </row>
    <row r="539" spans="1:31" hidden="1">
      <c r="A539" s="51" t="s">
        <v>33</v>
      </c>
      <c r="B539" s="51">
        <v>2018</v>
      </c>
      <c r="C539" s="51">
        <v>2017</v>
      </c>
      <c r="D539" s="51"/>
      <c r="E539" s="51"/>
      <c r="F539" s="53"/>
      <c r="G539" s="58"/>
      <c r="H539" s="53"/>
      <c r="I539" s="58"/>
      <c r="J539" s="53" t="s">
        <v>226</v>
      </c>
      <c r="N539" s="60" t="s">
        <v>424</v>
      </c>
      <c r="O539" s="60">
        <v>6428567</v>
      </c>
      <c r="P539" s="100"/>
      <c r="Q539" s="58" t="s">
        <v>284</v>
      </c>
      <c r="R539" s="62">
        <v>1134307</v>
      </c>
      <c r="S539" s="63">
        <v>0.17644787710853757</v>
      </c>
      <c r="T539" s="62">
        <v>92290</v>
      </c>
      <c r="U539" s="63">
        <v>1.435623211207101E-2</v>
      </c>
      <c r="V539" s="62">
        <v>0</v>
      </c>
      <c r="W539" s="64">
        <v>0</v>
      </c>
      <c r="X539" s="62">
        <v>0</v>
      </c>
      <c r="Y539" s="65">
        <v>0</v>
      </c>
      <c r="Z539" s="62">
        <v>92290</v>
      </c>
      <c r="AA539" s="63">
        <v>1.435623211207101E-2</v>
      </c>
      <c r="AB539" s="63"/>
      <c r="AC539" s="80"/>
      <c r="AD539" s="79" t="s">
        <v>168</v>
      </c>
      <c r="AE539" s="80" t="s">
        <v>1318</v>
      </c>
    </row>
    <row r="540" spans="1:31" hidden="1">
      <c r="A540" s="51" t="s">
        <v>33</v>
      </c>
      <c r="B540" s="51">
        <v>2019</v>
      </c>
      <c r="C540" s="51">
        <v>2018</v>
      </c>
      <c r="D540" s="51"/>
      <c r="E540" s="51"/>
      <c r="F540" s="53"/>
      <c r="G540" s="58"/>
      <c r="H540" s="53"/>
      <c r="I540" s="58"/>
      <c r="J540" s="53" t="s">
        <v>226</v>
      </c>
      <c r="N540" s="52" t="s">
        <v>424</v>
      </c>
      <c r="O540" s="60">
        <v>6622480</v>
      </c>
      <c r="P540" s="100"/>
      <c r="Q540" s="58" t="s">
        <v>307</v>
      </c>
      <c r="R540" s="62">
        <v>1509892</v>
      </c>
      <c r="S540" s="63">
        <v>0.22799495053212693</v>
      </c>
      <c r="T540" s="62">
        <v>106831</v>
      </c>
      <c r="U540" s="63">
        <v>1.6131570046266655E-2</v>
      </c>
      <c r="V540" s="62">
        <v>0</v>
      </c>
      <c r="W540" s="64">
        <v>0</v>
      </c>
      <c r="X540" s="62">
        <v>0</v>
      </c>
      <c r="Y540" s="65">
        <v>0</v>
      </c>
      <c r="Z540" s="62">
        <v>106831</v>
      </c>
      <c r="AA540" s="63">
        <v>1.6131570046266655E-2</v>
      </c>
      <c r="AB540" s="63"/>
      <c r="AC540" s="80"/>
      <c r="AD540" s="79" t="s">
        <v>168</v>
      </c>
      <c r="AE540" s="80" t="s">
        <v>876</v>
      </c>
    </row>
    <row r="541" spans="1:31" hidden="1">
      <c r="A541" s="51" t="s">
        <v>33</v>
      </c>
      <c r="B541" s="51">
        <v>2020</v>
      </c>
      <c r="C541" s="51">
        <v>2019</v>
      </c>
      <c r="D541" s="51"/>
      <c r="E541" s="51"/>
      <c r="F541" s="53" t="s">
        <v>142</v>
      </c>
      <c r="G541" s="58"/>
      <c r="H541" s="53" t="s">
        <v>142</v>
      </c>
      <c r="I541" s="58"/>
      <c r="J541" s="53" t="s">
        <v>226</v>
      </c>
      <c r="N541" s="60">
        <v>8065730</v>
      </c>
      <c r="O541" s="60">
        <v>8065730</v>
      </c>
      <c r="P541" s="103"/>
      <c r="Q541" s="58" t="s">
        <v>259</v>
      </c>
      <c r="R541" s="62">
        <v>2622169.4500000002</v>
      </c>
      <c r="S541" s="63">
        <v>0.32510007773629918</v>
      </c>
      <c r="T541" s="62">
        <v>340116.08</v>
      </c>
      <c r="U541" s="63">
        <v>4.2168046785597831E-2</v>
      </c>
      <c r="V541" s="62">
        <v>7818.15</v>
      </c>
      <c r="W541" s="64">
        <v>0</v>
      </c>
      <c r="X541" s="62">
        <v>0</v>
      </c>
      <c r="Y541" s="65">
        <v>0</v>
      </c>
      <c r="Z541" s="62">
        <v>347934.23000000004</v>
      </c>
      <c r="AA541" s="63">
        <v>0.04</v>
      </c>
      <c r="AB541" s="63"/>
      <c r="AC541" s="80"/>
      <c r="AD541" s="79" t="s">
        <v>168</v>
      </c>
      <c r="AE541" s="80" t="s">
        <v>161</v>
      </c>
    </row>
    <row r="542" spans="1:31" hidden="1">
      <c r="A542" s="51" t="s">
        <v>33</v>
      </c>
      <c r="B542" s="51">
        <v>2021</v>
      </c>
      <c r="C542" s="51">
        <v>2020</v>
      </c>
      <c r="D542" s="51"/>
      <c r="E542" s="51"/>
      <c r="F542" s="53" t="s">
        <v>142</v>
      </c>
      <c r="G542" s="58" t="s">
        <v>1311</v>
      </c>
      <c r="H542" s="53" t="s">
        <v>142</v>
      </c>
      <c r="I542" s="58" t="s">
        <v>150</v>
      </c>
      <c r="J542" s="53" t="s">
        <v>226</v>
      </c>
      <c r="M542" s="158">
        <v>43891</v>
      </c>
      <c r="N542" s="59">
        <v>6834399</v>
      </c>
      <c r="O542" s="59">
        <v>8260417.1633791439</v>
      </c>
      <c r="P542" s="91">
        <v>1.21</v>
      </c>
      <c r="Q542" s="58" t="s">
        <v>260</v>
      </c>
      <c r="R542" s="83">
        <v>4043409.8243918084</v>
      </c>
      <c r="S542" s="63">
        <v>0.48949220655797288</v>
      </c>
      <c r="T542" s="83">
        <v>1231461.7079239839</v>
      </c>
      <c r="U542" s="63">
        <v>0.14907984470607796</v>
      </c>
      <c r="V542" s="83">
        <v>73523.226805781524</v>
      </c>
      <c r="W542" s="64">
        <v>8.9006675270265519E-3</v>
      </c>
      <c r="X542" s="53">
        <v>0</v>
      </c>
      <c r="Y542" s="65">
        <v>0</v>
      </c>
      <c r="Z542" s="83">
        <v>1304984.9347297654</v>
      </c>
      <c r="AA542" s="63">
        <v>0.15798051223310453</v>
      </c>
      <c r="AB542" s="58" t="s">
        <v>149</v>
      </c>
      <c r="AC542" s="51"/>
      <c r="AD542" s="53"/>
      <c r="AE542" s="51"/>
    </row>
    <row r="543" spans="1:31" hidden="1">
      <c r="A543" s="51" t="s">
        <v>33</v>
      </c>
      <c r="B543" s="51">
        <v>2022</v>
      </c>
      <c r="C543" s="51">
        <v>2021</v>
      </c>
      <c r="D543" s="51" t="s">
        <v>1331</v>
      </c>
      <c r="E543" s="51"/>
      <c r="F543" s="53"/>
      <c r="G543" s="54"/>
      <c r="H543" s="53" t="s">
        <v>142</v>
      </c>
      <c r="I543" s="58" t="s">
        <v>150</v>
      </c>
      <c r="J543" s="53" t="s">
        <v>226</v>
      </c>
      <c r="N543" s="60">
        <v>8450407</v>
      </c>
      <c r="O543" s="60">
        <v>8100318</v>
      </c>
      <c r="P543" s="61">
        <f>O543/N543</f>
        <v>0.95857134455180681</v>
      </c>
      <c r="Q543" s="58" t="s">
        <v>287</v>
      </c>
      <c r="R543" s="62">
        <v>2825745</v>
      </c>
      <c r="S543" s="63">
        <v>0.34884371206167464</v>
      </c>
      <c r="T543" s="62">
        <v>1672544</v>
      </c>
      <c r="U543" s="63">
        <v>0.20647880737521662</v>
      </c>
      <c r="V543" s="62">
        <v>89991</v>
      </c>
      <c r="W543" s="64">
        <v>1.1109563846752683E-2</v>
      </c>
      <c r="X543" s="62">
        <v>0</v>
      </c>
      <c r="Y543" s="65">
        <v>0</v>
      </c>
      <c r="Z543" s="62">
        <v>1762534</v>
      </c>
      <c r="AA543" s="63">
        <v>0.21758824777002581</v>
      </c>
      <c r="AB543" s="58" t="s">
        <v>153</v>
      </c>
      <c r="AC543" s="51"/>
      <c r="AD543" s="53" t="s">
        <v>142</v>
      </c>
      <c r="AE543" s="51" t="s">
        <v>1333</v>
      </c>
    </row>
    <row r="544" spans="1:31">
      <c r="A544" s="51" t="s">
        <v>33</v>
      </c>
      <c r="B544" s="51">
        <v>2023</v>
      </c>
      <c r="C544" s="51">
        <v>2022</v>
      </c>
      <c r="D544" s="51" t="s">
        <v>1331</v>
      </c>
      <c r="E544" s="51"/>
      <c r="F544" s="53" t="s">
        <v>142</v>
      </c>
      <c r="G544" s="58" t="s">
        <v>1312</v>
      </c>
      <c r="H544" s="53" t="s">
        <v>142</v>
      </c>
      <c r="I544" s="58" t="s">
        <v>150</v>
      </c>
      <c r="J544" s="105" t="s">
        <v>226</v>
      </c>
      <c r="N544" s="60">
        <v>8605845</v>
      </c>
      <c r="O544" s="60">
        <v>8605845</v>
      </c>
      <c r="P544" s="67">
        <v>1</v>
      </c>
      <c r="Q544" s="58" t="s">
        <v>262</v>
      </c>
      <c r="R544" s="62">
        <v>3573464</v>
      </c>
      <c r="S544" s="63">
        <v>0.41523685355708823</v>
      </c>
      <c r="T544" s="62">
        <v>1579319</v>
      </c>
      <c r="U544" s="74">
        <v>0.18351701663230049</v>
      </c>
      <c r="V544" s="62">
        <v>26400</v>
      </c>
      <c r="W544" s="75">
        <v>3.0676824878904975E-3</v>
      </c>
      <c r="X544" s="62">
        <v>0</v>
      </c>
      <c r="Y544" s="68">
        <v>0</v>
      </c>
      <c r="Z544" s="62">
        <v>1605719</v>
      </c>
      <c r="AA544" s="63">
        <v>0.18658469912019099</v>
      </c>
      <c r="AB544" s="63"/>
      <c r="AC544" s="80"/>
      <c r="AD544" s="51" t="s">
        <v>142</v>
      </c>
      <c r="AE544" s="51" t="s">
        <v>161</v>
      </c>
    </row>
    <row r="545" spans="1:31" hidden="1">
      <c r="A545" s="47" t="s">
        <v>33</v>
      </c>
      <c r="B545" s="47">
        <v>2023</v>
      </c>
      <c r="C545" s="47">
        <v>2022</v>
      </c>
      <c r="D545" s="47" t="s">
        <v>1331</v>
      </c>
      <c r="E545" s="47"/>
      <c r="F545" s="55" t="s">
        <v>142</v>
      </c>
      <c r="G545" s="95"/>
      <c r="H545" s="55" t="s">
        <v>142</v>
      </c>
      <c r="I545" s="95" t="s">
        <v>165</v>
      </c>
      <c r="J545" s="55" t="s">
        <v>226</v>
      </c>
      <c r="K545" s="96"/>
      <c r="L545" s="96"/>
      <c r="M545" s="96"/>
      <c r="N545" s="146">
        <v>7541421</v>
      </c>
      <c r="O545" s="146">
        <v>7541421</v>
      </c>
      <c r="P545" s="97">
        <v>1</v>
      </c>
      <c r="Q545" s="95" t="s">
        <v>271</v>
      </c>
      <c r="R545" s="147">
        <v>2532870.94</v>
      </c>
      <c r="S545" s="148">
        <v>0.33586123092716874</v>
      </c>
      <c r="T545" s="147">
        <v>1091691.5900000001</v>
      </c>
      <c r="U545" s="162">
        <v>0.14475940144436972</v>
      </c>
      <c r="V545" s="147">
        <v>19845.77</v>
      </c>
      <c r="W545" s="163">
        <v>2.6315690371880845E-3</v>
      </c>
      <c r="X545" s="147">
        <v>0</v>
      </c>
      <c r="Y545" s="98">
        <v>0</v>
      </c>
      <c r="Z545" s="147">
        <v>1111537.3600000001</v>
      </c>
      <c r="AA545" s="148">
        <v>0.1473909704815578</v>
      </c>
      <c r="AB545" s="148"/>
      <c r="AC545" s="150"/>
      <c r="AD545" s="151"/>
      <c r="AE545" s="47" t="s">
        <v>161</v>
      </c>
    </row>
    <row r="546" spans="1:31" hidden="1">
      <c r="A546" s="51" t="s">
        <v>15</v>
      </c>
      <c r="B546" s="34">
        <v>2017</v>
      </c>
      <c r="C546" s="51">
        <v>2016</v>
      </c>
      <c r="D546" s="51"/>
      <c r="E546" s="51"/>
      <c r="F546" s="53" t="s">
        <v>142</v>
      </c>
      <c r="G546" s="58"/>
      <c r="H546" s="53" t="s">
        <v>142</v>
      </c>
      <c r="I546" s="58" t="s">
        <v>150</v>
      </c>
      <c r="J546" s="53" t="s">
        <v>145</v>
      </c>
      <c r="O546" s="60">
        <v>12327530</v>
      </c>
      <c r="P546" s="61"/>
      <c r="Q546" s="58" t="s">
        <v>589</v>
      </c>
      <c r="R546" s="62">
        <v>3332000</v>
      </c>
      <c r="S546" s="63">
        <v>0.27028934425631085</v>
      </c>
      <c r="T546" s="62">
        <v>2473000</v>
      </c>
      <c r="U546" s="63">
        <v>0.20060790766682376</v>
      </c>
      <c r="V546" s="62">
        <v>439000</v>
      </c>
      <c r="W546" s="64">
        <v>3.561135117902775E-2</v>
      </c>
      <c r="X546" s="62">
        <v>0</v>
      </c>
      <c r="Y546" s="65">
        <v>0</v>
      </c>
      <c r="Z546" s="62">
        <v>2912000</v>
      </c>
      <c r="AA546" s="63">
        <v>0.23621925884585152</v>
      </c>
      <c r="AB546" s="63"/>
      <c r="AC546" s="80"/>
      <c r="AD546" s="79" t="s">
        <v>142</v>
      </c>
      <c r="AE546" s="80" t="s">
        <v>1356</v>
      </c>
    </row>
    <row r="547" spans="1:31" hidden="1">
      <c r="A547" s="51" t="s">
        <v>15</v>
      </c>
      <c r="B547" s="51">
        <v>2018</v>
      </c>
      <c r="C547" s="51">
        <v>2017</v>
      </c>
      <c r="D547" s="51"/>
      <c r="E547" s="51"/>
      <c r="F547" s="53"/>
      <c r="G547" s="58"/>
      <c r="H547" s="53"/>
      <c r="I547" s="58"/>
      <c r="J547" s="53" t="s">
        <v>145</v>
      </c>
      <c r="N547" s="60">
        <v>12327530</v>
      </c>
      <c r="O547" s="60">
        <v>12327529</v>
      </c>
      <c r="P547" s="100"/>
      <c r="Q547" s="159">
        <v>42917</v>
      </c>
      <c r="R547" s="62">
        <v>2868000</v>
      </c>
      <c r="S547" s="63">
        <v>0.23265003067524725</v>
      </c>
      <c r="T547" s="62">
        <v>2444000</v>
      </c>
      <c r="U547" s="63">
        <v>0.19825546547081738</v>
      </c>
      <c r="V547" s="62">
        <v>866000</v>
      </c>
      <c r="W547" s="64">
        <v>7.0249277044896835E-2</v>
      </c>
      <c r="X547" s="62">
        <v>0</v>
      </c>
      <c r="Y547" s="65">
        <v>0</v>
      </c>
      <c r="Z547" s="62">
        <v>3310000</v>
      </c>
      <c r="AA547" s="63">
        <v>0.26850474251571421</v>
      </c>
      <c r="AB547" s="63"/>
      <c r="AC547" s="80"/>
      <c r="AD547" s="79" t="s">
        <v>142</v>
      </c>
      <c r="AE547" s="80" t="s">
        <v>148</v>
      </c>
    </row>
    <row r="548" spans="1:31" hidden="1">
      <c r="A548" s="51" t="s">
        <v>15</v>
      </c>
      <c r="B548" s="51">
        <v>2019</v>
      </c>
      <c r="C548" s="51">
        <v>2018</v>
      </c>
      <c r="D548" s="51"/>
      <c r="E548" s="51"/>
      <c r="F548" s="53"/>
      <c r="G548" s="58"/>
      <c r="H548" s="53"/>
      <c r="I548" s="58"/>
      <c r="J548" s="53" t="s">
        <v>145</v>
      </c>
      <c r="N548" s="59">
        <v>12327530</v>
      </c>
      <c r="O548" s="60">
        <v>12327529</v>
      </c>
      <c r="P548" s="100"/>
      <c r="Q548" s="58" t="s">
        <v>1389</v>
      </c>
      <c r="R548" s="62">
        <v>2711000</v>
      </c>
      <c r="S548" s="63">
        <v>0.21991430723870128</v>
      </c>
      <c r="T548" s="62">
        <v>2232000</v>
      </c>
      <c r="U548" s="63">
        <v>0.18105818286860245</v>
      </c>
      <c r="V548" s="62">
        <v>496000</v>
      </c>
      <c r="W548" s="64">
        <v>4.0235151748578321E-2</v>
      </c>
      <c r="X548" s="62">
        <v>0</v>
      </c>
      <c r="Y548" s="65">
        <v>0</v>
      </c>
      <c r="Z548" s="62">
        <v>2728000</v>
      </c>
      <c r="AA548" s="63">
        <v>0.22129333461718079</v>
      </c>
      <c r="AB548" s="63"/>
      <c r="AC548" s="80"/>
      <c r="AD548" s="79" t="s">
        <v>142</v>
      </c>
      <c r="AE548" s="80" t="s">
        <v>1390</v>
      </c>
    </row>
    <row r="549" spans="1:31" hidden="1">
      <c r="A549" s="51" t="s">
        <v>15</v>
      </c>
      <c r="B549" s="51">
        <v>2020</v>
      </c>
      <c r="C549" s="51">
        <v>2019</v>
      </c>
      <c r="D549" s="51"/>
      <c r="E549" s="51"/>
      <c r="F549" s="53" t="s">
        <v>142</v>
      </c>
      <c r="G549" s="58"/>
      <c r="H549" s="53" t="s">
        <v>142</v>
      </c>
      <c r="I549" s="58"/>
      <c r="J549" s="53" t="s">
        <v>145</v>
      </c>
      <c r="N549" s="59">
        <v>12327530</v>
      </c>
      <c r="O549" s="60">
        <v>12327530</v>
      </c>
      <c r="P549" s="103"/>
      <c r="Q549" s="58" t="s">
        <v>259</v>
      </c>
      <c r="R549" s="62">
        <v>4235200</v>
      </c>
      <c r="S549" s="63">
        <v>0.34</v>
      </c>
      <c r="T549" s="62">
        <v>1655000</v>
      </c>
      <c r="U549" s="63">
        <v>0.13</v>
      </c>
      <c r="V549" s="62">
        <v>439000</v>
      </c>
      <c r="W549" s="64">
        <v>0.04</v>
      </c>
      <c r="X549" s="62">
        <v>0</v>
      </c>
      <c r="Y549" s="65">
        <v>0</v>
      </c>
      <c r="Z549" s="62">
        <v>2094000</v>
      </c>
      <c r="AA549" s="63">
        <v>0.17</v>
      </c>
      <c r="AB549" s="63" t="s">
        <v>153</v>
      </c>
      <c r="AC549" s="80"/>
      <c r="AD549" s="79" t="s">
        <v>142</v>
      </c>
      <c r="AE549" s="80" t="s">
        <v>185</v>
      </c>
    </row>
    <row r="550" spans="1:31" hidden="1">
      <c r="A550" s="51" t="s">
        <v>15</v>
      </c>
      <c r="B550" s="51">
        <v>2021</v>
      </c>
      <c r="C550" s="51">
        <v>2020</v>
      </c>
      <c r="D550" s="51"/>
      <c r="E550" s="51"/>
      <c r="F550" s="53" t="s">
        <v>142</v>
      </c>
      <c r="G550" s="58" t="s">
        <v>1311</v>
      </c>
      <c r="H550" s="53" t="s">
        <v>142</v>
      </c>
      <c r="I550" s="58" t="s">
        <v>150</v>
      </c>
      <c r="J550" s="53" t="s">
        <v>145</v>
      </c>
      <c r="M550" s="158">
        <v>44013</v>
      </c>
      <c r="N550" s="59">
        <v>15893000</v>
      </c>
      <c r="O550" s="59">
        <v>12327530</v>
      </c>
      <c r="P550" s="61">
        <v>0.77565783678348954</v>
      </c>
      <c r="Q550" s="58" t="s">
        <v>268</v>
      </c>
      <c r="R550" s="83">
        <v>3010000</v>
      </c>
      <c r="S550" s="63">
        <v>0.24416894544162537</v>
      </c>
      <c r="T550" s="83">
        <v>1705000</v>
      </c>
      <c r="U550" s="63">
        <v>0.13830832291626952</v>
      </c>
      <c r="V550" s="83">
        <v>400000</v>
      </c>
      <c r="W550" s="64">
        <v>3.2447700390913672E-2</v>
      </c>
      <c r="X550" s="53">
        <v>0</v>
      </c>
      <c r="Y550" s="65">
        <v>0</v>
      </c>
      <c r="Z550" s="83">
        <v>2100000</v>
      </c>
      <c r="AA550" s="63">
        <v>0.17035042705229678</v>
      </c>
      <c r="AB550" s="58" t="s">
        <v>149</v>
      </c>
      <c r="AC550" s="51"/>
      <c r="AD550" s="53"/>
      <c r="AE550" s="51"/>
    </row>
    <row r="551" spans="1:31" hidden="1">
      <c r="A551" s="51" t="s">
        <v>15</v>
      </c>
      <c r="B551" s="51">
        <v>2022</v>
      </c>
      <c r="C551" s="51">
        <v>2021</v>
      </c>
      <c r="D551" s="51" t="s">
        <v>243</v>
      </c>
      <c r="E551" s="51"/>
      <c r="F551" s="53"/>
      <c r="G551" s="54"/>
      <c r="H551" s="53" t="s">
        <v>142</v>
      </c>
      <c r="I551" s="58" t="s">
        <v>150</v>
      </c>
      <c r="J551" s="53" t="s">
        <v>145</v>
      </c>
      <c r="N551" s="59">
        <v>15737176</v>
      </c>
      <c r="O551" s="60">
        <v>15737176</v>
      </c>
      <c r="P551" s="61">
        <f>O551/N551</f>
        <v>1</v>
      </c>
      <c r="Q551" s="58" t="s">
        <v>591</v>
      </c>
      <c r="R551" s="62">
        <v>3712900</v>
      </c>
      <c r="S551" s="63">
        <v>0.23593178344068846</v>
      </c>
      <c r="T551" s="62">
        <v>2824960</v>
      </c>
      <c r="U551" s="63">
        <v>0.17950869965488089</v>
      </c>
      <c r="V551" s="62">
        <v>640730</v>
      </c>
      <c r="W551" s="64">
        <v>4.0714420427146521E-2</v>
      </c>
      <c r="X551" s="62">
        <v>0</v>
      </c>
      <c r="Y551" s="65">
        <v>0</v>
      </c>
      <c r="Z551" s="62">
        <v>3465690</v>
      </c>
      <c r="AA551" s="63">
        <v>0.22022312008202743</v>
      </c>
      <c r="AB551" s="58" t="s">
        <v>153</v>
      </c>
      <c r="AC551" s="51"/>
      <c r="AD551" s="53" t="s">
        <v>142</v>
      </c>
      <c r="AE551" s="51" t="s">
        <v>1391</v>
      </c>
    </row>
    <row r="552" spans="1:31">
      <c r="A552" s="51" t="s">
        <v>15</v>
      </c>
      <c r="B552" s="51">
        <v>2023</v>
      </c>
      <c r="C552" s="51">
        <v>2022</v>
      </c>
      <c r="D552" s="51" t="s">
        <v>243</v>
      </c>
      <c r="E552" s="51"/>
      <c r="F552" s="53" t="s">
        <v>142</v>
      </c>
      <c r="G552" s="58" t="s">
        <v>1312</v>
      </c>
      <c r="H552" s="53"/>
      <c r="I552" s="106" t="s">
        <v>150</v>
      </c>
      <c r="J552" s="53" t="s">
        <v>145</v>
      </c>
      <c r="N552" s="59"/>
      <c r="O552" s="60"/>
      <c r="P552" s="67"/>
      <c r="Q552" s="58"/>
      <c r="R552" s="62"/>
      <c r="S552" s="63"/>
      <c r="T552" s="62"/>
      <c r="U552" s="63"/>
      <c r="V552" s="62"/>
      <c r="W552" s="64"/>
      <c r="X552" s="62"/>
      <c r="Y552" s="68"/>
      <c r="Z552" s="62"/>
      <c r="AA552" s="63"/>
      <c r="AB552" s="58"/>
      <c r="AC552" s="51"/>
      <c r="AD552" s="53" t="s">
        <v>142</v>
      </c>
      <c r="AE552" s="51"/>
    </row>
    <row r="553" spans="1:31" hidden="1">
      <c r="A553" s="47" t="s">
        <v>15</v>
      </c>
      <c r="B553" s="47">
        <v>2023</v>
      </c>
      <c r="C553" s="47">
        <v>2022</v>
      </c>
      <c r="D553" s="47" t="s">
        <v>243</v>
      </c>
      <c r="E553" s="47"/>
      <c r="F553" s="55" t="s">
        <v>142</v>
      </c>
      <c r="G553" s="95"/>
      <c r="H553" s="55"/>
      <c r="I553" s="95" t="s">
        <v>165</v>
      </c>
      <c r="J553" s="55"/>
      <c r="K553" s="96"/>
      <c r="L553" s="96"/>
      <c r="M553" s="96"/>
      <c r="N553" s="96"/>
      <c r="O553" s="96"/>
      <c r="P553" s="97"/>
      <c r="Q553" s="95"/>
      <c r="R553" s="55"/>
      <c r="S553" s="95"/>
      <c r="T553" s="55"/>
      <c r="U553" s="95"/>
      <c r="V553" s="55"/>
      <c r="W553" s="96"/>
      <c r="X553" s="55"/>
      <c r="Y553" s="98"/>
      <c r="Z553" s="55"/>
      <c r="AA553" s="95"/>
      <c r="AB553" s="95"/>
      <c r="AC553" s="47"/>
      <c r="AD553" s="55"/>
      <c r="AE553" s="47"/>
    </row>
    <row r="554" spans="1:31" hidden="1">
      <c r="A554" s="51" t="s">
        <v>596</v>
      </c>
      <c r="B554" s="51">
        <v>2017</v>
      </c>
      <c r="C554" s="51">
        <v>2016</v>
      </c>
      <c r="D554" s="51"/>
      <c r="E554" s="51"/>
      <c r="F554" s="53" t="s">
        <v>142</v>
      </c>
      <c r="G554" s="58"/>
      <c r="H554" s="53" t="s">
        <v>142</v>
      </c>
      <c r="I554" s="58" t="s">
        <v>1392</v>
      </c>
      <c r="J554" s="53"/>
      <c r="P554" s="61"/>
      <c r="Q554" s="58"/>
      <c r="R554" s="53"/>
      <c r="S554" s="58"/>
      <c r="T554" s="53"/>
      <c r="U554" s="58"/>
      <c r="V554" s="53"/>
      <c r="X554" s="53"/>
      <c r="Y554" s="65"/>
      <c r="Z554" s="53"/>
      <c r="AA554" s="58"/>
      <c r="AB554" s="58"/>
      <c r="AC554" s="51"/>
      <c r="AD554" s="53"/>
      <c r="AE554" s="51"/>
    </row>
    <row r="555" spans="1:31" hidden="1">
      <c r="A555" s="51" t="s">
        <v>596</v>
      </c>
      <c r="B555" s="51">
        <v>2018</v>
      </c>
      <c r="C555" s="51">
        <v>2017</v>
      </c>
      <c r="D555" s="51"/>
      <c r="E555" s="51"/>
      <c r="F555" s="53"/>
      <c r="G555" s="58"/>
      <c r="H555" s="53"/>
      <c r="I555" s="58"/>
      <c r="J555" s="53"/>
      <c r="P555" s="61"/>
      <c r="Q555" s="58"/>
      <c r="R555" s="53"/>
      <c r="S555" s="58"/>
      <c r="T555" s="53"/>
      <c r="U555" s="58"/>
      <c r="V555" s="53"/>
      <c r="X555" s="53"/>
      <c r="Y555" s="65"/>
      <c r="Z555" s="53"/>
      <c r="AA555" s="58"/>
      <c r="AB555" s="58"/>
      <c r="AC555" s="51"/>
      <c r="AD555" s="53"/>
      <c r="AE555" s="51"/>
    </row>
    <row r="556" spans="1:31" hidden="1">
      <c r="A556" s="51" t="s">
        <v>596</v>
      </c>
      <c r="B556" s="51">
        <v>2019</v>
      </c>
      <c r="C556" s="51">
        <v>2018</v>
      </c>
      <c r="D556" s="51"/>
      <c r="E556" s="51"/>
      <c r="F556" s="53"/>
      <c r="G556" s="58"/>
      <c r="H556" s="53"/>
      <c r="I556" s="58"/>
      <c r="J556" s="53"/>
      <c r="P556" s="61"/>
      <c r="Q556" s="58"/>
      <c r="R556" s="53"/>
      <c r="S556" s="58"/>
      <c r="T556" s="53"/>
      <c r="U556" s="58"/>
      <c r="V556" s="53"/>
      <c r="X556" s="53"/>
      <c r="Y556" s="65"/>
      <c r="Z556" s="53"/>
      <c r="AA556" s="58"/>
      <c r="AB556" s="58"/>
      <c r="AC556" s="51"/>
      <c r="AD556" s="53"/>
      <c r="AE556" s="51"/>
    </row>
    <row r="557" spans="1:31" hidden="1">
      <c r="A557" s="51" t="s">
        <v>596</v>
      </c>
      <c r="B557" s="51">
        <v>2020</v>
      </c>
      <c r="C557" s="51">
        <v>2019</v>
      </c>
      <c r="D557" s="51"/>
      <c r="E557" s="51"/>
      <c r="F557" s="53"/>
      <c r="G557" s="58"/>
      <c r="H557" s="53"/>
      <c r="I557" s="58"/>
      <c r="J557" s="53"/>
      <c r="P557" s="61"/>
      <c r="Q557" s="58"/>
      <c r="R557" s="53"/>
      <c r="S557" s="58"/>
      <c r="T557" s="53"/>
      <c r="U557" s="58"/>
      <c r="V557" s="53"/>
      <c r="X557" s="53"/>
      <c r="Y557" s="65"/>
      <c r="Z557" s="53"/>
      <c r="AA557" s="58"/>
      <c r="AB557" s="58"/>
      <c r="AC557" s="51"/>
      <c r="AD557" s="53"/>
      <c r="AE557" s="51"/>
    </row>
    <row r="558" spans="1:31" hidden="1">
      <c r="A558" s="51" t="s">
        <v>596</v>
      </c>
      <c r="B558" s="51">
        <v>2021</v>
      </c>
      <c r="C558" s="51">
        <v>2020</v>
      </c>
      <c r="D558" s="51"/>
      <c r="E558" s="51"/>
      <c r="F558" s="53" t="s">
        <v>168</v>
      </c>
      <c r="G558" s="58"/>
      <c r="H558" s="53"/>
      <c r="I558" s="58"/>
      <c r="J558" s="53"/>
      <c r="P558" s="61"/>
      <c r="Q558" s="58"/>
      <c r="R558" s="53"/>
      <c r="S558" s="58"/>
      <c r="T558" s="53"/>
      <c r="U558" s="58"/>
      <c r="V558" s="53"/>
      <c r="X558" s="53"/>
      <c r="Y558" s="65"/>
      <c r="Z558" s="53"/>
      <c r="AA558" s="58"/>
      <c r="AB558" s="58"/>
      <c r="AC558" s="51"/>
      <c r="AD558" s="53"/>
      <c r="AE558" s="51"/>
    </row>
    <row r="559" spans="1:31" hidden="1">
      <c r="A559" s="51" t="s">
        <v>596</v>
      </c>
      <c r="B559" s="51">
        <v>2022</v>
      </c>
      <c r="C559" s="51">
        <v>2021</v>
      </c>
      <c r="D559" s="51"/>
      <c r="E559" s="51"/>
      <c r="F559" s="53"/>
      <c r="G559" s="58"/>
      <c r="H559" s="53"/>
      <c r="I559" s="58"/>
      <c r="J559" s="53"/>
      <c r="P559" s="61"/>
      <c r="Q559" s="58"/>
      <c r="R559" s="53"/>
      <c r="S559" s="58"/>
      <c r="T559" s="53"/>
      <c r="U559" s="58"/>
      <c r="V559" s="53"/>
      <c r="X559" s="53"/>
      <c r="Y559" s="65"/>
      <c r="Z559" s="53"/>
      <c r="AA559" s="58"/>
      <c r="AB559" s="58"/>
      <c r="AC559" s="51"/>
      <c r="AD559" s="53"/>
      <c r="AE559" s="51"/>
    </row>
    <row r="560" spans="1:31" s="224" customFormat="1" hidden="1">
      <c r="A560" s="221" t="s">
        <v>596</v>
      </c>
      <c r="B560" s="47">
        <v>2023</v>
      </c>
      <c r="C560" s="47">
        <v>2022</v>
      </c>
      <c r="D560" s="221"/>
      <c r="E560" s="221"/>
      <c r="F560" s="222"/>
      <c r="G560" s="223"/>
      <c r="H560" s="222"/>
      <c r="I560" s="223"/>
      <c r="J560" s="222"/>
      <c r="P560" s="225"/>
      <c r="Q560" s="223"/>
      <c r="R560" s="222"/>
      <c r="S560" s="223"/>
      <c r="T560" s="222"/>
      <c r="U560" s="223"/>
      <c r="V560" s="222"/>
      <c r="X560" s="222"/>
      <c r="Y560" s="226"/>
      <c r="Z560" s="222"/>
      <c r="AA560" s="223"/>
      <c r="AB560" s="223"/>
      <c r="AC560" s="221"/>
      <c r="AD560" s="222"/>
      <c r="AE560" s="221"/>
    </row>
    <row r="561" spans="1:31" hidden="1">
      <c r="A561" s="51" t="s">
        <v>13</v>
      </c>
      <c r="B561" s="51">
        <v>2017</v>
      </c>
      <c r="C561" s="51">
        <v>2016</v>
      </c>
      <c r="D561" s="51"/>
      <c r="E561" s="51"/>
      <c r="F561" s="53" t="s">
        <v>142</v>
      </c>
      <c r="G561" s="58"/>
      <c r="H561" s="53" t="s">
        <v>142</v>
      </c>
      <c r="I561" s="58" t="s">
        <v>150</v>
      </c>
      <c r="J561" s="53" t="s">
        <v>145</v>
      </c>
      <c r="O561" s="60">
        <v>11845855</v>
      </c>
      <c r="P561" s="61"/>
      <c r="Q561" s="58" t="s">
        <v>599</v>
      </c>
      <c r="R561" s="62">
        <v>4120000</v>
      </c>
      <c r="S561" s="63">
        <v>0.34780098186243202</v>
      </c>
      <c r="T561" s="62">
        <v>3765000</v>
      </c>
      <c r="U561" s="63">
        <v>0.31783269337671277</v>
      </c>
      <c r="V561" s="62">
        <v>1070000</v>
      </c>
      <c r="W561" s="64">
        <v>9.0326954027379197E-2</v>
      </c>
      <c r="X561" s="62">
        <v>100000</v>
      </c>
      <c r="Y561" s="65">
        <v>8.4417714044279623E-3</v>
      </c>
      <c r="Z561" s="62">
        <v>4935000</v>
      </c>
      <c r="AA561" s="63">
        <v>0.41660141880851992</v>
      </c>
      <c r="AB561" s="63"/>
      <c r="AC561" s="80"/>
      <c r="AD561" s="79" t="s">
        <v>142</v>
      </c>
      <c r="AE561" s="80" t="s">
        <v>148</v>
      </c>
    </row>
    <row r="562" spans="1:31" hidden="1">
      <c r="A562" s="51" t="s">
        <v>13</v>
      </c>
      <c r="B562" s="51">
        <v>2018</v>
      </c>
      <c r="C562" s="51">
        <v>2017</v>
      </c>
      <c r="D562" s="51"/>
      <c r="E562" s="51"/>
      <c r="F562" s="53"/>
      <c r="G562" s="58"/>
      <c r="H562" s="53"/>
      <c r="I562" s="58"/>
      <c r="J562" s="53" t="s">
        <v>145</v>
      </c>
      <c r="N562" s="60">
        <v>12311845</v>
      </c>
      <c r="O562" s="60">
        <v>12235167</v>
      </c>
      <c r="P562" s="100"/>
      <c r="Q562" s="58" t="s">
        <v>601</v>
      </c>
      <c r="R562" s="62">
        <v>3615000</v>
      </c>
      <c r="S562" s="63">
        <v>0.29545980042609959</v>
      </c>
      <c r="T562" s="62">
        <v>4345000</v>
      </c>
      <c r="U562" s="63">
        <v>0.35512388183994548</v>
      </c>
      <c r="V562" s="62">
        <v>1685000</v>
      </c>
      <c r="W562" s="64">
        <v>0.14000000000000001</v>
      </c>
      <c r="X562" s="62">
        <v>45000</v>
      </c>
      <c r="Y562" s="65">
        <v>3.6779228268809081E-3</v>
      </c>
      <c r="Z562" s="62">
        <v>6075000</v>
      </c>
      <c r="AA562" s="63">
        <v>0.49651958162892262</v>
      </c>
      <c r="AB562" s="63"/>
      <c r="AC562" s="80"/>
      <c r="AD562" s="79" t="s">
        <v>142</v>
      </c>
      <c r="AE562" s="80" t="s">
        <v>148</v>
      </c>
    </row>
    <row r="563" spans="1:31" hidden="1">
      <c r="A563" s="51" t="s">
        <v>13</v>
      </c>
      <c r="B563" s="51">
        <v>2019</v>
      </c>
      <c r="C563" s="51">
        <v>2018</v>
      </c>
      <c r="D563" s="51"/>
      <c r="E563" s="51"/>
      <c r="F563" s="53"/>
      <c r="G563" s="58"/>
      <c r="H563" s="53"/>
      <c r="I563" s="58"/>
      <c r="J563" s="53" t="s">
        <v>145</v>
      </c>
      <c r="N563" s="59">
        <v>10971513</v>
      </c>
      <c r="O563" s="60">
        <v>10350874</v>
      </c>
      <c r="P563" s="100"/>
      <c r="Q563" s="159">
        <v>43344</v>
      </c>
      <c r="R563" s="62">
        <v>3225000</v>
      </c>
      <c r="S563" s="63">
        <v>0.31156789272094315</v>
      </c>
      <c r="T563" s="62">
        <v>4320000</v>
      </c>
      <c r="U563" s="63">
        <v>0.41735606094712391</v>
      </c>
      <c r="V563" s="62">
        <v>1695000</v>
      </c>
      <c r="W563" s="64">
        <v>0.16375428780217013</v>
      </c>
      <c r="X563" s="62">
        <v>47000</v>
      </c>
      <c r="Y563" s="65">
        <v>4.5406793667858384E-3</v>
      </c>
      <c r="Z563" s="62">
        <v>6062000</v>
      </c>
      <c r="AA563" s="63">
        <v>0.58565102811607983</v>
      </c>
      <c r="AB563" s="63"/>
      <c r="AC563" s="80"/>
      <c r="AD563" s="79" t="s">
        <v>142</v>
      </c>
      <c r="AE563" s="80" t="s">
        <v>803</v>
      </c>
    </row>
    <row r="564" spans="1:31" hidden="1">
      <c r="A564" s="51" t="s">
        <v>13</v>
      </c>
      <c r="B564" s="51">
        <v>2020</v>
      </c>
      <c r="C564" s="51">
        <v>2019</v>
      </c>
      <c r="D564" s="51"/>
      <c r="E564" s="51"/>
      <c r="F564" s="53" t="s">
        <v>142</v>
      </c>
      <c r="G564" s="58"/>
      <c r="H564" s="53" t="s">
        <v>142</v>
      </c>
      <c r="I564" s="58"/>
      <c r="J564" s="53" t="s">
        <v>145</v>
      </c>
      <c r="N564" s="59">
        <v>11385139</v>
      </c>
      <c r="O564" s="60">
        <v>11385139</v>
      </c>
      <c r="P564" s="103"/>
      <c r="Q564" s="159" t="s">
        <v>602</v>
      </c>
      <c r="R564" s="62">
        <v>3240000</v>
      </c>
      <c r="S564" s="63">
        <v>0.28000000000000003</v>
      </c>
      <c r="T564" s="62">
        <v>5120000</v>
      </c>
      <c r="U564" s="63">
        <v>0.45</v>
      </c>
      <c r="V564" s="62">
        <v>1815000</v>
      </c>
      <c r="W564" s="64">
        <v>0.16</v>
      </c>
      <c r="X564" s="62">
        <v>21000</v>
      </c>
      <c r="Y564" s="65">
        <v>0</v>
      </c>
      <c r="Z564" s="62">
        <v>6956000</v>
      </c>
      <c r="AA564" s="63">
        <v>0.61</v>
      </c>
      <c r="AB564" s="63" t="s">
        <v>153</v>
      </c>
      <c r="AC564" s="80"/>
      <c r="AD564" s="79" t="s">
        <v>142</v>
      </c>
      <c r="AE564" s="80" t="s">
        <v>148</v>
      </c>
    </row>
    <row r="565" spans="1:31" hidden="1">
      <c r="A565" s="51" t="s">
        <v>13</v>
      </c>
      <c r="B565" s="51">
        <v>2021</v>
      </c>
      <c r="C565" s="51">
        <v>2020</v>
      </c>
      <c r="D565" s="51"/>
      <c r="E565" s="51"/>
      <c r="F565" s="53" t="s">
        <v>142</v>
      </c>
      <c r="G565" s="58" t="s">
        <v>1311</v>
      </c>
      <c r="H565" s="53" t="s">
        <v>142</v>
      </c>
      <c r="I565" s="58" t="s">
        <v>150</v>
      </c>
      <c r="J565" s="53" t="s">
        <v>145</v>
      </c>
      <c r="M565" s="158">
        <v>43831</v>
      </c>
      <c r="N565" s="59">
        <v>11703111</v>
      </c>
      <c r="O565" s="59">
        <v>11703111</v>
      </c>
      <c r="P565" s="61">
        <v>1</v>
      </c>
      <c r="Q565" s="58" t="s">
        <v>603</v>
      </c>
      <c r="R565" s="83">
        <v>3285000</v>
      </c>
      <c r="S565" s="63">
        <v>0.28000000000000003</v>
      </c>
      <c r="T565" s="83">
        <v>4735000</v>
      </c>
      <c r="U565" s="63">
        <v>0.4</v>
      </c>
      <c r="V565" s="83">
        <v>1745000</v>
      </c>
      <c r="W565" s="64">
        <v>0.15</v>
      </c>
      <c r="X565" s="53">
        <v>0</v>
      </c>
      <c r="Y565" s="65">
        <v>0</v>
      </c>
      <c r="Z565" s="83">
        <v>6480000</v>
      </c>
      <c r="AA565" s="63">
        <v>0.55000000000000004</v>
      </c>
      <c r="AB565" s="58" t="s">
        <v>153</v>
      </c>
      <c r="AC565" s="51"/>
      <c r="AD565" s="53"/>
      <c r="AE565" s="51"/>
    </row>
    <row r="566" spans="1:31" hidden="1">
      <c r="A566" s="51" t="s">
        <v>13</v>
      </c>
      <c r="B566" s="51">
        <v>2022</v>
      </c>
      <c r="C566" s="51">
        <v>2021</v>
      </c>
      <c r="D566" s="51" t="s">
        <v>243</v>
      </c>
      <c r="E566" s="51"/>
      <c r="F566" s="53"/>
      <c r="G566" s="54"/>
      <c r="H566" s="53" t="s">
        <v>142</v>
      </c>
      <c r="I566" s="58" t="s">
        <v>150</v>
      </c>
      <c r="J566" s="53" t="s">
        <v>145</v>
      </c>
      <c r="N566" s="59">
        <v>12060000</v>
      </c>
      <c r="O566" s="60">
        <v>12001787</v>
      </c>
      <c r="P566" s="61">
        <f>O566/N566</f>
        <v>0.99517305140961854</v>
      </c>
      <c r="Q566" s="58" t="s">
        <v>604</v>
      </c>
      <c r="R566" s="62">
        <v>3138000</v>
      </c>
      <c r="S566" s="63">
        <v>0.26</v>
      </c>
      <c r="T566" s="62">
        <v>4668000</v>
      </c>
      <c r="U566" s="63">
        <v>0.39</v>
      </c>
      <c r="V566" s="62">
        <v>2413000</v>
      </c>
      <c r="W566" s="64">
        <v>0.2</v>
      </c>
      <c r="X566" s="62">
        <v>108000</v>
      </c>
      <c r="Y566" s="65">
        <v>0.01</v>
      </c>
      <c r="Z566" s="62">
        <v>7189000</v>
      </c>
      <c r="AA566" s="63">
        <v>0.6</v>
      </c>
      <c r="AB566" s="58" t="s">
        <v>1357</v>
      </c>
      <c r="AC566" s="51"/>
      <c r="AD566" s="53" t="s">
        <v>142</v>
      </c>
      <c r="AE566" s="51" t="s">
        <v>148</v>
      </c>
    </row>
    <row r="567" spans="1:31">
      <c r="A567" s="51" t="s">
        <v>13</v>
      </c>
      <c r="B567" s="51">
        <v>2023</v>
      </c>
      <c r="C567" s="51">
        <v>2022</v>
      </c>
      <c r="D567" s="51" t="s">
        <v>243</v>
      </c>
      <c r="E567" s="51"/>
      <c r="F567" s="53" t="s">
        <v>142</v>
      </c>
      <c r="G567" s="58" t="s">
        <v>1312</v>
      </c>
      <c r="H567" s="53" t="s">
        <v>142</v>
      </c>
      <c r="I567" s="58" t="s">
        <v>150</v>
      </c>
      <c r="J567" s="53" t="s">
        <v>145</v>
      </c>
      <c r="M567" s="158"/>
      <c r="N567" s="160">
        <v>12480000</v>
      </c>
      <c r="O567" s="160">
        <v>12480000</v>
      </c>
      <c r="P567" s="67">
        <v>1</v>
      </c>
      <c r="Q567" s="58" t="s">
        <v>606</v>
      </c>
      <c r="R567" s="161">
        <v>2901000</v>
      </c>
      <c r="S567" s="179">
        <v>0.23</v>
      </c>
      <c r="T567" s="161">
        <v>4765000</v>
      </c>
      <c r="U567" s="179">
        <v>0.38181089743589741</v>
      </c>
      <c r="V567" s="161">
        <v>2892000</v>
      </c>
      <c r="W567" s="180">
        <v>0.11057700433965988</v>
      </c>
      <c r="X567" s="161">
        <v>87000</v>
      </c>
      <c r="Y567" s="68">
        <v>5.1534017089976359E-3</v>
      </c>
      <c r="Z567" s="161">
        <v>7744000</v>
      </c>
      <c r="AA567" s="179">
        <v>0.63</v>
      </c>
      <c r="AB567" s="58" t="s">
        <v>1357</v>
      </c>
      <c r="AC567" s="51"/>
      <c r="AD567" s="53" t="s">
        <v>142</v>
      </c>
      <c r="AE567" s="51"/>
    </row>
    <row r="568" spans="1:31" hidden="1">
      <c r="A568" s="47" t="s">
        <v>13</v>
      </c>
      <c r="B568" s="47">
        <v>2023</v>
      </c>
      <c r="C568" s="47">
        <v>2022</v>
      </c>
      <c r="D568" s="47" t="s">
        <v>243</v>
      </c>
      <c r="E568" s="47"/>
      <c r="F568" s="55" t="s">
        <v>142</v>
      </c>
      <c r="G568" s="95"/>
      <c r="H568" s="55" t="s">
        <v>142</v>
      </c>
      <c r="I568" s="95" t="s">
        <v>165</v>
      </c>
      <c r="J568" s="55"/>
      <c r="K568" s="96"/>
      <c r="L568" s="96"/>
      <c r="M568" s="108"/>
      <c r="N568" s="109"/>
      <c r="O568" s="109"/>
      <c r="P568" s="97"/>
      <c r="Q568" s="95"/>
      <c r="R568" s="110"/>
      <c r="S568" s="111"/>
      <c r="T568" s="110"/>
      <c r="U568" s="111"/>
      <c r="V568" s="110"/>
      <c r="W568" s="112"/>
      <c r="X568" s="110"/>
      <c r="Y568" s="98"/>
      <c r="Z568" s="110"/>
      <c r="AA568" s="111"/>
      <c r="AB568" s="95"/>
      <c r="AC568" s="47"/>
      <c r="AD568" s="55"/>
      <c r="AE568" s="47"/>
    </row>
    <row r="569" spans="1:31" hidden="1">
      <c r="A569" s="51" t="s">
        <v>14</v>
      </c>
      <c r="B569" s="34">
        <v>2017</v>
      </c>
      <c r="C569" s="51">
        <v>2016</v>
      </c>
      <c r="D569" s="51"/>
      <c r="E569" s="51"/>
      <c r="F569" s="53" t="s">
        <v>142</v>
      </c>
      <c r="G569" s="58"/>
      <c r="H569" s="81" t="s">
        <v>168</v>
      </c>
      <c r="I569" s="82"/>
      <c r="J569" s="81"/>
      <c r="K569" s="81"/>
      <c r="L569" s="235"/>
      <c r="M569" s="81"/>
      <c r="N569" s="81"/>
      <c r="O569" s="81"/>
      <c r="P569" s="81"/>
      <c r="Q569" s="82"/>
      <c r="R569" s="81"/>
      <c r="S569" s="82"/>
      <c r="T569" s="81"/>
      <c r="U569" s="82"/>
      <c r="V569" s="81"/>
      <c r="W569" s="82"/>
      <c r="X569" s="81"/>
      <c r="Y569" s="182"/>
      <c r="Z569" s="81"/>
      <c r="AA569" s="82"/>
      <c r="AB569" s="82"/>
      <c r="AC569" s="82"/>
      <c r="AD569" s="82"/>
      <c r="AE569" s="82"/>
    </row>
    <row r="570" spans="1:31" hidden="1">
      <c r="A570" s="51" t="s">
        <v>14</v>
      </c>
      <c r="B570" s="51">
        <v>2018</v>
      </c>
      <c r="C570" s="51">
        <v>2017</v>
      </c>
      <c r="D570" s="51"/>
      <c r="E570" s="51"/>
      <c r="F570" s="53"/>
      <c r="G570" s="58"/>
      <c r="H570" s="53"/>
      <c r="I570" s="58"/>
      <c r="J570" s="53" t="s">
        <v>609</v>
      </c>
      <c r="N570" s="60" t="s">
        <v>424</v>
      </c>
      <c r="O570" s="60">
        <v>5700000</v>
      </c>
      <c r="P570" s="100"/>
      <c r="Q570" s="58" t="s">
        <v>424</v>
      </c>
      <c r="R570" s="70" t="s">
        <v>61</v>
      </c>
      <c r="S570" s="71" t="s">
        <v>61</v>
      </c>
      <c r="T570" s="70" t="s">
        <v>61</v>
      </c>
      <c r="U570" s="71" t="s">
        <v>61</v>
      </c>
      <c r="V570" s="70" t="s">
        <v>61</v>
      </c>
      <c r="W570" s="71" t="s">
        <v>61</v>
      </c>
      <c r="X570" s="70" t="s">
        <v>61</v>
      </c>
      <c r="Y570" s="72" t="s">
        <v>61</v>
      </c>
      <c r="Z570" s="62">
        <v>910000</v>
      </c>
      <c r="AA570" s="63">
        <v>0.15964912280701754</v>
      </c>
      <c r="AB570" s="87" t="s">
        <v>61</v>
      </c>
      <c r="AC570" s="80"/>
      <c r="AD570" s="79" t="s">
        <v>168</v>
      </c>
      <c r="AE570" s="80" t="s">
        <v>1318</v>
      </c>
    </row>
    <row r="571" spans="1:31" hidden="1">
      <c r="A571" s="51" t="s">
        <v>14</v>
      </c>
      <c r="B571" s="51">
        <v>2019</v>
      </c>
      <c r="C571" s="51">
        <v>2018</v>
      </c>
      <c r="D571" s="51"/>
      <c r="E571" s="51"/>
      <c r="F571" s="53" t="s">
        <v>142</v>
      </c>
      <c r="G571" s="58"/>
      <c r="H571" s="53" t="s">
        <v>168</v>
      </c>
      <c r="I571" s="58"/>
      <c r="J571" s="53"/>
      <c r="P571" s="61"/>
      <c r="Q571" s="58"/>
      <c r="R571" s="53"/>
      <c r="S571" s="58"/>
      <c r="T571" s="53"/>
      <c r="U571" s="58"/>
      <c r="V571" s="53"/>
      <c r="X571" s="53"/>
      <c r="Y571" s="65"/>
      <c r="Z571" s="53"/>
      <c r="AA571" s="58"/>
      <c r="AB571" s="58"/>
      <c r="AC571" s="51"/>
      <c r="AD571" s="53"/>
      <c r="AE571" s="51"/>
    </row>
    <row r="572" spans="1:31" hidden="1">
      <c r="A572" s="51" t="s">
        <v>14</v>
      </c>
      <c r="B572" s="51">
        <v>2020</v>
      </c>
      <c r="C572" s="51">
        <v>2019</v>
      </c>
      <c r="D572" s="51"/>
      <c r="E572" s="51"/>
      <c r="F572" s="53" t="s">
        <v>168</v>
      </c>
      <c r="G572" s="58"/>
      <c r="H572" s="53"/>
      <c r="I572" s="58"/>
      <c r="J572" s="53"/>
      <c r="P572" s="61"/>
      <c r="Q572" s="58"/>
      <c r="R572" s="53"/>
      <c r="S572" s="58"/>
      <c r="T572" s="53"/>
      <c r="U572" s="58"/>
      <c r="V572" s="53"/>
      <c r="X572" s="53"/>
      <c r="Y572" s="65"/>
      <c r="Z572" s="53"/>
      <c r="AA572" s="58"/>
      <c r="AB572" s="58"/>
      <c r="AC572" s="51"/>
      <c r="AD572" s="53"/>
      <c r="AE572" s="51"/>
    </row>
    <row r="573" spans="1:31" hidden="1">
      <c r="A573" s="51" t="s">
        <v>14</v>
      </c>
      <c r="B573" s="51">
        <v>2021</v>
      </c>
      <c r="C573" s="51">
        <v>2020</v>
      </c>
      <c r="D573" s="51"/>
      <c r="E573" s="51"/>
      <c r="F573" s="53" t="s">
        <v>142</v>
      </c>
      <c r="G573" s="58" t="s">
        <v>185</v>
      </c>
      <c r="H573" s="53" t="s">
        <v>168</v>
      </c>
      <c r="I573" s="58"/>
      <c r="J573" s="53"/>
      <c r="P573" s="61"/>
      <c r="Q573" s="58"/>
      <c r="R573" s="53"/>
      <c r="S573" s="58"/>
      <c r="T573" s="53"/>
      <c r="U573" s="58"/>
      <c r="V573" s="53"/>
      <c r="X573" s="53"/>
      <c r="Y573" s="65"/>
      <c r="Z573" s="53"/>
      <c r="AA573" s="58"/>
      <c r="AB573" s="58"/>
      <c r="AC573" s="51"/>
      <c r="AD573" s="53"/>
      <c r="AE573" s="51"/>
    </row>
    <row r="574" spans="1:31" ht="145" hidden="1">
      <c r="A574" s="51" t="s">
        <v>14</v>
      </c>
      <c r="B574" s="51">
        <v>2022</v>
      </c>
      <c r="C574" s="51">
        <v>2021</v>
      </c>
      <c r="D574" s="51" t="s">
        <v>1310</v>
      </c>
      <c r="E574" s="51"/>
      <c r="F574" s="53" t="s">
        <v>142</v>
      </c>
      <c r="G574" s="54" t="s">
        <v>1393</v>
      </c>
      <c r="H574" s="104" t="s">
        <v>168</v>
      </c>
      <c r="I574" s="82"/>
      <c r="J574" s="81"/>
      <c r="K574" s="81"/>
      <c r="L574" s="235"/>
      <c r="M574" s="81"/>
      <c r="N574" s="81"/>
      <c r="O574" s="81"/>
      <c r="P574" s="81"/>
      <c r="Q574" s="82"/>
      <c r="R574" s="81"/>
      <c r="S574" s="82"/>
      <c r="T574" s="81"/>
      <c r="U574" s="82"/>
      <c r="V574" s="81"/>
      <c r="W574" s="82"/>
      <c r="X574" s="81"/>
      <c r="Y574" s="82"/>
      <c r="Z574" s="81"/>
      <c r="AA574" s="82"/>
      <c r="AB574" s="82"/>
      <c r="AC574" s="82"/>
      <c r="AD574" s="82"/>
      <c r="AE574" s="82"/>
    </row>
    <row r="575" spans="1:31">
      <c r="A575" s="51" t="s">
        <v>14</v>
      </c>
      <c r="B575" s="51">
        <v>2023</v>
      </c>
      <c r="C575" s="51">
        <v>2022</v>
      </c>
      <c r="D575" s="51" t="s">
        <v>141</v>
      </c>
      <c r="E575" s="51"/>
      <c r="F575" s="53" t="s">
        <v>142</v>
      </c>
      <c r="G575" s="58" t="s">
        <v>1311</v>
      </c>
      <c r="H575" s="105" t="s">
        <v>142</v>
      </c>
      <c r="I575" s="106" t="s">
        <v>150</v>
      </c>
      <c r="J575" s="105" t="s">
        <v>613</v>
      </c>
      <c r="K575" s="105"/>
      <c r="L575" s="233"/>
      <c r="M575" s="105"/>
      <c r="N575" s="204">
        <v>22159516</v>
      </c>
      <c r="O575" s="204">
        <f>N575</f>
        <v>22159516</v>
      </c>
      <c r="P575" s="205">
        <f>O575/N575</f>
        <v>1</v>
      </c>
      <c r="Q575" s="172" t="s">
        <v>614</v>
      </c>
      <c r="R575" s="206" t="s">
        <v>61</v>
      </c>
      <c r="S575" s="207" t="s">
        <v>61</v>
      </c>
      <c r="T575" s="206" t="s">
        <v>61</v>
      </c>
      <c r="U575" s="207" t="s">
        <v>61</v>
      </c>
      <c r="V575" s="206" t="s">
        <v>61</v>
      </c>
      <c r="W575" s="207" t="s">
        <v>61</v>
      </c>
      <c r="X575" s="206" t="s">
        <v>61</v>
      </c>
      <c r="Y575" s="207" t="s">
        <v>61</v>
      </c>
      <c r="Z575" s="204">
        <v>6271143.0280000009</v>
      </c>
      <c r="AA575" s="200">
        <v>0.28299999999999997</v>
      </c>
      <c r="AB575" s="211" t="s">
        <v>61</v>
      </c>
      <c r="AC575" s="106"/>
      <c r="AD575" s="201" t="s">
        <v>142</v>
      </c>
      <c r="AE575" s="106"/>
    </row>
    <row r="576" spans="1:31" hidden="1">
      <c r="A576" s="47" t="s">
        <v>14</v>
      </c>
      <c r="B576" s="47">
        <v>2023</v>
      </c>
      <c r="C576" s="47">
        <v>2022</v>
      </c>
      <c r="D576" s="47" t="s">
        <v>141</v>
      </c>
      <c r="E576" s="47"/>
      <c r="F576" s="55" t="s">
        <v>142</v>
      </c>
      <c r="G576" s="95"/>
      <c r="H576" s="55"/>
      <c r="I576" s="95" t="s">
        <v>165</v>
      </c>
      <c r="J576" s="55"/>
      <c r="K576" s="96"/>
      <c r="L576" s="96"/>
      <c r="M576" s="96"/>
      <c r="N576" s="96"/>
      <c r="O576" s="96"/>
      <c r="P576" s="97"/>
      <c r="Q576" s="95"/>
      <c r="R576" s="55"/>
      <c r="S576" s="95"/>
      <c r="T576" s="55"/>
      <c r="U576" s="95"/>
      <c r="V576" s="55"/>
      <c r="W576" s="96"/>
      <c r="X576" s="55"/>
      <c r="Y576" s="98"/>
      <c r="Z576" s="55"/>
      <c r="AA576" s="95"/>
      <c r="AB576" s="95"/>
      <c r="AC576" s="47"/>
      <c r="AD576" s="55"/>
      <c r="AE576" s="47"/>
    </row>
    <row r="577" spans="1:31" hidden="1">
      <c r="A577" s="51" t="s">
        <v>11</v>
      </c>
      <c r="B577" s="51">
        <v>2017</v>
      </c>
      <c r="C577" s="51">
        <v>2016</v>
      </c>
      <c r="D577" s="51"/>
      <c r="E577" s="51"/>
      <c r="F577" s="53" t="s">
        <v>142</v>
      </c>
      <c r="G577" s="58"/>
      <c r="H577" s="53" t="s">
        <v>142</v>
      </c>
      <c r="I577" s="58" t="s">
        <v>150</v>
      </c>
      <c r="J577" s="53" t="s">
        <v>145</v>
      </c>
      <c r="N577" s="59">
        <v>41823493</v>
      </c>
      <c r="O577" s="60">
        <v>37127057</v>
      </c>
      <c r="P577" s="61">
        <v>0.88770818353215974</v>
      </c>
      <c r="Q577" s="58" t="s">
        <v>615</v>
      </c>
      <c r="R577" s="62">
        <v>12071725</v>
      </c>
      <c r="S577" s="63">
        <v>0.32514629425111718</v>
      </c>
      <c r="T577" s="62">
        <v>4275118</v>
      </c>
      <c r="U577" s="63">
        <v>0.1151483135331734</v>
      </c>
      <c r="V577" s="62">
        <v>140237</v>
      </c>
      <c r="W577" s="64">
        <v>3.7772183235530894E-3</v>
      </c>
      <c r="X577" s="62">
        <v>0</v>
      </c>
      <c r="Y577" s="65">
        <v>0</v>
      </c>
      <c r="Z577" s="62">
        <v>4415355</v>
      </c>
      <c r="AA577" s="63">
        <v>0.11892553185672648</v>
      </c>
      <c r="AB577" s="63"/>
      <c r="AC577" s="80"/>
      <c r="AD577" s="79" t="s">
        <v>142</v>
      </c>
      <c r="AE577" s="80" t="s">
        <v>148</v>
      </c>
    </row>
    <row r="578" spans="1:31" hidden="1">
      <c r="A578" s="51" t="s">
        <v>11</v>
      </c>
      <c r="B578" s="51">
        <v>2018</v>
      </c>
      <c r="C578" s="51">
        <v>2017</v>
      </c>
      <c r="D578" s="51"/>
      <c r="E578" s="51"/>
      <c r="F578" s="53"/>
      <c r="G578" s="58"/>
      <c r="H578" s="53"/>
      <c r="I578" s="58"/>
      <c r="J578" s="53" t="s">
        <v>145</v>
      </c>
      <c r="N578" s="60">
        <v>42778077</v>
      </c>
      <c r="O578" s="60">
        <v>42778077</v>
      </c>
      <c r="P578" s="100"/>
      <c r="Q578" s="58" t="s">
        <v>616</v>
      </c>
      <c r="R578" s="62">
        <v>12508089</v>
      </c>
      <c r="S578" s="63">
        <v>0.29239484046933667</v>
      </c>
      <c r="T578" s="62">
        <v>3694087</v>
      </c>
      <c r="U578" s="63">
        <v>8.6354676485340842E-2</v>
      </c>
      <c r="V578" s="62">
        <v>151719</v>
      </c>
      <c r="W578" s="64">
        <v>3.5466531139302965E-3</v>
      </c>
      <c r="X578" s="62" t="s">
        <v>687</v>
      </c>
      <c r="Y578" s="65">
        <v>0</v>
      </c>
      <c r="Z578" s="62">
        <v>3845806</v>
      </c>
      <c r="AA578" s="63">
        <v>8.9901329599271135E-2</v>
      </c>
      <c r="AB578" s="63"/>
      <c r="AC578" s="80"/>
      <c r="AD578" s="79" t="s">
        <v>142</v>
      </c>
      <c r="AE578" s="80" t="s">
        <v>148</v>
      </c>
    </row>
    <row r="579" spans="1:31" hidden="1">
      <c r="A579" s="51" t="s">
        <v>11</v>
      </c>
      <c r="B579" s="51">
        <v>2019</v>
      </c>
      <c r="C579" s="51">
        <v>2018</v>
      </c>
      <c r="D579" s="51"/>
      <c r="E579" s="51"/>
      <c r="F579" s="53"/>
      <c r="G579" s="58"/>
      <c r="H579" s="53"/>
      <c r="I579" s="58"/>
      <c r="J579" s="53" t="s">
        <v>145</v>
      </c>
      <c r="N579" s="59">
        <v>43874985</v>
      </c>
      <c r="O579" s="60">
        <v>43874985</v>
      </c>
      <c r="P579" s="100"/>
      <c r="Q579" s="58" t="s">
        <v>618</v>
      </c>
      <c r="R579" s="62">
        <v>13740579</v>
      </c>
      <c r="S579" s="63">
        <v>0.31317569681220403</v>
      </c>
      <c r="T579" s="62">
        <v>5574843</v>
      </c>
      <c r="U579" s="63">
        <v>0.12706199215794603</v>
      </c>
      <c r="V579" s="62">
        <v>600956</v>
      </c>
      <c r="W579" s="64">
        <v>1.3697007531740467E-2</v>
      </c>
      <c r="X579" s="62">
        <v>0</v>
      </c>
      <c r="Y579" s="65">
        <v>0</v>
      </c>
      <c r="Z579" s="62">
        <v>6175799</v>
      </c>
      <c r="AA579" s="63">
        <v>0.1407589996896865</v>
      </c>
      <c r="AB579" s="63"/>
      <c r="AC579" s="80"/>
      <c r="AD579" s="79" t="s">
        <v>142</v>
      </c>
      <c r="AE579" s="80" t="s">
        <v>161</v>
      </c>
    </row>
    <row r="580" spans="1:31" hidden="1">
      <c r="A580" s="51" t="s">
        <v>11</v>
      </c>
      <c r="B580" s="51">
        <v>2020</v>
      </c>
      <c r="C580" s="51">
        <v>2019</v>
      </c>
      <c r="D580" s="51"/>
      <c r="E580" s="51"/>
      <c r="F580" s="53" t="s">
        <v>142</v>
      </c>
      <c r="G580" s="58"/>
      <c r="H580" s="53" t="s">
        <v>142</v>
      </c>
      <c r="I580" s="58"/>
      <c r="J580" s="53" t="s">
        <v>145</v>
      </c>
      <c r="N580" s="60">
        <v>42813000</v>
      </c>
      <c r="O580" s="60">
        <v>41934359</v>
      </c>
      <c r="P580" s="103"/>
      <c r="Q580" s="58" t="s">
        <v>286</v>
      </c>
      <c r="R580" s="62">
        <v>11835390</v>
      </c>
      <c r="S580" s="63">
        <v>0.28000000000000003</v>
      </c>
      <c r="T580" s="62">
        <v>4809357</v>
      </c>
      <c r="U580" s="63">
        <v>0.11</v>
      </c>
      <c r="V580" s="62">
        <v>1043453</v>
      </c>
      <c r="W580" s="64">
        <v>0.02</v>
      </c>
      <c r="X580" s="62">
        <v>0</v>
      </c>
      <c r="Y580" s="65">
        <v>0</v>
      </c>
      <c r="Z580" s="62">
        <v>5852810</v>
      </c>
      <c r="AA580" s="63">
        <v>0.14000000000000001</v>
      </c>
      <c r="AB580" s="63" t="s">
        <v>153</v>
      </c>
      <c r="AC580" s="80"/>
      <c r="AD580" s="79" t="s">
        <v>142</v>
      </c>
      <c r="AE580" s="80" t="s">
        <v>161</v>
      </c>
    </row>
    <row r="581" spans="1:31" hidden="1">
      <c r="A581" s="51" t="s">
        <v>11</v>
      </c>
      <c r="B581" s="51">
        <v>2021</v>
      </c>
      <c r="C581" s="51">
        <v>2020</v>
      </c>
      <c r="D581" s="51"/>
      <c r="E581" s="51"/>
      <c r="F581" s="53" t="s">
        <v>142</v>
      </c>
      <c r="G581" s="58" t="s">
        <v>1311</v>
      </c>
      <c r="H581" s="53" t="s">
        <v>142</v>
      </c>
      <c r="I581" s="58"/>
      <c r="J581" s="53" t="s">
        <v>145</v>
      </c>
      <c r="M581" s="158">
        <v>43983</v>
      </c>
      <c r="N581" s="59">
        <v>45319635</v>
      </c>
      <c r="O581" s="59">
        <v>45198109</v>
      </c>
      <c r="P581" s="61">
        <v>0.99731846913594957</v>
      </c>
      <c r="Q581" s="58" t="s">
        <v>620</v>
      </c>
      <c r="R581" s="83">
        <v>15891371</v>
      </c>
      <c r="S581" s="63">
        <v>0.35</v>
      </c>
      <c r="T581" s="83">
        <v>7410682</v>
      </c>
      <c r="U581" s="63">
        <v>0.16</v>
      </c>
      <c r="V581" s="83">
        <v>2168003</v>
      </c>
      <c r="W581" s="64">
        <v>0.05</v>
      </c>
      <c r="X581" s="53">
        <v>0</v>
      </c>
      <c r="Y581" s="65">
        <v>0</v>
      </c>
      <c r="Z581" s="83">
        <v>9578685</v>
      </c>
      <c r="AA581" s="63">
        <v>0.21</v>
      </c>
      <c r="AB581" s="58" t="s">
        <v>153</v>
      </c>
      <c r="AC581" s="51"/>
      <c r="AD581" s="53"/>
      <c r="AE581" s="51"/>
    </row>
    <row r="582" spans="1:31" hidden="1">
      <c r="A582" s="51" t="s">
        <v>11</v>
      </c>
      <c r="B582" s="51">
        <v>2022</v>
      </c>
      <c r="C582" s="51">
        <v>2021</v>
      </c>
      <c r="D582" s="51" t="s">
        <v>243</v>
      </c>
      <c r="E582" s="51"/>
      <c r="F582" s="53" t="s">
        <v>142</v>
      </c>
      <c r="G582" s="54" t="s">
        <v>1312</v>
      </c>
      <c r="H582" s="53" t="s">
        <v>142</v>
      </c>
      <c r="I582" s="58" t="s">
        <v>150</v>
      </c>
      <c r="J582" s="53" t="s">
        <v>145</v>
      </c>
      <c r="N582" s="59">
        <v>46796616</v>
      </c>
      <c r="O582" s="60">
        <v>46568825</v>
      </c>
      <c r="P582" s="61">
        <f>O582/N582</f>
        <v>0.9951323189693887</v>
      </c>
      <c r="Q582" s="58" t="s">
        <v>621</v>
      </c>
      <c r="R582" s="62">
        <v>16525736</v>
      </c>
      <c r="S582" s="63">
        <v>0.35</v>
      </c>
      <c r="T582" s="62">
        <v>7072838</v>
      </c>
      <c r="U582" s="63">
        <v>0.15</v>
      </c>
      <c r="V582" s="62">
        <v>2696783</v>
      </c>
      <c r="W582" s="64">
        <v>0.06</v>
      </c>
      <c r="X582" s="62">
        <v>0</v>
      </c>
      <c r="Y582" s="65">
        <v>0</v>
      </c>
      <c r="Z582" s="62">
        <v>9769621</v>
      </c>
      <c r="AA582" s="63">
        <v>0.21</v>
      </c>
      <c r="AB582" s="58" t="s">
        <v>153</v>
      </c>
      <c r="AC582" s="51"/>
      <c r="AD582" s="53" t="s">
        <v>142</v>
      </c>
      <c r="AE582" s="51" t="s">
        <v>1391</v>
      </c>
    </row>
    <row r="583" spans="1:31">
      <c r="A583" s="51" t="s">
        <v>11</v>
      </c>
      <c r="B583" s="51">
        <v>2023</v>
      </c>
      <c r="C583" s="51">
        <v>2022</v>
      </c>
      <c r="D583" s="51" t="s">
        <v>243</v>
      </c>
      <c r="E583" s="51"/>
      <c r="F583" s="53" t="s">
        <v>142</v>
      </c>
      <c r="G583" s="58" t="s">
        <v>1312</v>
      </c>
      <c r="H583" s="53" t="s">
        <v>142</v>
      </c>
      <c r="I583" s="58" t="s">
        <v>150</v>
      </c>
      <c r="J583" s="53" t="s">
        <v>145</v>
      </c>
      <c r="M583" s="158"/>
      <c r="N583" s="160">
        <v>47881430</v>
      </c>
      <c r="O583" s="160">
        <v>47881430</v>
      </c>
      <c r="P583" s="67">
        <v>1</v>
      </c>
      <c r="Q583" s="58" t="s">
        <v>395</v>
      </c>
      <c r="R583" s="161">
        <v>17575637</v>
      </c>
      <c r="S583" s="179">
        <v>0.37</v>
      </c>
      <c r="T583" s="161">
        <v>8549970</v>
      </c>
      <c r="U583" s="179">
        <v>0.18</v>
      </c>
      <c r="V583" s="161">
        <v>3103098</v>
      </c>
      <c r="W583" s="180">
        <v>0.06</v>
      </c>
      <c r="X583" s="161">
        <v>0</v>
      </c>
      <c r="Y583" s="68">
        <v>0</v>
      </c>
      <c r="Z583" s="161">
        <v>11653068</v>
      </c>
      <c r="AA583" s="179">
        <v>0.24</v>
      </c>
      <c r="AB583" s="58" t="s">
        <v>153</v>
      </c>
      <c r="AC583" s="51"/>
      <c r="AD583" s="53" t="s">
        <v>142</v>
      </c>
      <c r="AE583" s="51"/>
    </row>
    <row r="584" spans="1:31" hidden="1">
      <c r="A584" s="47" t="s">
        <v>11</v>
      </c>
      <c r="B584" s="47">
        <v>2023</v>
      </c>
      <c r="C584" s="47">
        <v>2022</v>
      </c>
      <c r="D584" s="47" t="s">
        <v>243</v>
      </c>
      <c r="E584" s="47"/>
      <c r="F584" s="55" t="s">
        <v>142</v>
      </c>
      <c r="G584" s="95"/>
      <c r="H584" s="55" t="s">
        <v>142</v>
      </c>
      <c r="I584" s="95" t="s">
        <v>165</v>
      </c>
      <c r="J584" s="55"/>
      <c r="K584" s="96"/>
      <c r="L584" s="96"/>
      <c r="M584" s="108"/>
      <c r="N584" s="109"/>
      <c r="O584" s="109"/>
      <c r="P584" s="97"/>
      <c r="Q584" s="95"/>
      <c r="R584" s="110"/>
      <c r="S584" s="111"/>
      <c r="T584" s="110"/>
      <c r="U584" s="111"/>
      <c r="V584" s="110"/>
      <c r="W584" s="112"/>
      <c r="X584" s="110"/>
      <c r="Y584" s="98"/>
      <c r="Z584" s="110"/>
      <c r="AA584" s="111"/>
      <c r="AB584" s="95"/>
      <c r="AC584" s="47"/>
      <c r="AD584" s="55"/>
      <c r="AE584" s="47"/>
    </row>
    <row r="585" spans="1:31" hidden="1">
      <c r="A585" s="51" t="s">
        <v>10</v>
      </c>
      <c r="B585" s="34">
        <v>2017</v>
      </c>
      <c r="C585" s="51">
        <v>2016</v>
      </c>
      <c r="D585" s="51"/>
      <c r="E585" s="51"/>
      <c r="F585" s="53" t="s">
        <v>142</v>
      </c>
      <c r="G585" s="58"/>
      <c r="H585" s="53" t="s">
        <v>142</v>
      </c>
      <c r="I585" s="58" t="s">
        <v>150</v>
      </c>
      <c r="J585" s="53" t="s">
        <v>1394</v>
      </c>
      <c r="N585" s="60">
        <v>18600000</v>
      </c>
      <c r="O585" s="60">
        <v>18600000</v>
      </c>
      <c r="P585" s="61">
        <v>1</v>
      </c>
      <c r="Q585" s="89" t="s">
        <v>1395</v>
      </c>
      <c r="R585" s="62">
        <v>2383925</v>
      </c>
      <c r="S585" s="63">
        <v>0.12816801075268816</v>
      </c>
      <c r="T585" s="86" t="s">
        <v>61</v>
      </c>
      <c r="U585" s="87" t="s">
        <v>61</v>
      </c>
      <c r="V585" s="86" t="s">
        <v>61</v>
      </c>
      <c r="W585" s="87" t="s">
        <v>61</v>
      </c>
      <c r="X585" s="86" t="s">
        <v>61</v>
      </c>
      <c r="Y585" s="88" t="s">
        <v>61</v>
      </c>
      <c r="Z585" s="62">
        <v>6745678</v>
      </c>
      <c r="AA585" s="63">
        <v>0.36267086021505374</v>
      </c>
      <c r="AB585" s="87" t="s">
        <v>61</v>
      </c>
      <c r="AC585" s="80"/>
      <c r="AD585" s="79" t="s">
        <v>142</v>
      </c>
      <c r="AE585" s="80" t="s">
        <v>148</v>
      </c>
    </row>
    <row r="586" spans="1:31" hidden="1">
      <c r="A586" s="51" t="s">
        <v>10</v>
      </c>
      <c r="B586" s="51">
        <v>2018</v>
      </c>
      <c r="C586" s="51">
        <v>2017</v>
      </c>
      <c r="D586" s="51"/>
      <c r="E586" s="51"/>
      <c r="F586" s="53"/>
      <c r="G586" s="58"/>
      <c r="H586" s="53"/>
      <c r="I586" s="58"/>
      <c r="J586" s="53" t="s">
        <v>209</v>
      </c>
      <c r="N586" s="60" t="s">
        <v>424</v>
      </c>
      <c r="O586" s="60">
        <v>19414810</v>
      </c>
      <c r="P586" s="100"/>
      <c r="Q586" s="58" t="s">
        <v>424</v>
      </c>
      <c r="R586" s="62">
        <v>4000000</v>
      </c>
      <c r="S586" s="63">
        <v>0.20602828459305036</v>
      </c>
      <c r="T586" s="86" t="s">
        <v>61</v>
      </c>
      <c r="U586" s="87" t="s">
        <v>61</v>
      </c>
      <c r="V586" s="86" t="s">
        <v>61</v>
      </c>
      <c r="W586" s="87" t="s">
        <v>61</v>
      </c>
      <c r="X586" s="86" t="s">
        <v>61</v>
      </c>
      <c r="Y586" s="88" t="s">
        <v>61</v>
      </c>
      <c r="Z586" s="62">
        <v>6500000</v>
      </c>
      <c r="AA586" s="63">
        <v>0.33479596246370685</v>
      </c>
      <c r="AB586" s="87" t="s">
        <v>61</v>
      </c>
      <c r="AC586" s="80"/>
      <c r="AD586" s="79" t="s">
        <v>142</v>
      </c>
      <c r="AE586" s="80" t="s">
        <v>148</v>
      </c>
    </row>
    <row r="587" spans="1:31" hidden="1">
      <c r="A587" s="51" t="s">
        <v>10</v>
      </c>
      <c r="B587" s="51">
        <v>2019</v>
      </c>
      <c r="C587" s="51">
        <v>2018</v>
      </c>
      <c r="D587" s="51"/>
      <c r="E587" s="51"/>
      <c r="F587" s="53"/>
      <c r="G587" s="58"/>
      <c r="H587" s="53"/>
      <c r="I587" s="58"/>
      <c r="J587" s="53" t="s">
        <v>209</v>
      </c>
      <c r="N587" s="60">
        <v>19955156</v>
      </c>
      <c r="O587" s="60">
        <v>19955156</v>
      </c>
      <c r="P587" s="100"/>
      <c r="Q587" s="58" t="s">
        <v>424</v>
      </c>
      <c r="R587" s="62">
        <v>2500000</v>
      </c>
      <c r="S587" s="63">
        <v>0.12528090484484311</v>
      </c>
      <c r="T587" s="86" t="s">
        <v>61</v>
      </c>
      <c r="U587" s="87" t="s">
        <v>61</v>
      </c>
      <c r="V587" s="86" t="s">
        <v>61</v>
      </c>
      <c r="W587" s="87" t="s">
        <v>61</v>
      </c>
      <c r="X587" s="86" t="s">
        <v>61</v>
      </c>
      <c r="Y587" s="88" t="s">
        <v>61</v>
      </c>
      <c r="Z587" s="62">
        <v>6500000</v>
      </c>
      <c r="AA587" s="63">
        <v>0.32573035259659205</v>
      </c>
      <c r="AB587" s="87" t="s">
        <v>61</v>
      </c>
      <c r="AC587" s="80"/>
      <c r="AD587" s="79" t="s">
        <v>142</v>
      </c>
      <c r="AE587" s="80" t="s">
        <v>803</v>
      </c>
    </row>
    <row r="588" spans="1:31" hidden="1">
      <c r="A588" s="51" t="s">
        <v>10</v>
      </c>
      <c r="B588" s="51">
        <v>2020</v>
      </c>
      <c r="C588" s="51">
        <v>2019</v>
      </c>
      <c r="D588" s="51"/>
      <c r="E588" s="51"/>
      <c r="F588" s="53" t="s">
        <v>142</v>
      </c>
      <c r="G588" s="58"/>
      <c r="H588" s="53" t="s">
        <v>142</v>
      </c>
      <c r="I588" s="58"/>
      <c r="J588" s="53" t="s">
        <v>209</v>
      </c>
      <c r="N588" s="60">
        <v>18300000</v>
      </c>
      <c r="O588" s="60">
        <v>18300000</v>
      </c>
      <c r="P588" s="103"/>
      <c r="Q588" s="58" t="s">
        <v>627</v>
      </c>
      <c r="R588" s="62">
        <v>2600000</v>
      </c>
      <c r="S588" s="63">
        <v>0.14207650273224043</v>
      </c>
      <c r="T588" s="79" t="s">
        <v>61</v>
      </c>
      <c r="U588" s="63" t="s">
        <v>61</v>
      </c>
      <c r="V588" s="79" t="s">
        <v>61</v>
      </c>
      <c r="W588" s="64" t="s">
        <v>61</v>
      </c>
      <c r="X588" s="62" t="s">
        <v>61</v>
      </c>
      <c r="Y588" s="65" t="s">
        <v>61</v>
      </c>
      <c r="Z588" s="62">
        <v>6600000</v>
      </c>
      <c r="AA588" s="63">
        <v>0.36</v>
      </c>
      <c r="AB588" s="58" t="s">
        <v>61</v>
      </c>
      <c r="AC588" s="51"/>
      <c r="AD588" s="53" t="s">
        <v>142</v>
      </c>
      <c r="AE588" s="80" t="s">
        <v>148</v>
      </c>
    </row>
    <row r="589" spans="1:31" hidden="1">
      <c r="A589" s="51" t="s">
        <v>10</v>
      </c>
      <c r="B589" s="51">
        <v>2021</v>
      </c>
      <c r="C589" s="51">
        <v>2020</v>
      </c>
      <c r="D589" s="51"/>
      <c r="E589" s="51"/>
      <c r="F589" s="53" t="s">
        <v>142</v>
      </c>
      <c r="G589" s="58" t="s">
        <v>1311</v>
      </c>
      <c r="H589" s="53" t="s">
        <v>142</v>
      </c>
      <c r="I589" s="58" t="s">
        <v>150</v>
      </c>
      <c r="J589" s="53" t="s">
        <v>410</v>
      </c>
      <c r="O589" s="59"/>
      <c r="P589" s="61"/>
      <c r="Q589" s="58"/>
      <c r="R589" s="83">
        <v>1900000</v>
      </c>
      <c r="S589" s="63"/>
      <c r="T589" s="83"/>
      <c r="U589" s="63"/>
      <c r="V589" s="83"/>
      <c r="W589" s="64"/>
      <c r="X589" s="53"/>
      <c r="Y589" s="65"/>
      <c r="Z589" s="83">
        <v>7900000</v>
      </c>
      <c r="AA589" s="63"/>
      <c r="AB589" s="87" t="s">
        <v>61</v>
      </c>
      <c r="AC589" s="51"/>
      <c r="AD589" s="53"/>
      <c r="AE589" s="51"/>
    </row>
    <row r="590" spans="1:31" hidden="1">
      <c r="A590" s="51" t="s">
        <v>10</v>
      </c>
      <c r="B590" s="51">
        <v>2022</v>
      </c>
      <c r="C590" s="51">
        <v>2021</v>
      </c>
      <c r="D590" s="51" t="s">
        <v>1310</v>
      </c>
      <c r="E590" s="51"/>
      <c r="F590" s="53" t="s">
        <v>142</v>
      </c>
      <c r="G590" s="54" t="s">
        <v>1312</v>
      </c>
      <c r="H590" s="53" t="s">
        <v>142</v>
      </c>
      <c r="I590" s="58" t="s">
        <v>150</v>
      </c>
      <c r="J590" s="53" t="s">
        <v>410</v>
      </c>
      <c r="N590" s="60">
        <v>21653000</v>
      </c>
      <c r="O590" s="60">
        <v>21653000</v>
      </c>
      <c r="P590" s="61">
        <f>O590/N590</f>
        <v>1</v>
      </c>
      <c r="Q590" s="58" t="s">
        <v>629</v>
      </c>
      <c r="R590" s="86" t="s">
        <v>61</v>
      </c>
      <c r="S590" s="87" t="s">
        <v>61</v>
      </c>
      <c r="T590" s="86" t="s">
        <v>61</v>
      </c>
      <c r="U590" s="87" t="s">
        <v>61</v>
      </c>
      <c r="V590" s="86" t="s">
        <v>61</v>
      </c>
      <c r="W590" s="87" t="s">
        <v>61</v>
      </c>
      <c r="X590" s="86" t="s">
        <v>61</v>
      </c>
      <c r="Y590" s="88" t="s">
        <v>61</v>
      </c>
      <c r="Z590" s="92">
        <v>12000000</v>
      </c>
      <c r="AA590" s="63">
        <v>0.55000000000000004</v>
      </c>
      <c r="AB590" s="87" t="s">
        <v>61</v>
      </c>
      <c r="AC590" s="51"/>
      <c r="AD590" s="53" t="s">
        <v>142</v>
      </c>
      <c r="AE590" s="51" t="s">
        <v>148</v>
      </c>
    </row>
    <row r="591" spans="1:31">
      <c r="A591" s="51" t="s">
        <v>10</v>
      </c>
      <c r="B591" s="51">
        <v>2023</v>
      </c>
      <c r="C591" s="51">
        <v>2022</v>
      </c>
      <c r="D591" s="51" t="s">
        <v>1315</v>
      </c>
      <c r="E591" s="51"/>
      <c r="F591" s="53" t="s">
        <v>142</v>
      </c>
      <c r="G591" s="58" t="s">
        <v>1312</v>
      </c>
      <c r="H591" s="53"/>
      <c r="I591" s="106" t="s">
        <v>150</v>
      </c>
      <c r="J591" s="53"/>
      <c r="N591" s="60"/>
      <c r="O591" s="60"/>
      <c r="P591" s="67"/>
      <c r="Q591" s="58"/>
      <c r="R591" s="62"/>
      <c r="S591" s="63"/>
      <c r="T591" s="62"/>
      <c r="U591" s="63"/>
      <c r="V591" s="62"/>
      <c r="W591" s="64"/>
      <c r="X591" s="62"/>
      <c r="Y591" s="68"/>
      <c r="Z591" s="92"/>
      <c r="AA591" s="63"/>
      <c r="AB591" s="106"/>
      <c r="AC591" s="51"/>
      <c r="AD591" s="53" t="s">
        <v>1322</v>
      </c>
      <c r="AE591" s="51"/>
    </row>
    <row r="592" spans="1:31" hidden="1">
      <c r="A592" s="47" t="s">
        <v>10</v>
      </c>
      <c r="B592" s="47">
        <v>2023</v>
      </c>
      <c r="C592" s="47">
        <v>2022</v>
      </c>
      <c r="D592" s="47" t="s">
        <v>1315</v>
      </c>
      <c r="E592" s="47"/>
      <c r="F592" s="55" t="s">
        <v>142</v>
      </c>
      <c r="G592" s="95"/>
      <c r="H592" s="55"/>
      <c r="I592" s="95" t="s">
        <v>165</v>
      </c>
      <c r="J592" s="55"/>
      <c r="K592" s="96"/>
      <c r="L592" s="96"/>
      <c r="M592" s="96"/>
      <c r="N592" s="96"/>
      <c r="O592" s="96"/>
      <c r="P592" s="97"/>
      <c r="Q592" s="95"/>
      <c r="R592" s="55"/>
      <c r="S592" s="95"/>
      <c r="T592" s="55"/>
      <c r="U592" s="95"/>
      <c r="V592" s="55"/>
      <c r="W592" s="96"/>
      <c r="X592" s="55"/>
      <c r="Y592" s="98"/>
      <c r="Z592" s="55"/>
      <c r="AA592" s="95"/>
      <c r="AB592" s="95"/>
      <c r="AC592" s="47"/>
      <c r="AD592" s="55"/>
      <c r="AE592" s="47"/>
    </row>
    <row r="593" spans="1:31" hidden="1">
      <c r="A593" s="51" t="s">
        <v>630</v>
      </c>
      <c r="B593" s="34">
        <v>2017</v>
      </c>
      <c r="C593" s="51">
        <v>2016</v>
      </c>
      <c r="D593" s="51"/>
      <c r="E593" s="51"/>
      <c r="F593" s="53" t="s">
        <v>168</v>
      </c>
      <c r="G593" s="58"/>
      <c r="H593" s="81" t="s">
        <v>168</v>
      </c>
      <c r="I593" s="82"/>
      <c r="J593" s="81"/>
      <c r="K593" s="81"/>
      <c r="L593" s="235"/>
      <c r="M593" s="81"/>
      <c r="N593" s="81"/>
      <c r="O593" s="81"/>
      <c r="P593" s="81"/>
      <c r="Q593" s="82"/>
      <c r="R593" s="81"/>
      <c r="S593" s="82"/>
      <c r="T593" s="81"/>
      <c r="U593" s="82"/>
      <c r="V593" s="81"/>
      <c r="W593" s="82"/>
      <c r="X593" s="81"/>
      <c r="Y593" s="182"/>
      <c r="Z593" s="81"/>
      <c r="AA593" s="82"/>
      <c r="AB593" s="82"/>
      <c r="AC593" s="82"/>
      <c r="AD593" s="82"/>
      <c r="AE593" s="82"/>
    </row>
    <row r="594" spans="1:31" hidden="1">
      <c r="A594" s="51" t="s">
        <v>630</v>
      </c>
      <c r="B594" s="51">
        <v>2018</v>
      </c>
      <c r="C594" s="51">
        <v>2017</v>
      </c>
      <c r="D594" s="51"/>
      <c r="E594" s="51"/>
      <c r="F594" s="53"/>
      <c r="G594" s="58"/>
      <c r="H594" s="53"/>
      <c r="I594" s="58"/>
      <c r="J594" s="53"/>
      <c r="P594" s="61"/>
      <c r="Q594" s="58"/>
      <c r="R594" s="53"/>
      <c r="S594" s="58"/>
      <c r="T594" s="53"/>
      <c r="U594" s="58"/>
      <c r="V594" s="53"/>
      <c r="X594" s="53"/>
      <c r="Y594" s="65"/>
      <c r="Z594" s="53"/>
      <c r="AA594" s="58"/>
      <c r="AB594" s="58"/>
      <c r="AC594" s="51"/>
      <c r="AD594" s="53"/>
      <c r="AE594" s="51"/>
    </row>
    <row r="595" spans="1:31" hidden="1">
      <c r="A595" s="51" t="s">
        <v>630</v>
      </c>
      <c r="B595" s="51">
        <v>2019</v>
      </c>
      <c r="C595" s="51">
        <v>2018</v>
      </c>
      <c r="D595" s="51"/>
      <c r="E595" s="51"/>
      <c r="F595" s="53"/>
      <c r="G595" s="58"/>
      <c r="H595" s="53"/>
      <c r="I595" s="58"/>
      <c r="J595" s="53"/>
      <c r="P595" s="61"/>
      <c r="Q595" s="58"/>
      <c r="R595" s="53"/>
      <c r="S595" s="58"/>
      <c r="T595" s="53"/>
      <c r="U595" s="58"/>
      <c r="V595" s="53"/>
      <c r="X595" s="53"/>
      <c r="Y595" s="65"/>
      <c r="Z595" s="53"/>
      <c r="AA595" s="58"/>
      <c r="AB595" s="58"/>
      <c r="AC595" s="51"/>
      <c r="AD595" s="53"/>
      <c r="AE595" s="51"/>
    </row>
    <row r="596" spans="1:31" hidden="1">
      <c r="A596" s="51" t="s">
        <v>630</v>
      </c>
      <c r="B596" s="51">
        <v>2020</v>
      </c>
      <c r="C596" s="51">
        <v>2019</v>
      </c>
      <c r="D596" s="51"/>
      <c r="E596" s="51"/>
      <c r="F596" s="53" t="s">
        <v>142</v>
      </c>
      <c r="G596" s="58"/>
      <c r="H596" s="53" t="s">
        <v>168</v>
      </c>
      <c r="I596" s="58"/>
      <c r="J596" s="53"/>
      <c r="P596" s="61"/>
      <c r="Q596" s="58"/>
      <c r="R596" s="53"/>
      <c r="S596" s="58"/>
      <c r="T596" s="53"/>
      <c r="U596" s="58"/>
      <c r="V596" s="53"/>
      <c r="X596" s="53"/>
      <c r="Y596" s="65"/>
      <c r="Z596" s="53"/>
      <c r="AA596" s="58"/>
      <c r="AB596" s="58"/>
      <c r="AC596" s="51"/>
      <c r="AD596" s="53"/>
      <c r="AE596" s="51"/>
    </row>
    <row r="597" spans="1:31" hidden="1">
      <c r="A597" s="51" t="s">
        <v>630</v>
      </c>
      <c r="B597" s="51">
        <v>2021</v>
      </c>
      <c r="C597" s="51">
        <v>2020</v>
      </c>
      <c r="D597" s="51"/>
      <c r="E597" s="51"/>
      <c r="F597" s="53" t="s">
        <v>142</v>
      </c>
      <c r="G597" s="58" t="s">
        <v>185</v>
      </c>
      <c r="H597" s="53" t="s">
        <v>168</v>
      </c>
      <c r="I597" s="58"/>
      <c r="J597" s="53"/>
      <c r="P597" s="61"/>
      <c r="Q597" s="58"/>
      <c r="R597" s="53"/>
      <c r="S597" s="58"/>
      <c r="T597" s="53"/>
      <c r="U597" s="58"/>
      <c r="V597" s="53"/>
      <c r="X597" s="53"/>
      <c r="Y597" s="65"/>
      <c r="Z597" s="53"/>
      <c r="AA597" s="58"/>
      <c r="AB597" s="58"/>
      <c r="AC597" s="51"/>
      <c r="AD597" s="53"/>
      <c r="AE597" s="51"/>
    </row>
    <row r="598" spans="1:31" ht="130.5" hidden="1">
      <c r="A598" s="51" t="s">
        <v>630</v>
      </c>
      <c r="B598" s="51">
        <v>2022</v>
      </c>
      <c r="C598" s="51">
        <v>2021</v>
      </c>
      <c r="D598" s="51"/>
      <c r="E598" s="51"/>
      <c r="F598" s="53" t="s">
        <v>142</v>
      </c>
      <c r="G598" s="54" t="s">
        <v>1396</v>
      </c>
      <c r="H598" s="104" t="s">
        <v>168</v>
      </c>
      <c r="I598" s="82"/>
      <c r="J598" s="81"/>
      <c r="K598" s="81"/>
      <c r="L598" s="235"/>
      <c r="M598" s="81"/>
      <c r="N598" s="81"/>
      <c r="O598" s="81"/>
      <c r="P598" s="81"/>
      <c r="Q598" s="82"/>
      <c r="R598" s="81"/>
      <c r="S598" s="82"/>
      <c r="T598" s="81"/>
      <c r="U598" s="82"/>
      <c r="V598" s="81"/>
      <c r="W598" s="82"/>
      <c r="X598" s="81"/>
      <c r="Y598" s="82"/>
      <c r="Z598" s="81"/>
      <c r="AA598" s="82"/>
      <c r="AB598" s="82"/>
      <c r="AC598" s="82"/>
      <c r="AD598" s="82"/>
      <c r="AE598" s="82"/>
    </row>
    <row r="599" spans="1:31" customFormat="1" hidden="1">
      <c r="A599" s="4" t="s">
        <v>630</v>
      </c>
      <c r="B599" s="4">
        <v>2023</v>
      </c>
      <c r="C599" s="4">
        <v>2022</v>
      </c>
      <c r="D599" s="4" t="s">
        <v>141</v>
      </c>
      <c r="E599" s="4"/>
      <c r="F599" s="10" t="s">
        <v>142</v>
      </c>
      <c r="G599" s="12"/>
      <c r="H599" s="10"/>
      <c r="I599" s="12"/>
      <c r="J599" s="10"/>
      <c r="K599" s="11"/>
      <c r="L599" s="11"/>
      <c r="M599" s="11"/>
      <c r="N599" s="11"/>
      <c r="O599" s="11"/>
      <c r="P599" s="17"/>
      <c r="Q599" s="12"/>
      <c r="R599" s="10"/>
      <c r="S599" s="12"/>
      <c r="T599" s="10"/>
      <c r="U599" s="12"/>
      <c r="V599" s="10"/>
      <c r="W599" s="11"/>
      <c r="X599" s="10"/>
      <c r="Y599" s="18"/>
      <c r="Z599" s="10"/>
      <c r="AA599" s="12"/>
      <c r="AB599" s="12"/>
      <c r="AC599" s="4"/>
      <c r="AD599" s="10" t="s">
        <v>1349</v>
      </c>
      <c r="AE599" s="4"/>
    </row>
    <row r="600" spans="1:31" hidden="1">
      <c r="A600" s="51" t="s">
        <v>635</v>
      </c>
      <c r="B600" s="34">
        <v>2017</v>
      </c>
      <c r="C600" s="51">
        <v>2016</v>
      </c>
      <c r="D600" s="51"/>
      <c r="E600" s="51"/>
      <c r="F600" s="53" t="s">
        <v>142</v>
      </c>
      <c r="G600" s="58"/>
      <c r="H600" s="81" t="s">
        <v>168</v>
      </c>
      <c r="I600" s="82"/>
      <c r="J600" s="81"/>
      <c r="K600" s="81"/>
      <c r="L600" s="235"/>
      <c r="M600" s="81"/>
      <c r="N600" s="81"/>
      <c r="O600" s="81"/>
      <c r="P600" s="81"/>
      <c r="Q600" s="82"/>
      <c r="R600" s="81"/>
      <c r="S600" s="82"/>
      <c r="T600" s="81"/>
      <c r="U600" s="82"/>
      <c r="V600" s="81"/>
      <c r="W600" s="82"/>
      <c r="X600" s="81"/>
      <c r="Y600" s="182"/>
      <c r="Z600" s="81"/>
      <c r="AA600" s="82"/>
      <c r="AB600" s="82"/>
      <c r="AC600" s="82"/>
      <c r="AD600" s="82"/>
      <c r="AE600" s="82"/>
    </row>
    <row r="601" spans="1:31" hidden="1">
      <c r="A601" s="51" t="s">
        <v>635</v>
      </c>
      <c r="B601" s="51">
        <v>2018</v>
      </c>
      <c r="C601" s="51">
        <v>2017</v>
      </c>
      <c r="D601" s="51"/>
      <c r="E601" s="51"/>
      <c r="F601" s="53"/>
      <c r="G601" s="58"/>
      <c r="H601" s="53"/>
      <c r="I601" s="58"/>
      <c r="J601" s="53"/>
      <c r="P601" s="61"/>
      <c r="Q601" s="58"/>
      <c r="R601" s="53"/>
      <c r="S601" s="58"/>
      <c r="T601" s="53"/>
      <c r="U601" s="58"/>
      <c r="V601" s="53"/>
      <c r="X601" s="53"/>
      <c r="Y601" s="65"/>
      <c r="Z601" s="53"/>
      <c r="AA601" s="58"/>
      <c r="AB601" s="58"/>
      <c r="AC601" s="51"/>
      <c r="AD601" s="53"/>
      <c r="AE601" s="51"/>
    </row>
    <row r="602" spans="1:31" hidden="1">
      <c r="A602" s="51" t="s">
        <v>635</v>
      </c>
      <c r="B602" s="51">
        <v>2019</v>
      </c>
      <c r="C602" s="51">
        <v>2018</v>
      </c>
      <c r="D602" s="51"/>
      <c r="E602" s="51"/>
      <c r="F602" s="53"/>
      <c r="G602" s="58"/>
      <c r="H602" s="53"/>
      <c r="I602" s="58"/>
      <c r="J602" s="53"/>
      <c r="P602" s="61"/>
      <c r="Q602" s="58"/>
      <c r="R602" s="53"/>
      <c r="S602" s="58"/>
      <c r="T602" s="53"/>
      <c r="U602" s="58"/>
      <c r="V602" s="53"/>
      <c r="X602" s="53"/>
      <c r="Y602" s="65"/>
      <c r="Z602" s="53"/>
      <c r="AA602" s="58"/>
      <c r="AB602" s="58"/>
      <c r="AC602" s="51"/>
      <c r="AD602" s="53"/>
      <c r="AE602" s="51"/>
    </row>
    <row r="603" spans="1:31" hidden="1">
      <c r="A603" s="51" t="s">
        <v>635</v>
      </c>
      <c r="B603" s="51">
        <v>2020</v>
      </c>
      <c r="C603" s="51">
        <v>2019</v>
      </c>
      <c r="D603" s="51"/>
      <c r="E603" s="51"/>
      <c r="F603" s="53" t="s">
        <v>168</v>
      </c>
      <c r="G603" s="58"/>
      <c r="H603" s="53"/>
      <c r="I603" s="58"/>
      <c r="J603" s="53"/>
      <c r="P603" s="61"/>
      <c r="Q603" s="58"/>
      <c r="R603" s="53"/>
      <c r="S603" s="58"/>
      <c r="T603" s="53"/>
      <c r="U603" s="58"/>
      <c r="V603" s="53"/>
      <c r="X603" s="53"/>
      <c r="Y603" s="65"/>
      <c r="Z603" s="53"/>
      <c r="AA603" s="58"/>
      <c r="AB603" s="58"/>
      <c r="AC603" s="51"/>
      <c r="AD603" s="53"/>
      <c r="AE603" s="51"/>
    </row>
    <row r="604" spans="1:31" hidden="1">
      <c r="A604" s="51" t="s">
        <v>635</v>
      </c>
      <c r="B604" s="51">
        <v>2021</v>
      </c>
      <c r="C604" s="51">
        <v>2020</v>
      </c>
      <c r="D604" s="51"/>
      <c r="E604" s="51"/>
      <c r="F604" s="53" t="s">
        <v>142</v>
      </c>
      <c r="G604" s="140" t="s">
        <v>1397</v>
      </c>
      <c r="H604" s="53" t="s">
        <v>168</v>
      </c>
      <c r="I604" s="58"/>
      <c r="J604" s="53"/>
      <c r="P604" s="61"/>
      <c r="Q604" s="58"/>
      <c r="R604" s="53"/>
      <c r="S604" s="58"/>
      <c r="T604" s="53"/>
      <c r="U604" s="58"/>
      <c r="V604" s="53"/>
      <c r="X604" s="53"/>
      <c r="Y604" s="65"/>
      <c r="Z604" s="53"/>
      <c r="AA604" s="58"/>
      <c r="AB604" s="58"/>
      <c r="AC604" s="51"/>
      <c r="AD604" s="53"/>
      <c r="AE604" s="51"/>
    </row>
    <row r="605" spans="1:31" hidden="1">
      <c r="A605" s="51" t="s">
        <v>635</v>
      </c>
      <c r="B605" s="51">
        <v>2022</v>
      </c>
      <c r="C605" s="51">
        <v>2021</v>
      </c>
      <c r="D605" s="51"/>
      <c r="E605" s="51"/>
      <c r="F605" s="53"/>
      <c r="G605" s="54"/>
      <c r="H605" s="53"/>
      <c r="I605" s="58"/>
      <c r="J605" s="53"/>
      <c r="P605" s="61"/>
      <c r="Q605" s="58"/>
      <c r="R605" s="53"/>
      <c r="S605" s="58"/>
      <c r="T605" s="53"/>
      <c r="U605" s="58"/>
      <c r="V605" s="53"/>
      <c r="X605" s="53"/>
      <c r="Y605" s="65"/>
      <c r="Z605" s="53"/>
      <c r="AA605" s="58"/>
      <c r="AB605" s="58"/>
      <c r="AC605" s="51"/>
      <c r="AD605" s="53"/>
      <c r="AE605" s="51"/>
    </row>
    <row r="606" spans="1:31" customFormat="1" hidden="1">
      <c r="A606" s="4" t="s">
        <v>635</v>
      </c>
      <c r="B606" s="4">
        <v>2023</v>
      </c>
      <c r="C606" s="4">
        <v>2022</v>
      </c>
      <c r="D606" s="4" t="s">
        <v>141</v>
      </c>
      <c r="E606" s="4"/>
      <c r="F606" s="10" t="s">
        <v>168</v>
      </c>
      <c r="G606" s="12"/>
      <c r="H606" s="10"/>
      <c r="I606" s="12"/>
      <c r="J606" s="10"/>
      <c r="K606" s="11"/>
      <c r="L606" s="11"/>
      <c r="M606" s="11"/>
      <c r="N606" s="11"/>
      <c r="O606" s="11"/>
      <c r="P606" s="17"/>
      <c r="Q606" s="12"/>
      <c r="R606" s="10"/>
      <c r="S606" s="12"/>
      <c r="T606" s="10"/>
      <c r="U606" s="12"/>
      <c r="V606" s="10"/>
      <c r="W606" s="11"/>
      <c r="X606" s="10"/>
      <c r="Y606" s="18"/>
      <c r="Z606" s="10"/>
      <c r="AA606" s="12"/>
      <c r="AB606" s="12"/>
      <c r="AC606" s="4"/>
      <c r="AD606" s="10"/>
      <c r="AE606" s="4"/>
    </row>
    <row r="607" spans="1:31" hidden="1">
      <c r="A607" s="51" t="s">
        <v>47</v>
      </c>
      <c r="B607" s="34">
        <v>2017</v>
      </c>
      <c r="C607" s="51">
        <v>2016</v>
      </c>
      <c r="D607" s="51"/>
      <c r="E607" s="51"/>
      <c r="F607" s="53" t="s">
        <v>168</v>
      </c>
      <c r="G607" s="58"/>
      <c r="H607" s="81" t="s">
        <v>168</v>
      </c>
      <c r="I607" s="82"/>
      <c r="J607" s="81"/>
      <c r="K607" s="81"/>
      <c r="L607" s="235"/>
      <c r="M607" s="81"/>
      <c r="N607" s="81"/>
      <c r="O607" s="81"/>
      <c r="P607" s="81"/>
      <c r="Q607" s="82"/>
      <c r="R607" s="81"/>
      <c r="S607" s="82"/>
      <c r="T607" s="81"/>
      <c r="U607" s="82"/>
      <c r="V607" s="81"/>
      <c r="W607" s="82"/>
      <c r="X607" s="81"/>
      <c r="Y607" s="182"/>
      <c r="Z607" s="81"/>
      <c r="AA607" s="82"/>
      <c r="AB607" s="82"/>
      <c r="AC607" s="82"/>
      <c r="AD607" s="82"/>
      <c r="AE607" s="82"/>
    </row>
    <row r="608" spans="1:31" hidden="1">
      <c r="A608" s="51" t="s">
        <v>47</v>
      </c>
      <c r="B608" s="51">
        <v>2018</v>
      </c>
      <c r="C608" s="51">
        <v>2017</v>
      </c>
      <c r="D608" s="51"/>
      <c r="E608" s="51"/>
      <c r="F608" s="53"/>
      <c r="G608" s="58"/>
      <c r="H608" s="53"/>
      <c r="I608" s="58"/>
      <c r="J608" s="53"/>
      <c r="P608" s="61"/>
      <c r="Q608" s="58"/>
      <c r="R608" s="53"/>
      <c r="S608" s="58"/>
      <c r="T608" s="53"/>
      <c r="U608" s="58"/>
      <c r="V608" s="53"/>
      <c r="X608" s="53"/>
      <c r="Y608" s="65"/>
      <c r="Z608" s="53"/>
      <c r="AA608" s="58"/>
      <c r="AB608" s="58"/>
      <c r="AC608" s="51"/>
      <c r="AD608" s="53"/>
      <c r="AE608" s="51"/>
    </row>
    <row r="609" spans="1:31" hidden="1">
      <c r="A609" s="51" t="s">
        <v>47</v>
      </c>
      <c r="B609" s="51">
        <v>2019</v>
      </c>
      <c r="C609" s="51">
        <v>2018</v>
      </c>
      <c r="D609" s="51"/>
      <c r="E609" s="51"/>
      <c r="F609" s="53"/>
      <c r="G609" s="58"/>
      <c r="H609" s="53"/>
      <c r="I609" s="58"/>
      <c r="J609" s="53"/>
      <c r="P609" s="61"/>
      <c r="Q609" s="58"/>
      <c r="R609" s="53"/>
      <c r="S609" s="58"/>
      <c r="T609" s="53"/>
      <c r="U609" s="58"/>
      <c r="V609" s="53"/>
      <c r="X609" s="53"/>
      <c r="Y609" s="65"/>
      <c r="Z609" s="53"/>
      <c r="AA609" s="58"/>
      <c r="AB609" s="58"/>
      <c r="AC609" s="51"/>
      <c r="AD609" s="53"/>
      <c r="AE609" s="51"/>
    </row>
    <row r="610" spans="1:31" hidden="1">
      <c r="A610" s="51" t="s">
        <v>47</v>
      </c>
      <c r="B610" s="51">
        <v>2020</v>
      </c>
      <c r="C610" s="51">
        <v>2019</v>
      </c>
      <c r="D610" s="51"/>
      <c r="E610" s="51"/>
      <c r="F610" s="53" t="s">
        <v>168</v>
      </c>
      <c r="G610" s="58"/>
      <c r="H610" s="53"/>
      <c r="I610" s="58"/>
      <c r="J610" s="53"/>
      <c r="P610" s="61"/>
      <c r="Q610" s="58"/>
      <c r="R610" s="53"/>
      <c r="S610" s="58"/>
      <c r="T610" s="53"/>
      <c r="U610" s="58"/>
      <c r="V610" s="53"/>
      <c r="X610" s="53"/>
      <c r="Y610" s="65"/>
      <c r="Z610" s="53"/>
      <c r="AA610" s="58"/>
      <c r="AB610" s="58"/>
      <c r="AC610" s="51"/>
      <c r="AD610" s="53"/>
      <c r="AE610" s="51"/>
    </row>
    <row r="611" spans="1:31" hidden="1">
      <c r="A611" s="51" t="s">
        <v>47</v>
      </c>
      <c r="B611" s="51">
        <v>2021</v>
      </c>
      <c r="C611" s="51">
        <v>2020</v>
      </c>
      <c r="D611" s="51"/>
      <c r="E611" s="51"/>
      <c r="F611" s="53" t="s">
        <v>142</v>
      </c>
      <c r="G611" s="58" t="s">
        <v>185</v>
      </c>
      <c r="H611" s="53" t="s">
        <v>142</v>
      </c>
      <c r="I611" s="58" t="s">
        <v>150</v>
      </c>
      <c r="J611" s="53" t="s">
        <v>226</v>
      </c>
      <c r="M611" s="158">
        <v>43891</v>
      </c>
      <c r="N611" s="59">
        <v>7528000</v>
      </c>
      <c r="O611" s="59">
        <v>5768550</v>
      </c>
      <c r="P611" s="61">
        <v>0.77</v>
      </c>
      <c r="Q611" s="58" t="s">
        <v>260</v>
      </c>
      <c r="R611" s="83">
        <v>1291060</v>
      </c>
      <c r="S611" s="63">
        <v>0.2238101429301991</v>
      </c>
      <c r="T611" s="83">
        <v>276693</v>
      </c>
      <c r="U611" s="63">
        <v>4.7965779962035521E-2</v>
      </c>
      <c r="V611" s="83">
        <v>4807</v>
      </c>
      <c r="W611" s="64">
        <v>8.3331166410969832E-4</v>
      </c>
      <c r="X611" s="53">
        <v>0</v>
      </c>
      <c r="Y611" s="65">
        <v>0</v>
      </c>
      <c r="Z611" s="83">
        <v>281500</v>
      </c>
      <c r="AA611" s="63">
        <v>4.8799091626145222E-2</v>
      </c>
      <c r="AB611" s="58" t="s">
        <v>149</v>
      </c>
      <c r="AC611" s="51"/>
      <c r="AD611" s="53"/>
      <c r="AE611" s="51"/>
    </row>
    <row r="612" spans="1:31" customFormat="1" hidden="1">
      <c r="A612" s="51" t="s">
        <v>47</v>
      </c>
      <c r="B612" s="5">
        <v>2022</v>
      </c>
      <c r="C612" s="5">
        <v>2021</v>
      </c>
      <c r="D612" s="5"/>
      <c r="E612" s="5"/>
      <c r="F612" s="53" t="s">
        <v>168</v>
      </c>
      <c r="G612" s="54"/>
      <c r="H612" s="105"/>
      <c r="I612" s="106"/>
      <c r="J612" s="105"/>
      <c r="K612" s="105"/>
      <c r="L612" s="233"/>
      <c r="M612" s="105"/>
      <c r="N612" s="105"/>
      <c r="O612" s="105"/>
      <c r="P612" s="105"/>
      <c r="Q612" s="106"/>
      <c r="R612" s="105"/>
      <c r="S612" s="106"/>
      <c r="T612" s="105"/>
      <c r="U612" s="106"/>
      <c r="V612" s="105"/>
      <c r="W612" s="106"/>
      <c r="X612" s="105"/>
      <c r="Y612" s="52"/>
      <c r="Z612" s="105"/>
      <c r="AA612" s="106"/>
      <c r="AB612" s="106"/>
      <c r="AC612" s="106"/>
      <c r="AD612" s="106"/>
      <c r="AE612" s="106"/>
    </row>
    <row r="613" spans="1:31">
      <c r="A613" s="51" t="s">
        <v>47</v>
      </c>
      <c r="B613" s="51">
        <v>2023</v>
      </c>
      <c r="C613" s="51">
        <v>2022</v>
      </c>
      <c r="D613" s="51" t="s">
        <v>1331</v>
      </c>
      <c r="E613" s="51"/>
      <c r="F613" s="53" t="s">
        <v>142</v>
      </c>
      <c r="G613" s="58"/>
      <c r="H613" s="53" t="s">
        <v>142</v>
      </c>
      <c r="I613" s="58" t="s">
        <v>150</v>
      </c>
      <c r="J613" s="105" t="s">
        <v>226</v>
      </c>
      <c r="K613" s="105"/>
      <c r="L613" s="233"/>
      <c r="M613" s="105"/>
      <c r="N613" s="198">
        <v>8344000</v>
      </c>
      <c r="O613" s="198">
        <v>6056286.9522503577</v>
      </c>
      <c r="P613" s="199">
        <v>0.72582537778647627</v>
      </c>
      <c r="Q613" s="106" t="s">
        <v>270</v>
      </c>
      <c r="R613" s="198">
        <v>1362819.1861624094</v>
      </c>
      <c r="S613" s="200">
        <v>0.22502553080910762</v>
      </c>
      <c r="T613" s="198">
        <v>533348.41019839863</v>
      </c>
      <c r="U613" s="200">
        <v>8.8065247634975474E-2</v>
      </c>
      <c r="V613" s="198">
        <v>35313.081944046455</v>
      </c>
      <c r="W613" s="200">
        <v>5.8308138670551332E-3</v>
      </c>
      <c r="X613" s="198">
        <v>0</v>
      </c>
      <c r="Y613" s="63">
        <v>0</v>
      </c>
      <c r="Z613" s="198">
        <v>568661.49214244494</v>
      </c>
      <c r="AA613" s="200">
        <v>9.3896061502030587E-2</v>
      </c>
      <c r="AB613" s="200"/>
      <c r="AC613" s="200"/>
      <c r="AD613" s="208" t="s">
        <v>168</v>
      </c>
      <c r="AE613" s="106" t="s">
        <v>161</v>
      </c>
    </row>
    <row r="614" spans="1:31" hidden="1">
      <c r="A614" s="47" t="s">
        <v>47</v>
      </c>
      <c r="B614" s="47">
        <v>2023</v>
      </c>
      <c r="C614" s="47">
        <v>2022</v>
      </c>
      <c r="D614" s="47" t="s">
        <v>1331</v>
      </c>
      <c r="E614" s="47"/>
      <c r="F614" s="55" t="s">
        <v>142</v>
      </c>
      <c r="G614" s="95"/>
      <c r="H614" s="55" t="s">
        <v>142</v>
      </c>
      <c r="I614" s="95" t="s">
        <v>165</v>
      </c>
      <c r="J614" s="55" t="s">
        <v>226</v>
      </c>
      <c r="K614" s="96"/>
      <c r="L614" s="96"/>
      <c r="M614" s="96"/>
      <c r="N614" s="146">
        <v>8344000</v>
      </c>
      <c r="O614" s="146">
        <v>6056286.9522503577</v>
      </c>
      <c r="P614" s="97">
        <v>0.72582537778647627</v>
      </c>
      <c r="Q614" s="95" t="s">
        <v>271</v>
      </c>
      <c r="R614" s="147">
        <v>1344728.8056966197</v>
      </c>
      <c r="S614" s="148">
        <v>0.22203848930852815</v>
      </c>
      <c r="T614" s="147">
        <v>447652.52217397856</v>
      </c>
      <c r="U614" s="148">
        <v>7.3915342140062013E-2</v>
      </c>
      <c r="V614" s="147">
        <v>39666.19837422327</v>
      </c>
      <c r="W614" s="149">
        <v>6.5495903161398835E-3</v>
      </c>
      <c r="X614" s="147">
        <v>0</v>
      </c>
      <c r="Y614" s="98">
        <v>0</v>
      </c>
      <c r="Z614" s="147">
        <v>487318.72054820188</v>
      </c>
      <c r="AA614" s="148">
        <v>8.0464932456201899E-2</v>
      </c>
      <c r="AB614" s="148"/>
      <c r="AC614" s="150"/>
      <c r="AD614" s="151"/>
      <c r="AE614" s="47" t="s">
        <v>161</v>
      </c>
    </row>
    <row r="615" spans="1:31" hidden="1">
      <c r="A615" s="51" t="s">
        <v>638</v>
      </c>
      <c r="B615" s="34">
        <v>2017</v>
      </c>
      <c r="C615" s="51">
        <v>2016</v>
      </c>
      <c r="D615" s="51"/>
      <c r="E615" s="51"/>
      <c r="F615" s="53" t="s">
        <v>168</v>
      </c>
      <c r="G615" s="58"/>
      <c r="H615" s="81" t="s">
        <v>168</v>
      </c>
      <c r="I615" s="82"/>
      <c r="J615" s="81"/>
      <c r="K615" s="81"/>
      <c r="L615" s="235"/>
      <c r="M615" s="81"/>
      <c r="N615" s="81"/>
      <c r="O615" s="81"/>
      <c r="P615" s="81"/>
      <c r="Q615" s="82"/>
      <c r="R615" s="81"/>
      <c r="S615" s="82"/>
      <c r="T615" s="81"/>
      <c r="U615" s="82"/>
      <c r="V615" s="81"/>
      <c r="W615" s="82"/>
      <c r="X615" s="81"/>
      <c r="Y615" s="182"/>
      <c r="Z615" s="81"/>
      <c r="AA615" s="82"/>
      <c r="AB615" s="82"/>
      <c r="AC615" s="82"/>
      <c r="AD615" s="82"/>
      <c r="AE615" s="82"/>
    </row>
    <row r="616" spans="1:31" hidden="1">
      <c r="A616" s="51" t="s">
        <v>638</v>
      </c>
      <c r="B616" s="51">
        <v>2018</v>
      </c>
      <c r="C616" s="51">
        <v>2017</v>
      </c>
      <c r="D616" s="51"/>
      <c r="E616" s="51"/>
      <c r="F616" s="53"/>
      <c r="G616" s="58"/>
      <c r="H616" s="53"/>
      <c r="I616" s="58"/>
      <c r="J616" s="53"/>
      <c r="P616" s="61"/>
      <c r="Q616" s="58"/>
      <c r="R616" s="53"/>
      <c r="S616" s="58"/>
      <c r="T616" s="53"/>
      <c r="U616" s="58"/>
      <c r="V616" s="53"/>
      <c r="X616" s="53"/>
      <c r="Y616" s="65"/>
      <c r="Z616" s="53"/>
      <c r="AA616" s="58"/>
      <c r="AB616" s="58"/>
      <c r="AC616" s="51"/>
      <c r="AD616" s="53"/>
      <c r="AE616" s="51"/>
    </row>
    <row r="617" spans="1:31" hidden="1">
      <c r="A617" s="51" t="s">
        <v>638</v>
      </c>
      <c r="B617" s="51">
        <v>2019</v>
      </c>
      <c r="C617" s="51">
        <v>2018</v>
      </c>
      <c r="D617" s="51"/>
      <c r="E617" s="51"/>
      <c r="F617" s="53"/>
      <c r="G617" s="58"/>
      <c r="H617" s="53"/>
      <c r="I617" s="58"/>
      <c r="J617" s="53"/>
      <c r="P617" s="61"/>
      <c r="Q617" s="58"/>
      <c r="R617" s="53"/>
      <c r="S617" s="58"/>
      <c r="T617" s="53"/>
      <c r="U617" s="58"/>
      <c r="V617" s="53"/>
      <c r="X617" s="53"/>
      <c r="Y617" s="65"/>
      <c r="Z617" s="53"/>
      <c r="AA617" s="58"/>
      <c r="AB617" s="58"/>
      <c r="AC617" s="51"/>
      <c r="AD617" s="53"/>
      <c r="AE617" s="51"/>
    </row>
    <row r="618" spans="1:31" hidden="1">
      <c r="A618" s="51" t="s">
        <v>638</v>
      </c>
      <c r="B618" s="51">
        <v>2020</v>
      </c>
      <c r="C618" s="51">
        <v>2019</v>
      </c>
      <c r="D618" s="51"/>
      <c r="E618" s="51"/>
      <c r="F618" s="53" t="s">
        <v>168</v>
      </c>
      <c r="G618" s="58"/>
      <c r="H618" s="53"/>
      <c r="I618" s="58"/>
      <c r="J618" s="53"/>
      <c r="P618" s="61"/>
      <c r="Q618" s="58"/>
      <c r="R618" s="53"/>
      <c r="S618" s="58"/>
      <c r="T618" s="53"/>
      <c r="U618" s="58"/>
      <c r="V618" s="53"/>
      <c r="X618" s="53"/>
      <c r="Y618" s="65"/>
      <c r="Z618" s="53"/>
      <c r="AA618" s="58"/>
      <c r="AB618" s="58"/>
      <c r="AC618" s="51"/>
      <c r="AD618" s="53"/>
      <c r="AE618" s="51"/>
    </row>
    <row r="619" spans="1:31" customFormat="1" hidden="1">
      <c r="A619" s="5" t="s">
        <v>638</v>
      </c>
      <c r="B619" s="5">
        <v>2021</v>
      </c>
      <c r="C619" s="5">
        <v>2020</v>
      </c>
      <c r="D619" s="5"/>
      <c r="E619" s="5"/>
      <c r="F619" s="9" t="s">
        <v>168</v>
      </c>
      <c r="G619" s="1"/>
      <c r="H619" s="9"/>
      <c r="I619" s="1"/>
      <c r="J619" s="9"/>
      <c r="P619" s="23"/>
      <c r="Q619" s="1"/>
      <c r="R619" s="9"/>
      <c r="S619" s="1"/>
      <c r="T619" s="9"/>
      <c r="U619" s="1"/>
      <c r="V619" s="9"/>
      <c r="X619" s="9"/>
      <c r="Y619" s="42"/>
      <c r="Z619" s="9"/>
      <c r="AA619" s="1"/>
      <c r="AB619" s="1"/>
      <c r="AC619" s="5"/>
      <c r="AD619" s="9"/>
      <c r="AE619" s="5"/>
    </row>
    <row r="620" spans="1:31" hidden="1">
      <c r="A620" s="51" t="s">
        <v>638</v>
      </c>
      <c r="B620" s="51">
        <v>2022</v>
      </c>
      <c r="C620" s="51">
        <v>2021</v>
      </c>
      <c r="D620" s="51"/>
      <c r="E620" s="51"/>
      <c r="F620" s="53"/>
      <c r="G620" s="54"/>
      <c r="H620" s="53"/>
      <c r="I620" s="58"/>
      <c r="J620" s="53"/>
      <c r="P620" s="61"/>
      <c r="Q620" s="58"/>
      <c r="R620" s="53"/>
      <c r="S620" s="58"/>
      <c r="T620" s="53"/>
      <c r="U620" s="58"/>
      <c r="V620" s="53"/>
      <c r="X620" s="53"/>
      <c r="Y620" s="65"/>
      <c r="Z620" s="53"/>
      <c r="AA620" s="58"/>
      <c r="AB620" s="58"/>
      <c r="AC620" s="51"/>
      <c r="AD620" s="53"/>
      <c r="AE620" s="51"/>
    </row>
    <row r="621" spans="1:31">
      <c r="A621" s="47" t="s">
        <v>638</v>
      </c>
      <c r="B621" s="47">
        <v>2023</v>
      </c>
      <c r="C621" s="47">
        <v>2022</v>
      </c>
      <c r="D621" s="47"/>
      <c r="E621" s="47"/>
      <c r="F621" s="55" t="s">
        <v>142</v>
      </c>
      <c r="G621" s="95"/>
      <c r="H621" s="55" t="s">
        <v>1334</v>
      </c>
      <c r="I621" s="95" t="s">
        <v>150</v>
      </c>
      <c r="J621" s="55"/>
      <c r="K621" s="96"/>
      <c r="L621" s="96"/>
      <c r="M621" s="96"/>
      <c r="N621" s="96"/>
      <c r="O621" s="96"/>
      <c r="P621" s="97"/>
      <c r="Q621" s="95"/>
      <c r="R621" s="55"/>
      <c r="S621" s="95"/>
      <c r="T621" s="55"/>
      <c r="U621" s="95"/>
      <c r="V621" s="55"/>
      <c r="W621" s="96"/>
      <c r="X621" s="55"/>
      <c r="Y621" s="98"/>
      <c r="Z621" s="55"/>
      <c r="AA621" s="95"/>
      <c r="AB621" s="95"/>
      <c r="AC621" s="47"/>
      <c r="AD621" s="55" t="s">
        <v>168</v>
      </c>
      <c r="AE621" s="47"/>
    </row>
    <row r="622" spans="1:31" hidden="1">
      <c r="A622" s="51" t="s">
        <v>641</v>
      </c>
      <c r="B622" s="34">
        <v>2017</v>
      </c>
      <c r="C622" s="51">
        <v>2016</v>
      </c>
      <c r="D622" s="51"/>
      <c r="E622" s="51"/>
      <c r="F622" s="53" t="s">
        <v>168</v>
      </c>
      <c r="G622" s="58"/>
      <c r="H622" s="105"/>
      <c r="I622" s="106"/>
      <c r="J622" s="105"/>
      <c r="K622" s="105"/>
      <c r="L622" s="233"/>
      <c r="M622" s="105"/>
      <c r="N622" s="105"/>
      <c r="O622" s="105"/>
      <c r="P622" s="105"/>
      <c r="Q622" s="106"/>
      <c r="R622" s="105"/>
      <c r="S622" s="106"/>
      <c r="T622" s="105"/>
      <c r="U622" s="106"/>
      <c r="V622" s="105"/>
      <c r="W622" s="106"/>
      <c r="X622" s="105"/>
      <c r="Y622" s="106"/>
      <c r="Z622" s="105"/>
      <c r="AA622" s="106"/>
      <c r="AB622" s="106"/>
      <c r="AC622" s="106"/>
      <c r="AD622" s="106"/>
      <c r="AE622" s="106"/>
    </row>
    <row r="623" spans="1:31" hidden="1">
      <c r="A623" s="51" t="s">
        <v>641</v>
      </c>
      <c r="B623" s="51">
        <v>2018</v>
      </c>
      <c r="C623" s="51">
        <v>2017</v>
      </c>
      <c r="D623" s="51"/>
      <c r="E623" s="51"/>
      <c r="F623" s="53"/>
      <c r="G623" s="58"/>
      <c r="H623" s="53"/>
      <c r="I623" s="58"/>
      <c r="J623" s="53"/>
      <c r="P623" s="61"/>
      <c r="Q623" s="58"/>
      <c r="R623" s="53"/>
      <c r="S623" s="58"/>
      <c r="T623" s="53"/>
      <c r="U623" s="58"/>
      <c r="V623" s="53"/>
      <c r="X623" s="53"/>
      <c r="Y623" s="65"/>
      <c r="Z623" s="53"/>
      <c r="AA623" s="58"/>
      <c r="AB623" s="58"/>
      <c r="AC623" s="51"/>
      <c r="AD623" s="53"/>
      <c r="AE623" s="51"/>
    </row>
    <row r="624" spans="1:31" hidden="1">
      <c r="A624" s="51" t="s">
        <v>641</v>
      </c>
      <c r="B624" s="51">
        <v>2019</v>
      </c>
      <c r="C624" s="51">
        <v>2018</v>
      </c>
      <c r="D624" s="51"/>
      <c r="E624" s="51"/>
      <c r="F624" s="53"/>
      <c r="G624" s="58"/>
      <c r="H624" s="53"/>
      <c r="I624" s="58"/>
      <c r="J624" s="53"/>
      <c r="P624" s="61"/>
      <c r="Q624" s="58"/>
      <c r="R624" s="53"/>
      <c r="S624" s="58"/>
      <c r="T624" s="53"/>
      <c r="U624" s="58"/>
      <c r="V624" s="53"/>
      <c r="X624" s="53"/>
      <c r="Y624" s="65"/>
      <c r="Z624" s="53"/>
      <c r="AA624" s="58"/>
      <c r="AB624" s="58"/>
      <c r="AC624" s="51"/>
      <c r="AD624" s="53"/>
      <c r="AE624" s="51"/>
    </row>
    <row r="625" spans="1:31" hidden="1">
      <c r="A625" s="51" t="s">
        <v>641</v>
      </c>
      <c r="B625" s="51">
        <v>2020</v>
      </c>
      <c r="C625" s="51">
        <v>2019</v>
      </c>
      <c r="D625" s="51"/>
      <c r="E625" s="51"/>
      <c r="F625" s="53" t="s">
        <v>168</v>
      </c>
      <c r="G625" s="58"/>
      <c r="H625" s="53"/>
      <c r="I625" s="58"/>
      <c r="J625" s="53"/>
      <c r="P625" s="61"/>
      <c r="Q625" s="58"/>
      <c r="R625" s="53"/>
      <c r="S625" s="58"/>
      <c r="T625" s="53"/>
      <c r="U625" s="58"/>
      <c r="V625" s="53"/>
      <c r="X625" s="53"/>
      <c r="Y625" s="65"/>
      <c r="Z625" s="53"/>
      <c r="AA625" s="58"/>
      <c r="AB625" s="58"/>
      <c r="AC625" s="51"/>
      <c r="AD625" s="53"/>
      <c r="AE625" s="51"/>
    </row>
    <row r="626" spans="1:31" customFormat="1" hidden="1">
      <c r="A626" s="5" t="s">
        <v>641</v>
      </c>
      <c r="B626" s="5">
        <v>2021</v>
      </c>
      <c r="C626" s="5">
        <v>2020</v>
      </c>
      <c r="D626" s="5"/>
      <c r="E626" s="5"/>
      <c r="F626" s="9" t="s">
        <v>168</v>
      </c>
      <c r="G626" s="1"/>
      <c r="H626" s="9"/>
      <c r="I626" s="1"/>
      <c r="J626" s="9"/>
      <c r="P626" s="23"/>
      <c r="Q626" s="1"/>
      <c r="R626" s="9"/>
      <c r="S626" s="1"/>
      <c r="T626" s="9"/>
      <c r="U626" s="1"/>
      <c r="V626" s="9"/>
      <c r="X626" s="9"/>
      <c r="Y626" s="42"/>
      <c r="Z626" s="9"/>
      <c r="AA626" s="1"/>
      <c r="AB626" s="1"/>
      <c r="AC626" s="5"/>
      <c r="AD626" s="9"/>
      <c r="AE626" s="5"/>
    </row>
    <row r="627" spans="1:31" hidden="1">
      <c r="A627" s="51" t="s">
        <v>641</v>
      </c>
      <c r="B627" s="51">
        <v>2022</v>
      </c>
      <c r="C627" s="51">
        <v>2021</v>
      </c>
      <c r="D627" s="51"/>
      <c r="E627" s="51"/>
      <c r="F627" s="53"/>
      <c r="G627" s="54"/>
      <c r="H627" s="53"/>
      <c r="I627" s="58"/>
      <c r="J627" s="53"/>
      <c r="P627" s="61"/>
      <c r="Q627" s="58"/>
      <c r="R627" s="53"/>
      <c r="S627" s="58"/>
      <c r="T627" s="53"/>
      <c r="U627" s="58"/>
      <c r="V627" s="53"/>
      <c r="X627" s="53"/>
      <c r="Y627" s="65"/>
      <c r="Z627" s="53"/>
      <c r="AA627" s="58"/>
      <c r="AB627" s="58"/>
      <c r="AC627" s="51"/>
      <c r="AD627" s="53"/>
      <c r="AE627" s="51"/>
    </row>
    <row r="628" spans="1:31" customFormat="1" hidden="1">
      <c r="A628" s="4" t="s">
        <v>641</v>
      </c>
      <c r="B628" s="4">
        <v>2023</v>
      </c>
      <c r="C628" s="4">
        <v>2022</v>
      </c>
      <c r="D628" s="4"/>
      <c r="E628" s="4"/>
      <c r="F628" s="10" t="s">
        <v>168</v>
      </c>
      <c r="G628" s="12"/>
      <c r="H628" s="10"/>
      <c r="I628" s="12"/>
      <c r="J628" s="10"/>
      <c r="K628" s="11"/>
      <c r="L628" s="11"/>
      <c r="M628" s="11"/>
      <c r="N628" s="11"/>
      <c r="O628" s="11"/>
      <c r="P628" s="17"/>
      <c r="Q628" s="12"/>
      <c r="R628" s="10"/>
      <c r="S628" s="12"/>
      <c r="T628" s="10"/>
      <c r="U628" s="12"/>
      <c r="V628" s="10"/>
      <c r="W628" s="11"/>
      <c r="X628" s="10"/>
      <c r="Y628" s="18"/>
      <c r="Z628" s="10"/>
      <c r="AA628" s="12"/>
      <c r="AB628" s="12"/>
      <c r="AC628" s="4"/>
      <c r="AD628" s="10"/>
      <c r="AE628" s="4"/>
    </row>
    <row r="629" spans="1:31" hidden="1">
      <c r="A629" s="51" t="s">
        <v>642</v>
      </c>
      <c r="B629" s="34">
        <v>2017</v>
      </c>
      <c r="C629" s="51">
        <v>2016</v>
      </c>
      <c r="D629" s="51"/>
      <c r="E629" s="51"/>
      <c r="F629" s="53" t="s">
        <v>168</v>
      </c>
      <c r="G629" s="58"/>
      <c r="H629" s="81" t="s">
        <v>168</v>
      </c>
      <c r="I629" s="82"/>
      <c r="J629" s="81"/>
      <c r="K629" s="81"/>
      <c r="L629" s="235"/>
      <c r="M629" s="81"/>
      <c r="N629" s="81"/>
      <c r="O629" s="81"/>
      <c r="P629" s="81"/>
      <c r="Q629" s="82"/>
      <c r="R629" s="81"/>
      <c r="S629" s="82"/>
      <c r="T629" s="81"/>
      <c r="U629" s="82"/>
      <c r="V629" s="81"/>
      <c r="W629" s="82"/>
      <c r="X629" s="81"/>
      <c r="Y629" s="182"/>
      <c r="Z629" s="81"/>
      <c r="AA629" s="82"/>
      <c r="AB629" s="82"/>
      <c r="AC629" s="82"/>
      <c r="AD629" s="82"/>
      <c r="AE629" s="82"/>
    </row>
    <row r="630" spans="1:31" hidden="1">
      <c r="A630" s="51" t="s">
        <v>642</v>
      </c>
      <c r="B630" s="51">
        <v>2018</v>
      </c>
      <c r="C630" s="51">
        <v>2017</v>
      </c>
      <c r="D630" s="51"/>
      <c r="E630" s="51"/>
      <c r="F630" s="53"/>
      <c r="G630" s="58"/>
      <c r="H630" s="53"/>
      <c r="I630" s="58"/>
      <c r="J630" s="53"/>
      <c r="P630" s="61"/>
      <c r="Q630" s="58"/>
      <c r="R630" s="53"/>
      <c r="S630" s="58"/>
      <c r="T630" s="53"/>
      <c r="U630" s="58"/>
      <c r="V630" s="53"/>
      <c r="X630" s="53"/>
      <c r="Y630" s="65"/>
      <c r="Z630" s="53"/>
      <c r="AA630" s="58"/>
      <c r="AB630" s="58"/>
      <c r="AC630" s="51"/>
      <c r="AD630" s="53"/>
      <c r="AE630" s="51"/>
    </row>
    <row r="631" spans="1:31" hidden="1">
      <c r="A631" s="51" t="s">
        <v>642</v>
      </c>
      <c r="B631" s="51">
        <v>2019</v>
      </c>
      <c r="C631" s="51">
        <v>2018</v>
      </c>
      <c r="D631" s="51"/>
      <c r="E631" s="51"/>
      <c r="F631" s="53"/>
      <c r="G631" s="58"/>
      <c r="H631" s="53"/>
      <c r="I631" s="58"/>
      <c r="J631" s="53" t="s">
        <v>176</v>
      </c>
      <c r="N631" s="52" t="s">
        <v>424</v>
      </c>
      <c r="O631" s="60">
        <v>2173419.6</v>
      </c>
      <c r="P631" s="100"/>
      <c r="Q631" s="58" t="s">
        <v>644</v>
      </c>
      <c r="R631" s="62">
        <v>1321439.1168</v>
      </c>
      <c r="S631" s="63">
        <v>0.60799999999999998</v>
      </c>
      <c r="T631" s="86" t="s">
        <v>61</v>
      </c>
      <c r="U631" s="87" t="s">
        <v>61</v>
      </c>
      <c r="V631" s="86" t="s">
        <v>61</v>
      </c>
      <c r="W631" s="87" t="s">
        <v>61</v>
      </c>
      <c r="X631" s="86" t="s">
        <v>61</v>
      </c>
      <c r="Y631" s="88" t="s">
        <v>61</v>
      </c>
      <c r="Z631" s="62">
        <v>239076.15600000002</v>
      </c>
      <c r="AA631" s="63">
        <v>0.11</v>
      </c>
      <c r="AB631" s="87" t="s">
        <v>61</v>
      </c>
      <c r="AC631" s="80"/>
      <c r="AD631" s="79" t="s">
        <v>168</v>
      </c>
      <c r="AE631" s="80" t="s">
        <v>803</v>
      </c>
    </row>
    <row r="632" spans="1:31" hidden="1">
      <c r="A632" s="51" t="s">
        <v>642</v>
      </c>
      <c r="B632" s="51">
        <v>2020</v>
      </c>
      <c r="C632" s="51">
        <v>2019</v>
      </c>
      <c r="D632" s="51"/>
      <c r="E632" s="51" t="s">
        <v>344</v>
      </c>
      <c r="F632" s="53" t="s">
        <v>142</v>
      </c>
      <c r="G632" s="58"/>
      <c r="H632" s="53" t="s">
        <v>142</v>
      </c>
      <c r="I632" s="58"/>
      <c r="J632" s="53" t="s">
        <v>294</v>
      </c>
      <c r="N632" s="60">
        <v>3586666.6666666665</v>
      </c>
      <c r="O632" s="60">
        <v>2690000</v>
      </c>
      <c r="P632" s="103"/>
      <c r="Q632" s="58" t="s">
        <v>645</v>
      </c>
      <c r="R632" s="62">
        <v>1565580.0000000002</v>
      </c>
      <c r="S632" s="63">
        <v>0.58199999999999996</v>
      </c>
      <c r="T632" s="79" t="s">
        <v>61</v>
      </c>
      <c r="U632" s="63" t="s">
        <v>61</v>
      </c>
      <c r="V632" s="79" t="s">
        <v>61</v>
      </c>
      <c r="W632" s="64" t="s">
        <v>61</v>
      </c>
      <c r="X632" s="62" t="s">
        <v>61</v>
      </c>
      <c r="Y632" s="65" t="s">
        <v>61</v>
      </c>
      <c r="Z632" s="62">
        <v>462679.99999999994</v>
      </c>
      <c r="AA632" s="63">
        <v>0.17</v>
      </c>
      <c r="AB632" s="63" t="s">
        <v>61</v>
      </c>
      <c r="AC632" s="80"/>
      <c r="AD632" s="79" t="s">
        <v>168</v>
      </c>
      <c r="AE632" s="80" t="s">
        <v>148</v>
      </c>
    </row>
    <row r="633" spans="1:31" hidden="1">
      <c r="A633" s="51" t="s">
        <v>642</v>
      </c>
      <c r="B633" s="51">
        <v>2021</v>
      </c>
      <c r="C633" s="51">
        <v>2020</v>
      </c>
      <c r="D633" s="51"/>
      <c r="E633" s="51" t="s">
        <v>344</v>
      </c>
      <c r="F633" s="53" t="s">
        <v>142</v>
      </c>
      <c r="G633" s="58" t="s">
        <v>824</v>
      </c>
      <c r="H633" s="53" t="s">
        <v>142</v>
      </c>
      <c r="I633" s="58" t="s">
        <v>150</v>
      </c>
      <c r="J633" s="53" t="s">
        <v>1398</v>
      </c>
      <c r="M633" s="158">
        <v>43862</v>
      </c>
      <c r="N633" s="59">
        <v>3924981</v>
      </c>
      <c r="O633" s="59">
        <v>3924981</v>
      </c>
      <c r="P633" s="61">
        <v>1</v>
      </c>
      <c r="Q633" s="183" t="s">
        <v>646</v>
      </c>
      <c r="R633" s="83">
        <v>2260789.0559999999</v>
      </c>
      <c r="S633" s="63">
        <v>0.57599999999999996</v>
      </c>
      <c r="T633" s="83">
        <v>153074.25899999999</v>
      </c>
      <c r="U633" s="63">
        <v>3.9E-2</v>
      </c>
      <c r="V633" s="83">
        <v>3924.9810000000002</v>
      </c>
      <c r="W633" s="64">
        <v>1E-3</v>
      </c>
      <c r="X633" s="130"/>
      <c r="Y633" s="65"/>
      <c r="Z633" s="83">
        <v>156999.24</v>
      </c>
      <c r="AA633" s="63">
        <v>0.04</v>
      </c>
      <c r="AB633" s="184" t="s">
        <v>61</v>
      </c>
      <c r="AC633" s="51"/>
      <c r="AD633" s="53"/>
      <c r="AE633" s="51"/>
    </row>
    <row r="634" spans="1:31" ht="217.5" hidden="1">
      <c r="A634" s="51" t="s">
        <v>642</v>
      </c>
      <c r="B634" s="51">
        <v>2022</v>
      </c>
      <c r="C634" s="51">
        <v>2021</v>
      </c>
      <c r="D634" s="51"/>
      <c r="E634" s="51"/>
      <c r="F634" s="53" t="s">
        <v>142</v>
      </c>
      <c r="G634" s="54" t="s">
        <v>1399</v>
      </c>
      <c r="H634" s="104" t="s">
        <v>168</v>
      </c>
      <c r="I634" s="82"/>
      <c r="J634" s="81"/>
      <c r="K634" s="81"/>
      <c r="L634" s="235"/>
      <c r="M634" s="81"/>
      <c r="N634" s="81"/>
      <c r="O634" s="81"/>
      <c r="P634" s="81"/>
      <c r="Q634" s="82"/>
      <c r="R634" s="81"/>
      <c r="S634" s="82"/>
      <c r="T634" s="81"/>
      <c r="U634" s="82"/>
      <c r="V634" s="81"/>
      <c r="W634" s="82"/>
      <c r="X634" s="81"/>
      <c r="Y634" s="82"/>
      <c r="Z634" s="81"/>
      <c r="AA634" s="82"/>
      <c r="AB634" s="82"/>
      <c r="AC634" s="82"/>
      <c r="AD634" s="82"/>
      <c r="AE634" s="82"/>
    </row>
    <row r="635" spans="1:31">
      <c r="A635" s="51" t="s">
        <v>642</v>
      </c>
      <c r="B635" s="51">
        <v>2023</v>
      </c>
      <c r="C635" s="51">
        <v>2022</v>
      </c>
      <c r="D635" s="51" t="s">
        <v>1315</v>
      </c>
      <c r="E635" s="51" t="s">
        <v>344</v>
      </c>
      <c r="F635" s="53" t="s">
        <v>142</v>
      </c>
      <c r="G635" s="58"/>
      <c r="H635" s="53" t="s">
        <v>1316</v>
      </c>
      <c r="I635" s="106" t="s">
        <v>150</v>
      </c>
      <c r="J635" s="53"/>
      <c r="P635" s="67"/>
      <c r="Q635" s="58"/>
      <c r="R635" s="53"/>
      <c r="S635" s="58"/>
      <c r="T635" s="53"/>
      <c r="U635" s="58"/>
      <c r="V635" s="53"/>
      <c r="X635" s="53"/>
      <c r="Y635" s="68"/>
      <c r="Z635" s="53"/>
      <c r="AA635" s="58"/>
      <c r="AB635" s="58"/>
      <c r="AC635" s="51"/>
      <c r="AD635" s="53" t="s">
        <v>330</v>
      </c>
      <c r="AE635" s="51"/>
    </row>
    <row r="636" spans="1:31" hidden="1">
      <c r="A636" s="47" t="s">
        <v>642</v>
      </c>
      <c r="B636" s="47">
        <v>2023</v>
      </c>
      <c r="C636" s="47">
        <v>2022</v>
      </c>
      <c r="D636" s="47" t="s">
        <v>1315</v>
      </c>
      <c r="E636" s="47"/>
      <c r="F636" s="55" t="s">
        <v>142</v>
      </c>
      <c r="G636" s="95"/>
      <c r="H636" s="55"/>
      <c r="I636" s="95" t="s">
        <v>165</v>
      </c>
      <c r="J636" s="55"/>
      <c r="K636" s="96"/>
      <c r="L636" s="96"/>
      <c r="M636" s="96"/>
      <c r="N636" s="96"/>
      <c r="O636" s="96"/>
      <c r="P636" s="97"/>
      <c r="Q636" s="95"/>
      <c r="R636" s="55"/>
      <c r="S636" s="95"/>
      <c r="T636" s="55"/>
      <c r="U636" s="95"/>
      <c r="V636" s="55"/>
      <c r="W636" s="96"/>
      <c r="X636" s="55"/>
      <c r="Y636" s="98"/>
      <c r="Z636" s="55"/>
      <c r="AA636" s="95"/>
      <c r="AB636" s="95"/>
      <c r="AC636" s="47"/>
      <c r="AD636" s="55"/>
      <c r="AE636" s="47"/>
    </row>
    <row r="637" spans="1:31" hidden="1">
      <c r="A637" s="51" t="s">
        <v>650</v>
      </c>
      <c r="B637" s="34">
        <v>2017</v>
      </c>
      <c r="C637" s="51">
        <v>2016</v>
      </c>
      <c r="D637" s="51"/>
      <c r="E637" s="51"/>
      <c r="F637" s="53" t="s">
        <v>168</v>
      </c>
      <c r="G637" s="58"/>
      <c r="H637" s="105"/>
      <c r="I637" s="106"/>
      <c r="J637" s="105"/>
      <c r="K637" s="105"/>
      <c r="L637" s="233"/>
      <c r="M637" s="105"/>
      <c r="N637" s="105"/>
      <c r="O637" s="105"/>
      <c r="P637" s="105"/>
      <c r="Q637" s="106"/>
      <c r="R637" s="105"/>
      <c r="S637" s="106"/>
      <c r="T637" s="105"/>
      <c r="U637" s="106"/>
      <c r="V637" s="105"/>
      <c r="W637" s="106"/>
      <c r="X637" s="105"/>
      <c r="Y637" s="106"/>
      <c r="Z637" s="105"/>
      <c r="AA637" s="106"/>
      <c r="AB637" s="106"/>
      <c r="AC637" s="106"/>
      <c r="AD637" s="106"/>
      <c r="AE637" s="106"/>
    </row>
    <row r="638" spans="1:31" hidden="1">
      <c r="A638" s="51" t="s">
        <v>650</v>
      </c>
      <c r="B638" s="51">
        <v>2018</v>
      </c>
      <c r="C638" s="51">
        <v>2017</v>
      </c>
      <c r="D638" s="51"/>
      <c r="E638" s="51"/>
      <c r="F638" s="53"/>
      <c r="G638" s="58"/>
      <c r="H638" s="53"/>
      <c r="I638" s="58"/>
      <c r="J638" s="53"/>
      <c r="P638" s="61"/>
      <c r="Q638" s="58"/>
      <c r="R638" s="53"/>
      <c r="S638" s="58"/>
      <c r="T638" s="53"/>
      <c r="U638" s="58"/>
      <c r="V638" s="53"/>
      <c r="X638" s="53"/>
      <c r="Y638" s="65"/>
      <c r="Z638" s="53"/>
      <c r="AA638" s="58"/>
      <c r="AB638" s="58"/>
      <c r="AC638" s="51"/>
      <c r="AD638" s="53"/>
      <c r="AE638" s="51"/>
    </row>
    <row r="639" spans="1:31" hidden="1">
      <c r="A639" s="51" t="s">
        <v>650</v>
      </c>
      <c r="B639" s="51">
        <v>2019</v>
      </c>
      <c r="C639" s="51">
        <v>2018</v>
      </c>
      <c r="D639" s="51"/>
      <c r="E639" s="51"/>
      <c r="F639" s="53"/>
      <c r="G639" s="58"/>
      <c r="H639" s="53"/>
      <c r="I639" s="58"/>
      <c r="J639" s="53"/>
      <c r="P639" s="61"/>
      <c r="Q639" s="58"/>
      <c r="R639" s="53"/>
      <c r="S639" s="58"/>
      <c r="T639" s="53"/>
      <c r="U639" s="58"/>
      <c r="V639" s="53"/>
      <c r="X639" s="53"/>
      <c r="Y639" s="65"/>
      <c r="Z639" s="53"/>
      <c r="AA639" s="58"/>
      <c r="AB639" s="58"/>
      <c r="AC639" s="51"/>
      <c r="AD639" s="53"/>
      <c r="AE639" s="51"/>
    </row>
    <row r="640" spans="1:31" hidden="1">
      <c r="A640" s="51" t="s">
        <v>650</v>
      </c>
      <c r="B640" s="51">
        <v>2020</v>
      </c>
      <c r="C640" s="51">
        <v>2019</v>
      </c>
      <c r="D640" s="51"/>
      <c r="E640" s="51"/>
      <c r="F640" s="53" t="s">
        <v>168</v>
      </c>
      <c r="G640" s="58"/>
      <c r="H640" s="53"/>
      <c r="I640" s="58"/>
      <c r="J640" s="53"/>
      <c r="P640" s="61"/>
      <c r="Q640" s="58"/>
      <c r="R640" s="53"/>
      <c r="S640" s="58"/>
      <c r="T640" s="53"/>
      <c r="U640" s="58"/>
      <c r="V640" s="53"/>
      <c r="X640" s="53"/>
      <c r="Y640" s="65"/>
      <c r="Z640" s="53"/>
      <c r="AA640" s="58"/>
      <c r="AB640" s="58"/>
      <c r="AC640" s="51"/>
      <c r="AD640" s="53"/>
      <c r="AE640" s="51"/>
    </row>
    <row r="641" spans="1:31" customFormat="1" hidden="1">
      <c r="A641" s="5" t="s">
        <v>650</v>
      </c>
      <c r="B641" s="5">
        <v>2021</v>
      </c>
      <c r="C641" s="5">
        <v>2020</v>
      </c>
      <c r="D641" s="5"/>
      <c r="E641" s="5"/>
      <c r="F641" s="9" t="s">
        <v>168</v>
      </c>
      <c r="G641" s="1"/>
      <c r="H641" s="9"/>
      <c r="I641" s="1"/>
      <c r="J641" s="9"/>
      <c r="P641" s="23"/>
      <c r="Q641" s="1"/>
      <c r="R641" s="9"/>
      <c r="S641" s="1"/>
      <c r="T641" s="9"/>
      <c r="U641" s="1"/>
      <c r="V641" s="9"/>
      <c r="X641" s="9"/>
      <c r="Y641" s="42"/>
      <c r="Z641" s="9"/>
      <c r="AA641" s="1"/>
      <c r="AB641" s="1"/>
      <c r="AC641" s="5"/>
      <c r="AD641" s="9"/>
      <c r="AE641" s="5"/>
    </row>
    <row r="642" spans="1:31" hidden="1">
      <c r="A642" s="51" t="s">
        <v>650</v>
      </c>
      <c r="B642" s="51">
        <v>2022</v>
      </c>
      <c r="C642" s="51">
        <v>2021</v>
      </c>
      <c r="D642" s="51"/>
      <c r="E642" s="51"/>
      <c r="F642" s="53"/>
      <c r="G642" s="54"/>
      <c r="H642" s="53"/>
      <c r="I642" s="58"/>
      <c r="J642" s="53"/>
      <c r="P642" s="61"/>
      <c r="Q642" s="58"/>
      <c r="R642" s="53"/>
      <c r="S642" s="58"/>
      <c r="T642" s="53"/>
      <c r="U642" s="58"/>
      <c r="V642" s="53"/>
      <c r="X642" s="53"/>
      <c r="Y642" s="65"/>
      <c r="Z642" s="53"/>
      <c r="AA642" s="58"/>
      <c r="AB642" s="58"/>
      <c r="AC642" s="51"/>
      <c r="AD642" s="53"/>
      <c r="AE642" s="51"/>
    </row>
    <row r="643" spans="1:31" customFormat="1" hidden="1">
      <c r="A643" s="4" t="s">
        <v>650</v>
      </c>
      <c r="B643" s="4">
        <v>2023</v>
      </c>
      <c r="C643" s="4">
        <v>2022</v>
      </c>
      <c r="D643" s="4"/>
      <c r="E643" s="4"/>
      <c r="F643" s="10" t="s">
        <v>168</v>
      </c>
      <c r="G643" s="12"/>
      <c r="H643" s="10"/>
      <c r="I643" s="12"/>
      <c r="J643" s="10"/>
      <c r="K643" s="11"/>
      <c r="L643" s="11"/>
      <c r="M643" s="11"/>
      <c r="N643" s="11"/>
      <c r="O643" s="11"/>
      <c r="P643" s="17"/>
      <c r="Q643" s="12"/>
      <c r="R643" s="10"/>
      <c r="S643" s="12"/>
      <c r="T643" s="10"/>
      <c r="U643" s="12"/>
      <c r="V643" s="10"/>
      <c r="W643" s="11"/>
      <c r="X643" s="10"/>
      <c r="Y643" s="18"/>
      <c r="Z643" s="10"/>
      <c r="AA643" s="12"/>
      <c r="AB643" s="12"/>
      <c r="AC643" s="4"/>
      <c r="AD643" s="10"/>
      <c r="AE643" s="4"/>
    </row>
    <row r="644" spans="1:31" hidden="1">
      <c r="A644" s="51" t="s">
        <v>27</v>
      </c>
      <c r="B644" s="34">
        <v>2017</v>
      </c>
      <c r="C644" s="51">
        <v>2016</v>
      </c>
      <c r="D644" s="51"/>
      <c r="E644" s="51"/>
      <c r="F644" s="53" t="s">
        <v>142</v>
      </c>
      <c r="G644" s="58"/>
      <c r="H644" s="53" t="s">
        <v>142</v>
      </c>
      <c r="I644" s="58" t="s">
        <v>150</v>
      </c>
      <c r="J644" s="53" t="s">
        <v>145</v>
      </c>
      <c r="O644" s="60">
        <v>37240450</v>
      </c>
      <c r="P644" s="61"/>
      <c r="Q644" s="58" t="s">
        <v>1400</v>
      </c>
      <c r="R644" s="62">
        <v>5958155</v>
      </c>
      <c r="S644" s="63">
        <v>0.1599914877505508</v>
      </c>
      <c r="T644" s="62">
        <v>390165</v>
      </c>
      <c r="U644" s="63">
        <v>1.0476914215590842E-2</v>
      </c>
      <c r="V644" s="62">
        <v>0</v>
      </c>
      <c r="W644" s="64">
        <v>0</v>
      </c>
      <c r="X644" s="62">
        <v>0</v>
      </c>
      <c r="Y644" s="65">
        <v>0</v>
      </c>
      <c r="Z644" s="62">
        <v>390165</v>
      </c>
      <c r="AA644" s="63">
        <v>1.0476914215590842E-2</v>
      </c>
      <c r="AB644" s="63"/>
      <c r="AC644" s="80"/>
      <c r="AD644" s="53" t="s">
        <v>168</v>
      </c>
      <c r="AE644" s="80"/>
    </row>
    <row r="645" spans="1:31" hidden="1">
      <c r="A645" s="51" t="s">
        <v>27</v>
      </c>
      <c r="B645" s="51">
        <v>2018</v>
      </c>
      <c r="C645" s="51">
        <v>2017</v>
      </c>
      <c r="D645" s="51"/>
      <c r="E645" s="51"/>
      <c r="F645" s="53"/>
      <c r="G645" s="58"/>
      <c r="H645" s="53"/>
      <c r="I645" s="58"/>
      <c r="J645" s="53" t="s">
        <v>145</v>
      </c>
      <c r="N645" s="60" t="s">
        <v>424</v>
      </c>
      <c r="O645" s="60">
        <v>35035700</v>
      </c>
      <c r="P645" s="100"/>
      <c r="Q645" s="58" t="s">
        <v>496</v>
      </c>
      <c r="R645" s="62">
        <v>9278398</v>
      </c>
      <c r="S645" s="63">
        <v>0.26482696221282864</v>
      </c>
      <c r="T645" s="62">
        <v>1586184</v>
      </c>
      <c r="U645" s="63">
        <v>4.5273364025836503E-2</v>
      </c>
      <c r="V645" s="62">
        <v>0</v>
      </c>
      <c r="W645" s="64">
        <v>0</v>
      </c>
      <c r="X645" s="62" t="s">
        <v>687</v>
      </c>
      <c r="Y645" s="65">
        <v>0</v>
      </c>
      <c r="Z645" s="62">
        <v>1586184</v>
      </c>
      <c r="AA645" s="63">
        <v>4.5273364025836503E-2</v>
      </c>
      <c r="AB645" s="63"/>
      <c r="AC645" s="80"/>
      <c r="AD645" s="79" t="s">
        <v>142</v>
      </c>
      <c r="AE645" s="80" t="s">
        <v>1341</v>
      </c>
    </row>
    <row r="646" spans="1:31" hidden="1">
      <c r="A646" s="51" t="s">
        <v>27</v>
      </c>
      <c r="B646" s="51">
        <v>2019</v>
      </c>
      <c r="C646" s="51">
        <v>2018</v>
      </c>
      <c r="D646" s="51"/>
      <c r="E646" s="51"/>
      <c r="F646" s="53"/>
      <c r="G646" s="58"/>
      <c r="H646" s="53"/>
      <c r="I646" s="58"/>
      <c r="J646" s="53" t="s">
        <v>249</v>
      </c>
      <c r="N646" s="52" t="s">
        <v>424</v>
      </c>
      <c r="O646" s="60">
        <v>40000000</v>
      </c>
      <c r="P646" s="100"/>
      <c r="Q646" s="58" t="s">
        <v>652</v>
      </c>
      <c r="R646" s="86" t="s">
        <v>61</v>
      </c>
      <c r="S646" s="87" t="s">
        <v>61</v>
      </c>
      <c r="T646" s="86" t="s">
        <v>61</v>
      </c>
      <c r="U646" s="87" t="s">
        <v>61</v>
      </c>
      <c r="V646" s="86" t="s">
        <v>61</v>
      </c>
      <c r="W646" s="87" t="s">
        <v>61</v>
      </c>
      <c r="X646" s="86" t="s">
        <v>61</v>
      </c>
      <c r="Y646" s="88" t="s">
        <v>61</v>
      </c>
      <c r="Z646" s="62">
        <v>1100000</v>
      </c>
      <c r="AA646" s="63">
        <v>2.75E-2</v>
      </c>
      <c r="AB646" s="87" t="s">
        <v>61</v>
      </c>
      <c r="AC646" s="80"/>
      <c r="AD646" s="79" t="s">
        <v>142</v>
      </c>
      <c r="AE646" s="80" t="s">
        <v>876</v>
      </c>
    </row>
    <row r="647" spans="1:31" hidden="1">
      <c r="A647" s="51" t="s">
        <v>27</v>
      </c>
      <c r="B647" s="51">
        <v>2020</v>
      </c>
      <c r="C647" s="51">
        <v>2019</v>
      </c>
      <c r="D647" s="51"/>
      <c r="E647" s="51"/>
      <c r="F647" s="53" t="s">
        <v>142</v>
      </c>
      <c r="G647" s="58"/>
      <c r="H647" s="53" t="s">
        <v>142</v>
      </c>
      <c r="I647" s="58"/>
      <c r="J647" s="53" t="s">
        <v>249</v>
      </c>
      <c r="N647" s="60">
        <v>40000000</v>
      </c>
      <c r="O647" s="60">
        <v>40000000</v>
      </c>
      <c r="P647" s="103"/>
      <c r="Q647" s="58" t="s">
        <v>353</v>
      </c>
      <c r="R647" s="130" t="s">
        <v>61</v>
      </c>
      <c r="S647" s="63" t="s">
        <v>61</v>
      </c>
      <c r="T647" s="79" t="s">
        <v>61</v>
      </c>
      <c r="U647" s="63" t="s">
        <v>61</v>
      </c>
      <c r="V647" s="79" t="s">
        <v>61</v>
      </c>
      <c r="W647" s="64" t="s">
        <v>61</v>
      </c>
      <c r="X647" s="62" t="s">
        <v>61</v>
      </c>
      <c r="Y647" s="65" t="s">
        <v>61</v>
      </c>
      <c r="Z647" s="62">
        <v>1500000</v>
      </c>
      <c r="AA647" s="63">
        <v>0.04</v>
      </c>
      <c r="AB647" s="63" t="s">
        <v>149</v>
      </c>
      <c r="AC647" s="80"/>
      <c r="AD647" s="79" t="s">
        <v>142</v>
      </c>
      <c r="AE647" s="80" t="s">
        <v>148</v>
      </c>
    </row>
    <row r="648" spans="1:31" hidden="1">
      <c r="A648" s="51" t="s">
        <v>27</v>
      </c>
      <c r="B648" s="51">
        <v>2021</v>
      </c>
      <c r="C648" s="51">
        <v>2020</v>
      </c>
      <c r="D648" s="51"/>
      <c r="E648" s="51"/>
      <c r="F648" s="53" t="s">
        <v>142</v>
      </c>
      <c r="G648" s="58" t="s">
        <v>1311</v>
      </c>
      <c r="H648" s="53" t="s">
        <v>142</v>
      </c>
      <c r="I648" s="58" t="s">
        <v>150</v>
      </c>
      <c r="J648" s="53" t="s">
        <v>145</v>
      </c>
      <c r="M648" s="158">
        <v>43983</v>
      </c>
      <c r="N648" s="59">
        <v>45741000</v>
      </c>
      <c r="O648" s="59">
        <v>11483953</v>
      </c>
      <c r="P648" s="61">
        <v>0.2510647559082661</v>
      </c>
      <c r="Q648" s="58" t="s">
        <v>260</v>
      </c>
      <c r="R648" s="83">
        <v>4315163</v>
      </c>
      <c r="S648" s="63">
        <v>0.38</v>
      </c>
      <c r="T648" s="83">
        <v>1980053</v>
      </c>
      <c r="U648" s="63">
        <v>0.17</v>
      </c>
      <c r="V648" s="83">
        <v>622795</v>
      </c>
      <c r="W648" s="64">
        <v>0.05</v>
      </c>
      <c r="X648" s="53">
        <v>0</v>
      </c>
      <c r="Y648" s="65">
        <v>0</v>
      </c>
      <c r="Z648" s="83">
        <v>2602848</v>
      </c>
      <c r="AA648" s="63">
        <v>0.22</v>
      </c>
      <c r="AB648" s="58" t="s">
        <v>149</v>
      </c>
      <c r="AC648" s="51"/>
      <c r="AD648" s="53"/>
      <c r="AE648" s="51"/>
    </row>
    <row r="649" spans="1:31" hidden="1">
      <c r="A649" s="51" t="s">
        <v>27</v>
      </c>
      <c r="B649" s="51">
        <v>2022</v>
      </c>
      <c r="C649" s="51">
        <v>2021</v>
      </c>
      <c r="D649" s="51" t="s">
        <v>243</v>
      </c>
      <c r="E649" s="51"/>
      <c r="F649" s="53" t="s">
        <v>142</v>
      </c>
      <c r="G649" s="54" t="s">
        <v>1312</v>
      </c>
      <c r="H649" s="53" t="s">
        <v>142</v>
      </c>
      <c r="I649" s="58" t="s">
        <v>150</v>
      </c>
      <c r="J649" s="53" t="s">
        <v>249</v>
      </c>
      <c r="N649" s="59">
        <v>45700000</v>
      </c>
      <c r="O649" s="100">
        <v>45700000</v>
      </c>
      <c r="P649" s="101">
        <f>O649/N649</f>
        <v>1</v>
      </c>
      <c r="Q649" s="58" t="s">
        <v>654</v>
      </c>
      <c r="R649" s="86" t="s">
        <v>61</v>
      </c>
      <c r="S649" s="87" t="s">
        <v>61</v>
      </c>
      <c r="T649" s="86" t="s">
        <v>61</v>
      </c>
      <c r="U649" s="87" t="s">
        <v>61</v>
      </c>
      <c r="V649" s="86" t="s">
        <v>61</v>
      </c>
      <c r="W649" s="87" t="s">
        <v>61</v>
      </c>
      <c r="X649" s="86" t="s">
        <v>61</v>
      </c>
      <c r="Y649" s="88" t="s">
        <v>61</v>
      </c>
      <c r="Z649" s="62">
        <v>2200000</v>
      </c>
      <c r="AA649" s="63">
        <v>4.8140043763676151E-2</v>
      </c>
      <c r="AB649" s="87" t="s">
        <v>61</v>
      </c>
      <c r="AC649" s="51"/>
      <c r="AD649" s="53" t="s">
        <v>142</v>
      </c>
      <c r="AE649" s="51" t="s">
        <v>148</v>
      </c>
    </row>
    <row r="650" spans="1:31">
      <c r="A650" s="51" t="s">
        <v>27</v>
      </c>
      <c r="B650" s="51">
        <v>2023</v>
      </c>
      <c r="C650" s="51">
        <v>2022</v>
      </c>
      <c r="D650" s="51" t="s">
        <v>243</v>
      </c>
      <c r="E650" s="51"/>
      <c r="F650" s="53" t="s">
        <v>142</v>
      </c>
      <c r="G650" s="58" t="s">
        <v>1312</v>
      </c>
      <c r="H650" s="53" t="s">
        <v>142</v>
      </c>
      <c r="I650" s="106" t="s">
        <v>150</v>
      </c>
      <c r="J650" s="53" t="s">
        <v>249</v>
      </c>
      <c r="N650" s="59"/>
      <c r="O650" s="209"/>
      <c r="P650" s="210"/>
      <c r="Q650" s="58"/>
      <c r="R650" s="62"/>
      <c r="S650" s="63"/>
      <c r="T650" s="62"/>
      <c r="U650" s="63"/>
      <c r="V650" s="62"/>
      <c r="W650" s="64"/>
      <c r="X650" s="62"/>
      <c r="Y650" s="68"/>
      <c r="Z650" s="62"/>
      <c r="AA650" s="63"/>
      <c r="AB650" s="106"/>
      <c r="AC650" s="51"/>
      <c r="AD650" s="53" t="s">
        <v>1322</v>
      </c>
      <c r="AE650" s="51"/>
    </row>
    <row r="651" spans="1:31" hidden="1">
      <c r="A651" s="47" t="s">
        <v>27</v>
      </c>
      <c r="B651" s="47">
        <v>2023</v>
      </c>
      <c r="C651" s="47">
        <v>2022</v>
      </c>
      <c r="D651" s="47" t="s">
        <v>243</v>
      </c>
      <c r="E651" s="47"/>
      <c r="F651" s="55" t="s">
        <v>142</v>
      </c>
      <c r="G651" s="95"/>
      <c r="H651" s="55"/>
      <c r="I651" s="95" t="s">
        <v>165</v>
      </c>
      <c r="J651" s="55"/>
      <c r="K651" s="96"/>
      <c r="L651" s="96"/>
      <c r="M651" s="96"/>
      <c r="N651" s="96"/>
      <c r="O651" s="96"/>
      <c r="P651" s="97"/>
      <c r="Q651" s="95"/>
      <c r="R651" s="55"/>
      <c r="S651" s="95"/>
      <c r="T651" s="55"/>
      <c r="U651" s="95"/>
      <c r="V651" s="55"/>
      <c r="W651" s="96"/>
      <c r="X651" s="55"/>
      <c r="Y651" s="98"/>
      <c r="Z651" s="55"/>
      <c r="AA651" s="95"/>
      <c r="AB651" s="95"/>
      <c r="AC651" s="47"/>
      <c r="AD651" s="55"/>
      <c r="AE651" s="47"/>
    </row>
    <row r="652" spans="1:31" hidden="1">
      <c r="A652" s="51" t="s">
        <v>656</v>
      </c>
      <c r="B652" s="34">
        <v>2017</v>
      </c>
      <c r="C652" s="51">
        <v>2016</v>
      </c>
      <c r="D652" s="51"/>
      <c r="E652" s="51"/>
      <c r="F652" s="53" t="s">
        <v>168</v>
      </c>
      <c r="G652" s="58"/>
      <c r="H652" s="81" t="s">
        <v>168</v>
      </c>
      <c r="I652" s="82"/>
      <c r="J652" s="81"/>
      <c r="K652" s="81"/>
      <c r="L652" s="235"/>
      <c r="M652" s="81"/>
      <c r="N652" s="81"/>
      <c r="O652" s="81"/>
      <c r="P652" s="81"/>
      <c r="Q652" s="82"/>
      <c r="R652" s="81"/>
      <c r="S652" s="82"/>
      <c r="T652" s="81"/>
      <c r="U652" s="82"/>
      <c r="V652" s="81"/>
      <c r="W652" s="82"/>
      <c r="X652" s="81"/>
      <c r="Y652" s="182"/>
      <c r="Z652" s="81"/>
      <c r="AA652" s="82"/>
      <c r="AB652" s="82"/>
      <c r="AC652" s="82"/>
      <c r="AD652" s="82"/>
      <c r="AE652" s="82"/>
    </row>
    <row r="653" spans="1:31" hidden="1">
      <c r="A653" s="51" t="s">
        <v>656</v>
      </c>
      <c r="B653" s="51">
        <v>2018</v>
      </c>
      <c r="C653" s="51">
        <v>2017</v>
      </c>
      <c r="D653" s="51"/>
      <c r="E653" s="51"/>
      <c r="F653" s="53"/>
      <c r="G653" s="58"/>
      <c r="H653" s="53"/>
      <c r="I653" s="58"/>
      <c r="J653" s="53" t="s">
        <v>209</v>
      </c>
      <c r="N653" s="60">
        <v>45000000</v>
      </c>
      <c r="O653" s="60">
        <v>6000000</v>
      </c>
      <c r="P653" s="100"/>
      <c r="Q653" s="58" t="s">
        <v>424</v>
      </c>
      <c r="R653" s="86" t="s">
        <v>61</v>
      </c>
      <c r="S653" s="87" t="s">
        <v>61</v>
      </c>
      <c r="T653" s="86" t="s">
        <v>61</v>
      </c>
      <c r="U653" s="87" t="s">
        <v>61</v>
      </c>
      <c r="V653" s="86" t="s">
        <v>61</v>
      </c>
      <c r="W653" s="87" t="s">
        <v>61</v>
      </c>
      <c r="X653" s="86" t="s">
        <v>61</v>
      </c>
      <c r="Y653" s="88" t="s">
        <v>61</v>
      </c>
      <c r="Z653" s="62">
        <v>1200000</v>
      </c>
      <c r="AA653" s="63">
        <v>0.2</v>
      </c>
      <c r="AB653" s="87" t="s">
        <v>61</v>
      </c>
      <c r="AC653" s="80"/>
      <c r="AD653" s="79" t="s">
        <v>142</v>
      </c>
      <c r="AE653" s="80" t="s">
        <v>148</v>
      </c>
    </row>
    <row r="654" spans="1:31" hidden="1">
      <c r="A654" s="51" t="s">
        <v>656</v>
      </c>
      <c r="B654" s="51">
        <v>2019</v>
      </c>
      <c r="C654" s="51">
        <v>2018</v>
      </c>
      <c r="D654" s="51"/>
      <c r="E654" s="51"/>
      <c r="F654" s="53"/>
      <c r="G654" s="58"/>
      <c r="H654" s="53"/>
      <c r="I654" s="58"/>
      <c r="J654" s="53" t="s">
        <v>209</v>
      </c>
      <c r="N654" s="59">
        <v>42000000</v>
      </c>
      <c r="O654" s="60">
        <v>6210000</v>
      </c>
      <c r="P654" s="100"/>
      <c r="Q654" s="58" t="s">
        <v>424</v>
      </c>
      <c r="R654" s="86" t="s">
        <v>61</v>
      </c>
      <c r="S654" s="87" t="s">
        <v>61</v>
      </c>
      <c r="T654" s="86" t="s">
        <v>61</v>
      </c>
      <c r="U654" s="87" t="s">
        <v>61</v>
      </c>
      <c r="V654" s="86" t="s">
        <v>61</v>
      </c>
      <c r="W654" s="87" t="s">
        <v>61</v>
      </c>
      <c r="X654" s="86" t="s">
        <v>61</v>
      </c>
      <c r="Y654" s="88" t="s">
        <v>61</v>
      </c>
      <c r="Z654" s="62">
        <v>1100000</v>
      </c>
      <c r="AA654" s="63">
        <v>0.17713365539452497</v>
      </c>
      <c r="AB654" s="87" t="s">
        <v>61</v>
      </c>
      <c r="AC654" s="80"/>
      <c r="AD654" s="79" t="s">
        <v>142</v>
      </c>
      <c r="AE654" s="80" t="s">
        <v>803</v>
      </c>
    </row>
    <row r="655" spans="1:31" hidden="1">
      <c r="A655" s="51" t="s">
        <v>656</v>
      </c>
      <c r="B655" s="51">
        <v>2020</v>
      </c>
      <c r="C655" s="51">
        <v>2019</v>
      </c>
      <c r="D655" s="51"/>
      <c r="E655" s="51" t="s">
        <v>1401</v>
      </c>
      <c r="F655" s="53" t="s">
        <v>142</v>
      </c>
      <c r="G655" s="58"/>
      <c r="H655" s="53" t="s">
        <v>142</v>
      </c>
      <c r="I655" s="58"/>
      <c r="J655" s="53" t="s">
        <v>209</v>
      </c>
      <c r="N655" s="59">
        <v>40666666.666666664</v>
      </c>
      <c r="O655" s="60">
        <v>6100000</v>
      </c>
      <c r="P655" s="103"/>
      <c r="Q655" s="159">
        <v>43831</v>
      </c>
      <c r="R655" s="130" t="s">
        <v>61</v>
      </c>
      <c r="S655" s="63" t="s">
        <v>61</v>
      </c>
      <c r="T655" s="79" t="s">
        <v>61</v>
      </c>
      <c r="U655" s="63" t="s">
        <v>61</v>
      </c>
      <c r="V655" s="79" t="s">
        <v>61</v>
      </c>
      <c r="W655" s="64" t="s">
        <v>61</v>
      </c>
      <c r="X655" s="62" t="s">
        <v>61</v>
      </c>
      <c r="Y655" s="65" t="s">
        <v>61</v>
      </c>
      <c r="Z655" s="62">
        <v>530000</v>
      </c>
      <c r="AA655" s="63">
        <v>0.09</v>
      </c>
      <c r="AB655" s="63" t="s">
        <v>61</v>
      </c>
      <c r="AC655" s="80"/>
      <c r="AD655" s="79" t="s">
        <v>168</v>
      </c>
      <c r="AE655" s="80" t="s">
        <v>148</v>
      </c>
    </row>
    <row r="656" spans="1:31" hidden="1">
      <c r="A656" s="51" t="s">
        <v>656</v>
      </c>
      <c r="B656" s="51">
        <v>2021</v>
      </c>
      <c r="C656" s="51">
        <v>2020</v>
      </c>
      <c r="D656" s="51"/>
      <c r="E656" s="51" t="s">
        <v>1402</v>
      </c>
      <c r="F656" s="53" t="s">
        <v>142</v>
      </c>
      <c r="G656" s="58" t="s">
        <v>1403</v>
      </c>
      <c r="H656" s="53" t="s">
        <v>142</v>
      </c>
      <c r="I656" s="58" t="s">
        <v>150</v>
      </c>
      <c r="J656" s="53" t="s">
        <v>410</v>
      </c>
      <c r="M656" s="52" t="s">
        <v>425</v>
      </c>
      <c r="N656" s="59">
        <v>6640000</v>
      </c>
      <c r="O656" s="59">
        <v>6640000</v>
      </c>
      <c r="P656" s="61">
        <v>1</v>
      </c>
      <c r="Q656" s="58" t="s">
        <v>425</v>
      </c>
      <c r="R656" s="86" t="s">
        <v>61</v>
      </c>
      <c r="S656" s="87" t="s">
        <v>61</v>
      </c>
      <c r="T656" s="86" t="s">
        <v>61</v>
      </c>
      <c r="U656" s="87" t="s">
        <v>61</v>
      </c>
      <c r="V656" s="86" t="s">
        <v>61</v>
      </c>
      <c r="W656" s="87" t="s">
        <v>61</v>
      </c>
      <c r="X656" s="86" t="s">
        <v>61</v>
      </c>
      <c r="Y656" s="88" t="s">
        <v>61</v>
      </c>
      <c r="Z656" s="83">
        <v>630000</v>
      </c>
      <c r="AA656" s="63">
        <v>9.4879518072289157E-2</v>
      </c>
      <c r="AB656" s="87" t="s">
        <v>61</v>
      </c>
      <c r="AC656" s="51"/>
      <c r="AD656" s="53"/>
      <c r="AE656" s="51"/>
    </row>
    <row r="657" spans="1:31" ht="130.5" hidden="1">
      <c r="A657" s="51" t="s">
        <v>656</v>
      </c>
      <c r="B657" s="51">
        <v>2022</v>
      </c>
      <c r="C657" s="51">
        <v>2021</v>
      </c>
      <c r="D657" s="51" t="s">
        <v>1310</v>
      </c>
      <c r="E657" s="51"/>
      <c r="F657" s="53" t="s">
        <v>142</v>
      </c>
      <c r="G657" s="54" t="s">
        <v>1404</v>
      </c>
      <c r="H657" s="53" t="s">
        <v>142</v>
      </c>
      <c r="I657" s="58" t="s">
        <v>150</v>
      </c>
      <c r="J657" s="53" t="s">
        <v>1405</v>
      </c>
      <c r="N657" s="102">
        <v>41260000</v>
      </c>
      <c r="O657" s="102">
        <v>6167730</v>
      </c>
      <c r="P657" s="61">
        <f>O657/N657</f>
        <v>0.1494844886088221</v>
      </c>
      <c r="Q657" s="58" t="s">
        <v>1406</v>
      </c>
      <c r="R657" s="86" t="s">
        <v>61</v>
      </c>
      <c r="S657" s="87" t="s">
        <v>61</v>
      </c>
      <c r="T657" s="86" t="s">
        <v>61</v>
      </c>
      <c r="U657" s="87" t="s">
        <v>61</v>
      </c>
      <c r="V657" s="86" t="s">
        <v>61</v>
      </c>
      <c r="W657" s="87" t="s">
        <v>61</v>
      </c>
      <c r="X657" s="86" t="s">
        <v>61</v>
      </c>
      <c r="Y657" s="88" t="s">
        <v>61</v>
      </c>
      <c r="Z657" s="62">
        <v>383333</v>
      </c>
      <c r="AA657" s="63">
        <v>0.06</v>
      </c>
      <c r="AB657" s="87" t="s">
        <v>61</v>
      </c>
      <c r="AC657" s="51"/>
      <c r="AD657" s="53" t="s">
        <v>168</v>
      </c>
      <c r="AE657" s="51" t="s">
        <v>148</v>
      </c>
    </row>
    <row r="658" spans="1:31">
      <c r="A658" s="51" t="s">
        <v>656</v>
      </c>
      <c r="B658" s="51">
        <v>2023</v>
      </c>
      <c r="C658" s="51">
        <v>2022</v>
      </c>
      <c r="D658" s="51" t="s">
        <v>657</v>
      </c>
      <c r="E658" s="51"/>
      <c r="F658" s="53" t="s">
        <v>142</v>
      </c>
      <c r="G658" s="58"/>
      <c r="H658" s="53"/>
      <c r="I658" s="106" t="s">
        <v>150</v>
      </c>
      <c r="J658" s="53"/>
      <c r="N658" s="102"/>
      <c r="O658" s="102"/>
      <c r="P658" s="67"/>
      <c r="Q658" s="58"/>
      <c r="R658" s="62"/>
      <c r="S658" s="63"/>
      <c r="T658" s="62"/>
      <c r="U658" s="63"/>
      <c r="V658" s="62"/>
      <c r="W658" s="64"/>
      <c r="X658" s="62"/>
      <c r="Y658" s="68"/>
      <c r="Z658" s="62"/>
      <c r="AA658" s="63"/>
      <c r="AB658" s="106"/>
      <c r="AC658" s="51"/>
      <c r="AD658" s="53" t="s">
        <v>1322</v>
      </c>
      <c r="AE658" s="51"/>
    </row>
    <row r="659" spans="1:31" hidden="1">
      <c r="A659" s="47" t="s">
        <v>656</v>
      </c>
      <c r="B659" s="47">
        <v>2023</v>
      </c>
      <c r="C659" s="47">
        <v>2022</v>
      </c>
      <c r="D659" s="47" t="s">
        <v>657</v>
      </c>
      <c r="E659" s="47"/>
      <c r="F659" s="55" t="s">
        <v>142</v>
      </c>
      <c r="G659" s="95"/>
      <c r="H659" s="55"/>
      <c r="I659" s="95" t="s">
        <v>165</v>
      </c>
      <c r="J659" s="55"/>
      <c r="K659" s="96"/>
      <c r="L659" s="96"/>
      <c r="M659" s="96"/>
      <c r="N659" s="96"/>
      <c r="O659" s="96"/>
      <c r="P659" s="97"/>
      <c r="Q659" s="95"/>
      <c r="R659" s="55"/>
      <c r="S659" s="95"/>
      <c r="T659" s="55"/>
      <c r="U659" s="95"/>
      <c r="V659" s="55"/>
      <c r="W659" s="96"/>
      <c r="X659" s="55"/>
      <c r="Y659" s="98"/>
      <c r="Z659" s="55"/>
      <c r="AA659" s="95"/>
      <c r="AB659" s="95"/>
      <c r="AC659" s="47"/>
      <c r="AD659" s="55"/>
      <c r="AE659" s="47"/>
    </row>
    <row r="660" spans="1:31" hidden="1">
      <c r="A660" s="51" t="s">
        <v>40</v>
      </c>
      <c r="B660" s="34">
        <v>2017</v>
      </c>
      <c r="C660" s="51">
        <v>2016</v>
      </c>
      <c r="D660" s="51"/>
      <c r="E660" s="51"/>
      <c r="F660" s="53" t="s">
        <v>142</v>
      </c>
      <c r="G660" s="58"/>
      <c r="H660" s="53" t="s">
        <v>142</v>
      </c>
      <c r="I660" s="58" t="s">
        <v>150</v>
      </c>
      <c r="J660" s="53" t="s">
        <v>183</v>
      </c>
      <c r="N660" s="60">
        <v>49300000</v>
      </c>
      <c r="O660" s="60">
        <v>35800000</v>
      </c>
      <c r="P660" s="61">
        <v>0.72616632860040564</v>
      </c>
      <c r="Q660" s="58"/>
      <c r="R660" s="86" t="s">
        <v>61</v>
      </c>
      <c r="S660" s="87" t="s">
        <v>61</v>
      </c>
      <c r="T660" s="86" t="s">
        <v>61</v>
      </c>
      <c r="U660" s="87" t="s">
        <v>61</v>
      </c>
      <c r="V660" s="86" t="s">
        <v>61</v>
      </c>
      <c r="W660" s="87" t="s">
        <v>61</v>
      </c>
      <c r="X660" s="86" t="s">
        <v>61</v>
      </c>
      <c r="Y660" s="88" t="s">
        <v>61</v>
      </c>
      <c r="Z660" s="62">
        <v>359000</v>
      </c>
      <c r="AA660" s="63">
        <v>1.0027932960893854E-2</v>
      </c>
      <c r="AB660" s="87" t="s">
        <v>61</v>
      </c>
      <c r="AC660" s="80"/>
      <c r="AD660" s="53" t="s">
        <v>168</v>
      </c>
      <c r="AE660" s="51"/>
    </row>
    <row r="661" spans="1:31" hidden="1">
      <c r="A661" s="51" t="s">
        <v>40</v>
      </c>
      <c r="B661" s="51">
        <v>2018</v>
      </c>
      <c r="C661" s="51">
        <v>2017</v>
      </c>
      <c r="D661" s="51"/>
      <c r="E661" s="51"/>
      <c r="F661" s="53"/>
      <c r="G661" s="58"/>
      <c r="H661" s="53"/>
      <c r="I661" s="58"/>
      <c r="J661" s="53" t="s">
        <v>145</v>
      </c>
      <c r="N661" s="60" t="s">
        <v>424</v>
      </c>
      <c r="O661" s="60">
        <v>58021360</v>
      </c>
      <c r="P661" s="100"/>
      <c r="Q661" s="89" t="s">
        <v>669</v>
      </c>
      <c r="R661" s="62" t="s">
        <v>61</v>
      </c>
      <c r="S661" s="63" t="s">
        <v>61</v>
      </c>
      <c r="T661" s="62">
        <v>232000</v>
      </c>
      <c r="U661" s="63">
        <v>3.9985274388604471E-3</v>
      </c>
      <c r="V661" s="62">
        <v>18000</v>
      </c>
      <c r="W661" s="64">
        <v>2.1455467389477522E-2</v>
      </c>
      <c r="X661" s="62" t="s">
        <v>687</v>
      </c>
      <c r="Y661" s="65">
        <v>0</v>
      </c>
      <c r="Z661" s="62">
        <v>250000</v>
      </c>
      <c r="AA661" s="63">
        <v>4.308758016013413E-3</v>
      </c>
      <c r="AB661" s="63"/>
      <c r="AC661" s="80"/>
      <c r="AD661" s="79" t="s">
        <v>168</v>
      </c>
      <c r="AE661" s="80" t="s">
        <v>61</v>
      </c>
    </row>
    <row r="662" spans="1:31" hidden="1">
      <c r="A662" s="51" t="s">
        <v>40</v>
      </c>
      <c r="B662" s="51">
        <v>2019</v>
      </c>
      <c r="C662" s="51">
        <v>2018</v>
      </c>
      <c r="D662" s="51"/>
      <c r="E662" s="51"/>
      <c r="F662" s="53" t="s">
        <v>142</v>
      </c>
      <c r="G662" s="58"/>
      <c r="H662" s="53" t="s">
        <v>168</v>
      </c>
      <c r="I662" s="58"/>
      <c r="J662" s="53"/>
      <c r="P662" s="61"/>
      <c r="Q662" s="58"/>
      <c r="R662" s="53"/>
      <c r="S662" s="58"/>
      <c r="T662" s="53"/>
      <c r="U662" s="58"/>
      <c r="V662" s="53"/>
      <c r="X662" s="53"/>
      <c r="Y662" s="65"/>
      <c r="Z662" s="53"/>
      <c r="AA662" s="58"/>
      <c r="AB662" s="58"/>
      <c r="AC662" s="51"/>
      <c r="AD662" s="53"/>
      <c r="AE662" s="51"/>
    </row>
    <row r="663" spans="1:31" hidden="1">
      <c r="A663" s="51" t="s">
        <v>40</v>
      </c>
      <c r="B663" s="51">
        <v>2020</v>
      </c>
      <c r="C663" s="51">
        <v>2019</v>
      </c>
      <c r="D663" s="51"/>
      <c r="E663" s="51"/>
      <c r="F663" s="53" t="s">
        <v>142</v>
      </c>
      <c r="G663" s="58"/>
      <c r="H663" s="53" t="s">
        <v>142</v>
      </c>
      <c r="I663" s="58"/>
      <c r="J663" s="53" t="s">
        <v>145</v>
      </c>
      <c r="N663" s="60">
        <v>58005000</v>
      </c>
      <c r="O663" s="60">
        <v>4839520</v>
      </c>
      <c r="P663" s="103"/>
      <c r="Q663" s="58" t="s">
        <v>670</v>
      </c>
      <c r="R663" s="62">
        <v>1655557</v>
      </c>
      <c r="S663" s="63">
        <v>0.34</v>
      </c>
      <c r="T663" s="62">
        <v>760566</v>
      </c>
      <c r="U663" s="63">
        <v>0.16</v>
      </c>
      <c r="V663" s="62">
        <v>224712</v>
      </c>
      <c r="W663" s="64">
        <v>0.05</v>
      </c>
      <c r="X663" s="62">
        <v>0</v>
      </c>
      <c r="Y663" s="65">
        <v>0</v>
      </c>
      <c r="Z663" s="62">
        <v>985278</v>
      </c>
      <c r="AA663" s="63">
        <v>0.21</v>
      </c>
      <c r="AB663" s="63" t="s">
        <v>149</v>
      </c>
      <c r="AC663" s="80"/>
      <c r="AD663" s="79" t="s">
        <v>142</v>
      </c>
      <c r="AE663" s="80" t="s">
        <v>185</v>
      </c>
    </row>
    <row r="664" spans="1:31" hidden="1">
      <c r="A664" s="51" t="s">
        <v>40</v>
      </c>
      <c r="B664" s="51">
        <v>2021</v>
      </c>
      <c r="C664" s="51">
        <v>2020</v>
      </c>
      <c r="D664" s="51"/>
      <c r="E664" s="51"/>
      <c r="F664" s="53" t="s">
        <v>142</v>
      </c>
      <c r="G664" s="58" t="s">
        <v>1311</v>
      </c>
      <c r="H664" s="53" t="s">
        <v>142</v>
      </c>
      <c r="I664" s="58" t="s">
        <v>150</v>
      </c>
      <c r="J664" s="53" t="s">
        <v>145</v>
      </c>
      <c r="M664" s="158">
        <v>43770</v>
      </c>
      <c r="N664" s="59">
        <v>58005000</v>
      </c>
      <c r="O664" s="59">
        <v>4839520</v>
      </c>
      <c r="P664" s="61">
        <v>8.3432807516593391E-2</v>
      </c>
      <c r="Q664" s="58" t="s">
        <v>671</v>
      </c>
      <c r="R664" s="83">
        <v>1655557</v>
      </c>
      <c r="S664" s="63">
        <v>0.34</v>
      </c>
      <c r="T664" s="83">
        <v>760566</v>
      </c>
      <c r="U664" s="63">
        <v>0.16</v>
      </c>
      <c r="V664" s="83">
        <v>224712</v>
      </c>
      <c r="W664" s="64">
        <v>0.05</v>
      </c>
      <c r="X664" s="53">
        <v>0</v>
      </c>
      <c r="Y664" s="65">
        <v>0</v>
      </c>
      <c r="Z664" s="83">
        <v>985278</v>
      </c>
      <c r="AA664" s="63">
        <v>0.21</v>
      </c>
      <c r="AB664" s="58" t="s">
        <v>149</v>
      </c>
      <c r="AC664" s="51"/>
      <c r="AD664" s="53"/>
      <c r="AE664" s="51"/>
    </row>
    <row r="665" spans="1:31" hidden="1">
      <c r="A665" s="51" t="s">
        <v>40</v>
      </c>
      <c r="B665" s="51">
        <v>2022</v>
      </c>
      <c r="C665" s="51">
        <v>2021</v>
      </c>
      <c r="D665" s="51" t="s">
        <v>180</v>
      </c>
      <c r="E665" s="51"/>
      <c r="F665" s="53" t="s">
        <v>142</v>
      </c>
      <c r="G665" s="54" t="s">
        <v>1339</v>
      </c>
      <c r="H665" s="53" t="s">
        <v>142</v>
      </c>
      <c r="I665" s="58" t="s">
        <v>150</v>
      </c>
      <c r="J665" s="53" t="s">
        <v>145</v>
      </c>
      <c r="N665" s="59">
        <v>57637628</v>
      </c>
      <c r="O665" s="60">
        <v>3404354</v>
      </c>
      <c r="P665" s="61">
        <f>O665/N665</f>
        <v>5.9064783165608412E-2</v>
      </c>
      <c r="Q665" s="58" t="s">
        <v>672</v>
      </c>
      <c r="R665" s="62">
        <v>785080</v>
      </c>
      <c r="S665" s="63">
        <v>0.23</v>
      </c>
      <c r="T665" s="62">
        <v>415463</v>
      </c>
      <c r="U665" s="63">
        <v>0.12</v>
      </c>
      <c r="V665" s="62">
        <v>21780</v>
      </c>
      <c r="W665" s="64">
        <v>0.01</v>
      </c>
      <c r="X665" s="62">
        <v>0</v>
      </c>
      <c r="Y665" s="65">
        <v>0</v>
      </c>
      <c r="Z665" s="62">
        <v>437243</v>
      </c>
      <c r="AA665" s="63">
        <v>0.13</v>
      </c>
      <c r="AB665" s="58" t="s">
        <v>153</v>
      </c>
      <c r="AC665" s="51"/>
      <c r="AD665" s="53"/>
      <c r="AE665" s="51" t="s">
        <v>1391</v>
      </c>
    </row>
    <row r="666" spans="1:31">
      <c r="A666" s="51" t="s">
        <v>40</v>
      </c>
      <c r="B666" s="51">
        <v>2023</v>
      </c>
      <c r="C666" s="51">
        <v>2022</v>
      </c>
      <c r="D666" s="51" t="s">
        <v>180</v>
      </c>
      <c r="E666" s="51"/>
      <c r="F666" s="53" t="s">
        <v>142</v>
      </c>
      <c r="G666" s="58" t="s">
        <v>1339</v>
      </c>
      <c r="H666" s="53"/>
      <c r="I666" s="106" t="s">
        <v>150</v>
      </c>
      <c r="J666" s="53"/>
      <c r="N666" s="59"/>
      <c r="O666" s="60"/>
      <c r="P666" s="67"/>
      <c r="Q666" s="58"/>
      <c r="R666" s="62"/>
      <c r="S666" s="63"/>
      <c r="T666" s="62"/>
      <c r="U666" s="63"/>
      <c r="V666" s="62"/>
      <c r="W666" s="64"/>
      <c r="X666" s="62"/>
      <c r="Y666" s="68"/>
      <c r="Z666" s="62"/>
      <c r="AA666" s="63"/>
      <c r="AB666" s="58"/>
      <c r="AC666" s="51"/>
      <c r="AD666" s="53" t="s">
        <v>1317</v>
      </c>
      <c r="AE666" s="51"/>
    </row>
    <row r="667" spans="1:31" hidden="1">
      <c r="A667" s="47" t="s">
        <v>40</v>
      </c>
      <c r="B667" s="47">
        <v>2023</v>
      </c>
      <c r="C667" s="47">
        <v>2022</v>
      </c>
      <c r="D667" s="47" t="s">
        <v>180</v>
      </c>
      <c r="E667" s="47"/>
      <c r="F667" s="55" t="s">
        <v>142</v>
      </c>
      <c r="G667" s="95"/>
      <c r="H667" s="55"/>
      <c r="I667" s="95" t="s">
        <v>165</v>
      </c>
      <c r="J667" s="55"/>
      <c r="K667" s="96"/>
      <c r="L667" s="96"/>
      <c r="M667" s="96"/>
      <c r="N667" s="96"/>
      <c r="O667" s="96"/>
      <c r="P667" s="97"/>
      <c r="Q667" s="95"/>
      <c r="R667" s="55"/>
      <c r="S667" s="95"/>
      <c r="T667" s="55"/>
      <c r="U667" s="95"/>
      <c r="V667" s="55"/>
      <c r="W667" s="96"/>
      <c r="X667" s="55"/>
      <c r="Y667" s="98"/>
      <c r="Z667" s="55"/>
      <c r="AA667" s="95"/>
      <c r="AB667" s="95"/>
      <c r="AC667" s="47"/>
      <c r="AD667" s="55"/>
      <c r="AE667" s="47"/>
    </row>
    <row r="668" spans="1:31" hidden="1">
      <c r="A668" s="51" t="s">
        <v>676</v>
      </c>
      <c r="B668" s="34">
        <v>2017</v>
      </c>
      <c r="C668" s="51">
        <v>2016</v>
      </c>
      <c r="D668" s="51"/>
      <c r="E668" s="51"/>
      <c r="F668" s="53" t="s">
        <v>142</v>
      </c>
      <c r="G668" s="58"/>
      <c r="H668" s="52" t="s">
        <v>168</v>
      </c>
      <c r="I668" s="58"/>
      <c r="P668" s="61"/>
      <c r="Q668" s="58"/>
      <c r="S668" s="58"/>
      <c r="U668" s="58"/>
      <c r="Y668" s="65"/>
      <c r="AA668" s="58"/>
      <c r="AB668" s="58"/>
      <c r="AC668" s="58"/>
      <c r="AE668" s="58"/>
    </row>
    <row r="669" spans="1:31" hidden="1">
      <c r="A669" s="51" t="s">
        <v>676</v>
      </c>
      <c r="B669" s="51">
        <v>2018</v>
      </c>
      <c r="C669" s="51">
        <v>2017</v>
      </c>
      <c r="D669" s="51"/>
      <c r="E669" s="51"/>
      <c r="F669" s="53"/>
      <c r="G669" s="58"/>
      <c r="I669" s="58"/>
      <c r="P669" s="61"/>
      <c r="Q669" s="58"/>
      <c r="S669" s="58"/>
      <c r="U669" s="58"/>
      <c r="Y669" s="65"/>
      <c r="AA669" s="58"/>
      <c r="AB669" s="58"/>
      <c r="AC669" s="58"/>
      <c r="AE669" s="58"/>
    </row>
    <row r="670" spans="1:31" hidden="1">
      <c r="A670" s="51" t="s">
        <v>676</v>
      </c>
      <c r="B670" s="51">
        <v>2019</v>
      </c>
      <c r="C670" s="51">
        <v>2018</v>
      </c>
      <c r="D670" s="51"/>
      <c r="E670" s="51"/>
      <c r="F670" s="53"/>
      <c r="G670" s="58"/>
      <c r="I670" s="58"/>
      <c r="P670" s="61"/>
      <c r="Q670" s="58"/>
      <c r="S670" s="58"/>
      <c r="U670" s="58"/>
      <c r="Y670" s="65"/>
      <c r="AA670" s="58"/>
      <c r="AB670" s="58"/>
      <c r="AC670" s="58"/>
      <c r="AE670" s="58"/>
    </row>
    <row r="671" spans="1:31" hidden="1">
      <c r="A671" s="51" t="s">
        <v>676</v>
      </c>
      <c r="B671" s="51">
        <v>2020</v>
      </c>
      <c r="C671" s="51">
        <v>2019</v>
      </c>
      <c r="D671" s="51"/>
      <c r="E671" s="51"/>
      <c r="F671" s="53"/>
      <c r="G671" s="58"/>
      <c r="I671" s="58"/>
      <c r="P671" s="61"/>
      <c r="Q671" s="58"/>
      <c r="S671" s="58"/>
      <c r="U671" s="58"/>
      <c r="Y671" s="65"/>
      <c r="AA671" s="58"/>
      <c r="AB671" s="58"/>
      <c r="AC671" s="58"/>
      <c r="AE671" s="58"/>
    </row>
    <row r="672" spans="1:31" hidden="1">
      <c r="A672" s="51" t="s">
        <v>676</v>
      </c>
      <c r="B672" s="51">
        <v>2021</v>
      </c>
      <c r="C672" s="51">
        <v>2020</v>
      </c>
      <c r="D672" s="51"/>
      <c r="E672" s="51"/>
      <c r="F672" s="53" t="s">
        <v>142</v>
      </c>
      <c r="G672" s="58" t="s">
        <v>185</v>
      </c>
      <c r="H672" s="52" t="s">
        <v>168</v>
      </c>
      <c r="I672" s="58"/>
      <c r="P672" s="61"/>
      <c r="Q672" s="58"/>
      <c r="S672" s="58"/>
      <c r="U672" s="58"/>
      <c r="Y672" s="65"/>
      <c r="AA672" s="58"/>
      <c r="AB672" s="58"/>
      <c r="AC672" s="58"/>
      <c r="AE672" s="58"/>
    </row>
    <row r="673" spans="1:31" hidden="1">
      <c r="A673" s="51" t="s">
        <v>676</v>
      </c>
      <c r="B673" s="51">
        <v>2022</v>
      </c>
      <c r="C673" s="51">
        <v>2021</v>
      </c>
      <c r="D673" s="51"/>
      <c r="E673" s="51"/>
      <c r="F673" s="53"/>
      <c r="G673" s="58"/>
      <c r="I673" s="58"/>
      <c r="P673" s="61"/>
      <c r="Q673" s="58"/>
      <c r="S673" s="58"/>
      <c r="U673" s="58"/>
      <c r="Y673" s="65"/>
      <c r="AA673" s="58"/>
      <c r="AB673" s="58"/>
      <c r="AC673" s="58"/>
      <c r="AE673" s="58"/>
    </row>
    <row r="674" spans="1:31" s="224" customFormat="1" hidden="1">
      <c r="A674" s="222" t="s">
        <v>676</v>
      </c>
      <c r="B674" s="221">
        <v>2023</v>
      </c>
      <c r="C674" s="221">
        <v>2022</v>
      </c>
      <c r="D674" s="221"/>
      <c r="E674" s="221"/>
      <c r="F674" s="222"/>
      <c r="G674" s="223"/>
      <c r="I674" s="223"/>
      <c r="P674" s="225"/>
      <c r="Q674" s="223"/>
      <c r="S674" s="223"/>
      <c r="U674" s="223"/>
      <c r="Y674" s="226"/>
      <c r="AA674" s="223"/>
      <c r="AB674" s="223"/>
      <c r="AC674" s="223"/>
      <c r="AE674" s="223"/>
    </row>
    <row r="675" spans="1:31" hidden="1">
      <c r="A675" s="51" t="s">
        <v>677</v>
      </c>
      <c r="B675" s="34">
        <v>2017</v>
      </c>
      <c r="C675" s="51">
        <v>2016</v>
      </c>
      <c r="D675" s="51"/>
      <c r="E675" s="51"/>
      <c r="F675" s="53" t="s">
        <v>142</v>
      </c>
      <c r="G675" s="58"/>
      <c r="H675" s="81" t="s">
        <v>168</v>
      </c>
      <c r="I675" s="82"/>
      <c r="J675" s="81"/>
      <c r="K675" s="81"/>
      <c r="L675" s="235"/>
      <c r="M675" s="81"/>
      <c r="N675" s="81"/>
      <c r="O675" s="81"/>
      <c r="P675" s="81"/>
      <c r="Q675" s="82"/>
      <c r="R675" s="81"/>
      <c r="S675" s="82"/>
      <c r="T675" s="81"/>
      <c r="U675" s="82"/>
      <c r="V675" s="81"/>
      <c r="W675" s="82"/>
      <c r="X675" s="81"/>
      <c r="Y675" s="82"/>
      <c r="Z675" s="81"/>
      <c r="AA675" s="82"/>
      <c r="AB675" s="82"/>
      <c r="AC675" s="82"/>
      <c r="AD675" s="82"/>
      <c r="AE675" s="82"/>
    </row>
    <row r="676" spans="1:31" hidden="1">
      <c r="A676" s="51" t="s">
        <v>677</v>
      </c>
      <c r="B676" s="51">
        <v>2018</v>
      </c>
      <c r="C676" s="51">
        <v>2017</v>
      </c>
      <c r="D676" s="51"/>
      <c r="E676" s="51"/>
      <c r="F676" s="53" t="s">
        <v>142</v>
      </c>
      <c r="G676" s="58"/>
      <c r="H676" s="53" t="s">
        <v>168</v>
      </c>
      <c r="I676" s="58"/>
      <c r="J676" s="53"/>
      <c r="P676" s="61"/>
      <c r="Q676" s="58"/>
      <c r="R676" s="53"/>
      <c r="S676" s="58"/>
      <c r="T676" s="53"/>
      <c r="U676" s="58"/>
      <c r="V676" s="53"/>
      <c r="X676" s="53"/>
      <c r="Y676" s="65"/>
      <c r="Z676" s="53"/>
      <c r="AA676" s="58"/>
      <c r="AB676" s="58"/>
      <c r="AC676" s="51"/>
      <c r="AD676" s="53"/>
      <c r="AE676" s="51"/>
    </row>
    <row r="677" spans="1:31" hidden="1">
      <c r="A677" s="51" t="s">
        <v>677</v>
      </c>
      <c r="B677" s="51">
        <v>2019</v>
      </c>
      <c r="C677" s="51">
        <v>2018</v>
      </c>
      <c r="D677" s="51"/>
      <c r="E677" s="51"/>
      <c r="F677" s="53" t="s">
        <v>142</v>
      </c>
      <c r="G677" s="58"/>
      <c r="H677" s="53" t="s">
        <v>168</v>
      </c>
      <c r="I677" s="58"/>
      <c r="J677" s="53"/>
      <c r="P677" s="61"/>
      <c r="Q677" s="58"/>
      <c r="R677" s="53"/>
      <c r="S677" s="58"/>
      <c r="T677" s="53"/>
      <c r="U677" s="58"/>
      <c r="V677" s="53"/>
      <c r="X677" s="53"/>
      <c r="Y677" s="65"/>
      <c r="Z677" s="53"/>
      <c r="AA677" s="58"/>
      <c r="AB677" s="58"/>
      <c r="AC677" s="51"/>
      <c r="AD677" s="53"/>
      <c r="AE677" s="51"/>
    </row>
    <row r="678" spans="1:31" hidden="1">
      <c r="A678" s="51" t="s">
        <v>677</v>
      </c>
      <c r="B678" s="51">
        <v>2020</v>
      </c>
      <c r="C678" s="51">
        <v>2019</v>
      </c>
      <c r="D678" s="51"/>
      <c r="E678" s="51"/>
      <c r="F678" s="53" t="s">
        <v>142</v>
      </c>
      <c r="G678" s="58"/>
      <c r="H678" s="53" t="s">
        <v>142</v>
      </c>
      <c r="I678" s="58"/>
      <c r="J678" s="53" t="s">
        <v>294</v>
      </c>
      <c r="N678" s="60">
        <v>28515829</v>
      </c>
      <c r="O678" s="60">
        <v>28515829</v>
      </c>
      <c r="P678" s="103"/>
      <c r="Q678" s="58" t="s">
        <v>374</v>
      </c>
      <c r="R678" s="62">
        <v>17023949.912999999</v>
      </c>
      <c r="S678" s="63">
        <v>0.59699999999999998</v>
      </c>
      <c r="T678" s="79" t="s">
        <v>61</v>
      </c>
      <c r="U678" s="63" t="s">
        <v>61</v>
      </c>
      <c r="V678" s="79" t="s">
        <v>61</v>
      </c>
      <c r="W678" s="64" t="s">
        <v>61</v>
      </c>
      <c r="X678" s="62" t="s">
        <v>61</v>
      </c>
      <c r="Y678" s="65" t="s">
        <v>61</v>
      </c>
      <c r="Z678" s="62">
        <v>9300000</v>
      </c>
      <c r="AA678" s="63">
        <v>0.32</v>
      </c>
      <c r="AB678" s="63" t="s">
        <v>61</v>
      </c>
      <c r="AC678" s="80"/>
      <c r="AD678" s="79" t="s">
        <v>142</v>
      </c>
      <c r="AE678" s="80" t="s">
        <v>161</v>
      </c>
    </row>
    <row r="679" spans="1:31" hidden="1">
      <c r="A679" s="51" t="s">
        <v>677</v>
      </c>
      <c r="B679" s="51">
        <v>2021</v>
      </c>
      <c r="C679" s="51">
        <v>2020</v>
      </c>
      <c r="D679" s="51"/>
      <c r="E679" s="51"/>
      <c r="F679" s="53" t="s">
        <v>142</v>
      </c>
      <c r="G679" s="58" t="s">
        <v>1311</v>
      </c>
      <c r="H679" s="53" t="s">
        <v>168</v>
      </c>
      <c r="I679" s="58" t="s">
        <v>150</v>
      </c>
      <c r="J679" s="139" t="s">
        <v>410</v>
      </c>
      <c r="K679" s="141"/>
      <c r="L679" s="141"/>
      <c r="M679" s="157">
        <v>43739</v>
      </c>
      <c r="N679" s="185">
        <v>28515829</v>
      </c>
      <c r="O679" s="185">
        <v>28515829</v>
      </c>
      <c r="P679" s="142">
        <v>1</v>
      </c>
      <c r="Q679" s="186" t="s">
        <v>1407</v>
      </c>
      <c r="R679" s="187">
        <v>17023950</v>
      </c>
      <c r="S679" s="143">
        <v>0.6</v>
      </c>
      <c r="T679" s="187">
        <v>7000000</v>
      </c>
      <c r="U679" s="143">
        <v>0.24547769591408336</v>
      </c>
      <c r="V679" s="187">
        <v>2300000</v>
      </c>
      <c r="W679" s="144">
        <v>8.0656957228913112E-2</v>
      </c>
      <c r="X679" s="139"/>
      <c r="Y679" s="145"/>
      <c r="Z679" s="187">
        <v>9300000</v>
      </c>
      <c r="AA679" s="143">
        <v>0.32</v>
      </c>
      <c r="AB679" s="188" t="s">
        <v>61</v>
      </c>
      <c r="AC679" s="51"/>
      <c r="AD679" s="53"/>
      <c r="AE679" s="51"/>
    </row>
    <row r="680" spans="1:31" hidden="1">
      <c r="A680" s="51" t="s">
        <v>677</v>
      </c>
      <c r="B680" s="51">
        <v>2022</v>
      </c>
      <c r="C680" s="51">
        <v>2021</v>
      </c>
      <c r="D680" s="51"/>
      <c r="E680" s="51"/>
      <c r="F680" s="53" t="s">
        <v>142</v>
      </c>
      <c r="G680" s="54" t="s">
        <v>1312</v>
      </c>
      <c r="H680" s="104" t="s">
        <v>168</v>
      </c>
      <c r="I680" s="82"/>
      <c r="J680" s="81"/>
      <c r="K680" s="81"/>
      <c r="L680" s="235"/>
      <c r="M680" s="81"/>
      <c r="N680" s="81"/>
      <c r="O680" s="81"/>
      <c r="P680" s="81"/>
      <c r="Q680" s="82"/>
      <c r="R680" s="81"/>
      <c r="S680" s="82"/>
      <c r="T680" s="81"/>
      <c r="U680" s="82"/>
      <c r="V680" s="81"/>
      <c r="W680" s="82"/>
      <c r="X680" s="81"/>
      <c r="Y680" s="82"/>
      <c r="Z680" s="81"/>
      <c r="AA680" s="82"/>
      <c r="AB680" s="82"/>
      <c r="AC680" s="82"/>
      <c r="AD680" s="82"/>
      <c r="AE680" s="82"/>
    </row>
    <row r="681" spans="1:31">
      <c r="A681" s="51" t="s">
        <v>677</v>
      </c>
      <c r="B681" s="51">
        <v>2023</v>
      </c>
      <c r="C681" s="51">
        <v>2022</v>
      </c>
      <c r="D681" s="51" t="s">
        <v>102</v>
      </c>
      <c r="E681" s="51"/>
      <c r="F681" s="53" t="s">
        <v>142</v>
      </c>
      <c r="G681" s="58" t="s">
        <v>1312</v>
      </c>
      <c r="H681" s="105"/>
      <c r="I681" s="106" t="s">
        <v>150</v>
      </c>
      <c r="J681" s="105"/>
      <c r="K681" s="105"/>
      <c r="L681" s="233"/>
      <c r="M681" s="105"/>
      <c r="N681" s="105"/>
      <c r="O681" s="105"/>
      <c r="P681" s="105"/>
      <c r="Q681" s="106"/>
      <c r="R681" s="105"/>
      <c r="S681" s="106"/>
      <c r="T681" s="105"/>
      <c r="U681" s="106"/>
      <c r="V681" s="105"/>
      <c r="W681" s="105"/>
      <c r="X681" s="105"/>
      <c r="Y681" s="106"/>
      <c r="Z681" s="105"/>
      <c r="AA681" s="106"/>
      <c r="AB681" s="106"/>
      <c r="AC681" s="106"/>
      <c r="AD681" s="201" t="s">
        <v>1408</v>
      </c>
      <c r="AE681" s="106"/>
    </row>
    <row r="682" spans="1:31" hidden="1">
      <c r="A682" s="47" t="s">
        <v>677</v>
      </c>
      <c r="B682" s="47">
        <v>2023</v>
      </c>
      <c r="C682" s="47">
        <v>2022</v>
      </c>
      <c r="D682" s="47" t="s">
        <v>102</v>
      </c>
      <c r="E682" s="47"/>
      <c r="F682" s="55" t="s">
        <v>142</v>
      </c>
      <c r="G682" s="95"/>
      <c r="H682" s="55"/>
      <c r="I682" s="95" t="s">
        <v>165</v>
      </c>
      <c r="J682" s="55"/>
      <c r="K682" s="96"/>
      <c r="L682" s="96"/>
      <c r="M682" s="96"/>
      <c r="N682" s="96"/>
      <c r="O682" s="96"/>
      <c r="P682" s="97"/>
      <c r="Q682" s="95"/>
      <c r="R682" s="55"/>
      <c r="S682" s="95"/>
      <c r="T682" s="55"/>
      <c r="U682" s="95"/>
      <c r="V682" s="55"/>
      <c r="W682" s="96"/>
      <c r="X682" s="55"/>
      <c r="Y682" s="98"/>
      <c r="Z682" s="55"/>
      <c r="AA682" s="95"/>
      <c r="AB682" s="95"/>
      <c r="AC682" s="47"/>
      <c r="AD682" s="55"/>
      <c r="AE682" s="47"/>
    </row>
    <row r="683" spans="1:31" hidden="1">
      <c r="A683" s="51" t="s">
        <v>7</v>
      </c>
      <c r="B683" s="34">
        <v>2017</v>
      </c>
      <c r="C683" s="51">
        <v>2016</v>
      </c>
      <c r="D683" s="51"/>
      <c r="E683" s="51"/>
      <c r="F683" s="53" t="s">
        <v>142</v>
      </c>
      <c r="G683" s="58"/>
      <c r="H683" s="53" t="s">
        <v>142</v>
      </c>
      <c r="I683" s="58" t="s">
        <v>150</v>
      </c>
      <c r="J683" s="53" t="s">
        <v>145</v>
      </c>
      <c r="O683" s="60">
        <v>27428000</v>
      </c>
      <c r="P683" s="61"/>
      <c r="Q683" s="58" t="s">
        <v>680</v>
      </c>
      <c r="R683" s="62">
        <v>8168917</v>
      </c>
      <c r="S683" s="63">
        <v>0.29783130377716205</v>
      </c>
      <c r="T683" s="62">
        <v>7082138</v>
      </c>
      <c r="U683" s="63">
        <v>0.25820832725681786</v>
      </c>
      <c r="V683" s="62">
        <v>6994880</v>
      </c>
      <c r="W683" s="64">
        <v>0.25502697972874433</v>
      </c>
      <c r="X683" s="62">
        <v>0</v>
      </c>
      <c r="Y683" s="65">
        <v>0</v>
      </c>
      <c r="Z683" s="62">
        <v>14077018</v>
      </c>
      <c r="AA683" s="63">
        <v>0.51323530698556219</v>
      </c>
      <c r="AB683" s="63"/>
      <c r="AC683" s="80"/>
      <c r="AD683" s="79" t="s">
        <v>142</v>
      </c>
      <c r="AE683" s="80" t="s">
        <v>148</v>
      </c>
    </row>
    <row r="684" spans="1:31" hidden="1">
      <c r="A684" s="51" t="s">
        <v>7</v>
      </c>
      <c r="B684" s="51">
        <v>2018</v>
      </c>
      <c r="C684" s="51">
        <v>2017</v>
      </c>
      <c r="D684" s="51"/>
      <c r="E684" s="51"/>
      <c r="F684" s="53"/>
      <c r="G684" s="58"/>
      <c r="H684" s="53"/>
      <c r="I684" s="58"/>
      <c r="J684" s="53" t="s">
        <v>145</v>
      </c>
      <c r="N684" s="60">
        <v>28235000</v>
      </c>
      <c r="O684" s="60">
        <v>28235000</v>
      </c>
      <c r="P684" s="100"/>
      <c r="Q684" s="58" t="s">
        <v>681</v>
      </c>
      <c r="R684" s="62">
        <v>6139700</v>
      </c>
      <c r="S684" s="63">
        <v>0.2174499734372233</v>
      </c>
      <c r="T684" s="62">
        <v>10187750</v>
      </c>
      <c r="U684" s="63">
        <v>0.36081990437400391</v>
      </c>
      <c r="V684" s="62">
        <v>6778930</v>
      </c>
      <c r="W684" s="64">
        <v>0.24008960510005312</v>
      </c>
      <c r="X684" s="62" t="s">
        <v>687</v>
      </c>
      <c r="Y684" s="65">
        <v>0</v>
      </c>
      <c r="Z684" s="62">
        <v>16966680</v>
      </c>
      <c r="AA684" s="63">
        <v>0.60090950947405697</v>
      </c>
      <c r="AB684" s="63"/>
      <c r="AC684" s="80"/>
      <c r="AD684" s="79" t="s">
        <v>142</v>
      </c>
      <c r="AE684" s="80" t="s">
        <v>148</v>
      </c>
    </row>
    <row r="685" spans="1:31" hidden="1">
      <c r="A685" s="51" t="s">
        <v>7</v>
      </c>
      <c r="B685" s="51">
        <v>2019</v>
      </c>
      <c r="C685" s="51">
        <v>2018</v>
      </c>
      <c r="D685" s="51"/>
      <c r="E685" s="51"/>
      <c r="F685" s="53"/>
      <c r="G685" s="58"/>
      <c r="H685" s="53"/>
      <c r="I685" s="58"/>
      <c r="J685" s="53" t="s">
        <v>145</v>
      </c>
      <c r="N685" s="59">
        <v>29884585</v>
      </c>
      <c r="O685" s="60">
        <v>29884585</v>
      </c>
      <c r="P685" s="100"/>
      <c r="Q685" s="58" t="s">
        <v>682</v>
      </c>
      <c r="R685" s="62">
        <v>8875000</v>
      </c>
      <c r="S685" s="63">
        <v>0.29697584892010381</v>
      </c>
      <c r="T685" s="62">
        <v>10879500</v>
      </c>
      <c r="U685" s="63">
        <v>0.36405056319169232</v>
      </c>
      <c r="V685" s="62">
        <v>4957000</v>
      </c>
      <c r="W685" s="64">
        <v>0.16587146851796669</v>
      </c>
      <c r="X685" s="62">
        <v>63500</v>
      </c>
      <c r="Y685" s="65">
        <v>2.1248412852311652E-3</v>
      </c>
      <c r="Z685" s="62">
        <v>15900000</v>
      </c>
      <c r="AA685" s="63">
        <v>0.53204687299489017</v>
      </c>
      <c r="AB685" s="63"/>
      <c r="AC685" s="80"/>
      <c r="AD685" s="79" t="s">
        <v>142</v>
      </c>
      <c r="AE685" s="80" t="s">
        <v>803</v>
      </c>
    </row>
    <row r="686" spans="1:31" hidden="1">
      <c r="A686" s="51" t="s">
        <v>7</v>
      </c>
      <c r="B686" s="51">
        <v>2020</v>
      </c>
      <c r="C686" s="51">
        <v>2019</v>
      </c>
      <c r="D686" s="51"/>
      <c r="E686" s="51"/>
      <c r="F686" s="53" t="s">
        <v>142</v>
      </c>
      <c r="G686" s="58"/>
      <c r="H686" s="53" t="s">
        <v>142</v>
      </c>
      <c r="I686" s="58"/>
      <c r="J686" s="53" t="s">
        <v>145</v>
      </c>
      <c r="N686" s="59">
        <v>29884585</v>
      </c>
      <c r="O686" s="60">
        <v>29884585</v>
      </c>
      <c r="P686" s="103"/>
      <c r="Q686" s="58" t="s">
        <v>682</v>
      </c>
      <c r="R686" s="62">
        <v>8875000</v>
      </c>
      <c r="S686" s="63">
        <v>0.3</v>
      </c>
      <c r="T686" s="62">
        <v>10879500</v>
      </c>
      <c r="U686" s="63">
        <v>0.36</v>
      </c>
      <c r="V686" s="62">
        <v>4957000</v>
      </c>
      <c r="W686" s="64">
        <v>0.17</v>
      </c>
      <c r="X686" s="62">
        <v>63500</v>
      </c>
      <c r="Y686" s="65">
        <v>0</v>
      </c>
      <c r="Z686" s="62">
        <v>15900000</v>
      </c>
      <c r="AA686" s="63">
        <v>0.53</v>
      </c>
      <c r="AB686" s="63" t="s">
        <v>153</v>
      </c>
      <c r="AC686" s="80"/>
      <c r="AD686" s="79" t="s">
        <v>142</v>
      </c>
      <c r="AE686" s="80" t="s">
        <v>148</v>
      </c>
    </row>
    <row r="687" spans="1:31" hidden="1">
      <c r="A687" s="51" t="s">
        <v>7</v>
      </c>
      <c r="B687" s="51">
        <v>2021</v>
      </c>
      <c r="C687" s="51">
        <v>2020</v>
      </c>
      <c r="D687" s="51"/>
      <c r="E687" s="51"/>
      <c r="F687" s="53" t="s">
        <v>142</v>
      </c>
      <c r="G687" s="58" t="s">
        <v>1311</v>
      </c>
      <c r="H687" s="53" t="s">
        <v>142</v>
      </c>
      <c r="I687" s="58" t="s">
        <v>150</v>
      </c>
      <c r="J687" s="53" t="s">
        <v>145</v>
      </c>
      <c r="N687" s="59">
        <v>29884585</v>
      </c>
      <c r="O687" s="60">
        <v>29884585</v>
      </c>
      <c r="P687" s="103"/>
      <c r="Q687" s="58" t="s">
        <v>682</v>
      </c>
      <c r="R687" s="62">
        <v>8875000</v>
      </c>
      <c r="S687" s="63">
        <v>0.3</v>
      </c>
      <c r="T687" s="62">
        <v>10879500</v>
      </c>
      <c r="U687" s="63">
        <v>0.36</v>
      </c>
      <c r="V687" s="62">
        <v>4957000</v>
      </c>
      <c r="W687" s="64">
        <v>0.17</v>
      </c>
      <c r="X687" s="62">
        <v>63500</v>
      </c>
      <c r="Y687" s="65">
        <v>0</v>
      </c>
      <c r="Z687" s="62">
        <v>15900000</v>
      </c>
      <c r="AA687" s="63">
        <v>0.53</v>
      </c>
      <c r="AB687" s="63"/>
      <c r="AC687" s="80"/>
      <c r="AD687" s="79" t="s">
        <v>142</v>
      </c>
      <c r="AE687" s="80" t="s">
        <v>148</v>
      </c>
    </row>
    <row r="688" spans="1:31" hidden="1">
      <c r="A688" s="51" t="s">
        <v>7</v>
      </c>
      <c r="B688" s="51">
        <v>2022</v>
      </c>
      <c r="C688" s="51">
        <v>2021</v>
      </c>
      <c r="D688" s="51" t="s">
        <v>1310</v>
      </c>
      <c r="E688" s="51"/>
      <c r="F688" s="53" t="s">
        <v>142</v>
      </c>
      <c r="G688" s="54" t="s">
        <v>1312</v>
      </c>
      <c r="H688" s="53" t="s">
        <v>142</v>
      </c>
      <c r="I688" s="58" t="s">
        <v>150</v>
      </c>
      <c r="J688" s="53" t="s">
        <v>145</v>
      </c>
      <c r="N688" s="59">
        <v>29884585</v>
      </c>
      <c r="O688" s="60">
        <v>29884585</v>
      </c>
      <c r="P688" s="103"/>
      <c r="Q688" s="58" t="s">
        <v>682</v>
      </c>
      <c r="R688" s="62">
        <v>8875000</v>
      </c>
      <c r="S688" s="63">
        <v>0.3</v>
      </c>
      <c r="T688" s="62">
        <v>10879500</v>
      </c>
      <c r="U688" s="63">
        <v>0.36</v>
      </c>
      <c r="V688" s="62">
        <v>4957000</v>
      </c>
      <c r="W688" s="64">
        <v>0.17</v>
      </c>
      <c r="X688" s="62">
        <v>63500</v>
      </c>
      <c r="Y688" s="65">
        <v>0</v>
      </c>
      <c r="Z688" s="62">
        <v>15900000</v>
      </c>
      <c r="AA688" s="63">
        <v>0.53</v>
      </c>
      <c r="AB688" s="63"/>
      <c r="AC688" s="80"/>
      <c r="AD688" s="79" t="s">
        <v>142</v>
      </c>
      <c r="AE688" s="80" t="s">
        <v>148</v>
      </c>
    </row>
    <row r="689" spans="1:31">
      <c r="A689" s="51" t="s">
        <v>7</v>
      </c>
      <c r="B689" s="51">
        <v>2023</v>
      </c>
      <c r="C689" s="51">
        <v>2022</v>
      </c>
      <c r="D689" s="51" t="s">
        <v>1315</v>
      </c>
      <c r="E689" s="51"/>
      <c r="F689" s="53" t="s">
        <v>142</v>
      </c>
      <c r="G689" s="58" t="s">
        <v>1312</v>
      </c>
      <c r="H689" s="53"/>
      <c r="I689" s="106" t="s">
        <v>150</v>
      </c>
      <c r="J689" s="53"/>
      <c r="N689" s="59"/>
      <c r="O689" s="60"/>
      <c r="P689" s="67"/>
      <c r="Q689" s="58"/>
      <c r="R689" s="62"/>
      <c r="S689" s="63"/>
      <c r="T689" s="62"/>
      <c r="U689" s="63"/>
      <c r="V689" s="62"/>
      <c r="W689" s="64"/>
      <c r="X689" s="62"/>
      <c r="Y689" s="68"/>
      <c r="Z689" s="62"/>
      <c r="AA689" s="63"/>
      <c r="AB689" s="58"/>
      <c r="AC689" s="51"/>
      <c r="AD689" s="53" t="s">
        <v>142</v>
      </c>
      <c r="AE689" s="51"/>
    </row>
    <row r="690" spans="1:31" hidden="1">
      <c r="A690" s="47" t="s">
        <v>7</v>
      </c>
      <c r="B690" s="47">
        <v>2023</v>
      </c>
      <c r="C690" s="47">
        <v>2022</v>
      </c>
      <c r="D690" s="47" t="s">
        <v>1315</v>
      </c>
      <c r="E690" s="47"/>
      <c r="F690" s="55" t="s">
        <v>142</v>
      </c>
      <c r="G690" s="95"/>
      <c r="H690" s="55"/>
      <c r="I690" s="95" t="s">
        <v>165</v>
      </c>
      <c r="J690" s="55"/>
      <c r="K690" s="96"/>
      <c r="L690" s="96"/>
      <c r="M690" s="96"/>
      <c r="N690" s="96"/>
      <c r="O690" s="96"/>
      <c r="P690" s="97"/>
      <c r="Q690" s="95"/>
      <c r="R690" s="55"/>
      <c r="S690" s="95"/>
      <c r="T690" s="55"/>
      <c r="U690" s="95"/>
      <c r="V690" s="55"/>
      <c r="W690" s="96"/>
      <c r="X690" s="55"/>
      <c r="Y690" s="98"/>
      <c r="Z690" s="55"/>
      <c r="AA690" s="95"/>
      <c r="AB690" s="95"/>
      <c r="AC690" s="47"/>
      <c r="AD690" s="55"/>
      <c r="AE690" s="47"/>
    </row>
    <row r="691" spans="1:31" hidden="1">
      <c r="A691" s="51" t="s">
        <v>30</v>
      </c>
      <c r="B691" s="53">
        <v>2017</v>
      </c>
      <c r="C691" s="53">
        <v>2016</v>
      </c>
      <c r="D691" s="124"/>
      <c r="E691" s="51"/>
      <c r="F691" s="189" t="s">
        <v>142</v>
      </c>
      <c r="G691" s="125"/>
      <c r="H691" s="53" t="s">
        <v>142</v>
      </c>
      <c r="I691" s="58" t="s">
        <v>150</v>
      </c>
      <c r="J691" s="124" t="s">
        <v>183</v>
      </c>
      <c r="K691" s="189"/>
      <c r="L691" s="189"/>
      <c r="M691" s="189"/>
      <c r="N691" s="190">
        <v>14500000</v>
      </c>
      <c r="O691" s="190">
        <v>9200000</v>
      </c>
      <c r="P691" s="191">
        <v>0.6344827586206897</v>
      </c>
      <c r="Q691" s="125"/>
      <c r="R691" s="192">
        <v>975000</v>
      </c>
      <c r="S691" s="193">
        <v>0.10597826086956522</v>
      </c>
      <c r="T691" s="86" t="s">
        <v>61</v>
      </c>
      <c r="U691" s="87" t="s">
        <v>61</v>
      </c>
      <c r="V691" s="86" t="s">
        <v>61</v>
      </c>
      <c r="W691" s="87" t="s">
        <v>61</v>
      </c>
      <c r="X691" s="86" t="s">
        <v>61</v>
      </c>
      <c r="Y691" s="88" t="s">
        <v>61</v>
      </c>
      <c r="Z691" s="62">
        <v>0</v>
      </c>
      <c r="AA691" s="63">
        <v>0</v>
      </c>
      <c r="AB691" s="87" t="s">
        <v>61</v>
      </c>
      <c r="AC691" s="194"/>
      <c r="AD691" s="53" t="s">
        <v>168</v>
      </c>
      <c r="AE691" s="107"/>
    </row>
    <row r="692" spans="1:31" hidden="1">
      <c r="A692" s="51" t="s">
        <v>30</v>
      </c>
      <c r="B692" s="53">
        <v>2018</v>
      </c>
      <c r="C692" s="53">
        <v>2017</v>
      </c>
      <c r="D692" s="53"/>
      <c r="E692" s="51"/>
      <c r="G692" s="58"/>
      <c r="H692" s="53"/>
      <c r="I692" s="58"/>
      <c r="J692" s="53" t="s">
        <v>249</v>
      </c>
      <c r="N692" s="60" t="s">
        <v>424</v>
      </c>
      <c r="O692" s="60">
        <v>14500000</v>
      </c>
      <c r="P692" s="100"/>
      <c r="Q692" s="58" t="s">
        <v>496</v>
      </c>
      <c r="R692" s="62">
        <v>1000000</v>
      </c>
      <c r="S692" s="63">
        <v>6.8965517241379309E-2</v>
      </c>
      <c r="T692" s="62">
        <v>0</v>
      </c>
      <c r="U692" s="64">
        <v>0</v>
      </c>
      <c r="V692" s="60">
        <v>0</v>
      </c>
      <c r="W692" s="63">
        <v>0</v>
      </c>
      <c r="X692" s="62" t="s">
        <v>687</v>
      </c>
      <c r="Y692" s="65">
        <v>0</v>
      </c>
      <c r="Z692" s="62">
        <v>0</v>
      </c>
      <c r="AA692" s="63">
        <v>0</v>
      </c>
      <c r="AB692" s="80"/>
      <c r="AC692" s="80"/>
      <c r="AD692" s="80" t="s">
        <v>168</v>
      </c>
      <c r="AE692" s="80" t="s">
        <v>1318</v>
      </c>
    </row>
    <row r="693" spans="1:31" hidden="1">
      <c r="A693" s="51" t="s">
        <v>30</v>
      </c>
      <c r="B693" s="53">
        <v>2019</v>
      </c>
      <c r="C693" s="53">
        <v>2018</v>
      </c>
      <c r="D693" s="53"/>
      <c r="E693" s="51"/>
      <c r="G693" s="58"/>
      <c r="H693" s="53"/>
      <c r="I693" s="58"/>
      <c r="J693" s="53" t="s">
        <v>145</v>
      </c>
      <c r="N693" s="59">
        <v>17609178</v>
      </c>
      <c r="O693" s="60">
        <v>7080214</v>
      </c>
      <c r="P693" s="100"/>
      <c r="Q693" s="58" t="s">
        <v>689</v>
      </c>
      <c r="R693" s="62">
        <v>1991706</v>
      </c>
      <c r="S693" s="63">
        <v>0.28000000000000003</v>
      </c>
      <c r="T693" s="62">
        <v>876393</v>
      </c>
      <c r="U693" s="64">
        <v>0.12</v>
      </c>
      <c r="V693" s="60">
        <v>375143</v>
      </c>
      <c r="W693" s="63">
        <v>0.05</v>
      </c>
      <c r="X693" s="62">
        <v>0</v>
      </c>
      <c r="Y693" s="65">
        <v>0</v>
      </c>
      <c r="Z693" s="62">
        <v>1251537</v>
      </c>
      <c r="AA693" s="63">
        <v>0.17</v>
      </c>
      <c r="AB693" s="80"/>
      <c r="AC693" s="80"/>
      <c r="AD693" s="80" t="s">
        <v>142</v>
      </c>
      <c r="AE693" s="80" t="s">
        <v>876</v>
      </c>
    </row>
    <row r="694" spans="1:31" hidden="1">
      <c r="A694" s="51" t="s">
        <v>30</v>
      </c>
      <c r="B694" s="53">
        <v>2020</v>
      </c>
      <c r="C694" s="53">
        <v>2019</v>
      </c>
      <c r="D694" s="53"/>
      <c r="E694" s="51"/>
      <c r="F694" s="52" t="s">
        <v>142</v>
      </c>
      <c r="G694" s="58"/>
      <c r="H694" s="53" t="s">
        <v>142</v>
      </c>
      <c r="I694" s="58"/>
      <c r="J694" s="53" t="s">
        <v>145</v>
      </c>
      <c r="N694" s="59">
        <v>17861000</v>
      </c>
      <c r="O694" s="60">
        <v>9479663</v>
      </c>
      <c r="P694" s="103"/>
      <c r="Q694" s="58" t="s">
        <v>364</v>
      </c>
      <c r="R694" s="62">
        <v>3127699</v>
      </c>
      <c r="S694" s="63">
        <v>0.33</v>
      </c>
      <c r="T694" s="62">
        <v>1866246</v>
      </c>
      <c r="U694" s="64">
        <v>0.2</v>
      </c>
      <c r="V694" s="60">
        <v>411852</v>
      </c>
      <c r="W694" s="63">
        <v>0.04</v>
      </c>
      <c r="X694" s="62">
        <v>0</v>
      </c>
      <c r="Y694" s="65">
        <v>0</v>
      </c>
      <c r="Z694" s="62">
        <v>2278098</v>
      </c>
      <c r="AA694" s="63">
        <v>0.24</v>
      </c>
      <c r="AB694" s="80" t="s">
        <v>153</v>
      </c>
      <c r="AC694" s="80"/>
      <c r="AD694" s="80" t="s">
        <v>142</v>
      </c>
      <c r="AE694" s="80" t="s">
        <v>185</v>
      </c>
    </row>
    <row r="695" spans="1:31" hidden="1">
      <c r="A695" s="51" t="s">
        <v>30</v>
      </c>
      <c r="B695" s="53">
        <v>2021</v>
      </c>
      <c r="C695" s="53">
        <v>2020</v>
      </c>
      <c r="D695" s="53"/>
      <c r="E695" s="51"/>
      <c r="F695" s="52" t="s">
        <v>142</v>
      </c>
      <c r="G695" s="58" t="s">
        <v>1311</v>
      </c>
      <c r="H695" s="53" t="s">
        <v>142</v>
      </c>
      <c r="I695" s="58" t="s">
        <v>150</v>
      </c>
      <c r="J695" s="53" t="s">
        <v>145</v>
      </c>
      <c r="M695" s="158">
        <v>43586</v>
      </c>
      <c r="N695" s="59">
        <v>17861000</v>
      </c>
      <c r="O695" s="59">
        <v>9479663</v>
      </c>
      <c r="P695" s="61">
        <v>0.53074648675886005</v>
      </c>
      <c r="Q695" s="58" t="s">
        <v>364</v>
      </c>
      <c r="R695" s="83">
        <v>3127699</v>
      </c>
      <c r="S695" s="63">
        <v>0.33</v>
      </c>
      <c r="T695" s="83">
        <v>1866246</v>
      </c>
      <c r="U695" s="64">
        <v>0.2</v>
      </c>
      <c r="V695" s="59">
        <v>411852</v>
      </c>
      <c r="W695" s="63">
        <v>0.04</v>
      </c>
      <c r="X695" s="53">
        <v>0</v>
      </c>
      <c r="Y695" s="65">
        <v>0</v>
      </c>
      <c r="Z695" s="83">
        <v>2278098</v>
      </c>
      <c r="AA695" s="63">
        <v>0.24</v>
      </c>
      <c r="AB695" s="51" t="s">
        <v>153</v>
      </c>
      <c r="AC695" s="51"/>
      <c r="AD695" s="51"/>
      <c r="AE695" s="51"/>
    </row>
    <row r="696" spans="1:31" hidden="1">
      <c r="A696" s="51" t="s">
        <v>30</v>
      </c>
      <c r="B696" s="53">
        <v>2022</v>
      </c>
      <c r="C696" s="53">
        <v>2021</v>
      </c>
      <c r="D696" s="53" t="s">
        <v>180</v>
      </c>
      <c r="E696" s="51"/>
      <c r="F696" s="52" t="s">
        <v>142</v>
      </c>
      <c r="G696" s="54" t="s">
        <v>1312</v>
      </c>
      <c r="H696" s="53" t="s">
        <v>142</v>
      </c>
      <c r="I696" s="58" t="s">
        <v>150</v>
      </c>
      <c r="J696" s="53" t="s">
        <v>145</v>
      </c>
      <c r="N696" s="59">
        <v>18000000</v>
      </c>
      <c r="O696" s="60">
        <v>6889816</v>
      </c>
      <c r="P696" s="61">
        <f>O696/N696</f>
        <v>0.38276755555555558</v>
      </c>
      <c r="Q696" s="58" t="s">
        <v>691</v>
      </c>
      <c r="R696" s="62">
        <v>2513759</v>
      </c>
      <c r="S696" s="63">
        <v>0.36</v>
      </c>
      <c r="T696" s="62">
        <v>1485331</v>
      </c>
      <c r="U696" s="64">
        <v>0.22</v>
      </c>
      <c r="V696" s="60">
        <v>238912</v>
      </c>
      <c r="W696" s="63">
        <v>0.03</v>
      </c>
      <c r="X696" s="62">
        <v>0</v>
      </c>
      <c r="Y696" s="65">
        <v>0</v>
      </c>
      <c r="Z696" s="62">
        <v>1724243</v>
      </c>
      <c r="AA696" s="63">
        <v>0.25</v>
      </c>
      <c r="AB696" s="51" t="s">
        <v>153</v>
      </c>
      <c r="AC696" s="51"/>
      <c r="AD696" s="51" t="s">
        <v>142</v>
      </c>
      <c r="AE696" s="51" t="s">
        <v>1333</v>
      </c>
    </row>
    <row r="697" spans="1:31">
      <c r="A697" s="51" t="s">
        <v>30</v>
      </c>
      <c r="B697" s="53">
        <v>2023</v>
      </c>
      <c r="C697" s="53">
        <v>2022</v>
      </c>
      <c r="D697" s="53" t="s">
        <v>180</v>
      </c>
      <c r="E697" s="51"/>
      <c r="F697" s="53" t="s">
        <v>142</v>
      </c>
      <c r="G697" s="58" t="s">
        <v>1312</v>
      </c>
      <c r="H697" s="53" t="s">
        <v>142</v>
      </c>
      <c r="I697" s="58" t="s">
        <v>150</v>
      </c>
      <c r="J697" s="53" t="s">
        <v>145</v>
      </c>
      <c r="N697" s="59">
        <v>18926743</v>
      </c>
      <c r="O697" s="60">
        <v>13490313</v>
      </c>
      <c r="P697" s="67">
        <v>0.71</v>
      </c>
      <c r="Q697" s="58" t="s">
        <v>370</v>
      </c>
      <c r="R697" s="62">
        <v>6601009</v>
      </c>
      <c r="S697" s="63">
        <v>0.49</v>
      </c>
      <c r="T697" s="62">
        <v>1952123</v>
      </c>
      <c r="U697" s="64">
        <v>0.14000000000000001</v>
      </c>
      <c r="V697" s="60">
        <v>0</v>
      </c>
      <c r="W697" s="63">
        <v>0</v>
      </c>
      <c r="X697" s="62">
        <v>0</v>
      </c>
      <c r="Y697" s="68">
        <v>0</v>
      </c>
      <c r="Z697" s="62">
        <v>1952123</v>
      </c>
      <c r="AA697" s="63">
        <v>0.14000000000000001</v>
      </c>
      <c r="AB697" s="51" t="s">
        <v>149</v>
      </c>
      <c r="AC697" s="51"/>
      <c r="AD697" s="51" t="s">
        <v>142</v>
      </c>
      <c r="AE697" s="51"/>
    </row>
    <row r="698" spans="1:31" hidden="1">
      <c r="A698" s="47" t="s">
        <v>30</v>
      </c>
      <c r="B698" s="55">
        <v>2023</v>
      </c>
      <c r="C698" s="55">
        <v>2022</v>
      </c>
      <c r="D698" s="55" t="s">
        <v>180</v>
      </c>
      <c r="E698" s="47"/>
      <c r="F698" s="55" t="s">
        <v>142</v>
      </c>
      <c r="G698" s="95"/>
      <c r="H698" s="55" t="s">
        <v>142</v>
      </c>
      <c r="I698" s="95" t="s">
        <v>165</v>
      </c>
      <c r="J698" s="55"/>
      <c r="K698" s="96"/>
      <c r="L698" s="96"/>
      <c r="M698" s="96"/>
      <c r="N698" s="96"/>
      <c r="O698" s="96"/>
      <c r="P698" s="96"/>
      <c r="Q698" s="95"/>
      <c r="R698" s="55"/>
      <c r="S698" s="95"/>
      <c r="T698" s="55"/>
      <c r="U698" s="95"/>
      <c r="V698" s="96"/>
      <c r="W698" s="95"/>
      <c r="X698" s="55"/>
      <c r="Y698" s="129"/>
      <c r="Z698" s="55"/>
      <c r="AA698" s="95"/>
      <c r="AB698" s="47"/>
      <c r="AC698" s="47"/>
      <c r="AD698" s="47"/>
      <c r="AE698" s="47"/>
    </row>
    <row r="699" spans="1:31" hidden="1">
      <c r="A699" s="51" t="s">
        <v>23</v>
      </c>
      <c r="B699" s="34">
        <v>2017</v>
      </c>
      <c r="C699" s="51">
        <v>2016</v>
      </c>
      <c r="D699" s="51"/>
      <c r="E699" s="51"/>
      <c r="F699" s="53" t="s">
        <v>142</v>
      </c>
      <c r="G699" s="58"/>
      <c r="H699" s="53" t="s">
        <v>142</v>
      </c>
      <c r="I699" s="58" t="s">
        <v>150</v>
      </c>
      <c r="J699" s="53" t="s">
        <v>145</v>
      </c>
      <c r="P699" s="61"/>
      <c r="Q699" s="58" t="s">
        <v>693</v>
      </c>
      <c r="R699" s="92">
        <v>1402094</v>
      </c>
      <c r="S699" s="93" t="e">
        <v>#REF!</v>
      </c>
      <c r="T699" s="92">
        <v>3428014</v>
      </c>
      <c r="U699" s="93" t="e">
        <v>#REF!</v>
      </c>
      <c r="V699" s="92">
        <v>643418</v>
      </c>
      <c r="W699" s="169" t="e">
        <v>#REF!</v>
      </c>
      <c r="X699" s="92">
        <v>0</v>
      </c>
      <c r="Y699" s="155">
        <v>0</v>
      </c>
      <c r="Z699" s="92">
        <v>4071432</v>
      </c>
      <c r="AA699" s="93" t="e">
        <v>#REF!</v>
      </c>
      <c r="AB699" s="63"/>
      <c r="AC699" s="80"/>
      <c r="AD699" s="79" t="s">
        <v>142</v>
      </c>
      <c r="AE699" s="80" t="s">
        <v>1356</v>
      </c>
    </row>
    <row r="700" spans="1:31" hidden="1">
      <c r="A700" s="51" t="s">
        <v>23</v>
      </c>
      <c r="B700" s="51">
        <v>2018</v>
      </c>
      <c r="C700" s="51">
        <v>2017</v>
      </c>
      <c r="D700" s="51"/>
      <c r="E700" s="51"/>
      <c r="F700" s="53"/>
      <c r="G700" s="58"/>
      <c r="H700" s="53"/>
      <c r="I700" s="58"/>
      <c r="J700" s="53" t="s">
        <v>145</v>
      </c>
      <c r="N700" s="60" t="s">
        <v>424</v>
      </c>
      <c r="O700" s="60">
        <v>9623278</v>
      </c>
      <c r="P700" s="100"/>
      <c r="Q700" s="58" t="s">
        <v>693</v>
      </c>
      <c r="R700" s="62">
        <v>1402094</v>
      </c>
      <c r="S700" s="63">
        <v>0.14569817062335724</v>
      </c>
      <c r="T700" s="62">
        <v>3428114.0000000005</v>
      </c>
      <c r="U700" s="63">
        <v>0.3562314213514356</v>
      </c>
      <c r="V700" s="62">
        <v>643418</v>
      </c>
      <c r="W700" s="64">
        <v>6.6860585343164775E-2</v>
      </c>
      <c r="X700" s="62" t="s">
        <v>687</v>
      </c>
      <c r="Y700" s="65">
        <v>0</v>
      </c>
      <c r="Z700" s="62">
        <v>4071532.0000000005</v>
      </c>
      <c r="AA700" s="63">
        <v>0.4230920066946004</v>
      </c>
      <c r="AB700" s="63"/>
      <c r="AC700" s="80"/>
      <c r="AD700" s="79" t="s">
        <v>142</v>
      </c>
      <c r="AE700" s="80" t="s">
        <v>1318</v>
      </c>
    </row>
    <row r="701" spans="1:31" hidden="1">
      <c r="A701" s="51" t="s">
        <v>23</v>
      </c>
      <c r="B701" s="51">
        <v>2019</v>
      </c>
      <c r="C701" s="51">
        <v>2018</v>
      </c>
      <c r="D701" s="51"/>
      <c r="E701" s="51"/>
      <c r="F701" s="53"/>
      <c r="G701" s="58"/>
      <c r="H701" s="53"/>
      <c r="I701" s="58"/>
      <c r="J701" s="53" t="s">
        <v>694</v>
      </c>
      <c r="N701" s="60">
        <v>13900000</v>
      </c>
      <c r="O701" s="60">
        <v>9300000</v>
      </c>
      <c r="P701" s="100"/>
      <c r="Q701" s="58" t="s">
        <v>307</v>
      </c>
      <c r="R701" s="86" t="s">
        <v>61</v>
      </c>
      <c r="S701" s="87" t="s">
        <v>61</v>
      </c>
      <c r="T701" s="86" t="s">
        <v>61</v>
      </c>
      <c r="U701" s="87" t="s">
        <v>61</v>
      </c>
      <c r="V701" s="86" t="s">
        <v>61</v>
      </c>
      <c r="W701" s="87" t="s">
        <v>61</v>
      </c>
      <c r="X701" s="86" t="s">
        <v>61</v>
      </c>
      <c r="Y701" s="88" t="s">
        <v>61</v>
      </c>
      <c r="Z701" s="62">
        <v>1900000</v>
      </c>
      <c r="AA701" s="63">
        <v>0.20430107526881722</v>
      </c>
      <c r="AB701" s="87" t="s">
        <v>61</v>
      </c>
      <c r="AC701" s="80"/>
      <c r="AD701" s="79" t="s">
        <v>142</v>
      </c>
      <c r="AE701" s="80" t="s">
        <v>161</v>
      </c>
    </row>
    <row r="702" spans="1:31" hidden="1">
      <c r="A702" s="51" t="s">
        <v>23</v>
      </c>
      <c r="B702" s="51">
        <v>2020</v>
      </c>
      <c r="C702" s="51">
        <v>2019</v>
      </c>
      <c r="D702" s="51"/>
      <c r="E702" s="51"/>
      <c r="F702" s="53" t="s">
        <v>142</v>
      </c>
      <c r="G702" s="58"/>
      <c r="H702" s="53" t="s">
        <v>142</v>
      </c>
      <c r="I702" s="58"/>
      <c r="J702" s="53" t="s">
        <v>145</v>
      </c>
      <c r="N702" s="60">
        <v>14645000</v>
      </c>
      <c r="O702" s="60">
        <v>9420663</v>
      </c>
      <c r="P702" s="103"/>
      <c r="Q702" s="58" t="s">
        <v>259</v>
      </c>
      <c r="R702" s="62">
        <v>2678585</v>
      </c>
      <c r="S702" s="63">
        <v>0.28000000000000003</v>
      </c>
      <c r="T702" s="62">
        <v>2474756</v>
      </c>
      <c r="U702" s="63">
        <v>0.26</v>
      </c>
      <c r="V702" s="62">
        <v>1105458</v>
      </c>
      <c r="W702" s="64">
        <v>0.12</v>
      </c>
      <c r="X702" s="62">
        <v>0</v>
      </c>
      <c r="Y702" s="65">
        <v>0</v>
      </c>
      <c r="Z702" s="62">
        <v>3580214</v>
      </c>
      <c r="AA702" s="63">
        <v>0.38</v>
      </c>
      <c r="AB702" s="63" t="s">
        <v>153</v>
      </c>
      <c r="AC702" s="80"/>
      <c r="AD702" s="79" t="s">
        <v>142</v>
      </c>
      <c r="AE702" s="80" t="s">
        <v>161</v>
      </c>
    </row>
    <row r="703" spans="1:31" hidden="1">
      <c r="A703" s="51" t="s">
        <v>23</v>
      </c>
      <c r="B703" s="51">
        <v>2021</v>
      </c>
      <c r="C703" s="51">
        <v>2020</v>
      </c>
      <c r="D703" s="51"/>
      <c r="E703" s="51"/>
      <c r="F703" s="53" t="s">
        <v>142</v>
      </c>
      <c r="G703" s="58" t="s">
        <v>1311</v>
      </c>
      <c r="H703" s="53" t="s">
        <v>142</v>
      </c>
      <c r="I703" s="58" t="s">
        <v>150</v>
      </c>
      <c r="J703" s="53" t="s">
        <v>145</v>
      </c>
      <c r="M703" s="158">
        <v>43862</v>
      </c>
      <c r="N703" s="59">
        <v>14645000</v>
      </c>
      <c r="O703" s="59">
        <v>9706118</v>
      </c>
      <c r="P703" s="61">
        <v>0.66275984977808122</v>
      </c>
      <c r="Q703" s="58" t="s">
        <v>696</v>
      </c>
      <c r="R703" s="83">
        <v>2784135</v>
      </c>
      <c r="S703" s="63">
        <v>0.28999999999999998</v>
      </c>
      <c r="T703" s="83">
        <v>3294335</v>
      </c>
      <c r="U703" s="63">
        <v>0.34</v>
      </c>
      <c r="V703" s="83">
        <v>1047085</v>
      </c>
      <c r="W703" s="64">
        <v>0.11</v>
      </c>
      <c r="X703" s="53">
        <v>0</v>
      </c>
      <c r="Y703" s="65">
        <v>0</v>
      </c>
      <c r="Z703" s="83">
        <v>4341420</v>
      </c>
      <c r="AA703" s="63">
        <v>0.45</v>
      </c>
      <c r="AB703" s="58" t="s">
        <v>153</v>
      </c>
      <c r="AC703" s="51"/>
      <c r="AD703" s="53"/>
      <c r="AE703" s="51"/>
    </row>
    <row r="704" spans="1:31" hidden="1">
      <c r="A704" s="51" t="s">
        <v>23</v>
      </c>
      <c r="B704" s="51">
        <v>2022</v>
      </c>
      <c r="C704" s="51">
        <v>2021</v>
      </c>
      <c r="D704" s="51" t="s">
        <v>180</v>
      </c>
      <c r="E704" s="51"/>
      <c r="F704" s="53" t="s">
        <v>142</v>
      </c>
      <c r="G704" s="54" t="s">
        <v>1312</v>
      </c>
      <c r="H704" s="53" t="s">
        <v>142</v>
      </c>
      <c r="I704" s="58" t="s">
        <v>150</v>
      </c>
      <c r="J704" s="53" t="s">
        <v>145</v>
      </c>
      <c r="N704" s="59">
        <v>15557469</v>
      </c>
      <c r="O704" s="60">
        <v>9706118</v>
      </c>
      <c r="P704" s="61">
        <f>O704/N704</f>
        <v>0.62388798589282102</v>
      </c>
      <c r="Q704" s="58" t="s">
        <v>366</v>
      </c>
      <c r="R704" s="62">
        <v>3104734</v>
      </c>
      <c r="S704" s="63">
        <v>0.32</v>
      </c>
      <c r="T704" s="62">
        <v>2611638</v>
      </c>
      <c r="U704" s="63">
        <v>0.27</v>
      </c>
      <c r="V704" s="62">
        <v>768594</v>
      </c>
      <c r="W704" s="64">
        <v>0.08</v>
      </c>
      <c r="X704" s="62">
        <v>0</v>
      </c>
      <c r="Y704" s="65">
        <v>0</v>
      </c>
      <c r="Z704" s="62">
        <v>3380232</v>
      </c>
      <c r="AA704" s="63">
        <v>0.35</v>
      </c>
      <c r="AB704" s="58" t="s">
        <v>153</v>
      </c>
      <c r="AC704" s="51"/>
      <c r="AD704" s="53" t="s">
        <v>142</v>
      </c>
      <c r="AE704" s="51" t="s">
        <v>1333</v>
      </c>
    </row>
    <row r="705" spans="1:31">
      <c r="A705" s="51" t="s">
        <v>23</v>
      </c>
      <c r="B705" s="51">
        <v>2023</v>
      </c>
      <c r="C705" s="51">
        <v>2022</v>
      </c>
      <c r="D705" s="51" t="s">
        <v>180</v>
      </c>
      <c r="E705" s="51"/>
      <c r="F705" s="53" t="s">
        <v>142</v>
      </c>
      <c r="G705" s="58" t="s">
        <v>1312</v>
      </c>
      <c r="H705" s="53"/>
      <c r="I705" s="106" t="s">
        <v>150</v>
      </c>
      <c r="J705" s="53"/>
      <c r="N705" s="59"/>
      <c r="O705" s="60"/>
      <c r="P705" s="67"/>
      <c r="Q705" s="58"/>
      <c r="R705" s="62"/>
      <c r="S705" s="63"/>
      <c r="T705" s="62"/>
      <c r="U705" s="63"/>
      <c r="V705" s="62"/>
      <c r="W705" s="64"/>
      <c r="X705" s="62"/>
      <c r="Y705" s="68"/>
      <c r="Z705" s="62"/>
      <c r="AA705" s="63"/>
      <c r="AB705" s="58"/>
      <c r="AC705" s="51"/>
      <c r="AD705" s="53" t="s">
        <v>1322</v>
      </c>
      <c r="AE705" s="51"/>
    </row>
    <row r="706" spans="1:31" hidden="1">
      <c r="A706" s="47" t="s">
        <v>23</v>
      </c>
      <c r="B706" s="47">
        <v>2023</v>
      </c>
      <c r="C706" s="47">
        <v>2022</v>
      </c>
      <c r="D706" s="47" t="s">
        <v>180</v>
      </c>
      <c r="E706" s="47"/>
      <c r="F706" s="55" t="s">
        <v>142</v>
      </c>
      <c r="G706" s="95"/>
      <c r="H706" s="55"/>
      <c r="I706" s="95" t="s">
        <v>165</v>
      </c>
      <c r="J706" s="55"/>
      <c r="K706" s="96"/>
      <c r="L706" s="96"/>
      <c r="M706" s="96"/>
      <c r="N706" s="96"/>
      <c r="O706" s="96"/>
      <c r="P706" s="97"/>
      <c r="Q706" s="95"/>
      <c r="R706" s="55"/>
      <c r="S706" s="95"/>
      <c r="T706" s="55"/>
      <c r="U706" s="95"/>
      <c r="V706" s="55"/>
      <c r="W706" s="96"/>
      <c r="X706" s="55"/>
      <c r="Y706" s="98"/>
      <c r="Z706" s="55"/>
      <c r="AA706" s="95"/>
      <c r="AB706" s="95"/>
      <c r="AC706" s="47"/>
      <c r="AD706" s="55"/>
      <c r="AE706" s="47"/>
    </row>
  </sheetData>
  <autoFilter ref="A1:AF706" xr:uid="{07C82405-2A13-4373-BD8A-0ADE80D7D717}">
    <filterColumn colId="1">
      <filters>
        <filter val="2023"/>
      </filters>
    </filterColumn>
    <filterColumn colId="8">
      <filters>
        <filter val="Current year"/>
      </filters>
    </filterColumn>
  </autoFilter>
  <phoneticPr fontId="4" type="noConversion"/>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FACA6-31A3-4BAF-8784-38A0A86498BD}">
  <dimension ref="A1:XEQ13"/>
  <sheetViews>
    <sheetView workbookViewId="0">
      <selection activeCell="A38" sqref="A38"/>
    </sheetView>
  </sheetViews>
  <sheetFormatPr defaultColWidth="8.81640625" defaultRowHeight="14.5"/>
  <cols>
    <col min="1" max="1" width="46.1796875" bestFit="1" customWidth="1"/>
    <col min="2" max="2" width="31.1796875" bestFit="1" customWidth="1"/>
    <col min="7" max="7" width="19.1796875" customWidth="1"/>
    <col min="8" max="8" width="16.1796875" customWidth="1"/>
  </cols>
  <sheetData>
    <row r="1" spans="1:16371">
      <c r="A1" s="442" t="s">
        <v>61</v>
      </c>
      <c r="B1" t="s">
        <v>62</v>
      </c>
    </row>
    <row r="2" spans="1:16371">
      <c r="A2" s="453" t="s">
        <v>61</v>
      </c>
      <c r="B2" t="s">
        <v>63</v>
      </c>
    </row>
    <row r="3" spans="1:16371">
      <c r="A3" s="87" t="s">
        <v>61</v>
      </c>
      <c r="B3" t="s">
        <v>64</v>
      </c>
    </row>
    <row r="4" spans="1:16371">
      <c r="A4" s="445"/>
      <c r="B4" t="s">
        <v>65</v>
      </c>
    </row>
    <row r="5" spans="1:16371">
      <c r="A5" s="516"/>
      <c r="B5" t="s">
        <v>66</v>
      </c>
    </row>
    <row r="6" spans="1:16371">
      <c r="A6" s="518" t="s">
        <v>67</v>
      </c>
      <c r="B6" t="s">
        <v>68</v>
      </c>
    </row>
    <row r="8" spans="1:16371" ht="15" thickBot="1"/>
    <row r="9" spans="1:16371" ht="33.65" customHeight="1">
      <c r="A9" s="559" t="s">
        <v>69</v>
      </c>
      <c r="B9" s="511" t="s">
        <v>70</v>
      </c>
      <c r="C9" s="554" t="s">
        <v>71</v>
      </c>
      <c r="D9" s="521" t="s">
        <v>72</v>
      </c>
      <c r="E9" s="520" t="s">
        <v>73</v>
      </c>
      <c r="F9" s="511" t="s">
        <v>74</v>
      </c>
      <c r="G9" s="512" t="s">
        <v>75</v>
      </c>
      <c r="H9" s="513" t="s">
        <v>76</v>
      </c>
      <c r="I9" s="514" t="s">
        <v>77</v>
      </c>
      <c r="J9" s="511" t="s">
        <v>78</v>
      </c>
      <c r="K9" s="476" t="s">
        <v>79</v>
      </c>
      <c r="L9" s="477" t="s">
        <v>80</v>
      </c>
      <c r="M9" s="478" t="s">
        <v>81</v>
      </c>
      <c r="N9" s="478" t="s">
        <v>82</v>
      </c>
      <c r="O9" s="479" t="s">
        <v>83</v>
      </c>
      <c r="P9" s="479" t="s">
        <v>84</v>
      </c>
      <c r="Q9" s="480" t="s">
        <v>85</v>
      </c>
      <c r="R9" s="480" t="s">
        <v>86</v>
      </c>
      <c r="S9" s="481" t="s">
        <v>87</v>
      </c>
      <c r="T9" s="482" t="s">
        <v>88</v>
      </c>
      <c r="U9" s="487" t="s">
        <v>89</v>
      </c>
      <c r="V9" s="509" t="s">
        <v>90</v>
      </c>
      <c r="W9" s="486" t="s">
        <v>91</v>
      </c>
      <c r="X9" s="444" t="s">
        <v>92</v>
      </c>
      <c r="Y9" s="443" t="s">
        <v>93</v>
      </c>
      <c r="Z9" s="522" t="s">
        <v>94</v>
      </c>
      <c r="AA9" s="523" t="s">
        <v>95</v>
      </c>
      <c r="AB9" s="443" t="s">
        <v>96</v>
      </c>
    </row>
    <row r="10" spans="1:16371">
      <c r="A10" s="547" t="s">
        <v>97</v>
      </c>
      <c r="B10" s="547"/>
      <c r="C10" s="547"/>
      <c r="D10" s="547"/>
      <c r="E10" s="547"/>
      <c r="F10" s="547"/>
      <c r="G10" s="548">
        <v>329967829</v>
      </c>
      <c r="H10" s="548">
        <v>213880155</v>
      </c>
      <c r="I10" s="548"/>
      <c r="J10" s="548"/>
      <c r="K10" s="547"/>
      <c r="L10" s="547"/>
      <c r="M10" s="547"/>
      <c r="N10" s="547"/>
      <c r="O10" s="547"/>
      <c r="P10" s="547"/>
      <c r="Q10" s="547"/>
      <c r="R10" s="547"/>
      <c r="S10" s="547"/>
      <c r="T10" s="547"/>
      <c r="U10" s="548">
        <v>47385315.780000001</v>
      </c>
      <c r="V10" s="549">
        <v>0.22155078286716223</v>
      </c>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c r="IT10" s="547"/>
      <c r="IU10" s="547"/>
      <c r="IV10" s="547"/>
      <c r="IW10" s="547"/>
      <c r="IX10" s="547"/>
      <c r="IY10" s="547"/>
      <c r="IZ10" s="547"/>
      <c r="JA10" s="547"/>
      <c r="JB10" s="547"/>
      <c r="JC10" s="547"/>
      <c r="JD10" s="547"/>
      <c r="JE10" s="547"/>
      <c r="JF10" s="547"/>
      <c r="JG10" s="547"/>
      <c r="JH10" s="547"/>
      <c r="JI10" s="547"/>
      <c r="JJ10" s="547"/>
      <c r="JK10" s="547"/>
      <c r="JL10" s="547"/>
      <c r="JM10" s="547"/>
      <c r="JN10" s="547"/>
      <c r="JO10" s="547"/>
      <c r="JP10" s="547"/>
      <c r="JQ10" s="547"/>
      <c r="JR10" s="547"/>
      <c r="JS10" s="547"/>
      <c r="JT10" s="547"/>
      <c r="JU10" s="547"/>
      <c r="JV10" s="547"/>
      <c r="JW10" s="547"/>
      <c r="JX10" s="547"/>
      <c r="JY10" s="547"/>
      <c r="JZ10" s="547"/>
      <c r="KA10" s="547"/>
      <c r="KB10" s="547"/>
      <c r="KC10" s="547"/>
      <c r="KD10" s="547"/>
      <c r="KE10" s="547"/>
      <c r="KF10" s="547"/>
      <c r="KG10" s="547"/>
      <c r="KH10" s="547"/>
      <c r="KI10" s="547"/>
      <c r="KJ10" s="547"/>
      <c r="KK10" s="547"/>
      <c r="KL10" s="547"/>
      <c r="KM10" s="547"/>
      <c r="KN10" s="547"/>
      <c r="KO10" s="547"/>
      <c r="KP10" s="547"/>
      <c r="KQ10" s="547"/>
      <c r="KR10" s="547"/>
      <c r="KS10" s="547"/>
      <c r="KT10" s="547"/>
      <c r="KU10" s="547"/>
      <c r="KV10" s="547"/>
      <c r="KW10" s="547"/>
      <c r="KX10" s="547"/>
      <c r="KY10" s="547"/>
      <c r="KZ10" s="547"/>
      <c r="LA10" s="547"/>
      <c r="LB10" s="547"/>
      <c r="LC10" s="547"/>
      <c r="LD10" s="547"/>
      <c r="LE10" s="547"/>
      <c r="LF10" s="547"/>
      <c r="LG10" s="547"/>
      <c r="LH10" s="547"/>
      <c r="LI10" s="547"/>
      <c r="LJ10" s="547"/>
      <c r="LK10" s="547"/>
      <c r="LL10" s="547"/>
      <c r="LM10" s="547"/>
      <c r="LN10" s="547"/>
      <c r="LO10" s="547"/>
      <c r="LP10" s="547"/>
      <c r="LQ10" s="547"/>
      <c r="LR10" s="547"/>
      <c r="LS10" s="547"/>
      <c r="LT10" s="547"/>
      <c r="LU10" s="547"/>
      <c r="LV10" s="547"/>
      <c r="LW10" s="547"/>
      <c r="LX10" s="547"/>
      <c r="LY10" s="547"/>
      <c r="LZ10" s="547"/>
      <c r="MA10" s="547"/>
      <c r="MB10" s="547"/>
      <c r="MC10" s="547"/>
      <c r="MD10" s="547"/>
      <c r="ME10" s="547"/>
      <c r="MF10" s="547"/>
      <c r="MG10" s="547"/>
      <c r="MH10" s="547"/>
      <c r="MI10" s="547"/>
      <c r="MJ10" s="547"/>
      <c r="MK10" s="547"/>
      <c r="ML10" s="547"/>
      <c r="MM10" s="547"/>
      <c r="MN10" s="547"/>
      <c r="MO10" s="547"/>
      <c r="MP10" s="547"/>
      <c r="MQ10" s="547"/>
      <c r="MR10" s="547"/>
      <c r="MS10" s="547"/>
      <c r="MT10" s="547"/>
      <c r="MU10" s="547"/>
      <c r="MV10" s="547"/>
      <c r="MW10" s="547"/>
      <c r="MX10" s="547"/>
      <c r="MY10" s="547"/>
      <c r="MZ10" s="547"/>
      <c r="NA10" s="547"/>
      <c r="NB10" s="547"/>
      <c r="NC10" s="547"/>
      <c r="ND10" s="547"/>
      <c r="NE10" s="547"/>
      <c r="NF10" s="547"/>
      <c r="NG10" s="547"/>
      <c r="NH10" s="547"/>
      <c r="NI10" s="547"/>
      <c r="NJ10" s="547"/>
      <c r="NK10" s="547"/>
      <c r="NL10" s="547"/>
      <c r="NM10" s="547"/>
      <c r="NN10" s="547"/>
      <c r="NO10" s="547"/>
      <c r="NP10" s="547"/>
      <c r="NQ10" s="547"/>
      <c r="NR10" s="547"/>
      <c r="NS10" s="547"/>
      <c r="NT10" s="547"/>
      <c r="NU10" s="547"/>
      <c r="NV10" s="547"/>
      <c r="NW10" s="547"/>
      <c r="NX10" s="547"/>
      <c r="NY10" s="547"/>
      <c r="NZ10" s="547"/>
      <c r="OA10" s="547"/>
      <c r="OB10" s="547"/>
      <c r="OC10" s="547"/>
      <c r="OD10" s="547"/>
      <c r="OE10" s="547"/>
      <c r="OF10" s="547"/>
      <c r="OG10" s="547"/>
      <c r="OH10" s="547"/>
      <c r="OI10" s="547"/>
      <c r="OJ10" s="547"/>
      <c r="OK10" s="547"/>
      <c r="OL10" s="547"/>
      <c r="OM10" s="547"/>
      <c r="ON10" s="547"/>
      <c r="OO10" s="547"/>
      <c r="OP10" s="547"/>
      <c r="OQ10" s="547"/>
      <c r="OR10" s="547"/>
      <c r="OS10" s="547"/>
      <c r="OT10" s="547"/>
      <c r="OU10" s="547"/>
      <c r="OV10" s="547"/>
      <c r="OW10" s="547"/>
      <c r="OX10" s="547"/>
      <c r="OY10" s="547"/>
      <c r="OZ10" s="547"/>
      <c r="PA10" s="547"/>
      <c r="PB10" s="547"/>
      <c r="PC10" s="547"/>
      <c r="PD10" s="547"/>
      <c r="PE10" s="547"/>
      <c r="PF10" s="547"/>
      <c r="PG10" s="547"/>
      <c r="PH10" s="547"/>
      <c r="PI10" s="547"/>
      <c r="PJ10" s="547"/>
      <c r="PK10" s="547"/>
      <c r="PL10" s="547"/>
      <c r="PM10" s="547"/>
      <c r="PN10" s="547"/>
      <c r="PO10" s="547"/>
      <c r="PP10" s="547"/>
      <c r="PQ10" s="547"/>
      <c r="PR10" s="547"/>
      <c r="PS10" s="547"/>
      <c r="PT10" s="547"/>
      <c r="PU10" s="547"/>
      <c r="PV10" s="547"/>
      <c r="PW10" s="547"/>
      <c r="PX10" s="547"/>
      <c r="PY10" s="547"/>
      <c r="PZ10" s="547"/>
      <c r="QA10" s="547"/>
      <c r="QB10" s="547"/>
      <c r="QC10" s="547"/>
      <c r="QD10" s="547"/>
      <c r="QE10" s="547"/>
      <c r="QF10" s="547"/>
      <c r="QG10" s="547"/>
      <c r="QH10" s="547"/>
      <c r="QI10" s="547"/>
      <c r="QJ10" s="547"/>
      <c r="QK10" s="547"/>
      <c r="QL10" s="547"/>
      <c r="QM10" s="547"/>
      <c r="QN10" s="547"/>
      <c r="QO10" s="547"/>
      <c r="QP10" s="547"/>
      <c r="QQ10" s="547"/>
      <c r="QR10" s="547"/>
      <c r="QS10" s="547"/>
      <c r="QT10" s="547"/>
      <c r="QU10" s="547"/>
      <c r="QV10" s="547"/>
      <c r="QW10" s="547"/>
      <c r="QX10" s="547"/>
      <c r="QY10" s="547"/>
      <c r="QZ10" s="547"/>
      <c r="RA10" s="547"/>
      <c r="RB10" s="547"/>
      <c r="RC10" s="547"/>
      <c r="RD10" s="547"/>
      <c r="RE10" s="547"/>
      <c r="RF10" s="547"/>
      <c r="RG10" s="547"/>
      <c r="RH10" s="547"/>
      <c r="RI10" s="547"/>
      <c r="RJ10" s="547"/>
      <c r="RK10" s="547"/>
      <c r="RL10" s="547"/>
      <c r="RM10" s="547"/>
      <c r="RN10" s="547"/>
      <c r="RO10" s="547"/>
      <c r="RP10" s="547"/>
      <c r="RQ10" s="547"/>
      <c r="RR10" s="547"/>
      <c r="RS10" s="547"/>
      <c r="RT10" s="547"/>
      <c r="RU10" s="547"/>
      <c r="RV10" s="547"/>
      <c r="RW10" s="547"/>
      <c r="RX10" s="547"/>
      <c r="RY10" s="547"/>
      <c r="RZ10" s="547"/>
      <c r="SA10" s="547"/>
      <c r="SB10" s="547"/>
      <c r="SC10" s="547"/>
      <c r="SD10" s="547"/>
      <c r="SE10" s="547"/>
      <c r="SF10" s="547"/>
      <c r="SG10" s="547"/>
      <c r="SH10" s="547"/>
      <c r="SI10" s="547"/>
      <c r="SJ10" s="547"/>
      <c r="SK10" s="547"/>
      <c r="SL10" s="547"/>
      <c r="SM10" s="547"/>
      <c r="SN10" s="547"/>
      <c r="SO10" s="547"/>
      <c r="SP10" s="547"/>
      <c r="SQ10" s="547"/>
      <c r="SR10" s="547"/>
      <c r="SS10" s="547"/>
      <c r="ST10" s="547"/>
      <c r="SU10" s="547"/>
      <c r="SV10" s="547"/>
      <c r="SW10" s="547"/>
      <c r="SX10" s="547"/>
      <c r="SY10" s="547"/>
      <c r="SZ10" s="547"/>
      <c r="TA10" s="547"/>
      <c r="TB10" s="547"/>
      <c r="TC10" s="547"/>
      <c r="TD10" s="547"/>
      <c r="TE10" s="547"/>
      <c r="TF10" s="547"/>
      <c r="TG10" s="547"/>
      <c r="TH10" s="547"/>
      <c r="TI10" s="547"/>
      <c r="TJ10" s="547"/>
      <c r="TK10" s="547"/>
      <c r="TL10" s="547"/>
      <c r="TM10" s="547"/>
      <c r="TN10" s="547"/>
      <c r="TO10" s="547"/>
      <c r="TP10" s="547"/>
      <c r="TQ10" s="547"/>
      <c r="TR10" s="547"/>
      <c r="TS10" s="547"/>
      <c r="TT10" s="547"/>
      <c r="TU10" s="547"/>
      <c r="TV10" s="547"/>
      <c r="TW10" s="547"/>
      <c r="TX10" s="547"/>
      <c r="TY10" s="547"/>
      <c r="TZ10" s="547"/>
      <c r="UA10" s="547"/>
      <c r="UB10" s="547"/>
      <c r="UC10" s="547"/>
      <c r="UD10" s="547"/>
      <c r="UE10" s="547"/>
      <c r="UF10" s="547"/>
      <c r="UG10" s="547"/>
      <c r="UH10" s="547"/>
      <c r="UI10" s="547"/>
      <c r="UJ10" s="547"/>
      <c r="UK10" s="547"/>
      <c r="UL10" s="547"/>
      <c r="UM10" s="547"/>
      <c r="UN10" s="547"/>
      <c r="UO10" s="547"/>
      <c r="UP10" s="547"/>
      <c r="UQ10" s="547"/>
      <c r="UR10" s="547"/>
      <c r="US10" s="547"/>
      <c r="UT10" s="547"/>
      <c r="UU10" s="547"/>
      <c r="UV10" s="547"/>
      <c r="UW10" s="547"/>
      <c r="UX10" s="547"/>
      <c r="UY10" s="547"/>
      <c r="UZ10" s="547"/>
      <c r="VA10" s="547"/>
      <c r="VB10" s="547"/>
      <c r="VC10" s="547"/>
      <c r="VD10" s="547"/>
      <c r="VE10" s="547"/>
      <c r="VF10" s="547"/>
      <c r="VG10" s="547"/>
      <c r="VH10" s="547"/>
      <c r="VI10" s="547"/>
      <c r="VJ10" s="547"/>
      <c r="VK10" s="547"/>
      <c r="VL10" s="547"/>
      <c r="VM10" s="547"/>
      <c r="VN10" s="547"/>
      <c r="VO10" s="547"/>
      <c r="VP10" s="547"/>
      <c r="VQ10" s="547"/>
      <c r="VR10" s="547"/>
      <c r="VS10" s="547"/>
      <c r="VT10" s="547"/>
      <c r="VU10" s="547"/>
      <c r="VV10" s="547"/>
      <c r="VW10" s="547"/>
      <c r="VX10" s="547"/>
      <c r="VY10" s="547"/>
      <c r="VZ10" s="547"/>
      <c r="WA10" s="547"/>
      <c r="WB10" s="547"/>
      <c r="WC10" s="547"/>
      <c r="WD10" s="547"/>
      <c r="WE10" s="547"/>
      <c r="WF10" s="547"/>
      <c r="WG10" s="547"/>
      <c r="WH10" s="547"/>
      <c r="WI10" s="547"/>
      <c r="WJ10" s="547"/>
      <c r="WK10" s="547"/>
      <c r="WL10" s="547"/>
      <c r="WM10" s="547"/>
      <c r="WN10" s="547"/>
      <c r="WO10" s="547"/>
      <c r="WP10" s="547"/>
      <c r="WQ10" s="547"/>
      <c r="WR10" s="547"/>
      <c r="WS10" s="547"/>
      <c r="WT10" s="547"/>
      <c r="WU10" s="547"/>
      <c r="WV10" s="547"/>
      <c r="WW10" s="547"/>
      <c r="WX10" s="547"/>
      <c r="WY10" s="547"/>
      <c r="WZ10" s="547"/>
      <c r="XA10" s="547"/>
      <c r="XB10" s="547"/>
      <c r="XC10" s="547"/>
      <c r="XD10" s="547"/>
      <c r="XE10" s="547"/>
      <c r="XF10" s="547"/>
      <c r="XG10" s="547"/>
      <c r="XH10" s="547"/>
      <c r="XI10" s="547"/>
      <c r="XJ10" s="547"/>
      <c r="XK10" s="547"/>
      <c r="XL10" s="547"/>
      <c r="XM10" s="547"/>
      <c r="XN10" s="547"/>
      <c r="XO10" s="547"/>
      <c r="XP10" s="547"/>
      <c r="XQ10" s="547"/>
      <c r="XR10" s="547"/>
      <c r="XS10" s="547"/>
      <c r="XT10" s="547"/>
      <c r="XU10" s="547"/>
      <c r="XV10" s="547"/>
      <c r="XW10" s="547"/>
      <c r="XX10" s="547"/>
      <c r="XY10" s="547"/>
      <c r="XZ10" s="547"/>
      <c r="YA10" s="547"/>
      <c r="YB10" s="547"/>
      <c r="YC10" s="547"/>
      <c r="YD10" s="547"/>
      <c r="YE10" s="547"/>
      <c r="YF10" s="547"/>
      <c r="YG10" s="547"/>
      <c r="YH10" s="547"/>
      <c r="YI10" s="547"/>
      <c r="YJ10" s="547"/>
      <c r="YK10" s="547"/>
      <c r="YL10" s="547"/>
      <c r="YM10" s="547"/>
      <c r="YN10" s="547"/>
      <c r="YO10" s="547"/>
      <c r="YP10" s="547"/>
      <c r="YQ10" s="547"/>
      <c r="YR10" s="547"/>
      <c r="YS10" s="547"/>
      <c r="YT10" s="547"/>
      <c r="YU10" s="547"/>
      <c r="YV10" s="547"/>
      <c r="YW10" s="547"/>
      <c r="YX10" s="547"/>
      <c r="YY10" s="547"/>
      <c r="YZ10" s="547"/>
      <c r="ZA10" s="547"/>
      <c r="ZB10" s="547"/>
      <c r="ZC10" s="547"/>
      <c r="ZD10" s="547"/>
      <c r="ZE10" s="547"/>
      <c r="ZF10" s="547"/>
      <c r="ZG10" s="547"/>
      <c r="ZH10" s="547"/>
      <c r="ZI10" s="547"/>
      <c r="ZJ10" s="547"/>
      <c r="ZK10" s="547"/>
      <c r="ZL10" s="547"/>
      <c r="ZM10" s="547"/>
      <c r="ZN10" s="547"/>
      <c r="ZO10" s="547"/>
      <c r="ZP10" s="547"/>
      <c r="ZQ10" s="547"/>
      <c r="ZR10" s="547"/>
      <c r="ZS10" s="547"/>
      <c r="ZT10" s="547"/>
      <c r="ZU10" s="547"/>
      <c r="ZV10" s="547"/>
      <c r="ZW10" s="547"/>
      <c r="ZX10" s="547"/>
      <c r="ZY10" s="547"/>
      <c r="ZZ10" s="547"/>
      <c r="AAA10" s="547"/>
      <c r="AAB10" s="547"/>
      <c r="AAC10" s="547"/>
      <c r="AAD10" s="547"/>
      <c r="AAE10" s="547"/>
      <c r="AAF10" s="547"/>
      <c r="AAG10" s="547"/>
      <c r="AAH10" s="547"/>
      <c r="AAI10" s="547"/>
      <c r="AAJ10" s="547"/>
      <c r="AAK10" s="547"/>
      <c r="AAL10" s="547"/>
      <c r="AAM10" s="547"/>
      <c r="AAN10" s="547"/>
      <c r="AAO10" s="547"/>
      <c r="AAP10" s="547"/>
      <c r="AAQ10" s="547"/>
      <c r="AAR10" s="547"/>
      <c r="AAS10" s="547"/>
      <c r="AAT10" s="547"/>
      <c r="AAU10" s="547"/>
      <c r="AAV10" s="547"/>
      <c r="AAW10" s="547"/>
      <c r="AAX10" s="547"/>
      <c r="AAY10" s="547"/>
      <c r="AAZ10" s="547"/>
      <c r="ABA10" s="547"/>
      <c r="ABB10" s="547"/>
      <c r="ABC10" s="547"/>
      <c r="ABD10" s="547"/>
      <c r="ABE10" s="547"/>
      <c r="ABF10" s="547"/>
      <c r="ABG10" s="547"/>
      <c r="ABH10" s="547"/>
      <c r="ABI10" s="547"/>
      <c r="ABJ10" s="547"/>
      <c r="ABK10" s="547"/>
      <c r="ABL10" s="547"/>
      <c r="ABM10" s="547"/>
      <c r="ABN10" s="547"/>
      <c r="ABO10" s="547"/>
      <c r="ABP10" s="547"/>
      <c r="ABQ10" s="547"/>
      <c r="ABR10" s="547"/>
      <c r="ABS10" s="547"/>
      <c r="ABT10" s="547"/>
      <c r="ABU10" s="547"/>
      <c r="ABV10" s="547"/>
      <c r="ABW10" s="547"/>
      <c r="ABX10" s="547"/>
      <c r="ABY10" s="547"/>
      <c r="ABZ10" s="547"/>
      <c r="ACA10" s="547"/>
      <c r="ACB10" s="547"/>
      <c r="ACC10" s="547"/>
      <c r="ACD10" s="547"/>
      <c r="ACE10" s="547"/>
      <c r="ACF10" s="547"/>
      <c r="ACG10" s="547"/>
      <c r="ACH10" s="547"/>
      <c r="ACI10" s="547"/>
      <c r="ACJ10" s="547"/>
      <c r="ACK10" s="547"/>
      <c r="ACL10" s="547"/>
      <c r="ACM10" s="547"/>
      <c r="ACN10" s="547"/>
      <c r="ACO10" s="547"/>
      <c r="ACP10" s="547"/>
      <c r="ACQ10" s="547"/>
      <c r="ACR10" s="547"/>
      <c r="ACS10" s="547"/>
      <c r="ACT10" s="547"/>
      <c r="ACU10" s="547"/>
      <c r="ACV10" s="547"/>
      <c r="ACW10" s="547"/>
      <c r="ACX10" s="547"/>
      <c r="ACY10" s="547"/>
      <c r="ACZ10" s="547"/>
      <c r="ADA10" s="547"/>
      <c r="ADB10" s="547"/>
      <c r="ADC10" s="547"/>
      <c r="ADD10" s="547"/>
      <c r="ADE10" s="547"/>
      <c r="ADF10" s="547"/>
      <c r="ADG10" s="547"/>
      <c r="ADH10" s="547"/>
      <c r="ADI10" s="547"/>
      <c r="ADJ10" s="547"/>
      <c r="ADK10" s="547"/>
      <c r="ADL10" s="547"/>
      <c r="ADM10" s="547"/>
      <c r="ADN10" s="547"/>
      <c r="ADO10" s="547"/>
      <c r="ADP10" s="547"/>
      <c r="ADQ10" s="547"/>
      <c r="ADR10" s="547"/>
      <c r="ADS10" s="547"/>
      <c r="ADT10" s="547"/>
      <c r="ADU10" s="547"/>
      <c r="ADV10" s="547"/>
      <c r="ADW10" s="547"/>
      <c r="ADX10" s="547"/>
      <c r="ADY10" s="547"/>
      <c r="ADZ10" s="547"/>
      <c r="AEA10" s="547"/>
      <c r="AEB10" s="547"/>
      <c r="AEC10" s="547"/>
      <c r="AED10" s="547"/>
      <c r="AEE10" s="547"/>
      <c r="AEF10" s="547"/>
      <c r="AEG10" s="547"/>
      <c r="AEH10" s="547"/>
      <c r="AEI10" s="547"/>
      <c r="AEJ10" s="547"/>
      <c r="AEK10" s="547"/>
      <c r="AEL10" s="547"/>
      <c r="AEM10" s="547"/>
      <c r="AEN10" s="547"/>
      <c r="AEO10" s="547"/>
      <c r="AEP10" s="547"/>
      <c r="AEQ10" s="547"/>
      <c r="AER10" s="547"/>
      <c r="AES10" s="547"/>
      <c r="AET10" s="547"/>
      <c r="AEU10" s="547"/>
      <c r="AEV10" s="547"/>
      <c r="AEW10" s="547"/>
      <c r="AEX10" s="547"/>
      <c r="AEY10" s="547"/>
      <c r="AEZ10" s="547"/>
      <c r="AFA10" s="547"/>
      <c r="AFB10" s="547"/>
      <c r="AFC10" s="547"/>
      <c r="AFD10" s="547"/>
      <c r="AFE10" s="547"/>
      <c r="AFF10" s="547"/>
      <c r="AFG10" s="547"/>
      <c r="AFH10" s="547"/>
      <c r="AFI10" s="547"/>
      <c r="AFJ10" s="547"/>
      <c r="AFK10" s="547"/>
      <c r="AFL10" s="547"/>
      <c r="AFM10" s="547"/>
      <c r="AFN10" s="547"/>
      <c r="AFO10" s="547"/>
      <c r="AFP10" s="547"/>
      <c r="AFQ10" s="547"/>
      <c r="AFR10" s="547"/>
      <c r="AFS10" s="547"/>
      <c r="AFT10" s="547"/>
      <c r="AFU10" s="547"/>
      <c r="AFV10" s="547"/>
      <c r="AFW10" s="547"/>
      <c r="AFX10" s="547"/>
      <c r="AFY10" s="547"/>
      <c r="AFZ10" s="547"/>
      <c r="AGA10" s="547"/>
      <c r="AGB10" s="547"/>
      <c r="AGC10" s="547"/>
      <c r="AGD10" s="547"/>
      <c r="AGE10" s="547"/>
      <c r="AGF10" s="547"/>
      <c r="AGG10" s="547"/>
      <c r="AGH10" s="547"/>
      <c r="AGI10" s="547"/>
      <c r="AGJ10" s="547"/>
      <c r="AGK10" s="547"/>
      <c r="AGL10" s="547"/>
      <c r="AGM10" s="547"/>
      <c r="AGN10" s="547"/>
      <c r="AGO10" s="547"/>
      <c r="AGP10" s="547"/>
      <c r="AGQ10" s="547"/>
      <c r="AGR10" s="547"/>
      <c r="AGS10" s="547"/>
      <c r="AGT10" s="547"/>
      <c r="AGU10" s="547"/>
      <c r="AGV10" s="547"/>
      <c r="AGW10" s="547"/>
      <c r="AGX10" s="547"/>
      <c r="AGY10" s="547"/>
      <c r="AGZ10" s="547"/>
      <c r="AHA10" s="547"/>
      <c r="AHB10" s="547"/>
      <c r="AHC10" s="547"/>
      <c r="AHD10" s="547"/>
      <c r="AHE10" s="547"/>
      <c r="AHF10" s="547"/>
      <c r="AHG10" s="547"/>
      <c r="AHH10" s="547"/>
      <c r="AHI10" s="547"/>
      <c r="AHJ10" s="547"/>
      <c r="AHK10" s="547"/>
      <c r="AHL10" s="547"/>
      <c r="AHM10" s="547"/>
      <c r="AHN10" s="547"/>
      <c r="AHO10" s="547"/>
      <c r="AHP10" s="547"/>
      <c r="AHQ10" s="547"/>
      <c r="AHR10" s="547"/>
      <c r="AHS10" s="547"/>
      <c r="AHT10" s="547"/>
      <c r="AHU10" s="547"/>
      <c r="AHV10" s="547"/>
      <c r="AHW10" s="547"/>
      <c r="AHX10" s="547"/>
      <c r="AHY10" s="547"/>
      <c r="AHZ10" s="547"/>
      <c r="AIA10" s="547"/>
      <c r="AIB10" s="547"/>
      <c r="AIC10" s="547"/>
      <c r="AID10" s="547"/>
      <c r="AIE10" s="547"/>
      <c r="AIF10" s="547"/>
      <c r="AIG10" s="547"/>
      <c r="AIH10" s="547"/>
      <c r="AII10" s="547"/>
      <c r="AIJ10" s="547"/>
      <c r="AIK10" s="547"/>
      <c r="AIL10" s="547"/>
      <c r="AIM10" s="547"/>
      <c r="AIN10" s="547"/>
      <c r="AIO10" s="547"/>
      <c r="AIP10" s="547"/>
      <c r="AIQ10" s="547"/>
      <c r="AIR10" s="547"/>
      <c r="AIS10" s="547"/>
      <c r="AIT10" s="547"/>
      <c r="AIU10" s="547"/>
      <c r="AIV10" s="547"/>
      <c r="AIW10" s="547"/>
      <c r="AIX10" s="547"/>
      <c r="AIY10" s="547"/>
      <c r="AIZ10" s="547"/>
      <c r="AJA10" s="547"/>
      <c r="AJB10" s="547"/>
      <c r="AJC10" s="547"/>
      <c r="AJD10" s="547"/>
      <c r="AJE10" s="547"/>
      <c r="AJF10" s="547"/>
      <c r="AJG10" s="547"/>
      <c r="AJH10" s="547"/>
      <c r="AJI10" s="547"/>
      <c r="AJJ10" s="547"/>
      <c r="AJK10" s="547"/>
      <c r="AJL10" s="547"/>
      <c r="AJM10" s="547"/>
      <c r="AJN10" s="547"/>
      <c r="AJO10" s="547"/>
      <c r="AJP10" s="547"/>
      <c r="AJQ10" s="547"/>
      <c r="AJR10" s="547"/>
      <c r="AJS10" s="547"/>
      <c r="AJT10" s="547"/>
      <c r="AJU10" s="547"/>
      <c r="AJV10" s="547"/>
      <c r="AJW10" s="547"/>
      <c r="AJX10" s="547"/>
      <c r="AJY10" s="547"/>
      <c r="AJZ10" s="547"/>
      <c r="AKA10" s="547"/>
      <c r="AKB10" s="547"/>
      <c r="AKC10" s="547"/>
      <c r="AKD10" s="547"/>
      <c r="AKE10" s="547"/>
      <c r="AKF10" s="547"/>
      <c r="AKG10" s="547"/>
      <c r="AKH10" s="547"/>
      <c r="AKI10" s="547"/>
      <c r="AKJ10" s="547"/>
      <c r="AKK10" s="547"/>
      <c r="AKL10" s="547"/>
      <c r="AKM10" s="547"/>
      <c r="AKN10" s="547"/>
      <c r="AKO10" s="547"/>
      <c r="AKP10" s="547"/>
      <c r="AKQ10" s="547"/>
      <c r="AKR10" s="547"/>
      <c r="AKS10" s="547"/>
      <c r="AKT10" s="547"/>
      <c r="AKU10" s="547"/>
      <c r="AKV10" s="547"/>
      <c r="AKW10" s="547"/>
      <c r="AKX10" s="547"/>
      <c r="AKY10" s="547"/>
      <c r="AKZ10" s="547"/>
      <c r="ALA10" s="547"/>
      <c r="ALB10" s="547"/>
      <c r="ALC10" s="547"/>
      <c r="ALD10" s="547"/>
      <c r="ALE10" s="547"/>
      <c r="ALF10" s="547"/>
      <c r="ALG10" s="547"/>
      <c r="ALH10" s="547"/>
      <c r="ALI10" s="547"/>
      <c r="ALJ10" s="547"/>
      <c r="ALK10" s="547"/>
      <c r="ALL10" s="547"/>
      <c r="ALM10" s="547"/>
      <c r="ALN10" s="547"/>
      <c r="ALO10" s="547"/>
      <c r="ALP10" s="547"/>
      <c r="ALQ10" s="547"/>
      <c r="ALR10" s="547"/>
      <c r="ALS10" s="547"/>
      <c r="ALT10" s="547"/>
      <c r="ALU10" s="547"/>
      <c r="ALV10" s="547"/>
      <c r="ALW10" s="547"/>
      <c r="ALX10" s="547"/>
      <c r="ALY10" s="547"/>
      <c r="ALZ10" s="547"/>
      <c r="AMA10" s="547"/>
      <c r="AMB10" s="547"/>
      <c r="AMC10" s="547"/>
      <c r="AMD10" s="547"/>
      <c r="AME10" s="547"/>
      <c r="AMF10" s="547"/>
      <c r="AMG10" s="547"/>
      <c r="AMH10" s="547"/>
      <c r="AMI10" s="547"/>
      <c r="AMJ10" s="547"/>
      <c r="AMK10" s="547"/>
      <c r="AML10" s="547"/>
      <c r="AMM10" s="547"/>
      <c r="AMN10" s="547"/>
      <c r="AMO10" s="547"/>
      <c r="AMP10" s="547"/>
      <c r="AMQ10" s="547"/>
      <c r="AMR10" s="547"/>
      <c r="AMS10" s="547"/>
      <c r="AMT10" s="547"/>
      <c r="AMU10" s="547"/>
      <c r="AMV10" s="547"/>
      <c r="AMW10" s="547"/>
      <c r="AMX10" s="547"/>
      <c r="AMY10" s="547"/>
      <c r="AMZ10" s="547"/>
      <c r="ANA10" s="547"/>
      <c r="ANB10" s="547"/>
      <c r="ANC10" s="547"/>
      <c r="AND10" s="547"/>
      <c r="ANE10" s="547"/>
      <c r="ANF10" s="547"/>
      <c r="ANG10" s="547"/>
      <c r="ANH10" s="547"/>
      <c r="ANI10" s="547"/>
      <c r="ANJ10" s="547"/>
      <c r="ANK10" s="547"/>
      <c r="ANL10" s="547"/>
      <c r="ANM10" s="547"/>
      <c r="ANN10" s="547"/>
      <c r="ANO10" s="547"/>
      <c r="ANP10" s="547"/>
      <c r="ANQ10" s="547"/>
      <c r="ANR10" s="547"/>
      <c r="ANS10" s="547"/>
      <c r="ANT10" s="547"/>
      <c r="ANU10" s="547"/>
      <c r="ANV10" s="547"/>
      <c r="ANW10" s="547"/>
      <c r="ANX10" s="547"/>
      <c r="ANY10" s="547"/>
      <c r="ANZ10" s="547"/>
      <c r="AOA10" s="547"/>
      <c r="AOB10" s="547"/>
      <c r="AOC10" s="547"/>
      <c r="AOD10" s="547"/>
      <c r="AOE10" s="547"/>
      <c r="AOF10" s="547"/>
      <c r="AOG10" s="547"/>
      <c r="AOH10" s="547"/>
      <c r="AOI10" s="547"/>
      <c r="AOJ10" s="547"/>
      <c r="AOK10" s="547"/>
      <c r="AOL10" s="547"/>
      <c r="AOM10" s="547"/>
      <c r="AON10" s="547"/>
      <c r="AOO10" s="547"/>
      <c r="AOP10" s="547"/>
      <c r="AOQ10" s="547"/>
      <c r="AOR10" s="547"/>
      <c r="AOS10" s="547"/>
      <c r="AOT10" s="547"/>
      <c r="AOU10" s="547"/>
      <c r="AOV10" s="547"/>
      <c r="AOW10" s="547"/>
      <c r="AOX10" s="547"/>
      <c r="AOY10" s="547"/>
      <c r="AOZ10" s="547"/>
      <c r="APA10" s="547"/>
      <c r="APB10" s="547"/>
      <c r="APC10" s="547"/>
      <c r="APD10" s="547"/>
      <c r="APE10" s="547"/>
      <c r="APF10" s="547"/>
      <c r="APG10" s="547"/>
      <c r="APH10" s="547"/>
      <c r="API10" s="547"/>
      <c r="APJ10" s="547"/>
      <c r="APK10" s="547"/>
      <c r="APL10" s="547"/>
      <c r="APM10" s="547"/>
      <c r="APN10" s="547"/>
      <c r="APO10" s="547"/>
      <c r="APP10" s="547"/>
      <c r="APQ10" s="547"/>
      <c r="APR10" s="547"/>
      <c r="APS10" s="547"/>
      <c r="APT10" s="547"/>
      <c r="APU10" s="547"/>
      <c r="APV10" s="547"/>
      <c r="APW10" s="547"/>
      <c r="APX10" s="547"/>
      <c r="APY10" s="547"/>
      <c r="APZ10" s="547"/>
      <c r="AQA10" s="547"/>
      <c r="AQB10" s="547"/>
      <c r="AQC10" s="547"/>
      <c r="AQD10" s="547"/>
      <c r="AQE10" s="547"/>
      <c r="AQF10" s="547"/>
      <c r="AQG10" s="547"/>
      <c r="AQH10" s="547"/>
      <c r="AQI10" s="547"/>
      <c r="AQJ10" s="547"/>
      <c r="AQK10" s="547"/>
      <c r="AQL10" s="547"/>
      <c r="AQM10" s="547"/>
      <c r="AQN10" s="547"/>
      <c r="AQO10" s="547"/>
      <c r="AQP10" s="547"/>
      <c r="AQQ10" s="547"/>
      <c r="AQR10" s="547"/>
      <c r="AQS10" s="547"/>
      <c r="AQT10" s="547"/>
      <c r="AQU10" s="547"/>
      <c r="AQV10" s="547"/>
      <c r="AQW10" s="547"/>
      <c r="AQX10" s="547"/>
      <c r="AQY10" s="547"/>
      <c r="AQZ10" s="547"/>
      <c r="ARA10" s="547"/>
      <c r="ARB10" s="547"/>
      <c r="ARC10" s="547"/>
      <c r="ARD10" s="547"/>
      <c r="ARE10" s="547"/>
      <c r="ARF10" s="547"/>
      <c r="ARG10" s="547"/>
      <c r="ARH10" s="547"/>
      <c r="ARI10" s="547"/>
      <c r="ARJ10" s="547"/>
      <c r="ARK10" s="547"/>
      <c r="ARL10" s="547"/>
      <c r="ARM10" s="547"/>
      <c r="ARN10" s="547"/>
      <c r="ARO10" s="547"/>
      <c r="ARP10" s="547"/>
      <c r="ARQ10" s="547"/>
      <c r="ARR10" s="547"/>
      <c r="ARS10" s="547"/>
      <c r="ART10" s="547"/>
      <c r="ARU10" s="547"/>
      <c r="ARV10" s="547"/>
      <c r="ARW10" s="547"/>
      <c r="ARX10" s="547"/>
      <c r="ARY10" s="547"/>
      <c r="ARZ10" s="547"/>
      <c r="ASA10" s="547"/>
      <c r="ASB10" s="547"/>
      <c r="ASC10" s="547"/>
      <c r="ASD10" s="547"/>
      <c r="ASE10" s="547"/>
      <c r="ASF10" s="547"/>
      <c r="ASG10" s="547"/>
      <c r="ASH10" s="547"/>
      <c r="ASI10" s="547"/>
      <c r="ASJ10" s="547"/>
      <c r="ASK10" s="547"/>
      <c r="ASL10" s="547"/>
      <c r="ASM10" s="547"/>
      <c r="ASN10" s="547"/>
      <c r="ASO10" s="547"/>
      <c r="ASP10" s="547"/>
      <c r="ASQ10" s="547"/>
      <c r="ASR10" s="547"/>
      <c r="ASS10" s="547"/>
      <c r="AST10" s="547"/>
      <c r="ASU10" s="547"/>
      <c r="ASV10" s="547"/>
      <c r="ASW10" s="547"/>
      <c r="ASX10" s="547"/>
      <c r="ASY10" s="547"/>
      <c r="ASZ10" s="547"/>
      <c r="ATA10" s="547"/>
      <c r="ATB10" s="547"/>
      <c r="ATC10" s="547"/>
      <c r="ATD10" s="547"/>
      <c r="ATE10" s="547"/>
      <c r="ATF10" s="547"/>
      <c r="ATG10" s="547"/>
      <c r="ATH10" s="547"/>
      <c r="ATI10" s="547"/>
      <c r="ATJ10" s="547"/>
      <c r="ATK10" s="547"/>
      <c r="ATL10" s="547"/>
      <c r="ATM10" s="547"/>
      <c r="ATN10" s="547"/>
      <c r="ATO10" s="547"/>
      <c r="ATP10" s="547"/>
      <c r="ATQ10" s="547"/>
      <c r="ATR10" s="547"/>
      <c r="ATS10" s="547"/>
      <c r="ATT10" s="547"/>
      <c r="ATU10" s="547"/>
      <c r="ATV10" s="547"/>
      <c r="ATW10" s="547"/>
      <c r="ATX10" s="547"/>
      <c r="ATY10" s="547"/>
      <c r="ATZ10" s="547"/>
      <c r="AUA10" s="547"/>
      <c r="AUB10" s="547"/>
      <c r="AUC10" s="547"/>
      <c r="AUD10" s="547"/>
      <c r="AUE10" s="547"/>
      <c r="AUF10" s="547"/>
      <c r="AUG10" s="547"/>
      <c r="AUH10" s="547"/>
      <c r="AUI10" s="547"/>
      <c r="AUJ10" s="547"/>
      <c r="AUK10" s="547"/>
      <c r="AUL10" s="547"/>
      <c r="AUM10" s="547"/>
      <c r="AUN10" s="547"/>
      <c r="AUO10" s="547"/>
      <c r="AUP10" s="547"/>
      <c r="AUQ10" s="547"/>
      <c r="AUR10" s="547"/>
      <c r="AUS10" s="547"/>
      <c r="AUT10" s="547"/>
      <c r="AUU10" s="547"/>
      <c r="AUV10" s="547"/>
      <c r="AUW10" s="547"/>
      <c r="AUX10" s="547"/>
      <c r="AUY10" s="547"/>
      <c r="AUZ10" s="547"/>
      <c r="AVA10" s="547"/>
      <c r="AVB10" s="547"/>
      <c r="AVC10" s="547"/>
      <c r="AVD10" s="547"/>
      <c r="AVE10" s="547"/>
      <c r="AVF10" s="547"/>
      <c r="AVG10" s="547"/>
      <c r="AVH10" s="547"/>
      <c r="AVI10" s="547"/>
      <c r="AVJ10" s="547"/>
      <c r="AVK10" s="547"/>
      <c r="AVL10" s="547"/>
      <c r="AVM10" s="547"/>
      <c r="AVN10" s="547"/>
      <c r="AVO10" s="547"/>
      <c r="AVP10" s="547"/>
      <c r="AVQ10" s="547"/>
      <c r="AVR10" s="547"/>
      <c r="AVS10" s="547"/>
      <c r="AVT10" s="547"/>
      <c r="AVU10" s="547"/>
      <c r="AVV10" s="547"/>
      <c r="AVW10" s="547"/>
      <c r="AVX10" s="547"/>
      <c r="AVY10" s="547"/>
      <c r="AVZ10" s="547"/>
      <c r="AWA10" s="547"/>
      <c r="AWB10" s="547"/>
      <c r="AWC10" s="547"/>
      <c r="AWD10" s="547"/>
      <c r="AWE10" s="547"/>
      <c r="AWF10" s="547"/>
      <c r="AWG10" s="547"/>
      <c r="AWH10" s="547"/>
      <c r="AWI10" s="547"/>
      <c r="AWJ10" s="547"/>
      <c r="AWK10" s="547"/>
      <c r="AWL10" s="547"/>
      <c r="AWM10" s="547"/>
      <c r="AWN10" s="547"/>
      <c r="AWO10" s="547"/>
      <c r="AWP10" s="547"/>
      <c r="AWQ10" s="547"/>
      <c r="AWR10" s="547"/>
      <c r="AWS10" s="547"/>
      <c r="AWT10" s="547"/>
      <c r="AWU10" s="547"/>
      <c r="AWV10" s="547"/>
      <c r="AWW10" s="547"/>
      <c r="AWX10" s="547"/>
      <c r="AWY10" s="547"/>
      <c r="AWZ10" s="547"/>
      <c r="AXA10" s="547"/>
      <c r="AXB10" s="547"/>
      <c r="AXC10" s="547"/>
      <c r="AXD10" s="547"/>
      <c r="AXE10" s="547"/>
      <c r="AXF10" s="547"/>
      <c r="AXG10" s="547"/>
      <c r="AXH10" s="547"/>
      <c r="AXI10" s="547"/>
      <c r="AXJ10" s="547"/>
      <c r="AXK10" s="547"/>
      <c r="AXL10" s="547"/>
      <c r="AXM10" s="547"/>
      <c r="AXN10" s="547"/>
      <c r="AXO10" s="547"/>
      <c r="AXP10" s="547"/>
      <c r="AXQ10" s="547"/>
      <c r="AXR10" s="547"/>
      <c r="AXS10" s="547"/>
      <c r="AXT10" s="547"/>
      <c r="AXU10" s="547"/>
      <c r="AXV10" s="547"/>
      <c r="AXW10" s="547"/>
      <c r="AXX10" s="547"/>
      <c r="AXY10" s="547"/>
      <c r="AXZ10" s="547"/>
      <c r="AYA10" s="547"/>
      <c r="AYB10" s="547"/>
      <c r="AYC10" s="547"/>
      <c r="AYD10" s="547"/>
      <c r="AYE10" s="547"/>
      <c r="AYF10" s="547"/>
      <c r="AYG10" s="547"/>
      <c r="AYH10" s="547"/>
      <c r="AYI10" s="547"/>
      <c r="AYJ10" s="547"/>
      <c r="AYK10" s="547"/>
      <c r="AYL10" s="547"/>
      <c r="AYM10" s="547"/>
      <c r="AYN10" s="547"/>
      <c r="AYO10" s="547"/>
      <c r="AYP10" s="547"/>
      <c r="AYQ10" s="547"/>
      <c r="AYR10" s="547"/>
      <c r="AYS10" s="547"/>
      <c r="AYT10" s="547"/>
      <c r="AYU10" s="547"/>
      <c r="AYV10" s="547"/>
      <c r="AYW10" s="547"/>
      <c r="AYX10" s="547"/>
      <c r="AYY10" s="547"/>
      <c r="AYZ10" s="547"/>
      <c r="AZA10" s="547"/>
      <c r="AZB10" s="547"/>
      <c r="AZC10" s="547"/>
      <c r="AZD10" s="547"/>
      <c r="AZE10" s="547"/>
      <c r="AZF10" s="547"/>
      <c r="AZG10" s="547"/>
      <c r="AZH10" s="547"/>
      <c r="AZI10" s="547"/>
      <c r="AZJ10" s="547"/>
      <c r="AZK10" s="547"/>
      <c r="AZL10" s="547"/>
      <c r="AZM10" s="547"/>
      <c r="AZN10" s="547"/>
      <c r="AZO10" s="547"/>
      <c r="AZP10" s="547"/>
      <c r="AZQ10" s="547"/>
      <c r="AZR10" s="547"/>
      <c r="AZS10" s="547"/>
      <c r="AZT10" s="547"/>
      <c r="AZU10" s="547"/>
      <c r="AZV10" s="547"/>
      <c r="AZW10" s="547"/>
      <c r="AZX10" s="547"/>
      <c r="AZY10" s="547"/>
      <c r="AZZ10" s="547"/>
      <c r="BAA10" s="547"/>
      <c r="BAB10" s="547"/>
      <c r="BAC10" s="547"/>
      <c r="BAD10" s="547"/>
      <c r="BAE10" s="547"/>
      <c r="BAF10" s="547"/>
      <c r="BAG10" s="547"/>
      <c r="BAH10" s="547"/>
      <c r="BAI10" s="547"/>
      <c r="BAJ10" s="547"/>
      <c r="BAK10" s="547"/>
      <c r="BAL10" s="547"/>
      <c r="BAM10" s="547"/>
      <c r="BAN10" s="547"/>
      <c r="BAO10" s="547"/>
      <c r="BAP10" s="547"/>
      <c r="BAQ10" s="547"/>
      <c r="BAR10" s="547"/>
      <c r="BAS10" s="547"/>
      <c r="BAT10" s="547"/>
      <c r="BAU10" s="547"/>
      <c r="BAV10" s="547"/>
      <c r="BAW10" s="547"/>
      <c r="BAX10" s="547"/>
      <c r="BAY10" s="547"/>
      <c r="BAZ10" s="547"/>
      <c r="BBA10" s="547"/>
      <c r="BBB10" s="547"/>
      <c r="BBC10" s="547"/>
      <c r="BBD10" s="547"/>
      <c r="BBE10" s="547"/>
      <c r="BBF10" s="547"/>
      <c r="BBG10" s="547"/>
      <c r="BBH10" s="547"/>
      <c r="BBI10" s="547"/>
      <c r="BBJ10" s="547"/>
      <c r="BBK10" s="547"/>
      <c r="BBL10" s="547"/>
      <c r="BBM10" s="547"/>
      <c r="BBN10" s="547"/>
      <c r="BBO10" s="547"/>
      <c r="BBP10" s="547"/>
      <c r="BBQ10" s="547"/>
      <c r="BBR10" s="547"/>
      <c r="BBS10" s="547"/>
      <c r="BBT10" s="547"/>
      <c r="BBU10" s="547"/>
      <c r="BBV10" s="547"/>
      <c r="BBW10" s="547"/>
      <c r="BBX10" s="547"/>
      <c r="BBY10" s="547"/>
      <c r="BBZ10" s="547"/>
      <c r="BCA10" s="547"/>
      <c r="BCB10" s="547"/>
      <c r="BCC10" s="547"/>
      <c r="BCD10" s="547"/>
      <c r="BCE10" s="547"/>
      <c r="BCF10" s="547"/>
      <c r="BCG10" s="547"/>
      <c r="BCH10" s="547"/>
      <c r="BCI10" s="547"/>
      <c r="BCJ10" s="547"/>
      <c r="BCK10" s="547"/>
      <c r="BCL10" s="547"/>
      <c r="BCM10" s="547"/>
      <c r="BCN10" s="547"/>
      <c r="BCO10" s="547"/>
      <c r="BCP10" s="547"/>
      <c r="BCQ10" s="547"/>
      <c r="BCR10" s="547"/>
      <c r="BCS10" s="547"/>
      <c r="BCT10" s="547"/>
      <c r="BCU10" s="547"/>
      <c r="BCV10" s="547"/>
      <c r="BCW10" s="547"/>
      <c r="BCX10" s="547"/>
      <c r="BCY10" s="547"/>
      <c r="BCZ10" s="547"/>
      <c r="BDA10" s="547"/>
      <c r="BDB10" s="547"/>
      <c r="BDC10" s="547"/>
      <c r="BDD10" s="547"/>
      <c r="BDE10" s="547"/>
      <c r="BDF10" s="547"/>
      <c r="BDG10" s="547"/>
      <c r="BDH10" s="547"/>
      <c r="BDI10" s="547"/>
      <c r="BDJ10" s="547"/>
      <c r="BDK10" s="547"/>
      <c r="BDL10" s="547"/>
      <c r="BDM10" s="547"/>
      <c r="BDN10" s="547"/>
      <c r="BDO10" s="547"/>
      <c r="BDP10" s="547"/>
      <c r="BDQ10" s="547"/>
      <c r="BDR10" s="547"/>
      <c r="BDS10" s="547"/>
      <c r="BDT10" s="547"/>
      <c r="BDU10" s="547"/>
      <c r="BDV10" s="547"/>
      <c r="BDW10" s="547"/>
      <c r="BDX10" s="547"/>
      <c r="BDY10" s="547"/>
      <c r="BDZ10" s="547"/>
      <c r="BEA10" s="547"/>
      <c r="BEB10" s="547"/>
      <c r="BEC10" s="547"/>
      <c r="BED10" s="547"/>
      <c r="BEE10" s="547"/>
      <c r="BEF10" s="547"/>
      <c r="BEG10" s="547"/>
      <c r="BEH10" s="547"/>
      <c r="BEI10" s="547"/>
      <c r="BEJ10" s="547"/>
      <c r="BEK10" s="547"/>
      <c r="BEL10" s="547"/>
      <c r="BEM10" s="547"/>
      <c r="BEN10" s="547"/>
      <c r="BEO10" s="547"/>
      <c r="BEP10" s="547"/>
      <c r="BEQ10" s="547"/>
      <c r="BER10" s="547"/>
      <c r="BES10" s="547"/>
      <c r="BET10" s="547"/>
      <c r="BEU10" s="547"/>
      <c r="BEV10" s="547"/>
      <c r="BEW10" s="547"/>
      <c r="BEX10" s="547"/>
      <c r="BEY10" s="547"/>
      <c r="BEZ10" s="547"/>
      <c r="BFA10" s="547"/>
      <c r="BFB10" s="547"/>
      <c r="BFC10" s="547"/>
      <c r="BFD10" s="547"/>
      <c r="BFE10" s="547"/>
      <c r="BFF10" s="547"/>
      <c r="BFG10" s="547"/>
      <c r="BFH10" s="547"/>
      <c r="BFI10" s="547"/>
      <c r="BFJ10" s="547"/>
      <c r="BFK10" s="547"/>
      <c r="BFL10" s="547"/>
      <c r="BFM10" s="547"/>
      <c r="BFN10" s="547"/>
      <c r="BFO10" s="547"/>
      <c r="BFP10" s="547"/>
      <c r="BFQ10" s="547"/>
      <c r="BFR10" s="547"/>
      <c r="BFS10" s="547"/>
      <c r="BFT10" s="547"/>
      <c r="BFU10" s="547"/>
      <c r="BFV10" s="547"/>
      <c r="BFW10" s="547"/>
      <c r="BFX10" s="547"/>
      <c r="BFY10" s="547"/>
      <c r="BFZ10" s="547"/>
      <c r="BGA10" s="547"/>
      <c r="BGB10" s="547"/>
      <c r="BGC10" s="547"/>
      <c r="BGD10" s="547"/>
      <c r="BGE10" s="547"/>
      <c r="BGF10" s="547"/>
      <c r="BGG10" s="547"/>
      <c r="BGH10" s="547"/>
      <c r="BGI10" s="547"/>
      <c r="BGJ10" s="547"/>
      <c r="BGK10" s="547"/>
      <c r="BGL10" s="547"/>
      <c r="BGM10" s="547"/>
      <c r="BGN10" s="547"/>
      <c r="BGO10" s="547"/>
      <c r="BGP10" s="547"/>
      <c r="BGQ10" s="547"/>
      <c r="BGR10" s="547"/>
      <c r="BGS10" s="547"/>
      <c r="BGT10" s="547"/>
      <c r="BGU10" s="547"/>
      <c r="BGV10" s="547"/>
      <c r="BGW10" s="547"/>
      <c r="BGX10" s="547"/>
      <c r="BGY10" s="547"/>
      <c r="BGZ10" s="547"/>
      <c r="BHA10" s="547"/>
      <c r="BHB10" s="547"/>
      <c r="BHC10" s="547"/>
      <c r="BHD10" s="547"/>
      <c r="BHE10" s="547"/>
      <c r="BHF10" s="547"/>
      <c r="BHG10" s="547"/>
      <c r="BHH10" s="547"/>
      <c r="BHI10" s="547"/>
      <c r="BHJ10" s="547"/>
      <c r="BHK10" s="547"/>
      <c r="BHL10" s="547"/>
      <c r="BHM10" s="547"/>
      <c r="BHN10" s="547"/>
      <c r="BHO10" s="547"/>
      <c r="BHP10" s="547"/>
      <c r="BHQ10" s="547"/>
      <c r="BHR10" s="547"/>
      <c r="BHS10" s="547"/>
      <c r="BHT10" s="547"/>
      <c r="BHU10" s="547"/>
      <c r="BHV10" s="547"/>
      <c r="BHW10" s="547"/>
      <c r="BHX10" s="547"/>
      <c r="BHY10" s="547"/>
      <c r="BHZ10" s="547"/>
      <c r="BIA10" s="547"/>
      <c r="BIB10" s="547"/>
      <c r="BIC10" s="547"/>
      <c r="BID10" s="547"/>
      <c r="BIE10" s="547"/>
      <c r="BIF10" s="547"/>
      <c r="BIG10" s="547"/>
      <c r="BIH10" s="547"/>
      <c r="BII10" s="547"/>
      <c r="BIJ10" s="547"/>
      <c r="BIK10" s="547"/>
      <c r="BIL10" s="547"/>
      <c r="BIM10" s="547"/>
      <c r="BIN10" s="547"/>
      <c r="BIO10" s="547"/>
      <c r="BIP10" s="547"/>
      <c r="BIQ10" s="547"/>
      <c r="BIR10" s="547"/>
      <c r="BIS10" s="547"/>
      <c r="BIT10" s="547"/>
      <c r="BIU10" s="547"/>
      <c r="BIV10" s="547"/>
      <c r="BIW10" s="547"/>
      <c r="BIX10" s="547"/>
      <c r="BIY10" s="547"/>
      <c r="BIZ10" s="547"/>
      <c r="BJA10" s="547"/>
      <c r="BJB10" s="547"/>
      <c r="BJC10" s="547"/>
      <c r="BJD10" s="547"/>
      <c r="BJE10" s="547"/>
      <c r="BJF10" s="547"/>
      <c r="BJG10" s="547"/>
      <c r="BJH10" s="547"/>
      <c r="BJI10" s="547"/>
      <c r="BJJ10" s="547"/>
      <c r="BJK10" s="547"/>
      <c r="BJL10" s="547"/>
      <c r="BJM10" s="547"/>
      <c r="BJN10" s="547"/>
      <c r="BJO10" s="547"/>
      <c r="BJP10" s="547"/>
      <c r="BJQ10" s="547"/>
      <c r="BJR10" s="547"/>
      <c r="BJS10" s="547"/>
      <c r="BJT10" s="547"/>
      <c r="BJU10" s="547"/>
      <c r="BJV10" s="547"/>
      <c r="BJW10" s="547"/>
      <c r="BJX10" s="547"/>
      <c r="BJY10" s="547"/>
      <c r="BJZ10" s="547"/>
      <c r="BKA10" s="547"/>
      <c r="BKB10" s="547"/>
      <c r="BKC10" s="547"/>
      <c r="BKD10" s="547"/>
      <c r="BKE10" s="547"/>
      <c r="BKF10" s="547"/>
      <c r="BKG10" s="547"/>
      <c r="BKH10" s="547"/>
      <c r="BKI10" s="547"/>
      <c r="BKJ10" s="547"/>
      <c r="BKK10" s="547"/>
      <c r="BKL10" s="547"/>
      <c r="BKM10" s="547"/>
      <c r="BKN10" s="547"/>
      <c r="BKO10" s="547"/>
      <c r="BKP10" s="547"/>
      <c r="BKQ10" s="547"/>
      <c r="BKR10" s="547"/>
      <c r="BKS10" s="547"/>
      <c r="BKT10" s="547"/>
      <c r="BKU10" s="547"/>
      <c r="BKV10" s="547"/>
      <c r="BKW10" s="547"/>
      <c r="BKX10" s="547"/>
      <c r="BKY10" s="547"/>
      <c r="BKZ10" s="547"/>
      <c r="BLA10" s="547"/>
      <c r="BLB10" s="547"/>
      <c r="BLC10" s="547"/>
      <c r="BLD10" s="547"/>
      <c r="BLE10" s="547"/>
      <c r="BLF10" s="547"/>
      <c r="BLG10" s="547"/>
      <c r="BLH10" s="547"/>
      <c r="BLI10" s="547"/>
      <c r="BLJ10" s="547"/>
      <c r="BLK10" s="547"/>
      <c r="BLL10" s="547"/>
      <c r="BLM10" s="547"/>
      <c r="BLN10" s="547"/>
      <c r="BLO10" s="547"/>
      <c r="BLP10" s="547"/>
      <c r="BLQ10" s="547"/>
      <c r="BLR10" s="547"/>
      <c r="BLS10" s="547"/>
      <c r="BLT10" s="547"/>
      <c r="BLU10" s="547"/>
      <c r="BLV10" s="547"/>
      <c r="BLW10" s="547"/>
      <c r="BLX10" s="547"/>
      <c r="BLY10" s="547"/>
      <c r="BLZ10" s="547"/>
      <c r="BMA10" s="547"/>
      <c r="BMB10" s="547"/>
      <c r="BMC10" s="547"/>
      <c r="BMD10" s="547"/>
      <c r="BME10" s="547"/>
      <c r="BMF10" s="547"/>
      <c r="BMG10" s="547"/>
      <c r="BMH10" s="547"/>
      <c r="BMI10" s="547"/>
      <c r="BMJ10" s="547"/>
      <c r="BMK10" s="547"/>
      <c r="BML10" s="547"/>
      <c r="BMM10" s="547"/>
      <c r="BMN10" s="547"/>
      <c r="BMO10" s="547"/>
      <c r="BMP10" s="547"/>
      <c r="BMQ10" s="547"/>
      <c r="BMR10" s="547"/>
      <c r="BMS10" s="547"/>
      <c r="BMT10" s="547"/>
      <c r="BMU10" s="547"/>
      <c r="BMV10" s="547"/>
      <c r="BMW10" s="547"/>
      <c r="BMX10" s="547"/>
      <c r="BMY10" s="547"/>
      <c r="BMZ10" s="547"/>
      <c r="BNA10" s="547"/>
      <c r="BNB10" s="547"/>
      <c r="BNC10" s="547"/>
      <c r="BND10" s="547"/>
      <c r="BNE10" s="547"/>
      <c r="BNF10" s="547"/>
      <c r="BNG10" s="547"/>
      <c r="BNH10" s="547"/>
      <c r="BNI10" s="547"/>
      <c r="BNJ10" s="547"/>
      <c r="BNK10" s="547"/>
      <c r="BNL10" s="547"/>
      <c r="BNM10" s="547"/>
      <c r="BNN10" s="547"/>
      <c r="BNO10" s="547"/>
      <c r="BNP10" s="547"/>
      <c r="BNQ10" s="547"/>
      <c r="BNR10" s="547"/>
      <c r="BNS10" s="547"/>
      <c r="BNT10" s="547"/>
      <c r="BNU10" s="547"/>
      <c r="BNV10" s="547"/>
      <c r="BNW10" s="547"/>
      <c r="BNX10" s="547"/>
      <c r="BNY10" s="547"/>
      <c r="BNZ10" s="547"/>
      <c r="BOA10" s="547"/>
      <c r="BOB10" s="547"/>
      <c r="BOC10" s="547"/>
      <c r="BOD10" s="547"/>
      <c r="BOE10" s="547"/>
      <c r="BOF10" s="547"/>
      <c r="BOG10" s="547"/>
      <c r="BOH10" s="547"/>
      <c r="BOI10" s="547"/>
      <c r="BOJ10" s="547"/>
      <c r="BOK10" s="547"/>
      <c r="BOL10" s="547"/>
      <c r="BOM10" s="547"/>
      <c r="BON10" s="547"/>
      <c r="BOO10" s="547"/>
      <c r="BOP10" s="547"/>
      <c r="BOQ10" s="547"/>
      <c r="BOR10" s="547"/>
      <c r="BOS10" s="547"/>
      <c r="BOT10" s="547"/>
      <c r="BOU10" s="547"/>
      <c r="BOV10" s="547"/>
      <c r="BOW10" s="547"/>
      <c r="BOX10" s="547"/>
      <c r="BOY10" s="547"/>
      <c r="BOZ10" s="547"/>
      <c r="BPA10" s="547"/>
      <c r="BPB10" s="547"/>
      <c r="BPC10" s="547"/>
      <c r="BPD10" s="547"/>
      <c r="BPE10" s="547"/>
      <c r="BPF10" s="547"/>
      <c r="BPG10" s="547"/>
      <c r="BPH10" s="547"/>
      <c r="BPI10" s="547"/>
      <c r="BPJ10" s="547"/>
      <c r="BPK10" s="547"/>
      <c r="BPL10" s="547"/>
      <c r="BPM10" s="547"/>
      <c r="BPN10" s="547"/>
      <c r="BPO10" s="547"/>
      <c r="BPP10" s="547"/>
      <c r="BPQ10" s="547"/>
      <c r="BPR10" s="547"/>
      <c r="BPS10" s="547"/>
      <c r="BPT10" s="547"/>
      <c r="BPU10" s="547"/>
      <c r="BPV10" s="547"/>
      <c r="BPW10" s="547"/>
      <c r="BPX10" s="547"/>
      <c r="BPY10" s="547"/>
      <c r="BPZ10" s="547"/>
      <c r="BQA10" s="547"/>
      <c r="BQB10" s="547"/>
      <c r="BQC10" s="547"/>
      <c r="BQD10" s="547"/>
      <c r="BQE10" s="547"/>
      <c r="BQF10" s="547"/>
      <c r="BQG10" s="547"/>
      <c r="BQH10" s="547"/>
      <c r="BQI10" s="547"/>
      <c r="BQJ10" s="547"/>
      <c r="BQK10" s="547"/>
      <c r="BQL10" s="547"/>
      <c r="BQM10" s="547"/>
      <c r="BQN10" s="547"/>
      <c r="BQO10" s="547"/>
      <c r="BQP10" s="547"/>
      <c r="BQQ10" s="547"/>
      <c r="BQR10" s="547"/>
      <c r="BQS10" s="547"/>
      <c r="BQT10" s="547"/>
      <c r="BQU10" s="547"/>
      <c r="BQV10" s="547"/>
      <c r="BQW10" s="547"/>
      <c r="BQX10" s="547"/>
      <c r="BQY10" s="547"/>
      <c r="BQZ10" s="547"/>
      <c r="BRA10" s="547"/>
      <c r="BRB10" s="547"/>
      <c r="BRC10" s="547"/>
      <c r="BRD10" s="547"/>
      <c r="BRE10" s="547"/>
      <c r="BRF10" s="547"/>
      <c r="BRG10" s="547"/>
      <c r="BRH10" s="547"/>
      <c r="BRI10" s="547"/>
      <c r="BRJ10" s="547"/>
      <c r="BRK10" s="547"/>
      <c r="BRL10" s="547"/>
      <c r="BRM10" s="547"/>
      <c r="BRN10" s="547"/>
      <c r="BRO10" s="547"/>
      <c r="BRP10" s="547"/>
      <c r="BRQ10" s="547"/>
      <c r="BRR10" s="547"/>
      <c r="BRS10" s="547"/>
      <c r="BRT10" s="547"/>
      <c r="BRU10" s="547"/>
      <c r="BRV10" s="547"/>
      <c r="BRW10" s="547"/>
      <c r="BRX10" s="547"/>
      <c r="BRY10" s="547"/>
      <c r="BRZ10" s="547"/>
      <c r="BSA10" s="547"/>
      <c r="BSB10" s="547"/>
      <c r="BSC10" s="547"/>
      <c r="BSD10" s="547"/>
      <c r="BSE10" s="547"/>
      <c r="BSF10" s="547"/>
      <c r="BSG10" s="547"/>
      <c r="BSH10" s="547"/>
      <c r="BSI10" s="547"/>
      <c r="BSJ10" s="547"/>
      <c r="BSK10" s="547"/>
      <c r="BSL10" s="547"/>
      <c r="BSM10" s="547"/>
      <c r="BSN10" s="547"/>
      <c r="BSO10" s="547"/>
      <c r="BSP10" s="547"/>
      <c r="BSQ10" s="547"/>
      <c r="BSR10" s="547"/>
      <c r="BSS10" s="547"/>
      <c r="BST10" s="547"/>
      <c r="BSU10" s="547"/>
      <c r="BSV10" s="547"/>
      <c r="BSW10" s="547"/>
      <c r="BSX10" s="547"/>
      <c r="BSY10" s="547"/>
      <c r="BSZ10" s="547"/>
      <c r="BTA10" s="547"/>
      <c r="BTB10" s="547"/>
      <c r="BTC10" s="547"/>
      <c r="BTD10" s="547"/>
      <c r="BTE10" s="547"/>
      <c r="BTF10" s="547"/>
      <c r="BTG10" s="547"/>
      <c r="BTH10" s="547"/>
      <c r="BTI10" s="547"/>
      <c r="BTJ10" s="547"/>
      <c r="BTK10" s="547"/>
      <c r="BTL10" s="547"/>
      <c r="BTM10" s="547"/>
      <c r="BTN10" s="547"/>
      <c r="BTO10" s="547"/>
      <c r="BTP10" s="547"/>
      <c r="BTQ10" s="547"/>
      <c r="BTR10" s="547"/>
      <c r="BTS10" s="547"/>
      <c r="BTT10" s="547"/>
      <c r="BTU10" s="547"/>
      <c r="BTV10" s="547"/>
      <c r="BTW10" s="547"/>
      <c r="BTX10" s="547"/>
      <c r="BTY10" s="547"/>
      <c r="BTZ10" s="547"/>
      <c r="BUA10" s="547"/>
      <c r="BUB10" s="547"/>
      <c r="BUC10" s="547"/>
      <c r="BUD10" s="547"/>
      <c r="BUE10" s="547"/>
      <c r="BUF10" s="547"/>
      <c r="BUG10" s="547"/>
      <c r="BUH10" s="547"/>
      <c r="BUI10" s="547"/>
      <c r="BUJ10" s="547"/>
      <c r="BUK10" s="547"/>
      <c r="BUL10" s="547"/>
      <c r="BUM10" s="547"/>
      <c r="BUN10" s="547"/>
      <c r="BUO10" s="547"/>
      <c r="BUP10" s="547"/>
      <c r="BUQ10" s="547"/>
      <c r="BUR10" s="547"/>
      <c r="BUS10" s="547"/>
      <c r="BUT10" s="547"/>
      <c r="BUU10" s="547"/>
      <c r="BUV10" s="547"/>
      <c r="BUW10" s="547"/>
      <c r="BUX10" s="547"/>
      <c r="BUY10" s="547"/>
      <c r="BUZ10" s="547"/>
      <c r="BVA10" s="547"/>
      <c r="BVB10" s="547"/>
      <c r="BVC10" s="547"/>
      <c r="BVD10" s="547"/>
      <c r="BVE10" s="547"/>
      <c r="BVF10" s="547"/>
      <c r="BVG10" s="547"/>
      <c r="BVH10" s="547"/>
      <c r="BVI10" s="547"/>
      <c r="BVJ10" s="547"/>
      <c r="BVK10" s="547"/>
      <c r="BVL10" s="547"/>
      <c r="BVM10" s="547"/>
      <c r="BVN10" s="547"/>
      <c r="BVO10" s="547"/>
      <c r="BVP10" s="547"/>
      <c r="BVQ10" s="547"/>
      <c r="BVR10" s="547"/>
      <c r="BVS10" s="547"/>
      <c r="BVT10" s="547"/>
      <c r="BVU10" s="547"/>
      <c r="BVV10" s="547"/>
      <c r="BVW10" s="547"/>
      <c r="BVX10" s="547"/>
      <c r="BVY10" s="547"/>
      <c r="BVZ10" s="547"/>
      <c r="BWA10" s="547"/>
      <c r="BWB10" s="547"/>
      <c r="BWC10" s="547"/>
      <c r="BWD10" s="547"/>
      <c r="BWE10" s="547"/>
      <c r="BWF10" s="547"/>
      <c r="BWG10" s="547"/>
      <c r="BWH10" s="547"/>
      <c r="BWI10" s="547"/>
      <c r="BWJ10" s="547"/>
      <c r="BWK10" s="547"/>
      <c r="BWL10" s="547"/>
      <c r="BWM10" s="547"/>
      <c r="BWN10" s="547"/>
      <c r="BWO10" s="547"/>
      <c r="BWP10" s="547"/>
      <c r="BWQ10" s="547"/>
      <c r="BWR10" s="547"/>
      <c r="BWS10" s="547"/>
      <c r="BWT10" s="547"/>
      <c r="BWU10" s="547"/>
      <c r="BWV10" s="547"/>
      <c r="BWW10" s="547"/>
      <c r="BWX10" s="547"/>
      <c r="BWY10" s="547"/>
      <c r="BWZ10" s="547"/>
      <c r="BXA10" s="547"/>
      <c r="BXB10" s="547"/>
      <c r="BXC10" s="547"/>
      <c r="BXD10" s="547"/>
      <c r="BXE10" s="547"/>
      <c r="BXF10" s="547"/>
      <c r="BXG10" s="547"/>
      <c r="BXH10" s="547"/>
      <c r="BXI10" s="547"/>
      <c r="BXJ10" s="547"/>
      <c r="BXK10" s="547"/>
      <c r="BXL10" s="547"/>
      <c r="BXM10" s="547"/>
      <c r="BXN10" s="547"/>
      <c r="BXO10" s="547"/>
      <c r="BXP10" s="547"/>
      <c r="BXQ10" s="547"/>
      <c r="BXR10" s="547"/>
      <c r="BXS10" s="547"/>
      <c r="BXT10" s="547"/>
      <c r="BXU10" s="547"/>
      <c r="BXV10" s="547"/>
      <c r="BXW10" s="547"/>
      <c r="BXX10" s="547"/>
      <c r="BXY10" s="547"/>
      <c r="BXZ10" s="547"/>
      <c r="BYA10" s="547"/>
      <c r="BYB10" s="547"/>
      <c r="BYC10" s="547"/>
      <c r="BYD10" s="547"/>
      <c r="BYE10" s="547"/>
      <c r="BYF10" s="547"/>
      <c r="BYG10" s="547"/>
      <c r="BYH10" s="547"/>
      <c r="BYI10" s="547"/>
      <c r="BYJ10" s="547"/>
      <c r="BYK10" s="547"/>
      <c r="BYL10" s="547"/>
      <c r="BYM10" s="547"/>
      <c r="BYN10" s="547"/>
      <c r="BYO10" s="547"/>
      <c r="BYP10" s="547"/>
      <c r="BYQ10" s="547"/>
      <c r="BYR10" s="547"/>
      <c r="BYS10" s="547"/>
      <c r="BYT10" s="547"/>
      <c r="BYU10" s="547"/>
      <c r="BYV10" s="547"/>
      <c r="BYW10" s="547"/>
      <c r="BYX10" s="547"/>
      <c r="BYY10" s="547"/>
      <c r="BYZ10" s="547"/>
      <c r="BZA10" s="547"/>
      <c r="BZB10" s="547"/>
      <c r="BZC10" s="547"/>
      <c r="BZD10" s="547"/>
      <c r="BZE10" s="547"/>
      <c r="BZF10" s="547"/>
      <c r="BZG10" s="547"/>
      <c r="BZH10" s="547"/>
      <c r="BZI10" s="547"/>
      <c r="BZJ10" s="547"/>
      <c r="BZK10" s="547"/>
      <c r="BZL10" s="547"/>
      <c r="BZM10" s="547"/>
      <c r="BZN10" s="547"/>
      <c r="BZO10" s="547"/>
      <c r="BZP10" s="547"/>
      <c r="BZQ10" s="547"/>
      <c r="BZR10" s="547"/>
      <c r="BZS10" s="547"/>
      <c r="BZT10" s="547"/>
      <c r="BZU10" s="547"/>
      <c r="BZV10" s="547"/>
      <c r="BZW10" s="547"/>
      <c r="BZX10" s="547"/>
      <c r="BZY10" s="547"/>
      <c r="BZZ10" s="547"/>
      <c r="CAA10" s="547"/>
      <c r="CAB10" s="547"/>
      <c r="CAC10" s="547"/>
      <c r="CAD10" s="547"/>
      <c r="CAE10" s="547"/>
      <c r="CAF10" s="547"/>
      <c r="CAG10" s="547"/>
      <c r="CAH10" s="547"/>
      <c r="CAI10" s="547"/>
      <c r="CAJ10" s="547"/>
      <c r="CAK10" s="547"/>
      <c r="CAL10" s="547"/>
      <c r="CAM10" s="547"/>
      <c r="CAN10" s="547"/>
      <c r="CAO10" s="547"/>
      <c r="CAP10" s="547"/>
      <c r="CAQ10" s="547"/>
      <c r="CAR10" s="547"/>
      <c r="CAS10" s="547"/>
      <c r="CAT10" s="547"/>
      <c r="CAU10" s="547"/>
      <c r="CAV10" s="547"/>
      <c r="CAW10" s="547"/>
      <c r="CAX10" s="547"/>
      <c r="CAY10" s="547"/>
      <c r="CAZ10" s="547"/>
      <c r="CBA10" s="547"/>
      <c r="CBB10" s="547"/>
      <c r="CBC10" s="547"/>
      <c r="CBD10" s="547"/>
      <c r="CBE10" s="547"/>
      <c r="CBF10" s="547"/>
      <c r="CBG10" s="547"/>
      <c r="CBH10" s="547"/>
      <c r="CBI10" s="547"/>
      <c r="CBJ10" s="547"/>
      <c r="CBK10" s="547"/>
      <c r="CBL10" s="547"/>
      <c r="CBM10" s="547"/>
      <c r="CBN10" s="547"/>
      <c r="CBO10" s="547"/>
      <c r="CBP10" s="547"/>
      <c r="CBQ10" s="547"/>
      <c r="CBR10" s="547"/>
      <c r="CBS10" s="547"/>
      <c r="CBT10" s="547"/>
      <c r="CBU10" s="547"/>
      <c r="CBV10" s="547"/>
      <c r="CBW10" s="547"/>
      <c r="CBX10" s="547"/>
      <c r="CBY10" s="547"/>
      <c r="CBZ10" s="547"/>
      <c r="CCA10" s="547"/>
      <c r="CCB10" s="547"/>
      <c r="CCC10" s="547"/>
      <c r="CCD10" s="547"/>
      <c r="CCE10" s="547"/>
      <c r="CCF10" s="547"/>
      <c r="CCG10" s="547"/>
      <c r="CCH10" s="547"/>
      <c r="CCI10" s="547"/>
      <c r="CCJ10" s="547"/>
      <c r="CCK10" s="547"/>
      <c r="CCL10" s="547"/>
      <c r="CCM10" s="547"/>
      <c r="CCN10" s="547"/>
      <c r="CCO10" s="547"/>
      <c r="CCP10" s="547"/>
      <c r="CCQ10" s="547"/>
      <c r="CCR10" s="547"/>
      <c r="CCS10" s="547"/>
      <c r="CCT10" s="547"/>
      <c r="CCU10" s="547"/>
      <c r="CCV10" s="547"/>
      <c r="CCW10" s="547"/>
      <c r="CCX10" s="547"/>
      <c r="CCY10" s="547"/>
      <c r="CCZ10" s="547"/>
      <c r="CDA10" s="547"/>
      <c r="CDB10" s="547"/>
      <c r="CDC10" s="547"/>
      <c r="CDD10" s="547"/>
      <c r="CDE10" s="547"/>
      <c r="CDF10" s="547"/>
      <c r="CDG10" s="547"/>
      <c r="CDH10" s="547"/>
      <c r="CDI10" s="547"/>
      <c r="CDJ10" s="547"/>
      <c r="CDK10" s="547"/>
      <c r="CDL10" s="547"/>
      <c r="CDM10" s="547"/>
      <c r="CDN10" s="547"/>
      <c r="CDO10" s="547"/>
      <c r="CDP10" s="547"/>
      <c r="CDQ10" s="547"/>
      <c r="CDR10" s="547"/>
      <c r="CDS10" s="547"/>
      <c r="CDT10" s="547"/>
      <c r="CDU10" s="547"/>
      <c r="CDV10" s="547"/>
      <c r="CDW10" s="547"/>
      <c r="CDX10" s="547"/>
      <c r="CDY10" s="547"/>
      <c r="CDZ10" s="547"/>
      <c r="CEA10" s="547"/>
      <c r="CEB10" s="547"/>
      <c r="CEC10" s="547"/>
      <c r="CED10" s="547"/>
      <c r="CEE10" s="547"/>
      <c r="CEF10" s="547"/>
      <c r="CEG10" s="547"/>
      <c r="CEH10" s="547"/>
      <c r="CEI10" s="547"/>
      <c r="CEJ10" s="547"/>
      <c r="CEK10" s="547"/>
      <c r="CEL10" s="547"/>
      <c r="CEM10" s="547"/>
      <c r="CEN10" s="547"/>
      <c r="CEO10" s="547"/>
      <c r="CEP10" s="547"/>
      <c r="CEQ10" s="547"/>
      <c r="CER10" s="547"/>
      <c r="CES10" s="547"/>
      <c r="CET10" s="547"/>
      <c r="CEU10" s="547"/>
      <c r="CEV10" s="547"/>
      <c r="CEW10" s="547"/>
      <c r="CEX10" s="547"/>
      <c r="CEY10" s="547"/>
      <c r="CEZ10" s="547"/>
      <c r="CFA10" s="547"/>
      <c r="CFB10" s="547"/>
      <c r="CFC10" s="547"/>
      <c r="CFD10" s="547"/>
      <c r="CFE10" s="547"/>
      <c r="CFF10" s="547"/>
      <c r="CFG10" s="547"/>
      <c r="CFH10" s="547"/>
      <c r="CFI10" s="547"/>
      <c r="CFJ10" s="547"/>
      <c r="CFK10" s="547"/>
      <c r="CFL10" s="547"/>
      <c r="CFM10" s="547"/>
      <c r="CFN10" s="547"/>
      <c r="CFO10" s="547"/>
      <c r="CFP10" s="547"/>
      <c r="CFQ10" s="547"/>
      <c r="CFR10" s="547"/>
      <c r="CFS10" s="547"/>
      <c r="CFT10" s="547"/>
      <c r="CFU10" s="547"/>
      <c r="CFV10" s="547"/>
      <c r="CFW10" s="547"/>
      <c r="CFX10" s="547"/>
      <c r="CFY10" s="547"/>
      <c r="CFZ10" s="547"/>
      <c r="CGA10" s="547"/>
      <c r="CGB10" s="547"/>
      <c r="CGC10" s="547"/>
      <c r="CGD10" s="547"/>
      <c r="CGE10" s="547"/>
      <c r="CGF10" s="547"/>
      <c r="CGG10" s="547"/>
      <c r="CGH10" s="547"/>
      <c r="CGI10" s="547"/>
      <c r="CGJ10" s="547"/>
      <c r="CGK10" s="547"/>
      <c r="CGL10" s="547"/>
      <c r="CGM10" s="547"/>
      <c r="CGN10" s="547"/>
      <c r="CGO10" s="547"/>
      <c r="CGP10" s="547"/>
      <c r="CGQ10" s="547"/>
      <c r="CGR10" s="547"/>
      <c r="CGS10" s="547"/>
      <c r="CGT10" s="547"/>
      <c r="CGU10" s="547"/>
      <c r="CGV10" s="547"/>
      <c r="CGW10" s="547"/>
      <c r="CGX10" s="547"/>
      <c r="CGY10" s="547"/>
      <c r="CGZ10" s="547"/>
      <c r="CHA10" s="547"/>
      <c r="CHB10" s="547"/>
      <c r="CHC10" s="547"/>
      <c r="CHD10" s="547"/>
      <c r="CHE10" s="547"/>
      <c r="CHF10" s="547"/>
      <c r="CHG10" s="547"/>
      <c r="CHH10" s="547"/>
      <c r="CHI10" s="547"/>
      <c r="CHJ10" s="547"/>
      <c r="CHK10" s="547"/>
      <c r="CHL10" s="547"/>
      <c r="CHM10" s="547"/>
      <c r="CHN10" s="547"/>
      <c r="CHO10" s="547"/>
      <c r="CHP10" s="547"/>
      <c r="CHQ10" s="547"/>
      <c r="CHR10" s="547"/>
      <c r="CHS10" s="547"/>
      <c r="CHT10" s="547"/>
      <c r="CHU10" s="547"/>
      <c r="CHV10" s="547"/>
      <c r="CHW10" s="547"/>
      <c r="CHX10" s="547"/>
      <c r="CHY10" s="547"/>
      <c r="CHZ10" s="547"/>
      <c r="CIA10" s="547"/>
      <c r="CIB10" s="547"/>
      <c r="CIC10" s="547"/>
      <c r="CID10" s="547"/>
      <c r="CIE10" s="547"/>
      <c r="CIF10" s="547"/>
      <c r="CIG10" s="547"/>
      <c r="CIH10" s="547"/>
      <c r="CII10" s="547"/>
      <c r="CIJ10" s="547"/>
      <c r="CIK10" s="547"/>
      <c r="CIL10" s="547"/>
      <c r="CIM10" s="547"/>
      <c r="CIN10" s="547"/>
      <c r="CIO10" s="547"/>
      <c r="CIP10" s="547"/>
      <c r="CIQ10" s="547"/>
      <c r="CIR10" s="547"/>
      <c r="CIS10" s="547"/>
      <c r="CIT10" s="547"/>
      <c r="CIU10" s="547"/>
      <c r="CIV10" s="547"/>
      <c r="CIW10" s="547"/>
      <c r="CIX10" s="547"/>
      <c r="CIY10" s="547"/>
      <c r="CIZ10" s="547"/>
      <c r="CJA10" s="547"/>
      <c r="CJB10" s="547"/>
      <c r="CJC10" s="547"/>
      <c r="CJD10" s="547"/>
      <c r="CJE10" s="547"/>
      <c r="CJF10" s="547"/>
      <c r="CJG10" s="547"/>
      <c r="CJH10" s="547"/>
      <c r="CJI10" s="547"/>
      <c r="CJJ10" s="547"/>
      <c r="CJK10" s="547"/>
      <c r="CJL10" s="547"/>
      <c r="CJM10" s="547"/>
      <c r="CJN10" s="547"/>
      <c r="CJO10" s="547"/>
      <c r="CJP10" s="547"/>
      <c r="CJQ10" s="547"/>
      <c r="CJR10" s="547"/>
      <c r="CJS10" s="547"/>
      <c r="CJT10" s="547"/>
      <c r="CJU10" s="547"/>
      <c r="CJV10" s="547"/>
      <c r="CJW10" s="547"/>
      <c r="CJX10" s="547"/>
      <c r="CJY10" s="547"/>
      <c r="CJZ10" s="547"/>
      <c r="CKA10" s="547"/>
      <c r="CKB10" s="547"/>
      <c r="CKC10" s="547"/>
      <c r="CKD10" s="547"/>
      <c r="CKE10" s="547"/>
      <c r="CKF10" s="547"/>
      <c r="CKG10" s="547"/>
      <c r="CKH10" s="547"/>
      <c r="CKI10" s="547"/>
      <c r="CKJ10" s="547"/>
      <c r="CKK10" s="547"/>
      <c r="CKL10" s="547"/>
      <c r="CKM10" s="547"/>
      <c r="CKN10" s="547"/>
      <c r="CKO10" s="547"/>
      <c r="CKP10" s="547"/>
      <c r="CKQ10" s="547"/>
      <c r="CKR10" s="547"/>
      <c r="CKS10" s="547"/>
      <c r="CKT10" s="547"/>
      <c r="CKU10" s="547"/>
      <c r="CKV10" s="547"/>
      <c r="CKW10" s="547"/>
      <c r="CKX10" s="547"/>
      <c r="CKY10" s="547"/>
      <c r="CKZ10" s="547"/>
      <c r="CLA10" s="547"/>
      <c r="CLB10" s="547"/>
      <c r="CLC10" s="547"/>
      <c r="CLD10" s="547"/>
      <c r="CLE10" s="547"/>
      <c r="CLF10" s="547"/>
      <c r="CLG10" s="547"/>
      <c r="CLH10" s="547"/>
      <c r="CLI10" s="547"/>
      <c r="CLJ10" s="547"/>
      <c r="CLK10" s="547"/>
      <c r="CLL10" s="547"/>
      <c r="CLM10" s="547"/>
      <c r="CLN10" s="547"/>
      <c r="CLO10" s="547"/>
      <c r="CLP10" s="547"/>
      <c r="CLQ10" s="547"/>
      <c r="CLR10" s="547"/>
      <c r="CLS10" s="547"/>
      <c r="CLT10" s="547"/>
      <c r="CLU10" s="547"/>
      <c r="CLV10" s="547"/>
      <c r="CLW10" s="547"/>
      <c r="CLX10" s="547"/>
      <c r="CLY10" s="547"/>
      <c r="CLZ10" s="547"/>
      <c r="CMA10" s="547"/>
      <c r="CMB10" s="547"/>
      <c r="CMC10" s="547"/>
      <c r="CMD10" s="547"/>
      <c r="CME10" s="547"/>
      <c r="CMF10" s="547"/>
      <c r="CMG10" s="547"/>
      <c r="CMH10" s="547"/>
      <c r="CMI10" s="547"/>
      <c r="CMJ10" s="547"/>
      <c r="CMK10" s="547"/>
      <c r="CML10" s="547"/>
      <c r="CMM10" s="547"/>
      <c r="CMN10" s="547"/>
      <c r="CMO10" s="547"/>
      <c r="CMP10" s="547"/>
      <c r="CMQ10" s="547"/>
      <c r="CMR10" s="547"/>
      <c r="CMS10" s="547"/>
      <c r="CMT10" s="547"/>
      <c r="CMU10" s="547"/>
      <c r="CMV10" s="547"/>
      <c r="CMW10" s="547"/>
      <c r="CMX10" s="547"/>
      <c r="CMY10" s="547"/>
      <c r="CMZ10" s="547"/>
      <c r="CNA10" s="547"/>
      <c r="CNB10" s="547"/>
      <c r="CNC10" s="547"/>
      <c r="CND10" s="547"/>
      <c r="CNE10" s="547"/>
      <c r="CNF10" s="547"/>
      <c r="CNG10" s="547"/>
      <c r="CNH10" s="547"/>
      <c r="CNI10" s="547"/>
      <c r="CNJ10" s="547"/>
      <c r="CNK10" s="547"/>
      <c r="CNL10" s="547"/>
      <c r="CNM10" s="547"/>
      <c r="CNN10" s="547"/>
      <c r="CNO10" s="547"/>
      <c r="CNP10" s="547"/>
      <c r="CNQ10" s="547"/>
      <c r="CNR10" s="547"/>
      <c r="CNS10" s="547"/>
      <c r="CNT10" s="547"/>
      <c r="CNU10" s="547"/>
      <c r="CNV10" s="547"/>
      <c r="CNW10" s="547"/>
      <c r="CNX10" s="547"/>
      <c r="CNY10" s="547"/>
      <c r="CNZ10" s="547"/>
      <c r="COA10" s="547"/>
      <c r="COB10" s="547"/>
      <c r="COC10" s="547"/>
      <c r="COD10" s="547"/>
      <c r="COE10" s="547"/>
      <c r="COF10" s="547"/>
      <c r="COG10" s="547"/>
      <c r="COH10" s="547"/>
      <c r="COI10" s="547"/>
      <c r="COJ10" s="547"/>
      <c r="COK10" s="547"/>
      <c r="COL10" s="547"/>
      <c r="COM10" s="547"/>
      <c r="CON10" s="547"/>
      <c r="COO10" s="547"/>
      <c r="COP10" s="547"/>
      <c r="COQ10" s="547"/>
      <c r="COR10" s="547"/>
      <c r="COS10" s="547"/>
      <c r="COT10" s="547"/>
      <c r="COU10" s="547"/>
      <c r="COV10" s="547"/>
      <c r="COW10" s="547"/>
      <c r="COX10" s="547"/>
      <c r="COY10" s="547"/>
      <c r="COZ10" s="547"/>
      <c r="CPA10" s="547"/>
      <c r="CPB10" s="547"/>
      <c r="CPC10" s="547"/>
      <c r="CPD10" s="547"/>
      <c r="CPE10" s="547"/>
      <c r="CPF10" s="547"/>
      <c r="CPG10" s="547"/>
      <c r="CPH10" s="547"/>
      <c r="CPI10" s="547"/>
      <c r="CPJ10" s="547"/>
      <c r="CPK10" s="547"/>
      <c r="CPL10" s="547"/>
      <c r="CPM10" s="547"/>
      <c r="CPN10" s="547"/>
      <c r="CPO10" s="547"/>
      <c r="CPP10" s="547"/>
      <c r="CPQ10" s="547"/>
      <c r="CPR10" s="547"/>
      <c r="CPS10" s="547"/>
      <c r="CPT10" s="547"/>
      <c r="CPU10" s="547"/>
      <c r="CPV10" s="547"/>
      <c r="CPW10" s="547"/>
      <c r="CPX10" s="547"/>
      <c r="CPY10" s="547"/>
      <c r="CPZ10" s="547"/>
      <c r="CQA10" s="547"/>
      <c r="CQB10" s="547"/>
      <c r="CQC10" s="547"/>
      <c r="CQD10" s="547"/>
      <c r="CQE10" s="547"/>
      <c r="CQF10" s="547"/>
      <c r="CQG10" s="547"/>
      <c r="CQH10" s="547"/>
      <c r="CQI10" s="547"/>
      <c r="CQJ10" s="547"/>
      <c r="CQK10" s="547"/>
      <c r="CQL10" s="547"/>
      <c r="CQM10" s="547"/>
      <c r="CQN10" s="547"/>
      <c r="CQO10" s="547"/>
      <c r="CQP10" s="547"/>
      <c r="CQQ10" s="547"/>
      <c r="CQR10" s="547"/>
      <c r="CQS10" s="547"/>
      <c r="CQT10" s="547"/>
      <c r="CQU10" s="547"/>
      <c r="CQV10" s="547"/>
      <c r="CQW10" s="547"/>
      <c r="CQX10" s="547"/>
      <c r="CQY10" s="547"/>
      <c r="CQZ10" s="547"/>
      <c r="CRA10" s="547"/>
      <c r="CRB10" s="547"/>
      <c r="CRC10" s="547"/>
      <c r="CRD10" s="547"/>
      <c r="CRE10" s="547"/>
      <c r="CRF10" s="547"/>
      <c r="CRG10" s="547"/>
      <c r="CRH10" s="547"/>
      <c r="CRI10" s="547"/>
      <c r="CRJ10" s="547"/>
      <c r="CRK10" s="547"/>
      <c r="CRL10" s="547"/>
      <c r="CRM10" s="547"/>
      <c r="CRN10" s="547"/>
      <c r="CRO10" s="547"/>
      <c r="CRP10" s="547"/>
      <c r="CRQ10" s="547"/>
      <c r="CRR10" s="547"/>
      <c r="CRS10" s="547"/>
      <c r="CRT10" s="547"/>
      <c r="CRU10" s="547"/>
      <c r="CRV10" s="547"/>
      <c r="CRW10" s="547"/>
      <c r="CRX10" s="547"/>
      <c r="CRY10" s="547"/>
      <c r="CRZ10" s="547"/>
      <c r="CSA10" s="547"/>
      <c r="CSB10" s="547"/>
      <c r="CSC10" s="547"/>
      <c r="CSD10" s="547"/>
      <c r="CSE10" s="547"/>
      <c r="CSF10" s="547"/>
      <c r="CSG10" s="547"/>
      <c r="CSH10" s="547"/>
      <c r="CSI10" s="547"/>
      <c r="CSJ10" s="547"/>
      <c r="CSK10" s="547"/>
      <c r="CSL10" s="547"/>
      <c r="CSM10" s="547"/>
      <c r="CSN10" s="547"/>
      <c r="CSO10" s="547"/>
      <c r="CSP10" s="547"/>
      <c r="CSQ10" s="547"/>
      <c r="CSR10" s="547"/>
      <c r="CSS10" s="547"/>
      <c r="CST10" s="547"/>
      <c r="CSU10" s="547"/>
      <c r="CSV10" s="547"/>
      <c r="CSW10" s="547"/>
      <c r="CSX10" s="547"/>
      <c r="CSY10" s="547"/>
      <c r="CSZ10" s="547"/>
      <c r="CTA10" s="547"/>
      <c r="CTB10" s="547"/>
      <c r="CTC10" s="547"/>
      <c r="CTD10" s="547"/>
      <c r="CTE10" s="547"/>
      <c r="CTF10" s="547"/>
      <c r="CTG10" s="547"/>
      <c r="CTH10" s="547"/>
      <c r="CTI10" s="547"/>
      <c r="CTJ10" s="547"/>
      <c r="CTK10" s="547"/>
      <c r="CTL10" s="547"/>
      <c r="CTM10" s="547"/>
      <c r="CTN10" s="547"/>
      <c r="CTO10" s="547"/>
      <c r="CTP10" s="547"/>
      <c r="CTQ10" s="547"/>
      <c r="CTR10" s="547"/>
      <c r="CTS10" s="547"/>
      <c r="CTT10" s="547"/>
      <c r="CTU10" s="547"/>
      <c r="CTV10" s="547"/>
      <c r="CTW10" s="547"/>
      <c r="CTX10" s="547"/>
      <c r="CTY10" s="547"/>
      <c r="CTZ10" s="547"/>
      <c r="CUA10" s="547"/>
      <c r="CUB10" s="547"/>
      <c r="CUC10" s="547"/>
      <c r="CUD10" s="547"/>
      <c r="CUE10" s="547"/>
      <c r="CUF10" s="547"/>
      <c r="CUG10" s="547"/>
      <c r="CUH10" s="547"/>
      <c r="CUI10" s="547"/>
      <c r="CUJ10" s="547"/>
      <c r="CUK10" s="547"/>
      <c r="CUL10" s="547"/>
      <c r="CUM10" s="547"/>
      <c r="CUN10" s="547"/>
      <c r="CUO10" s="547"/>
      <c r="CUP10" s="547"/>
      <c r="CUQ10" s="547"/>
      <c r="CUR10" s="547"/>
      <c r="CUS10" s="547"/>
      <c r="CUT10" s="547"/>
      <c r="CUU10" s="547"/>
      <c r="CUV10" s="547"/>
      <c r="CUW10" s="547"/>
      <c r="CUX10" s="547"/>
      <c r="CUY10" s="547"/>
      <c r="CUZ10" s="547"/>
      <c r="CVA10" s="547"/>
      <c r="CVB10" s="547"/>
      <c r="CVC10" s="547"/>
      <c r="CVD10" s="547"/>
      <c r="CVE10" s="547"/>
      <c r="CVF10" s="547"/>
      <c r="CVG10" s="547"/>
      <c r="CVH10" s="547"/>
      <c r="CVI10" s="547"/>
      <c r="CVJ10" s="547"/>
      <c r="CVK10" s="547"/>
      <c r="CVL10" s="547"/>
      <c r="CVM10" s="547"/>
      <c r="CVN10" s="547"/>
      <c r="CVO10" s="547"/>
      <c r="CVP10" s="547"/>
      <c r="CVQ10" s="547"/>
      <c r="CVR10" s="547"/>
      <c r="CVS10" s="547"/>
      <c r="CVT10" s="547"/>
      <c r="CVU10" s="547"/>
      <c r="CVV10" s="547"/>
      <c r="CVW10" s="547"/>
      <c r="CVX10" s="547"/>
      <c r="CVY10" s="547"/>
      <c r="CVZ10" s="547"/>
      <c r="CWA10" s="547"/>
      <c r="CWB10" s="547"/>
      <c r="CWC10" s="547"/>
      <c r="CWD10" s="547"/>
      <c r="CWE10" s="547"/>
      <c r="CWF10" s="547"/>
      <c r="CWG10" s="547"/>
      <c r="CWH10" s="547"/>
      <c r="CWI10" s="547"/>
      <c r="CWJ10" s="547"/>
      <c r="CWK10" s="547"/>
      <c r="CWL10" s="547"/>
      <c r="CWM10" s="547"/>
      <c r="CWN10" s="547"/>
      <c r="CWO10" s="547"/>
      <c r="CWP10" s="547"/>
      <c r="CWQ10" s="547"/>
      <c r="CWR10" s="547"/>
      <c r="CWS10" s="547"/>
      <c r="CWT10" s="547"/>
      <c r="CWU10" s="547"/>
      <c r="CWV10" s="547"/>
      <c r="CWW10" s="547"/>
      <c r="CWX10" s="547"/>
      <c r="CWY10" s="547"/>
      <c r="CWZ10" s="547"/>
      <c r="CXA10" s="547"/>
      <c r="CXB10" s="547"/>
      <c r="CXC10" s="547"/>
      <c r="CXD10" s="547"/>
      <c r="CXE10" s="547"/>
      <c r="CXF10" s="547"/>
      <c r="CXG10" s="547"/>
      <c r="CXH10" s="547"/>
      <c r="CXI10" s="547"/>
      <c r="CXJ10" s="547"/>
      <c r="CXK10" s="547"/>
      <c r="CXL10" s="547"/>
      <c r="CXM10" s="547"/>
      <c r="CXN10" s="547"/>
      <c r="CXO10" s="547"/>
      <c r="CXP10" s="547"/>
      <c r="CXQ10" s="547"/>
      <c r="CXR10" s="547"/>
      <c r="CXS10" s="547"/>
      <c r="CXT10" s="547"/>
      <c r="CXU10" s="547"/>
      <c r="CXV10" s="547"/>
      <c r="CXW10" s="547"/>
      <c r="CXX10" s="547"/>
      <c r="CXY10" s="547"/>
      <c r="CXZ10" s="547"/>
      <c r="CYA10" s="547"/>
      <c r="CYB10" s="547"/>
      <c r="CYC10" s="547"/>
      <c r="CYD10" s="547"/>
      <c r="CYE10" s="547"/>
      <c r="CYF10" s="547"/>
      <c r="CYG10" s="547"/>
      <c r="CYH10" s="547"/>
      <c r="CYI10" s="547"/>
      <c r="CYJ10" s="547"/>
      <c r="CYK10" s="547"/>
      <c r="CYL10" s="547"/>
      <c r="CYM10" s="547"/>
      <c r="CYN10" s="547"/>
      <c r="CYO10" s="547"/>
      <c r="CYP10" s="547"/>
      <c r="CYQ10" s="547"/>
      <c r="CYR10" s="547"/>
      <c r="CYS10" s="547"/>
      <c r="CYT10" s="547"/>
      <c r="CYU10" s="547"/>
      <c r="CYV10" s="547"/>
      <c r="CYW10" s="547"/>
      <c r="CYX10" s="547"/>
      <c r="CYY10" s="547"/>
      <c r="CYZ10" s="547"/>
      <c r="CZA10" s="547"/>
      <c r="CZB10" s="547"/>
      <c r="CZC10" s="547"/>
      <c r="CZD10" s="547"/>
      <c r="CZE10" s="547"/>
      <c r="CZF10" s="547"/>
      <c r="CZG10" s="547"/>
      <c r="CZH10" s="547"/>
      <c r="CZI10" s="547"/>
      <c r="CZJ10" s="547"/>
      <c r="CZK10" s="547"/>
      <c r="CZL10" s="547"/>
      <c r="CZM10" s="547"/>
      <c r="CZN10" s="547"/>
      <c r="CZO10" s="547"/>
      <c r="CZP10" s="547"/>
      <c r="CZQ10" s="547"/>
      <c r="CZR10" s="547"/>
      <c r="CZS10" s="547"/>
      <c r="CZT10" s="547"/>
      <c r="CZU10" s="547"/>
      <c r="CZV10" s="547"/>
      <c r="CZW10" s="547"/>
      <c r="CZX10" s="547"/>
      <c r="CZY10" s="547"/>
      <c r="CZZ10" s="547"/>
      <c r="DAA10" s="547"/>
      <c r="DAB10" s="547"/>
      <c r="DAC10" s="547"/>
      <c r="DAD10" s="547"/>
      <c r="DAE10" s="547"/>
      <c r="DAF10" s="547"/>
      <c r="DAG10" s="547"/>
      <c r="DAH10" s="547"/>
      <c r="DAI10" s="547"/>
      <c r="DAJ10" s="547"/>
      <c r="DAK10" s="547"/>
      <c r="DAL10" s="547"/>
      <c r="DAM10" s="547"/>
      <c r="DAN10" s="547"/>
      <c r="DAO10" s="547"/>
      <c r="DAP10" s="547"/>
      <c r="DAQ10" s="547"/>
      <c r="DAR10" s="547"/>
      <c r="DAS10" s="547"/>
      <c r="DAT10" s="547"/>
      <c r="DAU10" s="547"/>
      <c r="DAV10" s="547"/>
      <c r="DAW10" s="547"/>
      <c r="DAX10" s="547"/>
      <c r="DAY10" s="547"/>
      <c r="DAZ10" s="547"/>
      <c r="DBA10" s="547"/>
      <c r="DBB10" s="547"/>
      <c r="DBC10" s="547"/>
      <c r="DBD10" s="547"/>
      <c r="DBE10" s="547"/>
      <c r="DBF10" s="547"/>
      <c r="DBG10" s="547"/>
      <c r="DBH10" s="547"/>
      <c r="DBI10" s="547"/>
      <c r="DBJ10" s="547"/>
      <c r="DBK10" s="547"/>
      <c r="DBL10" s="547"/>
      <c r="DBM10" s="547"/>
      <c r="DBN10" s="547"/>
      <c r="DBO10" s="547"/>
      <c r="DBP10" s="547"/>
      <c r="DBQ10" s="547"/>
      <c r="DBR10" s="547"/>
      <c r="DBS10" s="547"/>
      <c r="DBT10" s="547"/>
      <c r="DBU10" s="547"/>
      <c r="DBV10" s="547"/>
      <c r="DBW10" s="547"/>
      <c r="DBX10" s="547"/>
      <c r="DBY10" s="547"/>
      <c r="DBZ10" s="547"/>
      <c r="DCA10" s="547"/>
      <c r="DCB10" s="547"/>
      <c r="DCC10" s="547"/>
      <c r="DCD10" s="547"/>
      <c r="DCE10" s="547"/>
      <c r="DCF10" s="547"/>
      <c r="DCG10" s="547"/>
      <c r="DCH10" s="547"/>
      <c r="DCI10" s="547"/>
      <c r="DCJ10" s="547"/>
      <c r="DCK10" s="547"/>
      <c r="DCL10" s="547"/>
      <c r="DCM10" s="547"/>
      <c r="DCN10" s="547"/>
      <c r="DCO10" s="547"/>
      <c r="DCP10" s="547"/>
      <c r="DCQ10" s="547"/>
      <c r="DCR10" s="547"/>
      <c r="DCS10" s="547"/>
      <c r="DCT10" s="547"/>
      <c r="DCU10" s="547"/>
      <c r="DCV10" s="547"/>
      <c r="DCW10" s="547"/>
      <c r="DCX10" s="547"/>
      <c r="DCY10" s="547"/>
      <c r="DCZ10" s="547"/>
      <c r="DDA10" s="547"/>
      <c r="DDB10" s="547"/>
      <c r="DDC10" s="547"/>
      <c r="DDD10" s="547"/>
      <c r="DDE10" s="547"/>
      <c r="DDF10" s="547"/>
      <c r="DDG10" s="547"/>
      <c r="DDH10" s="547"/>
      <c r="DDI10" s="547"/>
      <c r="DDJ10" s="547"/>
      <c r="DDK10" s="547"/>
      <c r="DDL10" s="547"/>
      <c r="DDM10" s="547"/>
      <c r="DDN10" s="547"/>
      <c r="DDO10" s="547"/>
      <c r="DDP10" s="547"/>
      <c r="DDQ10" s="547"/>
      <c r="DDR10" s="547"/>
      <c r="DDS10" s="547"/>
      <c r="DDT10" s="547"/>
      <c r="DDU10" s="547"/>
      <c r="DDV10" s="547"/>
      <c r="DDW10" s="547"/>
      <c r="DDX10" s="547"/>
      <c r="DDY10" s="547"/>
      <c r="DDZ10" s="547"/>
      <c r="DEA10" s="547"/>
      <c r="DEB10" s="547"/>
      <c r="DEC10" s="547"/>
      <c r="DED10" s="547"/>
      <c r="DEE10" s="547"/>
      <c r="DEF10" s="547"/>
      <c r="DEG10" s="547"/>
      <c r="DEH10" s="547"/>
      <c r="DEI10" s="547"/>
      <c r="DEJ10" s="547"/>
      <c r="DEK10" s="547"/>
      <c r="DEL10" s="547"/>
      <c r="DEM10" s="547"/>
      <c r="DEN10" s="547"/>
      <c r="DEO10" s="547"/>
      <c r="DEP10" s="547"/>
      <c r="DEQ10" s="547"/>
      <c r="DER10" s="547"/>
      <c r="DES10" s="547"/>
      <c r="DET10" s="547"/>
      <c r="DEU10" s="547"/>
      <c r="DEV10" s="547"/>
      <c r="DEW10" s="547"/>
      <c r="DEX10" s="547"/>
      <c r="DEY10" s="547"/>
      <c r="DEZ10" s="547"/>
      <c r="DFA10" s="547"/>
      <c r="DFB10" s="547"/>
      <c r="DFC10" s="547"/>
      <c r="DFD10" s="547"/>
      <c r="DFE10" s="547"/>
      <c r="DFF10" s="547"/>
      <c r="DFG10" s="547"/>
      <c r="DFH10" s="547"/>
      <c r="DFI10" s="547"/>
      <c r="DFJ10" s="547"/>
      <c r="DFK10" s="547"/>
      <c r="DFL10" s="547"/>
      <c r="DFM10" s="547"/>
      <c r="DFN10" s="547"/>
      <c r="DFO10" s="547"/>
      <c r="DFP10" s="547"/>
      <c r="DFQ10" s="547"/>
      <c r="DFR10" s="547"/>
      <c r="DFS10" s="547"/>
      <c r="DFT10" s="547"/>
      <c r="DFU10" s="547"/>
      <c r="DFV10" s="547"/>
      <c r="DFW10" s="547"/>
      <c r="DFX10" s="547"/>
      <c r="DFY10" s="547"/>
      <c r="DFZ10" s="547"/>
      <c r="DGA10" s="547"/>
      <c r="DGB10" s="547"/>
      <c r="DGC10" s="547"/>
      <c r="DGD10" s="547"/>
      <c r="DGE10" s="547"/>
      <c r="DGF10" s="547"/>
      <c r="DGG10" s="547"/>
      <c r="DGH10" s="547"/>
      <c r="DGI10" s="547"/>
      <c r="DGJ10" s="547"/>
      <c r="DGK10" s="547"/>
      <c r="DGL10" s="547"/>
      <c r="DGM10" s="547"/>
      <c r="DGN10" s="547"/>
      <c r="DGO10" s="547"/>
      <c r="DGP10" s="547"/>
      <c r="DGQ10" s="547"/>
      <c r="DGR10" s="547"/>
      <c r="DGS10" s="547"/>
      <c r="DGT10" s="547"/>
      <c r="DGU10" s="547"/>
      <c r="DGV10" s="547"/>
      <c r="DGW10" s="547"/>
      <c r="DGX10" s="547"/>
      <c r="DGY10" s="547"/>
      <c r="DGZ10" s="547"/>
      <c r="DHA10" s="547"/>
      <c r="DHB10" s="547"/>
      <c r="DHC10" s="547"/>
      <c r="DHD10" s="547"/>
      <c r="DHE10" s="547"/>
      <c r="DHF10" s="547"/>
      <c r="DHG10" s="547"/>
      <c r="DHH10" s="547"/>
      <c r="DHI10" s="547"/>
      <c r="DHJ10" s="547"/>
      <c r="DHK10" s="547"/>
      <c r="DHL10" s="547"/>
      <c r="DHM10" s="547"/>
      <c r="DHN10" s="547"/>
      <c r="DHO10" s="547"/>
      <c r="DHP10" s="547"/>
      <c r="DHQ10" s="547"/>
      <c r="DHR10" s="547"/>
      <c r="DHS10" s="547"/>
      <c r="DHT10" s="547"/>
      <c r="DHU10" s="547"/>
      <c r="DHV10" s="547"/>
      <c r="DHW10" s="547"/>
      <c r="DHX10" s="547"/>
      <c r="DHY10" s="547"/>
      <c r="DHZ10" s="547"/>
      <c r="DIA10" s="547"/>
      <c r="DIB10" s="547"/>
      <c r="DIC10" s="547"/>
      <c r="DID10" s="547"/>
      <c r="DIE10" s="547"/>
      <c r="DIF10" s="547"/>
      <c r="DIG10" s="547"/>
      <c r="DIH10" s="547"/>
      <c r="DII10" s="547"/>
      <c r="DIJ10" s="547"/>
      <c r="DIK10" s="547"/>
      <c r="DIL10" s="547"/>
      <c r="DIM10" s="547"/>
      <c r="DIN10" s="547"/>
      <c r="DIO10" s="547"/>
      <c r="DIP10" s="547"/>
      <c r="DIQ10" s="547"/>
      <c r="DIR10" s="547"/>
      <c r="DIS10" s="547"/>
      <c r="DIT10" s="547"/>
      <c r="DIU10" s="547"/>
      <c r="DIV10" s="547"/>
      <c r="DIW10" s="547"/>
      <c r="DIX10" s="547"/>
      <c r="DIY10" s="547"/>
      <c r="DIZ10" s="547"/>
      <c r="DJA10" s="547"/>
      <c r="DJB10" s="547"/>
      <c r="DJC10" s="547"/>
      <c r="DJD10" s="547"/>
      <c r="DJE10" s="547"/>
      <c r="DJF10" s="547"/>
      <c r="DJG10" s="547"/>
      <c r="DJH10" s="547"/>
      <c r="DJI10" s="547"/>
      <c r="DJJ10" s="547"/>
      <c r="DJK10" s="547"/>
      <c r="DJL10" s="547"/>
      <c r="DJM10" s="547"/>
      <c r="DJN10" s="547"/>
      <c r="DJO10" s="547"/>
      <c r="DJP10" s="547"/>
      <c r="DJQ10" s="547"/>
      <c r="DJR10" s="547"/>
      <c r="DJS10" s="547"/>
      <c r="DJT10" s="547"/>
      <c r="DJU10" s="547"/>
      <c r="DJV10" s="547"/>
      <c r="DJW10" s="547"/>
      <c r="DJX10" s="547"/>
      <c r="DJY10" s="547"/>
      <c r="DJZ10" s="547"/>
      <c r="DKA10" s="547"/>
      <c r="DKB10" s="547"/>
      <c r="DKC10" s="547"/>
      <c r="DKD10" s="547"/>
      <c r="DKE10" s="547"/>
      <c r="DKF10" s="547"/>
      <c r="DKG10" s="547"/>
      <c r="DKH10" s="547"/>
      <c r="DKI10" s="547"/>
      <c r="DKJ10" s="547"/>
      <c r="DKK10" s="547"/>
      <c r="DKL10" s="547"/>
      <c r="DKM10" s="547"/>
      <c r="DKN10" s="547"/>
      <c r="DKO10" s="547"/>
      <c r="DKP10" s="547"/>
      <c r="DKQ10" s="547"/>
      <c r="DKR10" s="547"/>
      <c r="DKS10" s="547"/>
      <c r="DKT10" s="547"/>
      <c r="DKU10" s="547"/>
      <c r="DKV10" s="547"/>
      <c r="DKW10" s="547"/>
      <c r="DKX10" s="547"/>
      <c r="DKY10" s="547"/>
      <c r="DKZ10" s="547"/>
      <c r="DLA10" s="547"/>
      <c r="DLB10" s="547"/>
      <c r="DLC10" s="547"/>
      <c r="DLD10" s="547"/>
      <c r="DLE10" s="547"/>
      <c r="DLF10" s="547"/>
      <c r="DLG10" s="547"/>
      <c r="DLH10" s="547"/>
      <c r="DLI10" s="547"/>
      <c r="DLJ10" s="547"/>
      <c r="DLK10" s="547"/>
      <c r="DLL10" s="547"/>
      <c r="DLM10" s="547"/>
      <c r="DLN10" s="547"/>
      <c r="DLO10" s="547"/>
      <c r="DLP10" s="547"/>
      <c r="DLQ10" s="547"/>
      <c r="DLR10" s="547"/>
      <c r="DLS10" s="547"/>
      <c r="DLT10" s="547"/>
      <c r="DLU10" s="547"/>
      <c r="DLV10" s="547"/>
      <c r="DLW10" s="547"/>
      <c r="DLX10" s="547"/>
      <c r="DLY10" s="547"/>
      <c r="DLZ10" s="547"/>
      <c r="DMA10" s="547"/>
      <c r="DMB10" s="547"/>
      <c r="DMC10" s="547"/>
      <c r="DMD10" s="547"/>
      <c r="DME10" s="547"/>
      <c r="DMF10" s="547"/>
      <c r="DMG10" s="547"/>
      <c r="DMH10" s="547"/>
      <c r="DMI10" s="547"/>
      <c r="DMJ10" s="547"/>
      <c r="DMK10" s="547"/>
      <c r="DML10" s="547"/>
      <c r="DMM10" s="547"/>
      <c r="DMN10" s="547"/>
      <c r="DMO10" s="547"/>
      <c r="DMP10" s="547"/>
      <c r="DMQ10" s="547"/>
      <c r="DMR10" s="547"/>
      <c r="DMS10" s="547"/>
      <c r="DMT10" s="547"/>
      <c r="DMU10" s="547"/>
      <c r="DMV10" s="547"/>
      <c r="DMW10" s="547"/>
      <c r="DMX10" s="547"/>
      <c r="DMY10" s="547"/>
      <c r="DMZ10" s="547"/>
      <c r="DNA10" s="547"/>
      <c r="DNB10" s="547"/>
      <c r="DNC10" s="547"/>
      <c r="DND10" s="547"/>
      <c r="DNE10" s="547"/>
      <c r="DNF10" s="547"/>
      <c r="DNG10" s="547"/>
      <c r="DNH10" s="547"/>
      <c r="DNI10" s="547"/>
      <c r="DNJ10" s="547"/>
      <c r="DNK10" s="547"/>
      <c r="DNL10" s="547"/>
      <c r="DNM10" s="547"/>
      <c r="DNN10" s="547"/>
      <c r="DNO10" s="547"/>
      <c r="DNP10" s="547"/>
      <c r="DNQ10" s="547"/>
      <c r="DNR10" s="547"/>
      <c r="DNS10" s="547"/>
      <c r="DNT10" s="547"/>
      <c r="DNU10" s="547"/>
      <c r="DNV10" s="547"/>
      <c r="DNW10" s="547"/>
      <c r="DNX10" s="547"/>
      <c r="DNY10" s="547"/>
      <c r="DNZ10" s="547"/>
      <c r="DOA10" s="547"/>
      <c r="DOB10" s="547"/>
      <c r="DOC10" s="547"/>
      <c r="DOD10" s="547"/>
      <c r="DOE10" s="547"/>
      <c r="DOF10" s="547"/>
      <c r="DOG10" s="547"/>
      <c r="DOH10" s="547"/>
      <c r="DOI10" s="547"/>
      <c r="DOJ10" s="547"/>
      <c r="DOK10" s="547"/>
      <c r="DOL10" s="547"/>
      <c r="DOM10" s="547"/>
      <c r="DON10" s="547"/>
      <c r="DOO10" s="547"/>
      <c r="DOP10" s="547"/>
      <c r="DOQ10" s="547"/>
      <c r="DOR10" s="547"/>
      <c r="DOS10" s="547"/>
      <c r="DOT10" s="547"/>
      <c r="DOU10" s="547"/>
      <c r="DOV10" s="547"/>
      <c r="DOW10" s="547"/>
      <c r="DOX10" s="547"/>
      <c r="DOY10" s="547"/>
      <c r="DOZ10" s="547"/>
      <c r="DPA10" s="547"/>
      <c r="DPB10" s="547"/>
      <c r="DPC10" s="547"/>
      <c r="DPD10" s="547"/>
      <c r="DPE10" s="547"/>
      <c r="DPF10" s="547"/>
      <c r="DPG10" s="547"/>
      <c r="DPH10" s="547"/>
      <c r="DPI10" s="547"/>
      <c r="DPJ10" s="547"/>
      <c r="DPK10" s="547"/>
      <c r="DPL10" s="547"/>
      <c r="DPM10" s="547"/>
      <c r="DPN10" s="547"/>
      <c r="DPO10" s="547"/>
      <c r="DPP10" s="547"/>
      <c r="DPQ10" s="547"/>
      <c r="DPR10" s="547"/>
      <c r="DPS10" s="547"/>
      <c r="DPT10" s="547"/>
      <c r="DPU10" s="547"/>
      <c r="DPV10" s="547"/>
      <c r="DPW10" s="547"/>
      <c r="DPX10" s="547"/>
      <c r="DPY10" s="547"/>
      <c r="DPZ10" s="547"/>
      <c r="DQA10" s="547"/>
      <c r="DQB10" s="547"/>
      <c r="DQC10" s="547"/>
      <c r="DQD10" s="547"/>
      <c r="DQE10" s="547"/>
      <c r="DQF10" s="547"/>
      <c r="DQG10" s="547"/>
      <c r="DQH10" s="547"/>
      <c r="DQI10" s="547"/>
      <c r="DQJ10" s="547"/>
      <c r="DQK10" s="547"/>
      <c r="DQL10" s="547"/>
      <c r="DQM10" s="547"/>
      <c r="DQN10" s="547"/>
      <c r="DQO10" s="547"/>
      <c r="DQP10" s="547"/>
      <c r="DQQ10" s="547"/>
      <c r="DQR10" s="547"/>
      <c r="DQS10" s="547"/>
      <c r="DQT10" s="547"/>
      <c r="DQU10" s="547"/>
      <c r="DQV10" s="547"/>
      <c r="DQW10" s="547"/>
      <c r="DQX10" s="547"/>
      <c r="DQY10" s="547"/>
      <c r="DQZ10" s="547"/>
      <c r="DRA10" s="547"/>
      <c r="DRB10" s="547"/>
      <c r="DRC10" s="547"/>
      <c r="DRD10" s="547"/>
      <c r="DRE10" s="547"/>
      <c r="DRF10" s="547"/>
      <c r="DRG10" s="547"/>
      <c r="DRH10" s="547"/>
      <c r="DRI10" s="547"/>
      <c r="DRJ10" s="547"/>
      <c r="DRK10" s="547"/>
      <c r="DRL10" s="547"/>
      <c r="DRM10" s="547"/>
      <c r="DRN10" s="547"/>
      <c r="DRO10" s="547"/>
      <c r="DRP10" s="547"/>
      <c r="DRQ10" s="547"/>
      <c r="DRR10" s="547"/>
      <c r="DRS10" s="547"/>
      <c r="DRT10" s="547"/>
      <c r="DRU10" s="547"/>
      <c r="DRV10" s="547"/>
      <c r="DRW10" s="547"/>
      <c r="DRX10" s="547"/>
      <c r="DRY10" s="547"/>
      <c r="DRZ10" s="547"/>
      <c r="DSA10" s="547"/>
      <c r="DSB10" s="547"/>
      <c r="DSC10" s="547"/>
      <c r="DSD10" s="547"/>
      <c r="DSE10" s="547"/>
      <c r="DSF10" s="547"/>
      <c r="DSG10" s="547"/>
      <c r="DSH10" s="547"/>
      <c r="DSI10" s="547"/>
      <c r="DSJ10" s="547"/>
      <c r="DSK10" s="547"/>
      <c r="DSL10" s="547"/>
      <c r="DSM10" s="547"/>
      <c r="DSN10" s="547"/>
      <c r="DSO10" s="547"/>
      <c r="DSP10" s="547"/>
      <c r="DSQ10" s="547"/>
      <c r="DSR10" s="547"/>
      <c r="DSS10" s="547"/>
      <c r="DST10" s="547"/>
      <c r="DSU10" s="547"/>
      <c r="DSV10" s="547"/>
      <c r="DSW10" s="547"/>
      <c r="DSX10" s="547"/>
      <c r="DSY10" s="547"/>
      <c r="DSZ10" s="547"/>
      <c r="DTA10" s="547"/>
      <c r="DTB10" s="547"/>
      <c r="DTC10" s="547"/>
      <c r="DTD10" s="547"/>
      <c r="DTE10" s="547"/>
      <c r="DTF10" s="547"/>
      <c r="DTG10" s="547"/>
      <c r="DTH10" s="547"/>
      <c r="DTI10" s="547"/>
      <c r="DTJ10" s="547"/>
      <c r="DTK10" s="547"/>
      <c r="DTL10" s="547"/>
      <c r="DTM10" s="547"/>
      <c r="DTN10" s="547"/>
      <c r="DTO10" s="547"/>
      <c r="DTP10" s="547"/>
      <c r="DTQ10" s="547"/>
      <c r="DTR10" s="547"/>
      <c r="DTS10" s="547"/>
      <c r="DTT10" s="547"/>
      <c r="DTU10" s="547"/>
      <c r="DTV10" s="547"/>
      <c r="DTW10" s="547"/>
      <c r="DTX10" s="547"/>
      <c r="DTY10" s="547"/>
      <c r="DTZ10" s="547"/>
      <c r="DUA10" s="547"/>
      <c r="DUB10" s="547"/>
      <c r="DUC10" s="547"/>
      <c r="DUD10" s="547"/>
      <c r="DUE10" s="547"/>
      <c r="DUF10" s="547"/>
      <c r="DUG10" s="547"/>
      <c r="DUH10" s="547"/>
      <c r="DUI10" s="547"/>
      <c r="DUJ10" s="547"/>
      <c r="DUK10" s="547"/>
      <c r="DUL10" s="547"/>
      <c r="DUM10" s="547"/>
      <c r="DUN10" s="547"/>
      <c r="DUO10" s="547"/>
      <c r="DUP10" s="547"/>
      <c r="DUQ10" s="547"/>
      <c r="DUR10" s="547"/>
      <c r="DUS10" s="547"/>
      <c r="DUT10" s="547"/>
      <c r="DUU10" s="547"/>
      <c r="DUV10" s="547"/>
      <c r="DUW10" s="547"/>
      <c r="DUX10" s="547"/>
      <c r="DUY10" s="547"/>
      <c r="DUZ10" s="547"/>
      <c r="DVA10" s="547"/>
      <c r="DVB10" s="547"/>
      <c r="DVC10" s="547"/>
      <c r="DVD10" s="547"/>
      <c r="DVE10" s="547"/>
      <c r="DVF10" s="547"/>
      <c r="DVG10" s="547"/>
      <c r="DVH10" s="547"/>
      <c r="DVI10" s="547"/>
      <c r="DVJ10" s="547"/>
      <c r="DVK10" s="547"/>
      <c r="DVL10" s="547"/>
      <c r="DVM10" s="547"/>
      <c r="DVN10" s="547"/>
      <c r="DVO10" s="547"/>
      <c r="DVP10" s="547"/>
      <c r="DVQ10" s="547"/>
      <c r="DVR10" s="547"/>
      <c r="DVS10" s="547"/>
      <c r="DVT10" s="547"/>
      <c r="DVU10" s="547"/>
      <c r="DVV10" s="547"/>
      <c r="DVW10" s="547"/>
      <c r="DVX10" s="547"/>
      <c r="DVY10" s="547"/>
      <c r="DVZ10" s="547"/>
      <c r="DWA10" s="547"/>
      <c r="DWB10" s="547"/>
      <c r="DWC10" s="547"/>
      <c r="DWD10" s="547"/>
      <c r="DWE10" s="547"/>
      <c r="DWF10" s="547"/>
      <c r="DWG10" s="547"/>
      <c r="DWH10" s="547"/>
      <c r="DWI10" s="547"/>
      <c r="DWJ10" s="547"/>
      <c r="DWK10" s="547"/>
      <c r="DWL10" s="547"/>
      <c r="DWM10" s="547"/>
      <c r="DWN10" s="547"/>
      <c r="DWO10" s="547"/>
      <c r="DWP10" s="547"/>
      <c r="DWQ10" s="547"/>
      <c r="DWR10" s="547"/>
      <c r="DWS10" s="547"/>
      <c r="DWT10" s="547"/>
      <c r="DWU10" s="547"/>
      <c r="DWV10" s="547"/>
      <c r="DWW10" s="547"/>
      <c r="DWX10" s="547"/>
      <c r="DWY10" s="547"/>
      <c r="DWZ10" s="547"/>
      <c r="DXA10" s="547"/>
      <c r="DXB10" s="547"/>
      <c r="DXC10" s="547"/>
      <c r="DXD10" s="547"/>
      <c r="DXE10" s="547"/>
      <c r="DXF10" s="547"/>
      <c r="DXG10" s="547"/>
      <c r="DXH10" s="547"/>
      <c r="DXI10" s="547"/>
      <c r="DXJ10" s="547"/>
      <c r="DXK10" s="547"/>
      <c r="DXL10" s="547"/>
      <c r="DXM10" s="547"/>
      <c r="DXN10" s="547"/>
      <c r="DXO10" s="547"/>
      <c r="DXP10" s="547"/>
      <c r="DXQ10" s="547"/>
      <c r="DXR10" s="547"/>
      <c r="DXS10" s="547"/>
      <c r="DXT10" s="547"/>
      <c r="DXU10" s="547"/>
      <c r="DXV10" s="547"/>
      <c r="DXW10" s="547"/>
      <c r="DXX10" s="547"/>
      <c r="DXY10" s="547"/>
      <c r="DXZ10" s="547"/>
      <c r="DYA10" s="547"/>
      <c r="DYB10" s="547"/>
      <c r="DYC10" s="547"/>
      <c r="DYD10" s="547"/>
      <c r="DYE10" s="547"/>
      <c r="DYF10" s="547"/>
      <c r="DYG10" s="547"/>
      <c r="DYH10" s="547"/>
      <c r="DYI10" s="547"/>
      <c r="DYJ10" s="547"/>
      <c r="DYK10" s="547"/>
      <c r="DYL10" s="547"/>
      <c r="DYM10" s="547"/>
      <c r="DYN10" s="547"/>
      <c r="DYO10" s="547"/>
      <c r="DYP10" s="547"/>
      <c r="DYQ10" s="547"/>
      <c r="DYR10" s="547"/>
      <c r="DYS10" s="547"/>
      <c r="DYT10" s="547"/>
      <c r="DYU10" s="547"/>
      <c r="DYV10" s="547"/>
      <c r="DYW10" s="547"/>
      <c r="DYX10" s="547"/>
      <c r="DYY10" s="547"/>
      <c r="DYZ10" s="547"/>
      <c r="DZA10" s="547"/>
      <c r="DZB10" s="547"/>
      <c r="DZC10" s="547"/>
      <c r="DZD10" s="547"/>
      <c r="DZE10" s="547"/>
      <c r="DZF10" s="547"/>
      <c r="DZG10" s="547"/>
      <c r="DZH10" s="547"/>
      <c r="DZI10" s="547"/>
      <c r="DZJ10" s="547"/>
      <c r="DZK10" s="547"/>
      <c r="DZL10" s="547"/>
      <c r="DZM10" s="547"/>
      <c r="DZN10" s="547"/>
      <c r="DZO10" s="547"/>
      <c r="DZP10" s="547"/>
      <c r="DZQ10" s="547"/>
      <c r="DZR10" s="547"/>
      <c r="DZS10" s="547"/>
      <c r="DZT10" s="547"/>
      <c r="DZU10" s="547"/>
      <c r="DZV10" s="547"/>
      <c r="DZW10" s="547"/>
      <c r="DZX10" s="547"/>
      <c r="DZY10" s="547"/>
      <c r="DZZ10" s="547"/>
      <c r="EAA10" s="547"/>
      <c r="EAB10" s="547"/>
      <c r="EAC10" s="547"/>
      <c r="EAD10" s="547"/>
      <c r="EAE10" s="547"/>
      <c r="EAF10" s="547"/>
      <c r="EAG10" s="547"/>
      <c r="EAH10" s="547"/>
      <c r="EAI10" s="547"/>
      <c r="EAJ10" s="547"/>
      <c r="EAK10" s="547"/>
      <c r="EAL10" s="547"/>
      <c r="EAM10" s="547"/>
      <c r="EAN10" s="547"/>
      <c r="EAO10" s="547"/>
      <c r="EAP10" s="547"/>
      <c r="EAQ10" s="547"/>
      <c r="EAR10" s="547"/>
      <c r="EAS10" s="547"/>
      <c r="EAT10" s="547"/>
      <c r="EAU10" s="547"/>
      <c r="EAV10" s="547"/>
      <c r="EAW10" s="547"/>
      <c r="EAX10" s="547"/>
      <c r="EAY10" s="547"/>
      <c r="EAZ10" s="547"/>
      <c r="EBA10" s="547"/>
      <c r="EBB10" s="547"/>
      <c r="EBC10" s="547"/>
      <c r="EBD10" s="547"/>
      <c r="EBE10" s="547"/>
      <c r="EBF10" s="547"/>
      <c r="EBG10" s="547"/>
      <c r="EBH10" s="547"/>
      <c r="EBI10" s="547"/>
      <c r="EBJ10" s="547"/>
      <c r="EBK10" s="547"/>
      <c r="EBL10" s="547"/>
      <c r="EBM10" s="547"/>
      <c r="EBN10" s="547"/>
      <c r="EBO10" s="547"/>
      <c r="EBP10" s="547"/>
      <c r="EBQ10" s="547"/>
      <c r="EBR10" s="547"/>
      <c r="EBS10" s="547"/>
      <c r="EBT10" s="547"/>
      <c r="EBU10" s="547"/>
      <c r="EBV10" s="547"/>
      <c r="EBW10" s="547"/>
      <c r="EBX10" s="547"/>
      <c r="EBY10" s="547"/>
      <c r="EBZ10" s="547"/>
      <c r="ECA10" s="547"/>
      <c r="ECB10" s="547"/>
      <c r="ECC10" s="547"/>
      <c r="ECD10" s="547"/>
      <c r="ECE10" s="547"/>
      <c r="ECF10" s="547"/>
      <c r="ECG10" s="547"/>
      <c r="ECH10" s="547"/>
      <c r="ECI10" s="547"/>
      <c r="ECJ10" s="547"/>
      <c r="ECK10" s="547"/>
      <c r="ECL10" s="547"/>
      <c r="ECM10" s="547"/>
      <c r="ECN10" s="547"/>
      <c r="ECO10" s="547"/>
      <c r="ECP10" s="547"/>
      <c r="ECQ10" s="547"/>
      <c r="ECR10" s="547"/>
      <c r="ECS10" s="547"/>
      <c r="ECT10" s="547"/>
      <c r="ECU10" s="547"/>
      <c r="ECV10" s="547"/>
      <c r="ECW10" s="547"/>
      <c r="ECX10" s="547"/>
      <c r="ECY10" s="547"/>
      <c r="ECZ10" s="547"/>
      <c r="EDA10" s="547"/>
      <c r="EDB10" s="547"/>
      <c r="EDC10" s="547"/>
      <c r="EDD10" s="547"/>
      <c r="EDE10" s="547"/>
      <c r="EDF10" s="547"/>
      <c r="EDG10" s="547"/>
      <c r="EDH10" s="547"/>
      <c r="EDI10" s="547"/>
      <c r="EDJ10" s="547"/>
      <c r="EDK10" s="547"/>
      <c r="EDL10" s="547"/>
      <c r="EDM10" s="547"/>
      <c r="EDN10" s="547"/>
      <c r="EDO10" s="547"/>
      <c r="EDP10" s="547"/>
      <c r="EDQ10" s="547"/>
      <c r="EDR10" s="547"/>
      <c r="EDS10" s="547"/>
      <c r="EDT10" s="547"/>
      <c r="EDU10" s="547"/>
      <c r="EDV10" s="547"/>
      <c r="EDW10" s="547"/>
      <c r="EDX10" s="547"/>
      <c r="EDY10" s="547"/>
      <c r="EDZ10" s="547"/>
      <c r="EEA10" s="547"/>
      <c r="EEB10" s="547"/>
      <c r="EEC10" s="547"/>
      <c r="EED10" s="547"/>
      <c r="EEE10" s="547"/>
      <c r="EEF10" s="547"/>
      <c r="EEG10" s="547"/>
      <c r="EEH10" s="547"/>
      <c r="EEI10" s="547"/>
      <c r="EEJ10" s="547"/>
      <c r="EEK10" s="547"/>
      <c r="EEL10" s="547"/>
      <c r="EEM10" s="547"/>
      <c r="EEN10" s="547"/>
      <c r="EEO10" s="547"/>
      <c r="EEP10" s="547"/>
      <c r="EEQ10" s="547"/>
      <c r="EER10" s="547"/>
      <c r="EES10" s="547"/>
      <c r="EET10" s="547"/>
      <c r="EEU10" s="547"/>
      <c r="EEV10" s="547"/>
      <c r="EEW10" s="547"/>
      <c r="EEX10" s="547"/>
      <c r="EEY10" s="547"/>
      <c r="EEZ10" s="547"/>
      <c r="EFA10" s="547"/>
      <c r="EFB10" s="547"/>
      <c r="EFC10" s="547"/>
      <c r="EFD10" s="547"/>
      <c r="EFE10" s="547"/>
      <c r="EFF10" s="547"/>
      <c r="EFG10" s="547"/>
      <c r="EFH10" s="547"/>
      <c r="EFI10" s="547"/>
      <c r="EFJ10" s="547"/>
      <c r="EFK10" s="547"/>
      <c r="EFL10" s="547"/>
      <c r="EFM10" s="547"/>
      <c r="EFN10" s="547"/>
      <c r="EFO10" s="547"/>
      <c r="EFP10" s="547"/>
      <c r="EFQ10" s="547"/>
      <c r="EFR10" s="547"/>
      <c r="EFS10" s="547"/>
      <c r="EFT10" s="547"/>
      <c r="EFU10" s="547"/>
      <c r="EFV10" s="547"/>
      <c r="EFW10" s="547"/>
      <c r="EFX10" s="547"/>
      <c r="EFY10" s="547"/>
      <c r="EFZ10" s="547"/>
      <c r="EGA10" s="547"/>
      <c r="EGB10" s="547"/>
      <c r="EGC10" s="547"/>
      <c r="EGD10" s="547"/>
      <c r="EGE10" s="547"/>
      <c r="EGF10" s="547"/>
      <c r="EGG10" s="547"/>
      <c r="EGH10" s="547"/>
      <c r="EGI10" s="547"/>
      <c r="EGJ10" s="547"/>
      <c r="EGK10" s="547"/>
      <c r="EGL10" s="547"/>
      <c r="EGM10" s="547"/>
      <c r="EGN10" s="547"/>
      <c r="EGO10" s="547"/>
      <c r="EGP10" s="547"/>
      <c r="EGQ10" s="547"/>
      <c r="EGR10" s="547"/>
      <c r="EGS10" s="547"/>
      <c r="EGT10" s="547"/>
      <c r="EGU10" s="547"/>
      <c r="EGV10" s="547"/>
      <c r="EGW10" s="547"/>
      <c r="EGX10" s="547"/>
      <c r="EGY10" s="547"/>
      <c r="EGZ10" s="547"/>
      <c r="EHA10" s="547"/>
      <c r="EHB10" s="547"/>
      <c r="EHC10" s="547"/>
      <c r="EHD10" s="547"/>
      <c r="EHE10" s="547"/>
      <c r="EHF10" s="547"/>
      <c r="EHG10" s="547"/>
      <c r="EHH10" s="547"/>
      <c r="EHI10" s="547"/>
      <c r="EHJ10" s="547"/>
      <c r="EHK10" s="547"/>
      <c r="EHL10" s="547"/>
      <c r="EHM10" s="547"/>
      <c r="EHN10" s="547"/>
      <c r="EHO10" s="547"/>
      <c r="EHP10" s="547"/>
      <c r="EHQ10" s="547"/>
      <c r="EHR10" s="547"/>
      <c r="EHS10" s="547"/>
      <c r="EHT10" s="547"/>
      <c r="EHU10" s="547"/>
      <c r="EHV10" s="547"/>
      <c r="EHW10" s="547"/>
      <c r="EHX10" s="547"/>
      <c r="EHY10" s="547"/>
      <c r="EHZ10" s="547"/>
      <c r="EIA10" s="547"/>
      <c r="EIB10" s="547"/>
      <c r="EIC10" s="547"/>
      <c r="EID10" s="547"/>
      <c r="EIE10" s="547"/>
      <c r="EIF10" s="547"/>
      <c r="EIG10" s="547"/>
      <c r="EIH10" s="547"/>
      <c r="EII10" s="547"/>
      <c r="EIJ10" s="547"/>
      <c r="EIK10" s="547"/>
      <c r="EIL10" s="547"/>
      <c r="EIM10" s="547"/>
      <c r="EIN10" s="547"/>
      <c r="EIO10" s="547"/>
      <c r="EIP10" s="547"/>
      <c r="EIQ10" s="547"/>
      <c r="EIR10" s="547"/>
      <c r="EIS10" s="547"/>
      <c r="EIT10" s="547"/>
      <c r="EIU10" s="547"/>
      <c r="EIV10" s="547"/>
      <c r="EIW10" s="547"/>
      <c r="EIX10" s="547"/>
      <c r="EIY10" s="547"/>
      <c r="EIZ10" s="547"/>
      <c r="EJA10" s="547"/>
      <c r="EJB10" s="547"/>
      <c r="EJC10" s="547"/>
      <c r="EJD10" s="547"/>
      <c r="EJE10" s="547"/>
      <c r="EJF10" s="547"/>
      <c r="EJG10" s="547"/>
      <c r="EJH10" s="547"/>
      <c r="EJI10" s="547"/>
      <c r="EJJ10" s="547"/>
      <c r="EJK10" s="547"/>
      <c r="EJL10" s="547"/>
      <c r="EJM10" s="547"/>
      <c r="EJN10" s="547"/>
      <c r="EJO10" s="547"/>
      <c r="EJP10" s="547"/>
      <c r="EJQ10" s="547"/>
      <c r="EJR10" s="547"/>
      <c r="EJS10" s="547"/>
      <c r="EJT10" s="547"/>
      <c r="EJU10" s="547"/>
      <c r="EJV10" s="547"/>
      <c r="EJW10" s="547"/>
      <c r="EJX10" s="547"/>
      <c r="EJY10" s="547"/>
      <c r="EJZ10" s="547"/>
      <c r="EKA10" s="547"/>
      <c r="EKB10" s="547"/>
      <c r="EKC10" s="547"/>
      <c r="EKD10" s="547"/>
      <c r="EKE10" s="547"/>
      <c r="EKF10" s="547"/>
      <c r="EKG10" s="547"/>
      <c r="EKH10" s="547"/>
      <c r="EKI10" s="547"/>
      <c r="EKJ10" s="547"/>
      <c r="EKK10" s="547"/>
      <c r="EKL10" s="547"/>
      <c r="EKM10" s="547"/>
      <c r="EKN10" s="547"/>
      <c r="EKO10" s="547"/>
      <c r="EKP10" s="547"/>
      <c r="EKQ10" s="547"/>
      <c r="EKR10" s="547"/>
      <c r="EKS10" s="547"/>
      <c r="EKT10" s="547"/>
      <c r="EKU10" s="547"/>
      <c r="EKV10" s="547"/>
      <c r="EKW10" s="547"/>
      <c r="EKX10" s="547"/>
      <c r="EKY10" s="547"/>
      <c r="EKZ10" s="547"/>
      <c r="ELA10" s="547"/>
      <c r="ELB10" s="547"/>
      <c r="ELC10" s="547"/>
      <c r="ELD10" s="547"/>
      <c r="ELE10" s="547"/>
      <c r="ELF10" s="547"/>
      <c r="ELG10" s="547"/>
      <c r="ELH10" s="547"/>
      <c r="ELI10" s="547"/>
      <c r="ELJ10" s="547"/>
      <c r="ELK10" s="547"/>
      <c r="ELL10" s="547"/>
      <c r="ELM10" s="547"/>
      <c r="ELN10" s="547"/>
      <c r="ELO10" s="547"/>
      <c r="ELP10" s="547"/>
      <c r="ELQ10" s="547"/>
      <c r="ELR10" s="547"/>
      <c r="ELS10" s="547"/>
      <c r="ELT10" s="547"/>
      <c r="ELU10" s="547"/>
      <c r="ELV10" s="547"/>
      <c r="ELW10" s="547"/>
      <c r="ELX10" s="547"/>
      <c r="ELY10" s="547"/>
      <c r="ELZ10" s="547"/>
      <c r="EMA10" s="547"/>
      <c r="EMB10" s="547"/>
      <c r="EMC10" s="547"/>
      <c r="EMD10" s="547"/>
      <c r="EME10" s="547"/>
      <c r="EMF10" s="547"/>
      <c r="EMG10" s="547"/>
      <c r="EMH10" s="547"/>
      <c r="EMI10" s="547"/>
      <c r="EMJ10" s="547"/>
      <c r="EMK10" s="547"/>
      <c r="EML10" s="547"/>
      <c r="EMM10" s="547"/>
      <c r="EMN10" s="547"/>
      <c r="EMO10" s="547"/>
      <c r="EMP10" s="547"/>
      <c r="EMQ10" s="547"/>
      <c r="EMR10" s="547"/>
      <c r="EMS10" s="547"/>
      <c r="EMT10" s="547"/>
      <c r="EMU10" s="547"/>
      <c r="EMV10" s="547"/>
      <c r="EMW10" s="547"/>
      <c r="EMX10" s="547"/>
      <c r="EMY10" s="547"/>
      <c r="EMZ10" s="547"/>
      <c r="ENA10" s="547"/>
      <c r="ENB10" s="547"/>
      <c r="ENC10" s="547"/>
      <c r="END10" s="547"/>
      <c r="ENE10" s="547"/>
      <c r="ENF10" s="547"/>
      <c r="ENG10" s="547"/>
      <c r="ENH10" s="547"/>
      <c r="ENI10" s="547"/>
      <c r="ENJ10" s="547"/>
      <c r="ENK10" s="547"/>
      <c r="ENL10" s="547"/>
      <c r="ENM10" s="547"/>
      <c r="ENN10" s="547"/>
      <c r="ENO10" s="547"/>
      <c r="ENP10" s="547"/>
      <c r="ENQ10" s="547"/>
      <c r="ENR10" s="547"/>
      <c r="ENS10" s="547"/>
      <c r="ENT10" s="547"/>
      <c r="ENU10" s="547"/>
      <c r="ENV10" s="547"/>
      <c r="ENW10" s="547"/>
      <c r="ENX10" s="547"/>
      <c r="ENY10" s="547"/>
      <c r="ENZ10" s="547"/>
      <c r="EOA10" s="547"/>
      <c r="EOB10" s="547"/>
      <c r="EOC10" s="547"/>
      <c r="EOD10" s="547"/>
      <c r="EOE10" s="547"/>
      <c r="EOF10" s="547"/>
      <c r="EOG10" s="547"/>
      <c r="EOH10" s="547"/>
      <c r="EOI10" s="547"/>
      <c r="EOJ10" s="547"/>
      <c r="EOK10" s="547"/>
      <c r="EOL10" s="547"/>
      <c r="EOM10" s="547"/>
      <c r="EON10" s="547"/>
      <c r="EOO10" s="547"/>
      <c r="EOP10" s="547"/>
      <c r="EOQ10" s="547"/>
      <c r="EOR10" s="547"/>
      <c r="EOS10" s="547"/>
      <c r="EOT10" s="547"/>
      <c r="EOU10" s="547"/>
      <c r="EOV10" s="547"/>
      <c r="EOW10" s="547"/>
      <c r="EOX10" s="547"/>
      <c r="EOY10" s="547"/>
      <c r="EOZ10" s="547"/>
      <c r="EPA10" s="547"/>
      <c r="EPB10" s="547"/>
      <c r="EPC10" s="547"/>
      <c r="EPD10" s="547"/>
      <c r="EPE10" s="547"/>
      <c r="EPF10" s="547"/>
      <c r="EPG10" s="547"/>
      <c r="EPH10" s="547"/>
      <c r="EPI10" s="547"/>
      <c r="EPJ10" s="547"/>
      <c r="EPK10" s="547"/>
      <c r="EPL10" s="547"/>
      <c r="EPM10" s="547"/>
      <c r="EPN10" s="547"/>
      <c r="EPO10" s="547"/>
      <c r="EPP10" s="547"/>
      <c r="EPQ10" s="547"/>
      <c r="EPR10" s="547"/>
      <c r="EPS10" s="547"/>
      <c r="EPT10" s="547"/>
      <c r="EPU10" s="547"/>
      <c r="EPV10" s="547"/>
      <c r="EPW10" s="547"/>
      <c r="EPX10" s="547"/>
      <c r="EPY10" s="547"/>
      <c r="EPZ10" s="547"/>
      <c r="EQA10" s="547"/>
      <c r="EQB10" s="547"/>
      <c r="EQC10" s="547"/>
      <c r="EQD10" s="547"/>
      <c r="EQE10" s="547"/>
      <c r="EQF10" s="547"/>
      <c r="EQG10" s="547"/>
      <c r="EQH10" s="547"/>
      <c r="EQI10" s="547"/>
      <c r="EQJ10" s="547"/>
      <c r="EQK10" s="547"/>
      <c r="EQL10" s="547"/>
      <c r="EQM10" s="547"/>
      <c r="EQN10" s="547"/>
      <c r="EQO10" s="547"/>
      <c r="EQP10" s="547"/>
      <c r="EQQ10" s="547"/>
      <c r="EQR10" s="547"/>
      <c r="EQS10" s="547"/>
      <c r="EQT10" s="547"/>
      <c r="EQU10" s="547"/>
      <c r="EQV10" s="547"/>
      <c r="EQW10" s="547"/>
      <c r="EQX10" s="547"/>
      <c r="EQY10" s="547"/>
      <c r="EQZ10" s="547"/>
      <c r="ERA10" s="547"/>
      <c r="ERB10" s="547"/>
      <c r="ERC10" s="547"/>
      <c r="ERD10" s="547"/>
      <c r="ERE10" s="547"/>
      <c r="ERF10" s="547"/>
      <c r="ERG10" s="547"/>
      <c r="ERH10" s="547"/>
      <c r="ERI10" s="547"/>
      <c r="ERJ10" s="547"/>
      <c r="ERK10" s="547"/>
      <c r="ERL10" s="547"/>
      <c r="ERM10" s="547"/>
      <c r="ERN10" s="547"/>
      <c r="ERO10" s="547"/>
      <c r="ERP10" s="547"/>
      <c r="ERQ10" s="547"/>
      <c r="ERR10" s="547"/>
      <c r="ERS10" s="547"/>
      <c r="ERT10" s="547"/>
      <c r="ERU10" s="547"/>
      <c r="ERV10" s="547"/>
      <c r="ERW10" s="547"/>
      <c r="ERX10" s="547"/>
      <c r="ERY10" s="547"/>
      <c r="ERZ10" s="547"/>
      <c r="ESA10" s="547"/>
      <c r="ESB10" s="547"/>
      <c r="ESC10" s="547"/>
      <c r="ESD10" s="547"/>
      <c r="ESE10" s="547"/>
      <c r="ESF10" s="547"/>
      <c r="ESG10" s="547"/>
      <c r="ESH10" s="547"/>
      <c r="ESI10" s="547"/>
      <c r="ESJ10" s="547"/>
      <c r="ESK10" s="547"/>
      <c r="ESL10" s="547"/>
      <c r="ESM10" s="547"/>
      <c r="ESN10" s="547"/>
      <c r="ESO10" s="547"/>
      <c r="ESP10" s="547"/>
      <c r="ESQ10" s="547"/>
      <c r="ESR10" s="547"/>
      <c r="ESS10" s="547"/>
      <c r="EST10" s="547"/>
      <c r="ESU10" s="547"/>
      <c r="ESV10" s="547"/>
      <c r="ESW10" s="547"/>
      <c r="ESX10" s="547"/>
      <c r="ESY10" s="547"/>
      <c r="ESZ10" s="547"/>
      <c r="ETA10" s="547"/>
      <c r="ETB10" s="547"/>
      <c r="ETC10" s="547"/>
      <c r="ETD10" s="547"/>
      <c r="ETE10" s="547"/>
      <c r="ETF10" s="547"/>
      <c r="ETG10" s="547"/>
      <c r="ETH10" s="547"/>
      <c r="ETI10" s="547"/>
      <c r="ETJ10" s="547"/>
      <c r="ETK10" s="547"/>
      <c r="ETL10" s="547"/>
      <c r="ETM10" s="547"/>
      <c r="ETN10" s="547"/>
      <c r="ETO10" s="547"/>
      <c r="ETP10" s="547"/>
      <c r="ETQ10" s="547"/>
      <c r="ETR10" s="547"/>
      <c r="ETS10" s="547"/>
      <c r="ETT10" s="547"/>
      <c r="ETU10" s="547"/>
      <c r="ETV10" s="547"/>
      <c r="ETW10" s="547"/>
      <c r="ETX10" s="547"/>
      <c r="ETY10" s="547"/>
      <c r="ETZ10" s="547"/>
      <c r="EUA10" s="547"/>
      <c r="EUB10" s="547"/>
      <c r="EUC10" s="547"/>
      <c r="EUD10" s="547"/>
      <c r="EUE10" s="547"/>
      <c r="EUF10" s="547"/>
      <c r="EUG10" s="547"/>
      <c r="EUH10" s="547"/>
      <c r="EUI10" s="547"/>
      <c r="EUJ10" s="547"/>
      <c r="EUK10" s="547"/>
      <c r="EUL10" s="547"/>
      <c r="EUM10" s="547"/>
      <c r="EUN10" s="547"/>
      <c r="EUO10" s="547"/>
      <c r="EUP10" s="547"/>
      <c r="EUQ10" s="547"/>
      <c r="EUR10" s="547"/>
      <c r="EUS10" s="547"/>
      <c r="EUT10" s="547"/>
      <c r="EUU10" s="547"/>
      <c r="EUV10" s="547"/>
      <c r="EUW10" s="547"/>
      <c r="EUX10" s="547"/>
      <c r="EUY10" s="547"/>
      <c r="EUZ10" s="547"/>
      <c r="EVA10" s="547"/>
      <c r="EVB10" s="547"/>
      <c r="EVC10" s="547"/>
      <c r="EVD10" s="547"/>
      <c r="EVE10" s="547"/>
      <c r="EVF10" s="547"/>
      <c r="EVG10" s="547"/>
      <c r="EVH10" s="547"/>
      <c r="EVI10" s="547"/>
      <c r="EVJ10" s="547"/>
      <c r="EVK10" s="547"/>
      <c r="EVL10" s="547"/>
      <c r="EVM10" s="547"/>
      <c r="EVN10" s="547"/>
      <c r="EVO10" s="547"/>
      <c r="EVP10" s="547"/>
      <c r="EVQ10" s="547"/>
      <c r="EVR10" s="547"/>
      <c r="EVS10" s="547"/>
      <c r="EVT10" s="547"/>
      <c r="EVU10" s="547"/>
      <c r="EVV10" s="547"/>
      <c r="EVW10" s="547"/>
      <c r="EVX10" s="547"/>
      <c r="EVY10" s="547"/>
      <c r="EVZ10" s="547"/>
      <c r="EWA10" s="547"/>
      <c r="EWB10" s="547"/>
      <c r="EWC10" s="547"/>
      <c r="EWD10" s="547"/>
      <c r="EWE10" s="547"/>
      <c r="EWF10" s="547"/>
      <c r="EWG10" s="547"/>
      <c r="EWH10" s="547"/>
      <c r="EWI10" s="547"/>
      <c r="EWJ10" s="547"/>
      <c r="EWK10" s="547"/>
      <c r="EWL10" s="547"/>
      <c r="EWM10" s="547"/>
      <c r="EWN10" s="547"/>
      <c r="EWO10" s="547"/>
      <c r="EWP10" s="547"/>
      <c r="EWQ10" s="547"/>
      <c r="EWR10" s="547"/>
      <c r="EWS10" s="547"/>
      <c r="EWT10" s="547"/>
      <c r="EWU10" s="547"/>
      <c r="EWV10" s="547"/>
      <c r="EWW10" s="547"/>
      <c r="EWX10" s="547"/>
      <c r="EWY10" s="547"/>
      <c r="EWZ10" s="547"/>
      <c r="EXA10" s="547"/>
      <c r="EXB10" s="547"/>
      <c r="EXC10" s="547"/>
      <c r="EXD10" s="547"/>
      <c r="EXE10" s="547"/>
      <c r="EXF10" s="547"/>
      <c r="EXG10" s="547"/>
      <c r="EXH10" s="547"/>
      <c r="EXI10" s="547"/>
      <c r="EXJ10" s="547"/>
      <c r="EXK10" s="547"/>
      <c r="EXL10" s="547"/>
      <c r="EXM10" s="547"/>
      <c r="EXN10" s="547"/>
      <c r="EXO10" s="547"/>
      <c r="EXP10" s="547"/>
      <c r="EXQ10" s="547"/>
      <c r="EXR10" s="547"/>
      <c r="EXS10" s="547"/>
      <c r="EXT10" s="547"/>
      <c r="EXU10" s="547"/>
      <c r="EXV10" s="547"/>
      <c r="EXW10" s="547"/>
      <c r="EXX10" s="547"/>
      <c r="EXY10" s="547"/>
      <c r="EXZ10" s="547"/>
      <c r="EYA10" s="547"/>
      <c r="EYB10" s="547"/>
      <c r="EYC10" s="547"/>
      <c r="EYD10" s="547"/>
      <c r="EYE10" s="547"/>
      <c r="EYF10" s="547"/>
      <c r="EYG10" s="547"/>
      <c r="EYH10" s="547"/>
      <c r="EYI10" s="547"/>
      <c r="EYJ10" s="547"/>
      <c r="EYK10" s="547"/>
      <c r="EYL10" s="547"/>
      <c r="EYM10" s="547"/>
      <c r="EYN10" s="547"/>
      <c r="EYO10" s="547"/>
      <c r="EYP10" s="547"/>
      <c r="EYQ10" s="547"/>
      <c r="EYR10" s="547"/>
      <c r="EYS10" s="547"/>
      <c r="EYT10" s="547"/>
      <c r="EYU10" s="547"/>
      <c r="EYV10" s="547"/>
      <c r="EYW10" s="547"/>
      <c r="EYX10" s="547"/>
      <c r="EYY10" s="547"/>
      <c r="EYZ10" s="547"/>
      <c r="EZA10" s="547"/>
      <c r="EZB10" s="547"/>
      <c r="EZC10" s="547"/>
      <c r="EZD10" s="547"/>
      <c r="EZE10" s="547"/>
      <c r="EZF10" s="547"/>
      <c r="EZG10" s="547"/>
      <c r="EZH10" s="547"/>
      <c r="EZI10" s="547"/>
      <c r="EZJ10" s="547"/>
      <c r="EZK10" s="547"/>
      <c r="EZL10" s="547"/>
      <c r="EZM10" s="547"/>
      <c r="EZN10" s="547"/>
      <c r="EZO10" s="547"/>
      <c r="EZP10" s="547"/>
      <c r="EZQ10" s="547"/>
      <c r="EZR10" s="547"/>
      <c r="EZS10" s="547"/>
      <c r="EZT10" s="547"/>
      <c r="EZU10" s="547"/>
      <c r="EZV10" s="547"/>
      <c r="EZW10" s="547"/>
      <c r="EZX10" s="547"/>
      <c r="EZY10" s="547"/>
      <c r="EZZ10" s="547"/>
      <c r="FAA10" s="547"/>
      <c r="FAB10" s="547"/>
      <c r="FAC10" s="547"/>
      <c r="FAD10" s="547"/>
      <c r="FAE10" s="547"/>
      <c r="FAF10" s="547"/>
      <c r="FAG10" s="547"/>
      <c r="FAH10" s="547"/>
      <c r="FAI10" s="547"/>
      <c r="FAJ10" s="547"/>
      <c r="FAK10" s="547"/>
      <c r="FAL10" s="547"/>
      <c r="FAM10" s="547"/>
      <c r="FAN10" s="547"/>
      <c r="FAO10" s="547"/>
      <c r="FAP10" s="547"/>
      <c r="FAQ10" s="547"/>
      <c r="FAR10" s="547"/>
      <c r="FAS10" s="547"/>
      <c r="FAT10" s="547"/>
      <c r="FAU10" s="547"/>
      <c r="FAV10" s="547"/>
      <c r="FAW10" s="547"/>
      <c r="FAX10" s="547"/>
      <c r="FAY10" s="547"/>
      <c r="FAZ10" s="547"/>
      <c r="FBA10" s="547"/>
      <c r="FBB10" s="547"/>
      <c r="FBC10" s="547"/>
      <c r="FBD10" s="547"/>
      <c r="FBE10" s="547"/>
      <c r="FBF10" s="547"/>
      <c r="FBG10" s="547"/>
      <c r="FBH10" s="547"/>
      <c r="FBI10" s="547"/>
      <c r="FBJ10" s="547"/>
      <c r="FBK10" s="547"/>
      <c r="FBL10" s="547"/>
      <c r="FBM10" s="547"/>
      <c r="FBN10" s="547"/>
      <c r="FBO10" s="547"/>
      <c r="FBP10" s="547"/>
      <c r="FBQ10" s="547"/>
      <c r="FBR10" s="547"/>
      <c r="FBS10" s="547"/>
      <c r="FBT10" s="547"/>
      <c r="FBU10" s="547"/>
      <c r="FBV10" s="547"/>
      <c r="FBW10" s="547"/>
      <c r="FBX10" s="547"/>
      <c r="FBY10" s="547"/>
      <c r="FBZ10" s="547"/>
      <c r="FCA10" s="547"/>
      <c r="FCB10" s="547"/>
      <c r="FCC10" s="547"/>
      <c r="FCD10" s="547"/>
      <c r="FCE10" s="547"/>
      <c r="FCF10" s="547"/>
      <c r="FCG10" s="547"/>
      <c r="FCH10" s="547"/>
      <c r="FCI10" s="547"/>
      <c r="FCJ10" s="547"/>
      <c r="FCK10" s="547"/>
      <c r="FCL10" s="547"/>
      <c r="FCM10" s="547"/>
      <c r="FCN10" s="547"/>
      <c r="FCO10" s="547"/>
      <c r="FCP10" s="547"/>
      <c r="FCQ10" s="547"/>
      <c r="FCR10" s="547"/>
      <c r="FCS10" s="547"/>
      <c r="FCT10" s="547"/>
      <c r="FCU10" s="547"/>
      <c r="FCV10" s="547"/>
      <c r="FCW10" s="547"/>
      <c r="FCX10" s="547"/>
      <c r="FCY10" s="547"/>
      <c r="FCZ10" s="547"/>
      <c r="FDA10" s="547"/>
      <c r="FDB10" s="547"/>
      <c r="FDC10" s="547"/>
      <c r="FDD10" s="547"/>
      <c r="FDE10" s="547"/>
      <c r="FDF10" s="547"/>
      <c r="FDG10" s="547"/>
      <c r="FDH10" s="547"/>
      <c r="FDI10" s="547"/>
      <c r="FDJ10" s="547"/>
      <c r="FDK10" s="547"/>
      <c r="FDL10" s="547"/>
      <c r="FDM10" s="547"/>
      <c r="FDN10" s="547"/>
      <c r="FDO10" s="547"/>
      <c r="FDP10" s="547"/>
      <c r="FDQ10" s="547"/>
      <c r="FDR10" s="547"/>
      <c r="FDS10" s="547"/>
      <c r="FDT10" s="547"/>
      <c r="FDU10" s="547"/>
      <c r="FDV10" s="547"/>
      <c r="FDW10" s="547"/>
      <c r="FDX10" s="547"/>
      <c r="FDY10" s="547"/>
      <c r="FDZ10" s="547"/>
      <c r="FEA10" s="547"/>
      <c r="FEB10" s="547"/>
      <c r="FEC10" s="547"/>
      <c r="FED10" s="547"/>
      <c r="FEE10" s="547"/>
      <c r="FEF10" s="547"/>
      <c r="FEG10" s="547"/>
      <c r="FEH10" s="547"/>
      <c r="FEI10" s="547"/>
      <c r="FEJ10" s="547"/>
      <c r="FEK10" s="547"/>
      <c r="FEL10" s="547"/>
      <c r="FEM10" s="547"/>
      <c r="FEN10" s="547"/>
      <c r="FEO10" s="547"/>
      <c r="FEP10" s="547"/>
      <c r="FEQ10" s="547"/>
      <c r="FER10" s="547"/>
      <c r="FES10" s="547"/>
      <c r="FET10" s="547"/>
      <c r="FEU10" s="547"/>
      <c r="FEV10" s="547"/>
      <c r="FEW10" s="547"/>
      <c r="FEX10" s="547"/>
      <c r="FEY10" s="547"/>
      <c r="FEZ10" s="547"/>
      <c r="FFA10" s="547"/>
      <c r="FFB10" s="547"/>
      <c r="FFC10" s="547"/>
      <c r="FFD10" s="547"/>
      <c r="FFE10" s="547"/>
      <c r="FFF10" s="547"/>
      <c r="FFG10" s="547"/>
      <c r="FFH10" s="547"/>
      <c r="FFI10" s="547"/>
      <c r="FFJ10" s="547"/>
      <c r="FFK10" s="547"/>
      <c r="FFL10" s="547"/>
      <c r="FFM10" s="547"/>
      <c r="FFN10" s="547"/>
      <c r="FFO10" s="547"/>
      <c r="FFP10" s="547"/>
      <c r="FFQ10" s="547"/>
      <c r="FFR10" s="547"/>
      <c r="FFS10" s="547"/>
      <c r="FFT10" s="547"/>
      <c r="FFU10" s="547"/>
      <c r="FFV10" s="547"/>
      <c r="FFW10" s="547"/>
      <c r="FFX10" s="547"/>
      <c r="FFY10" s="547"/>
      <c r="FFZ10" s="547"/>
      <c r="FGA10" s="547"/>
      <c r="FGB10" s="547"/>
      <c r="FGC10" s="547"/>
      <c r="FGD10" s="547"/>
      <c r="FGE10" s="547"/>
      <c r="FGF10" s="547"/>
      <c r="FGG10" s="547"/>
      <c r="FGH10" s="547"/>
      <c r="FGI10" s="547"/>
      <c r="FGJ10" s="547"/>
      <c r="FGK10" s="547"/>
      <c r="FGL10" s="547"/>
      <c r="FGM10" s="547"/>
      <c r="FGN10" s="547"/>
      <c r="FGO10" s="547"/>
      <c r="FGP10" s="547"/>
      <c r="FGQ10" s="547"/>
      <c r="FGR10" s="547"/>
      <c r="FGS10" s="547"/>
      <c r="FGT10" s="547"/>
      <c r="FGU10" s="547"/>
      <c r="FGV10" s="547"/>
      <c r="FGW10" s="547"/>
      <c r="FGX10" s="547"/>
      <c r="FGY10" s="547"/>
      <c r="FGZ10" s="547"/>
      <c r="FHA10" s="547"/>
      <c r="FHB10" s="547"/>
      <c r="FHC10" s="547"/>
      <c r="FHD10" s="547"/>
      <c r="FHE10" s="547"/>
      <c r="FHF10" s="547"/>
      <c r="FHG10" s="547"/>
      <c r="FHH10" s="547"/>
      <c r="FHI10" s="547"/>
      <c r="FHJ10" s="547"/>
      <c r="FHK10" s="547"/>
      <c r="FHL10" s="547"/>
      <c r="FHM10" s="547"/>
      <c r="FHN10" s="547"/>
      <c r="FHO10" s="547"/>
      <c r="FHP10" s="547"/>
      <c r="FHQ10" s="547"/>
      <c r="FHR10" s="547"/>
      <c r="FHS10" s="547"/>
      <c r="FHT10" s="547"/>
      <c r="FHU10" s="547"/>
      <c r="FHV10" s="547"/>
      <c r="FHW10" s="547"/>
      <c r="FHX10" s="547"/>
      <c r="FHY10" s="547"/>
      <c r="FHZ10" s="547"/>
      <c r="FIA10" s="547"/>
      <c r="FIB10" s="547"/>
      <c r="FIC10" s="547"/>
      <c r="FID10" s="547"/>
      <c r="FIE10" s="547"/>
      <c r="FIF10" s="547"/>
      <c r="FIG10" s="547"/>
      <c r="FIH10" s="547"/>
      <c r="FII10" s="547"/>
      <c r="FIJ10" s="547"/>
      <c r="FIK10" s="547"/>
      <c r="FIL10" s="547"/>
      <c r="FIM10" s="547"/>
      <c r="FIN10" s="547"/>
      <c r="FIO10" s="547"/>
      <c r="FIP10" s="547"/>
      <c r="FIQ10" s="547"/>
      <c r="FIR10" s="547"/>
      <c r="FIS10" s="547"/>
      <c r="FIT10" s="547"/>
      <c r="FIU10" s="547"/>
      <c r="FIV10" s="547"/>
      <c r="FIW10" s="547"/>
      <c r="FIX10" s="547"/>
      <c r="FIY10" s="547"/>
      <c r="FIZ10" s="547"/>
      <c r="FJA10" s="547"/>
      <c r="FJB10" s="547"/>
      <c r="FJC10" s="547"/>
      <c r="FJD10" s="547"/>
      <c r="FJE10" s="547"/>
      <c r="FJF10" s="547"/>
      <c r="FJG10" s="547"/>
      <c r="FJH10" s="547"/>
      <c r="FJI10" s="547"/>
      <c r="FJJ10" s="547"/>
      <c r="FJK10" s="547"/>
      <c r="FJL10" s="547"/>
      <c r="FJM10" s="547"/>
      <c r="FJN10" s="547"/>
      <c r="FJO10" s="547"/>
      <c r="FJP10" s="547"/>
      <c r="FJQ10" s="547"/>
      <c r="FJR10" s="547"/>
      <c r="FJS10" s="547"/>
      <c r="FJT10" s="547"/>
      <c r="FJU10" s="547"/>
      <c r="FJV10" s="547"/>
      <c r="FJW10" s="547"/>
      <c r="FJX10" s="547"/>
      <c r="FJY10" s="547"/>
      <c r="FJZ10" s="547"/>
      <c r="FKA10" s="547"/>
      <c r="FKB10" s="547"/>
      <c r="FKC10" s="547"/>
      <c r="FKD10" s="547"/>
      <c r="FKE10" s="547"/>
      <c r="FKF10" s="547"/>
      <c r="FKG10" s="547"/>
      <c r="FKH10" s="547"/>
      <c r="FKI10" s="547"/>
      <c r="FKJ10" s="547"/>
      <c r="FKK10" s="547"/>
      <c r="FKL10" s="547"/>
      <c r="FKM10" s="547"/>
      <c r="FKN10" s="547"/>
      <c r="FKO10" s="547"/>
      <c r="FKP10" s="547"/>
      <c r="FKQ10" s="547"/>
      <c r="FKR10" s="547"/>
      <c r="FKS10" s="547"/>
      <c r="FKT10" s="547"/>
      <c r="FKU10" s="547"/>
      <c r="FKV10" s="547"/>
      <c r="FKW10" s="547"/>
      <c r="FKX10" s="547"/>
      <c r="FKY10" s="547"/>
      <c r="FKZ10" s="547"/>
      <c r="FLA10" s="547"/>
      <c r="FLB10" s="547"/>
      <c r="FLC10" s="547"/>
      <c r="FLD10" s="547"/>
      <c r="FLE10" s="547"/>
      <c r="FLF10" s="547"/>
      <c r="FLG10" s="547"/>
      <c r="FLH10" s="547"/>
      <c r="FLI10" s="547"/>
      <c r="FLJ10" s="547"/>
      <c r="FLK10" s="547"/>
      <c r="FLL10" s="547"/>
      <c r="FLM10" s="547"/>
      <c r="FLN10" s="547"/>
      <c r="FLO10" s="547"/>
      <c r="FLP10" s="547"/>
      <c r="FLQ10" s="547"/>
      <c r="FLR10" s="547"/>
      <c r="FLS10" s="547"/>
      <c r="FLT10" s="547"/>
      <c r="FLU10" s="547"/>
      <c r="FLV10" s="547"/>
      <c r="FLW10" s="547"/>
      <c r="FLX10" s="547"/>
      <c r="FLY10" s="547"/>
      <c r="FLZ10" s="547"/>
      <c r="FMA10" s="547"/>
      <c r="FMB10" s="547"/>
      <c r="FMC10" s="547"/>
      <c r="FMD10" s="547"/>
      <c r="FME10" s="547"/>
      <c r="FMF10" s="547"/>
      <c r="FMG10" s="547"/>
      <c r="FMH10" s="547"/>
      <c r="FMI10" s="547"/>
      <c r="FMJ10" s="547"/>
      <c r="FMK10" s="547"/>
      <c r="FML10" s="547"/>
      <c r="FMM10" s="547"/>
      <c r="FMN10" s="547"/>
      <c r="FMO10" s="547"/>
      <c r="FMP10" s="547"/>
      <c r="FMQ10" s="547"/>
      <c r="FMR10" s="547"/>
      <c r="FMS10" s="547"/>
      <c r="FMT10" s="547"/>
      <c r="FMU10" s="547"/>
      <c r="FMV10" s="547"/>
      <c r="FMW10" s="547"/>
      <c r="FMX10" s="547"/>
      <c r="FMY10" s="547"/>
      <c r="FMZ10" s="547"/>
      <c r="FNA10" s="547"/>
      <c r="FNB10" s="547"/>
      <c r="FNC10" s="547"/>
      <c r="FND10" s="547"/>
      <c r="FNE10" s="547"/>
      <c r="FNF10" s="547"/>
      <c r="FNG10" s="547"/>
      <c r="FNH10" s="547"/>
      <c r="FNI10" s="547"/>
      <c r="FNJ10" s="547"/>
      <c r="FNK10" s="547"/>
      <c r="FNL10" s="547"/>
      <c r="FNM10" s="547"/>
      <c r="FNN10" s="547"/>
      <c r="FNO10" s="547"/>
      <c r="FNP10" s="547"/>
      <c r="FNQ10" s="547"/>
      <c r="FNR10" s="547"/>
      <c r="FNS10" s="547"/>
      <c r="FNT10" s="547"/>
      <c r="FNU10" s="547"/>
      <c r="FNV10" s="547"/>
      <c r="FNW10" s="547"/>
      <c r="FNX10" s="547"/>
      <c r="FNY10" s="547"/>
      <c r="FNZ10" s="547"/>
      <c r="FOA10" s="547"/>
      <c r="FOB10" s="547"/>
      <c r="FOC10" s="547"/>
      <c r="FOD10" s="547"/>
      <c r="FOE10" s="547"/>
      <c r="FOF10" s="547"/>
      <c r="FOG10" s="547"/>
      <c r="FOH10" s="547"/>
      <c r="FOI10" s="547"/>
      <c r="FOJ10" s="547"/>
      <c r="FOK10" s="547"/>
      <c r="FOL10" s="547"/>
      <c r="FOM10" s="547"/>
      <c r="FON10" s="547"/>
      <c r="FOO10" s="547"/>
      <c r="FOP10" s="547"/>
      <c r="FOQ10" s="547"/>
      <c r="FOR10" s="547"/>
      <c r="FOS10" s="547"/>
      <c r="FOT10" s="547"/>
      <c r="FOU10" s="547"/>
      <c r="FOV10" s="547"/>
      <c r="FOW10" s="547"/>
      <c r="FOX10" s="547"/>
      <c r="FOY10" s="547"/>
      <c r="FOZ10" s="547"/>
      <c r="FPA10" s="547"/>
      <c r="FPB10" s="547"/>
      <c r="FPC10" s="547"/>
      <c r="FPD10" s="547"/>
      <c r="FPE10" s="547"/>
      <c r="FPF10" s="547"/>
      <c r="FPG10" s="547"/>
      <c r="FPH10" s="547"/>
      <c r="FPI10" s="547"/>
      <c r="FPJ10" s="547"/>
      <c r="FPK10" s="547"/>
      <c r="FPL10" s="547"/>
      <c r="FPM10" s="547"/>
      <c r="FPN10" s="547"/>
      <c r="FPO10" s="547"/>
      <c r="FPP10" s="547"/>
      <c r="FPQ10" s="547"/>
      <c r="FPR10" s="547"/>
      <c r="FPS10" s="547"/>
      <c r="FPT10" s="547"/>
      <c r="FPU10" s="547"/>
      <c r="FPV10" s="547"/>
      <c r="FPW10" s="547"/>
      <c r="FPX10" s="547"/>
      <c r="FPY10" s="547"/>
      <c r="FPZ10" s="547"/>
      <c r="FQA10" s="547"/>
      <c r="FQB10" s="547"/>
      <c r="FQC10" s="547"/>
      <c r="FQD10" s="547"/>
      <c r="FQE10" s="547"/>
      <c r="FQF10" s="547"/>
      <c r="FQG10" s="547"/>
      <c r="FQH10" s="547"/>
      <c r="FQI10" s="547"/>
      <c r="FQJ10" s="547"/>
      <c r="FQK10" s="547"/>
      <c r="FQL10" s="547"/>
      <c r="FQM10" s="547"/>
      <c r="FQN10" s="547"/>
      <c r="FQO10" s="547"/>
      <c r="FQP10" s="547"/>
      <c r="FQQ10" s="547"/>
      <c r="FQR10" s="547"/>
      <c r="FQS10" s="547"/>
      <c r="FQT10" s="547"/>
      <c r="FQU10" s="547"/>
      <c r="FQV10" s="547"/>
      <c r="FQW10" s="547"/>
      <c r="FQX10" s="547"/>
      <c r="FQY10" s="547"/>
      <c r="FQZ10" s="547"/>
      <c r="FRA10" s="547"/>
      <c r="FRB10" s="547"/>
      <c r="FRC10" s="547"/>
      <c r="FRD10" s="547"/>
      <c r="FRE10" s="547"/>
      <c r="FRF10" s="547"/>
      <c r="FRG10" s="547"/>
      <c r="FRH10" s="547"/>
      <c r="FRI10" s="547"/>
      <c r="FRJ10" s="547"/>
      <c r="FRK10" s="547"/>
      <c r="FRL10" s="547"/>
      <c r="FRM10" s="547"/>
      <c r="FRN10" s="547"/>
      <c r="FRO10" s="547"/>
      <c r="FRP10" s="547"/>
      <c r="FRQ10" s="547"/>
      <c r="FRR10" s="547"/>
      <c r="FRS10" s="547"/>
      <c r="FRT10" s="547"/>
      <c r="FRU10" s="547"/>
      <c r="FRV10" s="547"/>
      <c r="FRW10" s="547"/>
      <c r="FRX10" s="547"/>
      <c r="FRY10" s="547"/>
      <c r="FRZ10" s="547"/>
      <c r="FSA10" s="547"/>
      <c r="FSB10" s="547"/>
      <c r="FSC10" s="547"/>
      <c r="FSD10" s="547"/>
      <c r="FSE10" s="547"/>
      <c r="FSF10" s="547"/>
      <c r="FSG10" s="547"/>
      <c r="FSH10" s="547"/>
      <c r="FSI10" s="547"/>
      <c r="FSJ10" s="547"/>
      <c r="FSK10" s="547"/>
      <c r="FSL10" s="547"/>
      <c r="FSM10" s="547"/>
      <c r="FSN10" s="547"/>
      <c r="FSO10" s="547"/>
      <c r="FSP10" s="547"/>
      <c r="FSQ10" s="547"/>
      <c r="FSR10" s="547"/>
      <c r="FSS10" s="547"/>
      <c r="FST10" s="547"/>
      <c r="FSU10" s="547"/>
      <c r="FSV10" s="547"/>
      <c r="FSW10" s="547"/>
      <c r="FSX10" s="547"/>
      <c r="FSY10" s="547"/>
      <c r="FSZ10" s="547"/>
      <c r="FTA10" s="547"/>
      <c r="FTB10" s="547"/>
      <c r="FTC10" s="547"/>
      <c r="FTD10" s="547"/>
      <c r="FTE10" s="547"/>
      <c r="FTF10" s="547"/>
      <c r="FTG10" s="547"/>
      <c r="FTH10" s="547"/>
      <c r="FTI10" s="547"/>
      <c r="FTJ10" s="547"/>
      <c r="FTK10" s="547"/>
      <c r="FTL10" s="547"/>
      <c r="FTM10" s="547"/>
      <c r="FTN10" s="547"/>
      <c r="FTO10" s="547"/>
      <c r="FTP10" s="547"/>
      <c r="FTQ10" s="547"/>
      <c r="FTR10" s="547"/>
      <c r="FTS10" s="547"/>
      <c r="FTT10" s="547"/>
      <c r="FTU10" s="547"/>
      <c r="FTV10" s="547"/>
      <c r="FTW10" s="547"/>
      <c r="FTX10" s="547"/>
      <c r="FTY10" s="547"/>
      <c r="FTZ10" s="547"/>
      <c r="FUA10" s="547"/>
      <c r="FUB10" s="547"/>
      <c r="FUC10" s="547"/>
      <c r="FUD10" s="547"/>
      <c r="FUE10" s="547"/>
      <c r="FUF10" s="547"/>
      <c r="FUG10" s="547"/>
      <c r="FUH10" s="547"/>
      <c r="FUI10" s="547"/>
      <c r="FUJ10" s="547"/>
      <c r="FUK10" s="547"/>
      <c r="FUL10" s="547"/>
      <c r="FUM10" s="547"/>
      <c r="FUN10" s="547"/>
      <c r="FUO10" s="547"/>
      <c r="FUP10" s="547"/>
      <c r="FUQ10" s="547"/>
      <c r="FUR10" s="547"/>
      <c r="FUS10" s="547"/>
      <c r="FUT10" s="547"/>
      <c r="FUU10" s="547"/>
      <c r="FUV10" s="547"/>
      <c r="FUW10" s="547"/>
      <c r="FUX10" s="547"/>
      <c r="FUY10" s="547"/>
      <c r="FUZ10" s="547"/>
      <c r="FVA10" s="547"/>
      <c r="FVB10" s="547"/>
      <c r="FVC10" s="547"/>
      <c r="FVD10" s="547"/>
      <c r="FVE10" s="547"/>
      <c r="FVF10" s="547"/>
      <c r="FVG10" s="547"/>
      <c r="FVH10" s="547"/>
      <c r="FVI10" s="547"/>
      <c r="FVJ10" s="547"/>
      <c r="FVK10" s="547"/>
      <c r="FVL10" s="547"/>
      <c r="FVM10" s="547"/>
      <c r="FVN10" s="547"/>
      <c r="FVO10" s="547"/>
      <c r="FVP10" s="547"/>
      <c r="FVQ10" s="547"/>
      <c r="FVR10" s="547"/>
      <c r="FVS10" s="547"/>
      <c r="FVT10" s="547"/>
      <c r="FVU10" s="547"/>
      <c r="FVV10" s="547"/>
      <c r="FVW10" s="547"/>
      <c r="FVX10" s="547"/>
      <c r="FVY10" s="547"/>
      <c r="FVZ10" s="547"/>
      <c r="FWA10" s="547"/>
      <c r="FWB10" s="547"/>
      <c r="FWC10" s="547"/>
      <c r="FWD10" s="547"/>
      <c r="FWE10" s="547"/>
      <c r="FWF10" s="547"/>
      <c r="FWG10" s="547"/>
      <c r="FWH10" s="547"/>
      <c r="FWI10" s="547"/>
      <c r="FWJ10" s="547"/>
      <c r="FWK10" s="547"/>
      <c r="FWL10" s="547"/>
      <c r="FWM10" s="547"/>
      <c r="FWN10" s="547"/>
      <c r="FWO10" s="547"/>
      <c r="FWP10" s="547"/>
      <c r="FWQ10" s="547"/>
      <c r="FWR10" s="547"/>
      <c r="FWS10" s="547"/>
      <c r="FWT10" s="547"/>
      <c r="FWU10" s="547"/>
      <c r="FWV10" s="547"/>
      <c r="FWW10" s="547"/>
      <c r="FWX10" s="547"/>
      <c r="FWY10" s="547"/>
      <c r="FWZ10" s="547"/>
      <c r="FXA10" s="547"/>
      <c r="FXB10" s="547"/>
      <c r="FXC10" s="547"/>
      <c r="FXD10" s="547"/>
      <c r="FXE10" s="547"/>
      <c r="FXF10" s="547"/>
      <c r="FXG10" s="547"/>
      <c r="FXH10" s="547"/>
      <c r="FXI10" s="547"/>
      <c r="FXJ10" s="547"/>
      <c r="FXK10" s="547"/>
      <c r="FXL10" s="547"/>
      <c r="FXM10" s="547"/>
      <c r="FXN10" s="547"/>
      <c r="FXO10" s="547"/>
      <c r="FXP10" s="547"/>
      <c r="FXQ10" s="547"/>
      <c r="FXR10" s="547"/>
      <c r="FXS10" s="547"/>
      <c r="FXT10" s="547"/>
      <c r="FXU10" s="547"/>
      <c r="FXV10" s="547"/>
      <c r="FXW10" s="547"/>
      <c r="FXX10" s="547"/>
      <c r="FXY10" s="547"/>
      <c r="FXZ10" s="547"/>
      <c r="FYA10" s="547"/>
      <c r="FYB10" s="547"/>
      <c r="FYC10" s="547"/>
      <c r="FYD10" s="547"/>
      <c r="FYE10" s="547"/>
      <c r="FYF10" s="547"/>
      <c r="FYG10" s="547"/>
      <c r="FYH10" s="547"/>
      <c r="FYI10" s="547"/>
      <c r="FYJ10" s="547"/>
      <c r="FYK10" s="547"/>
      <c r="FYL10" s="547"/>
      <c r="FYM10" s="547"/>
      <c r="FYN10" s="547"/>
      <c r="FYO10" s="547"/>
      <c r="FYP10" s="547"/>
      <c r="FYQ10" s="547"/>
      <c r="FYR10" s="547"/>
      <c r="FYS10" s="547"/>
      <c r="FYT10" s="547"/>
      <c r="FYU10" s="547"/>
      <c r="FYV10" s="547"/>
      <c r="FYW10" s="547"/>
      <c r="FYX10" s="547"/>
      <c r="FYY10" s="547"/>
      <c r="FYZ10" s="547"/>
      <c r="FZA10" s="547"/>
      <c r="FZB10" s="547"/>
      <c r="FZC10" s="547"/>
      <c r="FZD10" s="547"/>
      <c r="FZE10" s="547"/>
      <c r="FZF10" s="547"/>
      <c r="FZG10" s="547"/>
      <c r="FZH10" s="547"/>
      <c r="FZI10" s="547"/>
      <c r="FZJ10" s="547"/>
      <c r="FZK10" s="547"/>
      <c r="FZL10" s="547"/>
      <c r="FZM10" s="547"/>
      <c r="FZN10" s="547"/>
      <c r="FZO10" s="547"/>
      <c r="FZP10" s="547"/>
      <c r="FZQ10" s="547"/>
      <c r="FZR10" s="547"/>
      <c r="FZS10" s="547"/>
      <c r="FZT10" s="547"/>
      <c r="FZU10" s="547"/>
      <c r="FZV10" s="547"/>
      <c r="FZW10" s="547"/>
      <c r="FZX10" s="547"/>
      <c r="FZY10" s="547"/>
      <c r="FZZ10" s="547"/>
      <c r="GAA10" s="547"/>
      <c r="GAB10" s="547"/>
      <c r="GAC10" s="547"/>
      <c r="GAD10" s="547"/>
      <c r="GAE10" s="547"/>
      <c r="GAF10" s="547"/>
      <c r="GAG10" s="547"/>
      <c r="GAH10" s="547"/>
      <c r="GAI10" s="547"/>
      <c r="GAJ10" s="547"/>
      <c r="GAK10" s="547"/>
      <c r="GAL10" s="547"/>
      <c r="GAM10" s="547"/>
      <c r="GAN10" s="547"/>
      <c r="GAO10" s="547"/>
      <c r="GAP10" s="547"/>
      <c r="GAQ10" s="547"/>
      <c r="GAR10" s="547"/>
      <c r="GAS10" s="547"/>
      <c r="GAT10" s="547"/>
      <c r="GAU10" s="547"/>
      <c r="GAV10" s="547"/>
      <c r="GAW10" s="547"/>
      <c r="GAX10" s="547"/>
      <c r="GAY10" s="547"/>
      <c r="GAZ10" s="547"/>
      <c r="GBA10" s="547"/>
      <c r="GBB10" s="547"/>
      <c r="GBC10" s="547"/>
      <c r="GBD10" s="547"/>
      <c r="GBE10" s="547"/>
      <c r="GBF10" s="547"/>
      <c r="GBG10" s="547"/>
      <c r="GBH10" s="547"/>
      <c r="GBI10" s="547"/>
      <c r="GBJ10" s="547"/>
      <c r="GBK10" s="547"/>
      <c r="GBL10" s="547"/>
      <c r="GBM10" s="547"/>
      <c r="GBN10" s="547"/>
      <c r="GBO10" s="547"/>
      <c r="GBP10" s="547"/>
      <c r="GBQ10" s="547"/>
      <c r="GBR10" s="547"/>
      <c r="GBS10" s="547"/>
      <c r="GBT10" s="547"/>
      <c r="GBU10" s="547"/>
      <c r="GBV10" s="547"/>
      <c r="GBW10" s="547"/>
      <c r="GBX10" s="547"/>
      <c r="GBY10" s="547"/>
      <c r="GBZ10" s="547"/>
      <c r="GCA10" s="547"/>
      <c r="GCB10" s="547"/>
      <c r="GCC10" s="547"/>
      <c r="GCD10" s="547"/>
      <c r="GCE10" s="547"/>
      <c r="GCF10" s="547"/>
      <c r="GCG10" s="547"/>
      <c r="GCH10" s="547"/>
      <c r="GCI10" s="547"/>
      <c r="GCJ10" s="547"/>
      <c r="GCK10" s="547"/>
      <c r="GCL10" s="547"/>
      <c r="GCM10" s="547"/>
      <c r="GCN10" s="547"/>
      <c r="GCO10" s="547"/>
      <c r="GCP10" s="547"/>
      <c r="GCQ10" s="547"/>
      <c r="GCR10" s="547"/>
      <c r="GCS10" s="547"/>
      <c r="GCT10" s="547"/>
      <c r="GCU10" s="547"/>
      <c r="GCV10" s="547"/>
      <c r="GCW10" s="547"/>
      <c r="GCX10" s="547"/>
      <c r="GCY10" s="547"/>
      <c r="GCZ10" s="547"/>
      <c r="GDA10" s="547"/>
      <c r="GDB10" s="547"/>
      <c r="GDC10" s="547"/>
      <c r="GDD10" s="547"/>
      <c r="GDE10" s="547"/>
      <c r="GDF10" s="547"/>
      <c r="GDG10" s="547"/>
      <c r="GDH10" s="547"/>
      <c r="GDI10" s="547"/>
      <c r="GDJ10" s="547"/>
      <c r="GDK10" s="547"/>
      <c r="GDL10" s="547"/>
      <c r="GDM10" s="547"/>
      <c r="GDN10" s="547"/>
      <c r="GDO10" s="547"/>
      <c r="GDP10" s="547"/>
      <c r="GDQ10" s="547"/>
      <c r="GDR10" s="547"/>
      <c r="GDS10" s="547"/>
      <c r="GDT10" s="547"/>
      <c r="GDU10" s="547"/>
      <c r="GDV10" s="547"/>
      <c r="GDW10" s="547"/>
      <c r="GDX10" s="547"/>
      <c r="GDY10" s="547"/>
      <c r="GDZ10" s="547"/>
      <c r="GEA10" s="547"/>
      <c r="GEB10" s="547"/>
      <c r="GEC10" s="547"/>
      <c r="GED10" s="547"/>
      <c r="GEE10" s="547"/>
      <c r="GEF10" s="547"/>
      <c r="GEG10" s="547"/>
      <c r="GEH10" s="547"/>
      <c r="GEI10" s="547"/>
      <c r="GEJ10" s="547"/>
      <c r="GEK10" s="547"/>
      <c r="GEL10" s="547"/>
      <c r="GEM10" s="547"/>
      <c r="GEN10" s="547"/>
      <c r="GEO10" s="547"/>
      <c r="GEP10" s="547"/>
      <c r="GEQ10" s="547"/>
      <c r="GER10" s="547"/>
      <c r="GES10" s="547"/>
      <c r="GET10" s="547"/>
      <c r="GEU10" s="547"/>
      <c r="GEV10" s="547"/>
      <c r="GEW10" s="547"/>
      <c r="GEX10" s="547"/>
      <c r="GEY10" s="547"/>
      <c r="GEZ10" s="547"/>
      <c r="GFA10" s="547"/>
      <c r="GFB10" s="547"/>
      <c r="GFC10" s="547"/>
      <c r="GFD10" s="547"/>
      <c r="GFE10" s="547"/>
      <c r="GFF10" s="547"/>
      <c r="GFG10" s="547"/>
      <c r="GFH10" s="547"/>
      <c r="GFI10" s="547"/>
      <c r="GFJ10" s="547"/>
      <c r="GFK10" s="547"/>
      <c r="GFL10" s="547"/>
      <c r="GFM10" s="547"/>
      <c r="GFN10" s="547"/>
      <c r="GFO10" s="547"/>
      <c r="GFP10" s="547"/>
      <c r="GFQ10" s="547"/>
      <c r="GFR10" s="547"/>
      <c r="GFS10" s="547"/>
      <c r="GFT10" s="547"/>
      <c r="GFU10" s="547"/>
      <c r="GFV10" s="547"/>
      <c r="GFW10" s="547"/>
      <c r="GFX10" s="547"/>
      <c r="GFY10" s="547"/>
      <c r="GFZ10" s="547"/>
      <c r="GGA10" s="547"/>
      <c r="GGB10" s="547"/>
      <c r="GGC10" s="547"/>
      <c r="GGD10" s="547"/>
      <c r="GGE10" s="547"/>
      <c r="GGF10" s="547"/>
      <c r="GGG10" s="547"/>
      <c r="GGH10" s="547"/>
      <c r="GGI10" s="547"/>
      <c r="GGJ10" s="547"/>
      <c r="GGK10" s="547"/>
      <c r="GGL10" s="547"/>
      <c r="GGM10" s="547"/>
      <c r="GGN10" s="547"/>
      <c r="GGO10" s="547"/>
      <c r="GGP10" s="547"/>
      <c r="GGQ10" s="547"/>
      <c r="GGR10" s="547"/>
      <c r="GGS10" s="547"/>
      <c r="GGT10" s="547"/>
      <c r="GGU10" s="547"/>
      <c r="GGV10" s="547"/>
      <c r="GGW10" s="547"/>
      <c r="GGX10" s="547"/>
      <c r="GGY10" s="547"/>
      <c r="GGZ10" s="547"/>
      <c r="GHA10" s="547"/>
      <c r="GHB10" s="547"/>
      <c r="GHC10" s="547"/>
      <c r="GHD10" s="547"/>
      <c r="GHE10" s="547"/>
      <c r="GHF10" s="547"/>
      <c r="GHG10" s="547"/>
      <c r="GHH10" s="547"/>
      <c r="GHI10" s="547"/>
      <c r="GHJ10" s="547"/>
      <c r="GHK10" s="547"/>
      <c r="GHL10" s="547"/>
      <c r="GHM10" s="547"/>
      <c r="GHN10" s="547"/>
      <c r="GHO10" s="547"/>
      <c r="GHP10" s="547"/>
      <c r="GHQ10" s="547"/>
      <c r="GHR10" s="547"/>
      <c r="GHS10" s="547"/>
      <c r="GHT10" s="547"/>
      <c r="GHU10" s="547"/>
      <c r="GHV10" s="547"/>
      <c r="GHW10" s="547"/>
      <c r="GHX10" s="547"/>
      <c r="GHY10" s="547"/>
      <c r="GHZ10" s="547"/>
      <c r="GIA10" s="547"/>
      <c r="GIB10" s="547"/>
      <c r="GIC10" s="547"/>
      <c r="GID10" s="547"/>
      <c r="GIE10" s="547"/>
      <c r="GIF10" s="547"/>
      <c r="GIG10" s="547"/>
      <c r="GIH10" s="547"/>
      <c r="GII10" s="547"/>
      <c r="GIJ10" s="547"/>
      <c r="GIK10" s="547"/>
      <c r="GIL10" s="547"/>
      <c r="GIM10" s="547"/>
      <c r="GIN10" s="547"/>
      <c r="GIO10" s="547"/>
      <c r="GIP10" s="547"/>
      <c r="GIQ10" s="547"/>
      <c r="GIR10" s="547"/>
      <c r="GIS10" s="547"/>
      <c r="GIT10" s="547"/>
      <c r="GIU10" s="547"/>
      <c r="GIV10" s="547"/>
      <c r="GIW10" s="547"/>
      <c r="GIX10" s="547"/>
      <c r="GIY10" s="547"/>
      <c r="GIZ10" s="547"/>
      <c r="GJA10" s="547"/>
      <c r="GJB10" s="547"/>
      <c r="GJC10" s="547"/>
      <c r="GJD10" s="547"/>
      <c r="GJE10" s="547"/>
      <c r="GJF10" s="547"/>
      <c r="GJG10" s="547"/>
      <c r="GJH10" s="547"/>
      <c r="GJI10" s="547"/>
      <c r="GJJ10" s="547"/>
      <c r="GJK10" s="547"/>
      <c r="GJL10" s="547"/>
      <c r="GJM10" s="547"/>
      <c r="GJN10" s="547"/>
      <c r="GJO10" s="547"/>
      <c r="GJP10" s="547"/>
      <c r="GJQ10" s="547"/>
      <c r="GJR10" s="547"/>
      <c r="GJS10" s="547"/>
      <c r="GJT10" s="547"/>
      <c r="GJU10" s="547"/>
      <c r="GJV10" s="547"/>
      <c r="GJW10" s="547"/>
      <c r="GJX10" s="547"/>
      <c r="GJY10" s="547"/>
      <c r="GJZ10" s="547"/>
      <c r="GKA10" s="547"/>
      <c r="GKB10" s="547"/>
      <c r="GKC10" s="547"/>
      <c r="GKD10" s="547"/>
      <c r="GKE10" s="547"/>
      <c r="GKF10" s="547"/>
      <c r="GKG10" s="547"/>
      <c r="GKH10" s="547"/>
      <c r="GKI10" s="547"/>
      <c r="GKJ10" s="547"/>
      <c r="GKK10" s="547"/>
      <c r="GKL10" s="547"/>
      <c r="GKM10" s="547"/>
      <c r="GKN10" s="547"/>
      <c r="GKO10" s="547"/>
      <c r="GKP10" s="547"/>
      <c r="GKQ10" s="547"/>
      <c r="GKR10" s="547"/>
      <c r="GKS10" s="547"/>
      <c r="GKT10" s="547"/>
      <c r="GKU10" s="547"/>
      <c r="GKV10" s="547"/>
      <c r="GKW10" s="547"/>
      <c r="GKX10" s="547"/>
      <c r="GKY10" s="547"/>
      <c r="GKZ10" s="547"/>
      <c r="GLA10" s="547"/>
      <c r="GLB10" s="547"/>
      <c r="GLC10" s="547"/>
      <c r="GLD10" s="547"/>
      <c r="GLE10" s="547"/>
      <c r="GLF10" s="547"/>
      <c r="GLG10" s="547"/>
      <c r="GLH10" s="547"/>
      <c r="GLI10" s="547"/>
      <c r="GLJ10" s="547"/>
      <c r="GLK10" s="547"/>
      <c r="GLL10" s="547"/>
      <c r="GLM10" s="547"/>
      <c r="GLN10" s="547"/>
      <c r="GLO10" s="547"/>
      <c r="GLP10" s="547"/>
      <c r="GLQ10" s="547"/>
      <c r="GLR10" s="547"/>
      <c r="GLS10" s="547"/>
      <c r="GLT10" s="547"/>
      <c r="GLU10" s="547"/>
      <c r="GLV10" s="547"/>
      <c r="GLW10" s="547"/>
      <c r="GLX10" s="547"/>
      <c r="GLY10" s="547"/>
      <c r="GLZ10" s="547"/>
      <c r="GMA10" s="547"/>
      <c r="GMB10" s="547"/>
      <c r="GMC10" s="547"/>
      <c r="GMD10" s="547"/>
      <c r="GME10" s="547"/>
      <c r="GMF10" s="547"/>
      <c r="GMG10" s="547"/>
      <c r="GMH10" s="547"/>
      <c r="GMI10" s="547"/>
      <c r="GMJ10" s="547"/>
      <c r="GMK10" s="547"/>
      <c r="GML10" s="547"/>
      <c r="GMM10" s="547"/>
      <c r="GMN10" s="547"/>
      <c r="GMO10" s="547"/>
      <c r="GMP10" s="547"/>
      <c r="GMQ10" s="547"/>
      <c r="GMR10" s="547"/>
      <c r="GMS10" s="547"/>
      <c r="GMT10" s="547"/>
      <c r="GMU10" s="547"/>
      <c r="GMV10" s="547"/>
      <c r="GMW10" s="547"/>
      <c r="GMX10" s="547"/>
      <c r="GMY10" s="547"/>
      <c r="GMZ10" s="547"/>
      <c r="GNA10" s="547"/>
      <c r="GNB10" s="547"/>
      <c r="GNC10" s="547"/>
      <c r="GND10" s="547"/>
      <c r="GNE10" s="547"/>
      <c r="GNF10" s="547"/>
      <c r="GNG10" s="547"/>
      <c r="GNH10" s="547"/>
      <c r="GNI10" s="547"/>
      <c r="GNJ10" s="547"/>
      <c r="GNK10" s="547"/>
      <c r="GNL10" s="547"/>
      <c r="GNM10" s="547"/>
      <c r="GNN10" s="547"/>
      <c r="GNO10" s="547"/>
      <c r="GNP10" s="547"/>
      <c r="GNQ10" s="547"/>
      <c r="GNR10" s="547"/>
      <c r="GNS10" s="547"/>
      <c r="GNT10" s="547"/>
      <c r="GNU10" s="547"/>
      <c r="GNV10" s="547"/>
      <c r="GNW10" s="547"/>
      <c r="GNX10" s="547"/>
      <c r="GNY10" s="547"/>
      <c r="GNZ10" s="547"/>
      <c r="GOA10" s="547"/>
      <c r="GOB10" s="547"/>
      <c r="GOC10" s="547"/>
      <c r="GOD10" s="547"/>
      <c r="GOE10" s="547"/>
      <c r="GOF10" s="547"/>
      <c r="GOG10" s="547"/>
      <c r="GOH10" s="547"/>
      <c r="GOI10" s="547"/>
      <c r="GOJ10" s="547"/>
      <c r="GOK10" s="547"/>
      <c r="GOL10" s="547"/>
      <c r="GOM10" s="547"/>
      <c r="GON10" s="547"/>
      <c r="GOO10" s="547"/>
      <c r="GOP10" s="547"/>
      <c r="GOQ10" s="547"/>
      <c r="GOR10" s="547"/>
      <c r="GOS10" s="547"/>
      <c r="GOT10" s="547"/>
      <c r="GOU10" s="547"/>
      <c r="GOV10" s="547"/>
      <c r="GOW10" s="547"/>
      <c r="GOX10" s="547"/>
      <c r="GOY10" s="547"/>
      <c r="GOZ10" s="547"/>
      <c r="GPA10" s="547"/>
      <c r="GPB10" s="547"/>
      <c r="GPC10" s="547"/>
      <c r="GPD10" s="547"/>
      <c r="GPE10" s="547"/>
      <c r="GPF10" s="547"/>
      <c r="GPG10" s="547"/>
      <c r="GPH10" s="547"/>
      <c r="GPI10" s="547"/>
      <c r="GPJ10" s="547"/>
      <c r="GPK10" s="547"/>
      <c r="GPL10" s="547"/>
      <c r="GPM10" s="547"/>
      <c r="GPN10" s="547"/>
      <c r="GPO10" s="547"/>
      <c r="GPP10" s="547"/>
      <c r="GPQ10" s="547"/>
      <c r="GPR10" s="547"/>
      <c r="GPS10" s="547"/>
      <c r="GPT10" s="547"/>
      <c r="GPU10" s="547"/>
      <c r="GPV10" s="547"/>
      <c r="GPW10" s="547"/>
      <c r="GPX10" s="547"/>
      <c r="GPY10" s="547"/>
      <c r="GPZ10" s="547"/>
      <c r="GQA10" s="547"/>
      <c r="GQB10" s="547"/>
      <c r="GQC10" s="547"/>
      <c r="GQD10" s="547"/>
      <c r="GQE10" s="547"/>
      <c r="GQF10" s="547"/>
      <c r="GQG10" s="547"/>
      <c r="GQH10" s="547"/>
      <c r="GQI10" s="547"/>
      <c r="GQJ10" s="547"/>
      <c r="GQK10" s="547"/>
      <c r="GQL10" s="547"/>
      <c r="GQM10" s="547"/>
      <c r="GQN10" s="547"/>
      <c r="GQO10" s="547"/>
      <c r="GQP10" s="547"/>
      <c r="GQQ10" s="547"/>
      <c r="GQR10" s="547"/>
      <c r="GQS10" s="547"/>
      <c r="GQT10" s="547"/>
      <c r="GQU10" s="547"/>
      <c r="GQV10" s="547"/>
      <c r="GQW10" s="547"/>
      <c r="GQX10" s="547"/>
      <c r="GQY10" s="547"/>
      <c r="GQZ10" s="547"/>
      <c r="GRA10" s="547"/>
      <c r="GRB10" s="547"/>
      <c r="GRC10" s="547"/>
      <c r="GRD10" s="547"/>
      <c r="GRE10" s="547"/>
      <c r="GRF10" s="547"/>
      <c r="GRG10" s="547"/>
      <c r="GRH10" s="547"/>
      <c r="GRI10" s="547"/>
      <c r="GRJ10" s="547"/>
      <c r="GRK10" s="547"/>
      <c r="GRL10" s="547"/>
      <c r="GRM10" s="547"/>
      <c r="GRN10" s="547"/>
      <c r="GRO10" s="547"/>
      <c r="GRP10" s="547"/>
      <c r="GRQ10" s="547"/>
      <c r="GRR10" s="547"/>
      <c r="GRS10" s="547"/>
      <c r="GRT10" s="547"/>
      <c r="GRU10" s="547"/>
      <c r="GRV10" s="547"/>
      <c r="GRW10" s="547"/>
      <c r="GRX10" s="547"/>
      <c r="GRY10" s="547"/>
      <c r="GRZ10" s="547"/>
      <c r="GSA10" s="547"/>
      <c r="GSB10" s="547"/>
      <c r="GSC10" s="547"/>
      <c r="GSD10" s="547"/>
      <c r="GSE10" s="547"/>
      <c r="GSF10" s="547"/>
      <c r="GSG10" s="547"/>
      <c r="GSH10" s="547"/>
      <c r="GSI10" s="547"/>
      <c r="GSJ10" s="547"/>
      <c r="GSK10" s="547"/>
      <c r="GSL10" s="547"/>
      <c r="GSM10" s="547"/>
      <c r="GSN10" s="547"/>
      <c r="GSO10" s="547"/>
      <c r="GSP10" s="547"/>
      <c r="GSQ10" s="547"/>
      <c r="GSR10" s="547"/>
      <c r="GSS10" s="547"/>
      <c r="GST10" s="547"/>
      <c r="GSU10" s="547"/>
      <c r="GSV10" s="547"/>
      <c r="GSW10" s="547"/>
      <c r="GSX10" s="547"/>
      <c r="GSY10" s="547"/>
      <c r="GSZ10" s="547"/>
      <c r="GTA10" s="547"/>
      <c r="GTB10" s="547"/>
      <c r="GTC10" s="547"/>
      <c r="GTD10" s="547"/>
      <c r="GTE10" s="547"/>
      <c r="GTF10" s="547"/>
      <c r="GTG10" s="547"/>
      <c r="GTH10" s="547"/>
      <c r="GTI10" s="547"/>
      <c r="GTJ10" s="547"/>
      <c r="GTK10" s="547"/>
      <c r="GTL10" s="547"/>
      <c r="GTM10" s="547"/>
      <c r="GTN10" s="547"/>
      <c r="GTO10" s="547"/>
      <c r="GTP10" s="547"/>
      <c r="GTQ10" s="547"/>
      <c r="GTR10" s="547"/>
      <c r="GTS10" s="547"/>
      <c r="GTT10" s="547"/>
      <c r="GTU10" s="547"/>
      <c r="GTV10" s="547"/>
      <c r="GTW10" s="547"/>
      <c r="GTX10" s="547"/>
      <c r="GTY10" s="547"/>
      <c r="GTZ10" s="547"/>
      <c r="GUA10" s="547"/>
      <c r="GUB10" s="547"/>
      <c r="GUC10" s="547"/>
      <c r="GUD10" s="547"/>
      <c r="GUE10" s="547"/>
      <c r="GUF10" s="547"/>
      <c r="GUG10" s="547"/>
      <c r="GUH10" s="547"/>
      <c r="GUI10" s="547"/>
      <c r="GUJ10" s="547"/>
      <c r="GUK10" s="547"/>
      <c r="GUL10" s="547"/>
      <c r="GUM10" s="547"/>
      <c r="GUN10" s="547"/>
      <c r="GUO10" s="547"/>
      <c r="GUP10" s="547"/>
      <c r="GUQ10" s="547"/>
      <c r="GUR10" s="547"/>
      <c r="GUS10" s="547"/>
      <c r="GUT10" s="547"/>
      <c r="GUU10" s="547"/>
      <c r="GUV10" s="547"/>
      <c r="GUW10" s="547"/>
      <c r="GUX10" s="547"/>
      <c r="GUY10" s="547"/>
      <c r="GUZ10" s="547"/>
      <c r="GVA10" s="547"/>
      <c r="GVB10" s="547"/>
      <c r="GVC10" s="547"/>
      <c r="GVD10" s="547"/>
      <c r="GVE10" s="547"/>
      <c r="GVF10" s="547"/>
      <c r="GVG10" s="547"/>
      <c r="GVH10" s="547"/>
      <c r="GVI10" s="547"/>
      <c r="GVJ10" s="547"/>
      <c r="GVK10" s="547"/>
      <c r="GVL10" s="547"/>
      <c r="GVM10" s="547"/>
      <c r="GVN10" s="547"/>
      <c r="GVO10" s="547"/>
      <c r="GVP10" s="547"/>
      <c r="GVQ10" s="547"/>
      <c r="GVR10" s="547"/>
      <c r="GVS10" s="547"/>
      <c r="GVT10" s="547"/>
      <c r="GVU10" s="547"/>
      <c r="GVV10" s="547"/>
      <c r="GVW10" s="547"/>
      <c r="GVX10" s="547"/>
      <c r="GVY10" s="547"/>
      <c r="GVZ10" s="547"/>
      <c r="GWA10" s="547"/>
      <c r="GWB10" s="547"/>
      <c r="GWC10" s="547"/>
      <c r="GWD10" s="547"/>
      <c r="GWE10" s="547"/>
      <c r="GWF10" s="547"/>
      <c r="GWG10" s="547"/>
      <c r="GWH10" s="547"/>
      <c r="GWI10" s="547"/>
      <c r="GWJ10" s="547"/>
      <c r="GWK10" s="547"/>
      <c r="GWL10" s="547"/>
      <c r="GWM10" s="547"/>
      <c r="GWN10" s="547"/>
      <c r="GWO10" s="547"/>
      <c r="GWP10" s="547"/>
      <c r="GWQ10" s="547"/>
      <c r="GWR10" s="547"/>
      <c r="GWS10" s="547"/>
      <c r="GWT10" s="547"/>
      <c r="GWU10" s="547"/>
      <c r="GWV10" s="547"/>
      <c r="GWW10" s="547"/>
      <c r="GWX10" s="547"/>
      <c r="GWY10" s="547"/>
      <c r="GWZ10" s="547"/>
      <c r="GXA10" s="547"/>
      <c r="GXB10" s="547"/>
      <c r="GXC10" s="547"/>
      <c r="GXD10" s="547"/>
      <c r="GXE10" s="547"/>
      <c r="GXF10" s="547"/>
      <c r="GXG10" s="547"/>
      <c r="GXH10" s="547"/>
      <c r="GXI10" s="547"/>
      <c r="GXJ10" s="547"/>
      <c r="GXK10" s="547"/>
      <c r="GXL10" s="547"/>
      <c r="GXM10" s="547"/>
      <c r="GXN10" s="547"/>
      <c r="GXO10" s="547"/>
      <c r="GXP10" s="547"/>
      <c r="GXQ10" s="547"/>
      <c r="GXR10" s="547"/>
      <c r="GXS10" s="547"/>
      <c r="GXT10" s="547"/>
      <c r="GXU10" s="547"/>
      <c r="GXV10" s="547"/>
      <c r="GXW10" s="547"/>
      <c r="GXX10" s="547"/>
      <c r="GXY10" s="547"/>
      <c r="GXZ10" s="547"/>
      <c r="GYA10" s="547"/>
      <c r="GYB10" s="547"/>
      <c r="GYC10" s="547"/>
      <c r="GYD10" s="547"/>
      <c r="GYE10" s="547"/>
      <c r="GYF10" s="547"/>
      <c r="GYG10" s="547"/>
      <c r="GYH10" s="547"/>
      <c r="GYI10" s="547"/>
      <c r="GYJ10" s="547"/>
      <c r="GYK10" s="547"/>
      <c r="GYL10" s="547"/>
      <c r="GYM10" s="547"/>
      <c r="GYN10" s="547"/>
      <c r="GYO10" s="547"/>
      <c r="GYP10" s="547"/>
      <c r="GYQ10" s="547"/>
      <c r="GYR10" s="547"/>
      <c r="GYS10" s="547"/>
      <c r="GYT10" s="547"/>
      <c r="GYU10" s="547"/>
      <c r="GYV10" s="547"/>
      <c r="GYW10" s="547"/>
      <c r="GYX10" s="547"/>
      <c r="GYY10" s="547"/>
      <c r="GYZ10" s="547"/>
      <c r="GZA10" s="547"/>
      <c r="GZB10" s="547"/>
      <c r="GZC10" s="547"/>
      <c r="GZD10" s="547"/>
      <c r="GZE10" s="547"/>
      <c r="GZF10" s="547"/>
      <c r="GZG10" s="547"/>
      <c r="GZH10" s="547"/>
      <c r="GZI10" s="547"/>
      <c r="GZJ10" s="547"/>
      <c r="GZK10" s="547"/>
      <c r="GZL10" s="547"/>
      <c r="GZM10" s="547"/>
      <c r="GZN10" s="547"/>
      <c r="GZO10" s="547"/>
      <c r="GZP10" s="547"/>
      <c r="GZQ10" s="547"/>
      <c r="GZR10" s="547"/>
      <c r="GZS10" s="547"/>
      <c r="GZT10" s="547"/>
      <c r="GZU10" s="547"/>
      <c r="GZV10" s="547"/>
      <c r="GZW10" s="547"/>
      <c r="GZX10" s="547"/>
      <c r="GZY10" s="547"/>
      <c r="GZZ10" s="547"/>
      <c r="HAA10" s="547"/>
      <c r="HAB10" s="547"/>
      <c r="HAC10" s="547"/>
      <c r="HAD10" s="547"/>
      <c r="HAE10" s="547"/>
      <c r="HAF10" s="547"/>
      <c r="HAG10" s="547"/>
      <c r="HAH10" s="547"/>
      <c r="HAI10" s="547"/>
      <c r="HAJ10" s="547"/>
      <c r="HAK10" s="547"/>
      <c r="HAL10" s="547"/>
      <c r="HAM10" s="547"/>
      <c r="HAN10" s="547"/>
      <c r="HAO10" s="547"/>
      <c r="HAP10" s="547"/>
      <c r="HAQ10" s="547"/>
      <c r="HAR10" s="547"/>
      <c r="HAS10" s="547"/>
      <c r="HAT10" s="547"/>
      <c r="HAU10" s="547"/>
      <c r="HAV10" s="547"/>
      <c r="HAW10" s="547"/>
      <c r="HAX10" s="547"/>
      <c r="HAY10" s="547"/>
      <c r="HAZ10" s="547"/>
      <c r="HBA10" s="547"/>
      <c r="HBB10" s="547"/>
      <c r="HBC10" s="547"/>
      <c r="HBD10" s="547"/>
      <c r="HBE10" s="547"/>
      <c r="HBF10" s="547"/>
      <c r="HBG10" s="547"/>
      <c r="HBH10" s="547"/>
      <c r="HBI10" s="547"/>
      <c r="HBJ10" s="547"/>
      <c r="HBK10" s="547"/>
      <c r="HBL10" s="547"/>
      <c r="HBM10" s="547"/>
      <c r="HBN10" s="547"/>
      <c r="HBO10" s="547"/>
      <c r="HBP10" s="547"/>
      <c r="HBQ10" s="547"/>
      <c r="HBR10" s="547"/>
      <c r="HBS10" s="547"/>
      <c r="HBT10" s="547"/>
      <c r="HBU10" s="547"/>
      <c r="HBV10" s="547"/>
      <c r="HBW10" s="547"/>
      <c r="HBX10" s="547"/>
      <c r="HBY10" s="547"/>
      <c r="HBZ10" s="547"/>
      <c r="HCA10" s="547"/>
      <c r="HCB10" s="547"/>
      <c r="HCC10" s="547"/>
      <c r="HCD10" s="547"/>
      <c r="HCE10" s="547"/>
      <c r="HCF10" s="547"/>
      <c r="HCG10" s="547"/>
      <c r="HCH10" s="547"/>
      <c r="HCI10" s="547"/>
      <c r="HCJ10" s="547"/>
      <c r="HCK10" s="547"/>
      <c r="HCL10" s="547"/>
      <c r="HCM10" s="547"/>
      <c r="HCN10" s="547"/>
      <c r="HCO10" s="547"/>
      <c r="HCP10" s="547"/>
      <c r="HCQ10" s="547"/>
      <c r="HCR10" s="547"/>
      <c r="HCS10" s="547"/>
      <c r="HCT10" s="547"/>
      <c r="HCU10" s="547"/>
      <c r="HCV10" s="547"/>
      <c r="HCW10" s="547"/>
      <c r="HCX10" s="547"/>
      <c r="HCY10" s="547"/>
      <c r="HCZ10" s="547"/>
      <c r="HDA10" s="547"/>
      <c r="HDB10" s="547"/>
      <c r="HDC10" s="547"/>
      <c r="HDD10" s="547"/>
      <c r="HDE10" s="547"/>
      <c r="HDF10" s="547"/>
      <c r="HDG10" s="547"/>
      <c r="HDH10" s="547"/>
      <c r="HDI10" s="547"/>
      <c r="HDJ10" s="547"/>
      <c r="HDK10" s="547"/>
      <c r="HDL10" s="547"/>
      <c r="HDM10" s="547"/>
      <c r="HDN10" s="547"/>
      <c r="HDO10" s="547"/>
      <c r="HDP10" s="547"/>
      <c r="HDQ10" s="547"/>
      <c r="HDR10" s="547"/>
      <c r="HDS10" s="547"/>
      <c r="HDT10" s="547"/>
      <c r="HDU10" s="547"/>
      <c r="HDV10" s="547"/>
      <c r="HDW10" s="547"/>
      <c r="HDX10" s="547"/>
      <c r="HDY10" s="547"/>
      <c r="HDZ10" s="547"/>
      <c r="HEA10" s="547"/>
      <c r="HEB10" s="547"/>
      <c r="HEC10" s="547"/>
      <c r="HED10" s="547"/>
      <c r="HEE10" s="547"/>
      <c r="HEF10" s="547"/>
      <c r="HEG10" s="547"/>
      <c r="HEH10" s="547"/>
      <c r="HEI10" s="547"/>
      <c r="HEJ10" s="547"/>
      <c r="HEK10" s="547"/>
      <c r="HEL10" s="547"/>
      <c r="HEM10" s="547"/>
      <c r="HEN10" s="547"/>
      <c r="HEO10" s="547"/>
      <c r="HEP10" s="547"/>
      <c r="HEQ10" s="547"/>
      <c r="HER10" s="547"/>
      <c r="HES10" s="547"/>
      <c r="HET10" s="547"/>
      <c r="HEU10" s="547"/>
      <c r="HEV10" s="547"/>
      <c r="HEW10" s="547"/>
      <c r="HEX10" s="547"/>
      <c r="HEY10" s="547"/>
      <c r="HEZ10" s="547"/>
      <c r="HFA10" s="547"/>
      <c r="HFB10" s="547"/>
      <c r="HFC10" s="547"/>
      <c r="HFD10" s="547"/>
      <c r="HFE10" s="547"/>
      <c r="HFF10" s="547"/>
      <c r="HFG10" s="547"/>
      <c r="HFH10" s="547"/>
      <c r="HFI10" s="547"/>
      <c r="HFJ10" s="547"/>
      <c r="HFK10" s="547"/>
      <c r="HFL10" s="547"/>
      <c r="HFM10" s="547"/>
      <c r="HFN10" s="547"/>
      <c r="HFO10" s="547"/>
      <c r="HFP10" s="547"/>
      <c r="HFQ10" s="547"/>
      <c r="HFR10" s="547"/>
      <c r="HFS10" s="547"/>
      <c r="HFT10" s="547"/>
      <c r="HFU10" s="547"/>
      <c r="HFV10" s="547"/>
      <c r="HFW10" s="547"/>
      <c r="HFX10" s="547"/>
      <c r="HFY10" s="547"/>
      <c r="HFZ10" s="547"/>
      <c r="HGA10" s="547"/>
      <c r="HGB10" s="547"/>
      <c r="HGC10" s="547"/>
      <c r="HGD10" s="547"/>
      <c r="HGE10" s="547"/>
      <c r="HGF10" s="547"/>
      <c r="HGG10" s="547"/>
      <c r="HGH10" s="547"/>
      <c r="HGI10" s="547"/>
      <c r="HGJ10" s="547"/>
      <c r="HGK10" s="547"/>
      <c r="HGL10" s="547"/>
      <c r="HGM10" s="547"/>
      <c r="HGN10" s="547"/>
      <c r="HGO10" s="547"/>
      <c r="HGP10" s="547"/>
      <c r="HGQ10" s="547"/>
      <c r="HGR10" s="547"/>
      <c r="HGS10" s="547"/>
      <c r="HGT10" s="547"/>
      <c r="HGU10" s="547"/>
      <c r="HGV10" s="547"/>
      <c r="HGW10" s="547"/>
      <c r="HGX10" s="547"/>
      <c r="HGY10" s="547"/>
      <c r="HGZ10" s="547"/>
      <c r="HHA10" s="547"/>
      <c r="HHB10" s="547"/>
      <c r="HHC10" s="547"/>
      <c r="HHD10" s="547"/>
      <c r="HHE10" s="547"/>
      <c r="HHF10" s="547"/>
      <c r="HHG10" s="547"/>
      <c r="HHH10" s="547"/>
      <c r="HHI10" s="547"/>
      <c r="HHJ10" s="547"/>
      <c r="HHK10" s="547"/>
      <c r="HHL10" s="547"/>
      <c r="HHM10" s="547"/>
      <c r="HHN10" s="547"/>
      <c r="HHO10" s="547"/>
      <c r="HHP10" s="547"/>
      <c r="HHQ10" s="547"/>
      <c r="HHR10" s="547"/>
      <c r="HHS10" s="547"/>
      <c r="HHT10" s="547"/>
      <c r="HHU10" s="547"/>
      <c r="HHV10" s="547"/>
      <c r="HHW10" s="547"/>
      <c r="HHX10" s="547"/>
      <c r="HHY10" s="547"/>
      <c r="HHZ10" s="547"/>
      <c r="HIA10" s="547"/>
      <c r="HIB10" s="547"/>
      <c r="HIC10" s="547"/>
      <c r="HID10" s="547"/>
      <c r="HIE10" s="547"/>
      <c r="HIF10" s="547"/>
      <c r="HIG10" s="547"/>
      <c r="HIH10" s="547"/>
      <c r="HII10" s="547"/>
      <c r="HIJ10" s="547"/>
      <c r="HIK10" s="547"/>
      <c r="HIL10" s="547"/>
      <c r="HIM10" s="547"/>
      <c r="HIN10" s="547"/>
      <c r="HIO10" s="547"/>
      <c r="HIP10" s="547"/>
      <c r="HIQ10" s="547"/>
      <c r="HIR10" s="547"/>
      <c r="HIS10" s="547"/>
      <c r="HIT10" s="547"/>
      <c r="HIU10" s="547"/>
      <c r="HIV10" s="547"/>
      <c r="HIW10" s="547"/>
      <c r="HIX10" s="547"/>
      <c r="HIY10" s="547"/>
      <c r="HIZ10" s="547"/>
      <c r="HJA10" s="547"/>
      <c r="HJB10" s="547"/>
      <c r="HJC10" s="547"/>
      <c r="HJD10" s="547"/>
      <c r="HJE10" s="547"/>
      <c r="HJF10" s="547"/>
      <c r="HJG10" s="547"/>
      <c r="HJH10" s="547"/>
      <c r="HJI10" s="547"/>
      <c r="HJJ10" s="547"/>
      <c r="HJK10" s="547"/>
      <c r="HJL10" s="547"/>
      <c r="HJM10" s="547"/>
      <c r="HJN10" s="547"/>
      <c r="HJO10" s="547"/>
      <c r="HJP10" s="547"/>
      <c r="HJQ10" s="547"/>
      <c r="HJR10" s="547"/>
      <c r="HJS10" s="547"/>
      <c r="HJT10" s="547"/>
      <c r="HJU10" s="547"/>
      <c r="HJV10" s="547"/>
      <c r="HJW10" s="547"/>
      <c r="HJX10" s="547"/>
      <c r="HJY10" s="547"/>
      <c r="HJZ10" s="547"/>
      <c r="HKA10" s="547"/>
      <c r="HKB10" s="547"/>
      <c r="HKC10" s="547"/>
      <c r="HKD10" s="547"/>
      <c r="HKE10" s="547"/>
      <c r="HKF10" s="547"/>
      <c r="HKG10" s="547"/>
      <c r="HKH10" s="547"/>
      <c r="HKI10" s="547"/>
      <c r="HKJ10" s="547"/>
      <c r="HKK10" s="547"/>
      <c r="HKL10" s="547"/>
      <c r="HKM10" s="547"/>
      <c r="HKN10" s="547"/>
      <c r="HKO10" s="547"/>
      <c r="HKP10" s="547"/>
      <c r="HKQ10" s="547"/>
      <c r="HKR10" s="547"/>
      <c r="HKS10" s="547"/>
      <c r="HKT10" s="547"/>
      <c r="HKU10" s="547"/>
      <c r="HKV10" s="547"/>
      <c r="HKW10" s="547"/>
      <c r="HKX10" s="547"/>
      <c r="HKY10" s="547"/>
      <c r="HKZ10" s="547"/>
      <c r="HLA10" s="547"/>
      <c r="HLB10" s="547"/>
      <c r="HLC10" s="547"/>
      <c r="HLD10" s="547"/>
      <c r="HLE10" s="547"/>
      <c r="HLF10" s="547"/>
      <c r="HLG10" s="547"/>
      <c r="HLH10" s="547"/>
      <c r="HLI10" s="547"/>
      <c r="HLJ10" s="547"/>
      <c r="HLK10" s="547"/>
      <c r="HLL10" s="547"/>
      <c r="HLM10" s="547"/>
      <c r="HLN10" s="547"/>
      <c r="HLO10" s="547"/>
      <c r="HLP10" s="547"/>
      <c r="HLQ10" s="547"/>
      <c r="HLR10" s="547"/>
      <c r="HLS10" s="547"/>
      <c r="HLT10" s="547"/>
      <c r="HLU10" s="547"/>
      <c r="HLV10" s="547"/>
      <c r="HLW10" s="547"/>
      <c r="HLX10" s="547"/>
      <c r="HLY10" s="547"/>
      <c r="HLZ10" s="547"/>
      <c r="HMA10" s="547"/>
      <c r="HMB10" s="547"/>
      <c r="HMC10" s="547"/>
      <c r="HMD10" s="547"/>
      <c r="HME10" s="547"/>
      <c r="HMF10" s="547"/>
      <c r="HMG10" s="547"/>
      <c r="HMH10" s="547"/>
      <c r="HMI10" s="547"/>
      <c r="HMJ10" s="547"/>
      <c r="HMK10" s="547"/>
      <c r="HML10" s="547"/>
      <c r="HMM10" s="547"/>
      <c r="HMN10" s="547"/>
      <c r="HMO10" s="547"/>
      <c r="HMP10" s="547"/>
      <c r="HMQ10" s="547"/>
      <c r="HMR10" s="547"/>
      <c r="HMS10" s="547"/>
      <c r="HMT10" s="547"/>
      <c r="HMU10" s="547"/>
      <c r="HMV10" s="547"/>
      <c r="HMW10" s="547"/>
      <c r="HMX10" s="547"/>
      <c r="HMY10" s="547"/>
      <c r="HMZ10" s="547"/>
      <c r="HNA10" s="547"/>
      <c r="HNB10" s="547"/>
      <c r="HNC10" s="547"/>
      <c r="HND10" s="547"/>
      <c r="HNE10" s="547"/>
      <c r="HNF10" s="547"/>
      <c r="HNG10" s="547"/>
      <c r="HNH10" s="547"/>
      <c r="HNI10" s="547"/>
      <c r="HNJ10" s="547"/>
      <c r="HNK10" s="547"/>
      <c r="HNL10" s="547"/>
      <c r="HNM10" s="547"/>
      <c r="HNN10" s="547"/>
      <c r="HNO10" s="547"/>
      <c r="HNP10" s="547"/>
      <c r="HNQ10" s="547"/>
      <c r="HNR10" s="547"/>
      <c r="HNS10" s="547"/>
      <c r="HNT10" s="547"/>
      <c r="HNU10" s="547"/>
      <c r="HNV10" s="547"/>
      <c r="HNW10" s="547"/>
      <c r="HNX10" s="547"/>
      <c r="HNY10" s="547"/>
      <c r="HNZ10" s="547"/>
      <c r="HOA10" s="547"/>
      <c r="HOB10" s="547"/>
      <c r="HOC10" s="547"/>
      <c r="HOD10" s="547"/>
      <c r="HOE10" s="547"/>
      <c r="HOF10" s="547"/>
      <c r="HOG10" s="547"/>
      <c r="HOH10" s="547"/>
      <c r="HOI10" s="547"/>
      <c r="HOJ10" s="547"/>
      <c r="HOK10" s="547"/>
      <c r="HOL10" s="547"/>
      <c r="HOM10" s="547"/>
      <c r="HON10" s="547"/>
      <c r="HOO10" s="547"/>
      <c r="HOP10" s="547"/>
      <c r="HOQ10" s="547"/>
      <c r="HOR10" s="547"/>
      <c r="HOS10" s="547"/>
      <c r="HOT10" s="547"/>
      <c r="HOU10" s="547"/>
      <c r="HOV10" s="547"/>
      <c r="HOW10" s="547"/>
      <c r="HOX10" s="547"/>
      <c r="HOY10" s="547"/>
      <c r="HOZ10" s="547"/>
      <c r="HPA10" s="547"/>
      <c r="HPB10" s="547"/>
      <c r="HPC10" s="547"/>
      <c r="HPD10" s="547"/>
      <c r="HPE10" s="547"/>
      <c r="HPF10" s="547"/>
      <c r="HPG10" s="547"/>
      <c r="HPH10" s="547"/>
      <c r="HPI10" s="547"/>
      <c r="HPJ10" s="547"/>
      <c r="HPK10" s="547"/>
      <c r="HPL10" s="547"/>
      <c r="HPM10" s="547"/>
      <c r="HPN10" s="547"/>
      <c r="HPO10" s="547"/>
      <c r="HPP10" s="547"/>
      <c r="HPQ10" s="547"/>
      <c r="HPR10" s="547"/>
      <c r="HPS10" s="547"/>
      <c r="HPT10" s="547"/>
      <c r="HPU10" s="547"/>
      <c r="HPV10" s="547"/>
      <c r="HPW10" s="547"/>
      <c r="HPX10" s="547"/>
      <c r="HPY10" s="547"/>
      <c r="HPZ10" s="547"/>
      <c r="HQA10" s="547"/>
      <c r="HQB10" s="547"/>
      <c r="HQC10" s="547"/>
      <c r="HQD10" s="547"/>
      <c r="HQE10" s="547"/>
      <c r="HQF10" s="547"/>
      <c r="HQG10" s="547"/>
      <c r="HQH10" s="547"/>
      <c r="HQI10" s="547"/>
      <c r="HQJ10" s="547"/>
      <c r="HQK10" s="547"/>
      <c r="HQL10" s="547"/>
      <c r="HQM10" s="547"/>
      <c r="HQN10" s="547"/>
      <c r="HQO10" s="547"/>
      <c r="HQP10" s="547"/>
      <c r="HQQ10" s="547"/>
      <c r="HQR10" s="547"/>
      <c r="HQS10" s="547"/>
      <c r="HQT10" s="547"/>
      <c r="HQU10" s="547"/>
      <c r="HQV10" s="547"/>
      <c r="HQW10" s="547"/>
      <c r="HQX10" s="547"/>
      <c r="HQY10" s="547"/>
      <c r="HQZ10" s="547"/>
      <c r="HRA10" s="547"/>
      <c r="HRB10" s="547"/>
      <c r="HRC10" s="547"/>
      <c r="HRD10" s="547"/>
      <c r="HRE10" s="547"/>
      <c r="HRF10" s="547"/>
      <c r="HRG10" s="547"/>
      <c r="HRH10" s="547"/>
      <c r="HRI10" s="547"/>
      <c r="HRJ10" s="547"/>
      <c r="HRK10" s="547"/>
      <c r="HRL10" s="547"/>
      <c r="HRM10" s="547"/>
      <c r="HRN10" s="547"/>
      <c r="HRO10" s="547"/>
      <c r="HRP10" s="547"/>
      <c r="HRQ10" s="547"/>
      <c r="HRR10" s="547"/>
      <c r="HRS10" s="547"/>
      <c r="HRT10" s="547"/>
      <c r="HRU10" s="547"/>
      <c r="HRV10" s="547"/>
      <c r="HRW10" s="547"/>
      <c r="HRX10" s="547"/>
      <c r="HRY10" s="547"/>
      <c r="HRZ10" s="547"/>
      <c r="HSA10" s="547"/>
      <c r="HSB10" s="547"/>
      <c r="HSC10" s="547"/>
      <c r="HSD10" s="547"/>
      <c r="HSE10" s="547"/>
      <c r="HSF10" s="547"/>
      <c r="HSG10" s="547"/>
      <c r="HSH10" s="547"/>
      <c r="HSI10" s="547"/>
      <c r="HSJ10" s="547"/>
      <c r="HSK10" s="547"/>
      <c r="HSL10" s="547"/>
      <c r="HSM10" s="547"/>
      <c r="HSN10" s="547"/>
      <c r="HSO10" s="547"/>
      <c r="HSP10" s="547"/>
      <c r="HSQ10" s="547"/>
      <c r="HSR10" s="547"/>
      <c r="HSS10" s="547"/>
      <c r="HST10" s="547"/>
      <c r="HSU10" s="547"/>
      <c r="HSV10" s="547"/>
      <c r="HSW10" s="547"/>
      <c r="HSX10" s="547"/>
      <c r="HSY10" s="547"/>
      <c r="HSZ10" s="547"/>
      <c r="HTA10" s="547"/>
      <c r="HTB10" s="547"/>
      <c r="HTC10" s="547"/>
      <c r="HTD10" s="547"/>
      <c r="HTE10" s="547"/>
      <c r="HTF10" s="547"/>
      <c r="HTG10" s="547"/>
      <c r="HTH10" s="547"/>
      <c r="HTI10" s="547"/>
      <c r="HTJ10" s="547"/>
      <c r="HTK10" s="547"/>
      <c r="HTL10" s="547"/>
      <c r="HTM10" s="547"/>
      <c r="HTN10" s="547"/>
      <c r="HTO10" s="547"/>
      <c r="HTP10" s="547"/>
      <c r="HTQ10" s="547"/>
      <c r="HTR10" s="547"/>
      <c r="HTS10" s="547"/>
      <c r="HTT10" s="547"/>
      <c r="HTU10" s="547"/>
      <c r="HTV10" s="547"/>
      <c r="HTW10" s="547"/>
      <c r="HTX10" s="547"/>
      <c r="HTY10" s="547"/>
      <c r="HTZ10" s="547"/>
      <c r="HUA10" s="547"/>
      <c r="HUB10" s="547"/>
      <c r="HUC10" s="547"/>
      <c r="HUD10" s="547"/>
      <c r="HUE10" s="547"/>
      <c r="HUF10" s="547"/>
      <c r="HUG10" s="547"/>
      <c r="HUH10" s="547"/>
      <c r="HUI10" s="547"/>
      <c r="HUJ10" s="547"/>
      <c r="HUK10" s="547"/>
      <c r="HUL10" s="547"/>
      <c r="HUM10" s="547"/>
      <c r="HUN10" s="547"/>
      <c r="HUO10" s="547"/>
      <c r="HUP10" s="547"/>
      <c r="HUQ10" s="547"/>
      <c r="HUR10" s="547"/>
      <c r="HUS10" s="547"/>
      <c r="HUT10" s="547"/>
      <c r="HUU10" s="547"/>
      <c r="HUV10" s="547"/>
      <c r="HUW10" s="547"/>
      <c r="HUX10" s="547"/>
      <c r="HUY10" s="547"/>
      <c r="HUZ10" s="547"/>
      <c r="HVA10" s="547"/>
      <c r="HVB10" s="547"/>
      <c r="HVC10" s="547"/>
      <c r="HVD10" s="547"/>
      <c r="HVE10" s="547"/>
      <c r="HVF10" s="547"/>
      <c r="HVG10" s="547"/>
      <c r="HVH10" s="547"/>
      <c r="HVI10" s="547"/>
      <c r="HVJ10" s="547"/>
      <c r="HVK10" s="547"/>
      <c r="HVL10" s="547"/>
      <c r="HVM10" s="547"/>
      <c r="HVN10" s="547"/>
      <c r="HVO10" s="547"/>
      <c r="HVP10" s="547"/>
      <c r="HVQ10" s="547"/>
      <c r="HVR10" s="547"/>
      <c r="HVS10" s="547"/>
      <c r="HVT10" s="547"/>
      <c r="HVU10" s="547"/>
      <c r="HVV10" s="547"/>
      <c r="HVW10" s="547"/>
      <c r="HVX10" s="547"/>
      <c r="HVY10" s="547"/>
      <c r="HVZ10" s="547"/>
      <c r="HWA10" s="547"/>
      <c r="HWB10" s="547"/>
      <c r="HWC10" s="547"/>
      <c r="HWD10" s="547"/>
      <c r="HWE10" s="547"/>
      <c r="HWF10" s="547"/>
      <c r="HWG10" s="547"/>
      <c r="HWH10" s="547"/>
      <c r="HWI10" s="547"/>
      <c r="HWJ10" s="547"/>
      <c r="HWK10" s="547"/>
      <c r="HWL10" s="547"/>
      <c r="HWM10" s="547"/>
      <c r="HWN10" s="547"/>
      <c r="HWO10" s="547"/>
      <c r="HWP10" s="547"/>
      <c r="HWQ10" s="547"/>
      <c r="HWR10" s="547"/>
      <c r="HWS10" s="547"/>
      <c r="HWT10" s="547"/>
      <c r="HWU10" s="547"/>
      <c r="HWV10" s="547"/>
      <c r="HWW10" s="547"/>
      <c r="HWX10" s="547"/>
      <c r="HWY10" s="547"/>
      <c r="HWZ10" s="547"/>
      <c r="HXA10" s="547"/>
      <c r="HXB10" s="547"/>
      <c r="HXC10" s="547"/>
      <c r="HXD10" s="547"/>
      <c r="HXE10" s="547"/>
      <c r="HXF10" s="547"/>
      <c r="HXG10" s="547"/>
      <c r="HXH10" s="547"/>
      <c r="HXI10" s="547"/>
      <c r="HXJ10" s="547"/>
      <c r="HXK10" s="547"/>
      <c r="HXL10" s="547"/>
      <c r="HXM10" s="547"/>
      <c r="HXN10" s="547"/>
      <c r="HXO10" s="547"/>
      <c r="HXP10" s="547"/>
      <c r="HXQ10" s="547"/>
      <c r="HXR10" s="547"/>
      <c r="HXS10" s="547"/>
      <c r="HXT10" s="547"/>
      <c r="HXU10" s="547"/>
      <c r="HXV10" s="547"/>
      <c r="HXW10" s="547"/>
      <c r="HXX10" s="547"/>
      <c r="HXY10" s="547"/>
      <c r="HXZ10" s="547"/>
      <c r="HYA10" s="547"/>
      <c r="HYB10" s="547"/>
      <c r="HYC10" s="547"/>
      <c r="HYD10" s="547"/>
      <c r="HYE10" s="547"/>
      <c r="HYF10" s="547"/>
      <c r="HYG10" s="547"/>
      <c r="HYH10" s="547"/>
      <c r="HYI10" s="547"/>
      <c r="HYJ10" s="547"/>
      <c r="HYK10" s="547"/>
      <c r="HYL10" s="547"/>
      <c r="HYM10" s="547"/>
      <c r="HYN10" s="547"/>
      <c r="HYO10" s="547"/>
      <c r="HYP10" s="547"/>
      <c r="HYQ10" s="547"/>
      <c r="HYR10" s="547"/>
      <c r="HYS10" s="547"/>
      <c r="HYT10" s="547"/>
      <c r="HYU10" s="547"/>
      <c r="HYV10" s="547"/>
      <c r="HYW10" s="547"/>
      <c r="HYX10" s="547"/>
      <c r="HYY10" s="547"/>
      <c r="HYZ10" s="547"/>
      <c r="HZA10" s="547"/>
      <c r="HZB10" s="547"/>
      <c r="HZC10" s="547"/>
      <c r="HZD10" s="547"/>
      <c r="HZE10" s="547"/>
      <c r="HZF10" s="547"/>
      <c r="HZG10" s="547"/>
      <c r="HZH10" s="547"/>
      <c r="HZI10" s="547"/>
      <c r="HZJ10" s="547"/>
      <c r="HZK10" s="547"/>
      <c r="HZL10" s="547"/>
      <c r="HZM10" s="547"/>
      <c r="HZN10" s="547"/>
      <c r="HZO10" s="547"/>
      <c r="HZP10" s="547"/>
      <c r="HZQ10" s="547"/>
      <c r="HZR10" s="547"/>
      <c r="HZS10" s="547"/>
      <c r="HZT10" s="547"/>
      <c r="HZU10" s="547"/>
      <c r="HZV10" s="547"/>
      <c r="HZW10" s="547"/>
      <c r="HZX10" s="547"/>
      <c r="HZY10" s="547"/>
      <c r="HZZ10" s="547"/>
      <c r="IAA10" s="547"/>
      <c r="IAB10" s="547"/>
      <c r="IAC10" s="547"/>
      <c r="IAD10" s="547"/>
      <c r="IAE10" s="547"/>
      <c r="IAF10" s="547"/>
      <c r="IAG10" s="547"/>
      <c r="IAH10" s="547"/>
      <c r="IAI10" s="547"/>
      <c r="IAJ10" s="547"/>
      <c r="IAK10" s="547"/>
      <c r="IAL10" s="547"/>
      <c r="IAM10" s="547"/>
      <c r="IAN10" s="547"/>
      <c r="IAO10" s="547"/>
      <c r="IAP10" s="547"/>
      <c r="IAQ10" s="547"/>
      <c r="IAR10" s="547"/>
      <c r="IAS10" s="547"/>
      <c r="IAT10" s="547"/>
      <c r="IAU10" s="547"/>
      <c r="IAV10" s="547"/>
      <c r="IAW10" s="547"/>
      <c r="IAX10" s="547"/>
      <c r="IAY10" s="547"/>
      <c r="IAZ10" s="547"/>
      <c r="IBA10" s="547"/>
      <c r="IBB10" s="547"/>
      <c r="IBC10" s="547"/>
      <c r="IBD10" s="547"/>
      <c r="IBE10" s="547"/>
      <c r="IBF10" s="547"/>
      <c r="IBG10" s="547"/>
      <c r="IBH10" s="547"/>
      <c r="IBI10" s="547"/>
      <c r="IBJ10" s="547"/>
      <c r="IBK10" s="547"/>
      <c r="IBL10" s="547"/>
      <c r="IBM10" s="547"/>
      <c r="IBN10" s="547"/>
      <c r="IBO10" s="547"/>
      <c r="IBP10" s="547"/>
      <c r="IBQ10" s="547"/>
      <c r="IBR10" s="547"/>
      <c r="IBS10" s="547"/>
      <c r="IBT10" s="547"/>
      <c r="IBU10" s="547"/>
      <c r="IBV10" s="547"/>
      <c r="IBW10" s="547"/>
      <c r="IBX10" s="547"/>
      <c r="IBY10" s="547"/>
      <c r="IBZ10" s="547"/>
      <c r="ICA10" s="547"/>
      <c r="ICB10" s="547"/>
      <c r="ICC10" s="547"/>
      <c r="ICD10" s="547"/>
      <c r="ICE10" s="547"/>
      <c r="ICF10" s="547"/>
      <c r="ICG10" s="547"/>
      <c r="ICH10" s="547"/>
      <c r="ICI10" s="547"/>
      <c r="ICJ10" s="547"/>
      <c r="ICK10" s="547"/>
      <c r="ICL10" s="547"/>
      <c r="ICM10" s="547"/>
      <c r="ICN10" s="547"/>
      <c r="ICO10" s="547"/>
      <c r="ICP10" s="547"/>
      <c r="ICQ10" s="547"/>
      <c r="ICR10" s="547"/>
      <c r="ICS10" s="547"/>
      <c r="ICT10" s="547"/>
      <c r="ICU10" s="547"/>
      <c r="ICV10" s="547"/>
      <c r="ICW10" s="547"/>
      <c r="ICX10" s="547"/>
      <c r="ICY10" s="547"/>
      <c r="ICZ10" s="547"/>
      <c r="IDA10" s="547"/>
      <c r="IDB10" s="547"/>
      <c r="IDC10" s="547"/>
      <c r="IDD10" s="547"/>
      <c r="IDE10" s="547"/>
      <c r="IDF10" s="547"/>
      <c r="IDG10" s="547"/>
      <c r="IDH10" s="547"/>
      <c r="IDI10" s="547"/>
      <c r="IDJ10" s="547"/>
      <c r="IDK10" s="547"/>
      <c r="IDL10" s="547"/>
      <c r="IDM10" s="547"/>
      <c r="IDN10" s="547"/>
      <c r="IDO10" s="547"/>
      <c r="IDP10" s="547"/>
      <c r="IDQ10" s="547"/>
      <c r="IDR10" s="547"/>
      <c r="IDS10" s="547"/>
      <c r="IDT10" s="547"/>
      <c r="IDU10" s="547"/>
      <c r="IDV10" s="547"/>
      <c r="IDW10" s="547"/>
      <c r="IDX10" s="547"/>
      <c r="IDY10" s="547"/>
      <c r="IDZ10" s="547"/>
      <c r="IEA10" s="547"/>
      <c r="IEB10" s="547"/>
      <c r="IEC10" s="547"/>
      <c r="IED10" s="547"/>
      <c r="IEE10" s="547"/>
      <c r="IEF10" s="547"/>
      <c r="IEG10" s="547"/>
      <c r="IEH10" s="547"/>
      <c r="IEI10" s="547"/>
      <c r="IEJ10" s="547"/>
      <c r="IEK10" s="547"/>
      <c r="IEL10" s="547"/>
      <c r="IEM10" s="547"/>
      <c r="IEN10" s="547"/>
      <c r="IEO10" s="547"/>
      <c r="IEP10" s="547"/>
      <c r="IEQ10" s="547"/>
      <c r="IER10" s="547"/>
      <c r="IES10" s="547"/>
      <c r="IET10" s="547"/>
      <c r="IEU10" s="547"/>
      <c r="IEV10" s="547"/>
      <c r="IEW10" s="547"/>
      <c r="IEX10" s="547"/>
      <c r="IEY10" s="547"/>
      <c r="IEZ10" s="547"/>
      <c r="IFA10" s="547"/>
      <c r="IFB10" s="547"/>
      <c r="IFC10" s="547"/>
      <c r="IFD10" s="547"/>
      <c r="IFE10" s="547"/>
      <c r="IFF10" s="547"/>
      <c r="IFG10" s="547"/>
      <c r="IFH10" s="547"/>
      <c r="IFI10" s="547"/>
      <c r="IFJ10" s="547"/>
      <c r="IFK10" s="547"/>
      <c r="IFL10" s="547"/>
      <c r="IFM10" s="547"/>
      <c r="IFN10" s="547"/>
      <c r="IFO10" s="547"/>
      <c r="IFP10" s="547"/>
      <c r="IFQ10" s="547"/>
      <c r="IFR10" s="547"/>
      <c r="IFS10" s="547"/>
      <c r="IFT10" s="547"/>
      <c r="IFU10" s="547"/>
      <c r="IFV10" s="547"/>
      <c r="IFW10" s="547"/>
      <c r="IFX10" s="547"/>
      <c r="IFY10" s="547"/>
      <c r="IFZ10" s="547"/>
      <c r="IGA10" s="547"/>
      <c r="IGB10" s="547"/>
      <c r="IGC10" s="547"/>
      <c r="IGD10" s="547"/>
      <c r="IGE10" s="547"/>
      <c r="IGF10" s="547"/>
      <c r="IGG10" s="547"/>
      <c r="IGH10" s="547"/>
      <c r="IGI10" s="547"/>
      <c r="IGJ10" s="547"/>
      <c r="IGK10" s="547"/>
      <c r="IGL10" s="547"/>
      <c r="IGM10" s="547"/>
      <c r="IGN10" s="547"/>
      <c r="IGO10" s="547"/>
      <c r="IGP10" s="547"/>
      <c r="IGQ10" s="547"/>
      <c r="IGR10" s="547"/>
      <c r="IGS10" s="547"/>
      <c r="IGT10" s="547"/>
      <c r="IGU10" s="547"/>
      <c r="IGV10" s="547"/>
      <c r="IGW10" s="547"/>
      <c r="IGX10" s="547"/>
      <c r="IGY10" s="547"/>
      <c r="IGZ10" s="547"/>
      <c r="IHA10" s="547"/>
      <c r="IHB10" s="547"/>
      <c r="IHC10" s="547"/>
      <c r="IHD10" s="547"/>
      <c r="IHE10" s="547"/>
      <c r="IHF10" s="547"/>
      <c r="IHG10" s="547"/>
      <c r="IHH10" s="547"/>
      <c r="IHI10" s="547"/>
      <c r="IHJ10" s="547"/>
      <c r="IHK10" s="547"/>
      <c r="IHL10" s="547"/>
      <c r="IHM10" s="547"/>
      <c r="IHN10" s="547"/>
      <c r="IHO10" s="547"/>
      <c r="IHP10" s="547"/>
      <c r="IHQ10" s="547"/>
      <c r="IHR10" s="547"/>
      <c r="IHS10" s="547"/>
      <c r="IHT10" s="547"/>
      <c r="IHU10" s="547"/>
      <c r="IHV10" s="547"/>
      <c r="IHW10" s="547"/>
      <c r="IHX10" s="547"/>
      <c r="IHY10" s="547"/>
      <c r="IHZ10" s="547"/>
      <c r="IIA10" s="547"/>
      <c r="IIB10" s="547"/>
      <c r="IIC10" s="547"/>
      <c r="IID10" s="547"/>
      <c r="IIE10" s="547"/>
      <c r="IIF10" s="547"/>
      <c r="IIG10" s="547"/>
      <c r="IIH10" s="547"/>
      <c r="III10" s="547"/>
      <c r="IIJ10" s="547"/>
      <c r="IIK10" s="547"/>
      <c r="IIL10" s="547"/>
      <c r="IIM10" s="547"/>
      <c r="IIN10" s="547"/>
      <c r="IIO10" s="547"/>
      <c r="IIP10" s="547"/>
      <c r="IIQ10" s="547"/>
      <c r="IIR10" s="547"/>
      <c r="IIS10" s="547"/>
      <c r="IIT10" s="547"/>
      <c r="IIU10" s="547"/>
      <c r="IIV10" s="547"/>
      <c r="IIW10" s="547"/>
      <c r="IIX10" s="547"/>
      <c r="IIY10" s="547"/>
      <c r="IIZ10" s="547"/>
      <c r="IJA10" s="547"/>
      <c r="IJB10" s="547"/>
      <c r="IJC10" s="547"/>
      <c r="IJD10" s="547"/>
      <c r="IJE10" s="547"/>
      <c r="IJF10" s="547"/>
      <c r="IJG10" s="547"/>
      <c r="IJH10" s="547"/>
      <c r="IJI10" s="547"/>
      <c r="IJJ10" s="547"/>
      <c r="IJK10" s="547"/>
      <c r="IJL10" s="547"/>
      <c r="IJM10" s="547"/>
      <c r="IJN10" s="547"/>
      <c r="IJO10" s="547"/>
      <c r="IJP10" s="547"/>
      <c r="IJQ10" s="547"/>
      <c r="IJR10" s="547"/>
      <c r="IJS10" s="547"/>
      <c r="IJT10" s="547"/>
      <c r="IJU10" s="547"/>
      <c r="IJV10" s="547"/>
      <c r="IJW10" s="547"/>
      <c r="IJX10" s="547"/>
      <c r="IJY10" s="547"/>
      <c r="IJZ10" s="547"/>
      <c r="IKA10" s="547"/>
      <c r="IKB10" s="547"/>
      <c r="IKC10" s="547"/>
      <c r="IKD10" s="547"/>
      <c r="IKE10" s="547"/>
      <c r="IKF10" s="547"/>
      <c r="IKG10" s="547"/>
      <c r="IKH10" s="547"/>
      <c r="IKI10" s="547"/>
      <c r="IKJ10" s="547"/>
      <c r="IKK10" s="547"/>
      <c r="IKL10" s="547"/>
      <c r="IKM10" s="547"/>
      <c r="IKN10" s="547"/>
      <c r="IKO10" s="547"/>
      <c r="IKP10" s="547"/>
      <c r="IKQ10" s="547"/>
      <c r="IKR10" s="547"/>
      <c r="IKS10" s="547"/>
      <c r="IKT10" s="547"/>
      <c r="IKU10" s="547"/>
      <c r="IKV10" s="547"/>
      <c r="IKW10" s="547"/>
      <c r="IKX10" s="547"/>
      <c r="IKY10" s="547"/>
      <c r="IKZ10" s="547"/>
      <c r="ILA10" s="547"/>
      <c r="ILB10" s="547"/>
      <c r="ILC10" s="547"/>
      <c r="ILD10" s="547"/>
      <c r="ILE10" s="547"/>
      <c r="ILF10" s="547"/>
      <c r="ILG10" s="547"/>
      <c r="ILH10" s="547"/>
      <c r="ILI10" s="547"/>
      <c r="ILJ10" s="547"/>
      <c r="ILK10" s="547"/>
      <c r="ILL10" s="547"/>
      <c r="ILM10" s="547"/>
      <c r="ILN10" s="547"/>
      <c r="ILO10" s="547"/>
      <c r="ILP10" s="547"/>
      <c r="ILQ10" s="547"/>
      <c r="ILR10" s="547"/>
      <c r="ILS10" s="547"/>
      <c r="ILT10" s="547"/>
      <c r="ILU10" s="547"/>
      <c r="ILV10" s="547"/>
      <c r="ILW10" s="547"/>
      <c r="ILX10" s="547"/>
      <c r="ILY10" s="547"/>
      <c r="ILZ10" s="547"/>
      <c r="IMA10" s="547"/>
      <c r="IMB10" s="547"/>
      <c r="IMC10" s="547"/>
      <c r="IMD10" s="547"/>
      <c r="IME10" s="547"/>
      <c r="IMF10" s="547"/>
      <c r="IMG10" s="547"/>
      <c r="IMH10" s="547"/>
      <c r="IMI10" s="547"/>
      <c r="IMJ10" s="547"/>
      <c r="IMK10" s="547"/>
      <c r="IML10" s="547"/>
      <c r="IMM10" s="547"/>
      <c r="IMN10" s="547"/>
      <c r="IMO10" s="547"/>
      <c r="IMP10" s="547"/>
      <c r="IMQ10" s="547"/>
      <c r="IMR10" s="547"/>
      <c r="IMS10" s="547"/>
      <c r="IMT10" s="547"/>
      <c r="IMU10" s="547"/>
      <c r="IMV10" s="547"/>
      <c r="IMW10" s="547"/>
      <c r="IMX10" s="547"/>
      <c r="IMY10" s="547"/>
      <c r="IMZ10" s="547"/>
      <c r="INA10" s="547"/>
      <c r="INB10" s="547"/>
      <c r="INC10" s="547"/>
      <c r="IND10" s="547"/>
      <c r="INE10" s="547"/>
      <c r="INF10" s="547"/>
      <c r="ING10" s="547"/>
      <c r="INH10" s="547"/>
      <c r="INI10" s="547"/>
      <c r="INJ10" s="547"/>
      <c r="INK10" s="547"/>
      <c r="INL10" s="547"/>
      <c r="INM10" s="547"/>
      <c r="INN10" s="547"/>
      <c r="INO10" s="547"/>
      <c r="INP10" s="547"/>
      <c r="INQ10" s="547"/>
      <c r="INR10" s="547"/>
      <c r="INS10" s="547"/>
      <c r="INT10" s="547"/>
      <c r="INU10" s="547"/>
      <c r="INV10" s="547"/>
      <c r="INW10" s="547"/>
      <c r="INX10" s="547"/>
      <c r="INY10" s="547"/>
      <c r="INZ10" s="547"/>
      <c r="IOA10" s="547"/>
      <c r="IOB10" s="547"/>
      <c r="IOC10" s="547"/>
      <c r="IOD10" s="547"/>
      <c r="IOE10" s="547"/>
      <c r="IOF10" s="547"/>
      <c r="IOG10" s="547"/>
      <c r="IOH10" s="547"/>
      <c r="IOI10" s="547"/>
      <c r="IOJ10" s="547"/>
      <c r="IOK10" s="547"/>
      <c r="IOL10" s="547"/>
      <c r="IOM10" s="547"/>
      <c r="ION10" s="547"/>
      <c r="IOO10" s="547"/>
      <c r="IOP10" s="547"/>
      <c r="IOQ10" s="547"/>
      <c r="IOR10" s="547"/>
      <c r="IOS10" s="547"/>
      <c r="IOT10" s="547"/>
      <c r="IOU10" s="547"/>
      <c r="IOV10" s="547"/>
      <c r="IOW10" s="547"/>
      <c r="IOX10" s="547"/>
      <c r="IOY10" s="547"/>
      <c r="IOZ10" s="547"/>
      <c r="IPA10" s="547"/>
      <c r="IPB10" s="547"/>
      <c r="IPC10" s="547"/>
      <c r="IPD10" s="547"/>
      <c r="IPE10" s="547"/>
      <c r="IPF10" s="547"/>
      <c r="IPG10" s="547"/>
      <c r="IPH10" s="547"/>
      <c r="IPI10" s="547"/>
      <c r="IPJ10" s="547"/>
      <c r="IPK10" s="547"/>
      <c r="IPL10" s="547"/>
      <c r="IPM10" s="547"/>
      <c r="IPN10" s="547"/>
      <c r="IPO10" s="547"/>
      <c r="IPP10" s="547"/>
      <c r="IPQ10" s="547"/>
      <c r="IPR10" s="547"/>
      <c r="IPS10" s="547"/>
      <c r="IPT10" s="547"/>
      <c r="IPU10" s="547"/>
      <c r="IPV10" s="547"/>
      <c r="IPW10" s="547"/>
      <c r="IPX10" s="547"/>
      <c r="IPY10" s="547"/>
      <c r="IPZ10" s="547"/>
      <c r="IQA10" s="547"/>
      <c r="IQB10" s="547"/>
      <c r="IQC10" s="547"/>
      <c r="IQD10" s="547"/>
      <c r="IQE10" s="547"/>
      <c r="IQF10" s="547"/>
      <c r="IQG10" s="547"/>
      <c r="IQH10" s="547"/>
      <c r="IQI10" s="547"/>
      <c r="IQJ10" s="547"/>
      <c r="IQK10" s="547"/>
      <c r="IQL10" s="547"/>
      <c r="IQM10" s="547"/>
      <c r="IQN10" s="547"/>
      <c r="IQO10" s="547"/>
      <c r="IQP10" s="547"/>
      <c r="IQQ10" s="547"/>
      <c r="IQR10" s="547"/>
      <c r="IQS10" s="547"/>
      <c r="IQT10" s="547"/>
      <c r="IQU10" s="547"/>
      <c r="IQV10" s="547"/>
      <c r="IQW10" s="547"/>
      <c r="IQX10" s="547"/>
      <c r="IQY10" s="547"/>
      <c r="IQZ10" s="547"/>
      <c r="IRA10" s="547"/>
      <c r="IRB10" s="547"/>
      <c r="IRC10" s="547"/>
      <c r="IRD10" s="547"/>
      <c r="IRE10" s="547"/>
      <c r="IRF10" s="547"/>
      <c r="IRG10" s="547"/>
      <c r="IRH10" s="547"/>
      <c r="IRI10" s="547"/>
      <c r="IRJ10" s="547"/>
      <c r="IRK10" s="547"/>
      <c r="IRL10" s="547"/>
      <c r="IRM10" s="547"/>
      <c r="IRN10" s="547"/>
      <c r="IRO10" s="547"/>
      <c r="IRP10" s="547"/>
      <c r="IRQ10" s="547"/>
      <c r="IRR10" s="547"/>
      <c r="IRS10" s="547"/>
      <c r="IRT10" s="547"/>
      <c r="IRU10" s="547"/>
      <c r="IRV10" s="547"/>
      <c r="IRW10" s="547"/>
      <c r="IRX10" s="547"/>
      <c r="IRY10" s="547"/>
      <c r="IRZ10" s="547"/>
      <c r="ISA10" s="547"/>
      <c r="ISB10" s="547"/>
      <c r="ISC10" s="547"/>
      <c r="ISD10" s="547"/>
      <c r="ISE10" s="547"/>
      <c r="ISF10" s="547"/>
      <c r="ISG10" s="547"/>
      <c r="ISH10" s="547"/>
      <c r="ISI10" s="547"/>
      <c r="ISJ10" s="547"/>
      <c r="ISK10" s="547"/>
      <c r="ISL10" s="547"/>
      <c r="ISM10" s="547"/>
      <c r="ISN10" s="547"/>
      <c r="ISO10" s="547"/>
      <c r="ISP10" s="547"/>
      <c r="ISQ10" s="547"/>
      <c r="ISR10" s="547"/>
      <c r="ISS10" s="547"/>
      <c r="IST10" s="547"/>
      <c r="ISU10" s="547"/>
      <c r="ISV10" s="547"/>
      <c r="ISW10" s="547"/>
      <c r="ISX10" s="547"/>
      <c r="ISY10" s="547"/>
      <c r="ISZ10" s="547"/>
      <c r="ITA10" s="547"/>
      <c r="ITB10" s="547"/>
      <c r="ITC10" s="547"/>
      <c r="ITD10" s="547"/>
      <c r="ITE10" s="547"/>
      <c r="ITF10" s="547"/>
      <c r="ITG10" s="547"/>
      <c r="ITH10" s="547"/>
      <c r="ITI10" s="547"/>
      <c r="ITJ10" s="547"/>
      <c r="ITK10" s="547"/>
      <c r="ITL10" s="547"/>
      <c r="ITM10" s="547"/>
      <c r="ITN10" s="547"/>
      <c r="ITO10" s="547"/>
      <c r="ITP10" s="547"/>
      <c r="ITQ10" s="547"/>
      <c r="ITR10" s="547"/>
      <c r="ITS10" s="547"/>
      <c r="ITT10" s="547"/>
      <c r="ITU10" s="547"/>
      <c r="ITV10" s="547"/>
      <c r="ITW10" s="547"/>
      <c r="ITX10" s="547"/>
      <c r="ITY10" s="547"/>
      <c r="ITZ10" s="547"/>
      <c r="IUA10" s="547"/>
      <c r="IUB10" s="547"/>
      <c r="IUC10" s="547"/>
      <c r="IUD10" s="547"/>
      <c r="IUE10" s="547"/>
      <c r="IUF10" s="547"/>
      <c r="IUG10" s="547"/>
      <c r="IUH10" s="547"/>
      <c r="IUI10" s="547"/>
      <c r="IUJ10" s="547"/>
      <c r="IUK10" s="547"/>
      <c r="IUL10" s="547"/>
      <c r="IUM10" s="547"/>
      <c r="IUN10" s="547"/>
      <c r="IUO10" s="547"/>
      <c r="IUP10" s="547"/>
      <c r="IUQ10" s="547"/>
      <c r="IUR10" s="547"/>
      <c r="IUS10" s="547"/>
      <c r="IUT10" s="547"/>
      <c r="IUU10" s="547"/>
      <c r="IUV10" s="547"/>
      <c r="IUW10" s="547"/>
      <c r="IUX10" s="547"/>
      <c r="IUY10" s="547"/>
      <c r="IUZ10" s="547"/>
      <c r="IVA10" s="547"/>
      <c r="IVB10" s="547"/>
      <c r="IVC10" s="547"/>
      <c r="IVD10" s="547"/>
      <c r="IVE10" s="547"/>
      <c r="IVF10" s="547"/>
      <c r="IVG10" s="547"/>
      <c r="IVH10" s="547"/>
      <c r="IVI10" s="547"/>
      <c r="IVJ10" s="547"/>
      <c r="IVK10" s="547"/>
      <c r="IVL10" s="547"/>
      <c r="IVM10" s="547"/>
      <c r="IVN10" s="547"/>
      <c r="IVO10" s="547"/>
      <c r="IVP10" s="547"/>
      <c r="IVQ10" s="547"/>
      <c r="IVR10" s="547"/>
      <c r="IVS10" s="547"/>
      <c r="IVT10" s="547"/>
      <c r="IVU10" s="547"/>
      <c r="IVV10" s="547"/>
      <c r="IVW10" s="547"/>
      <c r="IVX10" s="547"/>
      <c r="IVY10" s="547"/>
      <c r="IVZ10" s="547"/>
      <c r="IWA10" s="547"/>
      <c r="IWB10" s="547"/>
      <c r="IWC10" s="547"/>
      <c r="IWD10" s="547"/>
      <c r="IWE10" s="547"/>
      <c r="IWF10" s="547"/>
      <c r="IWG10" s="547"/>
      <c r="IWH10" s="547"/>
      <c r="IWI10" s="547"/>
      <c r="IWJ10" s="547"/>
      <c r="IWK10" s="547"/>
      <c r="IWL10" s="547"/>
      <c r="IWM10" s="547"/>
      <c r="IWN10" s="547"/>
      <c r="IWO10" s="547"/>
      <c r="IWP10" s="547"/>
      <c r="IWQ10" s="547"/>
      <c r="IWR10" s="547"/>
      <c r="IWS10" s="547"/>
      <c r="IWT10" s="547"/>
      <c r="IWU10" s="547"/>
      <c r="IWV10" s="547"/>
      <c r="IWW10" s="547"/>
      <c r="IWX10" s="547"/>
      <c r="IWY10" s="547"/>
      <c r="IWZ10" s="547"/>
      <c r="IXA10" s="547"/>
      <c r="IXB10" s="547"/>
      <c r="IXC10" s="547"/>
      <c r="IXD10" s="547"/>
      <c r="IXE10" s="547"/>
      <c r="IXF10" s="547"/>
      <c r="IXG10" s="547"/>
      <c r="IXH10" s="547"/>
      <c r="IXI10" s="547"/>
      <c r="IXJ10" s="547"/>
      <c r="IXK10" s="547"/>
      <c r="IXL10" s="547"/>
      <c r="IXM10" s="547"/>
      <c r="IXN10" s="547"/>
      <c r="IXO10" s="547"/>
      <c r="IXP10" s="547"/>
      <c r="IXQ10" s="547"/>
      <c r="IXR10" s="547"/>
      <c r="IXS10" s="547"/>
      <c r="IXT10" s="547"/>
      <c r="IXU10" s="547"/>
      <c r="IXV10" s="547"/>
      <c r="IXW10" s="547"/>
      <c r="IXX10" s="547"/>
      <c r="IXY10" s="547"/>
      <c r="IXZ10" s="547"/>
      <c r="IYA10" s="547"/>
      <c r="IYB10" s="547"/>
      <c r="IYC10" s="547"/>
      <c r="IYD10" s="547"/>
      <c r="IYE10" s="547"/>
      <c r="IYF10" s="547"/>
      <c r="IYG10" s="547"/>
      <c r="IYH10" s="547"/>
      <c r="IYI10" s="547"/>
      <c r="IYJ10" s="547"/>
      <c r="IYK10" s="547"/>
      <c r="IYL10" s="547"/>
      <c r="IYM10" s="547"/>
      <c r="IYN10" s="547"/>
      <c r="IYO10" s="547"/>
      <c r="IYP10" s="547"/>
      <c r="IYQ10" s="547"/>
      <c r="IYR10" s="547"/>
      <c r="IYS10" s="547"/>
      <c r="IYT10" s="547"/>
      <c r="IYU10" s="547"/>
      <c r="IYV10" s="547"/>
      <c r="IYW10" s="547"/>
      <c r="IYX10" s="547"/>
      <c r="IYY10" s="547"/>
      <c r="IYZ10" s="547"/>
      <c r="IZA10" s="547"/>
      <c r="IZB10" s="547"/>
      <c r="IZC10" s="547"/>
      <c r="IZD10" s="547"/>
      <c r="IZE10" s="547"/>
      <c r="IZF10" s="547"/>
      <c r="IZG10" s="547"/>
      <c r="IZH10" s="547"/>
      <c r="IZI10" s="547"/>
      <c r="IZJ10" s="547"/>
      <c r="IZK10" s="547"/>
      <c r="IZL10" s="547"/>
      <c r="IZM10" s="547"/>
      <c r="IZN10" s="547"/>
      <c r="IZO10" s="547"/>
      <c r="IZP10" s="547"/>
      <c r="IZQ10" s="547"/>
      <c r="IZR10" s="547"/>
      <c r="IZS10" s="547"/>
      <c r="IZT10" s="547"/>
      <c r="IZU10" s="547"/>
      <c r="IZV10" s="547"/>
      <c r="IZW10" s="547"/>
      <c r="IZX10" s="547"/>
      <c r="IZY10" s="547"/>
      <c r="IZZ10" s="547"/>
      <c r="JAA10" s="547"/>
      <c r="JAB10" s="547"/>
      <c r="JAC10" s="547"/>
      <c r="JAD10" s="547"/>
      <c r="JAE10" s="547"/>
      <c r="JAF10" s="547"/>
      <c r="JAG10" s="547"/>
      <c r="JAH10" s="547"/>
      <c r="JAI10" s="547"/>
      <c r="JAJ10" s="547"/>
      <c r="JAK10" s="547"/>
      <c r="JAL10" s="547"/>
      <c r="JAM10" s="547"/>
      <c r="JAN10" s="547"/>
      <c r="JAO10" s="547"/>
      <c r="JAP10" s="547"/>
      <c r="JAQ10" s="547"/>
      <c r="JAR10" s="547"/>
      <c r="JAS10" s="547"/>
      <c r="JAT10" s="547"/>
      <c r="JAU10" s="547"/>
      <c r="JAV10" s="547"/>
      <c r="JAW10" s="547"/>
      <c r="JAX10" s="547"/>
      <c r="JAY10" s="547"/>
      <c r="JAZ10" s="547"/>
      <c r="JBA10" s="547"/>
      <c r="JBB10" s="547"/>
      <c r="JBC10" s="547"/>
      <c r="JBD10" s="547"/>
      <c r="JBE10" s="547"/>
      <c r="JBF10" s="547"/>
      <c r="JBG10" s="547"/>
      <c r="JBH10" s="547"/>
      <c r="JBI10" s="547"/>
      <c r="JBJ10" s="547"/>
      <c r="JBK10" s="547"/>
      <c r="JBL10" s="547"/>
      <c r="JBM10" s="547"/>
      <c r="JBN10" s="547"/>
      <c r="JBO10" s="547"/>
      <c r="JBP10" s="547"/>
      <c r="JBQ10" s="547"/>
      <c r="JBR10" s="547"/>
      <c r="JBS10" s="547"/>
      <c r="JBT10" s="547"/>
      <c r="JBU10" s="547"/>
      <c r="JBV10" s="547"/>
      <c r="JBW10" s="547"/>
      <c r="JBX10" s="547"/>
      <c r="JBY10" s="547"/>
      <c r="JBZ10" s="547"/>
      <c r="JCA10" s="547"/>
      <c r="JCB10" s="547"/>
      <c r="JCC10" s="547"/>
      <c r="JCD10" s="547"/>
      <c r="JCE10" s="547"/>
      <c r="JCF10" s="547"/>
      <c r="JCG10" s="547"/>
      <c r="JCH10" s="547"/>
      <c r="JCI10" s="547"/>
      <c r="JCJ10" s="547"/>
      <c r="JCK10" s="547"/>
      <c r="JCL10" s="547"/>
      <c r="JCM10" s="547"/>
      <c r="JCN10" s="547"/>
      <c r="JCO10" s="547"/>
      <c r="JCP10" s="547"/>
      <c r="JCQ10" s="547"/>
      <c r="JCR10" s="547"/>
      <c r="JCS10" s="547"/>
      <c r="JCT10" s="547"/>
      <c r="JCU10" s="547"/>
      <c r="JCV10" s="547"/>
      <c r="JCW10" s="547"/>
      <c r="JCX10" s="547"/>
      <c r="JCY10" s="547"/>
      <c r="JCZ10" s="547"/>
      <c r="JDA10" s="547"/>
      <c r="JDB10" s="547"/>
      <c r="JDC10" s="547"/>
      <c r="JDD10" s="547"/>
      <c r="JDE10" s="547"/>
      <c r="JDF10" s="547"/>
      <c r="JDG10" s="547"/>
      <c r="JDH10" s="547"/>
      <c r="JDI10" s="547"/>
      <c r="JDJ10" s="547"/>
      <c r="JDK10" s="547"/>
      <c r="JDL10" s="547"/>
      <c r="JDM10" s="547"/>
      <c r="JDN10" s="547"/>
      <c r="JDO10" s="547"/>
      <c r="JDP10" s="547"/>
      <c r="JDQ10" s="547"/>
      <c r="JDR10" s="547"/>
      <c r="JDS10" s="547"/>
      <c r="JDT10" s="547"/>
      <c r="JDU10" s="547"/>
      <c r="JDV10" s="547"/>
      <c r="JDW10" s="547"/>
      <c r="JDX10" s="547"/>
      <c r="JDY10" s="547"/>
      <c r="JDZ10" s="547"/>
      <c r="JEA10" s="547"/>
      <c r="JEB10" s="547"/>
      <c r="JEC10" s="547"/>
      <c r="JED10" s="547"/>
      <c r="JEE10" s="547"/>
      <c r="JEF10" s="547"/>
      <c r="JEG10" s="547"/>
      <c r="JEH10" s="547"/>
      <c r="JEI10" s="547"/>
      <c r="JEJ10" s="547"/>
      <c r="JEK10" s="547"/>
      <c r="JEL10" s="547"/>
      <c r="JEM10" s="547"/>
      <c r="JEN10" s="547"/>
      <c r="JEO10" s="547"/>
      <c r="JEP10" s="547"/>
      <c r="JEQ10" s="547"/>
      <c r="JER10" s="547"/>
      <c r="JES10" s="547"/>
      <c r="JET10" s="547"/>
      <c r="JEU10" s="547"/>
      <c r="JEV10" s="547"/>
      <c r="JEW10" s="547"/>
      <c r="JEX10" s="547"/>
      <c r="JEY10" s="547"/>
      <c r="JEZ10" s="547"/>
      <c r="JFA10" s="547"/>
      <c r="JFB10" s="547"/>
      <c r="JFC10" s="547"/>
      <c r="JFD10" s="547"/>
      <c r="JFE10" s="547"/>
      <c r="JFF10" s="547"/>
      <c r="JFG10" s="547"/>
      <c r="JFH10" s="547"/>
      <c r="JFI10" s="547"/>
      <c r="JFJ10" s="547"/>
      <c r="JFK10" s="547"/>
      <c r="JFL10" s="547"/>
      <c r="JFM10" s="547"/>
      <c r="JFN10" s="547"/>
      <c r="JFO10" s="547"/>
      <c r="JFP10" s="547"/>
      <c r="JFQ10" s="547"/>
      <c r="JFR10" s="547"/>
      <c r="JFS10" s="547"/>
      <c r="JFT10" s="547"/>
      <c r="JFU10" s="547"/>
      <c r="JFV10" s="547"/>
      <c r="JFW10" s="547"/>
      <c r="JFX10" s="547"/>
      <c r="JFY10" s="547"/>
      <c r="JFZ10" s="547"/>
      <c r="JGA10" s="547"/>
      <c r="JGB10" s="547"/>
      <c r="JGC10" s="547"/>
      <c r="JGD10" s="547"/>
      <c r="JGE10" s="547"/>
      <c r="JGF10" s="547"/>
      <c r="JGG10" s="547"/>
      <c r="JGH10" s="547"/>
      <c r="JGI10" s="547"/>
      <c r="JGJ10" s="547"/>
      <c r="JGK10" s="547"/>
      <c r="JGL10" s="547"/>
      <c r="JGM10" s="547"/>
      <c r="JGN10" s="547"/>
      <c r="JGO10" s="547"/>
      <c r="JGP10" s="547"/>
      <c r="JGQ10" s="547"/>
      <c r="JGR10" s="547"/>
      <c r="JGS10" s="547"/>
      <c r="JGT10" s="547"/>
      <c r="JGU10" s="547"/>
      <c r="JGV10" s="547"/>
      <c r="JGW10" s="547"/>
      <c r="JGX10" s="547"/>
      <c r="JGY10" s="547"/>
      <c r="JGZ10" s="547"/>
      <c r="JHA10" s="547"/>
      <c r="JHB10" s="547"/>
      <c r="JHC10" s="547"/>
      <c r="JHD10" s="547"/>
      <c r="JHE10" s="547"/>
      <c r="JHF10" s="547"/>
      <c r="JHG10" s="547"/>
      <c r="JHH10" s="547"/>
      <c r="JHI10" s="547"/>
      <c r="JHJ10" s="547"/>
      <c r="JHK10" s="547"/>
      <c r="JHL10" s="547"/>
      <c r="JHM10" s="547"/>
      <c r="JHN10" s="547"/>
      <c r="JHO10" s="547"/>
      <c r="JHP10" s="547"/>
      <c r="JHQ10" s="547"/>
      <c r="JHR10" s="547"/>
      <c r="JHS10" s="547"/>
      <c r="JHT10" s="547"/>
      <c r="JHU10" s="547"/>
      <c r="JHV10" s="547"/>
      <c r="JHW10" s="547"/>
      <c r="JHX10" s="547"/>
      <c r="JHY10" s="547"/>
      <c r="JHZ10" s="547"/>
      <c r="JIA10" s="547"/>
      <c r="JIB10" s="547"/>
      <c r="JIC10" s="547"/>
      <c r="JID10" s="547"/>
      <c r="JIE10" s="547"/>
      <c r="JIF10" s="547"/>
      <c r="JIG10" s="547"/>
      <c r="JIH10" s="547"/>
      <c r="JII10" s="547"/>
      <c r="JIJ10" s="547"/>
      <c r="JIK10" s="547"/>
      <c r="JIL10" s="547"/>
      <c r="JIM10" s="547"/>
      <c r="JIN10" s="547"/>
      <c r="JIO10" s="547"/>
      <c r="JIP10" s="547"/>
      <c r="JIQ10" s="547"/>
      <c r="JIR10" s="547"/>
      <c r="JIS10" s="547"/>
      <c r="JIT10" s="547"/>
      <c r="JIU10" s="547"/>
      <c r="JIV10" s="547"/>
      <c r="JIW10" s="547"/>
      <c r="JIX10" s="547"/>
      <c r="JIY10" s="547"/>
      <c r="JIZ10" s="547"/>
      <c r="JJA10" s="547"/>
      <c r="JJB10" s="547"/>
      <c r="JJC10" s="547"/>
      <c r="JJD10" s="547"/>
      <c r="JJE10" s="547"/>
      <c r="JJF10" s="547"/>
      <c r="JJG10" s="547"/>
      <c r="JJH10" s="547"/>
      <c r="JJI10" s="547"/>
      <c r="JJJ10" s="547"/>
      <c r="JJK10" s="547"/>
      <c r="JJL10" s="547"/>
      <c r="JJM10" s="547"/>
      <c r="JJN10" s="547"/>
      <c r="JJO10" s="547"/>
      <c r="JJP10" s="547"/>
      <c r="JJQ10" s="547"/>
      <c r="JJR10" s="547"/>
      <c r="JJS10" s="547"/>
      <c r="JJT10" s="547"/>
      <c r="JJU10" s="547"/>
      <c r="JJV10" s="547"/>
      <c r="JJW10" s="547"/>
      <c r="JJX10" s="547"/>
      <c r="JJY10" s="547"/>
      <c r="JJZ10" s="547"/>
      <c r="JKA10" s="547"/>
      <c r="JKB10" s="547"/>
      <c r="JKC10" s="547"/>
      <c r="JKD10" s="547"/>
      <c r="JKE10" s="547"/>
      <c r="JKF10" s="547"/>
      <c r="JKG10" s="547"/>
      <c r="JKH10" s="547"/>
      <c r="JKI10" s="547"/>
      <c r="JKJ10" s="547"/>
      <c r="JKK10" s="547"/>
      <c r="JKL10" s="547"/>
      <c r="JKM10" s="547"/>
      <c r="JKN10" s="547"/>
      <c r="JKO10" s="547"/>
      <c r="JKP10" s="547"/>
      <c r="JKQ10" s="547"/>
      <c r="JKR10" s="547"/>
      <c r="JKS10" s="547"/>
      <c r="JKT10" s="547"/>
      <c r="JKU10" s="547"/>
      <c r="JKV10" s="547"/>
      <c r="JKW10" s="547"/>
      <c r="JKX10" s="547"/>
      <c r="JKY10" s="547"/>
      <c r="JKZ10" s="547"/>
      <c r="JLA10" s="547"/>
      <c r="JLB10" s="547"/>
      <c r="JLC10" s="547"/>
      <c r="JLD10" s="547"/>
      <c r="JLE10" s="547"/>
      <c r="JLF10" s="547"/>
      <c r="JLG10" s="547"/>
      <c r="JLH10" s="547"/>
      <c r="JLI10" s="547"/>
      <c r="JLJ10" s="547"/>
      <c r="JLK10" s="547"/>
      <c r="JLL10" s="547"/>
      <c r="JLM10" s="547"/>
      <c r="JLN10" s="547"/>
      <c r="JLO10" s="547"/>
      <c r="JLP10" s="547"/>
      <c r="JLQ10" s="547"/>
      <c r="JLR10" s="547"/>
      <c r="JLS10" s="547"/>
      <c r="JLT10" s="547"/>
      <c r="JLU10" s="547"/>
      <c r="JLV10" s="547"/>
      <c r="JLW10" s="547"/>
      <c r="JLX10" s="547"/>
      <c r="JLY10" s="547"/>
      <c r="JLZ10" s="547"/>
      <c r="JMA10" s="547"/>
      <c r="JMB10" s="547"/>
      <c r="JMC10" s="547"/>
      <c r="JMD10" s="547"/>
      <c r="JME10" s="547"/>
      <c r="JMF10" s="547"/>
      <c r="JMG10" s="547"/>
      <c r="JMH10" s="547"/>
      <c r="JMI10" s="547"/>
      <c r="JMJ10" s="547"/>
      <c r="JMK10" s="547"/>
      <c r="JML10" s="547"/>
      <c r="JMM10" s="547"/>
      <c r="JMN10" s="547"/>
      <c r="JMO10" s="547"/>
      <c r="JMP10" s="547"/>
      <c r="JMQ10" s="547"/>
      <c r="JMR10" s="547"/>
      <c r="JMS10" s="547"/>
      <c r="JMT10" s="547"/>
      <c r="JMU10" s="547"/>
      <c r="JMV10" s="547"/>
      <c r="JMW10" s="547"/>
      <c r="JMX10" s="547"/>
      <c r="JMY10" s="547"/>
      <c r="JMZ10" s="547"/>
      <c r="JNA10" s="547"/>
      <c r="JNB10" s="547"/>
      <c r="JNC10" s="547"/>
      <c r="JND10" s="547"/>
      <c r="JNE10" s="547"/>
      <c r="JNF10" s="547"/>
      <c r="JNG10" s="547"/>
      <c r="JNH10" s="547"/>
      <c r="JNI10" s="547"/>
      <c r="JNJ10" s="547"/>
      <c r="JNK10" s="547"/>
      <c r="JNL10" s="547"/>
      <c r="JNM10" s="547"/>
      <c r="JNN10" s="547"/>
      <c r="JNO10" s="547"/>
      <c r="JNP10" s="547"/>
      <c r="JNQ10" s="547"/>
      <c r="JNR10" s="547"/>
      <c r="JNS10" s="547"/>
      <c r="JNT10" s="547"/>
      <c r="JNU10" s="547"/>
      <c r="JNV10" s="547"/>
      <c r="JNW10" s="547"/>
      <c r="JNX10" s="547"/>
      <c r="JNY10" s="547"/>
      <c r="JNZ10" s="547"/>
      <c r="JOA10" s="547"/>
      <c r="JOB10" s="547"/>
      <c r="JOC10" s="547"/>
      <c r="JOD10" s="547"/>
      <c r="JOE10" s="547"/>
      <c r="JOF10" s="547"/>
      <c r="JOG10" s="547"/>
      <c r="JOH10" s="547"/>
      <c r="JOI10" s="547"/>
      <c r="JOJ10" s="547"/>
      <c r="JOK10" s="547"/>
      <c r="JOL10" s="547"/>
      <c r="JOM10" s="547"/>
      <c r="JON10" s="547"/>
      <c r="JOO10" s="547"/>
      <c r="JOP10" s="547"/>
      <c r="JOQ10" s="547"/>
      <c r="JOR10" s="547"/>
      <c r="JOS10" s="547"/>
      <c r="JOT10" s="547"/>
      <c r="JOU10" s="547"/>
      <c r="JOV10" s="547"/>
      <c r="JOW10" s="547"/>
      <c r="JOX10" s="547"/>
      <c r="JOY10" s="547"/>
      <c r="JOZ10" s="547"/>
      <c r="JPA10" s="547"/>
      <c r="JPB10" s="547"/>
      <c r="JPC10" s="547"/>
      <c r="JPD10" s="547"/>
      <c r="JPE10" s="547"/>
      <c r="JPF10" s="547"/>
      <c r="JPG10" s="547"/>
      <c r="JPH10" s="547"/>
      <c r="JPI10" s="547"/>
      <c r="JPJ10" s="547"/>
      <c r="JPK10" s="547"/>
      <c r="JPL10" s="547"/>
      <c r="JPM10" s="547"/>
      <c r="JPN10" s="547"/>
      <c r="JPO10" s="547"/>
      <c r="JPP10" s="547"/>
      <c r="JPQ10" s="547"/>
      <c r="JPR10" s="547"/>
      <c r="JPS10" s="547"/>
      <c r="JPT10" s="547"/>
      <c r="JPU10" s="547"/>
      <c r="JPV10" s="547"/>
      <c r="JPW10" s="547"/>
      <c r="JPX10" s="547"/>
      <c r="JPY10" s="547"/>
      <c r="JPZ10" s="547"/>
      <c r="JQA10" s="547"/>
      <c r="JQB10" s="547"/>
      <c r="JQC10" s="547"/>
      <c r="JQD10" s="547"/>
      <c r="JQE10" s="547"/>
      <c r="JQF10" s="547"/>
      <c r="JQG10" s="547"/>
      <c r="JQH10" s="547"/>
      <c r="JQI10" s="547"/>
      <c r="JQJ10" s="547"/>
      <c r="JQK10" s="547"/>
      <c r="JQL10" s="547"/>
      <c r="JQM10" s="547"/>
      <c r="JQN10" s="547"/>
      <c r="JQO10" s="547"/>
      <c r="JQP10" s="547"/>
      <c r="JQQ10" s="547"/>
      <c r="JQR10" s="547"/>
      <c r="JQS10" s="547"/>
      <c r="JQT10" s="547"/>
      <c r="JQU10" s="547"/>
      <c r="JQV10" s="547"/>
      <c r="JQW10" s="547"/>
      <c r="JQX10" s="547"/>
      <c r="JQY10" s="547"/>
      <c r="JQZ10" s="547"/>
      <c r="JRA10" s="547"/>
      <c r="JRB10" s="547"/>
      <c r="JRC10" s="547"/>
      <c r="JRD10" s="547"/>
      <c r="JRE10" s="547"/>
      <c r="JRF10" s="547"/>
      <c r="JRG10" s="547"/>
      <c r="JRH10" s="547"/>
      <c r="JRI10" s="547"/>
      <c r="JRJ10" s="547"/>
      <c r="JRK10" s="547"/>
      <c r="JRL10" s="547"/>
      <c r="JRM10" s="547"/>
      <c r="JRN10" s="547"/>
      <c r="JRO10" s="547"/>
      <c r="JRP10" s="547"/>
      <c r="JRQ10" s="547"/>
      <c r="JRR10" s="547"/>
      <c r="JRS10" s="547"/>
      <c r="JRT10" s="547"/>
      <c r="JRU10" s="547"/>
      <c r="JRV10" s="547"/>
      <c r="JRW10" s="547"/>
      <c r="JRX10" s="547"/>
      <c r="JRY10" s="547"/>
      <c r="JRZ10" s="547"/>
      <c r="JSA10" s="547"/>
      <c r="JSB10" s="547"/>
      <c r="JSC10" s="547"/>
      <c r="JSD10" s="547"/>
      <c r="JSE10" s="547"/>
      <c r="JSF10" s="547"/>
      <c r="JSG10" s="547"/>
      <c r="JSH10" s="547"/>
      <c r="JSI10" s="547"/>
      <c r="JSJ10" s="547"/>
      <c r="JSK10" s="547"/>
      <c r="JSL10" s="547"/>
      <c r="JSM10" s="547"/>
      <c r="JSN10" s="547"/>
      <c r="JSO10" s="547"/>
      <c r="JSP10" s="547"/>
      <c r="JSQ10" s="547"/>
      <c r="JSR10" s="547"/>
      <c r="JSS10" s="547"/>
      <c r="JST10" s="547"/>
      <c r="JSU10" s="547"/>
      <c r="JSV10" s="547"/>
      <c r="JSW10" s="547"/>
      <c r="JSX10" s="547"/>
      <c r="JSY10" s="547"/>
      <c r="JSZ10" s="547"/>
      <c r="JTA10" s="547"/>
      <c r="JTB10" s="547"/>
      <c r="JTC10" s="547"/>
      <c r="JTD10" s="547"/>
      <c r="JTE10" s="547"/>
      <c r="JTF10" s="547"/>
      <c r="JTG10" s="547"/>
      <c r="JTH10" s="547"/>
      <c r="JTI10" s="547"/>
      <c r="JTJ10" s="547"/>
      <c r="JTK10" s="547"/>
      <c r="JTL10" s="547"/>
      <c r="JTM10" s="547"/>
      <c r="JTN10" s="547"/>
      <c r="JTO10" s="547"/>
      <c r="JTP10" s="547"/>
      <c r="JTQ10" s="547"/>
      <c r="JTR10" s="547"/>
      <c r="JTS10" s="547"/>
      <c r="JTT10" s="547"/>
      <c r="JTU10" s="547"/>
      <c r="JTV10" s="547"/>
      <c r="JTW10" s="547"/>
      <c r="JTX10" s="547"/>
      <c r="JTY10" s="547"/>
      <c r="JTZ10" s="547"/>
      <c r="JUA10" s="547"/>
      <c r="JUB10" s="547"/>
      <c r="JUC10" s="547"/>
      <c r="JUD10" s="547"/>
      <c r="JUE10" s="547"/>
      <c r="JUF10" s="547"/>
      <c r="JUG10" s="547"/>
      <c r="JUH10" s="547"/>
      <c r="JUI10" s="547"/>
      <c r="JUJ10" s="547"/>
      <c r="JUK10" s="547"/>
      <c r="JUL10" s="547"/>
      <c r="JUM10" s="547"/>
      <c r="JUN10" s="547"/>
      <c r="JUO10" s="547"/>
      <c r="JUP10" s="547"/>
      <c r="JUQ10" s="547"/>
      <c r="JUR10" s="547"/>
      <c r="JUS10" s="547"/>
      <c r="JUT10" s="547"/>
      <c r="JUU10" s="547"/>
      <c r="JUV10" s="547"/>
      <c r="JUW10" s="547"/>
      <c r="JUX10" s="547"/>
      <c r="JUY10" s="547"/>
      <c r="JUZ10" s="547"/>
      <c r="JVA10" s="547"/>
      <c r="JVB10" s="547"/>
      <c r="JVC10" s="547"/>
      <c r="JVD10" s="547"/>
      <c r="JVE10" s="547"/>
      <c r="JVF10" s="547"/>
      <c r="JVG10" s="547"/>
      <c r="JVH10" s="547"/>
      <c r="JVI10" s="547"/>
      <c r="JVJ10" s="547"/>
      <c r="JVK10" s="547"/>
      <c r="JVL10" s="547"/>
      <c r="JVM10" s="547"/>
      <c r="JVN10" s="547"/>
      <c r="JVO10" s="547"/>
      <c r="JVP10" s="547"/>
      <c r="JVQ10" s="547"/>
      <c r="JVR10" s="547"/>
      <c r="JVS10" s="547"/>
      <c r="JVT10" s="547"/>
      <c r="JVU10" s="547"/>
      <c r="JVV10" s="547"/>
      <c r="JVW10" s="547"/>
      <c r="JVX10" s="547"/>
      <c r="JVY10" s="547"/>
      <c r="JVZ10" s="547"/>
      <c r="JWA10" s="547"/>
      <c r="JWB10" s="547"/>
      <c r="JWC10" s="547"/>
      <c r="JWD10" s="547"/>
      <c r="JWE10" s="547"/>
      <c r="JWF10" s="547"/>
      <c r="JWG10" s="547"/>
      <c r="JWH10" s="547"/>
      <c r="JWI10" s="547"/>
      <c r="JWJ10" s="547"/>
      <c r="JWK10" s="547"/>
      <c r="JWL10" s="547"/>
      <c r="JWM10" s="547"/>
      <c r="JWN10" s="547"/>
      <c r="JWO10" s="547"/>
      <c r="JWP10" s="547"/>
      <c r="JWQ10" s="547"/>
      <c r="JWR10" s="547"/>
      <c r="JWS10" s="547"/>
      <c r="JWT10" s="547"/>
      <c r="JWU10" s="547"/>
      <c r="JWV10" s="547"/>
      <c r="JWW10" s="547"/>
      <c r="JWX10" s="547"/>
      <c r="JWY10" s="547"/>
      <c r="JWZ10" s="547"/>
      <c r="JXA10" s="547"/>
      <c r="JXB10" s="547"/>
      <c r="JXC10" s="547"/>
      <c r="JXD10" s="547"/>
      <c r="JXE10" s="547"/>
      <c r="JXF10" s="547"/>
      <c r="JXG10" s="547"/>
      <c r="JXH10" s="547"/>
      <c r="JXI10" s="547"/>
      <c r="JXJ10" s="547"/>
      <c r="JXK10" s="547"/>
      <c r="JXL10" s="547"/>
      <c r="JXM10" s="547"/>
      <c r="JXN10" s="547"/>
      <c r="JXO10" s="547"/>
      <c r="JXP10" s="547"/>
      <c r="JXQ10" s="547"/>
      <c r="JXR10" s="547"/>
      <c r="JXS10" s="547"/>
      <c r="JXT10" s="547"/>
      <c r="JXU10" s="547"/>
      <c r="JXV10" s="547"/>
      <c r="JXW10" s="547"/>
      <c r="JXX10" s="547"/>
      <c r="JXY10" s="547"/>
      <c r="JXZ10" s="547"/>
      <c r="JYA10" s="547"/>
      <c r="JYB10" s="547"/>
      <c r="JYC10" s="547"/>
      <c r="JYD10" s="547"/>
      <c r="JYE10" s="547"/>
      <c r="JYF10" s="547"/>
      <c r="JYG10" s="547"/>
      <c r="JYH10" s="547"/>
      <c r="JYI10" s="547"/>
      <c r="JYJ10" s="547"/>
      <c r="JYK10" s="547"/>
      <c r="JYL10" s="547"/>
      <c r="JYM10" s="547"/>
      <c r="JYN10" s="547"/>
      <c r="JYO10" s="547"/>
      <c r="JYP10" s="547"/>
      <c r="JYQ10" s="547"/>
      <c r="JYR10" s="547"/>
      <c r="JYS10" s="547"/>
      <c r="JYT10" s="547"/>
      <c r="JYU10" s="547"/>
      <c r="JYV10" s="547"/>
      <c r="JYW10" s="547"/>
      <c r="JYX10" s="547"/>
      <c r="JYY10" s="547"/>
      <c r="JYZ10" s="547"/>
      <c r="JZA10" s="547"/>
      <c r="JZB10" s="547"/>
      <c r="JZC10" s="547"/>
      <c r="JZD10" s="547"/>
      <c r="JZE10" s="547"/>
      <c r="JZF10" s="547"/>
      <c r="JZG10" s="547"/>
      <c r="JZH10" s="547"/>
      <c r="JZI10" s="547"/>
      <c r="JZJ10" s="547"/>
      <c r="JZK10" s="547"/>
      <c r="JZL10" s="547"/>
      <c r="JZM10" s="547"/>
      <c r="JZN10" s="547"/>
      <c r="JZO10" s="547"/>
      <c r="JZP10" s="547"/>
      <c r="JZQ10" s="547"/>
      <c r="JZR10" s="547"/>
      <c r="JZS10" s="547"/>
      <c r="JZT10" s="547"/>
      <c r="JZU10" s="547"/>
      <c r="JZV10" s="547"/>
      <c r="JZW10" s="547"/>
      <c r="JZX10" s="547"/>
      <c r="JZY10" s="547"/>
      <c r="JZZ10" s="547"/>
      <c r="KAA10" s="547"/>
      <c r="KAB10" s="547"/>
      <c r="KAC10" s="547"/>
      <c r="KAD10" s="547"/>
      <c r="KAE10" s="547"/>
      <c r="KAF10" s="547"/>
      <c r="KAG10" s="547"/>
      <c r="KAH10" s="547"/>
      <c r="KAI10" s="547"/>
      <c r="KAJ10" s="547"/>
      <c r="KAK10" s="547"/>
      <c r="KAL10" s="547"/>
      <c r="KAM10" s="547"/>
      <c r="KAN10" s="547"/>
      <c r="KAO10" s="547"/>
      <c r="KAP10" s="547"/>
      <c r="KAQ10" s="547"/>
      <c r="KAR10" s="547"/>
      <c r="KAS10" s="547"/>
      <c r="KAT10" s="547"/>
      <c r="KAU10" s="547"/>
      <c r="KAV10" s="547"/>
      <c r="KAW10" s="547"/>
      <c r="KAX10" s="547"/>
      <c r="KAY10" s="547"/>
      <c r="KAZ10" s="547"/>
      <c r="KBA10" s="547"/>
      <c r="KBB10" s="547"/>
      <c r="KBC10" s="547"/>
      <c r="KBD10" s="547"/>
      <c r="KBE10" s="547"/>
      <c r="KBF10" s="547"/>
      <c r="KBG10" s="547"/>
      <c r="KBH10" s="547"/>
      <c r="KBI10" s="547"/>
      <c r="KBJ10" s="547"/>
      <c r="KBK10" s="547"/>
      <c r="KBL10" s="547"/>
      <c r="KBM10" s="547"/>
      <c r="KBN10" s="547"/>
      <c r="KBO10" s="547"/>
      <c r="KBP10" s="547"/>
      <c r="KBQ10" s="547"/>
      <c r="KBR10" s="547"/>
      <c r="KBS10" s="547"/>
      <c r="KBT10" s="547"/>
      <c r="KBU10" s="547"/>
      <c r="KBV10" s="547"/>
      <c r="KBW10" s="547"/>
      <c r="KBX10" s="547"/>
      <c r="KBY10" s="547"/>
      <c r="KBZ10" s="547"/>
      <c r="KCA10" s="547"/>
      <c r="KCB10" s="547"/>
      <c r="KCC10" s="547"/>
      <c r="KCD10" s="547"/>
      <c r="KCE10" s="547"/>
      <c r="KCF10" s="547"/>
      <c r="KCG10" s="547"/>
      <c r="KCH10" s="547"/>
      <c r="KCI10" s="547"/>
      <c r="KCJ10" s="547"/>
      <c r="KCK10" s="547"/>
      <c r="KCL10" s="547"/>
      <c r="KCM10" s="547"/>
      <c r="KCN10" s="547"/>
      <c r="KCO10" s="547"/>
      <c r="KCP10" s="547"/>
      <c r="KCQ10" s="547"/>
      <c r="KCR10" s="547"/>
      <c r="KCS10" s="547"/>
      <c r="KCT10" s="547"/>
      <c r="KCU10" s="547"/>
      <c r="KCV10" s="547"/>
      <c r="KCW10" s="547"/>
      <c r="KCX10" s="547"/>
      <c r="KCY10" s="547"/>
      <c r="KCZ10" s="547"/>
      <c r="KDA10" s="547"/>
      <c r="KDB10" s="547"/>
      <c r="KDC10" s="547"/>
      <c r="KDD10" s="547"/>
      <c r="KDE10" s="547"/>
      <c r="KDF10" s="547"/>
      <c r="KDG10" s="547"/>
      <c r="KDH10" s="547"/>
      <c r="KDI10" s="547"/>
      <c r="KDJ10" s="547"/>
      <c r="KDK10" s="547"/>
      <c r="KDL10" s="547"/>
      <c r="KDM10" s="547"/>
      <c r="KDN10" s="547"/>
      <c r="KDO10" s="547"/>
      <c r="KDP10" s="547"/>
      <c r="KDQ10" s="547"/>
      <c r="KDR10" s="547"/>
      <c r="KDS10" s="547"/>
      <c r="KDT10" s="547"/>
      <c r="KDU10" s="547"/>
      <c r="KDV10" s="547"/>
      <c r="KDW10" s="547"/>
      <c r="KDX10" s="547"/>
      <c r="KDY10" s="547"/>
      <c r="KDZ10" s="547"/>
      <c r="KEA10" s="547"/>
      <c r="KEB10" s="547"/>
      <c r="KEC10" s="547"/>
      <c r="KED10" s="547"/>
      <c r="KEE10" s="547"/>
      <c r="KEF10" s="547"/>
      <c r="KEG10" s="547"/>
      <c r="KEH10" s="547"/>
      <c r="KEI10" s="547"/>
      <c r="KEJ10" s="547"/>
      <c r="KEK10" s="547"/>
      <c r="KEL10" s="547"/>
      <c r="KEM10" s="547"/>
      <c r="KEN10" s="547"/>
      <c r="KEO10" s="547"/>
      <c r="KEP10" s="547"/>
      <c r="KEQ10" s="547"/>
      <c r="KER10" s="547"/>
      <c r="KES10" s="547"/>
      <c r="KET10" s="547"/>
      <c r="KEU10" s="547"/>
      <c r="KEV10" s="547"/>
      <c r="KEW10" s="547"/>
      <c r="KEX10" s="547"/>
      <c r="KEY10" s="547"/>
      <c r="KEZ10" s="547"/>
      <c r="KFA10" s="547"/>
      <c r="KFB10" s="547"/>
      <c r="KFC10" s="547"/>
      <c r="KFD10" s="547"/>
      <c r="KFE10" s="547"/>
      <c r="KFF10" s="547"/>
      <c r="KFG10" s="547"/>
      <c r="KFH10" s="547"/>
      <c r="KFI10" s="547"/>
      <c r="KFJ10" s="547"/>
      <c r="KFK10" s="547"/>
      <c r="KFL10" s="547"/>
      <c r="KFM10" s="547"/>
      <c r="KFN10" s="547"/>
      <c r="KFO10" s="547"/>
      <c r="KFP10" s="547"/>
      <c r="KFQ10" s="547"/>
      <c r="KFR10" s="547"/>
      <c r="KFS10" s="547"/>
      <c r="KFT10" s="547"/>
      <c r="KFU10" s="547"/>
      <c r="KFV10" s="547"/>
      <c r="KFW10" s="547"/>
      <c r="KFX10" s="547"/>
      <c r="KFY10" s="547"/>
      <c r="KFZ10" s="547"/>
      <c r="KGA10" s="547"/>
      <c r="KGB10" s="547"/>
      <c r="KGC10" s="547"/>
      <c r="KGD10" s="547"/>
      <c r="KGE10" s="547"/>
      <c r="KGF10" s="547"/>
      <c r="KGG10" s="547"/>
      <c r="KGH10" s="547"/>
      <c r="KGI10" s="547"/>
      <c r="KGJ10" s="547"/>
      <c r="KGK10" s="547"/>
      <c r="KGL10" s="547"/>
      <c r="KGM10" s="547"/>
      <c r="KGN10" s="547"/>
      <c r="KGO10" s="547"/>
      <c r="KGP10" s="547"/>
      <c r="KGQ10" s="547"/>
      <c r="KGR10" s="547"/>
      <c r="KGS10" s="547"/>
      <c r="KGT10" s="547"/>
      <c r="KGU10" s="547"/>
      <c r="KGV10" s="547"/>
      <c r="KGW10" s="547"/>
      <c r="KGX10" s="547"/>
      <c r="KGY10" s="547"/>
      <c r="KGZ10" s="547"/>
      <c r="KHA10" s="547"/>
      <c r="KHB10" s="547"/>
      <c r="KHC10" s="547"/>
      <c r="KHD10" s="547"/>
      <c r="KHE10" s="547"/>
      <c r="KHF10" s="547"/>
      <c r="KHG10" s="547"/>
      <c r="KHH10" s="547"/>
      <c r="KHI10" s="547"/>
      <c r="KHJ10" s="547"/>
      <c r="KHK10" s="547"/>
      <c r="KHL10" s="547"/>
      <c r="KHM10" s="547"/>
      <c r="KHN10" s="547"/>
      <c r="KHO10" s="547"/>
      <c r="KHP10" s="547"/>
      <c r="KHQ10" s="547"/>
      <c r="KHR10" s="547"/>
      <c r="KHS10" s="547"/>
      <c r="KHT10" s="547"/>
      <c r="KHU10" s="547"/>
      <c r="KHV10" s="547"/>
      <c r="KHW10" s="547"/>
      <c r="KHX10" s="547"/>
      <c r="KHY10" s="547"/>
      <c r="KHZ10" s="547"/>
      <c r="KIA10" s="547"/>
      <c r="KIB10" s="547"/>
      <c r="KIC10" s="547"/>
      <c r="KID10" s="547"/>
      <c r="KIE10" s="547"/>
      <c r="KIF10" s="547"/>
      <c r="KIG10" s="547"/>
      <c r="KIH10" s="547"/>
      <c r="KII10" s="547"/>
      <c r="KIJ10" s="547"/>
      <c r="KIK10" s="547"/>
      <c r="KIL10" s="547"/>
      <c r="KIM10" s="547"/>
      <c r="KIN10" s="547"/>
      <c r="KIO10" s="547"/>
      <c r="KIP10" s="547"/>
      <c r="KIQ10" s="547"/>
      <c r="KIR10" s="547"/>
      <c r="KIS10" s="547"/>
      <c r="KIT10" s="547"/>
      <c r="KIU10" s="547"/>
      <c r="KIV10" s="547"/>
      <c r="KIW10" s="547"/>
      <c r="KIX10" s="547"/>
      <c r="KIY10" s="547"/>
      <c r="KIZ10" s="547"/>
      <c r="KJA10" s="547"/>
      <c r="KJB10" s="547"/>
      <c r="KJC10" s="547"/>
      <c r="KJD10" s="547"/>
      <c r="KJE10" s="547"/>
      <c r="KJF10" s="547"/>
      <c r="KJG10" s="547"/>
      <c r="KJH10" s="547"/>
      <c r="KJI10" s="547"/>
      <c r="KJJ10" s="547"/>
      <c r="KJK10" s="547"/>
      <c r="KJL10" s="547"/>
      <c r="KJM10" s="547"/>
      <c r="KJN10" s="547"/>
      <c r="KJO10" s="547"/>
      <c r="KJP10" s="547"/>
      <c r="KJQ10" s="547"/>
      <c r="KJR10" s="547"/>
      <c r="KJS10" s="547"/>
      <c r="KJT10" s="547"/>
      <c r="KJU10" s="547"/>
      <c r="KJV10" s="547"/>
      <c r="KJW10" s="547"/>
      <c r="KJX10" s="547"/>
      <c r="KJY10" s="547"/>
      <c r="KJZ10" s="547"/>
      <c r="KKA10" s="547"/>
      <c r="KKB10" s="547"/>
      <c r="KKC10" s="547"/>
      <c r="KKD10" s="547"/>
      <c r="KKE10" s="547"/>
      <c r="KKF10" s="547"/>
      <c r="KKG10" s="547"/>
      <c r="KKH10" s="547"/>
      <c r="KKI10" s="547"/>
      <c r="KKJ10" s="547"/>
      <c r="KKK10" s="547"/>
      <c r="KKL10" s="547"/>
      <c r="KKM10" s="547"/>
      <c r="KKN10" s="547"/>
      <c r="KKO10" s="547"/>
      <c r="KKP10" s="547"/>
      <c r="KKQ10" s="547"/>
      <c r="KKR10" s="547"/>
      <c r="KKS10" s="547"/>
      <c r="KKT10" s="547"/>
      <c r="KKU10" s="547"/>
      <c r="KKV10" s="547"/>
      <c r="KKW10" s="547"/>
      <c r="KKX10" s="547"/>
      <c r="KKY10" s="547"/>
      <c r="KKZ10" s="547"/>
      <c r="KLA10" s="547"/>
      <c r="KLB10" s="547"/>
      <c r="KLC10" s="547"/>
      <c r="KLD10" s="547"/>
      <c r="KLE10" s="547"/>
      <c r="KLF10" s="547"/>
      <c r="KLG10" s="547"/>
      <c r="KLH10" s="547"/>
      <c r="KLI10" s="547"/>
      <c r="KLJ10" s="547"/>
      <c r="KLK10" s="547"/>
      <c r="KLL10" s="547"/>
      <c r="KLM10" s="547"/>
      <c r="KLN10" s="547"/>
      <c r="KLO10" s="547"/>
      <c r="KLP10" s="547"/>
      <c r="KLQ10" s="547"/>
      <c r="KLR10" s="547"/>
      <c r="KLS10" s="547"/>
      <c r="KLT10" s="547"/>
      <c r="KLU10" s="547"/>
      <c r="KLV10" s="547"/>
      <c r="KLW10" s="547"/>
      <c r="KLX10" s="547"/>
      <c r="KLY10" s="547"/>
      <c r="KLZ10" s="547"/>
      <c r="KMA10" s="547"/>
      <c r="KMB10" s="547"/>
      <c r="KMC10" s="547"/>
      <c r="KMD10" s="547"/>
      <c r="KME10" s="547"/>
      <c r="KMF10" s="547"/>
      <c r="KMG10" s="547"/>
      <c r="KMH10" s="547"/>
      <c r="KMI10" s="547"/>
      <c r="KMJ10" s="547"/>
      <c r="KMK10" s="547"/>
      <c r="KML10" s="547"/>
      <c r="KMM10" s="547"/>
      <c r="KMN10" s="547"/>
      <c r="KMO10" s="547"/>
      <c r="KMP10" s="547"/>
      <c r="KMQ10" s="547"/>
      <c r="KMR10" s="547"/>
      <c r="KMS10" s="547"/>
      <c r="KMT10" s="547"/>
      <c r="KMU10" s="547"/>
      <c r="KMV10" s="547"/>
      <c r="KMW10" s="547"/>
      <c r="KMX10" s="547"/>
      <c r="KMY10" s="547"/>
      <c r="KMZ10" s="547"/>
      <c r="KNA10" s="547"/>
      <c r="KNB10" s="547"/>
      <c r="KNC10" s="547"/>
      <c r="KND10" s="547"/>
      <c r="KNE10" s="547"/>
      <c r="KNF10" s="547"/>
      <c r="KNG10" s="547"/>
      <c r="KNH10" s="547"/>
      <c r="KNI10" s="547"/>
      <c r="KNJ10" s="547"/>
      <c r="KNK10" s="547"/>
      <c r="KNL10" s="547"/>
      <c r="KNM10" s="547"/>
      <c r="KNN10" s="547"/>
      <c r="KNO10" s="547"/>
      <c r="KNP10" s="547"/>
      <c r="KNQ10" s="547"/>
      <c r="KNR10" s="547"/>
      <c r="KNS10" s="547"/>
      <c r="KNT10" s="547"/>
      <c r="KNU10" s="547"/>
      <c r="KNV10" s="547"/>
      <c r="KNW10" s="547"/>
      <c r="KNX10" s="547"/>
      <c r="KNY10" s="547"/>
      <c r="KNZ10" s="547"/>
      <c r="KOA10" s="547"/>
      <c r="KOB10" s="547"/>
      <c r="KOC10" s="547"/>
      <c r="KOD10" s="547"/>
      <c r="KOE10" s="547"/>
      <c r="KOF10" s="547"/>
      <c r="KOG10" s="547"/>
      <c r="KOH10" s="547"/>
      <c r="KOI10" s="547"/>
      <c r="KOJ10" s="547"/>
      <c r="KOK10" s="547"/>
      <c r="KOL10" s="547"/>
      <c r="KOM10" s="547"/>
      <c r="KON10" s="547"/>
      <c r="KOO10" s="547"/>
      <c r="KOP10" s="547"/>
      <c r="KOQ10" s="547"/>
      <c r="KOR10" s="547"/>
      <c r="KOS10" s="547"/>
      <c r="KOT10" s="547"/>
      <c r="KOU10" s="547"/>
      <c r="KOV10" s="547"/>
      <c r="KOW10" s="547"/>
      <c r="KOX10" s="547"/>
      <c r="KOY10" s="547"/>
      <c r="KOZ10" s="547"/>
      <c r="KPA10" s="547"/>
      <c r="KPB10" s="547"/>
      <c r="KPC10" s="547"/>
      <c r="KPD10" s="547"/>
      <c r="KPE10" s="547"/>
      <c r="KPF10" s="547"/>
      <c r="KPG10" s="547"/>
      <c r="KPH10" s="547"/>
      <c r="KPI10" s="547"/>
      <c r="KPJ10" s="547"/>
      <c r="KPK10" s="547"/>
      <c r="KPL10" s="547"/>
      <c r="KPM10" s="547"/>
      <c r="KPN10" s="547"/>
      <c r="KPO10" s="547"/>
      <c r="KPP10" s="547"/>
      <c r="KPQ10" s="547"/>
      <c r="KPR10" s="547"/>
      <c r="KPS10" s="547"/>
      <c r="KPT10" s="547"/>
      <c r="KPU10" s="547"/>
      <c r="KPV10" s="547"/>
      <c r="KPW10" s="547"/>
      <c r="KPX10" s="547"/>
      <c r="KPY10" s="547"/>
      <c r="KPZ10" s="547"/>
      <c r="KQA10" s="547"/>
      <c r="KQB10" s="547"/>
      <c r="KQC10" s="547"/>
      <c r="KQD10" s="547"/>
      <c r="KQE10" s="547"/>
      <c r="KQF10" s="547"/>
      <c r="KQG10" s="547"/>
      <c r="KQH10" s="547"/>
      <c r="KQI10" s="547"/>
      <c r="KQJ10" s="547"/>
      <c r="KQK10" s="547"/>
      <c r="KQL10" s="547"/>
      <c r="KQM10" s="547"/>
      <c r="KQN10" s="547"/>
      <c r="KQO10" s="547"/>
      <c r="KQP10" s="547"/>
      <c r="KQQ10" s="547"/>
      <c r="KQR10" s="547"/>
      <c r="KQS10" s="547"/>
      <c r="KQT10" s="547"/>
      <c r="KQU10" s="547"/>
      <c r="KQV10" s="547"/>
      <c r="KQW10" s="547"/>
      <c r="KQX10" s="547"/>
      <c r="KQY10" s="547"/>
      <c r="KQZ10" s="547"/>
      <c r="KRA10" s="547"/>
      <c r="KRB10" s="547"/>
      <c r="KRC10" s="547"/>
      <c r="KRD10" s="547"/>
      <c r="KRE10" s="547"/>
      <c r="KRF10" s="547"/>
      <c r="KRG10" s="547"/>
      <c r="KRH10" s="547"/>
      <c r="KRI10" s="547"/>
      <c r="KRJ10" s="547"/>
      <c r="KRK10" s="547"/>
      <c r="KRL10" s="547"/>
      <c r="KRM10" s="547"/>
      <c r="KRN10" s="547"/>
      <c r="KRO10" s="547"/>
      <c r="KRP10" s="547"/>
      <c r="KRQ10" s="547"/>
      <c r="KRR10" s="547"/>
      <c r="KRS10" s="547"/>
      <c r="KRT10" s="547"/>
      <c r="KRU10" s="547"/>
      <c r="KRV10" s="547"/>
      <c r="KRW10" s="547"/>
      <c r="KRX10" s="547"/>
      <c r="KRY10" s="547"/>
      <c r="KRZ10" s="547"/>
      <c r="KSA10" s="547"/>
      <c r="KSB10" s="547"/>
      <c r="KSC10" s="547"/>
      <c r="KSD10" s="547"/>
      <c r="KSE10" s="547"/>
      <c r="KSF10" s="547"/>
      <c r="KSG10" s="547"/>
      <c r="KSH10" s="547"/>
      <c r="KSI10" s="547"/>
      <c r="KSJ10" s="547"/>
      <c r="KSK10" s="547"/>
      <c r="KSL10" s="547"/>
      <c r="KSM10" s="547"/>
      <c r="KSN10" s="547"/>
      <c r="KSO10" s="547"/>
      <c r="KSP10" s="547"/>
      <c r="KSQ10" s="547"/>
      <c r="KSR10" s="547"/>
      <c r="KSS10" s="547"/>
      <c r="KST10" s="547"/>
      <c r="KSU10" s="547"/>
      <c r="KSV10" s="547"/>
      <c r="KSW10" s="547"/>
      <c r="KSX10" s="547"/>
      <c r="KSY10" s="547"/>
      <c r="KSZ10" s="547"/>
      <c r="KTA10" s="547"/>
      <c r="KTB10" s="547"/>
      <c r="KTC10" s="547"/>
      <c r="KTD10" s="547"/>
      <c r="KTE10" s="547"/>
      <c r="KTF10" s="547"/>
      <c r="KTG10" s="547"/>
      <c r="KTH10" s="547"/>
      <c r="KTI10" s="547"/>
      <c r="KTJ10" s="547"/>
      <c r="KTK10" s="547"/>
      <c r="KTL10" s="547"/>
      <c r="KTM10" s="547"/>
      <c r="KTN10" s="547"/>
      <c r="KTO10" s="547"/>
      <c r="KTP10" s="547"/>
      <c r="KTQ10" s="547"/>
      <c r="KTR10" s="547"/>
      <c r="KTS10" s="547"/>
      <c r="KTT10" s="547"/>
      <c r="KTU10" s="547"/>
      <c r="KTV10" s="547"/>
      <c r="KTW10" s="547"/>
      <c r="KTX10" s="547"/>
      <c r="KTY10" s="547"/>
      <c r="KTZ10" s="547"/>
      <c r="KUA10" s="547"/>
      <c r="KUB10" s="547"/>
      <c r="KUC10" s="547"/>
      <c r="KUD10" s="547"/>
      <c r="KUE10" s="547"/>
      <c r="KUF10" s="547"/>
      <c r="KUG10" s="547"/>
      <c r="KUH10" s="547"/>
      <c r="KUI10" s="547"/>
      <c r="KUJ10" s="547"/>
      <c r="KUK10" s="547"/>
      <c r="KUL10" s="547"/>
      <c r="KUM10" s="547"/>
      <c r="KUN10" s="547"/>
      <c r="KUO10" s="547"/>
      <c r="KUP10" s="547"/>
      <c r="KUQ10" s="547"/>
      <c r="KUR10" s="547"/>
      <c r="KUS10" s="547"/>
      <c r="KUT10" s="547"/>
      <c r="KUU10" s="547"/>
      <c r="KUV10" s="547"/>
      <c r="KUW10" s="547"/>
      <c r="KUX10" s="547"/>
      <c r="KUY10" s="547"/>
      <c r="KUZ10" s="547"/>
      <c r="KVA10" s="547"/>
      <c r="KVB10" s="547"/>
      <c r="KVC10" s="547"/>
      <c r="KVD10" s="547"/>
      <c r="KVE10" s="547"/>
      <c r="KVF10" s="547"/>
      <c r="KVG10" s="547"/>
      <c r="KVH10" s="547"/>
      <c r="KVI10" s="547"/>
      <c r="KVJ10" s="547"/>
      <c r="KVK10" s="547"/>
      <c r="KVL10" s="547"/>
      <c r="KVM10" s="547"/>
      <c r="KVN10" s="547"/>
      <c r="KVO10" s="547"/>
      <c r="KVP10" s="547"/>
      <c r="KVQ10" s="547"/>
      <c r="KVR10" s="547"/>
      <c r="KVS10" s="547"/>
      <c r="KVT10" s="547"/>
      <c r="KVU10" s="547"/>
      <c r="KVV10" s="547"/>
      <c r="KVW10" s="547"/>
      <c r="KVX10" s="547"/>
      <c r="KVY10" s="547"/>
      <c r="KVZ10" s="547"/>
      <c r="KWA10" s="547"/>
      <c r="KWB10" s="547"/>
      <c r="KWC10" s="547"/>
      <c r="KWD10" s="547"/>
      <c r="KWE10" s="547"/>
      <c r="KWF10" s="547"/>
      <c r="KWG10" s="547"/>
      <c r="KWH10" s="547"/>
      <c r="KWI10" s="547"/>
      <c r="KWJ10" s="547"/>
      <c r="KWK10" s="547"/>
      <c r="KWL10" s="547"/>
      <c r="KWM10" s="547"/>
      <c r="KWN10" s="547"/>
      <c r="KWO10" s="547"/>
      <c r="KWP10" s="547"/>
      <c r="KWQ10" s="547"/>
      <c r="KWR10" s="547"/>
      <c r="KWS10" s="547"/>
      <c r="KWT10" s="547"/>
      <c r="KWU10" s="547"/>
      <c r="KWV10" s="547"/>
      <c r="KWW10" s="547"/>
      <c r="KWX10" s="547"/>
      <c r="KWY10" s="547"/>
      <c r="KWZ10" s="547"/>
      <c r="KXA10" s="547"/>
      <c r="KXB10" s="547"/>
      <c r="KXC10" s="547"/>
      <c r="KXD10" s="547"/>
      <c r="KXE10" s="547"/>
      <c r="KXF10" s="547"/>
      <c r="KXG10" s="547"/>
      <c r="KXH10" s="547"/>
      <c r="KXI10" s="547"/>
      <c r="KXJ10" s="547"/>
      <c r="KXK10" s="547"/>
      <c r="KXL10" s="547"/>
      <c r="KXM10" s="547"/>
      <c r="KXN10" s="547"/>
      <c r="KXO10" s="547"/>
      <c r="KXP10" s="547"/>
      <c r="KXQ10" s="547"/>
      <c r="KXR10" s="547"/>
      <c r="KXS10" s="547"/>
      <c r="KXT10" s="547"/>
      <c r="KXU10" s="547"/>
      <c r="KXV10" s="547"/>
      <c r="KXW10" s="547"/>
      <c r="KXX10" s="547"/>
      <c r="KXY10" s="547"/>
      <c r="KXZ10" s="547"/>
      <c r="KYA10" s="547"/>
      <c r="KYB10" s="547"/>
      <c r="KYC10" s="547"/>
      <c r="KYD10" s="547"/>
      <c r="KYE10" s="547"/>
      <c r="KYF10" s="547"/>
      <c r="KYG10" s="547"/>
      <c r="KYH10" s="547"/>
      <c r="KYI10" s="547"/>
      <c r="KYJ10" s="547"/>
      <c r="KYK10" s="547"/>
      <c r="KYL10" s="547"/>
      <c r="KYM10" s="547"/>
      <c r="KYN10" s="547"/>
      <c r="KYO10" s="547"/>
      <c r="KYP10" s="547"/>
      <c r="KYQ10" s="547"/>
      <c r="KYR10" s="547"/>
      <c r="KYS10" s="547"/>
      <c r="KYT10" s="547"/>
      <c r="KYU10" s="547"/>
      <c r="KYV10" s="547"/>
      <c r="KYW10" s="547"/>
      <c r="KYX10" s="547"/>
      <c r="KYY10" s="547"/>
      <c r="KYZ10" s="547"/>
      <c r="KZA10" s="547"/>
      <c r="KZB10" s="547"/>
      <c r="KZC10" s="547"/>
      <c r="KZD10" s="547"/>
      <c r="KZE10" s="547"/>
      <c r="KZF10" s="547"/>
      <c r="KZG10" s="547"/>
      <c r="KZH10" s="547"/>
      <c r="KZI10" s="547"/>
      <c r="KZJ10" s="547"/>
      <c r="KZK10" s="547"/>
      <c r="KZL10" s="547"/>
      <c r="KZM10" s="547"/>
      <c r="KZN10" s="547"/>
      <c r="KZO10" s="547"/>
      <c r="KZP10" s="547"/>
      <c r="KZQ10" s="547"/>
      <c r="KZR10" s="547"/>
      <c r="KZS10" s="547"/>
      <c r="KZT10" s="547"/>
      <c r="KZU10" s="547"/>
      <c r="KZV10" s="547"/>
      <c r="KZW10" s="547"/>
      <c r="KZX10" s="547"/>
      <c r="KZY10" s="547"/>
      <c r="KZZ10" s="547"/>
      <c r="LAA10" s="547"/>
      <c r="LAB10" s="547"/>
      <c r="LAC10" s="547"/>
      <c r="LAD10" s="547"/>
      <c r="LAE10" s="547"/>
      <c r="LAF10" s="547"/>
      <c r="LAG10" s="547"/>
      <c r="LAH10" s="547"/>
      <c r="LAI10" s="547"/>
      <c r="LAJ10" s="547"/>
      <c r="LAK10" s="547"/>
      <c r="LAL10" s="547"/>
      <c r="LAM10" s="547"/>
      <c r="LAN10" s="547"/>
      <c r="LAO10" s="547"/>
      <c r="LAP10" s="547"/>
      <c r="LAQ10" s="547"/>
      <c r="LAR10" s="547"/>
      <c r="LAS10" s="547"/>
      <c r="LAT10" s="547"/>
      <c r="LAU10" s="547"/>
      <c r="LAV10" s="547"/>
      <c r="LAW10" s="547"/>
      <c r="LAX10" s="547"/>
      <c r="LAY10" s="547"/>
      <c r="LAZ10" s="547"/>
      <c r="LBA10" s="547"/>
      <c r="LBB10" s="547"/>
      <c r="LBC10" s="547"/>
      <c r="LBD10" s="547"/>
      <c r="LBE10" s="547"/>
      <c r="LBF10" s="547"/>
      <c r="LBG10" s="547"/>
      <c r="LBH10" s="547"/>
      <c r="LBI10" s="547"/>
      <c r="LBJ10" s="547"/>
      <c r="LBK10" s="547"/>
      <c r="LBL10" s="547"/>
      <c r="LBM10" s="547"/>
      <c r="LBN10" s="547"/>
      <c r="LBO10" s="547"/>
      <c r="LBP10" s="547"/>
      <c r="LBQ10" s="547"/>
      <c r="LBR10" s="547"/>
      <c r="LBS10" s="547"/>
      <c r="LBT10" s="547"/>
      <c r="LBU10" s="547"/>
      <c r="LBV10" s="547"/>
      <c r="LBW10" s="547"/>
      <c r="LBX10" s="547"/>
      <c r="LBY10" s="547"/>
      <c r="LBZ10" s="547"/>
      <c r="LCA10" s="547"/>
      <c r="LCB10" s="547"/>
      <c r="LCC10" s="547"/>
      <c r="LCD10" s="547"/>
      <c r="LCE10" s="547"/>
      <c r="LCF10" s="547"/>
      <c r="LCG10" s="547"/>
      <c r="LCH10" s="547"/>
      <c r="LCI10" s="547"/>
      <c r="LCJ10" s="547"/>
      <c r="LCK10" s="547"/>
      <c r="LCL10" s="547"/>
      <c r="LCM10" s="547"/>
      <c r="LCN10" s="547"/>
      <c r="LCO10" s="547"/>
      <c r="LCP10" s="547"/>
      <c r="LCQ10" s="547"/>
      <c r="LCR10" s="547"/>
      <c r="LCS10" s="547"/>
      <c r="LCT10" s="547"/>
      <c r="LCU10" s="547"/>
      <c r="LCV10" s="547"/>
      <c r="LCW10" s="547"/>
      <c r="LCX10" s="547"/>
      <c r="LCY10" s="547"/>
      <c r="LCZ10" s="547"/>
      <c r="LDA10" s="547"/>
      <c r="LDB10" s="547"/>
      <c r="LDC10" s="547"/>
      <c r="LDD10" s="547"/>
      <c r="LDE10" s="547"/>
      <c r="LDF10" s="547"/>
      <c r="LDG10" s="547"/>
      <c r="LDH10" s="547"/>
      <c r="LDI10" s="547"/>
      <c r="LDJ10" s="547"/>
      <c r="LDK10" s="547"/>
      <c r="LDL10" s="547"/>
      <c r="LDM10" s="547"/>
      <c r="LDN10" s="547"/>
      <c r="LDO10" s="547"/>
      <c r="LDP10" s="547"/>
      <c r="LDQ10" s="547"/>
      <c r="LDR10" s="547"/>
      <c r="LDS10" s="547"/>
      <c r="LDT10" s="547"/>
      <c r="LDU10" s="547"/>
      <c r="LDV10" s="547"/>
      <c r="LDW10" s="547"/>
      <c r="LDX10" s="547"/>
      <c r="LDY10" s="547"/>
      <c r="LDZ10" s="547"/>
      <c r="LEA10" s="547"/>
      <c r="LEB10" s="547"/>
      <c r="LEC10" s="547"/>
      <c r="LED10" s="547"/>
      <c r="LEE10" s="547"/>
      <c r="LEF10" s="547"/>
      <c r="LEG10" s="547"/>
      <c r="LEH10" s="547"/>
      <c r="LEI10" s="547"/>
      <c r="LEJ10" s="547"/>
      <c r="LEK10" s="547"/>
      <c r="LEL10" s="547"/>
      <c r="LEM10" s="547"/>
      <c r="LEN10" s="547"/>
      <c r="LEO10" s="547"/>
      <c r="LEP10" s="547"/>
      <c r="LEQ10" s="547"/>
      <c r="LER10" s="547"/>
      <c r="LES10" s="547"/>
      <c r="LET10" s="547"/>
      <c r="LEU10" s="547"/>
      <c r="LEV10" s="547"/>
      <c r="LEW10" s="547"/>
      <c r="LEX10" s="547"/>
      <c r="LEY10" s="547"/>
      <c r="LEZ10" s="547"/>
      <c r="LFA10" s="547"/>
      <c r="LFB10" s="547"/>
      <c r="LFC10" s="547"/>
      <c r="LFD10" s="547"/>
      <c r="LFE10" s="547"/>
      <c r="LFF10" s="547"/>
      <c r="LFG10" s="547"/>
      <c r="LFH10" s="547"/>
      <c r="LFI10" s="547"/>
      <c r="LFJ10" s="547"/>
      <c r="LFK10" s="547"/>
      <c r="LFL10" s="547"/>
      <c r="LFM10" s="547"/>
      <c r="LFN10" s="547"/>
      <c r="LFO10" s="547"/>
      <c r="LFP10" s="547"/>
      <c r="LFQ10" s="547"/>
      <c r="LFR10" s="547"/>
      <c r="LFS10" s="547"/>
      <c r="LFT10" s="547"/>
      <c r="LFU10" s="547"/>
      <c r="LFV10" s="547"/>
      <c r="LFW10" s="547"/>
      <c r="LFX10" s="547"/>
      <c r="LFY10" s="547"/>
      <c r="LFZ10" s="547"/>
      <c r="LGA10" s="547"/>
      <c r="LGB10" s="547"/>
      <c r="LGC10" s="547"/>
      <c r="LGD10" s="547"/>
      <c r="LGE10" s="547"/>
      <c r="LGF10" s="547"/>
      <c r="LGG10" s="547"/>
      <c r="LGH10" s="547"/>
      <c r="LGI10" s="547"/>
      <c r="LGJ10" s="547"/>
      <c r="LGK10" s="547"/>
      <c r="LGL10" s="547"/>
      <c r="LGM10" s="547"/>
      <c r="LGN10" s="547"/>
      <c r="LGO10" s="547"/>
      <c r="LGP10" s="547"/>
      <c r="LGQ10" s="547"/>
      <c r="LGR10" s="547"/>
      <c r="LGS10" s="547"/>
      <c r="LGT10" s="547"/>
      <c r="LGU10" s="547"/>
      <c r="LGV10" s="547"/>
      <c r="LGW10" s="547"/>
      <c r="LGX10" s="547"/>
      <c r="LGY10" s="547"/>
      <c r="LGZ10" s="547"/>
      <c r="LHA10" s="547"/>
      <c r="LHB10" s="547"/>
      <c r="LHC10" s="547"/>
      <c r="LHD10" s="547"/>
      <c r="LHE10" s="547"/>
      <c r="LHF10" s="547"/>
      <c r="LHG10" s="547"/>
      <c r="LHH10" s="547"/>
      <c r="LHI10" s="547"/>
      <c r="LHJ10" s="547"/>
      <c r="LHK10" s="547"/>
      <c r="LHL10" s="547"/>
      <c r="LHM10" s="547"/>
      <c r="LHN10" s="547"/>
      <c r="LHO10" s="547"/>
      <c r="LHP10" s="547"/>
      <c r="LHQ10" s="547"/>
      <c r="LHR10" s="547"/>
      <c r="LHS10" s="547"/>
      <c r="LHT10" s="547"/>
      <c r="LHU10" s="547"/>
      <c r="LHV10" s="547"/>
      <c r="LHW10" s="547"/>
      <c r="LHX10" s="547"/>
      <c r="LHY10" s="547"/>
      <c r="LHZ10" s="547"/>
      <c r="LIA10" s="547"/>
      <c r="LIB10" s="547"/>
      <c r="LIC10" s="547"/>
      <c r="LID10" s="547"/>
      <c r="LIE10" s="547"/>
      <c r="LIF10" s="547"/>
      <c r="LIG10" s="547"/>
      <c r="LIH10" s="547"/>
      <c r="LII10" s="547"/>
      <c r="LIJ10" s="547"/>
      <c r="LIK10" s="547"/>
      <c r="LIL10" s="547"/>
      <c r="LIM10" s="547"/>
      <c r="LIN10" s="547"/>
      <c r="LIO10" s="547"/>
      <c r="LIP10" s="547"/>
      <c r="LIQ10" s="547"/>
      <c r="LIR10" s="547"/>
      <c r="LIS10" s="547"/>
      <c r="LIT10" s="547"/>
      <c r="LIU10" s="547"/>
      <c r="LIV10" s="547"/>
      <c r="LIW10" s="547"/>
      <c r="LIX10" s="547"/>
      <c r="LIY10" s="547"/>
      <c r="LIZ10" s="547"/>
      <c r="LJA10" s="547"/>
      <c r="LJB10" s="547"/>
      <c r="LJC10" s="547"/>
      <c r="LJD10" s="547"/>
      <c r="LJE10" s="547"/>
      <c r="LJF10" s="547"/>
      <c r="LJG10" s="547"/>
      <c r="LJH10" s="547"/>
      <c r="LJI10" s="547"/>
      <c r="LJJ10" s="547"/>
      <c r="LJK10" s="547"/>
      <c r="LJL10" s="547"/>
      <c r="LJM10" s="547"/>
      <c r="LJN10" s="547"/>
      <c r="LJO10" s="547"/>
      <c r="LJP10" s="547"/>
      <c r="LJQ10" s="547"/>
      <c r="LJR10" s="547"/>
      <c r="LJS10" s="547"/>
      <c r="LJT10" s="547"/>
      <c r="LJU10" s="547"/>
      <c r="LJV10" s="547"/>
      <c r="LJW10" s="547"/>
      <c r="LJX10" s="547"/>
      <c r="LJY10" s="547"/>
      <c r="LJZ10" s="547"/>
      <c r="LKA10" s="547"/>
      <c r="LKB10" s="547"/>
      <c r="LKC10" s="547"/>
      <c r="LKD10" s="547"/>
      <c r="LKE10" s="547"/>
      <c r="LKF10" s="547"/>
      <c r="LKG10" s="547"/>
      <c r="LKH10" s="547"/>
      <c r="LKI10" s="547"/>
      <c r="LKJ10" s="547"/>
      <c r="LKK10" s="547"/>
      <c r="LKL10" s="547"/>
      <c r="LKM10" s="547"/>
      <c r="LKN10" s="547"/>
      <c r="LKO10" s="547"/>
      <c r="LKP10" s="547"/>
      <c r="LKQ10" s="547"/>
      <c r="LKR10" s="547"/>
      <c r="LKS10" s="547"/>
      <c r="LKT10" s="547"/>
      <c r="LKU10" s="547"/>
      <c r="LKV10" s="547"/>
      <c r="LKW10" s="547"/>
      <c r="LKX10" s="547"/>
      <c r="LKY10" s="547"/>
      <c r="LKZ10" s="547"/>
      <c r="LLA10" s="547"/>
      <c r="LLB10" s="547"/>
      <c r="LLC10" s="547"/>
      <c r="LLD10" s="547"/>
      <c r="LLE10" s="547"/>
      <c r="LLF10" s="547"/>
      <c r="LLG10" s="547"/>
      <c r="LLH10" s="547"/>
      <c r="LLI10" s="547"/>
      <c r="LLJ10" s="547"/>
      <c r="LLK10" s="547"/>
      <c r="LLL10" s="547"/>
      <c r="LLM10" s="547"/>
      <c r="LLN10" s="547"/>
      <c r="LLO10" s="547"/>
      <c r="LLP10" s="547"/>
      <c r="LLQ10" s="547"/>
      <c r="LLR10" s="547"/>
      <c r="LLS10" s="547"/>
      <c r="LLT10" s="547"/>
      <c r="LLU10" s="547"/>
      <c r="LLV10" s="547"/>
      <c r="LLW10" s="547"/>
      <c r="LLX10" s="547"/>
      <c r="LLY10" s="547"/>
      <c r="LLZ10" s="547"/>
      <c r="LMA10" s="547"/>
      <c r="LMB10" s="547"/>
      <c r="LMC10" s="547"/>
      <c r="LMD10" s="547"/>
      <c r="LME10" s="547"/>
      <c r="LMF10" s="547"/>
      <c r="LMG10" s="547"/>
      <c r="LMH10" s="547"/>
      <c r="LMI10" s="547"/>
      <c r="LMJ10" s="547"/>
      <c r="LMK10" s="547"/>
      <c r="LML10" s="547"/>
      <c r="LMM10" s="547"/>
      <c r="LMN10" s="547"/>
      <c r="LMO10" s="547"/>
      <c r="LMP10" s="547"/>
      <c r="LMQ10" s="547"/>
      <c r="LMR10" s="547"/>
      <c r="LMS10" s="547"/>
      <c r="LMT10" s="547"/>
      <c r="LMU10" s="547"/>
      <c r="LMV10" s="547"/>
      <c r="LMW10" s="547"/>
      <c r="LMX10" s="547"/>
      <c r="LMY10" s="547"/>
      <c r="LMZ10" s="547"/>
      <c r="LNA10" s="547"/>
      <c r="LNB10" s="547"/>
      <c r="LNC10" s="547"/>
      <c r="LND10" s="547"/>
      <c r="LNE10" s="547"/>
      <c r="LNF10" s="547"/>
      <c r="LNG10" s="547"/>
      <c r="LNH10" s="547"/>
      <c r="LNI10" s="547"/>
      <c r="LNJ10" s="547"/>
      <c r="LNK10" s="547"/>
      <c r="LNL10" s="547"/>
      <c r="LNM10" s="547"/>
      <c r="LNN10" s="547"/>
      <c r="LNO10" s="547"/>
      <c r="LNP10" s="547"/>
      <c r="LNQ10" s="547"/>
      <c r="LNR10" s="547"/>
      <c r="LNS10" s="547"/>
      <c r="LNT10" s="547"/>
      <c r="LNU10" s="547"/>
      <c r="LNV10" s="547"/>
      <c r="LNW10" s="547"/>
      <c r="LNX10" s="547"/>
      <c r="LNY10" s="547"/>
      <c r="LNZ10" s="547"/>
      <c r="LOA10" s="547"/>
      <c r="LOB10" s="547"/>
      <c r="LOC10" s="547"/>
      <c r="LOD10" s="547"/>
      <c r="LOE10" s="547"/>
      <c r="LOF10" s="547"/>
      <c r="LOG10" s="547"/>
      <c r="LOH10" s="547"/>
      <c r="LOI10" s="547"/>
      <c r="LOJ10" s="547"/>
      <c r="LOK10" s="547"/>
      <c r="LOL10" s="547"/>
      <c r="LOM10" s="547"/>
      <c r="LON10" s="547"/>
      <c r="LOO10" s="547"/>
      <c r="LOP10" s="547"/>
      <c r="LOQ10" s="547"/>
      <c r="LOR10" s="547"/>
      <c r="LOS10" s="547"/>
      <c r="LOT10" s="547"/>
      <c r="LOU10" s="547"/>
      <c r="LOV10" s="547"/>
      <c r="LOW10" s="547"/>
      <c r="LOX10" s="547"/>
      <c r="LOY10" s="547"/>
      <c r="LOZ10" s="547"/>
      <c r="LPA10" s="547"/>
      <c r="LPB10" s="547"/>
      <c r="LPC10" s="547"/>
      <c r="LPD10" s="547"/>
      <c r="LPE10" s="547"/>
      <c r="LPF10" s="547"/>
      <c r="LPG10" s="547"/>
      <c r="LPH10" s="547"/>
      <c r="LPI10" s="547"/>
      <c r="LPJ10" s="547"/>
      <c r="LPK10" s="547"/>
      <c r="LPL10" s="547"/>
      <c r="LPM10" s="547"/>
      <c r="LPN10" s="547"/>
      <c r="LPO10" s="547"/>
      <c r="LPP10" s="547"/>
      <c r="LPQ10" s="547"/>
      <c r="LPR10" s="547"/>
      <c r="LPS10" s="547"/>
      <c r="LPT10" s="547"/>
      <c r="LPU10" s="547"/>
      <c r="LPV10" s="547"/>
      <c r="LPW10" s="547"/>
      <c r="LPX10" s="547"/>
      <c r="LPY10" s="547"/>
      <c r="LPZ10" s="547"/>
      <c r="LQA10" s="547"/>
      <c r="LQB10" s="547"/>
      <c r="LQC10" s="547"/>
      <c r="LQD10" s="547"/>
      <c r="LQE10" s="547"/>
      <c r="LQF10" s="547"/>
      <c r="LQG10" s="547"/>
      <c r="LQH10" s="547"/>
      <c r="LQI10" s="547"/>
      <c r="LQJ10" s="547"/>
      <c r="LQK10" s="547"/>
      <c r="LQL10" s="547"/>
      <c r="LQM10" s="547"/>
      <c r="LQN10" s="547"/>
      <c r="LQO10" s="547"/>
      <c r="LQP10" s="547"/>
      <c r="LQQ10" s="547"/>
      <c r="LQR10" s="547"/>
      <c r="LQS10" s="547"/>
      <c r="LQT10" s="547"/>
      <c r="LQU10" s="547"/>
      <c r="LQV10" s="547"/>
      <c r="LQW10" s="547"/>
      <c r="LQX10" s="547"/>
      <c r="LQY10" s="547"/>
      <c r="LQZ10" s="547"/>
      <c r="LRA10" s="547"/>
      <c r="LRB10" s="547"/>
      <c r="LRC10" s="547"/>
      <c r="LRD10" s="547"/>
      <c r="LRE10" s="547"/>
      <c r="LRF10" s="547"/>
      <c r="LRG10" s="547"/>
      <c r="LRH10" s="547"/>
      <c r="LRI10" s="547"/>
      <c r="LRJ10" s="547"/>
      <c r="LRK10" s="547"/>
      <c r="LRL10" s="547"/>
      <c r="LRM10" s="547"/>
      <c r="LRN10" s="547"/>
      <c r="LRO10" s="547"/>
      <c r="LRP10" s="547"/>
      <c r="LRQ10" s="547"/>
      <c r="LRR10" s="547"/>
      <c r="LRS10" s="547"/>
      <c r="LRT10" s="547"/>
      <c r="LRU10" s="547"/>
      <c r="LRV10" s="547"/>
      <c r="LRW10" s="547"/>
      <c r="LRX10" s="547"/>
      <c r="LRY10" s="547"/>
      <c r="LRZ10" s="547"/>
      <c r="LSA10" s="547"/>
      <c r="LSB10" s="547"/>
      <c r="LSC10" s="547"/>
      <c r="LSD10" s="547"/>
      <c r="LSE10" s="547"/>
      <c r="LSF10" s="547"/>
      <c r="LSG10" s="547"/>
      <c r="LSH10" s="547"/>
      <c r="LSI10" s="547"/>
      <c r="LSJ10" s="547"/>
      <c r="LSK10" s="547"/>
      <c r="LSL10" s="547"/>
      <c r="LSM10" s="547"/>
      <c r="LSN10" s="547"/>
      <c r="LSO10" s="547"/>
      <c r="LSP10" s="547"/>
      <c r="LSQ10" s="547"/>
      <c r="LSR10" s="547"/>
      <c r="LSS10" s="547"/>
      <c r="LST10" s="547"/>
      <c r="LSU10" s="547"/>
      <c r="LSV10" s="547"/>
      <c r="LSW10" s="547"/>
      <c r="LSX10" s="547"/>
      <c r="LSY10" s="547"/>
      <c r="LSZ10" s="547"/>
      <c r="LTA10" s="547"/>
      <c r="LTB10" s="547"/>
      <c r="LTC10" s="547"/>
      <c r="LTD10" s="547"/>
      <c r="LTE10" s="547"/>
      <c r="LTF10" s="547"/>
      <c r="LTG10" s="547"/>
      <c r="LTH10" s="547"/>
      <c r="LTI10" s="547"/>
      <c r="LTJ10" s="547"/>
      <c r="LTK10" s="547"/>
      <c r="LTL10" s="547"/>
      <c r="LTM10" s="547"/>
      <c r="LTN10" s="547"/>
      <c r="LTO10" s="547"/>
      <c r="LTP10" s="547"/>
      <c r="LTQ10" s="547"/>
      <c r="LTR10" s="547"/>
      <c r="LTS10" s="547"/>
      <c r="LTT10" s="547"/>
      <c r="LTU10" s="547"/>
      <c r="LTV10" s="547"/>
      <c r="LTW10" s="547"/>
      <c r="LTX10" s="547"/>
      <c r="LTY10" s="547"/>
      <c r="LTZ10" s="547"/>
      <c r="LUA10" s="547"/>
      <c r="LUB10" s="547"/>
      <c r="LUC10" s="547"/>
      <c r="LUD10" s="547"/>
      <c r="LUE10" s="547"/>
      <c r="LUF10" s="547"/>
      <c r="LUG10" s="547"/>
      <c r="LUH10" s="547"/>
      <c r="LUI10" s="547"/>
      <c r="LUJ10" s="547"/>
      <c r="LUK10" s="547"/>
      <c r="LUL10" s="547"/>
      <c r="LUM10" s="547"/>
      <c r="LUN10" s="547"/>
      <c r="LUO10" s="547"/>
      <c r="LUP10" s="547"/>
      <c r="LUQ10" s="547"/>
      <c r="LUR10" s="547"/>
      <c r="LUS10" s="547"/>
      <c r="LUT10" s="547"/>
      <c r="LUU10" s="547"/>
      <c r="LUV10" s="547"/>
      <c r="LUW10" s="547"/>
      <c r="LUX10" s="547"/>
      <c r="LUY10" s="547"/>
      <c r="LUZ10" s="547"/>
      <c r="LVA10" s="547"/>
      <c r="LVB10" s="547"/>
      <c r="LVC10" s="547"/>
      <c r="LVD10" s="547"/>
      <c r="LVE10" s="547"/>
      <c r="LVF10" s="547"/>
      <c r="LVG10" s="547"/>
      <c r="LVH10" s="547"/>
      <c r="LVI10" s="547"/>
      <c r="LVJ10" s="547"/>
      <c r="LVK10" s="547"/>
      <c r="LVL10" s="547"/>
      <c r="LVM10" s="547"/>
      <c r="LVN10" s="547"/>
      <c r="LVO10" s="547"/>
      <c r="LVP10" s="547"/>
      <c r="LVQ10" s="547"/>
      <c r="LVR10" s="547"/>
      <c r="LVS10" s="547"/>
      <c r="LVT10" s="547"/>
      <c r="LVU10" s="547"/>
      <c r="LVV10" s="547"/>
      <c r="LVW10" s="547"/>
      <c r="LVX10" s="547"/>
      <c r="LVY10" s="547"/>
      <c r="LVZ10" s="547"/>
      <c r="LWA10" s="547"/>
      <c r="LWB10" s="547"/>
      <c r="LWC10" s="547"/>
      <c r="LWD10" s="547"/>
      <c r="LWE10" s="547"/>
      <c r="LWF10" s="547"/>
      <c r="LWG10" s="547"/>
      <c r="LWH10" s="547"/>
      <c r="LWI10" s="547"/>
      <c r="LWJ10" s="547"/>
      <c r="LWK10" s="547"/>
      <c r="LWL10" s="547"/>
      <c r="LWM10" s="547"/>
      <c r="LWN10" s="547"/>
      <c r="LWO10" s="547"/>
      <c r="LWP10" s="547"/>
      <c r="LWQ10" s="547"/>
      <c r="LWR10" s="547"/>
      <c r="LWS10" s="547"/>
      <c r="LWT10" s="547"/>
      <c r="LWU10" s="547"/>
      <c r="LWV10" s="547"/>
      <c r="LWW10" s="547"/>
      <c r="LWX10" s="547"/>
      <c r="LWY10" s="547"/>
      <c r="LWZ10" s="547"/>
      <c r="LXA10" s="547"/>
      <c r="LXB10" s="547"/>
      <c r="LXC10" s="547"/>
      <c r="LXD10" s="547"/>
      <c r="LXE10" s="547"/>
      <c r="LXF10" s="547"/>
      <c r="LXG10" s="547"/>
      <c r="LXH10" s="547"/>
      <c r="LXI10" s="547"/>
      <c r="LXJ10" s="547"/>
      <c r="LXK10" s="547"/>
      <c r="LXL10" s="547"/>
      <c r="LXM10" s="547"/>
      <c r="LXN10" s="547"/>
      <c r="LXO10" s="547"/>
      <c r="LXP10" s="547"/>
      <c r="LXQ10" s="547"/>
      <c r="LXR10" s="547"/>
      <c r="LXS10" s="547"/>
      <c r="LXT10" s="547"/>
      <c r="LXU10" s="547"/>
      <c r="LXV10" s="547"/>
      <c r="LXW10" s="547"/>
      <c r="LXX10" s="547"/>
      <c r="LXY10" s="547"/>
      <c r="LXZ10" s="547"/>
      <c r="LYA10" s="547"/>
      <c r="LYB10" s="547"/>
      <c r="LYC10" s="547"/>
      <c r="LYD10" s="547"/>
      <c r="LYE10" s="547"/>
      <c r="LYF10" s="547"/>
      <c r="LYG10" s="547"/>
      <c r="LYH10" s="547"/>
      <c r="LYI10" s="547"/>
      <c r="LYJ10" s="547"/>
      <c r="LYK10" s="547"/>
      <c r="LYL10" s="547"/>
      <c r="LYM10" s="547"/>
      <c r="LYN10" s="547"/>
      <c r="LYO10" s="547"/>
      <c r="LYP10" s="547"/>
      <c r="LYQ10" s="547"/>
      <c r="LYR10" s="547"/>
      <c r="LYS10" s="547"/>
      <c r="LYT10" s="547"/>
      <c r="LYU10" s="547"/>
      <c r="LYV10" s="547"/>
      <c r="LYW10" s="547"/>
      <c r="LYX10" s="547"/>
      <c r="LYY10" s="547"/>
      <c r="LYZ10" s="547"/>
      <c r="LZA10" s="547"/>
      <c r="LZB10" s="547"/>
      <c r="LZC10" s="547"/>
      <c r="LZD10" s="547"/>
      <c r="LZE10" s="547"/>
      <c r="LZF10" s="547"/>
      <c r="LZG10" s="547"/>
      <c r="LZH10" s="547"/>
      <c r="LZI10" s="547"/>
      <c r="LZJ10" s="547"/>
      <c r="LZK10" s="547"/>
      <c r="LZL10" s="547"/>
      <c r="LZM10" s="547"/>
      <c r="LZN10" s="547"/>
      <c r="LZO10" s="547"/>
      <c r="LZP10" s="547"/>
      <c r="LZQ10" s="547"/>
      <c r="LZR10" s="547"/>
      <c r="LZS10" s="547"/>
      <c r="LZT10" s="547"/>
      <c r="LZU10" s="547"/>
      <c r="LZV10" s="547"/>
      <c r="LZW10" s="547"/>
      <c r="LZX10" s="547"/>
      <c r="LZY10" s="547"/>
      <c r="LZZ10" s="547"/>
      <c r="MAA10" s="547"/>
      <c r="MAB10" s="547"/>
      <c r="MAC10" s="547"/>
      <c r="MAD10" s="547"/>
      <c r="MAE10" s="547"/>
      <c r="MAF10" s="547"/>
      <c r="MAG10" s="547"/>
      <c r="MAH10" s="547"/>
      <c r="MAI10" s="547"/>
      <c r="MAJ10" s="547"/>
      <c r="MAK10" s="547"/>
      <c r="MAL10" s="547"/>
      <c r="MAM10" s="547"/>
      <c r="MAN10" s="547"/>
      <c r="MAO10" s="547"/>
      <c r="MAP10" s="547"/>
      <c r="MAQ10" s="547"/>
      <c r="MAR10" s="547"/>
      <c r="MAS10" s="547"/>
      <c r="MAT10" s="547"/>
      <c r="MAU10" s="547"/>
      <c r="MAV10" s="547"/>
      <c r="MAW10" s="547"/>
      <c r="MAX10" s="547"/>
      <c r="MAY10" s="547"/>
      <c r="MAZ10" s="547"/>
      <c r="MBA10" s="547"/>
      <c r="MBB10" s="547"/>
      <c r="MBC10" s="547"/>
      <c r="MBD10" s="547"/>
      <c r="MBE10" s="547"/>
      <c r="MBF10" s="547"/>
      <c r="MBG10" s="547"/>
      <c r="MBH10" s="547"/>
      <c r="MBI10" s="547"/>
      <c r="MBJ10" s="547"/>
      <c r="MBK10" s="547"/>
      <c r="MBL10" s="547"/>
      <c r="MBM10" s="547"/>
      <c r="MBN10" s="547"/>
      <c r="MBO10" s="547"/>
      <c r="MBP10" s="547"/>
      <c r="MBQ10" s="547"/>
      <c r="MBR10" s="547"/>
      <c r="MBS10" s="547"/>
      <c r="MBT10" s="547"/>
      <c r="MBU10" s="547"/>
      <c r="MBV10" s="547"/>
      <c r="MBW10" s="547"/>
      <c r="MBX10" s="547"/>
      <c r="MBY10" s="547"/>
      <c r="MBZ10" s="547"/>
      <c r="MCA10" s="547"/>
      <c r="MCB10" s="547"/>
      <c r="MCC10" s="547"/>
      <c r="MCD10" s="547"/>
      <c r="MCE10" s="547"/>
      <c r="MCF10" s="547"/>
      <c r="MCG10" s="547"/>
      <c r="MCH10" s="547"/>
      <c r="MCI10" s="547"/>
      <c r="MCJ10" s="547"/>
      <c r="MCK10" s="547"/>
      <c r="MCL10" s="547"/>
      <c r="MCM10" s="547"/>
      <c r="MCN10" s="547"/>
      <c r="MCO10" s="547"/>
      <c r="MCP10" s="547"/>
      <c r="MCQ10" s="547"/>
      <c r="MCR10" s="547"/>
      <c r="MCS10" s="547"/>
      <c r="MCT10" s="547"/>
      <c r="MCU10" s="547"/>
      <c r="MCV10" s="547"/>
      <c r="MCW10" s="547"/>
      <c r="MCX10" s="547"/>
      <c r="MCY10" s="547"/>
      <c r="MCZ10" s="547"/>
      <c r="MDA10" s="547"/>
      <c r="MDB10" s="547"/>
      <c r="MDC10" s="547"/>
      <c r="MDD10" s="547"/>
      <c r="MDE10" s="547"/>
      <c r="MDF10" s="547"/>
      <c r="MDG10" s="547"/>
      <c r="MDH10" s="547"/>
      <c r="MDI10" s="547"/>
      <c r="MDJ10" s="547"/>
      <c r="MDK10" s="547"/>
      <c r="MDL10" s="547"/>
      <c r="MDM10" s="547"/>
      <c r="MDN10" s="547"/>
      <c r="MDO10" s="547"/>
      <c r="MDP10" s="547"/>
      <c r="MDQ10" s="547"/>
      <c r="MDR10" s="547"/>
      <c r="MDS10" s="547"/>
      <c r="MDT10" s="547"/>
      <c r="MDU10" s="547"/>
      <c r="MDV10" s="547"/>
      <c r="MDW10" s="547"/>
      <c r="MDX10" s="547"/>
      <c r="MDY10" s="547"/>
      <c r="MDZ10" s="547"/>
      <c r="MEA10" s="547"/>
      <c r="MEB10" s="547"/>
      <c r="MEC10" s="547"/>
      <c r="MED10" s="547"/>
      <c r="MEE10" s="547"/>
      <c r="MEF10" s="547"/>
      <c r="MEG10" s="547"/>
      <c r="MEH10" s="547"/>
      <c r="MEI10" s="547"/>
      <c r="MEJ10" s="547"/>
      <c r="MEK10" s="547"/>
      <c r="MEL10" s="547"/>
      <c r="MEM10" s="547"/>
      <c r="MEN10" s="547"/>
      <c r="MEO10" s="547"/>
      <c r="MEP10" s="547"/>
      <c r="MEQ10" s="547"/>
      <c r="MER10" s="547"/>
      <c r="MES10" s="547"/>
      <c r="MET10" s="547"/>
      <c r="MEU10" s="547"/>
      <c r="MEV10" s="547"/>
      <c r="MEW10" s="547"/>
      <c r="MEX10" s="547"/>
      <c r="MEY10" s="547"/>
      <c r="MEZ10" s="547"/>
      <c r="MFA10" s="547"/>
      <c r="MFB10" s="547"/>
      <c r="MFC10" s="547"/>
      <c r="MFD10" s="547"/>
      <c r="MFE10" s="547"/>
      <c r="MFF10" s="547"/>
      <c r="MFG10" s="547"/>
      <c r="MFH10" s="547"/>
      <c r="MFI10" s="547"/>
      <c r="MFJ10" s="547"/>
      <c r="MFK10" s="547"/>
      <c r="MFL10" s="547"/>
      <c r="MFM10" s="547"/>
      <c r="MFN10" s="547"/>
      <c r="MFO10" s="547"/>
      <c r="MFP10" s="547"/>
      <c r="MFQ10" s="547"/>
      <c r="MFR10" s="547"/>
      <c r="MFS10" s="547"/>
      <c r="MFT10" s="547"/>
      <c r="MFU10" s="547"/>
      <c r="MFV10" s="547"/>
      <c r="MFW10" s="547"/>
      <c r="MFX10" s="547"/>
      <c r="MFY10" s="547"/>
      <c r="MFZ10" s="547"/>
      <c r="MGA10" s="547"/>
      <c r="MGB10" s="547"/>
      <c r="MGC10" s="547"/>
      <c r="MGD10" s="547"/>
      <c r="MGE10" s="547"/>
      <c r="MGF10" s="547"/>
      <c r="MGG10" s="547"/>
      <c r="MGH10" s="547"/>
      <c r="MGI10" s="547"/>
      <c r="MGJ10" s="547"/>
      <c r="MGK10" s="547"/>
      <c r="MGL10" s="547"/>
      <c r="MGM10" s="547"/>
      <c r="MGN10" s="547"/>
      <c r="MGO10" s="547"/>
      <c r="MGP10" s="547"/>
      <c r="MGQ10" s="547"/>
      <c r="MGR10" s="547"/>
      <c r="MGS10" s="547"/>
      <c r="MGT10" s="547"/>
      <c r="MGU10" s="547"/>
      <c r="MGV10" s="547"/>
      <c r="MGW10" s="547"/>
      <c r="MGX10" s="547"/>
      <c r="MGY10" s="547"/>
      <c r="MGZ10" s="547"/>
      <c r="MHA10" s="547"/>
      <c r="MHB10" s="547"/>
      <c r="MHC10" s="547"/>
      <c r="MHD10" s="547"/>
      <c r="MHE10" s="547"/>
      <c r="MHF10" s="547"/>
      <c r="MHG10" s="547"/>
      <c r="MHH10" s="547"/>
      <c r="MHI10" s="547"/>
      <c r="MHJ10" s="547"/>
      <c r="MHK10" s="547"/>
      <c r="MHL10" s="547"/>
      <c r="MHM10" s="547"/>
      <c r="MHN10" s="547"/>
      <c r="MHO10" s="547"/>
      <c r="MHP10" s="547"/>
      <c r="MHQ10" s="547"/>
      <c r="MHR10" s="547"/>
      <c r="MHS10" s="547"/>
      <c r="MHT10" s="547"/>
      <c r="MHU10" s="547"/>
      <c r="MHV10" s="547"/>
      <c r="MHW10" s="547"/>
      <c r="MHX10" s="547"/>
      <c r="MHY10" s="547"/>
      <c r="MHZ10" s="547"/>
      <c r="MIA10" s="547"/>
      <c r="MIB10" s="547"/>
      <c r="MIC10" s="547"/>
      <c r="MID10" s="547"/>
      <c r="MIE10" s="547"/>
      <c r="MIF10" s="547"/>
      <c r="MIG10" s="547"/>
      <c r="MIH10" s="547"/>
      <c r="MII10" s="547"/>
      <c r="MIJ10" s="547"/>
      <c r="MIK10" s="547"/>
      <c r="MIL10" s="547"/>
      <c r="MIM10" s="547"/>
      <c r="MIN10" s="547"/>
      <c r="MIO10" s="547"/>
      <c r="MIP10" s="547"/>
      <c r="MIQ10" s="547"/>
      <c r="MIR10" s="547"/>
      <c r="MIS10" s="547"/>
      <c r="MIT10" s="547"/>
      <c r="MIU10" s="547"/>
      <c r="MIV10" s="547"/>
      <c r="MIW10" s="547"/>
      <c r="MIX10" s="547"/>
      <c r="MIY10" s="547"/>
      <c r="MIZ10" s="547"/>
      <c r="MJA10" s="547"/>
      <c r="MJB10" s="547"/>
      <c r="MJC10" s="547"/>
      <c r="MJD10" s="547"/>
      <c r="MJE10" s="547"/>
      <c r="MJF10" s="547"/>
      <c r="MJG10" s="547"/>
      <c r="MJH10" s="547"/>
      <c r="MJI10" s="547"/>
      <c r="MJJ10" s="547"/>
      <c r="MJK10" s="547"/>
      <c r="MJL10" s="547"/>
      <c r="MJM10" s="547"/>
      <c r="MJN10" s="547"/>
      <c r="MJO10" s="547"/>
      <c r="MJP10" s="547"/>
      <c r="MJQ10" s="547"/>
      <c r="MJR10" s="547"/>
      <c r="MJS10" s="547"/>
      <c r="MJT10" s="547"/>
      <c r="MJU10" s="547"/>
      <c r="MJV10" s="547"/>
      <c r="MJW10" s="547"/>
      <c r="MJX10" s="547"/>
      <c r="MJY10" s="547"/>
      <c r="MJZ10" s="547"/>
      <c r="MKA10" s="547"/>
      <c r="MKB10" s="547"/>
      <c r="MKC10" s="547"/>
      <c r="MKD10" s="547"/>
      <c r="MKE10" s="547"/>
      <c r="MKF10" s="547"/>
      <c r="MKG10" s="547"/>
      <c r="MKH10" s="547"/>
      <c r="MKI10" s="547"/>
      <c r="MKJ10" s="547"/>
      <c r="MKK10" s="547"/>
      <c r="MKL10" s="547"/>
      <c r="MKM10" s="547"/>
      <c r="MKN10" s="547"/>
      <c r="MKO10" s="547"/>
      <c r="MKP10" s="547"/>
      <c r="MKQ10" s="547"/>
      <c r="MKR10" s="547"/>
      <c r="MKS10" s="547"/>
      <c r="MKT10" s="547"/>
      <c r="MKU10" s="547"/>
      <c r="MKV10" s="547"/>
      <c r="MKW10" s="547"/>
      <c r="MKX10" s="547"/>
      <c r="MKY10" s="547"/>
      <c r="MKZ10" s="547"/>
      <c r="MLA10" s="547"/>
      <c r="MLB10" s="547"/>
      <c r="MLC10" s="547"/>
      <c r="MLD10" s="547"/>
      <c r="MLE10" s="547"/>
      <c r="MLF10" s="547"/>
      <c r="MLG10" s="547"/>
      <c r="MLH10" s="547"/>
      <c r="MLI10" s="547"/>
      <c r="MLJ10" s="547"/>
      <c r="MLK10" s="547"/>
      <c r="MLL10" s="547"/>
      <c r="MLM10" s="547"/>
      <c r="MLN10" s="547"/>
      <c r="MLO10" s="547"/>
      <c r="MLP10" s="547"/>
      <c r="MLQ10" s="547"/>
      <c r="MLR10" s="547"/>
      <c r="MLS10" s="547"/>
      <c r="MLT10" s="547"/>
      <c r="MLU10" s="547"/>
      <c r="MLV10" s="547"/>
      <c r="MLW10" s="547"/>
      <c r="MLX10" s="547"/>
      <c r="MLY10" s="547"/>
      <c r="MLZ10" s="547"/>
      <c r="MMA10" s="547"/>
      <c r="MMB10" s="547"/>
      <c r="MMC10" s="547"/>
      <c r="MMD10" s="547"/>
      <c r="MME10" s="547"/>
      <c r="MMF10" s="547"/>
      <c r="MMG10" s="547"/>
      <c r="MMH10" s="547"/>
      <c r="MMI10" s="547"/>
      <c r="MMJ10" s="547"/>
      <c r="MMK10" s="547"/>
      <c r="MML10" s="547"/>
      <c r="MMM10" s="547"/>
      <c r="MMN10" s="547"/>
      <c r="MMO10" s="547"/>
      <c r="MMP10" s="547"/>
      <c r="MMQ10" s="547"/>
      <c r="MMR10" s="547"/>
      <c r="MMS10" s="547"/>
      <c r="MMT10" s="547"/>
      <c r="MMU10" s="547"/>
      <c r="MMV10" s="547"/>
      <c r="MMW10" s="547"/>
      <c r="MMX10" s="547"/>
      <c r="MMY10" s="547"/>
      <c r="MMZ10" s="547"/>
      <c r="MNA10" s="547"/>
      <c r="MNB10" s="547"/>
      <c r="MNC10" s="547"/>
      <c r="MND10" s="547"/>
      <c r="MNE10" s="547"/>
      <c r="MNF10" s="547"/>
      <c r="MNG10" s="547"/>
      <c r="MNH10" s="547"/>
      <c r="MNI10" s="547"/>
      <c r="MNJ10" s="547"/>
      <c r="MNK10" s="547"/>
      <c r="MNL10" s="547"/>
      <c r="MNM10" s="547"/>
      <c r="MNN10" s="547"/>
      <c r="MNO10" s="547"/>
      <c r="MNP10" s="547"/>
      <c r="MNQ10" s="547"/>
      <c r="MNR10" s="547"/>
      <c r="MNS10" s="547"/>
      <c r="MNT10" s="547"/>
      <c r="MNU10" s="547"/>
      <c r="MNV10" s="547"/>
      <c r="MNW10" s="547"/>
      <c r="MNX10" s="547"/>
      <c r="MNY10" s="547"/>
      <c r="MNZ10" s="547"/>
      <c r="MOA10" s="547"/>
      <c r="MOB10" s="547"/>
      <c r="MOC10" s="547"/>
      <c r="MOD10" s="547"/>
      <c r="MOE10" s="547"/>
      <c r="MOF10" s="547"/>
      <c r="MOG10" s="547"/>
      <c r="MOH10" s="547"/>
      <c r="MOI10" s="547"/>
      <c r="MOJ10" s="547"/>
      <c r="MOK10" s="547"/>
      <c r="MOL10" s="547"/>
      <c r="MOM10" s="547"/>
      <c r="MON10" s="547"/>
      <c r="MOO10" s="547"/>
      <c r="MOP10" s="547"/>
      <c r="MOQ10" s="547"/>
      <c r="MOR10" s="547"/>
      <c r="MOS10" s="547"/>
      <c r="MOT10" s="547"/>
      <c r="MOU10" s="547"/>
      <c r="MOV10" s="547"/>
      <c r="MOW10" s="547"/>
      <c r="MOX10" s="547"/>
      <c r="MOY10" s="547"/>
      <c r="MOZ10" s="547"/>
      <c r="MPA10" s="547"/>
      <c r="MPB10" s="547"/>
      <c r="MPC10" s="547"/>
      <c r="MPD10" s="547"/>
      <c r="MPE10" s="547"/>
      <c r="MPF10" s="547"/>
      <c r="MPG10" s="547"/>
      <c r="MPH10" s="547"/>
      <c r="MPI10" s="547"/>
      <c r="MPJ10" s="547"/>
      <c r="MPK10" s="547"/>
      <c r="MPL10" s="547"/>
      <c r="MPM10" s="547"/>
      <c r="MPN10" s="547"/>
      <c r="MPO10" s="547"/>
      <c r="MPP10" s="547"/>
      <c r="MPQ10" s="547"/>
      <c r="MPR10" s="547"/>
      <c r="MPS10" s="547"/>
      <c r="MPT10" s="547"/>
      <c r="MPU10" s="547"/>
      <c r="MPV10" s="547"/>
      <c r="MPW10" s="547"/>
      <c r="MPX10" s="547"/>
      <c r="MPY10" s="547"/>
      <c r="MPZ10" s="547"/>
      <c r="MQA10" s="547"/>
      <c r="MQB10" s="547"/>
      <c r="MQC10" s="547"/>
      <c r="MQD10" s="547"/>
      <c r="MQE10" s="547"/>
      <c r="MQF10" s="547"/>
      <c r="MQG10" s="547"/>
      <c r="MQH10" s="547"/>
      <c r="MQI10" s="547"/>
      <c r="MQJ10" s="547"/>
      <c r="MQK10" s="547"/>
      <c r="MQL10" s="547"/>
      <c r="MQM10" s="547"/>
      <c r="MQN10" s="547"/>
      <c r="MQO10" s="547"/>
      <c r="MQP10" s="547"/>
      <c r="MQQ10" s="547"/>
      <c r="MQR10" s="547"/>
      <c r="MQS10" s="547"/>
      <c r="MQT10" s="547"/>
      <c r="MQU10" s="547"/>
      <c r="MQV10" s="547"/>
      <c r="MQW10" s="547"/>
      <c r="MQX10" s="547"/>
      <c r="MQY10" s="547"/>
      <c r="MQZ10" s="547"/>
      <c r="MRA10" s="547"/>
      <c r="MRB10" s="547"/>
      <c r="MRC10" s="547"/>
      <c r="MRD10" s="547"/>
      <c r="MRE10" s="547"/>
      <c r="MRF10" s="547"/>
      <c r="MRG10" s="547"/>
      <c r="MRH10" s="547"/>
      <c r="MRI10" s="547"/>
      <c r="MRJ10" s="547"/>
      <c r="MRK10" s="547"/>
      <c r="MRL10" s="547"/>
      <c r="MRM10" s="547"/>
      <c r="MRN10" s="547"/>
      <c r="MRO10" s="547"/>
      <c r="MRP10" s="547"/>
      <c r="MRQ10" s="547"/>
      <c r="MRR10" s="547"/>
      <c r="MRS10" s="547"/>
      <c r="MRT10" s="547"/>
      <c r="MRU10" s="547"/>
      <c r="MRV10" s="547"/>
      <c r="MRW10" s="547"/>
      <c r="MRX10" s="547"/>
      <c r="MRY10" s="547"/>
      <c r="MRZ10" s="547"/>
      <c r="MSA10" s="547"/>
      <c r="MSB10" s="547"/>
      <c r="MSC10" s="547"/>
      <c r="MSD10" s="547"/>
      <c r="MSE10" s="547"/>
      <c r="MSF10" s="547"/>
      <c r="MSG10" s="547"/>
      <c r="MSH10" s="547"/>
      <c r="MSI10" s="547"/>
      <c r="MSJ10" s="547"/>
      <c r="MSK10" s="547"/>
      <c r="MSL10" s="547"/>
      <c r="MSM10" s="547"/>
      <c r="MSN10" s="547"/>
      <c r="MSO10" s="547"/>
      <c r="MSP10" s="547"/>
      <c r="MSQ10" s="547"/>
      <c r="MSR10" s="547"/>
      <c r="MSS10" s="547"/>
      <c r="MST10" s="547"/>
      <c r="MSU10" s="547"/>
      <c r="MSV10" s="547"/>
      <c r="MSW10" s="547"/>
      <c r="MSX10" s="547"/>
      <c r="MSY10" s="547"/>
      <c r="MSZ10" s="547"/>
      <c r="MTA10" s="547"/>
      <c r="MTB10" s="547"/>
      <c r="MTC10" s="547"/>
      <c r="MTD10" s="547"/>
      <c r="MTE10" s="547"/>
      <c r="MTF10" s="547"/>
      <c r="MTG10" s="547"/>
      <c r="MTH10" s="547"/>
      <c r="MTI10" s="547"/>
      <c r="MTJ10" s="547"/>
      <c r="MTK10" s="547"/>
      <c r="MTL10" s="547"/>
      <c r="MTM10" s="547"/>
      <c r="MTN10" s="547"/>
      <c r="MTO10" s="547"/>
      <c r="MTP10" s="547"/>
      <c r="MTQ10" s="547"/>
      <c r="MTR10" s="547"/>
      <c r="MTS10" s="547"/>
      <c r="MTT10" s="547"/>
      <c r="MTU10" s="547"/>
      <c r="MTV10" s="547"/>
      <c r="MTW10" s="547"/>
      <c r="MTX10" s="547"/>
      <c r="MTY10" s="547"/>
      <c r="MTZ10" s="547"/>
      <c r="MUA10" s="547"/>
      <c r="MUB10" s="547"/>
      <c r="MUC10" s="547"/>
      <c r="MUD10" s="547"/>
      <c r="MUE10" s="547"/>
      <c r="MUF10" s="547"/>
      <c r="MUG10" s="547"/>
      <c r="MUH10" s="547"/>
      <c r="MUI10" s="547"/>
      <c r="MUJ10" s="547"/>
      <c r="MUK10" s="547"/>
      <c r="MUL10" s="547"/>
      <c r="MUM10" s="547"/>
      <c r="MUN10" s="547"/>
      <c r="MUO10" s="547"/>
      <c r="MUP10" s="547"/>
      <c r="MUQ10" s="547"/>
      <c r="MUR10" s="547"/>
      <c r="MUS10" s="547"/>
      <c r="MUT10" s="547"/>
      <c r="MUU10" s="547"/>
      <c r="MUV10" s="547"/>
      <c r="MUW10" s="547"/>
      <c r="MUX10" s="547"/>
      <c r="MUY10" s="547"/>
      <c r="MUZ10" s="547"/>
      <c r="MVA10" s="547"/>
      <c r="MVB10" s="547"/>
      <c r="MVC10" s="547"/>
      <c r="MVD10" s="547"/>
      <c r="MVE10" s="547"/>
      <c r="MVF10" s="547"/>
      <c r="MVG10" s="547"/>
      <c r="MVH10" s="547"/>
      <c r="MVI10" s="547"/>
      <c r="MVJ10" s="547"/>
      <c r="MVK10" s="547"/>
      <c r="MVL10" s="547"/>
      <c r="MVM10" s="547"/>
      <c r="MVN10" s="547"/>
      <c r="MVO10" s="547"/>
      <c r="MVP10" s="547"/>
      <c r="MVQ10" s="547"/>
      <c r="MVR10" s="547"/>
      <c r="MVS10" s="547"/>
      <c r="MVT10" s="547"/>
      <c r="MVU10" s="547"/>
      <c r="MVV10" s="547"/>
      <c r="MVW10" s="547"/>
      <c r="MVX10" s="547"/>
      <c r="MVY10" s="547"/>
      <c r="MVZ10" s="547"/>
      <c r="MWA10" s="547"/>
      <c r="MWB10" s="547"/>
      <c r="MWC10" s="547"/>
      <c r="MWD10" s="547"/>
      <c r="MWE10" s="547"/>
      <c r="MWF10" s="547"/>
      <c r="MWG10" s="547"/>
      <c r="MWH10" s="547"/>
      <c r="MWI10" s="547"/>
      <c r="MWJ10" s="547"/>
      <c r="MWK10" s="547"/>
      <c r="MWL10" s="547"/>
      <c r="MWM10" s="547"/>
      <c r="MWN10" s="547"/>
      <c r="MWO10" s="547"/>
      <c r="MWP10" s="547"/>
      <c r="MWQ10" s="547"/>
      <c r="MWR10" s="547"/>
      <c r="MWS10" s="547"/>
      <c r="MWT10" s="547"/>
      <c r="MWU10" s="547"/>
      <c r="MWV10" s="547"/>
      <c r="MWW10" s="547"/>
      <c r="MWX10" s="547"/>
      <c r="MWY10" s="547"/>
      <c r="MWZ10" s="547"/>
      <c r="MXA10" s="547"/>
      <c r="MXB10" s="547"/>
      <c r="MXC10" s="547"/>
      <c r="MXD10" s="547"/>
      <c r="MXE10" s="547"/>
      <c r="MXF10" s="547"/>
      <c r="MXG10" s="547"/>
      <c r="MXH10" s="547"/>
      <c r="MXI10" s="547"/>
      <c r="MXJ10" s="547"/>
      <c r="MXK10" s="547"/>
      <c r="MXL10" s="547"/>
      <c r="MXM10" s="547"/>
      <c r="MXN10" s="547"/>
      <c r="MXO10" s="547"/>
      <c r="MXP10" s="547"/>
      <c r="MXQ10" s="547"/>
      <c r="MXR10" s="547"/>
      <c r="MXS10" s="547"/>
      <c r="MXT10" s="547"/>
      <c r="MXU10" s="547"/>
      <c r="MXV10" s="547"/>
      <c r="MXW10" s="547"/>
      <c r="MXX10" s="547"/>
      <c r="MXY10" s="547"/>
      <c r="MXZ10" s="547"/>
      <c r="MYA10" s="547"/>
      <c r="MYB10" s="547"/>
      <c r="MYC10" s="547"/>
      <c r="MYD10" s="547"/>
      <c r="MYE10" s="547"/>
      <c r="MYF10" s="547"/>
      <c r="MYG10" s="547"/>
      <c r="MYH10" s="547"/>
      <c r="MYI10" s="547"/>
      <c r="MYJ10" s="547"/>
      <c r="MYK10" s="547"/>
      <c r="MYL10" s="547"/>
      <c r="MYM10" s="547"/>
      <c r="MYN10" s="547"/>
      <c r="MYO10" s="547"/>
      <c r="MYP10" s="547"/>
      <c r="MYQ10" s="547"/>
      <c r="MYR10" s="547"/>
      <c r="MYS10" s="547"/>
      <c r="MYT10" s="547"/>
      <c r="MYU10" s="547"/>
      <c r="MYV10" s="547"/>
      <c r="MYW10" s="547"/>
      <c r="MYX10" s="547"/>
      <c r="MYY10" s="547"/>
      <c r="MYZ10" s="547"/>
      <c r="MZA10" s="547"/>
      <c r="MZB10" s="547"/>
      <c r="MZC10" s="547"/>
      <c r="MZD10" s="547"/>
      <c r="MZE10" s="547"/>
      <c r="MZF10" s="547"/>
      <c r="MZG10" s="547"/>
      <c r="MZH10" s="547"/>
      <c r="MZI10" s="547"/>
      <c r="MZJ10" s="547"/>
      <c r="MZK10" s="547"/>
      <c r="MZL10" s="547"/>
      <c r="MZM10" s="547"/>
      <c r="MZN10" s="547"/>
      <c r="MZO10" s="547"/>
      <c r="MZP10" s="547"/>
      <c r="MZQ10" s="547"/>
      <c r="MZR10" s="547"/>
      <c r="MZS10" s="547"/>
      <c r="MZT10" s="547"/>
      <c r="MZU10" s="547"/>
      <c r="MZV10" s="547"/>
      <c r="MZW10" s="547"/>
      <c r="MZX10" s="547"/>
      <c r="MZY10" s="547"/>
      <c r="MZZ10" s="547"/>
      <c r="NAA10" s="547"/>
      <c r="NAB10" s="547"/>
      <c r="NAC10" s="547"/>
      <c r="NAD10" s="547"/>
      <c r="NAE10" s="547"/>
      <c r="NAF10" s="547"/>
      <c r="NAG10" s="547"/>
      <c r="NAH10" s="547"/>
      <c r="NAI10" s="547"/>
      <c r="NAJ10" s="547"/>
      <c r="NAK10" s="547"/>
      <c r="NAL10" s="547"/>
      <c r="NAM10" s="547"/>
      <c r="NAN10" s="547"/>
      <c r="NAO10" s="547"/>
      <c r="NAP10" s="547"/>
      <c r="NAQ10" s="547"/>
      <c r="NAR10" s="547"/>
      <c r="NAS10" s="547"/>
      <c r="NAT10" s="547"/>
      <c r="NAU10" s="547"/>
      <c r="NAV10" s="547"/>
      <c r="NAW10" s="547"/>
      <c r="NAX10" s="547"/>
      <c r="NAY10" s="547"/>
      <c r="NAZ10" s="547"/>
      <c r="NBA10" s="547"/>
      <c r="NBB10" s="547"/>
      <c r="NBC10" s="547"/>
      <c r="NBD10" s="547"/>
      <c r="NBE10" s="547"/>
      <c r="NBF10" s="547"/>
      <c r="NBG10" s="547"/>
      <c r="NBH10" s="547"/>
      <c r="NBI10" s="547"/>
      <c r="NBJ10" s="547"/>
      <c r="NBK10" s="547"/>
      <c r="NBL10" s="547"/>
      <c r="NBM10" s="547"/>
      <c r="NBN10" s="547"/>
      <c r="NBO10" s="547"/>
      <c r="NBP10" s="547"/>
      <c r="NBQ10" s="547"/>
      <c r="NBR10" s="547"/>
      <c r="NBS10" s="547"/>
      <c r="NBT10" s="547"/>
      <c r="NBU10" s="547"/>
      <c r="NBV10" s="547"/>
      <c r="NBW10" s="547"/>
      <c r="NBX10" s="547"/>
      <c r="NBY10" s="547"/>
      <c r="NBZ10" s="547"/>
      <c r="NCA10" s="547"/>
      <c r="NCB10" s="547"/>
      <c r="NCC10" s="547"/>
      <c r="NCD10" s="547"/>
      <c r="NCE10" s="547"/>
      <c r="NCF10" s="547"/>
      <c r="NCG10" s="547"/>
      <c r="NCH10" s="547"/>
      <c r="NCI10" s="547"/>
      <c r="NCJ10" s="547"/>
      <c r="NCK10" s="547"/>
      <c r="NCL10" s="547"/>
      <c r="NCM10" s="547"/>
      <c r="NCN10" s="547"/>
      <c r="NCO10" s="547"/>
      <c r="NCP10" s="547"/>
      <c r="NCQ10" s="547"/>
      <c r="NCR10" s="547"/>
      <c r="NCS10" s="547"/>
      <c r="NCT10" s="547"/>
      <c r="NCU10" s="547"/>
      <c r="NCV10" s="547"/>
      <c r="NCW10" s="547"/>
      <c r="NCX10" s="547"/>
      <c r="NCY10" s="547"/>
      <c r="NCZ10" s="547"/>
      <c r="NDA10" s="547"/>
      <c r="NDB10" s="547"/>
      <c r="NDC10" s="547"/>
      <c r="NDD10" s="547"/>
      <c r="NDE10" s="547"/>
      <c r="NDF10" s="547"/>
      <c r="NDG10" s="547"/>
      <c r="NDH10" s="547"/>
      <c r="NDI10" s="547"/>
      <c r="NDJ10" s="547"/>
      <c r="NDK10" s="547"/>
      <c r="NDL10" s="547"/>
      <c r="NDM10" s="547"/>
      <c r="NDN10" s="547"/>
      <c r="NDO10" s="547"/>
      <c r="NDP10" s="547"/>
      <c r="NDQ10" s="547"/>
      <c r="NDR10" s="547"/>
      <c r="NDS10" s="547"/>
      <c r="NDT10" s="547"/>
      <c r="NDU10" s="547"/>
      <c r="NDV10" s="547"/>
      <c r="NDW10" s="547"/>
      <c r="NDX10" s="547"/>
      <c r="NDY10" s="547"/>
      <c r="NDZ10" s="547"/>
      <c r="NEA10" s="547"/>
      <c r="NEB10" s="547"/>
      <c r="NEC10" s="547"/>
      <c r="NED10" s="547"/>
      <c r="NEE10" s="547"/>
      <c r="NEF10" s="547"/>
      <c r="NEG10" s="547"/>
      <c r="NEH10" s="547"/>
      <c r="NEI10" s="547"/>
      <c r="NEJ10" s="547"/>
      <c r="NEK10" s="547"/>
      <c r="NEL10" s="547"/>
      <c r="NEM10" s="547"/>
      <c r="NEN10" s="547"/>
      <c r="NEO10" s="547"/>
      <c r="NEP10" s="547"/>
      <c r="NEQ10" s="547"/>
      <c r="NER10" s="547"/>
      <c r="NES10" s="547"/>
      <c r="NET10" s="547"/>
      <c r="NEU10" s="547"/>
      <c r="NEV10" s="547"/>
      <c r="NEW10" s="547"/>
      <c r="NEX10" s="547"/>
      <c r="NEY10" s="547"/>
      <c r="NEZ10" s="547"/>
      <c r="NFA10" s="547"/>
      <c r="NFB10" s="547"/>
      <c r="NFC10" s="547"/>
      <c r="NFD10" s="547"/>
      <c r="NFE10" s="547"/>
      <c r="NFF10" s="547"/>
      <c r="NFG10" s="547"/>
      <c r="NFH10" s="547"/>
      <c r="NFI10" s="547"/>
      <c r="NFJ10" s="547"/>
      <c r="NFK10" s="547"/>
      <c r="NFL10" s="547"/>
      <c r="NFM10" s="547"/>
      <c r="NFN10" s="547"/>
      <c r="NFO10" s="547"/>
      <c r="NFP10" s="547"/>
      <c r="NFQ10" s="547"/>
      <c r="NFR10" s="547"/>
      <c r="NFS10" s="547"/>
      <c r="NFT10" s="547"/>
      <c r="NFU10" s="547"/>
      <c r="NFV10" s="547"/>
      <c r="NFW10" s="547"/>
      <c r="NFX10" s="547"/>
      <c r="NFY10" s="547"/>
      <c r="NFZ10" s="547"/>
      <c r="NGA10" s="547"/>
      <c r="NGB10" s="547"/>
      <c r="NGC10" s="547"/>
      <c r="NGD10" s="547"/>
      <c r="NGE10" s="547"/>
      <c r="NGF10" s="547"/>
      <c r="NGG10" s="547"/>
      <c r="NGH10" s="547"/>
      <c r="NGI10" s="547"/>
      <c r="NGJ10" s="547"/>
      <c r="NGK10" s="547"/>
      <c r="NGL10" s="547"/>
      <c r="NGM10" s="547"/>
      <c r="NGN10" s="547"/>
      <c r="NGO10" s="547"/>
      <c r="NGP10" s="547"/>
      <c r="NGQ10" s="547"/>
      <c r="NGR10" s="547"/>
      <c r="NGS10" s="547"/>
      <c r="NGT10" s="547"/>
      <c r="NGU10" s="547"/>
      <c r="NGV10" s="547"/>
      <c r="NGW10" s="547"/>
      <c r="NGX10" s="547"/>
      <c r="NGY10" s="547"/>
      <c r="NGZ10" s="547"/>
      <c r="NHA10" s="547"/>
      <c r="NHB10" s="547"/>
      <c r="NHC10" s="547"/>
      <c r="NHD10" s="547"/>
      <c r="NHE10" s="547"/>
      <c r="NHF10" s="547"/>
      <c r="NHG10" s="547"/>
      <c r="NHH10" s="547"/>
      <c r="NHI10" s="547"/>
      <c r="NHJ10" s="547"/>
      <c r="NHK10" s="547"/>
      <c r="NHL10" s="547"/>
      <c r="NHM10" s="547"/>
      <c r="NHN10" s="547"/>
      <c r="NHO10" s="547"/>
      <c r="NHP10" s="547"/>
      <c r="NHQ10" s="547"/>
      <c r="NHR10" s="547"/>
      <c r="NHS10" s="547"/>
      <c r="NHT10" s="547"/>
      <c r="NHU10" s="547"/>
      <c r="NHV10" s="547"/>
      <c r="NHW10" s="547"/>
      <c r="NHX10" s="547"/>
      <c r="NHY10" s="547"/>
      <c r="NHZ10" s="547"/>
      <c r="NIA10" s="547"/>
      <c r="NIB10" s="547"/>
      <c r="NIC10" s="547"/>
      <c r="NID10" s="547"/>
      <c r="NIE10" s="547"/>
      <c r="NIF10" s="547"/>
      <c r="NIG10" s="547"/>
      <c r="NIH10" s="547"/>
      <c r="NII10" s="547"/>
      <c r="NIJ10" s="547"/>
      <c r="NIK10" s="547"/>
      <c r="NIL10" s="547"/>
      <c r="NIM10" s="547"/>
      <c r="NIN10" s="547"/>
      <c r="NIO10" s="547"/>
      <c r="NIP10" s="547"/>
      <c r="NIQ10" s="547"/>
      <c r="NIR10" s="547"/>
      <c r="NIS10" s="547"/>
      <c r="NIT10" s="547"/>
      <c r="NIU10" s="547"/>
      <c r="NIV10" s="547"/>
      <c r="NIW10" s="547"/>
      <c r="NIX10" s="547"/>
      <c r="NIY10" s="547"/>
      <c r="NIZ10" s="547"/>
      <c r="NJA10" s="547"/>
      <c r="NJB10" s="547"/>
      <c r="NJC10" s="547"/>
      <c r="NJD10" s="547"/>
      <c r="NJE10" s="547"/>
      <c r="NJF10" s="547"/>
      <c r="NJG10" s="547"/>
      <c r="NJH10" s="547"/>
      <c r="NJI10" s="547"/>
      <c r="NJJ10" s="547"/>
      <c r="NJK10" s="547"/>
      <c r="NJL10" s="547"/>
      <c r="NJM10" s="547"/>
      <c r="NJN10" s="547"/>
      <c r="NJO10" s="547"/>
      <c r="NJP10" s="547"/>
      <c r="NJQ10" s="547"/>
      <c r="NJR10" s="547"/>
      <c r="NJS10" s="547"/>
      <c r="NJT10" s="547"/>
      <c r="NJU10" s="547"/>
      <c r="NJV10" s="547"/>
      <c r="NJW10" s="547"/>
      <c r="NJX10" s="547"/>
      <c r="NJY10" s="547"/>
      <c r="NJZ10" s="547"/>
      <c r="NKA10" s="547"/>
      <c r="NKB10" s="547"/>
      <c r="NKC10" s="547"/>
      <c r="NKD10" s="547"/>
      <c r="NKE10" s="547"/>
      <c r="NKF10" s="547"/>
      <c r="NKG10" s="547"/>
      <c r="NKH10" s="547"/>
      <c r="NKI10" s="547"/>
      <c r="NKJ10" s="547"/>
      <c r="NKK10" s="547"/>
      <c r="NKL10" s="547"/>
      <c r="NKM10" s="547"/>
      <c r="NKN10" s="547"/>
      <c r="NKO10" s="547"/>
      <c r="NKP10" s="547"/>
      <c r="NKQ10" s="547"/>
      <c r="NKR10" s="547"/>
      <c r="NKS10" s="547"/>
      <c r="NKT10" s="547"/>
      <c r="NKU10" s="547"/>
      <c r="NKV10" s="547"/>
      <c r="NKW10" s="547"/>
      <c r="NKX10" s="547"/>
      <c r="NKY10" s="547"/>
      <c r="NKZ10" s="547"/>
      <c r="NLA10" s="547"/>
      <c r="NLB10" s="547"/>
      <c r="NLC10" s="547"/>
      <c r="NLD10" s="547"/>
      <c r="NLE10" s="547"/>
      <c r="NLF10" s="547"/>
      <c r="NLG10" s="547"/>
      <c r="NLH10" s="547"/>
      <c r="NLI10" s="547"/>
      <c r="NLJ10" s="547"/>
      <c r="NLK10" s="547"/>
      <c r="NLL10" s="547"/>
      <c r="NLM10" s="547"/>
      <c r="NLN10" s="547"/>
      <c r="NLO10" s="547"/>
      <c r="NLP10" s="547"/>
      <c r="NLQ10" s="547"/>
      <c r="NLR10" s="547"/>
      <c r="NLS10" s="547"/>
      <c r="NLT10" s="547"/>
      <c r="NLU10" s="547"/>
      <c r="NLV10" s="547"/>
      <c r="NLW10" s="547"/>
      <c r="NLX10" s="547"/>
      <c r="NLY10" s="547"/>
      <c r="NLZ10" s="547"/>
      <c r="NMA10" s="547"/>
      <c r="NMB10" s="547"/>
      <c r="NMC10" s="547"/>
      <c r="NMD10" s="547"/>
      <c r="NME10" s="547"/>
      <c r="NMF10" s="547"/>
      <c r="NMG10" s="547"/>
      <c r="NMH10" s="547"/>
      <c r="NMI10" s="547"/>
      <c r="NMJ10" s="547"/>
      <c r="NMK10" s="547"/>
      <c r="NML10" s="547"/>
      <c r="NMM10" s="547"/>
      <c r="NMN10" s="547"/>
      <c r="NMO10" s="547"/>
      <c r="NMP10" s="547"/>
      <c r="NMQ10" s="547"/>
      <c r="NMR10" s="547"/>
      <c r="NMS10" s="547"/>
      <c r="NMT10" s="547"/>
      <c r="NMU10" s="547"/>
      <c r="NMV10" s="547"/>
      <c r="NMW10" s="547"/>
      <c r="NMX10" s="547"/>
      <c r="NMY10" s="547"/>
      <c r="NMZ10" s="547"/>
      <c r="NNA10" s="547"/>
      <c r="NNB10" s="547"/>
      <c r="NNC10" s="547"/>
      <c r="NND10" s="547"/>
      <c r="NNE10" s="547"/>
      <c r="NNF10" s="547"/>
      <c r="NNG10" s="547"/>
      <c r="NNH10" s="547"/>
      <c r="NNI10" s="547"/>
      <c r="NNJ10" s="547"/>
      <c r="NNK10" s="547"/>
      <c r="NNL10" s="547"/>
      <c r="NNM10" s="547"/>
      <c r="NNN10" s="547"/>
      <c r="NNO10" s="547"/>
      <c r="NNP10" s="547"/>
      <c r="NNQ10" s="547"/>
      <c r="NNR10" s="547"/>
      <c r="NNS10" s="547"/>
      <c r="NNT10" s="547"/>
      <c r="NNU10" s="547"/>
      <c r="NNV10" s="547"/>
      <c r="NNW10" s="547"/>
      <c r="NNX10" s="547"/>
      <c r="NNY10" s="547"/>
      <c r="NNZ10" s="547"/>
      <c r="NOA10" s="547"/>
      <c r="NOB10" s="547"/>
      <c r="NOC10" s="547"/>
      <c r="NOD10" s="547"/>
      <c r="NOE10" s="547"/>
      <c r="NOF10" s="547"/>
      <c r="NOG10" s="547"/>
      <c r="NOH10" s="547"/>
      <c r="NOI10" s="547"/>
      <c r="NOJ10" s="547"/>
      <c r="NOK10" s="547"/>
      <c r="NOL10" s="547"/>
      <c r="NOM10" s="547"/>
      <c r="NON10" s="547"/>
      <c r="NOO10" s="547"/>
      <c r="NOP10" s="547"/>
      <c r="NOQ10" s="547"/>
      <c r="NOR10" s="547"/>
      <c r="NOS10" s="547"/>
      <c r="NOT10" s="547"/>
      <c r="NOU10" s="547"/>
      <c r="NOV10" s="547"/>
      <c r="NOW10" s="547"/>
      <c r="NOX10" s="547"/>
      <c r="NOY10" s="547"/>
      <c r="NOZ10" s="547"/>
      <c r="NPA10" s="547"/>
      <c r="NPB10" s="547"/>
      <c r="NPC10" s="547"/>
      <c r="NPD10" s="547"/>
      <c r="NPE10" s="547"/>
      <c r="NPF10" s="547"/>
      <c r="NPG10" s="547"/>
      <c r="NPH10" s="547"/>
      <c r="NPI10" s="547"/>
      <c r="NPJ10" s="547"/>
      <c r="NPK10" s="547"/>
      <c r="NPL10" s="547"/>
      <c r="NPM10" s="547"/>
      <c r="NPN10" s="547"/>
      <c r="NPO10" s="547"/>
      <c r="NPP10" s="547"/>
      <c r="NPQ10" s="547"/>
      <c r="NPR10" s="547"/>
      <c r="NPS10" s="547"/>
      <c r="NPT10" s="547"/>
      <c r="NPU10" s="547"/>
      <c r="NPV10" s="547"/>
      <c r="NPW10" s="547"/>
      <c r="NPX10" s="547"/>
      <c r="NPY10" s="547"/>
      <c r="NPZ10" s="547"/>
      <c r="NQA10" s="547"/>
      <c r="NQB10" s="547"/>
      <c r="NQC10" s="547"/>
      <c r="NQD10" s="547"/>
      <c r="NQE10" s="547"/>
      <c r="NQF10" s="547"/>
      <c r="NQG10" s="547"/>
      <c r="NQH10" s="547"/>
      <c r="NQI10" s="547"/>
      <c r="NQJ10" s="547"/>
      <c r="NQK10" s="547"/>
      <c r="NQL10" s="547"/>
      <c r="NQM10" s="547"/>
      <c r="NQN10" s="547"/>
      <c r="NQO10" s="547"/>
      <c r="NQP10" s="547"/>
      <c r="NQQ10" s="547"/>
      <c r="NQR10" s="547"/>
      <c r="NQS10" s="547"/>
      <c r="NQT10" s="547"/>
      <c r="NQU10" s="547"/>
      <c r="NQV10" s="547"/>
      <c r="NQW10" s="547"/>
      <c r="NQX10" s="547"/>
      <c r="NQY10" s="547"/>
      <c r="NQZ10" s="547"/>
      <c r="NRA10" s="547"/>
      <c r="NRB10" s="547"/>
      <c r="NRC10" s="547"/>
      <c r="NRD10" s="547"/>
      <c r="NRE10" s="547"/>
      <c r="NRF10" s="547"/>
      <c r="NRG10" s="547"/>
      <c r="NRH10" s="547"/>
      <c r="NRI10" s="547"/>
      <c r="NRJ10" s="547"/>
      <c r="NRK10" s="547"/>
      <c r="NRL10" s="547"/>
      <c r="NRM10" s="547"/>
      <c r="NRN10" s="547"/>
      <c r="NRO10" s="547"/>
      <c r="NRP10" s="547"/>
      <c r="NRQ10" s="547"/>
      <c r="NRR10" s="547"/>
      <c r="NRS10" s="547"/>
      <c r="NRT10" s="547"/>
      <c r="NRU10" s="547"/>
      <c r="NRV10" s="547"/>
      <c r="NRW10" s="547"/>
      <c r="NRX10" s="547"/>
      <c r="NRY10" s="547"/>
      <c r="NRZ10" s="547"/>
      <c r="NSA10" s="547"/>
      <c r="NSB10" s="547"/>
      <c r="NSC10" s="547"/>
      <c r="NSD10" s="547"/>
      <c r="NSE10" s="547"/>
      <c r="NSF10" s="547"/>
      <c r="NSG10" s="547"/>
      <c r="NSH10" s="547"/>
      <c r="NSI10" s="547"/>
      <c r="NSJ10" s="547"/>
      <c r="NSK10" s="547"/>
      <c r="NSL10" s="547"/>
      <c r="NSM10" s="547"/>
      <c r="NSN10" s="547"/>
      <c r="NSO10" s="547"/>
      <c r="NSP10" s="547"/>
      <c r="NSQ10" s="547"/>
      <c r="NSR10" s="547"/>
      <c r="NSS10" s="547"/>
      <c r="NST10" s="547"/>
      <c r="NSU10" s="547"/>
      <c r="NSV10" s="547"/>
      <c r="NSW10" s="547"/>
      <c r="NSX10" s="547"/>
      <c r="NSY10" s="547"/>
      <c r="NSZ10" s="547"/>
      <c r="NTA10" s="547"/>
      <c r="NTB10" s="547"/>
      <c r="NTC10" s="547"/>
      <c r="NTD10" s="547"/>
      <c r="NTE10" s="547"/>
      <c r="NTF10" s="547"/>
      <c r="NTG10" s="547"/>
      <c r="NTH10" s="547"/>
      <c r="NTI10" s="547"/>
      <c r="NTJ10" s="547"/>
      <c r="NTK10" s="547"/>
      <c r="NTL10" s="547"/>
      <c r="NTM10" s="547"/>
      <c r="NTN10" s="547"/>
      <c r="NTO10" s="547"/>
      <c r="NTP10" s="547"/>
      <c r="NTQ10" s="547"/>
      <c r="NTR10" s="547"/>
      <c r="NTS10" s="547"/>
      <c r="NTT10" s="547"/>
      <c r="NTU10" s="547"/>
      <c r="NTV10" s="547"/>
      <c r="NTW10" s="547"/>
      <c r="NTX10" s="547"/>
      <c r="NTY10" s="547"/>
      <c r="NTZ10" s="547"/>
      <c r="NUA10" s="547"/>
      <c r="NUB10" s="547"/>
      <c r="NUC10" s="547"/>
      <c r="NUD10" s="547"/>
      <c r="NUE10" s="547"/>
      <c r="NUF10" s="547"/>
      <c r="NUG10" s="547"/>
      <c r="NUH10" s="547"/>
      <c r="NUI10" s="547"/>
      <c r="NUJ10" s="547"/>
      <c r="NUK10" s="547"/>
      <c r="NUL10" s="547"/>
      <c r="NUM10" s="547"/>
      <c r="NUN10" s="547"/>
      <c r="NUO10" s="547"/>
      <c r="NUP10" s="547"/>
      <c r="NUQ10" s="547"/>
      <c r="NUR10" s="547"/>
      <c r="NUS10" s="547"/>
      <c r="NUT10" s="547"/>
      <c r="NUU10" s="547"/>
      <c r="NUV10" s="547"/>
      <c r="NUW10" s="547"/>
      <c r="NUX10" s="547"/>
      <c r="NUY10" s="547"/>
      <c r="NUZ10" s="547"/>
      <c r="NVA10" s="547"/>
      <c r="NVB10" s="547"/>
      <c r="NVC10" s="547"/>
      <c r="NVD10" s="547"/>
      <c r="NVE10" s="547"/>
      <c r="NVF10" s="547"/>
      <c r="NVG10" s="547"/>
      <c r="NVH10" s="547"/>
      <c r="NVI10" s="547"/>
      <c r="NVJ10" s="547"/>
      <c r="NVK10" s="547"/>
      <c r="NVL10" s="547"/>
      <c r="NVM10" s="547"/>
      <c r="NVN10" s="547"/>
      <c r="NVO10" s="547"/>
      <c r="NVP10" s="547"/>
      <c r="NVQ10" s="547"/>
      <c r="NVR10" s="547"/>
      <c r="NVS10" s="547"/>
      <c r="NVT10" s="547"/>
      <c r="NVU10" s="547"/>
      <c r="NVV10" s="547"/>
      <c r="NVW10" s="547"/>
      <c r="NVX10" s="547"/>
      <c r="NVY10" s="547"/>
      <c r="NVZ10" s="547"/>
      <c r="NWA10" s="547"/>
      <c r="NWB10" s="547"/>
      <c r="NWC10" s="547"/>
      <c r="NWD10" s="547"/>
      <c r="NWE10" s="547"/>
      <c r="NWF10" s="547"/>
      <c r="NWG10" s="547"/>
      <c r="NWH10" s="547"/>
      <c r="NWI10" s="547"/>
      <c r="NWJ10" s="547"/>
      <c r="NWK10" s="547"/>
      <c r="NWL10" s="547"/>
      <c r="NWM10" s="547"/>
      <c r="NWN10" s="547"/>
      <c r="NWO10" s="547"/>
      <c r="NWP10" s="547"/>
      <c r="NWQ10" s="547"/>
      <c r="NWR10" s="547"/>
      <c r="NWS10" s="547"/>
      <c r="NWT10" s="547"/>
      <c r="NWU10" s="547"/>
      <c r="NWV10" s="547"/>
      <c r="NWW10" s="547"/>
      <c r="NWX10" s="547"/>
      <c r="NWY10" s="547"/>
      <c r="NWZ10" s="547"/>
      <c r="NXA10" s="547"/>
      <c r="NXB10" s="547"/>
      <c r="NXC10" s="547"/>
      <c r="NXD10" s="547"/>
      <c r="NXE10" s="547"/>
      <c r="NXF10" s="547"/>
      <c r="NXG10" s="547"/>
      <c r="NXH10" s="547"/>
      <c r="NXI10" s="547"/>
      <c r="NXJ10" s="547"/>
      <c r="NXK10" s="547"/>
      <c r="NXL10" s="547"/>
      <c r="NXM10" s="547"/>
      <c r="NXN10" s="547"/>
      <c r="NXO10" s="547"/>
      <c r="NXP10" s="547"/>
      <c r="NXQ10" s="547"/>
      <c r="NXR10" s="547"/>
      <c r="NXS10" s="547"/>
      <c r="NXT10" s="547"/>
      <c r="NXU10" s="547"/>
      <c r="NXV10" s="547"/>
      <c r="NXW10" s="547"/>
      <c r="NXX10" s="547"/>
      <c r="NXY10" s="547"/>
      <c r="NXZ10" s="547"/>
      <c r="NYA10" s="547"/>
      <c r="NYB10" s="547"/>
      <c r="NYC10" s="547"/>
      <c r="NYD10" s="547"/>
      <c r="NYE10" s="547"/>
      <c r="NYF10" s="547"/>
      <c r="NYG10" s="547"/>
      <c r="NYH10" s="547"/>
      <c r="NYI10" s="547"/>
      <c r="NYJ10" s="547"/>
      <c r="NYK10" s="547"/>
      <c r="NYL10" s="547"/>
      <c r="NYM10" s="547"/>
      <c r="NYN10" s="547"/>
      <c r="NYO10" s="547"/>
      <c r="NYP10" s="547"/>
      <c r="NYQ10" s="547"/>
      <c r="NYR10" s="547"/>
      <c r="NYS10" s="547"/>
      <c r="NYT10" s="547"/>
      <c r="NYU10" s="547"/>
      <c r="NYV10" s="547"/>
      <c r="NYW10" s="547"/>
      <c r="NYX10" s="547"/>
      <c r="NYY10" s="547"/>
      <c r="NYZ10" s="547"/>
      <c r="NZA10" s="547"/>
      <c r="NZB10" s="547"/>
      <c r="NZC10" s="547"/>
      <c r="NZD10" s="547"/>
      <c r="NZE10" s="547"/>
      <c r="NZF10" s="547"/>
      <c r="NZG10" s="547"/>
      <c r="NZH10" s="547"/>
      <c r="NZI10" s="547"/>
      <c r="NZJ10" s="547"/>
      <c r="NZK10" s="547"/>
      <c r="NZL10" s="547"/>
      <c r="NZM10" s="547"/>
      <c r="NZN10" s="547"/>
      <c r="NZO10" s="547"/>
      <c r="NZP10" s="547"/>
      <c r="NZQ10" s="547"/>
      <c r="NZR10" s="547"/>
      <c r="NZS10" s="547"/>
      <c r="NZT10" s="547"/>
      <c r="NZU10" s="547"/>
      <c r="NZV10" s="547"/>
      <c r="NZW10" s="547"/>
      <c r="NZX10" s="547"/>
      <c r="NZY10" s="547"/>
      <c r="NZZ10" s="547"/>
      <c r="OAA10" s="547"/>
      <c r="OAB10" s="547"/>
      <c r="OAC10" s="547"/>
      <c r="OAD10" s="547"/>
      <c r="OAE10" s="547"/>
      <c r="OAF10" s="547"/>
      <c r="OAG10" s="547"/>
      <c r="OAH10" s="547"/>
      <c r="OAI10" s="547"/>
      <c r="OAJ10" s="547"/>
      <c r="OAK10" s="547"/>
      <c r="OAL10" s="547"/>
      <c r="OAM10" s="547"/>
      <c r="OAN10" s="547"/>
      <c r="OAO10" s="547"/>
      <c r="OAP10" s="547"/>
      <c r="OAQ10" s="547"/>
      <c r="OAR10" s="547"/>
      <c r="OAS10" s="547"/>
      <c r="OAT10" s="547"/>
      <c r="OAU10" s="547"/>
      <c r="OAV10" s="547"/>
      <c r="OAW10" s="547"/>
      <c r="OAX10" s="547"/>
      <c r="OAY10" s="547"/>
      <c r="OAZ10" s="547"/>
      <c r="OBA10" s="547"/>
      <c r="OBB10" s="547"/>
      <c r="OBC10" s="547"/>
      <c r="OBD10" s="547"/>
      <c r="OBE10" s="547"/>
      <c r="OBF10" s="547"/>
      <c r="OBG10" s="547"/>
      <c r="OBH10" s="547"/>
      <c r="OBI10" s="547"/>
      <c r="OBJ10" s="547"/>
      <c r="OBK10" s="547"/>
      <c r="OBL10" s="547"/>
      <c r="OBM10" s="547"/>
      <c r="OBN10" s="547"/>
      <c r="OBO10" s="547"/>
      <c r="OBP10" s="547"/>
      <c r="OBQ10" s="547"/>
      <c r="OBR10" s="547"/>
      <c r="OBS10" s="547"/>
      <c r="OBT10" s="547"/>
      <c r="OBU10" s="547"/>
      <c r="OBV10" s="547"/>
      <c r="OBW10" s="547"/>
      <c r="OBX10" s="547"/>
      <c r="OBY10" s="547"/>
      <c r="OBZ10" s="547"/>
      <c r="OCA10" s="547"/>
      <c r="OCB10" s="547"/>
      <c r="OCC10" s="547"/>
      <c r="OCD10" s="547"/>
      <c r="OCE10" s="547"/>
      <c r="OCF10" s="547"/>
      <c r="OCG10" s="547"/>
      <c r="OCH10" s="547"/>
      <c r="OCI10" s="547"/>
      <c r="OCJ10" s="547"/>
      <c r="OCK10" s="547"/>
      <c r="OCL10" s="547"/>
      <c r="OCM10" s="547"/>
      <c r="OCN10" s="547"/>
      <c r="OCO10" s="547"/>
      <c r="OCP10" s="547"/>
      <c r="OCQ10" s="547"/>
      <c r="OCR10" s="547"/>
      <c r="OCS10" s="547"/>
      <c r="OCT10" s="547"/>
      <c r="OCU10" s="547"/>
      <c r="OCV10" s="547"/>
      <c r="OCW10" s="547"/>
      <c r="OCX10" s="547"/>
      <c r="OCY10" s="547"/>
      <c r="OCZ10" s="547"/>
      <c r="ODA10" s="547"/>
      <c r="ODB10" s="547"/>
      <c r="ODC10" s="547"/>
      <c r="ODD10" s="547"/>
      <c r="ODE10" s="547"/>
      <c r="ODF10" s="547"/>
      <c r="ODG10" s="547"/>
      <c r="ODH10" s="547"/>
      <c r="ODI10" s="547"/>
      <c r="ODJ10" s="547"/>
      <c r="ODK10" s="547"/>
      <c r="ODL10" s="547"/>
      <c r="ODM10" s="547"/>
      <c r="ODN10" s="547"/>
      <c r="ODO10" s="547"/>
      <c r="ODP10" s="547"/>
      <c r="ODQ10" s="547"/>
      <c r="ODR10" s="547"/>
      <c r="ODS10" s="547"/>
      <c r="ODT10" s="547"/>
      <c r="ODU10" s="547"/>
      <c r="ODV10" s="547"/>
      <c r="ODW10" s="547"/>
      <c r="ODX10" s="547"/>
      <c r="ODY10" s="547"/>
      <c r="ODZ10" s="547"/>
      <c r="OEA10" s="547"/>
      <c r="OEB10" s="547"/>
      <c r="OEC10" s="547"/>
      <c r="OED10" s="547"/>
      <c r="OEE10" s="547"/>
      <c r="OEF10" s="547"/>
      <c r="OEG10" s="547"/>
      <c r="OEH10" s="547"/>
      <c r="OEI10" s="547"/>
      <c r="OEJ10" s="547"/>
      <c r="OEK10" s="547"/>
      <c r="OEL10" s="547"/>
      <c r="OEM10" s="547"/>
      <c r="OEN10" s="547"/>
      <c r="OEO10" s="547"/>
      <c r="OEP10" s="547"/>
      <c r="OEQ10" s="547"/>
      <c r="OER10" s="547"/>
      <c r="OES10" s="547"/>
      <c r="OET10" s="547"/>
      <c r="OEU10" s="547"/>
      <c r="OEV10" s="547"/>
      <c r="OEW10" s="547"/>
      <c r="OEX10" s="547"/>
      <c r="OEY10" s="547"/>
      <c r="OEZ10" s="547"/>
      <c r="OFA10" s="547"/>
      <c r="OFB10" s="547"/>
      <c r="OFC10" s="547"/>
      <c r="OFD10" s="547"/>
      <c r="OFE10" s="547"/>
      <c r="OFF10" s="547"/>
      <c r="OFG10" s="547"/>
      <c r="OFH10" s="547"/>
      <c r="OFI10" s="547"/>
      <c r="OFJ10" s="547"/>
      <c r="OFK10" s="547"/>
      <c r="OFL10" s="547"/>
      <c r="OFM10" s="547"/>
      <c r="OFN10" s="547"/>
      <c r="OFO10" s="547"/>
      <c r="OFP10" s="547"/>
      <c r="OFQ10" s="547"/>
      <c r="OFR10" s="547"/>
      <c r="OFS10" s="547"/>
      <c r="OFT10" s="547"/>
      <c r="OFU10" s="547"/>
      <c r="OFV10" s="547"/>
      <c r="OFW10" s="547"/>
      <c r="OFX10" s="547"/>
      <c r="OFY10" s="547"/>
      <c r="OFZ10" s="547"/>
      <c r="OGA10" s="547"/>
      <c r="OGB10" s="547"/>
      <c r="OGC10" s="547"/>
      <c r="OGD10" s="547"/>
      <c r="OGE10" s="547"/>
      <c r="OGF10" s="547"/>
      <c r="OGG10" s="547"/>
      <c r="OGH10" s="547"/>
      <c r="OGI10" s="547"/>
      <c r="OGJ10" s="547"/>
      <c r="OGK10" s="547"/>
      <c r="OGL10" s="547"/>
      <c r="OGM10" s="547"/>
      <c r="OGN10" s="547"/>
      <c r="OGO10" s="547"/>
      <c r="OGP10" s="547"/>
      <c r="OGQ10" s="547"/>
      <c r="OGR10" s="547"/>
      <c r="OGS10" s="547"/>
      <c r="OGT10" s="547"/>
      <c r="OGU10" s="547"/>
      <c r="OGV10" s="547"/>
      <c r="OGW10" s="547"/>
      <c r="OGX10" s="547"/>
      <c r="OGY10" s="547"/>
      <c r="OGZ10" s="547"/>
      <c r="OHA10" s="547"/>
      <c r="OHB10" s="547"/>
      <c r="OHC10" s="547"/>
      <c r="OHD10" s="547"/>
      <c r="OHE10" s="547"/>
      <c r="OHF10" s="547"/>
      <c r="OHG10" s="547"/>
      <c r="OHH10" s="547"/>
      <c r="OHI10" s="547"/>
      <c r="OHJ10" s="547"/>
      <c r="OHK10" s="547"/>
      <c r="OHL10" s="547"/>
      <c r="OHM10" s="547"/>
      <c r="OHN10" s="547"/>
      <c r="OHO10" s="547"/>
      <c r="OHP10" s="547"/>
      <c r="OHQ10" s="547"/>
      <c r="OHR10" s="547"/>
      <c r="OHS10" s="547"/>
      <c r="OHT10" s="547"/>
      <c r="OHU10" s="547"/>
      <c r="OHV10" s="547"/>
      <c r="OHW10" s="547"/>
      <c r="OHX10" s="547"/>
      <c r="OHY10" s="547"/>
      <c r="OHZ10" s="547"/>
      <c r="OIA10" s="547"/>
      <c r="OIB10" s="547"/>
      <c r="OIC10" s="547"/>
      <c r="OID10" s="547"/>
      <c r="OIE10" s="547"/>
      <c r="OIF10" s="547"/>
      <c r="OIG10" s="547"/>
      <c r="OIH10" s="547"/>
      <c r="OII10" s="547"/>
      <c r="OIJ10" s="547"/>
      <c r="OIK10" s="547"/>
      <c r="OIL10" s="547"/>
      <c r="OIM10" s="547"/>
      <c r="OIN10" s="547"/>
      <c r="OIO10" s="547"/>
      <c r="OIP10" s="547"/>
      <c r="OIQ10" s="547"/>
      <c r="OIR10" s="547"/>
      <c r="OIS10" s="547"/>
      <c r="OIT10" s="547"/>
      <c r="OIU10" s="547"/>
      <c r="OIV10" s="547"/>
      <c r="OIW10" s="547"/>
      <c r="OIX10" s="547"/>
      <c r="OIY10" s="547"/>
      <c r="OIZ10" s="547"/>
      <c r="OJA10" s="547"/>
      <c r="OJB10" s="547"/>
      <c r="OJC10" s="547"/>
      <c r="OJD10" s="547"/>
      <c r="OJE10" s="547"/>
      <c r="OJF10" s="547"/>
      <c r="OJG10" s="547"/>
      <c r="OJH10" s="547"/>
      <c r="OJI10" s="547"/>
      <c r="OJJ10" s="547"/>
      <c r="OJK10" s="547"/>
      <c r="OJL10" s="547"/>
      <c r="OJM10" s="547"/>
      <c r="OJN10" s="547"/>
      <c r="OJO10" s="547"/>
      <c r="OJP10" s="547"/>
      <c r="OJQ10" s="547"/>
      <c r="OJR10" s="547"/>
      <c r="OJS10" s="547"/>
      <c r="OJT10" s="547"/>
      <c r="OJU10" s="547"/>
      <c r="OJV10" s="547"/>
      <c r="OJW10" s="547"/>
      <c r="OJX10" s="547"/>
      <c r="OJY10" s="547"/>
      <c r="OJZ10" s="547"/>
      <c r="OKA10" s="547"/>
      <c r="OKB10" s="547"/>
      <c r="OKC10" s="547"/>
      <c r="OKD10" s="547"/>
      <c r="OKE10" s="547"/>
      <c r="OKF10" s="547"/>
      <c r="OKG10" s="547"/>
      <c r="OKH10" s="547"/>
      <c r="OKI10" s="547"/>
      <c r="OKJ10" s="547"/>
      <c r="OKK10" s="547"/>
      <c r="OKL10" s="547"/>
      <c r="OKM10" s="547"/>
      <c r="OKN10" s="547"/>
      <c r="OKO10" s="547"/>
      <c r="OKP10" s="547"/>
      <c r="OKQ10" s="547"/>
      <c r="OKR10" s="547"/>
      <c r="OKS10" s="547"/>
      <c r="OKT10" s="547"/>
      <c r="OKU10" s="547"/>
      <c r="OKV10" s="547"/>
      <c r="OKW10" s="547"/>
      <c r="OKX10" s="547"/>
      <c r="OKY10" s="547"/>
      <c r="OKZ10" s="547"/>
      <c r="OLA10" s="547"/>
      <c r="OLB10" s="547"/>
      <c r="OLC10" s="547"/>
      <c r="OLD10" s="547"/>
      <c r="OLE10" s="547"/>
      <c r="OLF10" s="547"/>
      <c r="OLG10" s="547"/>
      <c r="OLH10" s="547"/>
      <c r="OLI10" s="547"/>
      <c r="OLJ10" s="547"/>
      <c r="OLK10" s="547"/>
      <c r="OLL10" s="547"/>
      <c r="OLM10" s="547"/>
      <c r="OLN10" s="547"/>
      <c r="OLO10" s="547"/>
      <c r="OLP10" s="547"/>
      <c r="OLQ10" s="547"/>
      <c r="OLR10" s="547"/>
      <c r="OLS10" s="547"/>
      <c r="OLT10" s="547"/>
      <c r="OLU10" s="547"/>
      <c r="OLV10" s="547"/>
      <c r="OLW10" s="547"/>
      <c r="OLX10" s="547"/>
      <c r="OLY10" s="547"/>
      <c r="OLZ10" s="547"/>
      <c r="OMA10" s="547"/>
      <c r="OMB10" s="547"/>
      <c r="OMC10" s="547"/>
      <c r="OMD10" s="547"/>
      <c r="OME10" s="547"/>
      <c r="OMF10" s="547"/>
      <c r="OMG10" s="547"/>
      <c r="OMH10" s="547"/>
      <c r="OMI10" s="547"/>
      <c r="OMJ10" s="547"/>
      <c r="OMK10" s="547"/>
      <c r="OML10" s="547"/>
      <c r="OMM10" s="547"/>
      <c r="OMN10" s="547"/>
      <c r="OMO10" s="547"/>
      <c r="OMP10" s="547"/>
      <c r="OMQ10" s="547"/>
      <c r="OMR10" s="547"/>
      <c r="OMS10" s="547"/>
      <c r="OMT10" s="547"/>
      <c r="OMU10" s="547"/>
      <c r="OMV10" s="547"/>
      <c r="OMW10" s="547"/>
      <c r="OMX10" s="547"/>
      <c r="OMY10" s="547"/>
      <c r="OMZ10" s="547"/>
      <c r="ONA10" s="547"/>
      <c r="ONB10" s="547"/>
      <c r="ONC10" s="547"/>
      <c r="OND10" s="547"/>
      <c r="ONE10" s="547"/>
      <c r="ONF10" s="547"/>
      <c r="ONG10" s="547"/>
      <c r="ONH10" s="547"/>
      <c r="ONI10" s="547"/>
      <c r="ONJ10" s="547"/>
      <c r="ONK10" s="547"/>
      <c r="ONL10" s="547"/>
      <c r="ONM10" s="547"/>
      <c r="ONN10" s="547"/>
      <c r="ONO10" s="547"/>
      <c r="ONP10" s="547"/>
      <c r="ONQ10" s="547"/>
      <c r="ONR10" s="547"/>
      <c r="ONS10" s="547"/>
      <c r="ONT10" s="547"/>
      <c r="ONU10" s="547"/>
      <c r="ONV10" s="547"/>
      <c r="ONW10" s="547"/>
      <c r="ONX10" s="547"/>
      <c r="ONY10" s="547"/>
      <c r="ONZ10" s="547"/>
      <c r="OOA10" s="547"/>
      <c r="OOB10" s="547"/>
      <c r="OOC10" s="547"/>
      <c r="OOD10" s="547"/>
      <c r="OOE10" s="547"/>
      <c r="OOF10" s="547"/>
      <c r="OOG10" s="547"/>
      <c r="OOH10" s="547"/>
      <c r="OOI10" s="547"/>
      <c r="OOJ10" s="547"/>
      <c r="OOK10" s="547"/>
      <c r="OOL10" s="547"/>
      <c r="OOM10" s="547"/>
      <c r="OON10" s="547"/>
      <c r="OOO10" s="547"/>
      <c r="OOP10" s="547"/>
      <c r="OOQ10" s="547"/>
      <c r="OOR10" s="547"/>
      <c r="OOS10" s="547"/>
      <c r="OOT10" s="547"/>
      <c r="OOU10" s="547"/>
      <c r="OOV10" s="547"/>
      <c r="OOW10" s="547"/>
      <c r="OOX10" s="547"/>
      <c r="OOY10" s="547"/>
      <c r="OOZ10" s="547"/>
      <c r="OPA10" s="547"/>
      <c r="OPB10" s="547"/>
      <c r="OPC10" s="547"/>
      <c r="OPD10" s="547"/>
      <c r="OPE10" s="547"/>
      <c r="OPF10" s="547"/>
      <c r="OPG10" s="547"/>
      <c r="OPH10" s="547"/>
      <c r="OPI10" s="547"/>
      <c r="OPJ10" s="547"/>
      <c r="OPK10" s="547"/>
      <c r="OPL10" s="547"/>
      <c r="OPM10" s="547"/>
      <c r="OPN10" s="547"/>
      <c r="OPO10" s="547"/>
      <c r="OPP10" s="547"/>
      <c r="OPQ10" s="547"/>
      <c r="OPR10" s="547"/>
      <c r="OPS10" s="547"/>
      <c r="OPT10" s="547"/>
      <c r="OPU10" s="547"/>
      <c r="OPV10" s="547"/>
      <c r="OPW10" s="547"/>
      <c r="OPX10" s="547"/>
      <c r="OPY10" s="547"/>
      <c r="OPZ10" s="547"/>
      <c r="OQA10" s="547"/>
      <c r="OQB10" s="547"/>
      <c r="OQC10" s="547"/>
      <c r="OQD10" s="547"/>
      <c r="OQE10" s="547"/>
      <c r="OQF10" s="547"/>
      <c r="OQG10" s="547"/>
      <c r="OQH10" s="547"/>
      <c r="OQI10" s="547"/>
      <c r="OQJ10" s="547"/>
      <c r="OQK10" s="547"/>
      <c r="OQL10" s="547"/>
      <c r="OQM10" s="547"/>
      <c r="OQN10" s="547"/>
      <c r="OQO10" s="547"/>
      <c r="OQP10" s="547"/>
      <c r="OQQ10" s="547"/>
      <c r="OQR10" s="547"/>
      <c r="OQS10" s="547"/>
      <c r="OQT10" s="547"/>
      <c r="OQU10" s="547"/>
      <c r="OQV10" s="547"/>
      <c r="OQW10" s="547"/>
      <c r="OQX10" s="547"/>
      <c r="OQY10" s="547"/>
      <c r="OQZ10" s="547"/>
      <c r="ORA10" s="547"/>
      <c r="ORB10" s="547"/>
      <c r="ORC10" s="547"/>
      <c r="ORD10" s="547"/>
      <c r="ORE10" s="547"/>
      <c r="ORF10" s="547"/>
      <c r="ORG10" s="547"/>
      <c r="ORH10" s="547"/>
      <c r="ORI10" s="547"/>
      <c r="ORJ10" s="547"/>
      <c r="ORK10" s="547"/>
      <c r="ORL10" s="547"/>
      <c r="ORM10" s="547"/>
      <c r="ORN10" s="547"/>
      <c r="ORO10" s="547"/>
      <c r="ORP10" s="547"/>
      <c r="ORQ10" s="547"/>
      <c r="ORR10" s="547"/>
      <c r="ORS10" s="547"/>
      <c r="ORT10" s="547"/>
      <c r="ORU10" s="547"/>
      <c r="ORV10" s="547"/>
      <c r="ORW10" s="547"/>
      <c r="ORX10" s="547"/>
      <c r="ORY10" s="547"/>
      <c r="ORZ10" s="547"/>
      <c r="OSA10" s="547"/>
      <c r="OSB10" s="547"/>
      <c r="OSC10" s="547"/>
      <c r="OSD10" s="547"/>
      <c r="OSE10" s="547"/>
      <c r="OSF10" s="547"/>
      <c r="OSG10" s="547"/>
      <c r="OSH10" s="547"/>
      <c r="OSI10" s="547"/>
      <c r="OSJ10" s="547"/>
      <c r="OSK10" s="547"/>
      <c r="OSL10" s="547"/>
      <c r="OSM10" s="547"/>
      <c r="OSN10" s="547"/>
      <c r="OSO10" s="547"/>
      <c r="OSP10" s="547"/>
      <c r="OSQ10" s="547"/>
      <c r="OSR10" s="547"/>
      <c r="OSS10" s="547"/>
      <c r="OST10" s="547"/>
      <c r="OSU10" s="547"/>
      <c r="OSV10" s="547"/>
      <c r="OSW10" s="547"/>
      <c r="OSX10" s="547"/>
      <c r="OSY10" s="547"/>
      <c r="OSZ10" s="547"/>
      <c r="OTA10" s="547"/>
      <c r="OTB10" s="547"/>
      <c r="OTC10" s="547"/>
      <c r="OTD10" s="547"/>
      <c r="OTE10" s="547"/>
      <c r="OTF10" s="547"/>
      <c r="OTG10" s="547"/>
      <c r="OTH10" s="547"/>
      <c r="OTI10" s="547"/>
      <c r="OTJ10" s="547"/>
      <c r="OTK10" s="547"/>
      <c r="OTL10" s="547"/>
      <c r="OTM10" s="547"/>
      <c r="OTN10" s="547"/>
      <c r="OTO10" s="547"/>
      <c r="OTP10" s="547"/>
      <c r="OTQ10" s="547"/>
      <c r="OTR10" s="547"/>
      <c r="OTS10" s="547"/>
      <c r="OTT10" s="547"/>
      <c r="OTU10" s="547"/>
      <c r="OTV10" s="547"/>
      <c r="OTW10" s="547"/>
      <c r="OTX10" s="547"/>
      <c r="OTY10" s="547"/>
      <c r="OTZ10" s="547"/>
      <c r="OUA10" s="547"/>
      <c r="OUB10" s="547"/>
      <c r="OUC10" s="547"/>
      <c r="OUD10" s="547"/>
      <c r="OUE10" s="547"/>
      <c r="OUF10" s="547"/>
      <c r="OUG10" s="547"/>
      <c r="OUH10" s="547"/>
      <c r="OUI10" s="547"/>
      <c r="OUJ10" s="547"/>
      <c r="OUK10" s="547"/>
      <c r="OUL10" s="547"/>
      <c r="OUM10" s="547"/>
      <c r="OUN10" s="547"/>
      <c r="OUO10" s="547"/>
      <c r="OUP10" s="547"/>
      <c r="OUQ10" s="547"/>
      <c r="OUR10" s="547"/>
      <c r="OUS10" s="547"/>
      <c r="OUT10" s="547"/>
      <c r="OUU10" s="547"/>
      <c r="OUV10" s="547"/>
      <c r="OUW10" s="547"/>
      <c r="OUX10" s="547"/>
      <c r="OUY10" s="547"/>
      <c r="OUZ10" s="547"/>
      <c r="OVA10" s="547"/>
      <c r="OVB10" s="547"/>
      <c r="OVC10" s="547"/>
      <c r="OVD10" s="547"/>
      <c r="OVE10" s="547"/>
      <c r="OVF10" s="547"/>
      <c r="OVG10" s="547"/>
      <c r="OVH10" s="547"/>
      <c r="OVI10" s="547"/>
      <c r="OVJ10" s="547"/>
      <c r="OVK10" s="547"/>
      <c r="OVL10" s="547"/>
      <c r="OVM10" s="547"/>
      <c r="OVN10" s="547"/>
      <c r="OVO10" s="547"/>
      <c r="OVP10" s="547"/>
      <c r="OVQ10" s="547"/>
      <c r="OVR10" s="547"/>
      <c r="OVS10" s="547"/>
      <c r="OVT10" s="547"/>
      <c r="OVU10" s="547"/>
      <c r="OVV10" s="547"/>
      <c r="OVW10" s="547"/>
      <c r="OVX10" s="547"/>
      <c r="OVY10" s="547"/>
      <c r="OVZ10" s="547"/>
      <c r="OWA10" s="547"/>
      <c r="OWB10" s="547"/>
      <c r="OWC10" s="547"/>
      <c r="OWD10" s="547"/>
      <c r="OWE10" s="547"/>
      <c r="OWF10" s="547"/>
      <c r="OWG10" s="547"/>
      <c r="OWH10" s="547"/>
      <c r="OWI10" s="547"/>
      <c r="OWJ10" s="547"/>
      <c r="OWK10" s="547"/>
      <c r="OWL10" s="547"/>
      <c r="OWM10" s="547"/>
      <c r="OWN10" s="547"/>
      <c r="OWO10" s="547"/>
      <c r="OWP10" s="547"/>
      <c r="OWQ10" s="547"/>
      <c r="OWR10" s="547"/>
      <c r="OWS10" s="547"/>
      <c r="OWT10" s="547"/>
      <c r="OWU10" s="547"/>
      <c r="OWV10" s="547"/>
      <c r="OWW10" s="547"/>
      <c r="OWX10" s="547"/>
      <c r="OWY10" s="547"/>
      <c r="OWZ10" s="547"/>
      <c r="OXA10" s="547"/>
      <c r="OXB10" s="547"/>
      <c r="OXC10" s="547"/>
      <c r="OXD10" s="547"/>
      <c r="OXE10" s="547"/>
      <c r="OXF10" s="547"/>
      <c r="OXG10" s="547"/>
      <c r="OXH10" s="547"/>
      <c r="OXI10" s="547"/>
      <c r="OXJ10" s="547"/>
      <c r="OXK10" s="547"/>
      <c r="OXL10" s="547"/>
      <c r="OXM10" s="547"/>
      <c r="OXN10" s="547"/>
      <c r="OXO10" s="547"/>
      <c r="OXP10" s="547"/>
      <c r="OXQ10" s="547"/>
      <c r="OXR10" s="547"/>
      <c r="OXS10" s="547"/>
      <c r="OXT10" s="547"/>
      <c r="OXU10" s="547"/>
      <c r="OXV10" s="547"/>
      <c r="OXW10" s="547"/>
      <c r="OXX10" s="547"/>
      <c r="OXY10" s="547"/>
      <c r="OXZ10" s="547"/>
      <c r="OYA10" s="547"/>
      <c r="OYB10" s="547"/>
      <c r="OYC10" s="547"/>
      <c r="OYD10" s="547"/>
      <c r="OYE10" s="547"/>
      <c r="OYF10" s="547"/>
      <c r="OYG10" s="547"/>
      <c r="OYH10" s="547"/>
      <c r="OYI10" s="547"/>
      <c r="OYJ10" s="547"/>
      <c r="OYK10" s="547"/>
      <c r="OYL10" s="547"/>
      <c r="OYM10" s="547"/>
      <c r="OYN10" s="547"/>
      <c r="OYO10" s="547"/>
      <c r="OYP10" s="547"/>
      <c r="OYQ10" s="547"/>
      <c r="OYR10" s="547"/>
      <c r="OYS10" s="547"/>
      <c r="OYT10" s="547"/>
      <c r="OYU10" s="547"/>
      <c r="OYV10" s="547"/>
      <c r="OYW10" s="547"/>
      <c r="OYX10" s="547"/>
      <c r="OYY10" s="547"/>
      <c r="OYZ10" s="547"/>
      <c r="OZA10" s="547"/>
      <c r="OZB10" s="547"/>
      <c r="OZC10" s="547"/>
      <c r="OZD10" s="547"/>
      <c r="OZE10" s="547"/>
      <c r="OZF10" s="547"/>
      <c r="OZG10" s="547"/>
      <c r="OZH10" s="547"/>
      <c r="OZI10" s="547"/>
      <c r="OZJ10" s="547"/>
      <c r="OZK10" s="547"/>
      <c r="OZL10" s="547"/>
      <c r="OZM10" s="547"/>
      <c r="OZN10" s="547"/>
      <c r="OZO10" s="547"/>
      <c r="OZP10" s="547"/>
      <c r="OZQ10" s="547"/>
      <c r="OZR10" s="547"/>
      <c r="OZS10" s="547"/>
      <c r="OZT10" s="547"/>
      <c r="OZU10" s="547"/>
      <c r="OZV10" s="547"/>
      <c r="OZW10" s="547"/>
      <c r="OZX10" s="547"/>
      <c r="OZY10" s="547"/>
      <c r="OZZ10" s="547"/>
      <c r="PAA10" s="547"/>
      <c r="PAB10" s="547"/>
      <c r="PAC10" s="547"/>
      <c r="PAD10" s="547"/>
      <c r="PAE10" s="547"/>
      <c r="PAF10" s="547"/>
      <c r="PAG10" s="547"/>
      <c r="PAH10" s="547"/>
      <c r="PAI10" s="547"/>
      <c r="PAJ10" s="547"/>
      <c r="PAK10" s="547"/>
      <c r="PAL10" s="547"/>
      <c r="PAM10" s="547"/>
      <c r="PAN10" s="547"/>
      <c r="PAO10" s="547"/>
      <c r="PAP10" s="547"/>
      <c r="PAQ10" s="547"/>
      <c r="PAR10" s="547"/>
      <c r="PAS10" s="547"/>
      <c r="PAT10" s="547"/>
      <c r="PAU10" s="547"/>
      <c r="PAV10" s="547"/>
      <c r="PAW10" s="547"/>
      <c r="PAX10" s="547"/>
      <c r="PAY10" s="547"/>
      <c r="PAZ10" s="547"/>
      <c r="PBA10" s="547"/>
      <c r="PBB10" s="547"/>
      <c r="PBC10" s="547"/>
      <c r="PBD10" s="547"/>
      <c r="PBE10" s="547"/>
      <c r="PBF10" s="547"/>
      <c r="PBG10" s="547"/>
      <c r="PBH10" s="547"/>
      <c r="PBI10" s="547"/>
      <c r="PBJ10" s="547"/>
      <c r="PBK10" s="547"/>
      <c r="PBL10" s="547"/>
      <c r="PBM10" s="547"/>
      <c r="PBN10" s="547"/>
      <c r="PBO10" s="547"/>
      <c r="PBP10" s="547"/>
      <c r="PBQ10" s="547"/>
      <c r="PBR10" s="547"/>
      <c r="PBS10" s="547"/>
      <c r="PBT10" s="547"/>
      <c r="PBU10" s="547"/>
      <c r="PBV10" s="547"/>
      <c r="PBW10" s="547"/>
      <c r="PBX10" s="547"/>
      <c r="PBY10" s="547"/>
      <c r="PBZ10" s="547"/>
      <c r="PCA10" s="547"/>
      <c r="PCB10" s="547"/>
      <c r="PCC10" s="547"/>
      <c r="PCD10" s="547"/>
      <c r="PCE10" s="547"/>
      <c r="PCF10" s="547"/>
      <c r="PCG10" s="547"/>
      <c r="PCH10" s="547"/>
      <c r="PCI10" s="547"/>
      <c r="PCJ10" s="547"/>
      <c r="PCK10" s="547"/>
      <c r="PCL10" s="547"/>
      <c r="PCM10" s="547"/>
      <c r="PCN10" s="547"/>
      <c r="PCO10" s="547"/>
      <c r="PCP10" s="547"/>
      <c r="PCQ10" s="547"/>
      <c r="PCR10" s="547"/>
      <c r="PCS10" s="547"/>
      <c r="PCT10" s="547"/>
      <c r="PCU10" s="547"/>
      <c r="PCV10" s="547"/>
      <c r="PCW10" s="547"/>
      <c r="PCX10" s="547"/>
      <c r="PCY10" s="547"/>
      <c r="PCZ10" s="547"/>
      <c r="PDA10" s="547"/>
      <c r="PDB10" s="547"/>
      <c r="PDC10" s="547"/>
      <c r="PDD10" s="547"/>
      <c r="PDE10" s="547"/>
      <c r="PDF10" s="547"/>
      <c r="PDG10" s="547"/>
      <c r="PDH10" s="547"/>
      <c r="PDI10" s="547"/>
      <c r="PDJ10" s="547"/>
      <c r="PDK10" s="547"/>
      <c r="PDL10" s="547"/>
      <c r="PDM10" s="547"/>
      <c r="PDN10" s="547"/>
      <c r="PDO10" s="547"/>
      <c r="PDP10" s="547"/>
      <c r="PDQ10" s="547"/>
      <c r="PDR10" s="547"/>
      <c r="PDS10" s="547"/>
      <c r="PDT10" s="547"/>
      <c r="PDU10" s="547"/>
      <c r="PDV10" s="547"/>
      <c r="PDW10" s="547"/>
      <c r="PDX10" s="547"/>
      <c r="PDY10" s="547"/>
      <c r="PDZ10" s="547"/>
      <c r="PEA10" s="547"/>
      <c r="PEB10" s="547"/>
      <c r="PEC10" s="547"/>
      <c r="PED10" s="547"/>
      <c r="PEE10" s="547"/>
      <c r="PEF10" s="547"/>
      <c r="PEG10" s="547"/>
      <c r="PEH10" s="547"/>
      <c r="PEI10" s="547"/>
      <c r="PEJ10" s="547"/>
      <c r="PEK10" s="547"/>
      <c r="PEL10" s="547"/>
      <c r="PEM10" s="547"/>
      <c r="PEN10" s="547"/>
      <c r="PEO10" s="547"/>
      <c r="PEP10" s="547"/>
      <c r="PEQ10" s="547"/>
      <c r="PER10" s="547"/>
      <c r="PES10" s="547"/>
      <c r="PET10" s="547"/>
      <c r="PEU10" s="547"/>
      <c r="PEV10" s="547"/>
      <c r="PEW10" s="547"/>
      <c r="PEX10" s="547"/>
      <c r="PEY10" s="547"/>
      <c r="PEZ10" s="547"/>
      <c r="PFA10" s="547"/>
      <c r="PFB10" s="547"/>
      <c r="PFC10" s="547"/>
      <c r="PFD10" s="547"/>
      <c r="PFE10" s="547"/>
      <c r="PFF10" s="547"/>
      <c r="PFG10" s="547"/>
      <c r="PFH10" s="547"/>
      <c r="PFI10" s="547"/>
      <c r="PFJ10" s="547"/>
      <c r="PFK10" s="547"/>
      <c r="PFL10" s="547"/>
      <c r="PFM10" s="547"/>
      <c r="PFN10" s="547"/>
      <c r="PFO10" s="547"/>
      <c r="PFP10" s="547"/>
      <c r="PFQ10" s="547"/>
      <c r="PFR10" s="547"/>
      <c r="PFS10" s="547"/>
      <c r="PFT10" s="547"/>
      <c r="PFU10" s="547"/>
      <c r="PFV10" s="547"/>
      <c r="PFW10" s="547"/>
      <c r="PFX10" s="547"/>
      <c r="PFY10" s="547"/>
      <c r="PFZ10" s="547"/>
      <c r="PGA10" s="547"/>
      <c r="PGB10" s="547"/>
      <c r="PGC10" s="547"/>
      <c r="PGD10" s="547"/>
      <c r="PGE10" s="547"/>
      <c r="PGF10" s="547"/>
      <c r="PGG10" s="547"/>
      <c r="PGH10" s="547"/>
      <c r="PGI10" s="547"/>
      <c r="PGJ10" s="547"/>
      <c r="PGK10" s="547"/>
      <c r="PGL10" s="547"/>
      <c r="PGM10" s="547"/>
      <c r="PGN10" s="547"/>
      <c r="PGO10" s="547"/>
      <c r="PGP10" s="547"/>
      <c r="PGQ10" s="547"/>
      <c r="PGR10" s="547"/>
      <c r="PGS10" s="547"/>
      <c r="PGT10" s="547"/>
      <c r="PGU10" s="547"/>
      <c r="PGV10" s="547"/>
      <c r="PGW10" s="547"/>
      <c r="PGX10" s="547"/>
      <c r="PGY10" s="547"/>
      <c r="PGZ10" s="547"/>
      <c r="PHA10" s="547"/>
      <c r="PHB10" s="547"/>
      <c r="PHC10" s="547"/>
      <c r="PHD10" s="547"/>
      <c r="PHE10" s="547"/>
      <c r="PHF10" s="547"/>
      <c r="PHG10" s="547"/>
      <c r="PHH10" s="547"/>
      <c r="PHI10" s="547"/>
      <c r="PHJ10" s="547"/>
      <c r="PHK10" s="547"/>
      <c r="PHL10" s="547"/>
      <c r="PHM10" s="547"/>
      <c r="PHN10" s="547"/>
      <c r="PHO10" s="547"/>
      <c r="PHP10" s="547"/>
      <c r="PHQ10" s="547"/>
      <c r="PHR10" s="547"/>
      <c r="PHS10" s="547"/>
      <c r="PHT10" s="547"/>
      <c r="PHU10" s="547"/>
      <c r="PHV10" s="547"/>
      <c r="PHW10" s="547"/>
      <c r="PHX10" s="547"/>
      <c r="PHY10" s="547"/>
      <c r="PHZ10" s="547"/>
      <c r="PIA10" s="547"/>
      <c r="PIB10" s="547"/>
      <c r="PIC10" s="547"/>
      <c r="PID10" s="547"/>
      <c r="PIE10" s="547"/>
      <c r="PIF10" s="547"/>
      <c r="PIG10" s="547"/>
      <c r="PIH10" s="547"/>
      <c r="PII10" s="547"/>
      <c r="PIJ10" s="547"/>
      <c r="PIK10" s="547"/>
      <c r="PIL10" s="547"/>
      <c r="PIM10" s="547"/>
      <c r="PIN10" s="547"/>
      <c r="PIO10" s="547"/>
      <c r="PIP10" s="547"/>
      <c r="PIQ10" s="547"/>
      <c r="PIR10" s="547"/>
      <c r="PIS10" s="547"/>
      <c r="PIT10" s="547"/>
      <c r="PIU10" s="547"/>
      <c r="PIV10" s="547"/>
      <c r="PIW10" s="547"/>
      <c r="PIX10" s="547"/>
      <c r="PIY10" s="547"/>
      <c r="PIZ10" s="547"/>
      <c r="PJA10" s="547"/>
      <c r="PJB10" s="547"/>
      <c r="PJC10" s="547"/>
      <c r="PJD10" s="547"/>
      <c r="PJE10" s="547"/>
      <c r="PJF10" s="547"/>
      <c r="PJG10" s="547"/>
      <c r="PJH10" s="547"/>
      <c r="PJI10" s="547"/>
      <c r="PJJ10" s="547"/>
      <c r="PJK10" s="547"/>
      <c r="PJL10" s="547"/>
      <c r="PJM10" s="547"/>
      <c r="PJN10" s="547"/>
      <c r="PJO10" s="547"/>
      <c r="PJP10" s="547"/>
      <c r="PJQ10" s="547"/>
      <c r="PJR10" s="547"/>
      <c r="PJS10" s="547"/>
      <c r="PJT10" s="547"/>
      <c r="PJU10" s="547"/>
      <c r="PJV10" s="547"/>
      <c r="PJW10" s="547"/>
      <c r="PJX10" s="547"/>
      <c r="PJY10" s="547"/>
      <c r="PJZ10" s="547"/>
      <c r="PKA10" s="547"/>
      <c r="PKB10" s="547"/>
      <c r="PKC10" s="547"/>
      <c r="PKD10" s="547"/>
      <c r="PKE10" s="547"/>
      <c r="PKF10" s="547"/>
      <c r="PKG10" s="547"/>
      <c r="PKH10" s="547"/>
      <c r="PKI10" s="547"/>
      <c r="PKJ10" s="547"/>
      <c r="PKK10" s="547"/>
      <c r="PKL10" s="547"/>
      <c r="PKM10" s="547"/>
      <c r="PKN10" s="547"/>
      <c r="PKO10" s="547"/>
      <c r="PKP10" s="547"/>
      <c r="PKQ10" s="547"/>
      <c r="PKR10" s="547"/>
      <c r="PKS10" s="547"/>
      <c r="PKT10" s="547"/>
      <c r="PKU10" s="547"/>
      <c r="PKV10" s="547"/>
      <c r="PKW10" s="547"/>
      <c r="PKX10" s="547"/>
      <c r="PKY10" s="547"/>
      <c r="PKZ10" s="547"/>
      <c r="PLA10" s="547"/>
      <c r="PLB10" s="547"/>
      <c r="PLC10" s="547"/>
      <c r="PLD10" s="547"/>
      <c r="PLE10" s="547"/>
      <c r="PLF10" s="547"/>
      <c r="PLG10" s="547"/>
      <c r="PLH10" s="547"/>
      <c r="PLI10" s="547"/>
      <c r="PLJ10" s="547"/>
      <c r="PLK10" s="547"/>
      <c r="PLL10" s="547"/>
      <c r="PLM10" s="547"/>
      <c r="PLN10" s="547"/>
      <c r="PLO10" s="547"/>
      <c r="PLP10" s="547"/>
      <c r="PLQ10" s="547"/>
      <c r="PLR10" s="547"/>
      <c r="PLS10" s="547"/>
      <c r="PLT10" s="547"/>
      <c r="PLU10" s="547"/>
      <c r="PLV10" s="547"/>
      <c r="PLW10" s="547"/>
      <c r="PLX10" s="547"/>
      <c r="PLY10" s="547"/>
      <c r="PLZ10" s="547"/>
      <c r="PMA10" s="547"/>
      <c r="PMB10" s="547"/>
      <c r="PMC10" s="547"/>
      <c r="PMD10" s="547"/>
      <c r="PME10" s="547"/>
      <c r="PMF10" s="547"/>
      <c r="PMG10" s="547"/>
      <c r="PMH10" s="547"/>
      <c r="PMI10" s="547"/>
      <c r="PMJ10" s="547"/>
      <c r="PMK10" s="547"/>
      <c r="PML10" s="547"/>
      <c r="PMM10" s="547"/>
      <c r="PMN10" s="547"/>
      <c r="PMO10" s="547"/>
      <c r="PMP10" s="547"/>
      <c r="PMQ10" s="547"/>
      <c r="PMR10" s="547"/>
      <c r="PMS10" s="547"/>
      <c r="PMT10" s="547"/>
      <c r="PMU10" s="547"/>
      <c r="PMV10" s="547"/>
      <c r="PMW10" s="547"/>
      <c r="PMX10" s="547"/>
      <c r="PMY10" s="547"/>
      <c r="PMZ10" s="547"/>
      <c r="PNA10" s="547"/>
      <c r="PNB10" s="547"/>
      <c r="PNC10" s="547"/>
      <c r="PND10" s="547"/>
      <c r="PNE10" s="547"/>
      <c r="PNF10" s="547"/>
      <c r="PNG10" s="547"/>
      <c r="PNH10" s="547"/>
      <c r="PNI10" s="547"/>
      <c r="PNJ10" s="547"/>
      <c r="PNK10" s="547"/>
      <c r="PNL10" s="547"/>
      <c r="PNM10" s="547"/>
      <c r="PNN10" s="547"/>
      <c r="PNO10" s="547"/>
      <c r="PNP10" s="547"/>
      <c r="PNQ10" s="547"/>
      <c r="PNR10" s="547"/>
      <c r="PNS10" s="547"/>
      <c r="PNT10" s="547"/>
      <c r="PNU10" s="547"/>
      <c r="PNV10" s="547"/>
      <c r="PNW10" s="547"/>
      <c r="PNX10" s="547"/>
      <c r="PNY10" s="547"/>
      <c r="PNZ10" s="547"/>
      <c r="POA10" s="547"/>
      <c r="POB10" s="547"/>
      <c r="POC10" s="547"/>
      <c r="POD10" s="547"/>
      <c r="POE10" s="547"/>
      <c r="POF10" s="547"/>
      <c r="POG10" s="547"/>
      <c r="POH10" s="547"/>
      <c r="POI10" s="547"/>
      <c r="POJ10" s="547"/>
      <c r="POK10" s="547"/>
      <c r="POL10" s="547"/>
      <c r="POM10" s="547"/>
      <c r="PON10" s="547"/>
      <c r="POO10" s="547"/>
      <c r="POP10" s="547"/>
      <c r="POQ10" s="547"/>
      <c r="POR10" s="547"/>
      <c r="POS10" s="547"/>
      <c r="POT10" s="547"/>
      <c r="POU10" s="547"/>
      <c r="POV10" s="547"/>
      <c r="POW10" s="547"/>
      <c r="POX10" s="547"/>
      <c r="POY10" s="547"/>
      <c r="POZ10" s="547"/>
      <c r="PPA10" s="547"/>
      <c r="PPB10" s="547"/>
      <c r="PPC10" s="547"/>
      <c r="PPD10" s="547"/>
      <c r="PPE10" s="547"/>
      <c r="PPF10" s="547"/>
      <c r="PPG10" s="547"/>
      <c r="PPH10" s="547"/>
      <c r="PPI10" s="547"/>
      <c r="PPJ10" s="547"/>
      <c r="PPK10" s="547"/>
      <c r="PPL10" s="547"/>
      <c r="PPM10" s="547"/>
      <c r="PPN10" s="547"/>
      <c r="PPO10" s="547"/>
      <c r="PPP10" s="547"/>
      <c r="PPQ10" s="547"/>
      <c r="PPR10" s="547"/>
      <c r="PPS10" s="547"/>
      <c r="PPT10" s="547"/>
      <c r="PPU10" s="547"/>
      <c r="PPV10" s="547"/>
      <c r="PPW10" s="547"/>
      <c r="PPX10" s="547"/>
      <c r="PPY10" s="547"/>
      <c r="PPZ10" s="547"/>
      <c r="PQA10" s="547"/>
      <c r="PQB10" s="547"/>
      <c r="PQC10" s="547"/>
      <c r="PQD10" s="547"/>
      <c r="PQE10" s="547"/>
      <c r="PQF10" s="547"/>
      <c r="PQG10" s="547"/>
      <c r="PQH10" s="547"/>
      <c r="PQI10" s="547"/>
      <c r="PQJ10" s="547"/>
      <c r="PQK10" s="547"/>
      <c r="PQL10" s="547"/>
      <c r="PQM10" s="547"/>
      <c r="PQN10" s="547"/>
      <c r="PQO10" s="547"/>
      <c r="PQP10" s="547"/>
      <c r="PQQ10" s="547"/>
      <c r="PQR10" s="547"/>
      <c r="PQS10" s="547"/>
      <c r="PQT10" s="547"/>
      <c r="PQU10" s="547"/>
      <c r="PQV10" s="547"/>
      <c r="PQW10" s="547"/>
      <c r="PQX10" s="547"/>
      <c r="PQY10" s="547"/>
      <c r="PQZ10" s="547"/>
      <c r="PRA10" s="547"/>
      <c r="PRB10" s="547"/>
      <c r="PRC10" s="547"/>
      <c r="PRD10" s="547"/>
      <c r="PRE10" s="547"/>
      <c r="PRF10" s="547"/>
      <c r="PRG10" s="547"/>
      <c r="PRH10" s="547"/>
      <c r="PRI10" s="547"/>
      <c r="PRJ10" s="547"/>
      <c r="PRK10" s="547"/>
      <c r="PRL10" s="547"/>
      <c r="PRM10" s="547"/>
      <c r="PRN10" s="547"/>
      <c r="PRO10" s="547"/>
      <c r="PRP10" s="547"/>
      <c r="PRQ10" s="547"/>
      <c r="PRR10" s="547"/>
      <c r="PRS10" s="547"/>
      <c r="PRT10" s="547"/>
      <c r="PRU10" s="547"/>
      <c r="PRV10" s="547"/>
      <c r="PRW10" s="547"/>
      <c r="PRX10" s="547"/>
      <c r="PRY10" s="547"/>
      <c r="PRZ10" s="547"/>
      <c r="PSA10" s="547"/>
      <c r="PSB10" s="547"/>
      <c r="PSC10" s="547"/>
      <c r="PSD10" s="547"/>
      <c r="PSE10" s="547"/>
      <c r="PSF10" s="547"/>
      <c r="PSG10" s="547"/>
      <c r="PSH10" s="547"/>
      <c r="PSI10" s="547"/>
      <c r="PSJ10" s="547"/>
      <c r="PSK10" s="547"/>
      <c r="PSL10" s="547"/>
      <c r="PSM10" s="547"/>
      <c r="PSN10" s="547"/>
      <c r="PSO10" s="547"/>
      <c r="PSP10" s="547"/>
      <c r="PSQ10" s="547"/>
      <c r="PSR10" s="547"/>
      <c r="PSS10" s="547"/>
      <c r="PST10" s="547"/>
      <c r="PSU10" s="547"/>
      <c r="PSV10" s="547"/>
      <c r="PSW10" s="547"/>
      <c r="PSX10" s="547"/>
      <c r="PSY10" s="547"/>
      <c r="PSZ10" s="547"/>
      <c r="PTA10" s="547"/>
      <c r="PTB10" s="547"/>
      <c r="PTC10" s="547"/>
      <c r="PTD10" s="547"/>
      <c r="PTE10" s="547"/>
      <c r="PTF10" s="547"/>
      <c r="PTG10" s="547"/>
      <c r="PTH10" s="547"/>
      <c r="PTI10" s="547"/>
      <c r="PTJ10" s="547"/>
      <c r="PTK10" s="547"/>
      <c r="PTL10" s="547"/>
      <c r="PTM10" s="547"/>
      <c r="PTN10" s="547"/>
      <c r="PTO10" s="547"/>
      <c r="PTP10" s="547"/>
      <c r="PTQ10" s="547"/>
      <c r="PTR10" s="547"/>
      <c r="PTS10" s="547"/>
      <c r="PTT10" s="547"/>
      <c r="PTU10" s="547"/>
      <c r="PTV10" s="547"/>
      <c r="PTW10" s="547"/>
      <c r="PTX10" s="547"/>
      <c r="PTY10" s="547"/>
      <c r="PTZ10" s="547"/>
      <c r="PUA10" s="547"/>
      <c r="PUB10" s="547"/>
      <c r="PUC10" s="547"/>
      <c r="PUD10" s="547"/>
      <c r="PUE10" s="547"/>
      <c r="PUF10" s="547"/>
      <c r="PUG10" s="547"/>
      <c r="PUH10" s="547"/>
      <c r="PUI10" s="547"/>
      <c r="PUJ10" s="547"/>
      <c r="PUK10" s="547"/>
      <c r="PUL10" s="547"/>
      <c r="PUM10" s="547"/>
      <c r="PUN10" s="547"/>
      <c r="PUO10" s="547"/>
      <c r="PUP10" s="547"/>
      <c r="PUQ10" s="547"/>
      <c r="PUR10" s="547"/>
      <c r="PUS10" s="547"/>
      <c r="PUT10" s="547"/>
      <c r="PUU10" s="547"/>
      <c r="PUV10" s="547"/>
      <c r="PUW10" s="547"/>
      <c r="PUX10" s="547"/>
      <c r="PUY10" s="547"/>
      <c r="PUZ10" s="547"/>
      <c r="PVA10" s="547"/>
      <c r="PVB10" s="547"/>
      <c r="PVC10" s="547"/>
      <c r="PVD10" s="547"/>
      <c r="PVE10" s="547"/>
      <c r="PVF10" s="547"/>
      <c r="PVG10" s="547"/>
      <c r="PVH10" s="547"/>
      <c r="PVI10" s="547"/>
      <c r="PVJ10" s="547"/>
      <c r="PVK10" s="547"/>
      <c r="PVL10" s="547"/>
      <c r="PVM10" s="547"/>
      <c r="PVN10" s="547"/>
      <c r="PVO10" s="547"/>
      <c r="PVP10" s="547"/>
      <c r="PVQ10" s="547"/>
      <c r="PVR10" s="547"/>
      <c r="PVS10" s="547"/>
      <c r="PVT10" s="547"/>
      <c r="PVU10" s="547"/>
      <c r="PVV10" s="547"/>
      <c r="PVW10" s="547"/>
      <c r="PVX10" s="547"/>
      <c r="PVY10" s="547"/>
      <c r="PVZ10" s="547"/>
      <c r="PWA10" s="547"/>
      <c r="PWB10" s="547"/>
      <c r="PWC10" s="547"/>
      <c r="PWD10" s="547"/>
      <c r="PWE10" s="547"/>
      <c r="PWF10" s="547"/>
      <c r="PWG10" s="547"/>
      <c r="PWH10" s="547"/>
      <c r="PWI10" s="547"/>
      <c r="PWJ10" s="547"/>
      <c r="PWK10" s="547"/>
      <c r="PWL10" s="547"/>
      <c r="PWM10" s="547"/>
      <c r="PWN10" s="547"/>
      <c r="PWO10" s="547"/>
      <c r="PWP10" s="547"/>
      <c r="PWQ10" s="547"/>
      <c r="PWR10" s="547"/>
      <c r="PWS10" s="547"/>
      <c r="PWT10" s="547"/>
      <c r="PWU10" s="547"/>
      <c r="PWV10" s="547"/>
      <c r="PWW10" s="547"/>
      <c r="PWX10" s="547"/>
      <c r="PWY10" s="547"/>
      <c r="PWZ10" s="547"/>
      <c r="PXA10" s="547"/>
      <c r="PXB10" s="547"/>
      <c r="PXC10" s="547"/>
      <c r="PXD10" s="547"/>
      <c r="PXE10" s="547"/>
      <c r="PXF10" s="547"/>
      <c r="PXG10" s="547"/>
      <c r="PXH10" s="547"/>
      <c r="PXI10" s="547"/>
      <c r="PXJ10" s="547"/>
      <c r="PXK10" s="547"/>
      <c r="PXL10" s="547"/>
      <c r="PXM10" s="547"/>
      <c r="PXN10" s="547"/>
      <c r="PXO10" s="547"/>
      <c r="PXP10" s="547"/>
      <c r="PXQ10" s="547"/>
      <c r="PXR10" s="547"/>
      <c r="PXS10" s="547"/>
      <c r="PXT10" s="547"/>
      <c r="PXU10" s="547"/>
      <c r="PXV10" s="547"/>
      <c r="PXW10" s="547"/>
      <c r="PXX10" s="547"/>
      <c r="PXY10" s="547"/>
      <c r="PXZ10" s="547"/>
      <c r="PYA10" s="547"/>
      <c r="PYB10" s="547"/>
      <c r="PYC10" s="547"/>
      <c r="PYD10" s="547"/>
      <c r="PYE10" s="547"/>
      <c r="PYF10" s="547"/>
      <c r="PYG10" s="547"/>
      <c r="PYH10" s="547"/>
      <c r="PYI10" s="547"/>
      <c r="PYJ10" s="547"/>
      <c r="PYK10" s="547"/>
      <c r="PYL10" s="547"/>
      <c r="PYM10" s="547"/>
      <c r="PYN10" s="547"/>
      <c r="PYO10" s="547"/>
      <c r="PYP10" s="547"/>
      <c r="PYQ10" s="547"/>
      <c r="PYR10" s="547"/>
      <c r="PYS10" s="547"/>
      <c r="PYT10" s="547"/>
      <c r="PYU10" s="547"/>
      <c r="PYV10" s="547"/>
      <c r="PYW10" s="547"/>
      <c r="PYX10" s="547"/>
      <c r="PYY10" s="547"/>
      <c r="PYZ10" s="547"/>
      <c r="PZA10" s="547"/>
      <c r="PZB10" s="547"/>
      <c r="PZC10" s="547"/>
      <c r="PZD10" s="547"/>
      <c r="PZE10" s="547"/>
      <c r="PZF10" s="547"/>
      <c r="PZG10" s="547"/>
      <c r="PZH10" s="547"/>
      <c r="PZI10" s="547"/>
      <c r="PZJ10" s="547"/>
      <c r="PZK10" s="547"/>
      <c r="PZL10" s="547"/>
      <c r="PZM10" s="547"/>
      <c r="PZN10" s="547"/>
      <c r="PZO10" s="547"/>
      <c r="PZP10" s="547"/>
      <c r="PZQ10" s="547"/>
      <c r="PZR10" s="547"/>
      <c r="PZS10" s="547"/>
      <c r="PZT10" s="547"/>
      <c r="PZU10" s="547"/>
      <c r="PZV10" s="547"/>
      <c r="PZW10" s="547"/>
      <c r="PZX10" s="547"/>
      <c r="PZY10" s="547"/>
      <c r="PZZ10" s="547"/>
      <c r="QAA10" s="547"/>
      <c r="QAB10" s="547"/>
      <c r="QAC10" s="547"/>
      <c r="QAD10" s="547"/>
      <c r="QAE10" s="547"/>
      <c r="QAF10" s="547"/>
      <c r="QAG10" s="547"/>
      <c r="QAH10" s="547"/>
      <c r="QAI10" s="547"/>
      <c r="QAJ10" s="547"/>
      <c r="QAK10" s="547"/>
      <c r="QAL10" s="547"/>
      <c r="QAM10" s="547"/>
      <c r="QAN10" s="547"/>
      <c r="QAO10" s="547"/>
      <c r="QAP10" s="547"/>
      <c r="QAQ10" s="547"/>
      <c r="QAR10" s="547"/>
      <c r="QAS10" s="547"/>
      <c r="QAT10" s="547"/>
      <c r="QAU10" s="547"/>
      <c r="QAV10" s="547"/>
      <c r="QAW10" s="547"/>
      <c r="QAX10" s="547"/>
      <c r="QAY10" s="547"/>
      <c r="QAZ10" s="547"/>
      <c r="QBA10" s="547"/>
      <c r="QBB10" s="547"/>
      <c r="QBC10" s="547"/>
      <c r="QBD10" s="547"/>
      <c r="QBE10" s="547"/>
      <c r="QBF10" s="547"/>
      <c r="QBG10" s="547"/>
      <c r="QBH10" s="547"/>
      <c r="QBI10" s="547"/>
      <c r="QBJ10" s="547"/>
      <c r="QBK10" s="547"/>
      <c r="QBL10" s="547"/>
      <c r="QBM10" s="547"/>
      <c r="QBN10" s="547"/>
      <c r="QBO10" s="547"/>
      <c r="QBP10" s="547"/>
      <c r="QBQ10" s="547"/>
      <c r="QBR10" s="547"/>
      <c r="QBS10" s="547"/>
      <c r="QBT10" s="547"/>
      <c r="QBU10" s="547"/>
      <c r="QBV10" s="547"/>
      <c r="QBW10" s="547"/>
      <c r="QBX10" s="547"/>
      <c r="QBY10" s="547"/>
      <c r="QBZ10" s="547"/>
      <c r="QCA10" s="547"/>
      <c r="QCB10" s="547"/>
      <c r="QCC10" s="547"/>
      <c r="QCD10" s="547"/>
      <c r="QCE10" s="547"/>
      <c r="QCF10" s="547"/>
      <c r="QCG10" s="547"/>
      <c r="QCH10" s="547"/>
      <c r="QCI10" s="547"/>
      <c r="QCJ10" s="547"/>
      <c r="QCK10" s="547"/>
      <c r="QCL10" s="547"/>
      <c r="QCM10" s="547"/>
      <c r="QCN10" s="547"/>
      <c r="QCO10" s="547"/>
      <c r="QCP10" s="547"/>
      <c r="QCQ10" s="547"/>
      <c r="QCR10" s="547"/>
      <c r="QCS10" s="547"/>
      <c r="QCT10" s="547"/>
      <c r="QCU10" s="547"/>
      <c r="QCV10" s="547"/>
      <c r="QCW10" s="547"/>
      <c r="QCX10" s="547"/>
      <c r="QCY10" s="547"/>
      <c r="QCZ10" s="547"/>
      <c r="QDA10" s="547"/>
      <c r="QDB10" s="547"/>
      <c r="QDC10" s="547"/>
      <c r="QDD10" s="547"/>
      <c r="QDE10" s="547"/>
      <c r="QDF10" s="547"/>
      <c r="QDG10" s="547"/>
      <c r="QDH10" s="547"/>
      <c r="QDI10" s="547"/>
      <c r="QDJ10" s="547"/>
      <c r="QDK10" s="547"/>
      <c r="QDL10" s="547"/>
      <c r="QDM10" s="547"/>
      <c r="QDN10" s="547"/>
      <c r="QDO10" s="547"/>
      <c r="QDP10" s="547"/>
      <c r="QDQ10" s="547"/>
      <c r="QDR10" s="547"/>
      <c r="QDS10" s="547"/>
      <c r="QDT10" s="547"/>
      <c r="QDU10" s="547"/>
      <c r="QDV10" s="547"/>
      <c r="QDW10" s="547"/>
      <c r="QDX10" s="547"/>
      <c r="QDY10" s="547"/>
      <c r="QDZ10" s="547"/>
      <c r="QEA10" s="547"/>
      <c r="QEB10" s="547"/>
      <c r="QEC10" s="547"/>
      <c r="QED10" s="547"/>
      <c r="QEE10" s="547"/>
      <c r="QEF10" s="547"/>
      <c r="QEG10" s="547"/>
      <c r="QEH10" s="547"/>
      <c r="QEI10" s="547"/>
      <c r="QEJ10" s="547"/>
      <c r="QEK10" s="547"/>
      <c r="QEL10" s="547"/>
      <c r="QEM10" s="547"/>
      <c r="QEN10" s="547"/>
      <c r="QEO10" s="547"/>
      <c r="QEP10" s="547"/>
      <c r="QEQ10" s="547"/>
      <c r="QER10" s="547"/>
      <c r="QES10" s="547"/>
      <c r="QET10" s="547"/>
      <c r="QEU10" s="547"/>
      <c r="QEV10" s="547"/>
      <c r="QEW10" s="547"/>
      <c r="QEX10" s="547"/>
      <c r="QEY10" s="547"/>
      <c r="QEZ10" s="547"/>
      <c r="QFA10" s="547"/>
      <c r="QFB10" s="547"/>
      <c r="QFC10" s="547"/>
      <c r="QFD10" s="547"/>
      <c r="QFE10" s="547"/>
      <c r="QFF10" s="547"/>
      <c r="QFG10" s="547"/>
      <c r="QFH10" s="547"/>
      <c r="QFI10" s="547"/>
      <c r="QFJ10" s="547"/>
      <c r="QFK10" s="547"/>
      <c r="QFL10" s="547"/>
      <c r="QFM10" s="547"/>
      <c r="QFN10" s="547"/>
      <c r="QFO10" s="547"/>
      <c r="QFP10" s="547"/>
      <c r="QFQ10" s="547"/>
      <c r="QFR10" s="547"/>
      <c r="QFS10" s="547"/>
      <c r="QFT10" s="547"/>
      <c r="QFU10" s="547"/>
      <c r="QFV10" s="547"/>
      <c r="QFW10" s="547"/>
      <c r="QFX10" s="547"/>
      <c r="QFY10" s="547"/>
      <c r="QFZ10" s="547"/>
      <c r="QGA10" s="547"/>
      <c r="QGB10" s="547"/>
      <c r="QGC10" s="547"/>
      <c r="QGD10" s="547"/>
      <c r="QGE10" s="547"/>
      <c r="QGF10" s="547"/>
      <c r="QGG10" s="547"/>
      <c r="QGH10" s="547"/>
      <c r="QGI10" s="547"/>
      <c r="QGJ10" s="547"/>
      <c r="QGK10" s="547"/>
      <c r="QGL10" s="547"/>
      <c r="QGM10" s="547"/>
      <c r="QGN10" s="547"/>
      <c r="QGO10" s="547"/>
      <c r="QGP10" s="547"/>
      <c r="QGQ10" s="547"/>
      <c r="QGR10" s="547"/>
      <c r="QGS10" s="547"/>
      <c r="QGT10" s="547"/>
      <c r="QGU10" s="547"/>
      <c r="QGV10" s="547"/>
      <c r="QGW10" s="547"/>
      <c r="QGX10" s="547"/>
      <c r="QGY10" s="547"/>
      <c r="QGZ10" s="547"/>
      <c r="QHA10" s="547"/>
      <c r="QHB10" s="547"/>
      <c r="QHC10" s="547"/>
      <c r="QHD10" s="547"/>
      <c r="QHE10" s="547"/>
      <c r="QHF10" s="547"/>
      <c r="QHG10" s="547"/>
      <c r="QHH10" s="547"/>
      <c r="QHI10" s="547"/>
      <c r="QHJ10" s="547"/>
      <c r="QHK10" s="547"/>
      <c r="QHL10" s="547"/>
      <c r="QHM10" s="547"/>
      <c r="QHN10" s="547"/>
      <c r="QHO10" s="547"/>
      <c r="QHP10" s="547"/>
      <c r="QHQ10" s="547"/>
      <c r="QHR10" s="547"/>
      <c r="QHS10" s="547"/>
      <c r="QHT10" s="547"/>
      <c r="QHU10" s="547"/>
      <c r="QHV10" s="547"/>
      <c r="QHW10" s="547"/>
      <c r="QHX10" s="547"/>
      <c r="QHY10" s="547"/>
      <c r="QHZ10" s="547"/>
      <c r="QIA10" s="547"/>
      <c r="QIB10" s="547"/>
      <c r="QIC10" s="547"/>
      <c r="QID10" s="547"/>
      <c r="QIE10" s="547"/>
      <c r="QIF10" s="547"/>
      <c r="QIG10" s="547"/>
      <c r="QIH10" s="547"/>
      <c r="QII10" s="547"/>
      <c r="QIJ10" s="547"/>
      <c r="QIK10" s="547"/>
      <c r="QIL10" s="547"/>
      <c r="QIM10" s="547"/>
      <c r="QIN10" s="547"/>
      <c r="QIO10" s="547"/>
      <c r="QIP10" s="547"/>
      <c r="QIQ10" s="547"/>
      <c r="QIR10" s="547"/>
      <c r="QIS10" s="547"/>
      <c r="QIT10" s="547"/>
      <c r="QIU10" s="547"/>
      <c r="QIV10" s="547"/>
      <c r="QIW10" s="547"/>
      <c r="QIX10" s="547"/>
      <c r="QIY10" s="547"/>
      <c r="QIZ10" s="547"/>
      <c r="QJA10" s="547"/>
      <c r="QJB10" s="547"/>
      <c r="QJC10" s="547"/>
      <c r="QJD10" s="547"/>
      <c r="QJE10" s="547"/>
      <c r="QJF10" s="547"/>
      <c r="QJG10" s="547"/>
      <c r="QJH10" s="547"/>
      <c r="QJI10" s="547"/>
      <c r="QJJ10" s="547"/>
      <c r="QJK10" s="547"/>
      <c r="QJL10" s="547"/>
      <c r="QJM10" s="547"/>
      <c r="QJN10" s="547"/>
      <c r="QJO10" s="547"/>
      <c r="QJP10" s="547"/>
      <c r="QJQ10" s="547"/>
      <c r="QJR10" s="547"/>
      <c r="QJS10" s="547"/>
      <c r="QJT10" s="547"/>
      <c r="QJU10" s="547"/>
      <c r="QJV10" s="547"/>
      <c r="QJW10" s="547"/>
      <c r="QJX10" s="547"/>
      <c r="QJY10" s="547"/>
      <c r="QJZ10" s="547"/>
      <c r="QKA10" s="547"/>
      <c r="QKB10" s="547"/>
      <c r="QKC10" s="547"/>
      <c r="QKD10" s="547"/>
      <c r="QKE10" s="547"/>
      <c r="QKF10" s="547"/>
      <c r="QKG10" s="547"/>
      <c r="QKH10" s="547"/>
      <c r="QKI10" s="547"/>
      <c r="QKJ10" s="547"/>
      <c r="QKK10" s="547"/>
      <c r="QKL10" s="547"/>
      <c r="QKM10" s="547"/>
      <c r="QKN10" s="547"/>
      <c r="QKO10" s="547"/>
      <c r="QKP10" s="547"/>
      <c r="QKQ10" s="547"/>
      <c r="QKR10" s="547"/>
      <c r="QKS10" s="547"/>
      <c r="QKT10" s="547"/>
      <c r="QKU10" s="547"/>
      <c r="QKV10" s="547"/>
      <c r="QKW10" s="547"/>
      <c r="QKX10" s="547"/>
      <c r="QKY10" s="547"/>
      <c r="QKZ10" s="547"/>
      <c r="QLA10" s="547"/>
      <c r="QLB10" s="547"/>
      <c r="QLC10" s="547"/>
      <c r="QLD10" s="547"/>
      <c r="QLE10" s="547"/>
      <c r="QLF10" s="547"/>
      <c r="QLG10" s="547"/>
      <c r="QLH10" s="547"/>
      <c r="QLI10" s="547"/>
      <c r="QLJ10" s="547"/>
      <c r="QLK10" s="547"/>
      <c r="QLL10" s="547"/>
      <c r="QLM10" s="547"/>
      <c r="QLN10" s="547"/>
      <c r="QLO10" s="547"/>
      <c r="QLP10" s="547"/>
      <c r="QLQ10" s="547"/>
      <c r="QLR10" s="547"/>
      <c r="QLS10" s="547"/>
      <c r="QLT10" s="547"/>
      <c r="QLU10" s="547"/>
      <c r="QLV10" s="547"/>
      <c r="QLW10" s="547"/>
      <c r="QLX10" s="547"/>
      <c r="QLY10" s="547"/>
      <c r="QLZ10" s="547"/>
      <c r="QMA10" s="547"/>
      <c r="QMB10" s="547"/>
      <c r="QMC10" s="547"/>
      <c r="QMD10" s="547"/>
      <c r="QME10" s="547"/>
      <c r="QMF10" s="547"/>
      <c r="QMG10" s="547"/>
      <c r="QMH10" s="547"/>
      <c r="QMI10" s="547"/>
      <c r="QMJ10" s="547"/>
      <c r="QMK10" s="547"/>
      <c r="QML10" s="547"/>
      <c r="QMM10" s="547"/>
      <c r="QMN10" s="547"/>
      <c r="QMO10" s="547"/>
      <c r="QMP10" s="547"/>
      <c r="QMQ10" s="547"/>
      <c r="QMR10" s="547"/>
      <c r="QMS10" s="547"/>
      <c r="QMT10" s="547"/>
      <c r="QMU10" s="547"/>
      <c r="QMV10" s="547"/>
      <c r="QMW10" s="547"/>
      <c r="QMX10" s="547"/>
      <c r="QMY10" s="547"/>
      <c r="QMZ10" s="547"/>
      <c r="QNA10" s="547"/>
      <c r="QNB10" s="547"/>
      <c r="QNC10" s="547"/>
      <c r="QND10" s="547"/>
      <c r="QNE10" s="547"/>
      <c r="QNF10" s="547"/>
      <c r="QNG10" s="547"/>
      <c r="QNH10" s="547"/>
      <c r="QNI10" s="547"/>
      <c r="QNJ10" s="547"/>
      <c r="QNK10" s="547"/>
      <c r="QNL10" s="547"/>
      <c r="QNM10" s="547"/>
      <c r="QNN10" s="547"/>
      <c r="QNO10" s="547"/>
      <c r="QNP10" s="547"/>
      <c r="QNQ10" s="547"/>
      <c r="QNR10" s="547"/>
      <c r="QNS10" s="547"/>
      <c r="QNT10" s="547"/>
      <c r="QNU10" s="547"/>
      <c r="QNV10" s="547"/>
      <c r="QNW10" s="547"/>
      <c r="QNX10" s="547"/>
      <c r="QNY10" s="547"/>
      <c r="QNZ10" s="547"/>
      <c r="QOA10" s="547"/>
      <c r="QOB10" s="547"/>
      <c r="QOC10" s="547"/>
      <c r="QOD10" s="547"/>
      <c r="QOE10" s="547"/>
      <c r="QOF10" s="547"/>
      <c r="QOG10" s="547"/>
      <c r="QOH10" s="547"/>
      <c r="QOI10" s="547"/>
      <c r="QOJ10" s="547"/>
      <c r="QOK10" s="547"/>
      <c r="QOL10" s="547"/>
      <c r="QOM10" s="547"/>
      <c r="QON10" s="547"/>
      <c r="QOO10" s="547"/>
      <c r="QOP10" s="547"/>
      <c r="QOQ10" s="547"/>
      <c r="QOR10" s="547"/>
      <c r="QOS10" s="547"/>
      <c r="QOT10" s="547"/>
      <c r="QOU10" s="547"/>
      <c r="QOV10" s="547"/>
      <c r="QOW10" s="547"/>
      <c r="QOX10" s="547"/>
      <c r="QOY10" s="547"/>
      <c r="QOZ10" s="547"/>
      <c r="QPA10" s="547"/>
      <c r="QPB10" s="547"/>
      <c r="QPC10" s="547"/>
      <c r="QPD10" s="547"/>
      <c r="QPE10" s="547"/>
      <c r="QPF10" s="547"/>
      <c r="QPG10" s="547"/>
      <c r="QPH10" s="547"/>
      <c r="QPI10" s="547"/>
      <c r="QPJ10" s="547"/>
      <c r="QPK10" s="547"/>
      <c r="QPL10" s="547"/>
      <c r="QPM10" s="547"/>
      <c r="QPN10" s="547"/>
      <c r="QPO10" s="547"/>
      <c r="QPP10" s="547"/>
      <c r="QPQ10" s="547"/>
      <c r="QPR10" s="547"/>
      <c r="QPS10" s="547"/>
      <c r="QPT10" s="547"/>
      <c r="QPU10" s="547"/>
      <c r="QPV10" s="547"/>
      <c r="QPW10" s="547"/>
      <c r="QPX10" s="547"/>
      <c r="QPY10" s="547"/>
      <c r="QPZ10" s="547"/>
      <c r="QQA10" s="547"/>
      <c r="QQB10" s="547"/>
      <c r="QQC10" s="547"/>
      <c r="QQD10" s="547"/>
      <c r="QQE10" s="547"/>
      <c r="QQF10" s="547"/>
      <c r="QQG10" s="547"/>
      <c r="QQH10" s="547"/>
      <c r="QQI10" s="547"/>
      <c r="QQJ10" s="547"/>
      <c r="QQK10" s="547"/>
      <c r="QQL10" s="547"/>
      <c r="QQM10" s="547"/>
      <c r="QQN10" s="547"/>
      <c r="QQO10" s="547"/>
      <c r="QQP10" s="547"/>
      <c r="QQQ10" s="547"/>
      <c r="QQR10" s="547"/>
      <c r="QQS10" s="547"/>
      <c r="QQT10" s="547"/>
      <c r="QQU10" s="547"/>
      <c r="QQV10" s="547"/>
      <c r="QQW10" s="547"/>
      <c r="QQX10" s="547"/>
      <c r="QQY10" s="547"/>
      <c r="QQZ10" s="547"/>
      <c r="QRA10" s="547"/>
      <c r="QRB10" s="547"/>
      <c r="QRC10" s="547"/>
      <c r="QRD10" s="547"/>
      <c r="QRE10" s="547"/>
      <c r="QRF10" s="547"/>
      <c r="QRG10" s="547"/>
      <c r="QRH10" s="547"/>
      <c r="QRI10" s="547"/>
      <c r="QRJ10" s="547"/>
      <c r="QRK10" s="547"/>
      <c r="QRL10" s="547"/>
      <c r="QRM10" s="547"/>
      <c r="QRN10" s="547"/>
      <c r="QRO10" s="547"/>
      <c r="QRP10" s="547"/>
      <c r="QRQ10" s="547"/>
      <c r="QRR10" s="547"/>
      <c r="QRS10" s="547"/>
      <c r="QRT10" s="547"/>
      <c r="QRU10" s="547"/>
      <c r="QRV10" s="547"/>
      <c r="QRW10" s="547"/>
      <c r="QRX10" s="547"/>
      <c r="QRY10" s="547"/>
      <c r="QRZ10" s="547"/>
      <c r="QSA10" s="547"/>
      <c r="QSB10" s="547"/>
      <c r="QSC10" s="547"/>
      <c r="QSD10" s="547"/>
      <c r="QSE10" s="547"/>
      <c r="QSF10" s="547"/>
      <c r="QSG10" s="547"/>
      <c r="QSH10" s="547"/>
      <c r="QSI10" s="547"/>
      <c r="QSJ10" s="547"/>
      <c r="QSK10" s="547"/>
      <c r="QSL10" s="547"/>
      <c r="QSM10" s="547"/>
      <c r="QSN10" s="547"/>
      <c r="QSO10" s="547"/>
      <c r="QSP10" s="547"/>
      <c r="QSQ10" s="547"/>
      <c r="QSR10" s="547"/>
      <c r="QSS10" s="547"/>
      <c r="QST10" s="547"/>
      <c r="QSU10" s="547"/>
      <c r="QSV10" s="547"/>
      <c r="QSW10" s="547"/>
      <c r="QSX10" s="547"/>
      <c r="QSY10" s="547"/>
      <c r="QSZ10" s="547"/>
      <c r="QTA10" s="547"/>
      <c r="QTB10" s="547"/>
      <c r="QTC10" s="547"/>
      <c r="QTD10" s="547"/>
      <c r="QTE10" s="547"/>
      <c r="QTF10" s="547"/>
      <c r="QTG10" s="547"/>
      <c r="QTH10" s="547"/>
      <c r="QTI10" s="547"/>
      <c r="QTJ10" s="547"/>
      <c r="QTK10" s="547"/>
      <c r="QTL10" s="547"/>
      <c r="QTM10" s="547"/>
      <c r="QTN10" s="547"/>
      <c r="QTO10" s="547"/>
      <c r="QTP10" s="547"/>
      <c r="QTQ10" s="547"/>
      <c r="QTR10" s="547"/>
      <c r="QTS10" s="547"/>
      <c r="QTT10" s="547"/>
      <c r="QTU10" s="547"/>
      <c r="QTV10" s="547"/>
      <c r="QTW10" s="547"/>
      <c r="QTX10" s="547"/>
      <c r="QTY10" s="547"/>
      <c r="QTZ10" s="547"/>
      <c r="QUA10" s="547"/>
      <c r="QUB10" s="547"/>
      <c r="QUC10" s="547"/>
      <c r="QUD10" s="547"/>
      <c r="QUE10" s="547"/>
      <c r="QUF10" s="547"/>
      <c r="QUG10" s="547"/>
      <c r="QUH10" s="547"/>
      <c r="QUI10" s="547"/>
      <c r="QUJ10" s="547"/>
      <c r="QUK10" s="547"/>
      <c r="QUL10" s="547"/>
      <c r="QUM10" s="547"/>
      <c r="QUN10" s="547"/>
      <c r="QUO10" s="547"/>
      <c r="QUP10" s="547"/>
      <c r="QUQ10" s="547"/>
      <c r="QUR10" s="547"/>
      <c r="QUS10" s="547"/>
      <c r="QUT10" s="547"/>
      <c r="QUU10" s="547"/>
      <c r="QUV10" s="547"/>
      <c r="QUW10" s="547"/>
      <c r="QUX10" s="547"/>
      <c r="QUY10" s="547"/>
      <c r="QUZ10" s="547"/>
      <c r="QVA10" s="547"/>
      <c r="QVB10" s="547"/>
      <c r="QVC10" s="547"/>
      <c r="QVD10" s="547"/>
      <c r="QVE10" s="547"/>
      <c r="QVF10" s="547"/>
      <c r="QVG10" s="547"/>
      <c r="QVH10" s="547"/>
      <c r="QVI10" s="547"/>
      <c r="QVJ10" s="547"/>
      <c r="QVK10" s="547"/>
      <c r="QVL10" s="547"/>
      <c r="QVM10" s="547"/>
      <c r="QVN10" s="547"/>
      <c r="QVO10" s="547"/>
      <c r="QVP10" s="547"/>
      <c r="QVQ10" s="547"/>
      <c r="QVR10" s="547"/>
      <c r="QVS10" s="547"/>
      <c r="QVT10" s="547"/>
      <c r="QVU10" s="547"/>
      <c r="QVV10" s="547"/>
      <c r="QVW10" s="547"/>
      <c r="QVX10" s="547"/>
      <c r="QVY10" s="547"/>
      <c r="QVZ10" s="547"/>
      <c r="QWA10" s="547"/>
      <c r="QWB10" s="547"/>
      <c r="QWC10" s="547"/>
      <c r="QWD10" s="547"/>
      <c r="QWE10" s="547"/>
      <c r="QWF10" s="547"/>
      <c r="QWG10" s="547"/>
      <c r="QWH10" s="547"/>
      <c r="QWI10" s="547"/>
      <c r="QWJ10" s="547"/>
      <c r="QWK10" s="547"/>
      <c r="QWL10" s="547"/>
      <c r="QWM10" s="547"/>
      <c r="QWN10" s="547"/>
      <c r="QWO10" s="547"/>
      <c r="QWP10" s="547"/>
      <c r="QWQ10" s="547"/>
      <c r="QWR10" s="547"/>
      <c r="QWS10" s="547"/>
      <c r="QWT10" s="547"/>
      <c r="QWU10" s="547"/>
      <c r="QWV10" s="547"/>
      <c r="QWW10" s="547"/>
      <c r="QWX10" s="547"/>
      <c r="QWY10" s="547"/>
      <c r="QWZ10" s="547"/>
      <c r="QXA10" s="547"/>
      <c r="QXB10" s="547"/>
      <c r="QXC10" s="547"/>
      <c r="QXD10" s="547"/>
      <c r="QXE10" s="547"/>
      <c r="QXF10" s="547"/>
      <c r="QXG10" s="547"/>
      <c r="QXH10" s="547"/>
      <c r="QXI10" s="547"/>
      <c r="QXJ10" s="547"/>
      <c r="QXK10" s="547"/>
      <c r="QXL10" s="547"/>
      <c r="QXM10" s="547"/>
      <c r="QXN10" s="547"/>
      <c r="QXO10" s="547"/>
      <c r="QXP10" s="547"/>
      <c r="QXQ10" s="547"/>
      <c r="QXR10" s="547"/>
      <c r="QXS10" s="547"/>
      <c r="QXT10" s="547"/>
      <c r="QXU10" s="547"/>
      <c r="QXV10" s="547"/>
      <c r="QXW10" s="547"/>
      <c r="QXX10" s="547"/>
      <c r="QXY10" s="547"/>
      <c r="QXZ10" s="547"/>
      <c r="QYA10" s="547"/>
      <c r="QYB10" s="547"/>
      <c r="QYC10" s="547"/>
      <c r="QYD10" s="547"/>
      <c r="QYE10" s="547"/>
      <c r="QYF10" s="547"/>
      <c r="QYG10" s="547"/>
      <c r="QYH10" s="547"/>
      <c r="QYI10" s="547"/>
      <c r="QYJ10" s="547"/>
      <c r="QYK10" s="547"/>
      <c r="QYL10" s="547"/>
      <c r="QYM10" s="547"/>
      <c r="QYN10" s="547"/>
      <c r="QYO10" s="547"/>
      <c r="QYP10" s="547"/>
      <c r="QYQ10" s="547"/>
      <c r="QYR10" s="547"/>
      <c r="QYS10" s="547"/>
      <c r="QYT10" s="547"/>
      <c r="QYU10" s="547"/>
      <c r="QYV10" s="547"/>
      <c r="QYW10" s="547"/>
      <c r="QYX10" s="547"/>
      <c r="QYY10" s="547"/>
      <c r="QYZ10" s="547"/>
      <c r="QZA10" s="547"/>
      <c r="QZB10" s="547"/>
      <c r="QZC10" s="547"/>
      <c r="QZD10" s="547"/>
      <c r="QZE10" s="547"/>
      <c r="QZF10" s="547"/>
      <c r="QZG10" s="547"/>
      <c r="QZH10" s="547"/>
      <c r="QZI10" s="547"/>
      <c r="QZJ10" s="547"/>
      <c r="QZK10" s="547"/>
      <c r="QZL10" s="547"/>
      <c r="QZM10" s="547"/>
      <c r="QZN10" s="547"/>
      <c r="QZO10" s="547"/>
      <c r="QZP10" s="547"/>
      <c r="QZQ10" s="547"/>
      <c r="QZR10" s="547"/>
      <c r="QZS10" s="547"/>
      <c r="QZT10" s="547"/>
      <c r="QZU10" s="547"/>
      <c r="QZV10" s="547"/>
      <c r="QZW10" s="547"/>
      <c r="QZX10" s="547"/>
      <c r="QZY10" s="547"/>
      <c r="QZZ10" s="547"/>
      <c r="RAA10" s="547"/>
      <c r="RAB10" s="547"/>
      <c r="RAC10" s="547"/>
      <c r="RAD10" s="547"/>
      <c r="RAE10" s="547"/>
      <c r="RAF10" s="547"/>
      <c r="RAG10" s="547"/>
      <c r="RAH10" s="547"/>
      <c r="RAI10" s="547"/>
      <c r="RAJ10" s="547"/>
      <c r="RAK10" s="547"/>
      <c r="RAL10" s="547"/>
      <c r="RAM10" s="547"/>
      <c r="RAN10" s="547"/>
      <c r="RAO10" s="547"/>
      <c r="RAP10" s="547"/>
      <c r="RAQ10" s="547"/>
      <c r="RAR10" s="547"/>
      <c r="RAS10" s="547"/>
      <c r="RAT10" s="547"/>
      <c r="RAU10" s="547"/>
      <c r="RAV10" s="547"/>
      <c r="RAW10" s="547"/>
      <c r="RAX10" s="547"/>
      <c r="RAY10" s="547"/>
      <c r="RAZ10" s="547"/>
      <c r="RBA10" s="547"/>
      <c r="RBB10" s="547"/>
      <c r="RBC10" s="547"/>
      <c r="RBD10" s="547"/>
      <c r="RBE10" s="547"/>
      <c r="RBF10" s="547"/>
      <c r="RBG10" s="547"/>
      <c r="RBH10" s="547"/>
      <c r="RBI10" s="547"/>
      <c r="RBJ10" s="547"/>
      <c r="RBK10" s="547"/>
      <c r="RBL10" s="547"/>
      <c r="RBM10" s="547"/>
      <c r="RBN10" s="547"/>
      <c r="RBO10" s="547"/>
      <c r="RBP10" s="547"/>
      <c r="RBQ10" s="547"/>
      <c r="RBR10" s="547"/>
      <c r="RBS10" s="547"/>
      <c r="RBT10" s="547"/>
      <c r="RBU10" s="547"/>
      <c r="RBV10" s="547"/>
      <c r="RBW10" s="547"/>
      <c r="RBX10" s="547"/>
      <c r="RBY10" s="547"/>
      <c r="RBZ10" s="547"/>
      <c r="RCA10" s="547"/>
      <c r="RCB10" s="547"/>
      <c r="RCC10" s="547"/>
      <c r="RCD10" s="547"/>
      <c r="RCE10" s="547"/>
      <c r="RCF10" s="547"/>
      <c r="RCG10" s="547"/>
      <c r="RCH10" s="547"/>
      <c r="RCI10" s="547"/>
      <c r="RCJ10" s="547"/>
      <c r="RCK10" s="547"/>
      <c r="RCL10" s="547"/>
      <c r="RCM10" s="547"/>
      <c r="RCN10" s="547"/>
      <c r="RCO10" s="547"/>
      <c r="RCP10" s="547"/>
      <c r="RCQ10" s="547"/>
      <c r="RCR10" s="547"/>
      <c r="RCS10" s="547"/>
      <c r="RCT10" s="547"/>
      <c r="RCU10" s="547"/>
      <c r="RCV10" s="547"/>
      <c r="RCW10" s="547"/>
      <c r="RCX10" s="547"/>
      <c r="RCY10" s="547"/>
      <c r="RCZ10" s="547"/>
      <c r="RDA10" s="547"/>
      <c r="RDB10" s="547"/>
      <c r="RDC10" s="547"/>
      <c r="RDD10" s="547"/>
      <c r="RDE10" s="547"/>
      <c r="RDF10" s="547"/>
      <c r="RDG10" s="547"/>
      <c r="RDH10" s="547"/>
      <c r="RDI10" s="547"/>
      <c r="RDJ10" s="547"/>
      <c r="RDK10" s="547"/>
      <c r="RDL10" s="547"/>
      <c r="RDM10" s="547"/>
      <c r="RDN10" s="547"/>
      <c r="RDO10" s="547"/>
      <c r="RDP10" s="547"/>
      <c r="RDQ10" s="547"/>
      <c r="RDR10" s="547"/>
      <c r="RDS10" s="547"/>
      <c r="RDT10" s="547"/>
      <c r="RDU10" s="547"/>
      <c r="RDV10" s="547"/>
      <c r="RDW10" s="547"/>
      <c r="RDX10" s="547"/>
      <c r="RDY10" s="547"/>
      <c r="RDZ10" s="547"/>
      <c r="REA10" s="547"/>
      <c r="REB10" s="547"/>
      <c r="REC10" s="547"/>
      <c r="RED10" s="547"/>
      <c r="REE10" s="547"/>
      <c r="REF10" s="547"/>
      <c r="REG10" s="547"/>
      <c r="REH10" s="547"/>
      <c r="REI10" s="547"/>
      <c r="REJ10" s="547"/>
      <c r="REK10" s="547"/>
      <c r="REL10" s="547"/>
      <c r="REM10" s="547"/>
      <c r="REN10" s="547"/>
      <c r="REO10" s="547"/>
      <c r="REP10" s="547"/>
      <c r="REQ10" s="547"/>
      <c r="RER10" s="547"/>
      <c r="RES10" s="547"/>
      <c r="RET10" s="547"/>
      <c r="REU10" s="547"/>
      <c r="REV10" s="547"/>
      <c r="REW10" s="547"/>
      <c r="REX10" s="547"/>
      <c r="REY10" s="547"/>
      <c r="REZ10" s="547"/>
      <c r="RFA10" s="547"/>
      <c r="RFB10" s="547"/>
      <c r="RFC10" s="547"/>
      <c r="RFD10" s="547"/>
      <c r="RFE10" s="547"/>
      <c r="RFF10" s="547"/>
      <c r="RFG10" s="547"/>
      <c r="RFH10" s="547"/>
      <c r="RFI10" s="547"/>
      <c r="RFJ10" s="547"/>
      <c r="RFK10" s="547"/>
      <c r="RFL10" s="547"/>
      <c r="RFM10" s="547"/>
      <c r="RFN10" s="547"/>
      <c r="RFO10" s="547"/>
      <c r="RFP10" s="547"/>
      <c r="RFQ10" s="547"/>
      <c r="RFR10" s="547"/>
      <c r="RFS10" s="547"/>
      <c r="RFT10" s="547"/>
      <c r="RFU10" s="547"/>
      <c r="RFV10" s="547"/>
      <c r="RFW10" s="547"/>
      <c r="RFX10" s="547"/>
      <c r="RFY10" s="547"/>
      <c r="RFZ10" s="547"/>
      <c r="RGA10" s="547"/>
      <c r="RGB10" s="547"/>
      <c r="RGC10" s="547"/>
      <c r="RGD10" s="547"/>
      <c r="RGE10" s="547"/>
      <c r="RGF10" s="547"/>
      <c r="RGG10" s="547"/>
      <c r="RGH10" s="547"/>
      <c r="RGI10" s="547"/>
      <c r="RGJ10" s="547"/>
      <c r="RGK10" s="547"/>
      <c r="RGL10" s="547"/>
      <c r="RGM10" s="547"/>
      <c r="RGN10" s="547"/>
      <c r="RGO10" s="547"/>
      <c r="RGP10" s="547"/>
      <c r="RGQ10" s="547"/>
      <c r="RGR10" s="547"/>
      <c r="RGS10" s="547"/>
      <c r="RGT10" s="547"/>
      <c r="RGU10" s="547"/>
      <c r="RGV10" s="547"/>
      <c r="RGW10" s="547"/>
      <c r="RGX10" s="547"/>
      <c r="RGY10" s="547"/>
      <c r="RGZ10" s="547"/>
      <c r="RHA10" s="547"/>
      <c r="RHB10" s="547"/>
      <c r="RHC10" s="547"/>
      <c r="RHD10" s="547"/>
      <c r="RHE10" s="547"/>
      <c r="RHF10" s="547"/>
      <c r="RHG10" s="547"/>
      <c r="RHH10" s="547"/>
      <c r="RHI10" s="547"/>
      <c r="RHJ10" s="547"/>
      <c r="RHK10" s="547"/>
      <c r="RHL10" s="547"/>
      <c r="RHM10" s="547"/>
      <c r="RHN10" s="547"/>
      <c r="RHO10" s="547"/>
      <c r="RHP10" s="547"/>
      <c r="RHQ10" s="547"/>
      <c r="RHR10" s="547"/>
      <c r="RHS10" s="547"/>
      <c r="RHT10" s="547"/>
      <c r="RHU10" s="547"/>
      <c r="RHV10" s="547"/>
      <c r="RHW10" s="547"/>
      <c r="RHX10" s="547"/>
      <c r="RHY10" s="547"/>
      <c r="RHZ10" s="547"/>
      <c r="RIA10" s="547"/>
      <c r="RIB10" s="547"/>
      <c r="RIC10" s="547"/>
      <c r="RID10" s="547"/>
      <c r="RIE10" s="547"/>
      <c r="RIF10" s="547"/>
      <c r="RIG10" s="547"/>
      <c r="RIH10" s="547"/>
      <c r="RII10" s="547"/>
      <c r="RIJ10" s="547"/>
      <c r="RIK10" s="547"/>
      <c r="RIL10" s="547"/>
      <c r="RIM10" s="547"/>
      <c r="RIN10" s="547"/>
      <c r="RIO10" s="547"/>
      <c r="RIP10" s="547"/>
      <c r="RIQ10" s="547"/>
      <c r="RIR10" s="547"/>
      <c r="RIS10" s="547"/>
      <c r="RIT10" s="547"/>
      <c r="RIU10" s="547"/>
      <c r="RIV10" s="547"/>
      <c r="RIW10" s="547"/>
      <c r="RIX10" s="547"/>
      <c r="RIY10" s="547"/>
      <c r="RIZ10" s="547"/>
      <c r="RJA10" s="547"/>
      <c r="RJB10" s="547"/>
      <c r="RJC10" s="547"/>
      <c r="RJD10" s="547"/>
      <c r="RJE10" s="547"/>
      <c r="RJF10" s="547"/>
      <c r="RJG10" s="547"/>
      <c r="RJH10" s="547"/>
      <c r="RJI10" s="547"/>
      <c r="RJJ10" s="547"/>
      <c r="RJK10" s="547"/>
      <c r="RJL10" s="547"/>
      <c r="RJM10" s="547"/>
      <c r="RJN10" s="547"/>
      <c r="RJO10" s="547"/>
      <c r="RJP10" s="547"/>
      <c r="RJQ10" s="547"/>
      <c r="RJR10" s="547"/>
      <c r="RJS10" s="547"/>
      <c r="RJT10" s="547"/>
      <c r="RJU10" s="547"/>
      <c r="RJV10" s="547"/>
      <c r="RJW10" s="547"/>
      <c r="RJX10" s="547"/>
      <c r="RJY10" s="547"/>
      <c r="RJZ10" s="547"/>
      <c r="RKA10" s="547"/>
      <c r="RKB10" s="547"/>
      <c r="RKC10" s="547"/>
      <c r="RKD10" s="547"/>
      <c r="RKE10" s="547"/>
      <c r="RKF10" s="547"/>
      <c r="RKG10" s="547"/>
      <c r="RKH10" s="547"/>
      <c r="RKI10" s="547"/>
      <c r="RKJ10" s="547"/>
      <c r="RKK10" s="547"/>
      <c r="RKL10" s="547"/>
      <c r="RKM10" s="547"/>
      <c r="RKN10" s="547"/>
      <c r="RKO10" s="547"/>
      <c r="RKP10" s="547"/>
      <c r="RKQ10" s="547"/>
      <c r="RKR10" s="547"/>
      <c r="RKS10" s="547"/>
      <c r="RKT10" s="547"/>
      <c r="RKU10" s="547"/>
      <c r="RKV10" s="547"/>
      <c r="RKW10" s="547"/>
      <c r="RKX10" s="547"/>
      <c r="RKY10" s="547"/>
      <c r="RKZ10" s="547"/>
      <c r="RLA10" s="547"/>
      <c r="RLB10" s="547"/>
      <c r="RLC10" s="547"/>
      <c r="RLD10" s="547"/>
      <c r="RLE10" s="547"/>
      <c r="RLF10" s="547"/>
      <c r="RLG10" s="547"/>
      <c r="RLH10" s="547"/>
      <c r="RLI10" s="547"/>
      <c r="RLJ10" s="547"/>
      <c r="RLK10" s="547"/>
      <c r="RLL10" s="547"/>
      <c r="RLM10" s="547"/>
      <c r="RLN10" s="547"/>
      <c r="RLO10" s="547"/>
      <c r="RLP10" s="547"/>
      <c r="RLQ10" s="547"/>
      <c r="RLR10" s="547"/>
      <c r="RLS10" s="547"/>
      <c r="RLT10" s="547"/>
      <c r="RLU10" s="547"/>
      <c r="RLV10" s="547"/>
      <c r="RLW10" s="547"/>
      <c r="RLX10" s="547"/>
      <c r="RLY10" s="547"/>
      <c r="RLZ10" s="547"/>
      <c r="RMA10" s="547"/>
      <c r="RMB10" s="547"/>
      <c r="RMC10" s="547"/>
      <c r="RMD10" s="547"/>
      <c r="RME10" s="547"/>
      <c r="RMF10" s="547"/>
      <c r="RMG10" s="547"/>
      <c r="RMH10" s="547"/>
      <c r="RMI10" s="547"/>
      <c r="RMJ10" s="547"/>
      <c r="RMK10" s="547"/>
      <c r="RML10" s="547"/>
      <c r="RMM10" s="547"/>
      <c r="RMN10" s="547"/>
      <c r="RMO10" s="547"/>
      <c r="RMP10" s="547"/>
      <c r="RMQ10" s="547"/>
      <c r="RMR10" s="547"/>
      <c r="RMS10" s="547"/>
      <c r="RMT10" s="547"/>
      <c r="RMU10" s="547"/>
      <c r="RMV10" s="547"/>
      <c r="RMW10" s="547"/>
      <c r="RMX10" s="547"/>
      <c r="RMY10" s="547"/>
      <c r="RMZ10" s="547"/>
      <c r="RNA10" s="547"/>
      <c r="RNB10" s="547"/>
      <c r="RNC10" s="547"/>
      <c r="RND10" s="547"/>
      <c r="RNE10" s="547"/>
      <c r="RNF10" s="547"/>
      <c r="RNG10" s="547"/>
      <c r="RNH10" s="547"/>
      <c r="RNI10" s="547"/>
      <c r="RNJ10" s="547"/>
      <c r="RNK10" s="547"/>
      <c r="RNL10" s="547"/>
      <c r="RNM10" s="547"/>
      <c r="RNN10" s="547"/>
      <c r="RNO10" s="547"/>
      <c r="RNP10" s="547"/>
      <c r="RNQ10" s="547"/>
      <c r="RNR10" s="547"/>
      <c r="RNS10" s="547"/>
      <c r="RNT10" s="547"/>
      <c r="RNU10" s="547"/>
      <c r="RNV10" s="547"/>
      <c r="RNW10" s="547"/>
      <c r="RNX10" s="547"/>
      <c r="RNY10" s="547"/>
      <c r="RNZ10" s="547"/>
      <c r="ROA10" s="547"/>
      <c r="ROB10" s="547"/>
      <c r="ROC10" s="547"/>
      <c r="ROD10" s="547"/>
      <c r="ROE10" s="547"/>
      <c r="ROF10" s="547"/>
      <c r="ROG10" s="547"/>
      <c r="ROH10" s="547"/>
      <c r="ROI10" s="547"/>
      <c r="ROJ10" s="547"/>
      <c r="ROK10" s="547"/>
      <c r="ROL10" s="547"/>
      <c r="ROM10" s="547"/>
      <c r="RON10" s="547"/>
      <c r="ROO10" s="547"/>
      <c r="ROP10" s="547"/>
      <c r="ROQ10" s="547"/>
      <c r="ROR10" s="547"/>
      <c r="ROS10" s="547"/>
      <c r="ROT10" s="547"/>
      <c r="ROU10" s="547"/>
      <c r="ROV10" s="547"/>
      <c r="ROW10" s="547"/>
      <c r="ROX10" s="547"/>
      <c r="ROY10" s="547"/>
      <c r="ROZ10" s="547"/>
      <c r="RPA10" s="547"/>
      <c r="RPB10" s="547"/>
      <c r="RPC10" s="547"/>
      <c r="RPD10" s="547"/>
      <c r="RPE10" s="547"/>
      <c r="RPF10" s="547"/>
      <c r="RPG10" s="547"/>
      <c r="RPH10" s="547"/>
      <c r="RPI10" s="547"/>
      <c r="RPJ10" s="547"/>
      <c r="RPK10" s="547"/>
      <c r="RPL10" s="547"/>
      <c r="RPM10" s="547"/>
      <c r="RPN10" s="547"/>
      <c r="RPO10" s="547"/>
      <c r="RPP10" s="547"/>
      <c r="RPQ10" s="547"/>
      <c r="RPR10" s="547"/>
      <c r="RPS10" s="547"/>
      <c r="RPT10" s="547"/>
      <c r="RPU10" s="547"/>
      <c r="RPV10" s="547"/>
      <c r="RPW10" s="547"/>
      <c r="RPX10" s="547"/>
      <c r="RPY10" s="547"/>
      <c r="RPZ10" s="547"/>
      <c r="RQA10" s="547"/>
      <c r="RQB10" s="547"/>
      <c r="RQC10" s="547"/>
      <c r="RQD10" s="547"/>
      <c r="RQE10" s="547"/>
      <c r="RQF10" s="547"/>
      <c r="RQG10" s="547"/>
      <c r="RQH10" s="547"/>
      <c r="RQI10" s="547"/>
      <c r="RQJ10" s="547"/>
      <c r="RQK10" s="547"/>
      <c r="RQL10" s="547"/>
      <c r="RQM10" s="547"/>
      <c r="RQN10" s="547"/>
      <c r="RQO10" s="547"/>
      <c r="RQP10" s="547"/>
      <c r="RQQ10" s="547"/>
      <c r="RQR10" s="547"/>
      <c r="RQS10" s="547"/>
      <c r="RQT10" s="547"/>
      <c r="RQU10" s="547"/>
      <c r="RQV10" s="547"/>
      <c r="RQW10" s="547"/>
      <c r="RQX10" s="547"/>
      <c r="RQY10" s="547"/>
      <c r="RQZ10" s="547"/>
      <c r="RRA10" s="547"/>
      <c r="RRB10" s="547"/>
      <c r="RRC10" s="547"/>
      <c r="RRD10" s="547"/>
      <c r="RRE10" s="547"/>
      <c r="RRF10" s="547"/>
      <c r="RRG10" s="547"/>
      <c r="RRH10" s="547"/>
      <c r="RRI10" s="547"/>
      <c r="RRJ10" s="547"/>
      <c r="RRK10" s="547"/>
      <c r="RRL10" s="547"/>
      <c r="RRM10" s="547"/>
      <c r="RRN10" s="547"/>
      <c r="RRO10" s="547"/>
      <c r="RRP10" s="547"/>
      <c r="RRQ10" s="547"/>
      <c r="RRR10" s="547"/>
      <c r="RRS10" s="547"/>
      <c r="RRT10" s="547"/>
      <c r="RRU10" s="547"/>
      <c r="RRV10" s="547"/>
      <c r="RRW10" s="547"/>
      <c r="RRX10" s="547"/>
      <c r="RRY10" s="547"/>
      <c r="RRZ10" s="547"/>
      <c r="RSA10" s="547"/>
      <c r="RSB10" s="547"/>
      <c r="RSC10" s="547"/>
      <c r="RSD10" s="547"/>
      <c r="RSE10" s="547"/>
      <c r="RSF10" s="547"/>
      <c r="RSG10" s="547"/>
      <c r="RSH10" s="547"/>
      <c r="RSI10" s="547"/>
      <c r="RSJ10" s="547"/>
      <c r="RSK10" s="547"/>
      <c r="RSL10" s="547"/>
      <c r="RSM10" s="547"/>
      <c r="RSN10" s="547"/>
      <c r="RSO10" s="547"/>
      <c r="RSP10" s="547"/>
      <c r="RSQ10" s="547"/>
      <c r="RSR10" s="547"/>
      <c r="RSS10" s="547"/>
      <c r="RST10" s="547"/>
      <c r="RSU10" s="547"/>
      <c r="RSV10" s="547"/>
      <c r="RSW10" s="547"/>
      <c r="RSX10" s="547"/>
      <c r="RSY10" s="547"/>
      <c r="RSZ10" s="547"/>
      <c r="RTA10" s="547"/>
      <c r="RTB10" s="547"/>
      <c r="RTC10" s="547"/>
      <c r="RTD10" s="547"/>
      <c r="RTE10" s="547"/>
      <c r="RTF10" s="547"/>
      <c r="RTG10" s="547"/>
      <c r="RTH10" s="547"/>
      <c r="RTI10" s="547"/>
      <c r="RTJ10" s="547"/>
      <c r="RTK10" s="547"/>
      <c r="RTL10" s="547"/>
      <c r="RTM10" s="547"/>
      <c r="RTN10" s="547"/>
      <c r="RTO10" s="547"/>
      <c r="RTP10" s="547"/>
      <c r="RTQ10" s="547"/>
      <c r="RTR10" s="547"/>
      <c r="RTS10" s="547"/>
      <c r="RTT10" s="547"/>
      <c r="RTU10" s="547"/>
      <c r="RTV10" s="547"/>
      <c r="RTW10" s="547"/>
      <c r="RTX10" s="547"/>
      <c r="RTY10" s="547"/>
      <c r="RTZ10" s="547"/>
      <c r="RUA10" s="547"/>
      <c r="RUB10" s="547"/>
      <c r="RUC10" s="547"/>
      <c r="RUD10" s="547"/>
      <c r="RUE10" s="547"/>
      <c r="RUF10" s="547"/>
      <c r="RUG10" s="547"/>
      <c r="RUH10" s="547"/>
      <c r="RUI10" s="547"/>
      <c r="RUJ10" s="547"/>
      <c r="RUK10" s="547"/>
      <c r="RUL10" s="547"/>
      <c r="RUM10" s="547"/>
      <c r="RUN10" s="547"/>
      <c r="RUO10" s="547"/>
      <c r="RUP10" s="547"/>
      <c r="RUQ10" s="547"/>
      <c r="RUR10" s="547"/>
      <c r="RUS10" s="547"/>
      <c r="RUT10" s="547"/>
      <c r="RUU10" s="547"/>
      <c r="RUV10" s="547"/>
      <c r="RUW10" s="547"/>
      <c r="RUX10" s="547"/>
      <c r="RUY10" s="547"/>
      <c r="RUZ10" s="547"/>
      <c r="RVA10" s="547"/>
      <c r="RVB10" s="547"/>
      <c r="RVC10" s="547"/>
      <c r="RVD10" s="547"/>
      <c r="RVE10" s="547"/>
      <c r="RVF10" s="547"/>
      <c r="RVG10" s="547"/>
      <c r="RVH10" s="547"/>
      <c r="RVI10" s="547"/>
      <c r="RVJ10" s="547"/>
      <c r="RVK10" s="547"/>
      <c r="RVL10" s="547"/>
      <c r="RVM10" s="547"/>
      <c r="RVN10" s="547"/>
      <c r="RVO10" s="547"/>
      <c r="RVP10" s="547"/>
      <c r="RVQ10" s="547"/>
      <c r="RVR10" s="547"/>
      <c r="RVS10" s="547"/>
      <c r="RVT10" s="547"/>
      <c r="RVU10" s="547"/>
      <c r="RVV10" s="547"/>
      <c r="RVW10" s="547"/>
      <c r="RVX10" s="547"/>
      <c r="RVY10" s="547"/>
      <c r="RVZ10" s="547"/>
      <c r="RWA10" s="547"/>
      <c r="RWB10" s="547"/>
      <c r="RWC10" s="547"/>
      <c r="RWD10" s="547"/>
      <c r="RWE10" s="547"/>
      <c r="RWF10" s="547"/>
      <c r="RWG10" s="547"/>
      <c r="RWH10" s="547"/>
      <c r="RWI10" s="547"/>
      <c r="RWJ10" s="547"/>
      <c r="RWK10" s="547"/>
      <c r="RWL10" s="547"/>
      <c r="RWM10" s="547"/>
      <c r="RWN10" s="547"/>
      <c r="RWO10" s="547"/>
      <c r="RWP10" s="547"/>
      <c r="RWQ10" s="547"/>
      <c r="RWR10" s="547"/>
      <c r="RWS10" s="547"/>
      <c r="RWT10" s="547"/>
      <c r="RWU10" s="547"/>
      <c r="RWV10" s="547"/>
      <c r="RWW10" s="547"/>
      <c r="RWX10" s="547"/>
      <c r="RWY10" s="547"/>
      <c r="RWZ10" s="547"/>
      <c r="RXA10" s="547"/>
      <c r="RXB10" s="547"/>
      <c r="RXC10" s="547"/>
      <c r="RXD10" s="547"/>
      <c r="RXE10" s="547"/>
      <c r="RXF10" s="547"/>
      <c r="RXG10" s="547"/>
      <c r="RXH10" s="547"/>
      <c r="RXI10" s="547"/>
      <c r="RXJ10" s="547"/>
      <c r="RXK10" s="547"/>
      <c r="RXL10" s="547"/>
      <c r="RXM10" s="547"/>
      <c r="RXN10" s="547"/>
      <c r="RXO10" s="547"/>
      <c r="RXP10" s="547"/>
      <c r="RXQ10" s="547"/>
      <c r="RXR10" s="547"/>
      <c r="RXS10" s="547"/>
      <c r="RXT10" s="547"/>
      <c r="RXU10" s="547"/>
      <c r="RXV10" s="547"/>
      <c r="RXW10" s="547"/>
      <c r="RXX10" s="547"/>
      <c r="RXY10" s="547"/>
      <c r="RXZ10" s="547"/>
      <c r="RYA10" s="547"/>
      <c r="RYB10" s="547"/>
      <c r="RYC10" s="547"/>
      <c r="RYD10" s="547"/>
      <c r="RYE10" s="547"/>
      <c r="RYF10" s="547"/>
      <c r="RYG10" s="547"/>
      <c r="RYH10" s="547"/>
      <c r="RYI10" s="547"/>
      <c r="RYJ10" s="547"/>
      <c r="RYK10" s="547"/>
      <c r="RYL10" s="547"/>
      <c r="RYM10" s="547"/>
      <c r="RYN10" s="547"/>
      <c r="RYO10" s="547"/>
      <c r="RYP10" s="547"/>
      <c r="RYQ10" s="547"/>
      <c r="RYR10" s="547"/>
      <c r="RYS10" s="547"/>
      <c r="RYT10" s="547"/>
      <c r="RYU10" s="547"/>
      <c r="RYV10" s="547"/>
      <c r="RYW10" s="547"/>
      <c r="RYX10" s="547"/>
      <c r="RYY10" s="547"/>
      <c r="RYZ10" s="547"/>
      <c r="RZA10" s="547"/>
      <c r="RZB10" s="547"/>
      <c r="RZC10" s="547"/>
      <c r="RZD10" s="547"/>
      <c r="RZE10" s="547"/>
      <c r="RZF10" s="547"/>
      <c r="RZG10" s="547"/>
      <c r="RZH10" s="547"/>
      <c r="RZI10" s="547"/>
      <c r="RZJ10" s="547"/>
      <c r="RZK10" s="547"/>
      <c r="RZL10" s="547"/>
      <c r="RZM10" s="547"/>
      <c r="RZN10" s="547"/>
      <c r="RZO10" s="547"/>
      <c r="RZP10" s="547"/>
      <c r="RZQ10" s="547"/>
      <c r="RZR10" s="547"/>
      <c r="RZS10" s="547"/>
      <c r="RZT10" s="547"/>
      <c r="RZU10" s="547"/>
      <c r="RZV10" s="547"/>
      <c r="RZW10" s="547"/>
      <c r="RZX10" s="547"/>
      <c r="RZY10" s="547"/>
      <c r="RZZ10" s="547"/>
      <c r="SAA10" s="547"/>
      <c r="SAB10" s="547"/>
      <c r="SAC10" s="547"/>
      <c r="SAD10" s="547"/>
      <c r="SAE10" s="547"/>
      <c r="SAF10" s="547"/>
      <c r="SAG10" s="547"/>
      <c r="SAH10" s="547"/>
      <c r="SAI10" s="547"/>
      <c r="SAJ10" s="547"/>
      <c r="SAK10" s="547"/>
      <c r="SAL10" s="547"/>
      <c r="SAM10" s="547"/>
      <c r="SAN10" s="547"/>
      <c r="SAO10" s="547"/>
      <c r="SAP10" s="547"/>
      <c r="SAQ10" s="547"/>
      <c r="SAR10" s="547"/>
      <c r="SAS10" s="547"/>
      <c r="SAT10" s="547"/>
      <c r="SAU10" s="547"/>
      <c r="SAV10" s="547"/>
      <c r="SAW10" s="547"/>
      <c r="SAX10" s="547"/>
      <c r="SAY10" s="547"/>
      <c r="SAZ10" s="547"/>
      <c r="SBA10" s="547"/>
      <c r="SBB10" s="547"/>
      <c r="SBC10" s="547"/>
      <c r="SBD10" s="547"/>
      <c r="SBE10" s="547"/>
      <c r="SBF10" s="547"/>
      <c r="SBG10" s="547"/>
      <c r="SBH10" s="547"/>
      <c r="SBI10" s="547"/>
      <c r="SBJ10" s="547"/>
      <c r="SBK10" s="547"/>
      <c r="SBL10" s="547"/>
      <c r="SBM10" s="547"/>
      <c r="SBN10" s="547"/>
      <c r="SBO10" s="547"/>
      <c r="SBP10" s="547"/>
      <c r="SBQ10" s="547"/>
      <c r="SBR10" s="547"/>
      <c r="SBS10" s="547"/>
      <c r="SBT10" s="547"/>
      <c r="SBU10" s="547"/>
      <c r="SBV10" s="547"/>
      <c r="SBW10" s="547"/>
      <c r="SBX10" s="547"/>
      <c r="SBY10" s="547"/>
      <c r="SBZ10" s="547"/>
      <c r="SCA10" s="547"/>
      <c r="SCB10" s="547"/>
      <c r="SCC10" s="547"/>
      <c r="SCD10" s="547"/>
      <c r="SCE10" s="547"/>
      <c r="SCF10" s="547"/>
      <c r="SCG10" s="547"/>
      <c r="SCH10" s="547"/>
      <c r="SCI10" s="547"/>
      <c r="SCJ10" s="547"/>
      <c r="SCK10" s="547"/>
      <c r="SCL10" s="547"/>
      <c r="SCM10" s="547"/>
      <c r="SCN10" s="547"/>
      <c r="SCO10" s="547"/>
      <c r="SCP10" s="547"/>
      <c r="SCQ10" s="547"/>
      <c r="SCR10" s="547"/>
      <c r="SCS10" s="547"/>
      <c r="SCT10" s="547"/>
      <c r="SCU10" s="547"/>
      <c r="SCV10" s="547"/>
      <c r="SCW10" s="547"/>
      <c r="SCX10" s="547"/>
      <c r="SCY10" s="547"/>
      <c r="SCZ10" s="547"/>
      <c r="SDA10" s="547"/>
      <c r="SDB10" s="547"/>
      <c r="SDC10" s="547"/>
      <c r="SDD10" s="547"/>
      <c r="SDE10" s="547"/>
      <c r="SDF10" s="547"/>
      <c r="SDG10" s="547"/>
      <c r="SDH10" s="547"/>
      <c r="SDI10" s="547"/>
      <c r="SDJ10" s="547"/>
      <c r="SDK10" s="547"/>
      <c r="SDL10" s="547"/>
      <c r="SDM10" s="547"/>
      <c r="SDN10" s="547"/>
      <c r="SDO10" s="547"/>
      <c r="SDP10" s="547"/>
      <c r="SDQ10" s="547"/>
      <c r="SDR10" s="547"/>
      <c r="SDS10" s="547"/>
      <c r="SDT10" s="547"/>
      <c r="SDU10" s="547"/>
      <c r="SDV10" s="547"/>
      <c r="SDW10" s="547"/>
      <c r="SDX10" s="547"/>
      <c r="SDY10" s="547"/>
      <c r="SDZ10" s="547"/>
      <c r="SEA10" s="547"/>
      <c r="SEB10" s="547"/>
      <c r="SEC10" s="547"/>
      <c r="SED10" s="547"/>
      <c r="SEE10" s="547"/>
      <c r="SEF10" s="547"/>
      <c r="SEG10" s="547"/>
      <c r="SEH10" s="547"/>
      <c r="SEI10" s="547"/>
      <c r="SEJ10" s="547"/>
      <c r="SEK10" s="547"/>
      <c r="SEL10" s="547"/>
      <c r="SEM10" s="547"/>
      <c r="SEN10" s="547"/>
      <c r="SEO10" s="547"/>
      <c r="SEP10" s="547"/>
      <c r="SEQ10" s="547"/>
      <c r="SER10" s="547"/>
      <c r="SES10" s="547"/>
      <c r="SET10" s="547"/>
      <c r="SEU10" s="547"/>
      <c r="SEV10" s="547"/>
      <c r="SEW10" s="547"/>
      <c r="SEX10" s="547"/>
      <c r="SEY10" s="547"/>
      <c r="SEZ10" s="547"/>
      <c r="SFA10" s="547"/>
      <c r="SFB10" s="547"/>
      <c r="SFC10" s="547"/>
      <c r="SFD10" s="547"/>
      <c r="SFE10" s="547"/>
      <c r="SFF10" s="547"/>
      <c r="SFG10" s="547"/>
      <c r="SFH10" s="547"/>
      <c r="SFI10" s="547"/>
      <c r="SFJ10" s="547"/>
      <c r="SFK10" s="547"/>
      <c r="SFL10" s="547"/>
      <c r="SFM10" s="547"/>
      <c r="SFN10" s="547"/>
      <c r="SFO10" s="547"/>
      <c r="SFP10" s="547"/>
      <c r="SFQ10" s="547"/>
      <c r="SFR10" s="547"/>
      <c r="SFS10" s="547"/>
      <c r="SFT10" s="547"/>
      <c r="SFU10" s="547"/>
      <c r="SFV10" s="547"/>
      <c r="SFW10" s="547"/>
      <c r="SFX10" s="547"/>
      <c r="SFY10" s="547"/>
      <c r="SFZ10" s="547"/>
      <c r="SGA10" s="547"/>
      <c r="SGB10" s="547"/>
      <c r="SGC10" s="547"/>
      <c r="SGD10" s="547"/>
      <c r="SGE10" s="547"/>
      <c r="SGF10" s="547"/>
      <c r="SGG10" s="547"/>
      <c r="SGH10" s="547"/>
      <c r="SGI10" s="547"/>
      <c r="SGJ10" s="547"/>
      <c r="SGK10" s="547"/>
      <c r="SGL10" s="547"/>
      <c r="SGM10" s="547"/>
      <c r="SGN10" s="547"/>
      <c r="SGO10" s="547"/>
      <c r="SGP10" s="547"/>
      <c r="SGQ10" s="547"/>
      <c r="SGR10" s="547"/>
      <c r="SGS10" s="547"/>
      <c r="SGT10" s="547"/>
      <c r="SGU10" s="547"/>
      <c r="SGV10" s="547"/>
      <c r="SGW10" s="547"/>
      <c r="SGX10" s="547"/>
      <c r="SGY10" s="547"/>
      <c r="SGZ10" s="547"/>
      <c r="SHA10" s="547"/>
      <c r="SHB10" s="547"/>
      <c r="SHC10" s="547"/>
      <c r="SHD10" s="547"/>
      <c r="SHE10" s="547"/>
      <c r="SHF10" s="547"/>
      <c r="SHG10" s="547"/>
      <c r="SHH10" s="547"/>
      <c r="SHI10" s="547"/>
      <c r="SHJ10" s="547"/>
      <c r="SHK10" s="547"/>
      <c r="SHL10" s="547"/>
      <c r="SHM10" s="547"/>
      <c r="SHN10" s="547"/>
      <c r="SHO10" s="547"/>
      <c r="SHP10" s="547"/>
      <c r="SHQ10" s="547"/>
      <c r="SHR10" s="547"/>
      <c r="SHS10" s="547"/>
      <c r="SHT10" s="547"/>
      <c r="SHU10" s="547"/>
      <c r="SHV10" s="547"/>
      <c r="SHW10" s="547"/>
      <c r="SHX10" s="547"/>
      <c r="SHY10" s="547"/>
      <c r="SHZ10" s="547"/>
      <c r="SIA10" s="547"/>
      <c r="SIB10" s="547"/>
      <c r="SIC10" s="547"/>
      <c r="SID10" s="547"/>
      <c r="SIE10" s="547"/>
      <c r="SIF10" s="547"/>
      <c r="SIG10" s="547"/>
      <c r="SIH10" s="547"/>
      <c r="SII10" s="547"/>
      <c r="SIJ10" s="547"/>
      <c r="SIK10" s="547"/>
      <c r="SIL10" s="547"/>
      <c r="SIM10" s="547"/>
      <c r="SIN10" s="547"/>
      <c r="SIO10" s="547"/>
      <c r="SIP10" s="547"/>
      <c r="SIQ10" s="547"/>
      <c r="SIR10" s="547"/>
      <c r="SIS10" s="547"/>
      <c r="SIT10" s="547"/>
      <c r="SIU10" s="547"/>
      <c r="SIV10" s="547"/>
      <c r="SIW10" s="547"/>
      <c r="SIX10" s="547"/>
      <c r="SIY10" s="547"/>
      <c r="SIZ10" s="547"/>
      <c r="SJA10" s="547"/>
      <c r="SJB10" s="547"/>
      <c r="SJC10" s="547"/>
      <c r="SJD10" s="547"/>
      <c r="SJE10" s="547"/>
      <c r="SJF10" s="547"/>
      <c r="SJG10" s="547"/>
      <c r="SJH10" s="547"/>
      <c r="SJI10" s="547"/>
      <c r="SJJ10" s="547"/>
      <c r="SJK10" s="547"/>
      <c r="SJL10" s="547"/>
      <c r="SJM10" s="547"/>
      <c r="SJN10" s="547"/>
      <c r="SJO10" s="547"/>
      <c r="SJP10" s="547"/>
      <c r="SJQ10" s="547"/>
      <c r="SJR10" s="547"/>
      <c r="SJS10" s="547"/>
      <c r="SJT10" s="547"/>
      <c r="SJU10" s="547"/>
      <c r="SJV10" s="547"/>
      <c r="SJW10" s="547"/>
      <c r="SJX10" s="547"/>
      <c r="SJY10" s="547"/>
      <c r="SJZ10" s="547"/>
      <c r="SKA10" s="547"/>
      <c r="SKB10" s="547"/>
      <c r="SKC10" s="547"/>
      <c r="SKD10" s="547"/>
      <c r="SKE10" s="547"/>
      <c r="SKF10" s="547"/>
      <c r="SKG10" s="547"/>
      <c r="SKH10" s="547"/>
      <c r="SKI10" s="547"/>
      <c r="SKJ10" s="547"/>
      <c r="SKK10" s="547"/>
      <c r="SKL10" s="547"/>
      <c r="SKM10" s="547"/>
      <c r="SKN10" s="547"/>
      <c r="SKO10" s="547"/>
      <c r="SKP10" s="547"/>
      <c r="SKQ10" s="547"/>
      <c r="SKR10" s="547"/>
      <c r="SKS10" s="547"/>
      <c r="SKT10" s="547"/>
      <c r="SKU10" s="547"/>
      <c r="SKV10" s="547"/>
      <c r="SKW10" s="547"/>
      <c r="SKX10" s="547"/>
      <c r="SKY10" s="547"/>
      <c r="SKZ10" s="547"/>
      <c r="SLA10" s="547"/>
      <c r="SLB10" s="547"/>
      <c r="SLC10" s="547"/>
      <c r="SLD10" s="547"/>
      <c r="SLE10" s="547"/>
      <c r="SLF10" s="547"/>
      <c r="SLG10" s="547"/>
      <c r="SLH10" s="547"/>
      <c r="SLI10" s="547"/>
      <c r="SLJ10" s="547"/>
      <c r="SLK10" s="547"/>
      <c r="SLL10" s="547"/>
      <c r="SLM10" s="547"/>
      <c r="SLN10" s="547"/>
      <c r="SLO10" s="547"/>
      <c r="SLP10" s="547"/>
      <c r="SLQ10" s="547"/>
      <c r="SLR10" s="547"/>
      <c r="SLS10" s="547"/>
      <c r="SLT10" s="547"/>
      <c r="SLU10" s="547"/>
      <c r="SLV10" s="547"/>
      <c r="SLW10" s="547"/>
      <c r="SLX10" s="547"/>
      <c r="SLY10" s="547"/>
      <c r="SLZ10" s="547"/>
      <c r="SMA10" s="547"/>
      <c r="SMB10" s="547"/>
      <c r="SMC10" s="547"/>
      <c r="SMD10" s="547"/>
      <c r="SME10" s="547"/>
      <c r="SMF10" s="547"/>
      <c r="SMG10" s="547"/>
      <c r="SMH10" s="547"/>
      <c r="SMI10" s="547"/>
      <c r="SMJ10" s="547"/>
      <c r="SMK10" s="547"/>
      <c r="SML10" s="547"/>
      <c r="SMM10" s="547"/>
      <c r="SMN10" s="547"/>
      <c r="SMO10" s="547"/>
      <c r="SMP10" s="547"/>
      <c r="SMQ10" s="547"/>
      <c r="SMR10" s="547"/>
      <c r="SMS10" s="547"/>
      <c r="SMT10" s="547"/>
      <c r="SMU10" s="547"/>
      <c r="SMV10" s="547"/>
      <c r="SMW10" s="547"/>
      <c r="SMX10" s="547"/>
      <c r="SMY10" s="547"/>
      <c r="SMZ10" s="547"/>
      <c r="SNA10" s="547"/>
      <c r="SNB10" s="547"/>
      <c r="SNC10" s="547"/>
      <c r="SND10" s="547"/>
      <c r="SNE10" s="547"/>
      <c r="SNF10" s="547"/>
      <c r="SNG10" s="547"/>
      <c r="SNH10" s="547"/>
      <c r="SNI10" s="547"/>
      <c r="SNJ10" s="547"/>
      <c r="SNK10" s="547"/>
      <c r="SNL10" s="547"/>
      <c r="SNM10" s="547"/>
      <c r="SNN10" s="547"/>
      <c r="SNO10" s="547"/>
      <c r="SNP10" s="547"/>
      <c r="SNQ10" s="547"/>
      <c r="SNR10" s="547"/>
      <c r="SNS10" s="547"/>
      <c r="SNT10" s="547"/>
      <c r="SNU10" s="547"/>
      <c r="SNV10" s="547"/>
      <c r="SNW10" s="547"/>
      <c r="SNX10" s="547"/>
      <c r="SNY10" s="547"/>
      <c r="SNZ10" s="547"/>
      <c r="SOA10" s="547"/>
      <c r="SOB10" s="547"/>
      <c r="SOC10" s="547"/>
      <c r="SOD10" s="547"/>
      <c r="SOE10" s="547"/>
      <c r="SOF10" s="547"/>
      <c r="SOG10" s="547"/>
      <c r="SOH10" s="547"/>
      <c r="SOI10" s="547"/>
      <c r="SOJ10" s="547"/>
      <c r="SOK10" s="547"/>
      <c r="SOL10" s="547"/>
      <c r="SOM10" s="547"/>
      <c r="SON10" s="547"/>
      <c r="SOO10" s="547"/>
      <c r="SOP10" s="547"/>
      <c r="SOQ10" s="547"/>
      <c r="SOR10" s="547"/>
      <c r="SOS10" s="547"/>
      <c r="SOT10" s="547"/>
      <c r="SOU10" s="547"/>
      <c r="SOV10" s="547"/>
      <c r="SOW10" s="547"/>
      <c r="SOX10" s="547"/>
      <c r="SOY10" s="547"/>
      <c r="SOZ10" s="547"/>
      <c r="SPA10" s="547"/>
      <c r="SPB10" s="547"/>
      <c r="SPC10" s="547"/>
      <c r="SPD10" s="547"/>
      <c r="SPE10" s="547"/>
      <c r="SPF10" s="547"/>
      <c r="SPG10" s="547"/>
      <c r="SPH10" s="547"/>
      <c r="SPI10" s="547"/>
      <c r="SPJ10" s="547"/>
      <c r="SPK10" s="547"/>
      <c r="SPL10" s="547"/>
      <c r="SPM10" s="547"/>
      <c r="SPN10" s="547"/>
      <c r="SPO10" s="547"/>
      <c r="SPP10" s="547"/>
      <c r="SPQ10" s="547"/>
      <c r="SPR10" s="547"/>
      <c r="SPS10" s="547"/>
      <c r="SPT10" s="547"/>
      <c r="SPU10" s="547"/>
      <c r="SPV10" s="547"/>
      <c r="SPW10" s="547"/>
      <c r="SPX10" s="547"/>
      <c r="SPY10" s="547"/>
      <c r="SPZ10" s="547"/>
      <c r="SQA10" s="547"/>
      <c r="SQB10" s="547"/>
      <c r="SQC10" s="547"/>
      <c r="SQD10" s="547"/>
      <c r="SQE10" s="547"/>
      <c r="SQF10" s="547"/>
      <c r="SQG10" s="547"/>
      <c r="SQH10" s="547"/>
      <c r="SQI10" s="547"/>
      <c r="SQJ10" s="547"/>
      <c r="SQK10" s="547"/>
      <c r="SQL10" s="547"/>
      <c r="SQM10" s="547"/>
      <c r="SQN10" s="547"/>
      <c r="SQO10" s="547"/>
      <c r="SQP10" s="547"/>
      <c r="SQQ10" s="547"/>
      <c r="SQR10" s="547"/>
      <c r="SQS10" s="547"/>
      <c r="SQT10" s="547"/>
      <c r="SQU10" s="547"/>
      <c r="SQV10" s="547"/>
      <c r="SQW10" s="547"/>
      <c r="SQX10" s="547"/>
      <c r="SQY10" s="547"/>
      <c r="SQZ10" s="547"/>
      <c r="SRA10" s="547"/>
      <c r="SRB10" s="547"/>
      <c r="SRC10" s="547"/>
      <c r="SRD10" s="547"/>
      <c r="SRE10" s="547"/>
      <c r="SRF10" s="547"/>
      <c r="SRG10" s="547"/>
      <c r="SRH10" s="547"/>
      <c r="SRI10" s="547"/>
      <c r="SRJ10" s="547"/>
      <c r="SRK10" s="547"/>
      <c r="SRL10" s="547"/>
      <c r="SRM10" s="547"/>
      <c r="SRN10" s="547"/>
      <c r="SRO10" s="547"/>
      <c r="SRP10" s="547"/>
      <c r="SRQ10" s="547"/>
      <c r="SRR10" s="547"/>
      <c r="SRS10" s="547"/>
      <c r="SRT10" s="547"/>
      <c r="SRU10" s="547"/>
      <c r="SRV10" s="547"/>
      <c r="SRW10" s="547"/>
      <c r="SRX10" s="547"/>
      <c r="SRY10" s="547"/>
      <c r="SRZ10" s="547"/>
      <c r="SSA10" s="547"/>
      <c r="SSB10" s="547"/>
      <c r="SSC10" s="547"/>
      <c r="SSD10" s="547"/>
      <c r="SSE10" s="547"/>
      <c r="SSF10" s="547"/>
      <c r="SSG10" s="547"/>
      <c r="SSH10" s="547"/>
      <c r="SSI10" s="547"/>
      <c r="SSJ10" s="547"/>
      <c r="SSK10" s="547"/>
      <c r="SSL10" s="547"/>
      <c r="SSM10" s="547"/>
      <c r="SSN10" s="547"/>
      <c r="SSO10" s="547"/>
      <c r="SSP10" s="547"/>
      <c r="SSQ10" s="547"/>
      <c r="SSR10" s="547"/>
      <c r="SSS10" s="547"/>
      <c r="SST10" s="547"/>
      <c r="SSU10" s="547"/>
      <c r="SSV10" s="547"/>
      <c r="SSW10" s="547"/>
      <c r="SSX10" s="547"/>
      <c r="SSY10" s="547"/>
      <c r="SSZ10" s="547"/>
      <c r="STA10" s="547"/>
      <c r="STB10" s="547"/>
      <c r="STC10" s="547"/>
      <c r="STD10" s="547"/>
      <c r="STE10" s="547"/>
      <c r="STF10" s="547"/>
      <c r="STG10" s="547"/>
      <c r="STH10" s="547"/>
      <c r="STI10" s="547"/>
      <c r="STJ10" s="547"/>
      <c r="STK10" s="547"/>
      <c r="STL10" s="547"/>
      <c r="STM10" s="547"/>
      <c r="STN10" s="547"/>
      <c r="STO10" s="547"/>
      <c r="STP10" s="547"/>
      <c r="STQ10" s="547"/>
      <c r="STR10" s="547"/>
      <c r="STS10" s="547"/>
      <c r="STT10" s="547"/>
      <c r="STU10" s="547"/>
      <c r="STV10" s="547"/>
      <c r="STW10" s="547"/>
      <c r="STX10" s="547"/>
      <c r="STY10" s="547"/>
      <c r="STZ10" s="547"/>
      <c r="SUA10" s="547"/>
      <c r="SUB10" s="547"/>
      <c r="SUC10" s="547"/>
      <c r="SUD10" s="547"/>
      <c r="SUE10" s="547"/>
      <c r="SUF10" s="547"/>
      <c r="SUG10" s="547"/>
      <c r="SUH10" s="547"/>
      <c r="SUI10" s="547"/>
      <c r="SUJ10" s="547"/>
      <c r="SUK10" s="547"/>
      <c r="SUL10" s="547"/>
      <c r="SUM10" s="547"/>
      <c r="SUN10" s="547"/>
      <c r="SUO10" s="547"/>
      <c r="SUP10" s="547"/>
      <c r="SUQ10" s="547"/>
      <c r="SUR10" s="547"/>
      <c r="SUS10" s="547"/>
      <c r="SUT10" s="547"/>
      <c r="SUU10" s="547"/>
      <c r="SUV10" s="547"/>
      <c r="SUW10" s="547"/>
      <c r="SUX10" s="547"/>
      <c r="SUY10" s="547"/>
      <c r="SUZ10" s="547"/>
      <c r="SVA10" s="547"/>
      <c r="SVB10" s="547"/>
      <c r="SVC10" s="547"/>
      <c r="SVD10" s="547"/>
      <c r="SVE10" s="547"/>
      <c r="SVF10" s="547"/>
      <c r="SVG10" s="547"/>
      <c r="SVH10" s="547"/>
      <c r="SVI10" s="547"/>
      <c r="SVJ10" s="547"/>
      <c r="SVK10" s="547"/>
      <c r="SVL10" s="547"/>
      <c r="SVM10" s="547"/>
      <c r="SVN10" s="547"/>
      <c r="SVO10" s="547"/>
      <c r="SVP10" s="547"/>
      <c r="SVQ10" s="547"/>
      <c r="SVR10" s="547"/>
      <c r="SVS10" s="547"/>
      <c r="SVT10" s="547"/>
      <c r="SVU10" s="547"/>
      <c r="SVV10" s="547"/>
      <c r="SVW10" s="547"/>
      <c r="SVX10" s="547"/>
      <c r="SVY10" s="547"/>
      <c r="SVZ10" s="547"/>
      <c r="SWA10" s="547"/>
      <c r="SWB10" s="547"/>
      <c r="SWC10" s="547"/>
      <c r="SWD10" s="547"/>
      <c r="SWE10" s="547"/>
      <c r="SWF10" s="547"/>
      <c r="SWG10" s="547"/>
      <c r="SWH10" s="547"/>
      <c r="SWI10" s="547"/>
      <c r="SWJ10" s="547"/>
      <c r="SWK10" s="547"/>
      <c r="SWL10" s="547"/>
      <c r="SWM10" s="547"/>
      <c r="SWN10" s="547"/>
      <c r="SWO10" s="547"/>
      <c r="SWP10" s="547"/>
      <c r="SWQ10" s="547"/>
      <c r="SWR10" s="547"/>
      <c r="SWS10" s="547"/>
      <c r="SWT10" s="547"/>
      <c r="SWU10" s="547"/>
      <c r="SWV10" s="547"/>
      <c r="SWW10" s="547"/>
      <c r="SWX10" s="547"/>
      <c r="SWY10" s="547"/>
      <c r="SWZ10" s="547"/>
      <c r="SXA10" s="547"/>
      <c r="SXB10" s="547"/>
      <c r="SXC10" s="547"/>
      <c r="SXD10" s="547"/>
      <c r="SXE10" s="547"/>
      <c r="SXF10" s="547"/>
      <c r="SXG10" s="547"/>
      <c r="SXH10" s="547"/>
      <c r="SXI10" s="547"/>
      <c r="SXJ10" s="547"/>
      <c r="SXK10" s="547"/>
      <c r="SXL10" s="547"/>
      <c r="SXM10" s="547"/>
      <c r="SXN10" s="547"/>
      <c r="SXO10" s="547"/>
      <c r="SXP10" s="547"/>
      <c r="SXQ10" s="547"/>
      <c r="SXR10" s="547"/>
      <c r="SXS10" s="547"/>
      <c r="SXT10" s="547"/>
      <c r="SXU10" s="547"/>
      <c r="SXV10" s="547"/>
      <c r="SXW10" s="547"/>
      <c r="SXX10" s="547"/>
      <c r="SXY10" s="547"/>
      <c r="SXZ10" s="547"/>
      <c r="SYA10" s="547"/>
      <c r="SYB10" s="547"/>
      <c r="SYC10" s="547"/>
      <c r="SYD10" s="547"/>
      <c r="SYE10" s="547"/>
      <c r="SYF10" s="547"/>
      <c r="SYG10" s="547"/>
      <c r="SYH10" s="547"/>
      <c r="SYI10" s="547"/>
      <c r="SYJ10" s="547"/>
      <c r="SYK10" s="547"/>
      <c r="SYL10" s="547"/>
      <c r="SYM10" s="547"/>
      <c r="SYN10" s="547"/>
      <c r="SYO10" s="547"/>
      <c r="SYP10" s="547"/>
      <c r="SYQ10" s="547"/>
      <c r="SYR10" s="547"/>
      <c r="SYS10" s="547"/>
      <c r="SYT10" s="547"/>
      <c r="SYU10" s="547"/>
      <c r="SYV10" s="547"/>
      <c r="SYW10" s="547"/>
      <c r="SYX10" s="547"/>
      <c r="SYY10" s="547"/>
      <c r="SYZ10" s="547"/>
      <c r="SZA10" s="547"/>
      <c r="SZB10" s="547"/>
      <c r="SZC10" s="547"/>
      <c r="SZD10" s="547"/>
      <c r="SZE10" s="547"/>
      <c r="SZF10" s="547"/>
      <c r="SZG10" s="547"/>
      <c r="SZH10" s="547"/>
      <c r="SZI10" s="547"/>
      <c r="SZJ10" s="547"/>
      <c r="SZK10" s="547"/>
      <c r="SZL10" s="547"/>
      <c r="SZM10" s="547"/>
      <c r="SZN10" s="547"/>
      <c r="SZO10" s="547"/>
      <c r="SZP10" s="547"/>
      <c r="SZQ10" s="547"/>
      <c r="SZR10" s="547"/>
      <c r="SZS10" s="547"/>
      <c r="SZT10" s="547"/>
      <c r="SZU10" s="547"/>
      <c r="SZV10" s="547"/>
      <c r="SZW10" s="547"/>
      <c r="SZX10" s="547"/>
      <c r="SZY10" s="547"/>
      <c r="SZZ10" s="547"/>
      <c r="TAA10" s="547"/>
      <c r="TAB10" s="547"/>
      <c r="TAC10" s="547"/>
      <c r="TAD10" s="547"/>
      <c r="TAE10" s="547"/>
      <c r="TAF10" s="547"/>
      <c r="TAG10" s="547"/>
      <c r="TAH10" s="547"/>
      <c r="TAI10" s="547"/>
      <c r="TAJ10" s="547"/>
      <c r="TAK10" s="547"/>
      <c r="TAL10" s="547"/>
      <c r="TAM10" s="547"/>
      <c r="TAN10" s="547"/>
      <c r="TAO10" s="547"/>
      <c r="TAP10" s="547"/>
      <c r="TAQ10" s="547"/>
      <c r="TAR10" s="547"/>
      <c r="TAS10" s="547"/>
      <c r="TAT10" s="547"/>
      <c r="TAU10" s="547"/>
      <c r="TAV10" s="547"/>
      <c r="TAW10" s="547"/>
      <c r="TAX10" s="547"/>
      <c r="TAY10" s="547"/>
      <c r="TAZ10" s="547"/>
      <c r="TBA10" s="547"/>
      <c r="TBB10" s="547"/>
      <c r="TBC10" s="547"/>
      <c r="TBD10" s="547"/>
      <c r="TBE10" s="547"/>
      <c r="TBF10" s="547"/>
      <c r="TBG10" s="547"/>
      <c r="TBH10" s="547"/>
      <c r="TBI10" s="547"/>
      <c r="TBJ10" s="547"/>
      <c r="TBK10" s="547"/>
      <c r="TBL10" s="547"/>
      <c r="TBM10" s="547"/>
      <c r="TBN10" s="547"/>
      <c r="TBO10" s="547"/>
      <c r="TBP10" s="547"/>
      <c r="TBQ10" s="547"/>
      <c r="TBR10" s="547"/>
      <c r="TBS10" s="547"/>
      <c r="TBT10" s="547"/>
      <c r="TBU10" s="547"/>
      <c r="TBV10" s="547"/>
      <c r="TBW10" s="547"/>
      <c r="TBX10" s="547"/>
      <c r="TBY10" s="547"/>
      <c r="TBZ10" s="547"/>
      <c r="TCA10" s="547"/>
      <c r="TCB10" s="547"/>
      <c r="TCC10" s="547"/>
      <c r="TCD10" s="547"/>
      <c r="TCE10" s="547"/>
      <c r="TCF10" s="547"/>
      <c r="TCG10" s="547"/>
      <c r="TCH10" s="547"/>
      <c r="TCI10" s="547"/>
      <c r="TCJ10" s="547"/>
      <c r="TCK10" s="547"/>
      <c r="TCL10" s="547"/>
      <c r="TCM10" s="547"/>
      <c r="TCN10" s="547"/>
      <c r="TCO10" s="547"/>
      <c r="TCP10" s="547"/>
      <c r="TCQ10" s="547"/>
      <c r="TCR10" s="547"/>
      <c r="TCS10" s="547"/>
      <c r="TCT10" s="547"/>
      <c r="TCU10" s="547"/>
      <c r="TCV10" s="547"/>
      <c r="TCW10" s="547"/>
      <c r="TCX10" s="547"/>
      <c r="TCY10" s="547"/>
      <c r="TCZ10" s="547"/>
      <c r="TDA10" s="547"/>
      <c r="TDB10" s="547"/>
      <c r="TDC10" s="547"/>
      <c r="TDD10" s="547"/>
      <c r="TDE10" s="547"/>
      <c r="TDF10" s="547"/>
      <c r="TDG10" s="547"/>
      <c r="TDH10" s="547"/>
      <c r="TDI10" s="547"/>
      <c r="TDJ10" s="547"/>
      <c r="TDK10" s="547"/>
      <c r="TDL10" s="547"/>
      <c r="TDM10" s="547"/>
      <c r="TDN10" s="547"/>
      <c r="TDO10" s="547"/>
      <c r="TDP10" s="547"/>
      <c r="TDQ10" s="547"/>
      <c r="TDR10" s="547"/>
      <c r="TDS10" s="547"/>
      <c r="TDT10" s="547"/>
      <c r="TDU10" s="547"/>
      <c r="TDV10" s="547"/>
      <c r="TDW10" s="547"/>
      <c r="TDX10" s="547"/>
      <c r="TDY10" s="547"/>
      <c r="TDZ10" s="547"/>
      <c r="TEA10" s="547"/>
      <c r="TEB10" s="547"/>
      <c r="TEC10" s="547"/>
      <c r="TED10" s="547"/>
      <c r="TEE10" s="547"/>
      <c r="TEF10" s="547"/>
      <c r="TEG10" s="547"/>
      <c r="TEH10" s="547"/>
      <c r="TEI10" s="547"/>
      <c r="TEJ10" s="547"/>
      <c r="TEK10" s="547"/>
      <c r="TEL10" s="547"/>
      <c r="TEM10" s="547"/>
      <c r="TEN10" s="547"/>
      <c r="TEO10" s="547"/>
      <c r="TEP10" s="547"/>
      <c r="TEQ10" s="547"/>
      <c r="TER10" s="547"/>
      <c r="TES10" s="547"/>
      <c r="TET10" s="547"/>
      <c r="TEU10" s="547"/>
      <c r="TEV10" s="547"/>
      <c r="TEW10" s="547"/>
      <c r="TEX10" s="547"/>
      <c r="TEY10" s="547"/>
      <c r="TEZ10" s="547"/>
      <c r="TFA10" s="547"/>
      <c r="TFB10" s="547"/>
      <c r="TFC10" s="547"/>
      <c r="TFD10" s="547"/>
      <c r="TFE10" s="547"/>
      <c r="TFF10" s="547"/>
      <c r="TFG10" s="547"/>
      <c r="TFH10" s="547"/>
      <c r="TFI10" s="547"/>
      <c r="TFJ10" s="547"/>
      <c r="TFK10" s="547"/>
      <c r="TFL10" s="547"/>
      <c r="TFM10" s="547"/>
      <c r="TFN10" s="547"/>
      <c r="TFO10" s="547"/>
      <c r="TFP10" s="547"/>
      <c r="TFQ10" s="547"/>
      <c r="TFR10" s="547"/>
      <c r="TFS10" s="547"/>
      <c r="TFT10" s="547"/>
      <c r="TFU10" s="547"/>
      <c r="TFV10" s="547"/>
      <c r="TFW10" s="547"/>
      <c r="TFX10" s="547"/>
      <c r="TFY10" s="547"/>
      <c r="TFZ10" s="547"/>
      <c r="TGA10" s="547"/>
      <c r="TGB10" s="547"/>
      <c r="TGC10" s="547"/>
      <c r="TGD10" s="547"/>
      <c r="TGE10" s="547"/>
      <c r="TGF10" s="547"/>
      <c r="TGG10" s="547"/>
      <c r="TGH10" s="547"/>
      <c r="TGI10" s="547"/>
      <c r="TGJ10" s="547"/>
      <c r="TGK10" s="547"/>
      <c r="TGL10" s="547"/>
      <c r="TGM10" s="547"/>
      <c r="TGN10" s="547"/>
      <c r="TGO10" s="547"/>
      <c r="TGP10" s="547"/>
      <c r="TGQ10" s="547"/>
      <c r="TGR10" s="547"/>
      <c r="TGS10" s="547"/>
      <c r="TGT10" s="547"/>
      <c r="TGU10" s="547"/>
      <c r="TGV10" s="547"/>
      <c r="TGW10" s="547"/>
      <c r="TGX10" s="547"/>
      <c r="TGY10" s="547"/>
      <c r="TGZ10" s="547"/>
      <c r="THA10" s="547"/>
      <c r="THB10" s="547"/>
      <c r="THC10" s="547"/>
      <c r="THD10" s="547"/>
      <c r="THE10" s="547"/>
      <c r="THF10" s="547"/>
      <c r="THG10" s="547"/>
      <c r="THH10" s="547"/>
      <c r="THI10" s="547"/>
      <c r="THJ10" s="547"/>
      <c r="THK10" s="547"/>
      <c r="THL10" s="547"/>
      <c r="THM10" s="547"/>
      <c r="THN10" s="547"/>
      <c r="THO10" s="547"/>
      <c r="THP10" s="547"/>
      <c r="THQ10" s="547"/>
      <c r="THR10" s="547"/>
      <c r="THS10" s="547"/>
      <c r="THT10" s="547"/>
      <c r="THU10" s="547"/>
      <c r="THV10" s="547"/>
      <c r="THW10" s="547"/>
      <c r="THX10" s="547"/>
      <c r="THY10" s="547"/>
      <c r="THZ10" s="547"/>
      <c r="TIA10" s="547"/>
      <c r="TIB10" s="547"/>
      <c r="TIC10" s="547"/>
      <c r="TID10" s="547"/>
      <c r="TIE10" s="547"/>
      <c r="TIF10" s="547"/>
      <c r="TIG10" s="547"/>
      <c r="TIH10" s="547"/>
      <c r="TII10" s="547"/>
      <c r="TIJ10" s="547"/>
      <c r="TIK10" s="547"/>
      <c r="TIL10" s="547"/>
      <c r="TIM10" s="547"/>
      <c r="TIN10" s="547"/>
      <c r="TIO10" s="547"/>
      <c r="TIP10" s="547"/>
      <c r="TIQ10" s="547"/>
      <c r="TIR10" s="547"/>
      <c r="TIS10" s="547"/>
      <c r="TIT10" s="547"/>
      <c r="TIU10" s="547"/>
      <c r="TIV10" s="547"/>
      <c r="TIW10" s="547"/>
      <c r="TIX10" s="547"/>
      <c r="TIY10" s="547"/>
      <c r="TIZ10" s="547"/>
      <c r="TJA10" s="547"/>
      <c r="TJB10" s="547"/>
      <c r="TJC10" s="547"/>
      <c r="TJD10" s="547"/>
      <c r="TJE10" s="547"/>
      <c r="TJF10" s="547"/>
      <c r="TJG10" s="547"/>
      <c r="TJH10" s="547"/>
      <c r="TJI10" s="547"/>
      <c r="TJJ10" s="547"/>
      <c r="TJK10" s="547"/>
      <c r="TJL10" s="547"/>
      <c r="TJM10" s="547"/>
      <c r="TJN10" s="547"/>
      <c r="TJO10" s="547"/>
      <c r="TJP10" s="547"/>
      <c r="TJQ10" s="547"/>
      <c r="TJR10" s="547"/>
      <c r="TJS10" s="547"/>
      <c r="TJT10" s="547"/>
      <c r="TJU10" s="547"/>
      <c r="TJV10" s="547"/>
      <c r="TJW10" s="547"/>
      <c r="TJX10" s="547"/>
      <c r="TJY10" s="547"/>
      <c r="TJZ10" s="547"/>
      <c r="TKA10" s="547"/>
      <c r="TKB10" s="547"/>
      <c r="TKC10" s="547"/>
      <c r="TKD10" s="547"/>
      <c r="TKE10" s="547"/>
      <c r="TKF10" s="547"/>
      <c r="TKG10" s="547"/>
      <c r="TKH10" s="547"/>
      <c r="TKI10" s="547"/>
      <c r="TKJ10" s="547"/>
      <c r="TKK10" s="547"/>
      <c r="TKL10" s="547"/>
      <c r="TKM10" s="547"/>
      <c r="TKN10" s="547"/>
      <c r="TKO10" s="547"/>
      <c r="TKP10" s="547"/>
      <c r="TKQ10" s="547"/>
      <c r="TKR10" s="547"/>
      <c r="TKS10" s="547"/>
      <c r="TKT10" s="547"/>
      <c r="TKU10" s="547"/>
      <c r="TKV10" s="547"/>
      <c r="TKW10" s="547"/>
      <c r="TKX10" s="547"/>
      <c r="TKY10" s="547"/>
      <c r="TKZ10" s="547"/>
      <c r="TLA10" s="547"/>
      <c r="TLB10" s="547"/>
      <c r="TLC10" s="547"/>
      <c r="TLD10" s="547"/>
      <c r="TLE10" s="547"/>
      <c r="TLF10" s="547"/>
      <c r="TLG10" s="547"/>
      <c r="TLH10" s="547"/>
      <c r="TLI10" s="547"/>
      <c r="TLJ10" s="547"/>
      <c r="TLK10" s="547"/>
      <c r="TLL10" s="547"/>
      <c r="TLM10" s="547"/>
      <c r="TLN10" s="547"/>
      <c r="TLO10" s="547"/>
      <c r="TLP10" s="547"/>
      <c r="TLQ10" s="547"/>
      <c r="TLR10" s="547"/>
      <c r="TLS10" s="547"/>
      <c r="TLT10" s="547"/>
      <c r="TLU10" s="547"/>
      <c r="TLV10" s="547"/>
      <c r="TLW10" s="547"/>
      <c r="TLX10" s="547"/>
      <c r="TLY10" s="547"/>
      <c r="TLZ10" s="547"/>
      <c r="TMA10" s="547"/>
      <c r="TMB10" s="547"/>
      <c r="TMC10" s="547"/>
      <c r="TMD10" s="547"/>
      <c r="TME10" s="547"/>
      <c r="TMF10" s="547"/>
      <c r="TMG10" s="547"/>
      <c r="TMH10" s="547"/>
      <c r="TMI10" s="547"/>
      <c r="TMJ10" s="547"/>
      <c r="TMK10" s="547"/>
      <c r="TML10" s="547"/>
      <c r="TMM10" s="547"/>
      <c r="TMN10" s="547"/>
      <c r="TMO10" s="547"/>
      <c r="TMP10" s="547"/>
      <c r="TMQ10" s="547"/>
      <c r="TMR10" s="547"/>
      <c r="TMS10" s="547"/>
      <c r="TMT10" s="547"/>
      <c r="TMU10" s="547"/>
      <c r="TMV10" s="547"/>
      <c r="TMW10" s="547"/>
      <c r="TMX10" s="547"/>
      <c r="TMY10" s="547"/>
      <c r="TMZ10" s="547"/>
      <c r="TNA10" s="547"/>
      <c r="TNB10" s="547"/>
      <c r="TNC10" s="547"/>
      <c r="TND10" s="547"/>
      <c r="TNE10" s="547"/>
      <c r="TNF10" s="547"/>
      <c r="TNG10" s="547"/>
      <c r="TNH10" s="547"/>
      <c r="TNI10" s="547"/>
      <c r="TNJ10" s="547"/>
      <c r="TNK10" s="547"/>
      <c r="TNL10" s="547"/>
      <c r="TNM10" s="547"/>
      <c r="TNN10" s="547"/>
      <c r="TNO10" s="547"/>
      <c r="TNP10" s="547"/>
      <c r="TNQ10" s="547"/>
      <c r="TNR10" s="547"/>
      <c r="TNS10" s="547"/>
      <c r="TNT10" s="547"/>
      <c r="TNU10" s="547"/>
      <c r="TNV10" s="547"/>
      <c r="TNW10" s="547"/>
      <c r="TNX10" s="547"/>
      <c r="TNY10" s="547"/>
      <c r="TNZ10" s="547"/>
      <c r="TOA10" s="547"/>
      <c r="TOB10" s="547"/>
      <c r="TOC10" s="547"/>
      <c r="TOD10" s="547"/>
      <c r="TOE10" s="547"/>
      <c r="TOF10" s="547"/>
      <c r="TOG10" s="547"/>
      <c r="TOH10" s="547"/>
      <c r="TOI10" s="547"/>
      <c r="TOJ10" s="547"/>
      <c r="TOK10" s="547"/>
      <c r="TOL10" s="547"/>
      <c r="TOM10" s="547"/>
      <c r="TON10" s="547"/>
      <c r="TOO10" s="547"/>
      <c r="TOP10" s="547"/>
      <c r="TOQ10" s="547"/>
      <c r="TOR10" s="547"/>
      <c r="TOS10" s="547"/>
      <c r="TOT10" s="547"/>
      <c r="TOU10" s="547"/>
      <c r="TOV10" s="547"/>
      <c r="TOW10" s="547"/>
      <c r="TOX10" s="547"/>
      <c r="TOY10" s="547"/>
      <c r="TOZ10" s="547"/>
      <c r="TPA10" s="547"/>
      <c r="TPB10" s="547"/>
      <c r="TPC10" s="547"/>
      <c r="TPD10" s="547"/>
      <c r="TPE10" s="547"/>
      <c r="TPF10" s="547"/>
      <c r="TPG10" s="547"/>
      <c r="TPH10" s="547"/>
      <c r="TPI10" s="547"/>
      <c r="TPJ10" s="547"/>
      <c r="TPK10" s="547"/>
      <c r="TPL10" s="547"/>
      <c r="TPM10" s="547"/>
      <c r="TPN10" s="547"/>
      <c r="TPO10" s="547"/>
      <c r="TPP10" s="547"/>
      <c r="TPQ10" s="547"/>
      <c r="TPR10" s="547"/>
      <c r="TPS10" s="547"/>
      <c r="TPT10" s="547"/>
      <c r="TPU10" s="547"/>
      <c r="TPV10" s="547"/>
      <c r="TPW10" s="547"/>
      <c r="TPX10" s="547"/>
      <c r="TPY10" s="547"/>
      <c r="TPZ10" s="547"/>
      <c r="TQA10" s="547"/>
      <c r="TQB10" s="547"/>
      <c r="TQC10" s="547"/>
      <c r="TQD10" s="547"/>
      <c r="TQE10" s="547"/>
      <c r="TQF10" s="547"/>
      <c r="TQG10" s="547"/>
      <c r="TQH10" s="547"/>
      <c r="TQI10" s="547"/>
      <c r="TQJ10" s="547"/>
      <c r="TQK10" s="547"/>
      <c r="TQL10" s="547"/>
      <c r="TQM10" s="547"/>
      <c r="TQN10" s="547"/>
      <c r="TQO10" s="547"/>
      <c r="TQP10" s="547"/>
      <c r="TQQ10" s="547"/>
      <c r="TQR10" s="547"/>
      <c r="TQS10" s="547"/>
      <c r="TQT10" s="547"/>
      <c r="TQU10" s="547"/>
      <c r="TQV10" s="547"/>
      <c r="TQW10" s="547"/>
      <c r="TQX10" s="547"/>
      <c r="TQY10" s="547"/>
      <c r="TQZ10" s="547"/>
      <c r="TRA10" s="547"/>
      <c r="TRB10" s="547"/>
      <c r="TRC10" s="547"/>
      <c r="TRD10" s="547"/>
      <c r="TRE10" s="547"/>
      <c r="TRF10" s="547"/>
      <c r="TRG10" s="547"/>
      <c r="TRH10" s="547"/>
      <c r="TRI10" s="547"/>
      <c r="TRJ10" s="547"/>
      <c r="TRK10" s="547"/>
      <c r="TRL10" s="547"/>
      <c r="TRM10" s="547"/>
      <c r="TRN10" s="547"/>
      <c r="TRO10" s="547"/>
      <c r="TRP10" s="547"/>
      <c r="TRQ10" s="547"/>
      <c r="TRR10" s="547"/>
      <c r="TRS10" s="547"/>
      <c r="TRT10" s="547"/>
      <c r="TRU10" s="547"/>
      <c r="TRV10" s="547"/>
      <c r="TRW10" s="547"/>
      <c r="TRX10" s="547"/>
      <c r="TRY10" s="547"/>
      <c r="TRZ10" s="547"/>
      <c r="TSA10" s="547"/>
      <c r="TSB10" s="547"/>
      <c r="TSC10" s="547"/>
      <c r="TSD10" s="547"/>
      <c r="TSE10" s="547"/>
      <c r="TSF10" s="547"/>
      <c r="TSG10" s="547"/>
      <c r="TSH10" s="547"/>
      <c r="TSI10" s="547"/>
      <c r="TSJ10" s="547"/>
      <c r="TSK10" s="547"/>
      <c r="TSL10" s="547"/>
      <c r="TSM10" s="547"/>
      <c r="TSN10" s="547"/>
      <c r="TSO10" s="547"/>
      <c r="TSP10" s="547"/>
      <c r="TSQ10" s="547"/>
      <c r="TSR10" s="547"/>
      <c r="TSS10" s="547"/>
      <c r="TST10" s="547"/>
      <c r="TSU10" s="547"/>
      <c r="TSV10" s="547"/>
      <c r="TSW10" s="547"/>
      <c r="TSX10" s="547"/>
      <c r="TSY10" s="547"/>
      <c r="TSZ10" s="547"/>
      <c r="TTA10" s="547"/>
      <c r="TTB10" s="547"/>
      <c r="TTC10" s="547"/>
      <c r="TTD10" s="547"/>
      <c r="TTE10" s="547"/>
      <c r="TTF10" s="547"/>
      <c r="TTG10" s="547"/>
      <c r="TTH10" s="547"/>
      <c r="TTI10" s="547"/>
      <c r="TTJ10" s="547"/>
      <c r="TTK10" s="547"/>
      <c r="TTL10" s="547"/>
      <c r="TTM10" s="547"/>
      <c r="TTN10" s="547"/>
      <c r="TTO10" s="547"/>
      <c r="TTP10" s="547"/>
      <c r="TTQ10" s="547"/>
      <c r="TTR10" s="547"/>
      <c r="TTS10" s="547"/>
      <c r="TTT10" s="547"/>
      <c r="TTU10" s="547"/>
      <c r="TTV10" s="547"/>
      <c r="TTW10" s="547"/>
      <c r="TTX10" s="547"/>
      <c r="TTY10" s="547"/>
      <c r="TTZ10" s="547"/>
      <c r="TUA10" s="547"/>
      <c r="TUB10" s="547"/>
      <c r="TUC10" s="547"/>
      <c r="TUD10" s="547"/>
      <c r="TUE10" s="547"/>
      <c r="TUF10" s="547"/>
      <c r="TUG10" s="547"/>
      <c r="TUH10" s="547"/>
      <c r="TUI10" s="547"/>
      <c r="TUJ10" s="547"/>
      <c r="TUK10" s="547"/>
      <c r="TUL10" s="547"/>
      <c r="TUM10" s="547"/>
      <c r="TUN10" s="547"/>
      <c r="TUO10" s="547"/>
      <c r="TUP10" s="547"/>
      <c r="TUQ10" s="547"/>
      <c r="TUR10" s="547"/>
      <c r="TUS10" s="547"/>
      <c r="TUT10" s="547"/>
      <c r="TUU10" s="547"/>
      <c r="TUV10" s="547"/>
      <c r="TUW10" s="547"/>
      <c r="TUX10" s="547"/>
      <c r="TUY10" s="547"/>
      <c r="TUZ10" s="547"/>
      <c r="TVA10" s="547"/>
      <c r="TVB10" s="547"/>
      <c r="TVC10" s="547"/>
      <c r="TVD10" s="547"/>
      <c r="TVE10" s="547"/>
      <c r="TVF10" s="547"/>
      <c r="TVG10" s="547"/>
      <c r="TVH10" s="547"/>
      <c r="TVI10" s="547"/>
      <c r="TVJ10" s="547"/>
      <c r="TVK10" s="547"/>
      <c r="TVL10" s="547"/>
      <c r="TVM10" s="547"/>
      <c r="TVN10" s="547"/>
      <c r="TVO10" s="547"/>
      <c r="TVP10" s="547"/>
      <c r="TVQ10" s="547"/>
      <c r="TVR10" s="547"/>
      <c r="TVS10" s="547"/>
      <c r="TVT10" s="547"/>
      <c r="TVU10" s="547"/>
      <c r="TVV10" s="547"/>
      <c r="TVW10" s="547"/>
      <c r="TVX10" s="547"/>
      <c r="TVY10" s="547"/>
      <c r="TVZ10" s="547"/>
      <c r="TWA10" s="547"/>
      <c r="TWB10" s="547"/>
      <c r="TWC10" s="547"/>
      <c r="TWD10" s="547"/>
      <c r="TWE10" s="547"/>
      <c r="TWF10" s="547"/>
      <c r="TWG10" s="547"/>
      <c r="TWH10" s="547"/>
      <c r="TWI10" s="547"/>
      <c r="TWJ10" s="547"/>
      <c r="TWK10" s="547"/>
      <c r="TWL10" s="547"/>
      <c r="TWM10" s="547"/>
      <c r="TWN10" s="547"/>
      <c r="TWO10" s="547"/>
      <c r="TWP10" s="547"/>
      <c r="TWQ10" s="547"/>
      <c r="TWR10" s="547"/>
      <c r="TWS10" s="547"/>
      <c r="TWT10" s="547"/>
      <c r="TWU10" s="547"/>
      <c r="TWV10" s="547"/>
      <c r="TWW10" s="547"/>
      <c r="TWX10" s="547"/>
      <c r="TWY10" s="547"/>
      <c r="TWZ10" s="547"/>
      <c r="TXA10" s="547"/>
      <c r="TXB10" s="547"/>
      <c r="TXC10" s="547"/>
      <c r="TXD10" s="547"/>
      <c r="TXE10" s="547"/>
      <c r="TXF10" s="547"/>
      <c r="TXG10" s="547"/>
      <c r="TXH10" s="547"/>
      <c r="TXI10" s="547"/>
      <c r="TXJ10" s="547"/>
      <c r="TXK10" s="547"/>
      <c r="TXL10" s="547"/>
      <c r="TXM10" s="547"/>
      <c r="TXN10" s="547"/>
      <c r="TXO10" s="547"/>
      <c r="TXP10" s="547"/>
      <c r="TXQ10" s="547"/>
      <c r="TXR10" s="547"/>
      <c r="TXS10" s="547"/>
      <c r="TXT10" s="547"/>
      <c r="TXU10" s="547"/>
      <c r="TXV10" s="547"/>
      <c r="TXW10" s="547"/>
      <c r="TXX10" s="547"/>
      <c r="TXY10" s="547"/>
      <c r="TXZ10" s="547"/>
      <c r="TYA10" s="547"/>
      <c r="TYB10" s="547"/>
      <c r="TYC10" s="547"/>
      <c r="TYD10" s="547"/>
      <c r="TYE10" s="547"/>
      <c r="TYF10" s="547"/>
      <c r="TYG10" s="547"/>
      <c r="TYH10" s="547"/>
      <c r="TYI10" s="547"/>
      <c r="TYJ10" s="547"/>
      <c r="TYK10" s="547"/>
      <c r="TYL10" s="547"/>
      <c r="TYM10" s="547"/>
      <c r="TYN10" s="547"/>
      <c r="TYO10" s="547"/>
      <c r="TYP10" s="547"/>
      <c r="TYQ10" s="547"/>
      <c r="TYR10" s="547"/>
      <c r="TYS10" s="547"/>
      <c r="TYT10" s="547"/>
      <c r="TYU10" s="547"/>
      <c r="TYV10" s="547"/>
      <c r="TYW10" s="547"/>
      <c r="TYX10" s="547"/>
      <c r="TYY10" s="547"/>
      <c r="TYZ10" s="547"/>
      <c r="TZA10" s="547"/>
      <c r="TZB10" s="547"/>
      <c r="TZC10" s="547"/>
      <c r="TZD10" s="547"/>
      <c r="TZE10" s="547"/>
      <c r="TZF10" s="547"/>
      <c r="TZG10" s="547"/>
      <c r="TZH10" s="547"/>
      <c r="TZI10" s="547"/>
      <c r="TZJ10" s="547"/>
      <c r="TZK10" s="547"/>
      <c r="TZL10" s="547"/>
      <c r="TZM10" s="547"/>
      <c r="TZN10" s="547"/>
      <c r="TZO10" s="547"/>
      <c r="TZP10" s="547"/>
      <c r="TZQ10" s="547"/>
      <c r="TZR10" s="547"/>
      <c r="TZS10" s="547"/>
      <c r="TZT10" s="547"/>
      <c r="TZU10" s="547"/>
      <c r="TZV10" s="547"/>
      <c r="TZW10" s="547"/>
      <c r="TZX10" s="547"/>
      <c r="TZY10" s="547"/>
      <c r="TZZ10" s="547"/>
      <c r="UAA10" s="547"/>
      <c r="UAB10" s="547"/>
      <c r="UAC10" s="547"/>
      <c r="UAD10" s="547"/>
      <c r="UAE10" s="547"/>
      <c r="UAF10" s="547"/>
      <c r="UAG10" s="547"/>
      <c r="UAH10" s="547"/>
      <c r="UAI10" s="547"/>
      <c r="UAJ10" s="547"/>
      <c r="UAK10" s="547"/>
      <c r="UAL10" s="547"/>
      <c r="UAM10" s="547"/>
      <c r="UAN10" s="547"/>
      <c r="UAO10" s="547"/>
      <c r="UAP10" s="547"/>
      <c r="UAQ10" s="547"/>
      <c r="UAR10" s="547"/>
      <c r="UAS10" s="547"/>
      <c r="UAT10" s="547"/>
      <c r="UAU10" s="547"/>
      <c r="UAV10" s="547"/>
      <c r="UAW10" s="547"/>
      <c r="UAX10" s="547"/>
      <c r="UAY10" s="547"/>
      <c r="UAZ10" s="547"/>
      <c r="UBA10" s="547"/>
      <c r="UBB10" s="547"/>
      <c r="UBC10" s="547"/>
      <c r="UBD10" s="547"/>
      <c r="UBE10" s="547"/>
      <c r="UBF10" s="547"/>
      <c r="UBG10" s="547"/>
      <c r="UBH10" s="547"/>
      <c r="UBI10" s="547"/>
      <c r="UBJ10" s="547"/>
      <c r="UBK10" s="547"/>
      <c r="UBL10" s="547"/>
      <c r="UBM10" s="547"/>
      <c r="UBN10" s="547"/>
      <c r="UBO10" s="547"/>
      <c r="UBP10" s="547"/>
      <c r="UBQ10" s="547"/>
      <c r="UBR10" s="547"/>
      <c r="UBS10" s="547"/>
      <c r="UBT10" s="547"/>
      <c r="UBU10" s="547"/>
      <c r="UBV10" s="547"/>
      <c r="UBW10" s="547"/>
      <c r="UBX10" s="547"/>
      <c r="UBY10" s="547"/>
      <c r="UBZ10" s="547"/>
      <c r="UCA10" s="547"/>
      <c r="UCB10" s="547"/>
      <c r="UCC10" s="547"/>
      <c r="UCD10" s="547"/>
      <c r="UCE10" s="547"/>
      <c r="UCF10" s="547"/>
      <c r="UCG10" s="547"/>
      <c r="UCH10" s="547"/>
      <c r="UCI10" s="547"/>
      <c r="UCJ10" s="547"/>
      <c r="UCK10" s="547"/>
      <c r="UCL10" s="547"/>
      <c r="UCM10" s="547"/>
      <c r="UCN10" s="547"/>
      <c r="UCO10" s="547"/>
      <c r="UCP10" s="547"/>
      <c r="UCQ10" s="547"/>
      <c r="UCR10" s="547"/>
      <c r="UCS10" s="547"/>
      <c r="UCT10" s="547"/>
      <c r="UCU10" s="547"/>
      <c r="UCV10" s="547"/>
      <c r="UCW10" s="547"/>
      <c r="UCX10" s="547"/>
      <c r="UCY10" s="547"/>
      <c r="UCZ10" s="547"/>
      <c r="UDA10" s="547"/>
      <c r="UDB10" s="547"/>
      <c r="UDC10" s="547"/>
      <c r="UDD10" s="547"/>
      <c r="UDE10" s="547"/>
      <c r="UDF10" s="547"/>
      <c r="UDG10" s="547"/>
      <c r="UDH10" s="547"/>
      <c r="UDI10" s="547"/>
      <c r="UDJ10" s="547"/>
      <c r="UDK10" s="547"/>
      <c r="UDL10" s="547"/>
      <c r="UDM10" s="547"/>
      <c r="UDN10" s="547"/>
      <c r="UDO10" s="547"/>
      <c r="UDP10" s="547"/>
      <c r="UDQ10" s="547"/>
      <c r="UDR10" s="547"/>
      <c r="UDS10" s="547"/>
      <c r="UDT10" s="547"/>
      <c r="UDU10" s="547"/>
      <c r="UDV10" s="547"/>
      <c r="UDW10" s="547"/>
      <c r="UDX10" s="547"/>
      <c r="UDY10" s="547"/>
      <c r="UDZ10" s="547"/>
      <c r="UEA10" s="547"/>
      <c r="UEB10" s="547"/>
      <c r="UEC10" s="547"/>
      <c r="UED10" s="547"/>
      <c r="UEE10" s="547"/>
      <c r="UEF10" s="547"/>
      <c r="UEG10" s="547"/>
      <c r="UEH10" s="547"/>
      <c r="UEI10" s="547"/>
      <c r="UEJ10" s="547"/>
      <c r="UEK10" s="547"/>
      <c r="UEL10" s="547"/>
      <c r="UEM10" s="547"/>
      <c r="UEN10" s="547"/>
      <c r="UEO10" s="547"/>
      <c r="UEP10" s="547"/>
      <c r="UEQ10" s="547"/>
      <c r="UER10" s="547"/>
      <c r="UES10" s="547"/>
      <c r="UET10" s="547"/>
      <c r="UEU10" s="547"/>
      <c r="UEV10" s="547"/>
      <c r="UEW10" s="547"/>
      <c r="UEX10" s="547"/>
      <c r="UEY10" s="547"/>
      <c r="UEZ10" s="547"/>
      <c r="UFA10" s="547"/>
      <c r="UFB10" s="547"/>
      <c r="UFC10" s="547"/>
      <c r="UFD10" s="547"/>
      <c r="UFE10" s="547"/>
      <c r="UFF10" s="547"/>
      <c r="UFG10" s="547"/>
      <c r="UFH10" s="547"/>
      <c r="UFI10" s="547"/>
      <c r="UFJ10" s="547"/>
      <c r="UFK10" s="547"/>
      <c r="UFL10" s="547"/>
      <c r="UFM10" s="547"/>
      <c r="UFN10" s="547"/>
      <c r="UFO10" s="547"/>
      <c r="UFP10" s="547"/>
      <c r="UFQ10" s="547"/>
      <c r="UFR10" s="547"/>
      <c r="UFS10" s="547"/>
      <c r="UFT10" s="547"/>
      <c r="UFU10" s="547"/>
      <c r="UFV10" s="547"/>
      <c r="UFW10" s="547"/>
      <c r="UFX10" s="547"/>
      <c r="UFY10" s="547"/>
      <c r="UFZ10" s="547"/>
      <c r="UGA10" s="547"/>
      <c r="UGB10" s="547"/>
      <c r="UGC10" s="547"/>
      <c r="UGD10" s="547"/>
      <c r="UGE10" s="547"/>
      <c r="UGF10" s="547"/>
      <c r="UGG10" s="547"/>
      <c r="UGH10" s="547"/>
      <c r="UGI10" s="547"/>
      <c r="UGJ10" s="547"/>
      <c r="UGK10" s="547"/>
      <c r="UGL10" s="547"/>
      <c r="UGM10" s="547"/>
      <c r="UGN10" s="547"/>
      <c r="UGO10" s="547"/>
      <c r="UGP10" s="547"/>
      <c r="UGQ10" s="547"/>
      <c r="UGR10" s="547"/>
      <c r="UGS10" s="547"/>
      <c r="UGT10" s="547"/>
      <c r="UGU10" s="547"/>
      <c r="UGV10" s="547"/>
      <c r="UGW10" s="547"/>
      <c r="UGX10" s="547"/>
      <c r="UGY10" s="547"/>
      <c r="UGZ10" s="547"/>
      <c r="UHA10" s="547"/>
      <c r="UHB10" s="547"/>
      <c r="UHC10" s="547"/>
      <c r="UHD10" s="547"/>
      <c r="UHE10" s="547"/>
      <c r="UHF10" s="547"/>
      <c r="UHG10" s="547"/>
      <c r="UHH10" s="547"/>
      <c r="UHI10" s="547"/>
      <c r="UHJ10" s="547"/>
      <c r="UHK10" s="547"/>
      <c r="UHL10" s="547"/>
      <c r="UHM10" s="547"/>
      <c r="UHN10" s="547"/>
      <c r="UHO10" s="547"/>
      <c r="UHP10" s="547"/>
      <c r="UHQ10" s="547"/>
      <c r="UHR10" s="547"/>
      <c r="UHS10" s="547"/>
      <c r="UHT10" s="547"/>
      <c r="UHU10" s="547"/>
      <c r="UHV10" s="547"/>
      <c r="UHW10" s="547"/>
      <c r="UHX10" s="547"/>
      <c r="UHY10" s="547"/>
      <c r="UHZ10" s="547"/>
      <c r="UIA10" s="547"/>
      <c r="UIB10" s="547"/>
      <c r="UIC10" s="547"/>
      <c r="UID10" s="547"/>
      <c r="UIE10" s="547"/>
      <c r="UIF10" s="547"/>
      <c r="UIG10" s="547"/>
      <c r="UIH10" s="547"/>
      <c r="UII10" s="547"/>
      <c r="UIJ10" s="547"/>
      <c r="UIK10" s="547"/>
      <c r="UIL10" s="547"/>
      <c r="UIM10" s="547"/>
      <c r="UIN10" s="547"/>
      <c r="UIO10" s="547"/>
      <c r="UIP10" s="547"/>
      <c r="UIQ10" s="547"/>
      <c r="UIR10" s="547"/>
      <c r="UIS10" s="547"/>
      <c r="UIT10" s="547"/>
      <c r="UIU10" s="547"/>
      <c r="UIV10" s="547"/>
      <c r="UIW10" s="547"/>
      <c r="UIX10" s="547"/>
      <c r="UIY10" s="547"/>
      <c r="UIZ10" s="547"/>
      <c r="UJA10" s="547"/>
      <c r="UJB10" s="547"/>
      <c r="UJC10" s="547"/>
      <c r="UJD10" s="547"/>
      <c r="UJE10" s="547"/>
      <c r="UJF10" s="547"/>
      <c r="UJG10" s="547"/>
      <c r="UJH10" s="547"/>
      <c r="UJI10" s="547"/>
      <c r="UJJ10" s="547"/>
      <c r="UJK10" s="547"/>
      <c r="UJL10" s="547"/>
      <c r="UJM10" s="547"/>
      <c r="UJN10" s="547"/>
      <c r="UJO10" s="547"/>
      <c r="UJP10" s="547"/>
      <c r="UJQ10" s="547"/>
      <c r="UJR10" s="547"/>
      <c r="UJS10" s="547"/>
      <c r="UJT10" s="547"/>
      <c r="UJU10" s="547"/>
      <c r="UJV10" s="547"/>
      <c r="UJW10" s="547"/>
      <c r="UJX10" s="547"/>
      <c r="UJY10" s="547"/>
      <c r="UJZ10" s="547"/>
      <c r="UKA10" s="547"/>
      <c r="UKB10" s="547"/>
      <c r="UKC10" s="547"/>
      <c r="UKD10" s="547"/>
      <c r="UKE10" s="547"/>
      <c r="UKF10" s="547"/>
      <c r="UKG10" s="547"/>
      <c r="UKH10" s="547"/>
      <c r="UKI10" s="547"/>
      <c r="UKJ10" s="547"/>
      <c r="UKK10" s="547"/>
      <c r="UKL10" s="547"/>
      <c r="UKM10" s="547"/>
      <c r="UKN10" s="547"/>
      <c r="UKO10" s="547"/>
      <c r="UKP10" s="547"/>
      <c r="UKQ10" s="547"/>
      <c r="UKR10" s="547"/>
      <c r="UKS10" s="547"/>
      <c r="UKT10" s="547"/>
      <c r="UKU10" s="547"/>
      <c r="UKV10" s="547"/>
      <c r="UKW10" s="547"/>
      <c r="UKX10" s="547"/>
      <c r="UKY10" s="547"/>
      <c r="UKZ10" s="547"/>
      <c r="ULA10" s="547"/>
      <c r="ULB10" s="547"/>
      <c r="ULC10" s="547"/>
      <c r="ULD10" s="547"/>
      <c r="ULE10" s="547"/>
      <c r="ULF10" s="547"/>
      <c r="ULG10" s="547"/>
      <c r="ULH10" s="547"/>
      <c r="ULI10" s="547"/>
      <c r="ULJ10" s="547"/>
      <c r="ULK10" s="547"/>
      <c r="ULL10" s="547"/>
      <c r="ULM10" s="547"/>
      <c r="ULN10" s="547"/>
      <c r="ULO10" s="547"/>
      <c r="ULP10" s="547"/>
      <c r="ULQ10" s="547"/>
      <c r="ULR10" s="547"/>
      <c r="ULS10" s="547"/>
      <c r="ULT10" s="547"/>
      <c r="ULU10" s="547"/>
      <c r="ULV10" s="547"/>
      <c r="ULW10" s="547"/>
      <c r="ULX10" s="547"/>
      <c r="ULY10" s="547"/>
      <c r="ULZ10" s="547"/>
      <c r="UMA10" s="547"/>
      <c r="UMB10" s="547"/>
      <c r="UMC10" s="547"/>
      <c r="UMD10" s="547"/>
      <c r="UME10" s="547"/>
      <c r="UMF10" s="547"/>
      <c r="UMG10" s="547"/>
      <c r="UMH10" s="547"/>
      <c r="UMI10" s="547"/>
      <c r="UMJ10" s="547"/>
      <c r="UMK10" s="547"/>
      <c r="UML10" s="547"/>
      <c r="UMM10" s="547"/>
      <c r="UMN10" s="547"/>
      <c r="UMO10" s="547"/>
      <c r="UMP10" s="547"/>
      <c r="UMQ10" s="547"/>
      <c r="UMR10" s="547"/>
      <c r="UMS10" s="547"/>
      <c r="UMT10" s="547"/>
      <c r="UMU10" s="547"/>
      <c r="UMV10" s="547"/>
      <c r="UMW10" s="547"/>
      <c r="UMX10" s="547"/>
      <c r="UMY10" s="547"/>
      <c r="UMZ10" s="547"/>
      <c r="UNA10" s="547"/>
      <c r="UNB10" s="547"/>
      <c r="UNC10" s="547"/>
      <c r="UND10" s="547"/>
      <c r="UNE10" s="547"/>
      <c r="UNF10" s="547"/>
      <c r="UNG10" s="547"/>
      <c r="UNH10" s="547"/>
      <c r="UNI10" s="547"/>
      <c r="UNJ10" s="547"/>
      <c r="UNK10" s="547"/>
      <c r="UNL10" s="547"/>
      <c r="UNM10" s="547"/>
      <c r="UNN10" s="547"/>
      <c r="UNO10" s="547"/>
      <c r="UNP10" s="547"/>
      <c r="UNQ10" s="547"/>
      <c r="UNR10" s="547"/>
      <c r="UNS10" s="547"/>
      <c r="UNT10" s="547"/>
      <c r="UNU10" s="547"/>
      <c r="UNV10" s="547"/>
      <c r="UNW10" s="547"/>
      <c r="UNX10" s="547"/>
      <c r="UNY10" s="547"/>
      <c r="UNZ10" s="547"/>
      <c r="UOA10" s="547"/>
      <c r="UOB10" s="547"/>
      <c r="UOC10" s="547"/>
      <c r="UOD10" s="547"/>
      <c r="UOE10" s="547"/>
      <c r="UOF10" s="547"/>
      <c r="UOG10" s="547"/>
      <c r="UOH10" s="547"/>
      <c r="UOI10" s="547"/>
      <c r="UOJ10" s="547"/>
      <c r="UOK10" s="547"/>
      <c r="UOL10" s="547"/>
      <c r="UOM10" s="547"/>
      <c r="UON10" s="547"/>
      <c r="UOO10" s="547"/>
      <c r="UOP10" s="547"/>
      <c r="UOQ10" s="547"/>
      <c r="UOR10" s="547"/>
      <c r="UOS10" s="547"/>
      <c r="UOT10" s="547"/>
      <c r="UOU10" s="547"/>
      <c r="UOV10" s="547"/>
      <c r="UOW10" s="547"/>
      <c r="UOX10" s="547"/>
      <c r="UOY10" s="547"/>
      <c r="UOZ10" s="547"/>
      <c r="UPA10" s="547"/>
      <c r="UPB10" s="547"/>
      <c r="UPC10" s="547"/>
      <c r="UPD10" s="547"/>
      <c r="UPE10" s="547"/>
      <c r="UPF10" s="547"/>
      <c r="UPG10" s="547"/>
      <c r="UPH10" s="547"/>
      <c r="UPI10" s="547"/>
      <c r="UPJ10" s="547"/>
      <c r="UPK10" s="547"/>
      <c r="UPL10" s="547"/>
      <c r="UPM10" s="547"/>
      <c r="UPN10" s="547"/>
      <c r="UPO10" s="547"/>
      <c r="UPP10" s="547"/>
      <c r="UPQ10" s="547"/>
      <c r="UPR10" s="547"/>
      <c r="UPS10" s="547"/>
      <c r="UPT10" s="547"/>
      <c r="UPU10" s="547"/>
      <c r="UPV10" s="547"/>
      <c r="UPW10" s="547"/>
      <c r="UPX10" s="547"/>
      <c r="UPY10" s="547"/>
      <c r="UPZ10" s="547"/>
      <c r="UQA10" s="547"/>
      <c r="UQB10" s="547"/>
      <c r="UQC10" s="547"/>
      <c r="UQD10" s="547"/>
      <c r="UQE10" s="547"/>
      <c r="UQF10" s="547"/>
      <c r="UQG10" s="547"/>
      <c r="UQH10" s="547"/>
      <c r="UQI10" s="547"/>
      <c r="UQJ10" s="547"/>
      <c r="UQK10" s="547"/>
      <c r="UQL10" s="547"/>
      <c r="UQM10" s="547"/>
      <c r="UQN10" s="547"/>
      <c r="UQO10" s="547"/>
      <c r="UQP10" s="547"/>
      <c r="UQQ10" s="547"/>
      <c r="UQR10" s="547"/>
      <c r="UQS10" s="547"/>
      <c r="UQT10" s="547"/>
      <c r="UQU10" s="547"/>
      <c r="UQV10" s="547"/>
      <c r="UQW10" s="547"/>
      <c r="UQX10" s="547"/>
      <c r="UQY10" s="547"/>
      <c r="UQZ10" s="547"/>
      <c r="URA10" s="547"/>
      <c r="URB10" s="547"/>
      <c r="URC10" s="547"/>
      <c r="URD10" s="547"/>
      <c r="URE10" s="547"/>
      <c r="URF10" s="547"/>
      <c r="URG10" s="547"/>
      <c r="URH10" s="547"/>
      <c r="URI10" s="547"/>
      <c r="URJ10" s="547"/>
      <c r="URK10" s="547"/>
      <c r="URL10" s="547"/>
      <c r="URM10" s="547"/>
      <c r="URN10" s="547"/>
      <c r="URO10" s="547"/>
      <c r="URP10" s="547"/>
      <c r="URQ10" s="547"/>
      <c r="URR10" s="547"/>
      <c r="URS10" s="547"/>
      <c r="URT10" s="547"/>
      <c r="URU10" s="547"/>
      <c r="URV10" s="547"/>
      <c r="URW10" s="547"/>
      <c r="URX10" s="547"/>
      <c r="URY10" s="547"/>
      <c r="URZ10" s="547"/>
      <c r="USA10" s="547"/>
      <c r="USB10" s="547"/>
      <c r="USC10" s="547"/>
      <c r="USD10" s="547"/>
      <c r="USE10" s="547"/>
      <c r="USF10" s="547"/>
      <c r="USG10" s="547"/>
      <c r="USH10" s="547"/>
      <c r="USI10" s="547"/>
      <c r="USJ10" s="547"/>
      <c r="USK10" s="547"/>
      <c r="USL10" s="547"/>
      <c r="USM10" s="547"/>
      <c r="USN10" s="547"/>
      <c r="USO10" s="547"/>
      <c r="USP10" s="547"/>
      <c r="USQ10" s="547"/>
      <c r="USR10" s="547"/>
      <c r="USS10" s="547"/>
      <c r="UST10" s="547"/>
      <c r="USU10" s="547"/>
      <c r="USV10" s="547"/>
      <c r="USW10" s="547"/>
      <c r="USX10" s="547"/>
      <c r="USY10" s="547"/>
      <c r="USZ10" s="547"/>
      <c r="UTA10" s="547"/>
      <c r="UTB10" s="547"/>
      <c r="UTC10" s="547"/>
      <c r="UTD10" s="547"/>
      <c r="UTE10" s="547"/>
      <c r="UTF10" s="547"/>
      <c r="UTG10" s="547"/>
      <c r="UTH10" s="547"/>
      <c r="UTI10" s="547"/>
      <c r="UTJ10" s="547"/>
      <c r="UTK10" s="547"/>
      <c r="UTL10" s="547"/>
      <c r="UTM10" s="547"/>
      <c r="UTN10" s="547"/>
      <c r="UTO10" s="547"/>
      <c r="UTP10" s="547"/>
      <c r="UTQ10" s="547"/>
      <c r="UTR10" s="547"/>
      <c r="UTS10" s="547"/>
      <c r="UTT10" s="547"/>
      <c r="UTU10" s="547"/>
      <c r="UTV10" s="547"/>
      <c r="UTW10" s="547"/>
      <c r="UTX10" s="547"/>
      <c r="UTY10" s="547"/>
      <c r="UTZ10" s="547"/>
      <c r="UUA10" s="547"/>
      <c r="UUB10" s="547"/>
      <c r="UUC10" s="547"/>
      <c r="UUD10" s="547"/>
      <c r="UUE10" s="547"/>
      <c r="UUF10" s="547"/>
      <c r="UUG10" s="547"/>
      <c r="UUH10" s="547"/>
      <c r="UUI10" s="547"/>
      <c r="UUJ10" s="547"/>
      <c r="UUK10" s="547"/>
      <c r="UUL10" s="547"/>
      <c r="UUM10" s="547"/>
      <c r="UUN10" s="547"/>
      <c r="UUO10" s="547"/>
      <c r="UUP10" s="547"/>
      <c r="UUQ10" s="547"/>
      <c r="UUR10" s="547"/>
      <c r="UUS10" s="547"/>
      <c r="UUT10" s="547"/>
      <c r="UUU10" s="547"/>
      <c r="UUV10" s="547"/>
      <c r="UUW10" s="547"/>
      <c r="UUX10" s="547"/>
      <c r="UUY10" s="547"/>
      <c r="UUZ10" s="547"/>
      <c r="UVA10" s="547"/>
      <c r="UVB10" s="547"/>
      <c r="UVC10" s="547"/>
      <c r="UVD10" s="547"/>
      <c r="UVE10" s="547"/>
      <c r="UVF10" s="547"/>
      <c r="UVG10" s="547"/>
      <c r="UVH10" s="547"/>
      <c r="UVI10" s="547"/>
      <c r="UVJ10" s="547"/>
      <c r="UVK10" s="547"/>
      <c r="UVL10" s="547"/>
      <c r="UVM10" s="547"/>
      <c r="UVN10" s="547"/>
      <c r="UVO10" s="547"/>
      <c r="UVP10" s="547"/>
      <c r="UVQ10" s="547"/>
      <c r="UVR10" s="547"/>
      <c r="UVS10" s="547"/>
      <c r="UVT10" s="547"/>
      <c r="UVU10" s="547"/>
      <c r="UVV10" s="547"/>
      <c r="UVW10" s="547"/>
      <c r="UVX10" s="547"/>
      <c r="UVY10" s="547"/>
      <c r="UVZ10" s="547"/>
      <c r="UWA10" s="547"/>
      <c r="UWB10" s="547"/>
      <c r="UWC10" s="547"/>
      <c r="UWD10" s="547"/>
      <c r="UWE10" s="547"/>
      <c r="UWF10" s="547"/>
      <c r="UWG10" s="547"/>
      <c r="UWH10" s="547"/>
      <c r="UWI10" s="547"/>
      <c r="UWJ10" s="547"/>
      <c r="UWK10" s="547"/>
      <c r="UWL10" s="547"/>
      <c r="UWM10" s="547"/>
      <c r="UWN10" s="547"/>
      <c r="UWO10" s="547"/>
      <c r="UWP10" s="547"/>
      <c r="UWQ10" s="547"/>
      <c r="UWR10" s="547"/>
      <c r="UWS10" s="547"/>
      <c r="UWT10" s="547"/>
      <c r="UWU10" s="547"/>
      <c r="UWV10" s="547"/>
      <c r="UWW10" s="547"/>
      <c r="UWX10" s="547"/>
      <c r="UWY10" s="547"/>
      <c r="UWZ10" s="547"/>
      <c r="UXA10" s="547"/>
      <c r="UXB10" s="547"/>
      <c r="UXC10" s="547"/>
      <c r="UXD10" s="547"/>
      <c r="UXE10" s="547"/>
      <c r="UXF10" s="547"/>
      <c r="UXG10" s="547"/>
      <c r="UXH10" s="547"/>
      <c r="UXI10" s="547"/>
      <c r="UXJ10" s="547"/>
      <c r="UXK10" s="547"/>
      <c r="UXL10" s="547"/>
      <c r="UXM10" s="547"/>
      <c r="UXN10" s="547"/>
      <c r="UXO10" s="547"/>
      <c r="UXP10" s="547"/>
      <c r="UXQ10" s="547"/>
      <c r="UXR10" s="547"/>
      <c r="UXS10" s="547"/>
      <c r="UXT10" s="547"/>
      <c r="UXU10" s="547"/>
      <c r="UXV10" s="547"/>
      <c r="UXW10" s="547"/>
      <c r="UXX10" s="547"/>
      <c r="UXY10" s="547"/>
      <c r="UXZ10" s="547"/>
      <c r="UYA10" s="547"/>
      <c r="UYB10" s="547"/>
      <c r="UYC10" s="547"/>
      <c r="UYD10" s="547"/>
      <c r="UYE10" s="547"/>
      <c r="UYF10" s="547"/>
      <c r="UYG10" s="547"/>
      <c r="UYH10" s="547"/>
      <c r="UYI10" s="547"/>
      <c r="UYJ10" s="547"/>
      <c r="UYK10" s="547"/>
      <c r="UYL10" s="547"/>
      <c r="UYM10" s="547"/>
      <c r="UYN10" s="547"/>
      <c r="UYO10" s="547"/>
      <c r="UYP10" s="547"/>
      <c r="UYQ10" s="547"/>
      <c r="UYR10" s="547"/>
      <c r="UYS10" s="547"/>
      <c r="UYT10" s="547"/>
      <c r="UYU10" s="547"/>
      <c r="UYV10" s="547"/>
      <c r="UYW10" s="547"/>
      <c r="UYX10" s="547"/>
      <c r="UYY10" s="547"/>
      <c r="UYZ10" s="547"/>
      <c r="UZA10" s="547"/>
      <c r="UZB10" s="547"/>
      <c r="UZC10" s="547"/>
      <c r="UZD10" s="547"/>
      <c r="UZE10" s="547"/>
      <c r="UZF10" s="547"/>
      <c r="UZG10" s="547"/>
      <c r="UZH10" s="547"/>
      <c r="UZI10" s="547"/>
      <c r="UZJ10" s="547"/>
      <c r="UZK10" s="547"/>
      <c r="UZL10" s="547"/>
      <c r="UZM10" s="547"/>
      <c r="UZN10" s="547"/>
      <c r="UZO10" s="547"/>
      <c r="UZP10" s="547"/>
      <c r="UZQ10" s="547"/>
      <c r="UZR10" s="547"/>
      <c r="UZS10" s="547"/>
      <c r="UZT10" s="547"/>
      <c r="UZU10" s="547"/>
      <c r="UZV10" s="547"/>
      <c r="UZW10" s="547"/>
      <c r="UZX10" s="547"/>
      <c r="UZY10" s="547"/>
      <c r="UZZ10" s="547"/>
      <c r="VAA10" s="547"/>
      <c r="VAB10" s="547"/>
      <c r="VAC10" s="547"/>
      <c r="VAD10" s="547"/>
      <c r="VAE10" s="547"/>
      <c r="VAF10" s="547"/>
      <c r="VAG10" s="547"/>
      <c r="VAH10" s="547"/>
      <c r="VAI10" s="547"/>
      <c r="VAJ10" s="547"/>
      <c r="VAK10" s="547"/>
      <c r="VAL10" s="547"/>
      <c r="VAM10" s="547"/>
      <c r="VAN10" s="547"/>
      <c r="VAO10" s="547"/>
      <c r="VAP10" s="547"/>
      <c r="VAQ10" s="547"/>
      <c r="VAR10" s="547"/>
      <c r="VAS10" s="547"/>
      <c r="VAT10" s="547"/>
      <c r="VAU10" s="547"/>
      <c r="VAV10" s="547"/>
      <c r="VAW10" s="547"/>
      <c r="VAX10" s="547"/>
      <c r="VAY10" s="547"/>
      <c r="VAZ10" s="547"/>
      <c r="VBA10" s="547"/>
      <c r="VBB10" s="547"/>
      <c r="VBC10" s="547"/>
      <c r="VBD10" s="547"/>
      <c r="VBE10" s="547"/>
      <c r="VBF10" s="547"/>
      <c r="VBG10" s="547"/>
      <c r="VBH10" s="547"/>
      <c r="VBI10" s="547"/>
      <c r="VBJ10" s="547"/>
      <c r="VBK10" s="547"/>
      <c r="VBL10" s="547"/>
      <c r="VBM10" s="547"/>
      <c r="VBN10" s="547"/>
      <c r="VBO10" s="547"/>
      <c r="VBP10" s="547"/>
      <c r="VBQ10" s="547"/>
      <c r="VBR10" s="547"/>
      <c r="VBS10" s="547"/>
      <c r="VBT10" s="547"/>
      <c r="VBU10" s="547"/>
      <c r="VBV10" s="547"/>
      <c r="VBW10" s="547"/>
      <c r="VBX10" s="547"/>
      <c r="VBY10" s="547"/>
      <c r="VBZ10" s="547"/>
      <c r="VCA10" s="547"/>
      <c r="VCB10" s="547"/>
      <c r="VCC10" s="547"/>
      <c r="VCD10" s="547"/>
      <c r="VCE10" s="547"/>
      <c r="VCF10" s="547"/>
      <c r="VCG10" s="547"/>
      <c r="VCH10" s="547"/>
      <c r="VCI10" s="547"/>
      <c r="VCJ10" s="547"/>
      <c r="VCK10" s="547"/>
      <c r="VCL10" s="547"/>
      <c r="VCM10" s="547"/>
      <c r="VCN10" s="547"/>
      <c r="VCO10" s="547"/>
      <c r="VCP10" s="547"/>
      <c r="VCQ10" s="547"/>
      <c r="VCR10" s="547"/>
      <c r="VCS10" s="547"/>
      <c r="VCT10" s="547"/>
      <c r="VCU10" s="547"/>
      <c r="VCV10" s="547"/>
      <c r="VCW10" s="547"/>
      <c r="VCX10" s="547"/>
      <c r="VCY10" s="547"/>
      <c r="VCZ10" s="547"/>
      <c r="VDA10" s="547"/>
      <c r="VDB10" s="547"/>
      <c r="VDC10" s="547"/>
      <c r="VDD10" s="547"/>
      <c r="VDE10" s="547"/>
      <c r="VDF10" s="547"/>
      <c r="VDG10" s="547"/>
      <c r="VDH10" s="547"/>
      <c r="VDI10" s="547"/>
      <c r="VDJ10" s="547"/>
      <c r="VDK10" s="547"/>
      <c r="VDL10" s="547"/>
      <c r="VDM10" s="547"/>
      <c r="VDN10" s="547"/>
      <c r="VDO10" s="547"/>
      <c r="VDP10" s="547"/>
      <c r="VDQ10" s="547"/>
      <c r="VDR10" s="547"/>
      <c r="VDS10" s="547"/>
      <c r="VDT10" s="547"/>
      <c r="VDU10" s="547"/>
      <c r="VDV10" s="547"/>
      <c r="VDW10" s="547"/>
      <c r="VDX10" s="547"/>
      <c r="VDY10" s="547"/>
      <c r="VDZ10" s="547"/>
      <c r="VEA10" s="547"/>
      <c r="VEB10" s="547"/>
      <c r="VEC10" s="547"/>
      <c r="VED10" s="547"/>
      <c r="VEE10" s="547"/>
      <c r="VEF10" s="547"/>
      <c r="VEG10" s="547"/>
      <c r="VEH10" s="547"/>
      <c r="VEI10" s="547"/>
      <c r="VEJ10" s="547"/>
      <c r="VEK10" s="547"/>
      <c r="VEL10" s="547"/>
      <c r="VEM10" s="547"/>
      <c r="VEN10" s="547"/>
      <c r="VEO10" s="547"/>
      <c r="VEP10" s="547"/>
      <c r="VEQ10" s="547"/>
      <c r="VER10" s="547"/>
      <c r="VES10" s="547"/>
      <c r="VET10" s="547"/>
      <c r="VEU10" s="547"/>
      <c r="VEV10" s="547"/>
      <c r="VEW10" s="547"/>
      <c r="VEX10" s="547"/>
      <c r="VEY10" s="547"/>
      <c r="VEZ10" s="547"/>
      <c r="VFA10" s="547"/>
      <c r="VFB10" s="547"/>
      <c r="VFC10" s="547"/>
      <c r="VFD10" s="547"/>
      <c r="VFE10" s="547"/>
      <c r="VFF10" s="547"/>
      <c r="VFG10" s="547"/>
      <c r="VFH10" s="547"/>
      <c r="VFI10" s="547"/>
      <c r="VFJ10" s="547"/>
      <c r="VFK10" s="547"/>
      <c r="VFL10" s="547"/>
      <c r="VFM10" s="547"/>
      <c r="VFN10" s="547"/>
      <c r="VFO10" s="547"/>
      <c r="VFP10" s="547"/>
      <c r="VFQ10" s="547"/>
      <c r="VFR10" s="547"/>
      <c r="VFS10" s="547"/>
      <c r="VFT10" s="547"/>
      <c r="VFU10" s="547"/>
      <c r="VFV10" s="547"/>
      <c r="VFW10" s="547"/>
      <c r="VFX10" s="547"/>
      <c r="VFY10" s="547"/>
      <c r="VFZ10" s="547"/>
      <c r="VGA10" s="547"/>
      <c r="VGB10" s="547"/>
      <c r="VGC10" s="547"/>
      <c r="VGD10" s="547"/>
      <c r="VGE10" s="547"/>
      <c r="VGF10" s="547"/>
      <c r="VGG10" s="547"/>
      <c r="VGH10" s="547"/>
      <c r="VGI10" s="547"/>
      <c r="VGJ10" s="547"/>
      <c r="VGK10" s="547"/>
      <c r="VGL10" s="547"/>
      <c r="VGM10" s="547"/>
      <c r="VGN10" s="547"/>
      <c r="VGO10" s="547"/>
      <c r="VGP10" s="547"/>
      <c r="VGQ10" s="547"/>
      <c r="VGR10" s="547"/>
      <c r="VGS10" s="547"/>
      <c r="VGT10" s="547"/>
      <c r="VGU10" s="547"/>
      <c r="VGV10" s="547"/>
      <c r="VGW10" s="547"/>
      <c r="VGX10" s="547"/>
      <c r="VGY10" s="547"/>
      <c r="VGZ10" s="547"/>
      <c r="VHA10" s="547"/>
      <c r="VHB10" s="547"/>
      <c r="VHC10" s="547"/>
      <c r="VHD10" s="547"/>
      <c r="VHE10" s="547"/>
      <c r="VHF10" s="547"/>
      <c r="VHG10" s="547"/>
      <c r="VHH10" s="547"/>
      <c r="VHI10" s="547"/>
      <c r="VHJ10" s="547"/>
      <c r="VHK10" s="547"/>
      <c r="VHL10" s="547"/>
      <c r="VHM10" s="547"/>
      <c r="VHN10" s="547"/>
      <c r="VHO10" s="547"/>
      <c r="VHP10" s="547"/>
      <c r="VHQ10" s="547"/>
      <c r="VHR10" s="547"/>
      <c r="VHS10" s="547"/>
      <c r="VHT10" s="547"/>
      <c r="VHU10" s="547"/>
      <c r="VHV10" s="547"/>
      <c r="VHW10" s="547"/>
      <c r="VHX10" s="547"/>
      <c r="VHY10" s="547"/>
      <c r="VHZ10" s="547"/>
      <c r="VIA10" s="547"/>
      <c r="VIB10" s="547"/>
      <c r="VIC10" s="547"/>
      <c r="VID10" s="547"/>
      <c r="VIE10" s="547"/>
      <c r="VIF10" s="547"/>
      <c r="VIG10" s="547"/>
      <c r="VIH10" s="547"/>
      <c r="VII10" s="547"/>
      <c r="VIJ10" s="547"/>
      <c r="VIK10" s="547"/>
      <c r="VIL10" s="547"/>
      <c r="VIM10" s="547"/>
      <c r="VIN10" s="547"/>
      <c r="VIO10" s="547"/>
      <c r="VIP10" s="547"/>
      <c r="VIQ10" s="547"/>
      <c r="VIR10" s="547"/>
      <c r="VIS10" s="547"/>
      <c r="VIT10" s="547"/>
      <c r="VIU10" s="547"/>
      <c r="VIV10" s="547"/>
      <c r="VIW10" s="547"/>
      <c r="VIX10" s="547"/>
      <c r="VIY10" s="547"/>
      <c r="VIZ10" s="547"/>
      <c r="VJA10" s="547"/>
      <c r="VJB10" s="547"/>
      <c r="VJC10" s="547"/>
      <c r="VJD10" s="547"/>
      <c r="VJE10" s="547"/>
      <c r="VJF10" s="547"/>
      <c r="VJG10" s="547"/>
      <c r="VJH10" s="547"/>
      <c r="VJI10" s="547"/>
      <c r="VJJ10" s="547"/>
      <c r="VJK10" s="547"/>
      <c r="VJL10" s="547"/>
      <c r="VJM10" s="547"/>
      <c r="VJN10" s="547"/>
      <c r="VJO10" s="547"/>
      <c r="VJP10" s="547"/>
      <c r="VJQ10" s="547"/>
      <c r="VJR10" s="547"/>
      <c r="VJS10" s="547"/>
      <c r="VJT10" s="547"/>
      <c r="VJU10" s="547"/>
      <c r="VJV10" s="547"/>
      <c r="VJW10" s="547"/>
      <c r="VJX10" s="547"/>
      <c r="VJY10" s="547"/>
      <c r="VJZ10" s="547"/>
      <c r="VKA10" s="547"/>
      <c r="VKB10" s="547"/>
      <c r="VKC10" s="547"/>
      <c r="VKD10" s="547"/>
      <c r="VKE10" s="547"/>
      <c r="VKF10" s="547"/>
      <c r="VKG10" s="547"/>
      <c r="VKH10" s="547"/>
      <c r="VKI10" s="547"/>
      <c r="VKJ10" s="547"/>
      <c r="VKK10" s="547"/>
      <c r="VKL10" s="547"/>
      <c r="VKM10" s="547"/>
      <c r="VKN10" s="547"/>
      <c r="VKO10" s="547"/>
      <c r="VKP10" s="547"/>
      <c r="VKQ10" s="547"/>
      <c r="VKR10" s="547"/>
      <c r="VKS10" s="547"/>
      <c r="VKT10" s="547"/>
      <c r="VKU10" s="547"/>
      <c r="VKV10" s="547"/>
      <c r="VKW10" s="547"/>
      <c r="VKX10" s="547"/>
      <c r="VKY10" s="547"/>
      <c r="VKZ10" s="547"/>
      <c r="VLA10" s="547"/>
      <c r="VLB10" s="547"/>
      <c r="VLC10" s="547"/>
      <c r="VLD10" s="547"/>
      <c r="VLE10" s="547"/>
      <c r="VLF10" s="547"/>
      <c r="VLG10" s="547"/>
      <c r="VLH10" s="547"/>
      <c r="VLI10" s="547"/>
      <c r="VLJ10" s="547"/>
      <c r="VLK10" s="547"/>
      <c r="VLL10" s="547"/>
      <c r="VLM10" s="547"/>
      <c r="VLN10" s="547"/>
      <c r="VLO10" s="547"/>
      <c r="VLP10" s="547"/>
      <c r="VLQ10" s="547"/>
      <c r="VLR10" s="547"/>
      <c r="VLS10" s="547"/>
      <c r="VLT10" s="547"/>
      <c r="VLU10" s="547"/>
      <c r="VLV10" s="547"/>
      <c r="VLW10" s="547"/>
      <c r="VLX10" s="547"/>
      <c r="VLY10" s="547"/>
      <c r="VLZ10" s="547"/>
      <c r="VMA10" s="547"/>
      <c r="VMB10" s="547"/>
      <c r="VMC10" s="547"/>
      <c r="VMD10" s="547"/>
      <c r="VME10" s="547"/>
      <c r="VMF10" s="547"/>
      <c r="VMG10" s="547"/>
      <c r="VMH10" s="547"/>
      <c r="VMI10" s="547"/>
      <c r="VMJ10" s="547"/>
      <c r="VMK10" s="547"/>
      <c r="VML10" s="547"/>
      <c r="VMM10" s="547"/>
      <c r="VMN10" s="547"/>
      <c r="VMO10" s="547"/>
      <c r="VMP10" s="547"/>
      <c r="VMQ10" s="547"/>
      <c r="VMR10" s="547"/>
      <c r="VMS10" s="547"/>
      <c r="VMT10" s="547"/>
      <c r="VMU10" s="547"/>
      <c r="VMV10" s="547"/>
      <c r="VMW10" s="547"/>
      <c r="VMX10" s="547"/>
      <c r="VMY10" s="547"/>
      <c r="VMZ10" s="547"/>
      <c r="VNA10" s="547"/>
      <c r="VNB10" s="547"/>
      <c r="VNC10" s="547"/>
      <c r="VND10" s="547"/>
      <c r="VNE10" s="547"/>
      <c r="VNF10" s="547"/>
      <c r="VNG10" s="547"/>
      <c r="VNH10" s="547"/>
      <c r="VNI10" s="547"/>
      <c r="VNJ10" s="547"/>
      <c r="VNK10" s="547"/>
      <c r="VNL10" s="547"/>
      <c r="VNM10" s="547"/>
      <c r="VNN10" s="547"/>
      <c r="VNO10" s="547"/>
      <c r="VNP10" s="547"/>
      <c r="VNQ10" s="547"/>
      <c r="VNR10" s="547"/>
      <c r="VNS10" s="547"/>
      <c r="VNT10" s="547"/>
      <c r="VNU10" s="547"/>
      <c r="VNV10" s="547"/>
      <c r="VNW10" s="547"/>
      <c r="VNX10" s="547"/>
      <c r="VNY10" s="547"/>
      <c r="VNZ10" s="547"/>
      <c r="VOA10" s="547"/>
      <c r="VOB10" s="547"/>
      <c r="VOC10" s="547"/>
      <c r="VOD10" s="547"/>
      <c r="VOE10" s="547"/>
      <c r="VOF10" s="547"/>
      <c r="VOG10" s="547"/>
      <c r="VOH10" s="547"/>
      <c r="VOI10" s="547"/>
      <c r="VOJ10" s="547"/>
      <c r="VOK10" s="547"/>
      <c r="VOL10" s="547"/>
      <c r="VOM10" s="547"/>
      <c r="VON10" s="547"/>
      <c r="VOO10" s="547"/>
      <c r="VOP10" s="547"/>
      <c r="VOQ10" s="547"/>
      <c r="VOR10" s="547"/>
      <c r="VOS10" s="547"/>
      <c r="VOT10" s="547"/>
      <c r="VOU10" s="547"/>
      <c r="VOV10" s="547"/>
      <c r="VOW10" s="547"/>
      <c r="VOX10" s="547"/>
      <c r="VOY10" s="547"/>
      <c r="VOZ10" s="547"/>
      <c r="VPA10" s="547"/>
      <c r="VPB10" s="547"/>
      <c r="VPC10" s="547"/>
      <c r="VPD10" s="547"/>
      <c r="VPE10" s="547"/>
      <c r="VPF10" s="547"/>
      <c r="VPG10" s="547"/>
      <c r="VPH10" s="547"/>
      <c r="VPI10" s="547"/>
      <c r="VPJ10" s="547"/>
      <c r="VPK10" s="547"/>
      <c r="VPL10" s="547"/>
      <c r="VPM10" s="547"/>
      <c r="VPN10" s="547"/>
      <c r="VPO10" s="547"/>
      <c r="VPP10" s="547"/>
      <c r="VPQ10" s="547"/>
      <c r="VPR10" s="547"/>
      <c r="VPS10" s="547"/>
      <c r="VPT10" s="547"/>
      <c r="VPU10" s="547"/>
      <c r="VPV10" s="547"/>
      <c r="VPW10" s="547"/>
      <c r="VPX10" s="547"/>
      <c r="VPY10" s="547"/>
      <c r="VPZ10" s="547"/>
      <c r="VQA10" s="547"/>
      <c r="VQB10" s="547"/>
      <c r="VQC10" s="547"/>
      <c r="VQD10" s="547"/>
      <c r="VQE10" s="547"/>
      <c r="VQF10" s="547"/>
      <c r="VQG10" s="547"/>
      <c r="VQH10" s="547"/>
      <c r="VQI10" s="547"/>
      <c r="VQJ10" s="547"/>
      <c r="VQK10" s="547"/>
      <c r="VQL10" s="547"/>
      <c r="VQM10" s="547"/>
      <c r="VQN10" s="547"/>
      <c r="VQO10" s="547"/>
      <c r="VQP10" s="547"/>
      <c r="VQQ10" s="547"/>
      <c r="VQR10" s="547"/>
      <c r="VQS10" s="547"/>
      <c r="VQT10" s="547"/>
      <c r="VQU10" s="547"/>
      <c r="VQV10" s="547"/>
      <c r="VQW10" s="547"/>
      <c r="VQX10" s="547"/>
      <c r="VQY10" s="547"/>
      <c r="VQZ10" s="547"/>
      <c r="VRA10" s="547"/>
      <c r="VRB10" s="547"/>
      <c r="VRC10" s="547"/>
      <c r="VRD10" s="547"/>
      <c r="VRE10" s="547"/>
      <c r="VRF10" s="547"/>
      <c r="VRG10" s="547"/>
      <c r="VRH10" s="547"/>
      <c r="VRI10" s="547"/>
      <c r="VRJ10" s="547"/>
      <c r="VRK10" s="547"/>
      <c r="VRL10" s="547"/>
      <c r="VRM10" s="547"/>
      <c r="VRN10" s="547"/>
      <c r="VRO10" s="547"/>
      <c r="VRP10" s="547"/>
      <c r="VRQ10" s="547"/>
      <c r="VRR10" s="547"/>
      <c r="VRS10" s="547"/>
      <c r="VRT10" s="547"/>
      <c r="VRU10" s="547"/>
      <c r="VRV10" s="547"/>
      <c r="VRW10" s="547"/>
      <c r="VRX10" s="547"/>
      <c r="VRY10" s="547"/>
      <c r="VRZ10" s="547"/>
      <c r="VSA10" s="547"/>
      <c r="VSB10" s="547"/>
      <c r="VSC10" s="547"/>
      <c r="VSD10" s="547"/>
      <c r="VSE10" s="547"/>
      <c r="VSF10" s="547"/>
      <c r="VSG10" s="547"/>
      <c r="VSH10" s="547"/>
      <c r="VSI10" s="547"/>
      <c r="VSJ10" s="547"/>
      <c r="VSK10" s="547"/>
      <c r="VSL10" s="547"/>
      <c r="VSM10" s="547"/>
      <c r="VSN10" s="547"/>
      <c r="VSO10" s="547"/>
      <c r="VSP10" s="547"/>
      <c r="VSQ10" s="547"/>
      <c r="VSR10" s="547"/>
      <c r="VSS10" s="547"/>
      <c r="VST10" s="547"/>
      <c r="VSU10" s="547"/>
      <c r="VSV10" s="547"/>
      <c r="VSW10" s="547"/>
      <c r="VSX10" s="547"/>
      <c r="VSY10" s="547"/>
      <c r="VSZ10" s="547"/>
      <c r="VTA10" s="547"/>
      <c r="VTB10" s="547"/>
      <c r="VTC10" s="547"/>
      <c r="VTD10" s="547"/>
      <c r="VTE10" s="547"/>
      <c r="VTF10" s="547"/>
      <c r="VTG10" s="547"/>
      <c r="VTH10" s="547"/>
      <c r="VTI10" s="547"/>
      <c r="VTJ10" s="547"/>
      <c r="VTK10" s="547"/>
      <c r="VTL10" s="547"/>
      <c r="VTM10" s="547"/>
      <c r="VTN10" s="547"/>
      <c r="VTO10" s="547"/>
      <c r="VTP10" s="547"/>
      <c r="VTQ10" s="547"/>
      <c r="VTR10" s="547"/>
      <c r="VTS10" s="547"/>
      <c r="VTT10" s="547"/>
      <c r="VTU10" s="547"/>
      <c r="VTV10" s="547"/>
      <c r="VTW10" s="547"/>
      <c r="VTX10" s="547"/>
      <c r="VTY10" s="547"/>
      <c r="VTZ10" s="547"/>
      <c r="VUA10" s="547"/>
      <c r="VUB10" s="547"/>
      <c r="VUC10" s="547"/>
      <c r="VUD10" s="547"/>
      <c r="VUE10" s="547"/>
      <c r="VUF10" s="547"/>
      <c r="VUG10" s="547"/>
      <c r="VUH10" s="547"/>
      <c r="VUI10" s="547"/>
      <c r="VUJ10" s="547"/>
      <c r="VUK10" s="547"/>
      <c r="VUL10" s="547"/>
      <c r="VUM10" s="547"/>
      <c r="VUN10" s="547"/>
      <c r="VUO10" s="547"/>
      <c r="VUP10" s="547"/>
      <c r="VUQ10" s="547"/>
      <c r="VUR10" s="547"/>
      <c r="VUS10" s="547"/>
      <c r="VUT10" s="547"/>
      <c r="VUU10" s="547"/>
      <c r="VUV10" s="547"/>
      <c r="VUW10" s="547"/>
      <c r="VUX10" s="547"/>
      <c r="VUY10" s="547"/>
      <c r="VUZ10" s="547"/>
      <c r="VVA10" s="547"/>
      <c r="VVB10" s="547"/>
      <c r="VVC10" s="547"/>
      <c r="VVD10" s="547"/>
      <c r="VVE10" s="547"/>
      <c r="VVF10" s="547"/>
      <c r="VVG10" s="547"/>
      <c r="VVH10" s="547"/>
      <c r="VVI10" s="547"/>
      <c r="VVJ10" s="547"/>
      <c r="VVK10" s="547"/>
      <c r="VVL10" s="547"/>
      <c r="VVM10" s="547"/>
      <c r="VVN10" s="547"/>
      <c r="VVO10" s="547"/>
      <c r="VVP10" s="547"/>
      <c r="VVQ10" s="547"/>
      <c r="VVR10" s="547"/>
      <c r="VVS10" s="547"/>
      <c r="VVT10" s="547"/>
      <c r="VVU10" s="547"/>
      <c r="VVV10" s="547"/>
      <c r="VVW10" s="547"/>
      <c r="VVX10" s="547"/>
      <c r="VVY10" s="547"/>
      <c r="VVZ10" s="547"/>
      <c r="VWA10" s="547"/>
      <c r="VWB10" s="547"/>
      <c r="VWC10" s="547"/>
      <c r="VWD10" s="547"/>
      <c r="VWE10" s="547"/>
      <c r="VWF10" s="547"/>
      <c r="VWG10" s="547"/>
      <c r="VWH10" s="547"/>
      <c r="VWI10" s="547"/>
      <c r="VWJ10" s="547"/>
      <c r="VWK10" s="547"/>
      <c r="VWL10" s="547"/>
      <c r="VWM10" s="547"/>
      <c r="VWN10" s="547"/>
      <c r="VWO10" s="547"/>
      <c r="VWP10" s="547"/>
      <c r="VWQ10" s="547"/>
      <c r="VWR10" s="547"/>
      <c r="VWS10" s="547"/>
      <c r="VWT10" s="547"/>
      <c r="VWU10" s="547"/>
      <c r="VWV10" s="547"/>
      <c r="VWW10" s="547"/>
      <c r="VWX10" s="547"/>
      <c r="VWY10" s="547"/>
      <c r="VWZ10" s="547"/>
      <c r="VXA10" s="547"/>
      <c r="VXB10" s="547"/>
      <c r="VXC10" s="547"/>
      <c r="VXD10" s="547"/>
      <c r="VXE10" s="547"/>
      <c r="VXF10" s="547"/>
      <c r="VXG10" s="547"/>
      <c r="VXH10" s="547"/>
      <c r="VXI10" s="547"/>
      <c r="VXJ10" s="547"/>
      <c r="VXK10" s="547"/>
      <c r="VXL10" s="547"/>
      <c r="VXM10" s="547"/>
      <c r="VXN10" s="547"/>
      <c r="VXO10" s="547"/>
      <c r="VXP10" s="547"/>
      <c r="VXQ10" s="547"/>
      <c r="VXR10" s="547"/>
      <c r="VXS10" s="547"/>
      <c r="VXT10" s="547"/>
      <c r="VXU10" s="547"/>
      <c r="VXV10" s="547"/>
      <c r="VXW10" s="547"/>
      <c r="VXX10" s="547"/>
      <c r="VXY10" s="547"/>
      <c r="VXZ10" s="547"/>
      <c r="VYA10" s="547"/>
      <c r="VYB10" s="547"/>
      <c r="VYC10" s="547"/>
      <c r="VYD10" s="547"/>
      <c r="VYE10" s="547"/>
      <c r="VYF10" s="547"/>
      <c r="VYG10" s="547"/>
      <c r="VYH10" s="547"/>
      <c r="VYI10" s="547"/>
      <c r="VYJ10" s="547"/>
      <c r="VYK10" s="547"/>
      <c r="VYL10" s="547"/>
      <c r="VYM10" s="547"/>
      <c r="VYN10" s="547"/>
      <c r="VYO10" s="547"/>
      <c r="VYP10" s="547"/>
      <c r="VYQ10" s="547"/>
      <c r="VYR10" s="547"/>
      <c r="VYS10" s="547"/>
      <c r="VYT10" s="547"/>
      <c r="VYU10" s="547"/>
      <c r="VYV10" s="547"/>
      <c r="VYW10" s="547"/>
      <c r="VYX10" s="547"/>
      <c r="VYY10" s="547"/>
      <c r="VYZ10" s="547"/>
      <c r="VZA10" s="547"/>
      <c r="VZB10" s="547"/>
      <c r="VZC10" s="547"/>
      <c r="VZD10" s="547"/>
      <c r="VZE10" s="547"/>
      <c r="VZF10" s="547"/>
      <c r="VZG10" s="547"/>
      <c r="VZH10" s="547"/>
      <c r="VZI10" s="547"/>
      <c r="VZJ10" s="547"/>
      <c r="VZK10" s="547"/>
      <c r="VZL10" s="547"/>
      <c r="VZM10" s="547"/>
      <c r="VZN10" s="547"/>
      <c r="VZO10" s="547"/>
      <c r="VZP10" s="547"/>
      <c r="VZQ10" s="547"/>
      <c r="VZR10" s="547"/>
      <c r="VZS10" s="547"/>
      <c r="VZT10" s="547"/>
      <c r="VZU10" s="547"/>
      <c r="VZV10" s="547"/>
      <c r="VZW10" s="547"/>
      <c r="VZX10" s="547"/>
      <c r="VZY10" s="547"/>
      <c r="VZZ10" s="547"/>
      <c r="WAA10" s="547"/>
      <c r="WAB10" s="547"/>
      <c r="WAC10" s="547"/>
      <c r="WAD10" s="547"/>
      <c r="WAE10" s="547"/>
      <c r="WAF10" s="547"/>
      <c r="WAG10" s="547"/>
      <c r="WAH10" s="547"/>
      <c r="WAI10" s="547"/>
      <c r="WAJ10" s="547"/>
      <c r="WAK10" s="547"/>
      <c r="WAL10" s="547"/>
      <c r="WAM10" s="547"/>
      <c r="WAN10" s="547"/>
      <c r="WAO10" s="547"/>
      <c r="WAP10" s="547"/>
      <c r="WAQ10" s="547"/>
      <c r="WAR10" s="547"/>
      <c r="WAS10" s="547"/>
      <c r="WAT10" s="547"/>
      <c r="WAU10" s="547"/>
      <c r="WAV10" s="547"/>
      <c r="WAW10" s="547"/>
      <c r="WAX10" s="547"/>
      <c r="WAY10" s="547"/>
      <c r="WAZ10" s="547"/>
      <c r="WBA10" s="547"/>
      <c r="WBB10" s="547"/>
      <c r="WBC10" s="547"/>
      <c r="WBD10" s="547"/>
      <c r="WBE10" s="547"/>
      <c r="WBF10" s="547"/>
      <c r="WBG10" s="547"/>
      <c r="WBH10" s="547"/>
      <c r="WBI10" s="547"/>
      <c r="WBJ10" s="547"/>
      <c r="WBK10" s="547"/>
      <c r="WBL10" s="547"/>
      <c r="WBM10" s="547"/>
      <c r="WBN10" s="547"/>
      <c r="WBO10" s="547"/>
      <c r="WBP10" s="547"/>
      <c r="WBQ10" s="547"/>
      <c r="WBR10" s="547"/>
      <c r="WBS10" s="547"/>
      <c r="WBT10" s="547"/>
      <c r="WBU10" s="547"/>
      <c r="WBV10" s="547"/>
      <c r="WBW10" s="547"/>
      <c r="WBX10" s="547"/>
      <c r="WBY10" s="547"/>
      <c r="WBZ10" s="547"/>
      <c r="WCA10" s="547"/>
      <c r="WCB10" s="547"/>
      <c r="WCC10" s="547"/>
      <c r="WCD10" s="547"/>
      <c r="WCE10" s="547"/>
      <c r="WCF10" s="547"/>
      <c r="WCG10" s="547"/>
      <c r="WCH10" s="547"/>
      <c r="WCI10" s="547"/>
      <c r="WCJ10" s="547"/>
      <c r="WCK10" s="547"/>
      <c r="WCL10" s="547"/>
      <c r="WCM10" s="547"/>
      <c r="WCN10" s="547"/>
      <c r="WCO10" s="547"/>
      <c r="WCP10" s="547"/>
      <c r="WCQ10" s="547"/>
      <c r="WCR10" s="547"/>
      <c r="WCS10" s="547"/>
      <c r="WCT10" s="547"/>
      <c r="WCU10" s="547"/>
      <c r="WCV10" s="547"/>
      <c r="WCW10" s="547"/>
      <c r="WCX10" s="547"/>
      <c r="WCY10" s="547"/>
      <c r="WCZ10" s="547"/>
      <c r="WDA10" s="547"/>
      <c r="WDB10" s="547"/>
      <c r="WDC10" s="547"/>
      <c r="WDD10" s="547"/>
      <c r="WDE10" s="547"/>
      <c r="WDF10" s="547"/>
      <c r="WDG10" s="547"/>
      <c r="WDH10" s="547"/>
      <c r="WDI10" s="547"/>
      <c r="WDJ10" s="547"/>
      <c r="WDK10" s="547"/>
      <c r="WDL10" s="547"/>
      <c r="WDM10" s="547"/>
      <c r="WDN10" s="547"/>
      <c r="WDO10" s="547"/>
      <c r="WDP10" s="547"/>
      <c r="WDQ10" s="547"/>
      <c r="WDR10" s="547"/>
      <c r="WDS10" s="547"/>
      <c r="WDT10" s="547"/>
      <c r="WDU10" s="547"/>
      <c r="WDV10" s="547"/>
      <c r="WDW10" s="547"/>
      <c r="WDX10" s="547"/>
      <c r="WDY10" s="547"/>
      <c r="WDZ10" s="547"/>
      <c r="WEA10" s="547"/>
      <c r="WEB10" s="547"/>
      <c r="WEC10" s="547"/>
      <c r="WED10" s="547"/>
      <c r="WEE10" s="547"/>
      <c r="WEF10" s="547"/>
      <c r="WEG10" s="547"/>
      <c r="WEH10" s="547"/>
      <c r="WEI10" s="547"/>
      <c r="WEJ10" s="547"/>
      <c r="WEK10" s="547"/>
      <c r="WEL10" s="547"/>
      <c r="WEM10" s="547"/>
      <c r="WEN10" s="547"/>
      <c r="WEO10" s="547"/>
      <c r="WEP10" s="547"/>
      <c r="WEQ10" s="547"/>
      <c r="WER10" s="547"/>
      <c r="WES10" s="547"/>
      <c r="WET10" s="547"/>
      <c r="WEU10" s="547"/>
      <c r="WEV10" s="547"/>
      <c r="WEW10" s="547"/>
      <c r="WEX10" s="547"/>
      <c r="WEY10" s="547"/>
      <c r="WEZ10" s="547"/>
      <c r="WFA10" s="547"/>
      <c r="WFB10" s="547"/>
      <c r="WFC10" s="547"/>
      <c r="WFD10" s="547"/>
      <c r="WFE10" s="547"/>
      <c r="WFF10" s="547"/>
      <c r="WFG10" s="547"/>
      <c r="WFH10" s="547"/>
      <c r="WFI10" s="547"/>
      <c r="WFJ10" s="547"/>
      <c r="WFK10" s="547"/>
      <c r="WFL10" s="547"/>
      <c r="WFM10" s="547"/>
      <c r="WFN10" s="547"/>
      <c r="WFO10" s="547"/>
      <c r="WFP10" s="547"/>
      <c r="WFQ10" s="547"/>
      <c r="WFR10" s="547"/>
      <c r="WFS10" s="547"/>
      <c r="WFT10" s="547"/>
      <c r="WFU10" s="547"/>
      <c r="WFV10" s="547"/>
      <c r="WFW10" s="547"/>
      <c r="WFX10" s="547"/>
      <c r="WFY10" s="547"/>
      <c r="WFZ10" s="547"/>
      <c r="WGA10" s="547"/>
      <c r="WGB10" s="547"/>
      <c r="WGC10" s="547"/>
      <c r="WGD10" s="547"/>
      <c r="WGE10" s="547"/>
      <c r="WGF10" s="547"/>
      <c r="WGG10" s="547"/>
      <c r="WGH10" s="547"/>
      <c r="WGI10" s="547"/>
      <c r="WGJ10" s="547"/>
      <c r="WGK10" s="547"/>
      <c r="WGL10" s="547"/>
      <c r="WGM10" s="547"/>
      <c r="WGN10" s="547"/>
      <c r="WGO10" s="547"/>
      <c r="WGP10" s="547"/>
      <c r="WGQ10" s="547"/>
      <c r="WGR10" s="547"/>
      <c r="WGS10" s="547"/>
      <c r="WGT10" s="547"/>
      <c r="WGU10" s="547"/>
      <c r="WGV10" s="547"/>
      <c r="WGW10" s="547"/>
      <c r="WGX10" s="547"/>
      <c r="WGY10" s="547"/>
      <c r="WGZ10" s="547"/>
      <c r="WHA10" s="547"/>
      <c r="WHB10" s="547"/>
      <c r="WHC10" s="547"/>
      <c r="WHD10" s="547"/>
      <c r="WHE10" s="547"/>
      <c r="WHF10" s="547"/>
      <c r="WHG10" s="547"/>
      <c r="WHH10" s="547"/>
      <c r="WHI10" s="547"/>
      <c r="WHJ10" s="547"/>
      <c r="WHK10" s="547"/>
      <c r="WHL10" s="547"/>
      <c r="WHM10" s="547"/>
      <c r="WHN10" s="547"/>
      <c r="WHO10" s="547"/>
      <c r="WHP10" s="547"/>
      <c r="WHQ10" s="547"/>
      <c r="WHR10" s="547"/>
      <c r="WHS10" s="547"/>
      <c r="WHT10" s="547"/>
      <c r="WHU10" s="547"/>
      <c r="WHV10" s="547"/>
      <c r="WHW10" s="547"/>
      <c r="WHX10" s="547"/>
      <c r="WHY10" s="547"/>
      <c r="WHZ10" s="547"/>
      <c r="WIA10" s="547"/>
      <c r="WIB10" s="547"/>
      <c r="WIC10" s="547"/>
      <c r="WID10" s="547"/>
      <c r="WIE10" s="547"/>
      <c r="WIF10" s="547"/>
      <c r="WIG10" s="547"/>
      <c r="WIH10" s="547"/>
      <c r="WII10" s="547"/>
      <c r="WIJ10" s="547"/>
      <c r="WIK10" s="547"/>
      <c r="WIL10" s="547"/>
      <c r="WIM10" s="547"/>
      <c r="WIN10" s="547"/>
      <c r="WIO10" s="547"/>
      <c r="WIP10" s="547"/>
      <c r="WIQ10" s="547"/>
      <c r="WIR10" s="547"/>
      <c r="WIS10" s="547"/>
      <c r="WIT10" s="547"/>
      <c r="WIU10" s="547"/>
      <c r="WIV10" s="547"/>
      <c r="WIW10" s="547"/>
      <c r="WIX10" s="547"/>
      <c r="WIY10" s="547"/>
      <c r="WIZ10" s="547"/>
      <c r="WJA10" s="547"/>
      <c r="WJB10" s="547"/>
      <c r="WJC10" s="547"/>
      <c r="WJD10" s="547"/>
      <c r="WJE10" s="547"/>
      <c r="WJF10" s="547"/>
      <c r="WJG10" s="547"/>
      <c r="WJH10" s="547"/>
      <c r="WJI10" s="547"/>
      <c r="WJJ10" s="547"/>
      <c r="WJK10" s="547"/>
      <c r="WJL10" s="547"/>
      <c r="WJM10" s="547"/>
      <c r="WJN10" s="547"/>
      <c r="WJO10" s="547"/>
      <c r="WJP10" s="547"/>
      <c r="WJQ10" s="547"/>
      <c r="WJR10" s="547"/>
      <c r="WJS10" s="547"/>
      <c r="WJT10" s="547"/>
      <c r="WJU10" s="547"/>
      <c r="WJV10" s="547"/>
      <c r="WJW10" s="547"/>
      <c r="WJX10" s="547"/>
      <c r="WJY10" s="547"/>
      <c r="WJZ10" s="547"/>
      <c r="WKA10" s="547"/>
      <c r="WKB10" s="547"/>
      <c r="WKC10" s="547"/>
      <c r="WKD10" s="547"/>
      <c r="WKE10" s="547"/>
      <c r="WKF10" s="547"/>
      <c r="WKG10" s="547"/>
      <c r="WKH10" s="547"/>
      <c r="WKI10" s="547"/>
      <c r="WKJ10" s="547"/>
      <c r="WKK10" s="547"/>
      <c r="WKL10" s="547"/>
      <c r="WKM10" s="547"/>
      <c r="WKN10" s="547"/>
      <c r="WKO10" s="547"/>
      <c r="WKP10" s="547"/>
      <c r="WKQ10" s="547"/>
      <c r="WKR10" s="547"/>
      <c r="WKS10" s="547"/>
      <c r="WKT10" s="547"/>
      <c r="WKU10" s="547"/>
      <c r="WKV10" s="547"/>
      <c r="WKW10" s="547"/>
      <c r="WKX10" s="547"/>
      <c r="WKY10" s="547"/>
      <c r="WKZ10" s="547"/>
      <c r="WLA10" s="547"/>
      <c r="WLB10" s="547"/>
      <c r="WLC10" s="547"/>
      <c r="WLD10" s="547"/>
      <c r="WLE10" s="547"/>
      <c r="WLF10" s="547"/>
      <c r="WLG10" s="547"/>
      <c r="WLH10" s="547"/>
      <c r="WLI10" s="547"/>
      <c r="WLJ10" s="547"/>
      <c r="WLK10" s="547"/>
      <c r="WLL10" s="547"/>
      <c r="WLM10" s="547"/>
      <c r="WLN10" s="547"/>
      <c r="WLO10" s="547"/>
      <c r="WLP10" s="547"/>
      <c r="WLQ10" s="547"/>
      <c r="WLR10" s="547"/>
      <c r="WLS10" s="547"/>
      <c r="WLT10" s="547"/>
      <c r="WLU10" s="547"/>
      <c r="WLV10" s="547"/>
      <c r="WLW10" s="547"/>
      <c r="WLX10" s="547"/>
      <c r="WLY10" s="547"/>
      <c r="WLZ10" s="547"/>
      <c r="WMA10" s="547"/>
      <c r="WMB10" s="547"/>
      <c r="WMC10" s="547"/>
      <c r="WMD10" s="547"/>
      <c r="WME10" s="547"/>
      <c r="WMF10" s="547"/>
      <c r="WMG10" s="547"/>
      <c r="WMH10" s="547"/>
      <c r="WMI10" s="547"/>
      <c r="WMJ10" s="547"/>
      <c r="WMK10" s="547"/>
      <c r="WML10" s="547"/>
      <c r="WMM10" s="547"/>
      <c r="WMN10" s="547"/>
      <c r="WMO10" s="547"/>
      <c r="WMP10" s="547"/>
      <c r="WMQ10" s="547"/>
      <c r="WMR10" s="547"/>
      <c r="WMS10" s="547"/>
      <c r="WMT10" s="547"/>
      <c r="WMU10" s="547"/>
      <c r="WMV10" s="547"/>
      <c r="WMW10" s="547"/>
      <c r="WMX10" s="547"/>
      <c r="WMY10" s="547"/>
      <c r="WMZ10" s="547"/>
      <c r="WNA10" s="547"/>
      <c r="WNB10" s="547"/>
      <c r="WNC10" s="547"/>
      <c r="WND10" s="547"/>
      <c r="WNE10" s="547"/>
      <c r="WNF10" s="547"/>
      <c r="WNG10" s="547"/>
      <c r="WNH10" s="547"/>
      <c r="WNI10" s="547"/>
      <c r="WNJ10" s="547"/>
      <c r="WNK10" s="547"/>
      <c r="WNL10" s="547"/>
      <c r="WNM10" s="547"/>
      <c r="WNN10" s="547"/>
      <c r="WNO10" s="547"/>
      <c r="WNP10" s="547"/>
      <c r="WNQ10" s="547"/>
      <c r="WNR10" s="547"/>
      <c r="WNS10" s="547"/>
      <c r="WNT10" s="547"/>
      <c r="WNU10" s="547"/>
      <c r="WNV10" s="547"/>
      <c r="WNW10" s="547"/>
      <c r="WNX10" s="547"/>
      <c r="WNY10" s="547"/>
      <c r="WNZ10" s="547"/>
      <c r="WOA10" s="547"/>
      <c r="WOB10" s="547"/>
      <c r="WOC10" s="547"/>
      <c r="WOD10" s="547"/>
      <c r="WOE10" s="547"/>
      <c r="WOF10" s="547"/>
      <c r="WOG10" s="547"/>
      <c r="WOH10" s="547"/>
      <c r="WOI10" s="547"/>
      <c r="WOJ10" s="547"/>
      <c r="WOK10" s="547"/>
      <c r="WOL10" s="547"/>
      <c r="WOM10" s="547"/>
      <c r="WON10" s="547"/>
      <c r="WOO10" s="547"/>
      <c r="WOP10" s="547"/>
      <c r="WOQ10" s="547"/>
      <c r="WOR10" s="547"/>
      <c r="WOS10" s="547"/>
      <c r="WOT10" s="547"/>
      <c r="WOU10" s="547"/>
      <c r="WOV10" s="547"/>
      <c r="WOW10" s="547"/>
      <c r="WOX10" s="547"/>
      <c r="WOY10" s="547"/>
      <c r="WOZ10" s="547"/>
      <c r="WPA10" s="547"/>
      <c r="WPB10" s="547"/>
      <c r="WPC10" s="547"/>
      <c r="WPD10" s="547"/>
      <c r="WPE10" s="547"/>
      <c r="WPF10" s="547"/>
      <c r="WPG10" s="547"/>
      <c r="WPH10" s="547"/>
      <c r="WPI10" s="547"/>
      <c r="WPJ10" s="547"/>
      <c r="WPK10" s="547"/>
      <c r="WPL10" s="547"/>
      <c r="WPM10" s="547"/>
      <c r="WPN10" s="547"/>
      <c r="WPO10" s="547"/>
      <c r="WPP10" s="547"/>
      <c r="WPQ10" s="547"/>
      <c r="WPR10" s="547"/>
      <c r="WPS10" s="547"/>
      <c r="WPT10" s="547"/>
      <c r="WPU10" s="547"/>
      <c r="WPV10" s="547"/>
      <c r="WPW10" s="547"/>
      <c r="WPX10" s="547"/>
      <c r="WPY10" s="547"/>
      <c r="WPZ10" s="547"/>
      <c r="WQA10" s="547"/>
      <c r="WQB10" s="547"/>
      <c r="WQC10" s="547"/>
      <c r="WQD10" s="547"/>
      <c r="WQE10" s="547"/>
      <c r="WQF10" s="547"/>
      <c r="WQG10" s="547"/>
      <c r="WQH10" s="547"/>
      <c r="WQI10" s="547"/>
      <c r="WQJ10" s="547"/>
      <c r="WQK10" s="547"/>
      <c r="WQL10" s="547"/>
      <c r="WQM10" s="547"/>
      <c r="WQN10" s="547"/>
      <c r="WQO10" s="547"/>
      <c r="WQP10" s="547"/>
      <c r="WQQ10" s="547"/>
      <c r="WQR10" s="547"/>
      <c r="WQS10" s="547"/>
      <c r="WQT10" s="547"/>
      <c r="WQU10" s="547"/>
      <c r="WQV10" s="547"/>
      <c r="WQW10" s="547"/>
      <c r="WQX10" s="547"/>
      <c r="WQY10" s="547"/>
      <c r="WQZ10" s="547"/>
      <c r="WRA10" s="547"/>
      <c r="WRB10" s="547"/>
      <c r="WRC10" s="547"/>
      <c r="WRD10" s="547"/>
      <c r="WRE10" s="547"/>
      <c r="WRF10" s="547"/>
      <c r="WRG10" s="547"/>
      <c r="WRH10" s="547"/>
      <c r="WRI10" s="547"/>
      <c r="WRJ10" s="547"/>
      <c r="WRK10" s="547"/>
      <c r="WRL10" s="547"/>
      <c r="WRM10" s="547"/>
      <c r="WRN10" s="547"/>
      <c r="WRO10" s="547"/>
      <c r="WRP10" s="547"/>
      <c r="WRQ10" s="547"/>
      <c r="WRR10" s="547"/>
      <c r="WRS10" s="547"/>
      <c r="WRT10" s="547"/>
      <c r="WRU10" s="547"/>
      <c r="WRV10" s="547"/>
      <c r="WRW10" s="547"/>
      <c r="WRX10" s="547"/>
      <c r="WRY10" s="547"/>
      <c r="WRZ10" s="547"/>
      <c r="WSA10" s="547"/>
      <c r="WSB10" s="547"/>
      <c r="WSC10" s="547"/>
      <c r="WSD10" s="547"/>
      <c r="WSE10" s="547"/>
      <c r="WSF10" s="547"/>
      <c r="WSG10" s="547"/>
      <c r="WSH10" s="547"/>
      <c r="WSI10" s="547"/>
      <c r="WSJ10" s="547"/>
      <c r="WSK10" s="547"/>
      <c r="WSL10" s="547"/>
      <c r="WSM10" s="547"/>
      <c r="WSN10" s="547"/>
      <c r="WSO10" s="547"/>
      <c r="WSP10" s="547"/>
      <c r="WSQ10" s="547"/>
      <c r="WSR10" s="547"/>
      <c r="WSS10" s="547"/>
      <c r="WST10" s="547"/>
      <c r="WSU10" s="547"/>
      <c r="WSV10" s="547"/>
      <c r="WSW10" s="547"/>
      <c r="WSX10" s="547"/>
      <c r="WSY10" s="547"/>
      <c r="WSZ10" s="547"/>
      <c r="WTA10" s="547"/>
      <c r="WTB10" s="547"/>
      <c r="WTC10" s="547"/>
      <c r="WTD10" s="547"/>
      <c r="WTE10" s="547"/>
      <c r="WTF10" s="547"/>
      <c r="WTG10" s="547"/>
      <c r="WTH10" s="547"/>
      <c r="WTI10" s="547"/>
      <c r="WTJ10" s="547"/>
      <c r="WTK10" s="547"/>
      <c r="WTL10" s="547"/>
      <c r="WTM10" s="547"/>
      <c r="WTN10" s="547"/>
      <c r="WTO10" s="547"/>
      <c r="WTP10" s="547"/>
      <c r="WTQ10" s="547"/>
      <c r="WTR10" s="547"/>
      <c r="WTS10" s="547"/>
      <c r="WTT10" s="547"/>
      <c r="WTU10" s="547"/>
      <c r="WTV10" s="547"/>
      <c r="WTW10" s="547"/>
      <c r="WTX10" s="547"/>
      <c r="WTY10" s="547"/>
      <c r="WTZ10" s="547"/>
      <c r="WUA10" s="547"/>
      <c r="WUB10" s="547"/>
      <c r="WUC10" s="547"/>
      <c r="WUD10" s="547"/>
      <c r="WUE10" s="547"/>
      <c r="WUF10" s="547"/>
      <c r="WUG10" s="547"/>
      <c r="WUH10" s="547"/>
      <c r="WUI10" s="547"/>
      <c r="WUJ10" s="547"/>
      <c r="WUK10" s="547"/>
      <c r="WUL10" s="547"/>
      <c r="WUM10" s="547"/>
      <c r="WUN10" s="547"/>
      <c r="WUO10" s="547"/>
      <c r="WUP10" s="547"/>
      <c r="WUQ10" s="547"/>
      <c r="WUR10" s="547"/>
      <c r="WUS10" s="547"/>
      <c r="WUT10" s="547"/>
      <c r="WUU10" s="547"/>
      <c r="WUV10" s="547"/>
      <c r="WUW10" s="547"/>
      <c r="WUX10" s="547"/>
      <c r="WUY10" s="547"/>
      <c r="WUZ10" s="547"/>
      <c r="WVA10" s="547"/>
      <c r="WVB10" s="547"/>
      <c r="WVC10" s="547"/>
      <c r="WVD10" s="547"/>
      <c r="WVE10" s="547"/>
      <c r="WVF10" s="547"/>
      <c r="WVG10" s="547"/>
      <c r="WVH10" s="547"/>
      <c r="WVI10" s="547"/>
      <c r="WVJ10" s="547"/>
      <c r="WVK10" s="547"/>
      <c r="WVL10" s="547"/>
      <c r="WVM10" s="547"/>
      <c r="WVN10" s="547"/>
      <c r="WVO10" s="547"/>
      <c r="WVP10" s="547"/>
      <c r="WVQ10" s="547"/>
      <c r="WVR10" s="547"/>
      <c r="WVS10" s="547"/>
      <c r="WVT10" s="547"/>
      <c r="WVU10" s="547"/>
      <c r="WVV10" s="547"/>
      <c r="WVW10" s="547"/>
      <c r="WVX10" s="547"/>
      <c r="WVY10" s="547"/>
      <c r="WVZ10" s="547"/>
      <c r="WWA10" s="547"/>
      <c r="WWB10" s="547"/>
      <c r="WWC10" s="547"/>
      <c r="WWD10" s="547"/>
      <c r="WWE10" s="547"/>
      <c r="WWF10" s="547"/>
      <c r="WWG10" s="547"/>
      <c r="WWH10" s="547"/>
      <c r="WWI10" s="547"/>
      <c r="WWJ10" s="547"/>
      <c r="WWK10" s="547"/>
      <c r="WWL10" s="547"/>
      <c r="WWM10" s="547"/>
      <c r="WWN10" s="547"/>
      <c r="WWO10" s="547"/>
      <c r="WWP10" s="547"/>
      <c r="WWQ10" s="547"/>
      <c r="WWR10" s="547"/>
      <c r="WWS10" s="547"/>
      <c r="WWT10" s="547"/>
      <c r="WWU10" s="547"/>
      <c r="WWV10" s="547"/>
      <c r="WWW10" s="547"/>
      <c r="WWX10" s="547"/>
      <c r="WWY10" s="547"/>
      <c r="WWZ10" s="547"/>
      <c r="WXA10" s="547"/>
      <c r="WXB10" s="547"/>
      <c r="WXC10" s="547"/>
      <c r="WXD10" s="547"/>
      <c r="WXE10" s="547"/>
      <c r="WXF10" s="547"/>
      <c r="WXG10" s="547"/>
      <c r="WXH10" s="547"/>
      <c r="WXI10" s="547"/>
      <c r="WXJ10" s="547"/>
      <c r="WXK10" s="547"/>
      <c r="WXL10" s="547"/>
      <c r="WXM10" s="547"/>
      <c r="WXN10" s="547"/>
      <c r="WXO10" s="547"/>
      <c r="WXP10" s="547"/>
      <c r="WXQ10" s="547"/>
      <c r="WXR10" s="547"/>
      <c r="WXS10" s="547"/>
      <c r="WXT10" s="547"/>
      <c r="WXU10" s="547"/>
      <c r="WXV10" s="547"/>
      <c r="WXW10" s="547"/>
      <c r="WXX10" s="547"/>
      <c r="WXY10" s="547"/>
      <c r="WXZ10" s="547"/>
      <c r="WYA10" s="547"/>
      <c r="WYB10" s="547"/>
      <c r="WYC10" s="547"/>
      <c r="WYD10" s="547"/>
      <c r="WYE10" s="547"/>
      <c r="WYF10" s="547"/>
      <c r="WYG10" s="547"/>
      <c r="WYH10" s="547"/>
      <c r="WYI10" s="547"/>
      <c r="WYJ10" s="547"/>
      <c r="WYK10" s="547"/>
      <c r="WYL10" s="547"/>
      <c r="WYM10" s="547"/>
      <c r="WYN10" s="547"/>
      <c r="WYO10" s="547"/>
      <c r="WYP10" s="547"/>
      <c r="WYQ10" s="547"/>
      <c r="WYR10" s="547"/>
      <c r="WYS10" s="547"/>
      <c r="WYT10" s="547"/>
      <c r="WYU10" s="547"/>
      <c r="WYV10" s="547"/>
      <c r="WYW10" s="547"/>
      <c r="WYX10" s="547"/>
      <c r="WYY10" s="547"/>
      <c r="WYZ10" s="547"/>
      <c r="WZA10" s="547"/>
      <c r="WZB10" s="547"/>
      <c r="WZC10" s="547"/>
      <c r="WZD10" s="547"/>
      <c r="WZE10" s="547"/>
      <c r="WZF10" s="547"/>
      <c r="WZG10" s="547"/>
      <c r="WZH10" s="547"/>
      <c r="WZI10" s="547"/>
      <c r="WZJ10" s="547"/>
      <c r="WZK10" s="547"/>
      <c r="WZL10" s="547"/>
      <c r="WZM10" s="547"/>
      <c r="WZN10" s="547"/>
      <c r="WZO10" s="547"/>
      <c r="WZP10" s="547"/>
      <c r="WZQ10" s="547"/>
      <c r="WZR10" s="547"/>
      <c r="WZS10" s="547"/>
      <c r="WZT10" s="547"/>
      <c r="WZU10" s="547"/>
      <c r="WZV10" s="547"/>
      <c r="WZW10" s="547"/>
      <c r="WZX10" s="547"/>
      <c r="WZY10" s="547"/>
      <c r="WZZ10" s="547"/>
      <c r="XAA10" s="547"/>
      <c r="XAB10" s="547"/>
      <c r="XAC10" s="547"/>
      <c r="XAD10" s="547"/>
      <c r="XAE10" s="547"/>
      <c r="XAF10" s="547"/>
      <c r="XAG10" s="547"/>
      <c r="XAH10" s="547"/>
      <c r="XAI10" s="547"/>
      <c r="XAJ10" s="547"/>
      <c r="XAK10" s="547"/>
      <c r="XAL10" s="547"/>
      <c r="XAM10" s="547"/>
      <c r="XAN10" s="547"/>
      <c r="XAO10" s="547"/>
      <c r="XAP10" s="547"/>
      <c r="XAQ10" s="547"/>
      <c r="XAR10" s="547"/>
      <c r="XAS10" s="547"/>
      <c r="XAT10" s="547"/>
      <c r="XAU10" s="547"/>
      <c r="XAV10" s="547"/>
      <c r="XAW10" s="547"/>
      <c r="XAX10" s="547"/>
      <c r="XAY10" s="547"/>
      <c r="XAZ10" s="547"/>
      <c r="XBA10" s="547"/>
      <c r="XBB10" s="547"/>
      <c r="XBC10" s="547"/>
      <c r="XBD10" s="547"/>
      <c r="XBE10" s="547"/>
      <c r="XBF10" s="547"/>
      <c r="XBG10" s="547"/>
      <c r="XBH10" s="547"/>
      <c r="XBI10" s="547"/>
      <c r="XBJ10" s="547"/>
      <c r="XBK10" s="547"/>
      <c r="XBL10" s="547"/>
      <c r="XBM10" s="547"/>
      <c r="XBN10" s="547"/>
      <c r="XBO10" s="547"/>
      <c r="XBP10" s="547"/>
      <c r="XBQ10" s="547"/>
      <c r="XBR10" s="547"/>
      <c r="XBS10" s="547"/>
      <c r="XBT10" s="547"/>
      <c r="XBU10" s="547"/>
      <c r="XBV10" s="547"/>
      <c r="XBW10" s="547"/>
      <c r="XBX10" s="547"/>
      <c r="XBY10" s="547"/>
      <c r="XBZ10" s="547"/>
      <c r="XCA10" s="547"/>
      <c r="XCB10" s="547"/>
      <c r="XCC10" s="547"/>
      <c r="XCD10" s="547"/>
      <c r="XCE10" s="547"/>
      <c r="XCF10" s="547"/>
      <c r="XCG10" s="547"/>
      <c r="XCH10" s="547"/>
      <c r="XCI10" s="547"/>
      <c r="XCJ10" s="547"/>
      <c r="XCK10" s="547"/>
      <c r="XCL10" s="547"/>
      <c r="XCM10" s="547"/>
      <c r="XCN10" s="547"/>
      <c r="XCO10" s="547"/>
      <c r="XCP10" s="547"/>
      <c r="XCQ10" s="547"/>
      <c r="XCR10" s="547"/>
      <c r="XCS10" s="547"/>
      <c r="XCT10" s="547"/>
      <c r="XCU10" s="547"/>
      <c r="XCV10" s="547"/>
      <c r="XCW10" s="547"/>
      <c r="XCX10" s="547"/>
      <c r="XCY10" s="547"/>
      <c r="XCZ10" s="547"/>
      <c r="XDA10" s="547"/>
      <c r="XDB10" s="547"/>
      <c r="XDC10" s="547"/>
      <c r="XDD10" s="547"/>
      <c r="XDE10" s="547"/>
      <c r="XDF10" s="547"/>
      <c r="XDG10" s="547"/>
      <c r="XDH10" s="547"/>
      <c r="XDI10" s="547"/>
      <c r="XDJ10" s="547"/>
      <c r="XDK10" s="547"/>
      <c r="XDL10" s="547"/>
      <c r="XDM10" s="547"/>
      <c r="XDN10" s="547"/>
      <c r="XDO10" s="547"/>
      <c r="XDP10" s="547"/>
      <c r="XDQ10" s="547"/>
      <c r="XDR10" s="547"/>
      <c r="XDS10" s="547"/>
      <c r="XDT10" s="547"/>
      <c r="XDU10" s="547"/>
      <c r="XDV10" s="547"/>
      <c r="XDW10" s="547"/>
      <c r="XDX10" s="547"/>
      <c r="XDY10" s="547"/>
      <c r="XDZ10" s="547"/>
      <c r="XEA10" s="547"/>
      <c r="XEB10" s="547"/>
      <c r="XEC10" s="547"/>
      <c r="XED10" s="547"/>
      <c r="XEE10" s="547"/>
      <c r="XEF10" s="547"/>
      <c r="XEG10" s="547"/>
      <c r="XEH10" s="547"/>
      <c r="XEI10" s="547"/>
      <c r="XEJ10" s="547"/>
      <c r="XEK10" s="547"/>
      <c r="XEL10" s="547"/>
      <c r="XEM10" s="547"/>
      <c r="XEN10" s="547"/>
      <c r="XEO10" s="547"/>
      <c r="XEP10" s="547"/>
      <c r="XEQ10" s="547"/>
    </row>
    <row r="11" spans="1:16371">
      <c r="A11" s="547" t="s">
        <v>98</v>
      </c>
      <c r="B11" s="538"/>
      <c r="C11" s="538"/>
      <c r="D11" s="538"/>
      <c r="E11" s="538"/>
      <c r="F11" s="538"/>
      <c r="G11" s="548">
        <v>314607899</v>
      </c>
      <c r="H11" s="548">
        <v>198520225</v>
      </c>
      <c r="I11" s="549">
        <v>0.63100839372122697</v>
      </c>
      <c r="J11" s="548"/>
      <c r="K11" s="548">
        <v>73018832</v>
      </c>
      <c r="L11" s="549">
        <v>0.36781558151064958</v>
      </c>
      <c r="M11" s="548">
        <v>81334643</v>
      </c>
      <c r="N11" s="549">
        <v>0.40970456788470799</v>
      </c>
      <c r="O11" s="548">
        <v>38595203</v>
      </c>
      <c r="P11" s="549">
        <v>0.19441446331223936</v>
      </c>
      <c r="Q11" s="548">
        <v>5751398</v>
      </c>
      <c r="R11" s="549">
        <v>2.8971345362922091E-2</v>
      </c>
      <c r="S11" s="548">
        <v>0</v>
      </c>
      <c r="T11" s="548">
        <v>0</v>
      </c>
      <c r="U11" s="550"/>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c r="BI11" s="538"/>
      <c r="BJ11" s="538"/>
      <c r="BK11" s="538"/>
      <c r="BL11" s="538"/>
      <c r="BM11" s="538"/>
      <c r="BN11" s="538"/>
      <c r="BO11" s="538"/>
      <c r="BP11" s="538"/>
      <c r="BQ11" s="538"/>
      <c r="BR11" s="538"/>
      <c r="BS11" s="538"/>
      <c r="BT11" s="538"/>
      <c r="BU11" s="538"/>
      <c r="BV11" s="538"/>
      <c r="BW11" s="538"/>
      <c r="BX11" s="538"/>
      <c r="BY11" s="538"/>
      <c r="BZ11" s="538"/>
      <c r="CA11" s="538"/>
      <c r="CB11" s="538"/>
      <c r="CC11" s="538"/>
      <c r="CD11" s="538"/>
      <c r="CE11" s="538"/>
      <c r="CF11" s="538"/>
      <c r="CG11" s="538"/>
      <c r="CH11" s="538"/>
      <c r="CI11" s="538"/>
      <c r="CJ11" s="538"/>
      <c r="CK11" s="538"/>
      <c r="CL11" s="538"/>
      <c r="CM11" s="538"/>
      <c r="CN11" s="538"/>
      <c r="CO11" s="538"/>
      <c r="CP11" s="538"/>
      <c r="CQ11" s="538"/>
      <c r="CR11" s="538"/>
      <c r="CS11" s="538"/>
      <c r="CT11" s="538"/>
      <c r="CU11" s="538"/>
      <c r="CV11" s="538"/>
      <c r="CW11" s="538"/>
      <c r="CX11" s="538"/>
      <c r="CY11" s="538"/>
      <c r="CZ11" s="538"/>
      <c r="DA11" s="538"/>
      <c r="DB11" s="538"/>
      <c r="DC11" s="538"/>
      <c r="DD11" s="538"/>
      <c r="DE11" s="538"/>
      <c r="DF11" s="538"/>
      <c r="DG11" s="538"/>
      <c r="DH11" s="538"/>
      <c r="DI11" s="538"/>
      <c r="DJ11" s="538"/>
      <c r="DK11" s="538"/>
      <c r="DL11" s="538"/>
      <c r="DM11" s="538"/>
      <c r="DN11" s="538"/>
      <c r="DO11" s="538"/>
      <c r="DP11" s="538"/>
      <c r="DQ11" s="538"/>
      <c r="DR11" s="538"/>
      <c r="DS11" s="538"/>
      <c r="DT11" s="538"/>
      <c r="DU11" s="538"/>
      <c r="DV11" s="538"/>
      <c r="DW11" s="538"/>
      <c r="DX11" s="538"/>
      <c r="DY11" s="538"/>
      <c r="DZ11" s="538"/>
      <c r="EA11" s="538"/>
      <c r="EB11" s="538"/>
      <c r="EC11" s="538"/>
      <c r="ED11" s="538"/>
      <c r="EE11" s="538"/>
      <c r="EF11" s="538"/>
      <c r="EG11" s="538"/>
      <c r="EH11" s="538"/>
      <c r="EI11" s="538"/>
      <c r="EJ11" s="538"/>
      <c r="EK11" s="538"/>
      <c r="EL11" s="538"/>
      <c r="EM11" s="538"/>
      <c r="EN11" s="538"/>
      <c r="EO11" s="538"/>
      <c r="EP11" s="538"/>
      <c r="EQ11" s="538"/>
      <c r="ER11" s="538"/>
      <c r="ES11" s="538"/>
      <c r="ET11" s="538"/>
      <c r="EU11" s="538"/>
      <c r="EV11" s="538"/>
      <c r="EW11" s="538"/>
      <c r="EX11" s="538"/>
      <c r="EY11" s="538"/>
      <c r="EZ11" s="538"/>
      <c r="FA11" s="538"/>
      <c r="FB11" s="538"/>
      <c r="FC11" s="538"/>
      <c r="FD11" s="538"/>
      <c r="FE11" s="538"/>
      <c r="FF11" s="538"/>
      <c r="FG11" s="538"/>
      <c r="FH11" s="538"/>
      <c r="FI11" s="538"/>
      <c r="FJ11" s="538"/>
      <c r="FK11" s="538"/>
      <c r="FL11" s="538"/>
      <c r="FM11" s="538"/>
      <c r="FN11" s="538"/>
      <c r="FO11" s="538"/>
      <c r="FP11" s="538"/>
      <c r="FQ11" s="538"/>
      <c r="FR11" s="538"/>
      <c r="FS11" s="538"/>
      <c r="FT11" s="538"/>
      <c r="FU11" s="538"/>
      <c r="FV11" s="538"/>
      <c r="FW11" s="538"/>
      <c r="FX11" s="538"/>
      <c r="FY11" s="538"/>
      <c r="FZ11" s="538"/>
      <c r="GA11" s="538"/>
      <c r="GB11" s="538"/>
      <c r="GC11" s="538"/>
      <c r="GD11" s="538"/>
      <c r="GE11" s="538"/>
      <c r="GF11" s="538"/>
      <c r="GG11" s="538"/>
      <c r="GH11" s="538"/>
      <c r="GI11" s="538"/>
      <c r="GJ11" s="538"/>
      <c r="GK11" s="538"/>
      <c r="GL11" s="538"/>
      <c r="GM11" s="538"/>
      <c r="GN11" s="538"/>
      <c r="GO11" s="538"/>
      <c r="GP11" s="538"/>
      <c r="GQ11" s="538"/>
      <c r="GR11" s="538"/>
      <c r="GS11" s="538"/>
      <c r="GT11" s="538"/>
      <c r="GU11" s="538"/>
      <c r="GV11" s="538"/>
      <c r="GW11" s="538"/>
      <c r="GX11" s="538"/>
      <c r="GY11" s="538"/>
      <c r="GZ11" s="538"/>
      <c r="HA11" s="538"/>
      <c r="HB11" s="538"/>
      <c r="HC11" s="538"/>
      <c r="HD11" s="538"/>
      <c r="HE11" s="538"/>
      <c r="HF11" s="538"/>
      <c r="HG11" s="538"/>
      <c r="HH11" s="538"/>
      <c r="HI11" s="538"/>
      <c r="HJ11" s="538"/>
      <c r="HK11" s="538"/>
      <c r="HL11" s="538"/>
      <c r="HM11" s="538"/>
      <c r="HN11" s="538"/>
      <c r="HO11" s="538"/>
      <c r="HP11" s="538"/>
      <c r="HQ11" s="538"/>
      <c r="HR11" s="538"/>
      <c r="HS11" s="538"/>
      <c r="HT11" s="538"/>
      <c r="HU11" s="538"/>
      <c r="HV11" s="538"/>
      <c r="HW11" s="538"/>
      <c r="HX11" s="538"/>
      <c r="HY11" s="538"/>
      <c r="HZ11" s="538"/>
      <c r="IA11" s="538"/>
      <c r="IB11" s="538"/>
      <c r="IC11" s="538"/>
      <c r="ID11" s="538"/>
      <c r="IE11" s="538"/>
      <c r="IF11" s="538"/>
      <c r="IG11" s="538"/>
      <c r="IH11" s="538"/>
      <c r="II11" s="538"/>
      <c r="IJ11" s="538"/>
      <c r="IK11" s="538"/>
      <c r="IL11" s="538"/>
      <c r="IM11" s="538"/>
      <c r="IN11" s="538"/>
      <c r="IO11" s="538"/>
      <c r="IP11" s="538"/>
      <c r="IQ11" s="538"/>
      <c r="IR11" s="538"/>
      <c r="IS11" s="538"/>
      <c r="IT11" s="538"/>
      <c r="IU11" s="538"/>
      <c r="IV11" s="538"/>
      <c r="IW11" s="538"/>
      <c r="IX11" s="538"/>
      <c r="IY11" s="538"/>
      <c r="IZ11" s="538"/>
      <c r="JA11" s="538"/>
      <c r="JB11" s="538"/>
      <c r="JC11" s="538"/>
      <c r="JD11" s="538"/>
      <c r="JE11" s="538"/>
      <c r="JF11" s="538"/>
      <c r="JG11" s="538"/>
      <c r="JH11" s="538"/>
      <c r="JI11" s="538"/>
      <c r="JJ11" s="538"/>
      <c r="JK11" s="538"/>
      <c r="JL11" s="538"/>
      <c r="JM11" s="538"/>
      <c r="JN11" s="538"/>
      <c r="JO11" s="538"/>
      <c r="JP11" s="538"/>
      <c r="JQ11" s="538"/>
      <c r="JR11" s="538"/>
      <c r="JS11" s="538"/>
      <c r="JT11" s="538"/>
      <c r="JU11" s="538"/>
      <c r="JV11" s="538"/>
      <c r="JW11" s="538"/>
      <c r="JX11" s="538"/>
      <c r="JY11" s="538"/>
      <c r="JZ11" s="538"/>
      <c r="KA11" s="538"/>
      <c r="KB11" s="538"/>
      <c r="KC11" s="538"/>
      <c r="KD11" s="538"/>
      <c r="KE11" s="538"/>
      <c r="KF11" s="538"/>
      <c r="KG11" s="538"/>
      <c r="KH11" s="538"/>
      <c r="KI11" s="538"/>
      <c r="KJ11" s="538"/>
      <c r="KK11" s="538"/>
      <c r="KL11" s="538"/>
      <c r="KM11" s="538"/>
      <c r="KN11" s="538"/>
      <c r="KO11" s="538"/>
      <c r="KP11" s="538"/>
      <c r="KQ11" s="538"/>
      <c r="KR11" s="538"/>
      <c r="KS11" s="538"/>
      <c r="KT11" s="538"/>
      <c r="KU11" s="538"/>
      <c r="KV11" s="538"/>
      <c r="KW11" s="538"/>
      <c r="KX11" s="538"/>
      <c r="KY11" s="538"/>
      <c r="KZ11" s="538"/>
      <c r="LA11" s="538"/>
      <c r="LB11" s="538"/>
      <c r="LC11" s="538"/>
      <c r="LD11" s="538"/>
      <c r="LE11" s="538"/>
      <c r="LF11" s="538"/>
      <c r="LG11" s="538"/>
      <c r="LH11" s="538"/>
      <c r="LI11" s="538"/>
      <c r="LJ11" s="538"/>
      <c r="LK11" s="538"/>
      <c r="LL11" s="538"/>
      <c r="LM11" s="538"/>
      <c r="LN11" s="538"/>
      <c r="LO11" s="538"/>
      <c r="LP11" s="538"/>
      <c r="LQ11" s="538"/>
      <c r="LR11" s="538"/>
      <c r="LS11" s="538"/>
      <c r="LT11" s="538"/>
      <c r="LU11" s="538"/>
      <c r="LV11" s="538"/>
      <c r="LW11" s="538"/>
      <c r="LX11" s="538"/>
      <c r="LY11" s="538"/>
      <c r="LZ11" s="538"/>
      <c r="MA11" s="538"/>
      <c r="MB11" s="538"/>
      <c r="MC11" s="538"/>
      <c r="MD11" s="538"/>
      <c r="ME11" s="538"/>
      <c r="MF11" s="538"/>
      <c r="MG11" s="538"/>
      <c r="MH11" s="538"/>
      <c r="MI11" s="538"/>
      <c r="MJ11" s="538"/>
      <c r="MK11" s="538"/>
      <c r="ML11" s="538"/>
      <c r="MM11" s="538"/>
      <c r="MN11" s="538"/>
      <c r="MO11" s="538"/>
      <c r="MP11" s="538"/>
      <c r="MQ11" s="538"/>
      <c r="MR11" s="538"/>
      <c r="MS11" s="538"/>
      <c r="MT11" s="538"/>
      <c r="MU11" s="538"/>
      <c r="MV11" s="538"/>
      <c r="MW11" s="538"/>
      <c r="MX11" s="538"/>
      <c r="MY11" s="538"/>
      <c r="MZ11" s="538"/>
      <c r="NA11" s="538"/>
      <c r="NB11" s="538"/>
      <c r="NC11" s="538"/>
      <c r="ND11" s="538"/>
      <c r="NE11" s="538"/>
      <c r="NF11" s="538"/>
      <c r="NG11" s="538"/>
      <c r="NH11" s="538"/>
      <c r="NI11" s="538"/>
      <c r="NJ11" s="538"/>
      <c r="NK11" s="538"/>
      <c r="NL11" s="538"/>
      <c r="NM11" s="538"/>
      <c r="NN11" s="538"/>
      <c r="NO11" s="538"/>
      <c r="NP11" s="538"/>
      <c r="NQ11" s="538"/>
      <c r="NR11" s="538"/>
      <c r="NS11" s="538"/>
      <c r="NT11" s="538"/>
      <c r="NU11" s="538"/>
      <c r="NV11" s="538"/>
      <c r="NW11" s="538"/>
      <c r="NX11" s="538"/>
      <c r="NY11" s="538"/>
      <c r="NZ11" s="538"/>
      <c r="OA11" s="538"/>
      <c r="OB11" s="538"/>
      <c r="OC11" s="538"/>
      <c r="OD11" s="538"/>
      <c r="OE11" s="538"/>
      <c r="OF11" s="538"/>
      <c r="OG11" s="538"/>
      <c r="OH11" s="538"/>
      <c r="OI11" s="538"/>
      <c r="OJ11" s="538"/>
      <c r="OK11" s="538"/>
      <c r="OL11" s="538"/>
      <c r="OM11" s="538"/>
      <c r="ON11" s="538"/>
      <c r="OO11" s="538"/>
      <c r="OP11" s="538"/>
      <c r="OQ11" s="538"/>
      <c r="OR11" s="538"/>
      <c r="OS11" s="538"/>
      <c r="OT11" s="538"/>
      <c r="OU11" s="538"/>
      <c r="OV11" s="538"/>
      <c r="OW11" s="538"/>
      <c r="OX11" s="538"/>
      <c r="OY11" s="538"/>
      <c r="OZ11" s="538"/>
      <c r="PA11" s="538"/>
      <c r="PB11" s="538"/>
      <c r="PC11" s="538"/>
      <c r="PD11" s="538"/>
      <c r="PE11" s="538"/>
      <c r="PF11" s="538"/>
      <c r="PG11" s="538"/>
      <c r="PH11" s="538"/>
      <c r="PI11" s="538"/>
      <c r="PJ11" s="538"/>
      <c r="PK11" s="538"/>
      <c r="PL11" s="538"/>
      <c r="PM11" s="538"/>
      <c r="PN11" s="538"/>
      <c r="PO11" s="538"/>
      <c r="PP11" s="538"/>
      <c r="PQ11" s="538"/>
      <c r="PR11" s="538"/>
      <c r="PS11" s="538"/>
      <c r="PT11" s="538"/>
      <c r="PU11" s="538"/>
      <c r="PV11" s="538"/>
      <c r="PW11" s="538"/>
      <c r="PX11" s="538"/>
      <c r="PY11" s="538"/>
      <c r="PZ11" s="538"/>
      <c r="QA11" s="538"/>
      <c r="QB11" s="538"/>
      <c r="QC11" s="538"/>
      <c r="QD11" s="538"/>
      <c r="QE11" s="538"/>
      <c r="QF11" s="538"/>
      <c r="QG11" s="538"/>
      <c r="QH11" s="538"/>
      <c r="QI11" s="538"/>
      <c r="QJ11" s="538"/>
      <c r="QK11" s="538"/>
      <c r="QL11" s="538"/>
      <c r="QM11" s="538"/>
      <c r="QN11" s="538"/>
      <c r="QO11" s="538"/>
      <c r="QP11" s="538"/>
      <c r="QQ11" s="538"/>
      <c r="QR11" s="538"/>
      <c r="QS11" s="538"/>
      <c r="QT11" s="538"/>
      <c r="QU11" s="538"/>
      <c r="QV11" s="538"/>
      <c r="QW11" s="538"/>
      <c r="QX11" s="538"/>
      <c r="QY11" s="538"/>
      <c r="QZ11" s="538"/>
      <c r="RA11" s="538"/>
      <c r="RB11" s="538"/>
      <c r="RC11" s="538"/>
      <c r="RD11" s="538"/>
      <c r="RE11" s="538"/>
      <c r="RF11" s="538"/>
      <c r="RG11" s="538"/>
      <c r="RH11" s="538"/>
      <c r="RI11" s="538"/>
      <c r="RJ11" s="538"/>
      <c r="RK11" s="538"/>
      <c r="RL11" s="538"/>
      <c r="RM11" s="538"/>
      <c r="RN11" s="538"/>
      <c r="RO11" s="538"/>
      <c r="RP11" s="538"/>
      <c r="RQ11" s="538"/>
      <c r="RR11" s="538"/>
      <c r="RS11" s="538"/>
      <c r="RT11" s="538"/>
      <c r="RU11" s="538"/>
      <c r="RV11" s="538"/>
      <c r="RW11" s="538"/>
      <c r="RX11" s="538"/>
      <c r="RY11" s="538"/>
      <c r="RZ11" s="538"/>
      <c r="SA11" s="538"/>
      <c r="SB11" s="538"/>
      <c r="SC11" s="538"/>
      <c r="SD11" s="538"/>
      <c r="SE11" s="538"/>
      <c r="SF11" s="538"/>
      <c r="SG11" s="538"/>
      <c r="SH11" s="538"/>
      <c r="SI11" s="538"/>
      <c r="SJ11" s="538"/>
      <c r="SK11" s="538"/>
      <c r="SL11" s="538"/>
      <c r="SM11" s="538"/>
      <c r="SN11" s="538"/>
      <c r="SO11" s="538"/>
      <c r="SP11" s="538"/>
      <c r="SQ11" s="538"/>
      <c r="SR11" s="538"/>
      <c r="SS11" s="538"/>
      <c r="ST11" s="538"/>
      <c r="SU11" s="538"/>
      <c r="SV11" s="538"/>
      <c r="SW11" s="538"/>
      <c r="SX11" s="538"/>
      <c r="SY11" s="538"/>
      <c r="SZ11" s="538"/>
      <c r="TA11" s="538"/>
      <c r="TB11" s="538"/>
      <c r="TC11" s="538"/>
      <c r="TD11" s="538"/>
      <c r="TE11" s="538"/>
      <c r="TF11" s="538"/>
      <c r="TG11" s="538"/>
      <c r="TH11" s="538"/>
      <c r="TI11" s="538"/>
      <c r="TJ11" s="538"/>
      <c r="TK11" s="538"/>
      <c r="TL11" s="538"/>
      <c r="TM11" s="538"/>
      <c r="TN11" s="538"/>
      <c r="TO11" s="538"/>
      <c r="TP11" s="538"/>
      <c r="TQ11" s="538"/>
      <c r="TR11" s="538"/>
      <c r="TS11" s="538"/>
      <c r="TT11" s="538"/>
      <c r="TU11" s="538"/>
      <c r="TV11" s="538"/>
      <c r="TW11" s="538"/>
      <c r="TX11" s="538"/>
      <c r="TY11" s="538"/>
      <c r="TZ11" s="538"/>
      <c r="UA11" s="538"/>
      <c r="UB11" s="538"/>
      <c r="UC11" s="538"/>
      <c r="UD11" s="538"/>
      <c r="UE11" s="538"/>
      <c r="UF11" s="538"/>
      <c r="UG11" s="538"/>
      <c r="UH11" s="538"/>
      <c r="UI11" s="538"/>
      <c r="UJ11" s="538"/>
      <c r="UK11" s="538"/>
      <c r="UL11" s="538"/>
      <c r="UM11" s="538"/>
      <c r="UN11" s="538"/>
      <c r="UO11" s="538"/>
      <c r="UP11" s="538"/>
      <c r="UQ11" s="538"/>
      <c r="UR11" s="538"/>
      <c r="US11" s="538"/>
      <c r="UT11" s="538"/>
      <c r="UU11" s="538"/>
      <c r="UV11" s="538"/>
      <c r="UW11" s="538"/>
      <c r="UX11" s="538"/>
      <c r="UY11" s="538"/>
      <c r="UZ11" s="538"/>
      <c r="VA11" s="538"/>
      <c r="VB11" s="538"/>
      <c r="VC11" s="538"/>
      <c r="VD11" s="538"/>
      <c r="VE11" s="538"/>
      <c r="VF11" s="538"/>
      <c r="VG11" s="538"/>
      <c r="VH11" s="538"/>
      <c r="VI11" s="538"/>
      <c r="VJ11" s="538"/>
      <c r="VK11" s="538"/>
      <c r="VL11" s="538"/>
      <c r="VM11" s="538"/>
      <c r="VN11" s="538"/>
      <c r="VO11" s="538"/>
      <c r="VP11" s="538"/>
      <c r="VQ11" s="538"/>
      <c r="VR11" s="538"/>
      <c r="VS11" s="538"/>
      <c r="VT11" s="538"/>
      <c r="VU11" s="538"/>
      <c r="VV11" s="538"/>
      <c r="VW11" s="538"/>
      <c r="VX11" s="538"/>
      <c r="VY11" s="538"/>
      <c r="VZ11" s="538"/>
      <c r="WA11" s="538"/>
      <c r="WB11" s="538"/>
      <c r="WC11" s="538"/>
      <c r="WD11" s="538"/>
      <c r="WE11" s="538"/>
      <c r="WF11" s="538"/>
      <c r="WG11" s="538"/>
      <c r="WH11" s="538"/>
      <c r="WI11" s="538"/>
      <c r="WJ11" s="538"/>
      <c r="WK11" s="538"/>
      <c r="WL11" s="538"/>
      <c r="WM11" s="538"/>
      <c r="WN11" s="538"/>
      <c r="WO11" s="538"/>
      <c r="WP11" s="538"/>
      <c r="WQ11" s="538"/>
      <c r="WR11" s="538"/>
      <c r="WS11" s="538"/>
      <c r="WT11" s="538"/>
      <c r="WU11" s="538"/>
      <c r="WV11" s="538"/>
      <c r="WW11" s="538"/>
      <c r="WX11" s="538"/>
      <c r="WY11" s="538"/>
      <c r="WZ11" s="538"/>
      <c r="XA11" s="538"/>
      <c r="XB11" s="538"/>
      <c r="XC11" s="538"/>
      <c r="XD11" s="538"/>
      <c r="XE11" s="538"/>
      <c r="XF11" s="538"/>
      <c r="XG11" s="538"/>
      <c r="XH11" s="538"/>
      <c r="XI11" s="538"/>
      <c r="XJ11" s="538"/>
      <c r="XK11" s="538"/>
      <c r="XL11" s="538"/>
      <c r="XM11" s="538"/>
      <c r="XN11" s="538"/>
      <c r="XO11" s="538"/>
      <c r="XP11" s="538"/>
      <c r="XQ11" s="538"/>
      <c r="XR11" s="538"/>
      <c r="XS11" s="538"/>
      <c r="XT11" s="538"/>
      <c r="XU11" s="538"/>
      <c r="XV11" s="538"/>
      <c r="XW11" s="538"/>
      <c r="XX11" s="538"/>
      <c r="XY11" s="538"/>
      <c r="XZ11" s="538"/>
      <c r="YA11" s="538"/>
      <c r="YB11" s="538"/>
      <c r="YC11" s="538"/>
      <c r="YD11" s="538"/>
      <c r="YE11" s="538"/>
      <c r="YF11" s="538"/>
      <c r="YG11" s="538"/>
      <c r="YH11" s="538"/>
      <c r="YI11" s="538"/>
      <c r="YJ11" s="538"/>
      <c r="YK11" s="538"/>
      <c r="YL11" s="538"/>
      <c r="YM11" s="538"/>
      <c r="YN11" s="538"/>
      <c r="YO11" s="538"/>
      <c r="YP11" s="538"/>
      <c r="YQ11" s="538"/>
      <c r="YR11" s="538"/>
      <c r="YS11" s="538"/>
      <c r="YT11" s="538"/>
      <c r="YU11" s="538"/>
      <c r="YV11" s="538"/>
      <c r="YW11" s="538"/>
      <c r="YX11" s="538"/>
      <c r="YY11" s="538"/>
      <c r="YZ11" s="538"/>
      <c r="ZA11" s="538"/>
      <c r="ZB11" s="538"/>
      <c r="ZC11" s="538"/>
      <c r="ZD11" s="538"/>
      <c r="ZE11" s="538"/>
      <c r="ZF11" s="538"/>
      <c r="ZG11" s="538"/>
      <c r="ZH11" s="538"/>
      <c r="ZI11" s="538"/>
      <c r="ZJ11" s="538"/>
      <c r="ZK11" s="538"/>
      <c r="ZL11" s="538"/>
      <c r="ZM11" s="538"/>
      <c r="ZN11" s="538"/>
      <c r="ZO11" s="538"/>
      <c r="ZP11" s="538"/>
      <c r="ZQ11" s="538"/>
      <c r="ZR11" s="538"/>
      <c r="ZS11" s="538"/>
      <c r="ZT11" s="538"/>
      <c r="ZU11" s="538"/>
      <c r="ZV11" s="538"/>
      <c r="ZW11" s="538"/>
      <c r="ZX11" s="538"/>
      <c r="ZY11" s="538"/>
      <c r="ZZ11" s="538"/>
      <c r="AAA11" s="538"/>
      <c r="AAB11" s="538"/>
      <c r="AAC11" s="538"/>
      <c r="AAD11" s="538"/>
      <c r="AAE11" s="538"/>
      <c r="AAF11" s="538"/>
      <c r="AAG11" s="538"/>
      <c r="AAH11" s="538"/>
      <c r="AAI11" s="538"/>
      <c r="AAJ11" s="538"/>
      <c r="AAK11" s="538"/>
      <c r="AAL11" s="538"/>
      <c r="AAM11" s="538"/>
      <c r="AAN11" s="538"/>
      <c r="AAO11" s="538"/>
      <c r="AAP11" s="538"/>
      <c r="AAQ11" s="538"/>
      <c r="AAR11" s="538"/>
      <c r="AAS11" s="538"/>
      <c r="AAT11" s="538"/>
      <c r="AAU11" s="538"/>
      <c r="AAV11" s="538"/>
      <c r="AAW11" s="538"/>
      <c r="AAX11" s="538"/>
      <c r="AAY11" s="538"/>
      <c r="AAZ11" s="538"/>
      <c r="ABA11" s="538"/>
      <c r="ABB11" s="538"/>
      <c r="ABC11" s="538"/>
      <c r="ABD11" s="538"/>
      <c r="ABE11" s="538"/>
      <c r="ABF11" s="538"/>
      <c r="ABG11" s="538"/>
      <c r="ABH11" s="538"/>
      <c r="ABI11" s="538"/>
      <c r="ABJ11" s="538"/>
      <c r="ABK11" s="538"/>
      <c r="ABL11" s="538"/>
      <c r="ABM11" s="538"/>
      <c r="ABN11" s="538"/>
      <c r="ABO11" s="538"/>
      <c r="ABP11" s="538"/>
      <c r="ABQ11" s="538"/>
      <c r="ABR11" s="538"/>
      <c r="ABS11" s="538"/>
      <c r="ABT11" s="538"/>
      <c r="ABU11" s="538"/>
      <c r="ABV11" s="538"/>
      <c r="ABW11" s="538"/>
      <c r="ABX11" s="538"/>
      <c r="ABY11" s="538"/>
      <c r="ABZ11" s="538"/>
      <c r="ACA11" s="538"/>
      <c r="ACB11" s="538"/>
      <c r="ACC11" s="538"/>
      <c r="ACD11" s="538"/>
      <c r="ACE11" s="538"/>
      <c r="ACF11" s="538"/>
      <c r="ACG11" s="538"/>
      <c r="ACH11" s="538"/>
      <c r="ACI11" s="538"/>
      <c r="ACJ11" s="538"/>
      <c r="ACK11" s="538"/>
      <c r="ACL11" s="538"/>
      <c r="ACM11" s="538"/>
      <c r="ACN11" s="538"/>
      <c r="ACO11" s="538"/>
      <c r="ACP11" s="538"/>
      <c r="ACQ11" s="538"/>
      <c r="ACR11" s="538"/>
      <c r="ACS11" s="538"/>
      <c r="ACT11" s="538"/>
      <c r="ACU11" s="538"/>
      <c r="ACV11" s="538"/>
      <c r="ACW11" s="538"/>
      <c r="ACX11" s="538"/>
      <c r="ACY11" s="538"/>
      <c r="ACZ11" s="538"/>
      <c r="ADA11" s="538"/>
      <c r="ADB11" s="538"/>
      <c r="ADC11" s="538"/>
      <c r="ADD11" s="538"/>
      <c r="ADE11" s="538"/>
      <c r="ADF11" s="538"/>
      <c r="ADG11" s="538"/>
      <c r="ADH11" s="538"/>
      <c r="ADI11" s="538"/>
      <c r="ADJ11" s="538"/>
      <c r="ADK11" s="538"/>
      <c r="ADL11" s="538"/>
      <c r="ADM11" s="538"/>
      <c r="ADN11" s="538"/>
      <c r="ADO11" s="538"/>
      <c r="ADP11" s="538"/>
      <c r="ADQ11" s="538"/>
      <c r="ADR11" s="538"/>
      <c r="ADS11" s="538"/>
      <c r="ADT11" s="538"/>
      <c r="ADU11" s="538"/>
      <c r="ADV11" s="538"/>
      <c r="ADW11" s="538"/>
      <c r="ADX11" s="538"/>
      <c r="ADY11" s="538"/>
      <c r="ADZ11" s="538"/>
      <c r="AEA11" s="538"/>
      <c r="AEB11" s="538"/>
      <c r="AEC11" s="538"/>
      <c r="AED11" s="538"/>
      <c r="AEE11" s="538"/>
      <c r="AEF11" s="538"/>
      <c r="AEG11" s="538"/>
      <c r="AEH11" s="538"/>
      <c r="AEI11" s="538"/>
      <c r="AEJ11" s="538"/>
      <c r="AEK11" s="538"/>
      <c r="AEL11" s="538"/>
      <c r="AEM11" s="538"/>
      <c r="AEN11" s="538"/>
      <c r="AEO11" s="538"/>
      <c r="AEP11" s="538"/>
      <c r="AEQ11" s="538"/>
      <c r="AER11" s="538"/>
      <c r="AES11" s="538"/>
      <c r="AET11" s="538"/>
      <c r="AEU11" s="538"/>
      <c r="AEV11" s="538"/>
      <c r="AEW11" s="538"/>
      <c r="AEX11" s="538"/>
      <c r="AEY11" s="538"/>
      <c r="AEZ11" s="538"/>
      <c r="AFA11" s="538"/>
      <c r="AFB11" s="538"/>
      <c r="AFC11" s="538"/>
      <c r="AFD11" s="538"/>
      <c r="AFE11" s="538"/>
      <c r="AFF11" s="538"/>
      <c r="AFG11" s="538"/>
      <c r="AFH11" s="538"/>
      <c r="AFI11" s="538"/>
      <c r="AFJ11" s="538"/>
      <c r="AFK11" s="538"/>
      <c r="AFL11" s="538"/>
      <c r="AFM11" s="538"/>
      <c r="AFN11" s="538"/>
      <c r="AFO11" s="538"/>
      <c r="AFP11" s="538"/>
      <c r="AFQ11" s="538"/>
      <c r="AFR11" s="538"/>
      <c r="AFS11" s="538"/>
      <c r="AFT11" s="538"/>
      <c r="AFU11" s="538"/>
      <c r="AFV11" s="538"/>
      <c r="AFW11" s="538"/>
      <c r="AFX11" s="538"/>
      <c r="AFY11" s="538"/>
      <c r="AFZ11" s="538"/>
      <c r="AGA11" s="538"/>
      <c r="AGB11" s="538"/>
      <c r="AGC11" s="538"/>
      <c r="AGD11" s="538"/>
      <c r="AGE11" s="538"/>
      <c r="AGF11" s="538"/>
      <c r="AGG11" s="538"/>
      <c r="AGH11" s="538"/>
      <c r="AGI11" s="538"/>
      <c r="AGJ11" s="538"/>
      <c r="AGK11" s="538"/>
      <c r="AGL11" s="538"/>
      <c r="AGM11" s="538"/>
      <c r="AGN11" s="538"/>
      <c r="AGO11" s="538"/>
      <c r="AGP11" s="538"/>
      <c r="AGQ11" s="538"/>
      <c r="AGR11" s="538"/>
      <c r="AGS11" s="538"/>
      <c r="AGT11" s="538"/>
      <c r="AGU11" s="538"/>
      <c r="AGV11" s="538"/>
      <c r="AGW11" s="538"/>
      <c r="AGX11" s="538"/>
      <c r="AGY11" s="538"/>
      <c r="AGZ11" s="538"/>
      <c r="AHA11" s="538"/>
      <c r="AHB11" s="538"/>
      <c r="AHC11" s="538"/>
      <c r="AHD11" s="538"/>
      <c r="AHE11" s="538"/>
      <c r="AHF11" s="538"/>
      <c r="AHG11" s="538"/>
      <c r="AHH11" s="538"/>
      <c r="AHI11" s="538"/>
      <c r="AHJ11" s="538"/>
      <c r="AHK11" s="538"/>
      <c r="AHL11" s="538"/>
      <c r="AHM11" s="538"/>
      <c r="AHN11" s="538"/>
      <c r="AHO11" s="538"/>
      <c r="AHP11" s="538"/>
      <c r="AHQ11" s="538"/>
      <c r="AHR11" s="538"/>
      <c r="AHS11" s="538"/>
      <c r="AHT11" s="538"/>
      <c r="AHU11" s="538"/>
      <c r="AHV11" s="538"/>
      <c r="AHW11" s="538"/>
      <c r="AHX11" s="538"/>
      <c r="AHY11" s="538"/>
      <c r="AHZ11" s="538"/>
      <c r="AIA11" s="538"/>
      <c r="AIB11" s="538"/>
      <c r="AIC11" s="538"/>
      <c r="AID11" s="538"/>
      <c r="AIE11" s="538"/>
      <c r="AIF11" s="538"/>
      <c r="AIG11" s="538"/>
      <c r="AIH11" s="538"/>
      <c r="AII11" s="538"/>
      <c r="AIJ11" s="538"/>
      <c r="AIK11" s="538"/>
      <c r="AIL11" s="538"/>
      <c r="AIM11" s="538"/>
      <c r="AIN11" s="538"/>
      <c r="AIO11" s="538"/>
      <c r="AIP11" s="538"/>
      <c r="AIQ11" s="538"/>
      <c r="AIR11" s="538"/>
      <c r="AIS11" s="538"/>
      <c r="AIT11" s="538"/>
      <c r="AIU11" s="538"/>
      <c r="AIV11" s="538"/>
      <c r="AIW11" s="538"/>
      <c r="AIX11" s="538"/>
      <c r="AIY11" s="538"/>
      <c r="AIZ11" s="538"/>
      <c r="AJA11" s="538"/>
      <c r="AJB11" s="538"/>
      <c r="AJC11" s="538"/>
      <c r="AJD11" s="538"/>
      <c r="AJE11" s="538"/>
      <c r="AJF11" s="538"/>
      <c r="AJG11" s="538"/>
      <c r="AJH11" s="538"/>
      <c r="AJI11" s="538"/>
      <c r="AJJ11" s="538"/>
      <c r="AJK11" s="538"/>
      <c r="AJL11" s="538"/>
      <c r="AJM11" s="538"/>
      <c r="AJN11" s="538"/>
      <c r="AJO11" s="538"/>
      <c r="AJP11" s="538"/>
      <c r="AJQ11" s="538"/>
      <c r="AJR11" s="538"/>
      <c r="AJS11" s="538"/>
      <c r="AJT11" s="538"/>
      <c r="AJU11" s="538"/>
      <c r="AJV11" s="538"/>
      <c r="AJW11" s="538"/>
      <c r="AJX11" s="538"/>
      <c r="AJY11" s="538"/>
      <c r="AJZ11" s="538"/>
      <c r="AKA11" s="538"/>
      <c r="AKB11" s="538"/>
      <c r="AKC11" s="538"/>
      <c r="AKD11" s="538"/>
      <c r="AKE11" s="538"/>
      <c r="AKF11" s="538"/>
      <c r="AKG11" s="538"/>
      <c r="AKH11" s="538"/>
      <c r="AKI11" s="538"/>
      <c r="AKJ11" s="538"/>
      <c r="AKK11" s="538"/>
      <c r="AKL11" s="538"/>
      <c r="AKM11" s="538"/>
      <c r="AKN11" s="538"/>
      <c r="AKO11" s="538"/>
      <c r="AKP11" s="538"/>
      <c r="AKQ11" s="538"/>
      <c r="AKR11" s="538"/>
      <c r="AKS11" s="538"/>
      <c r="AKT11" s="538"/>
      <c r="AKU11" s="538"/>
      <c r="AKV11" s="538"/>
      <c r="AKW11" s="538"/>
      <c r="AKX11" s="538"/>
      <c r="AKY11" s="538"/>
      <c r="AKZ11" s="538"/>
      <c r="ALA11" s="538"/>
      <c r="ALB11" s="538"/>
      <c r="ALC11" s="538"/>
      <c r="ALD11" s="538"/>
      <c r="ALE11" s="538"/>
      <c r="ALF11" s="538"/>
      <c r="ALG11" s="538"/>
      <c r="ALH11" s="538"/>
      <c r="ALI11" s="538"/>
      <c r="ALJ11" s="538"/>
      <c r="ALK11" s="538"/>
      <c r="ALL11" s="538"/>
      <c r="ALM11" s="538"/>
      <c r="ALN11" s="538"/>
      <c r="ALO11" s="538"/>
      <c r="ALP11" s="538"/>
      <c r="ALQ11" s="538"/>
      <c r="ALR11" s="538"/>
      <c r="ALS11" s="538"/>
      <c r="ALT11" s="538"/>
      <c r="ALU11" s="538"/>
      <c r="ALV11" s="538"/>
      <c r="ALW11" s="538"/>
      <c r="ALX11" s="538"/>
      <c r="ALY11" s="538"/>
      <c r="ALZ11" s="538"/>
      <c r="AMA11" s="538"/>
      <c r="AMB11" s="538"/>
      <c r="AMC11" s="538"/>
      <c r="AMD11" s="538"/>
      <c r="AME11" s="538"/>
      <c r="AMF11" s="538"/>
      <c r="AMG11" s="538"/>
      <c r="AMH11" s="538"/>
      <c r="AMI11" s="538"/>
      <c r="AMJ11" s="538"/>
      <c r="AMK11" s="538"/>
      <c r="AML11" s="538"/>
      <c r="AMM11" s="538"/>
      <c r="AMN11" s="538"/>
      <c r="AMO11" s="538"/>
      <c r="AMP11" s="538"/>
      <c r="AMQ11" s="538"/>
      <c r="AMR11" s="538"/>
      <c r="AMS11" s="538"/>
      <c r="AMT11" s="538"/>
      <c r="AMU11" s="538"/>
      <c r="AMV11" s="538"/>
      <c r="AMW11" s="538"/>
      <c r="AMX11" s="538"/>
      <c r="AMY11" s="538"/>
      <c r="AMZ11" s="538"/>
      <c r="ANA11" s="538"/>
      <c r="ANB11" s="538"/>
      <c r="ANC11" s="538"/>
      <c r="AND11" s="538"/>
      <c r="ANE11" s="538"/>
      <c r="ANF11" s="538"/>
      <c r="ANG11" s="538"/>
      <c r="ANH11" s="538"/>
      <c r="ANI11" s="538"/>
      <c r="ANJ11" s="538"/>
      <c r="ANK11" s="538"/>
      <c r="ANL11" s="538"/>
      <c r="ANM11" s="538"/>
      <c r="ANN11" s="538"/>
      <c r="ANO11" s="538"/>
      <c r="ANP11" s="538"/>
      <c r="ANQ11" s="538"/>
      <c r="ANR11" s="538"/>
      <c r="ANS11" s="538"/>
      <c r="ANT11" s="538"/>
      <c r="ANU11" s="538"/>
      <c r="ANV11" s="538"/>
      <c r="ANW11" s="538"/>
      <c r="ANX11" s="538"/>
      <c r="ANY11" s="538"/>
      <c r="ANZ11" s="538"/>
      <c r="AOA11" s="538"/>
      <c r="AOB11" s="538"/>
      <c r="AOC11" s="538"/>
      <c r="AOD11" s="538"/>
      <c r="AOE11" s="538"/>
      <c r="AOF11" s="538"/>
      <c r="AOG11" s="538"/>
      <c r="AOH11" s="538"/>
      <c r="AOI11" s="538"/>
      <c r="AOJ11" s="538"/>
      <c r="AOK11" s="538"/>
      <c r="AOL11" s="538"/>
      <c r="AOM11" s="538"/>
      <c r="AON11" s="538"/>
      <c r="AOO11" s="538"/>
      <c r="AOP11" s="538"/>
      <c r="AOQ11" s="538"/>
      <c r="AOR11" s="538"/>
      <c r="AOS11" s="538"/>
      <c r="AOT11" s="538"/>
      <c r="AOU11" s="538"/>
      <c r="AOV11" s="538"/>
      <c r="AOW11" s="538"/>
      <c r="AOX11" s="538"/>
      <c r="AOY11" s="538"/>
      <c r="AOZ11" s="538"/>
      <c r="APA11" s="538"/>
      <c r="APB11" s="538"/>
      <c r="APC11" s="538"/>
      <c r="APD11" s="538"/>
      <c r="APE11" s="538"/>
      <c r="APF11" s="538"/>
      <c r="APG11" s="538"/>
      <c r="APH11" s="538"/>
      <c r="API11" s="538"/>
      <c r="APJ11" s="538"/>
      <c r="APK11" s="538"/>
      <c r="APL11" s="538"/>
      <c r="APM11" s="538"/>
      <c r="APN11" s="538"/>
      <c r="APO11" s="538"/>
      <c r="APP11" s="538"/>
      <c r="APQ11" s="538"/>
      <c r="APR11" s="538"/>
      <c r="APS11" s="538"/>
      <c r="APT11" s="538"/>
      <c r="APU11" s="538"/>
      <c r="APV11" s="538"/>
      <c r="APW11" s="538"/>
      <c r="APX11" s="538"/>
      <c r="APY11" s="538"/>
      <c r="APZ11" s="538"/>
      <c r="AQA11" s="538"/>
      <c r="AQB11" s="538"/>
      <c r="AQC11" s="538"/>
      <c r="AQD11" s="538"/>
      <c r="AQE11" s="538"/>
      <c r="AQF11" s="538"/>
      <c r="AQG11" s="538"/>
      <c r="AQH11" s="538"/>
      <c r="AQI11" s="538"/>
      <c r="AQJ11" s="538"/>
      <c r="AQK11" s="538"/>
      <c r="AQL11" s="538"/>
      <c r="AQM11" s="538"/>
      <c r="AQN11" s="538"/>
      <c r="AQO11" s="538"/>
      <c r="AQP11" s="538"/>
      <c r="AQQ11" s="538"/>
      <c r="AQR11" s="538"/>
      <c r="AQS11" s="538"/>
      <c r="AQT11" s="538"/>
      <c r="AQU11" s="538"/>
      <c r="AQV11" s="538"/>
      <c r="AQW11" s="538"/>
      <c r="AQX11" s="538"/>
      <c r="AQY11" s="538"/>
      <c r="AQZ11" s="538"/>
      <c r="ARA11" s="538"/>
      <c r="ARB11" s="538"/>
      <c r="ARC11" s="538"/>
      <c r="ARD11" s="538"/>
      <c r="ARE11" s="538"/>
      <c r="ARF11" s="538"/>
      <c r="ARG11" s="538"/>
      <c r="ARH11" s="538"/>
      <c r="ARI11" s="538"/>
      <c r="ARJ11" s="538"/>
      <c r="ARK11" s="538"/>
      <c r="ARL11" s="538"/>
      <c r="ARM11" s="538"/>
      <c r="ARN11" s="538"/>
      <c r="ARO11" s="538"/>
      <c r="ARP11" s="538"/>
      <c r="ARQ11" s="538"/>
      <c r="ARR11" s="538"/>
      <c r="ARS11" s="538"/>
      <c r="ART11" s="538"/>
      <c r="ARU11" s="538"/>
      <c r="ARV11" s="538"/>
      <c r="ARW11" s="538"/>
      <c r="ARX11" s="538"/>
      <c r="ARY11" s="538"/>
      <c r="ARZ11" s="538"/>
      <c r="ASA11" s="538"/>
      <c r="ASB11" s="538"/>
      <c r="ASC11" s="538"/>
      <c r="ASD11" s="538"/>
      <c r="ASE11" s="538"/>
      <c r="ASF11" s="538"/>
      <c r="ASG11" s="538"/>
      <c r="ASH11" s="538"/>
      <c r="ASI11" s="538"/>
      <c r="ASJ11" s="538"/>
      <c r="ASK11" s="538"/>
      <c r="ASL11" s="538"/>
      <c r="ASM11" s="538"/>
      <c r="ASN11" s="538"/>
      <c r="ASO11" s="538"/>
      <c r="ASP11" s="538"/>
      <c r="ASQ11" s="538"/>
      <c r="ASR11" s="538"/>
      <c r="ASS11" s="538"/>
      <c r="AST11" s="538"/>
      <c r="ASU11" s="538"/>
      <c r="ASV11" s="538"/>
      <c r="ASW11" s="538"/>
      <c r="ASX11" s="538"/>
      <c r="ASY11" s="538"/>
      <c r="ASZ11" s="538"/>
      <c r="ATA11" s="538"/>
      <c r="ATB11" s="538"/>
      <c r="ATC11" s="538"/>
      <c r="ATD11" s="538"/>
      <c r="ATE11" s="538"/>
      <c r="ATF11" s="538"/>
      <c r="ATG11" s="538"/>
      <c r="ATH11" s="538"/>
      <c r="ATI11" s="538"/>
      <c r="ATJ11" s="538"/>
      <c r="ATK11" s="538"/>
      <c r="ATL11" s="538"/>
      <c r="ATM11" s="538"/>
      <c r="ATN11" s="538"/>
      <c r="ATO11" s="538"/>
      <c r="ATP11" s="538"/>
      <c r="ATQ11" s="538"/>
      <c r="ATR11" s="538"/>
      <c r="ATS11" s="538"/>
      <c r="ATT11" s="538"/>
      <c r="ATU11" s="538"/>
      <c r="ATV11" s="538"/>
      <c r="ATW11" s="538"/>
      <c r="ATX11" s="538"/>
      <c r="ATY11" s="538"/>
      <c r="ATZ11" s="538"/>
      <c r="AUA11" s="538"/>
      <c r="AUB11" s="538"/>
      <c r="AUC11" s="538"/>
      <c r="AUD11" s="538"/>
      <c r="AUE11" s="538"/>
      <c r="AUF11" s="538"/>
      <c r="AUG11" s="538"/>
      <c r="AUH11" s="538"/>
      <c r="AUI11" s="538"/>
      <c r="AUJ11" s="538"/>
      <c r="AUK11" s="538"/>
      <c r="AUL11" s="538"/>
      <c r="AUM11" s="538"/>
      <c r="AUN11" s="538"/>
      <c r="AUO11" s="538"/>
      <c r="AUP11" s="538"/>
      <c r="AUQ11" s="538"/>
      <c r="AUR11" s="538"/>
      <c r="AUS11" s="538"/>
      <c r="AUT11" s="538"/>
      <c r="AUU11" s="538"/>
      <c r="AUV11" s="538"/>
      <c r="AUW11" s="538"/>
      <c r="AUX11" s="538"/>
      <c r="AUY11" s="538"/>
      <c r="AUZ11" s="538"/>
      <c r="AVA11" s="538"/>
      <c r="AVB11" s="538"/>
      <c r="AVC11" s="538"/>
      <c r="AVD11" s="538"/>
      <c r="AVE11" s="538"/>
      <c r="AVF11" s="538"/>
      <c r="AVG11" s="538"/>
      <c r="AVH11" s="538"/>
      <c r="AVI11" s="538"/>
      <c r="AVJ11" s="538"/>
      <c r="AVK11" s="538"/>
      <c r="AVL11" s="538"/>
      <c r="AVM11" s="538"/>
      <c r="AVN11" s="538"/>
      <c r="AVO11" s="538"/>
      <c r="AVP11" s="538"/>
      <c r="AVQ11" s="538"/>
      <c r="AVR11" s="538"/>
      <c r="AVS11" s="538"/>
      <c r="AVT11" s="538"/>
      <c r="AVU11" s="538"/>
      <c r="AVV11" s="538"/>
      <c r="AVW11" s="538"/>
      <c r="AVX11" s="538"/>
      <c r="AVY11" s="538"/>
      <c r="AVZ11" s="538"/>
      <c r="AWA11" s="538"/>
      <c r="AWB11" s="538"/>
      <c r="AWC11" s="538"/>
      <c r="AWD11" s="538"/>
      <c r="AWE11" s="538"/>
      <c r="AWF11" s="538"/>
      <c r="AWG11" s="538"/>
      <c r="AWH11" s="538"/>
      <c r="AWI11" s="538"/>
      <c r="AWJ11" s="538"/>
      <c r="AWK11" s="538"/>
      <c r="AWL11" s="538"/>
      <c r="AWM11" s="538"/>
      <c r="AWN11" s="538"/>
      <c r="AWO11" s="538"/>
      <c r="AWP11" s="538"/>
      <c r="AWQ11" s="538"/>
      <c r="AWR11" s="538"/>
      <c r="AWS11" s="538"/>
      <c r="AWT11" s="538"/>
      <c r="AWU11" s="538"/>
      <c r="AWV11" s="538"/>
      <c r="AWW11" s="538"/>
      <c r="AWX11" s="538"/>
      <c r="AWY11" s="538"/>
      <c r="AWZ11" s="538"/>
      <c r="AXA11" s="538"/>
      <c r="AXB11" s="538"/>
      <c r="AXC11" s="538"/>
      <c r="AXD11" s="538"/>
      <c r="AXE11" s="538"/>
      <c r="AXF11" s="538"/>
      <c r="AXG11" s="538"/>
      <c r="AXH11" s="538"/>
      <c r="AXI11" s="538"/>
      <c r="AXJ11" s="538"/>
      <c r="AXK11" s="538"/>
      <c r="AXL11" s="538"/>
      <c r="AXM11" s="538"/>
      <c r="AXN11" s="538"/>
      <c r="AXO11" s="538"/>
      <c r="AXP11" s="538"/>
      <c r="AXQ11" s="538"/>
      <c r="AXR11" s="538"/>
      <c r="AXS11" s="538"/>
      <c r="AXT11" s="538"/>
      <c r="AXU11" s="538"/>
      <c r="AXV11" s="538"/>
      <c r="AXW11" s="538"/>
      <c r="AXX11" s="538"/>
      <c r="AXY11" s="538"/>
      <c r="AXZ11" s="538"/>
      <c r="AYA11" s="538"/>
      <c r="AYB11" s="538"/>
      <c r="AYC11" s="538"/>
      <c r="AYD11" s="538"/>
      <c r="AYE11" s="538"/>
      <c r="AYF11" s="538"/>
      <c r="AYG11" s="538"/>
      <c r="AYH11" s="538"/>
      <c r="AYI11" s="538"/>
      <c r="AYJ11" s="538"/>
      <c r="AYK11" s="538"/>
      <c r="AYL11" s="538"/>
      <c r="AYM11" s="538"/>
      <c r="AYN11" s="538"/>
      <c r="AYO11" s="538"/>
      <c r="AYP11" s="538"/>
      <c r="AYQ11" s="538"/>
      <c r="AYR11" s="538"/>
      <c r="AYS11" s="538"/>
      <c r="AYT11" s="538"/>
      <c r="AYU11" s="538"/>
      <c r="AYV11" s="538"/>
      <c r="AYW11" s="538"/>
      <c r="AYX11" s="538"/>
      <c r="AYY11" s="538"/>
      <c r="AYZ11" s="538"/>
      <c r="AZA11" s="538"/>
      <c r="AZB11" s="538"/>
      <c r="AZC11" s="538"/>
      <c r="AZD11" s="538"/>
      <c r="AZE11" s="538"/>
      <c r="AZF11" s="538"/>
      <c r="AZG11" s="538"/>
      <c r="AZH11" s="538"/>
      <c r="AZI11" s="538"/>
      <c r="AZJ11" s="538"/>
      <c r="AZK11" s="538"/>
      <c r="AZL11" s="538"/>
      <c r="AZM11" s="538"/>
      <c r="AZN11" s="538"/>
      <c r="AZO11" s="538"/>
      <c r="AZP11" s="538"/>
      <c r="AZQ11" s="538"/>
      <c r="AZR11" s="538"/>
      <c r="AZS11" s="538"/>
      <c r="AZT11" s="538"/>
      <c r="AZU11" s="538"/>
      <c r="AZV11" s="538"/>
      <c r="AZW11" s="538"/>
      <c r="AZX11" s="538"/>
      <c r="AZY11" s="538"/>
      <c r="AZZ11" s="538"/>
      <c r="BAA11" s="538"/>
      <c r="BAB11" s="538"/>
      <c r="BAC11" s="538"/>
      <c r="BAD11" s="538"/>
      <c r="BAE11" s="538"/>
      <c r="BAF11" s="538"/>
      <c r="BAG11" s="538"/>
      <c r="BAH11" s="538"/>
      <c r="BAI11" s="538"/>
      <c r="BAJ11" s="538"/>
      <c r="BAK11" s="538"/>
      <c r="BAL11" s="538"/>
      <c r="BAM11" s="538"/>
      <c r="BAN11" s="538"/>
      <c r="BAO11" s="538"/>
      <c r="BAP11" s="538"/>
      <c r="BAQ11" s="538"/>
      <c r="BAR11" s="538"/>
      <c r="BAS11" s="538"/>
      <c r="BAT11" s="538"/>
      <c r="BAU11" s="538"/>
      <c r="BAV11" s="538"/>
      <c r="BAW11" s="538"/>
      <c r="BAX11" s="538"/>
      <c r="BAY11" s="538"/>
      <c r="BAZ11" s="538"/>
      <c r="BBA11" s="538"/>
      <c r="BBB11" s="538"/>
      <c r="BBC11" s="538"/>
      <c r="BBD11" s="538"/>
      <c r="BBE11" s="538"/>
      <c r="BBF11" s="538"/>
      <c r="BBG11" s="538"/>
      <c r="BBH11" s="538"/>
      <c r="BBI11" s="538"/>
      <c r="BBJ11" s="538"/>
      <c r="BBK11" s="538"/>
      <c r="BBL11" s="538"/>
      <c r="BBM11" s="538"/>
      <c r="BBN11" s="538"/>
      <c r="BBO11" s="538"/>
      <c r="BBP11" s="538"/>
      <c r="BBQ11" s="538"/>
      <c r="BBR11" s="538"/>
      <c r="BBS11" s="538"/>
      <c r="BBT11" s="538"/>
      <c r="BBU11" s="538"/>
      <c r="BBV11" s="538"/>
      <c r="BBW11" s="538"/>
      <c r="BBX11" s="538"/>
      <c r="BBY11" s="538"/>
      <c r="BBZ11" s="538"/>
      <c r="BCA11" s="538"/>
      <c r="BCB11" s="538"/>
      <c r="BCC11" s="538"/>
      <c r="BCD11" s="538"/>
      <c r="BCE11" s="538"/>
      <c r="BCF11" s="538"/>
      <c r="BCG11" s="538"/>
      <c r="BCH11" s="538"/>
      <c r="BCI11" s="538"/>
      <c r="BCJ11" s="538"/>
      <c r="BCK11" s="538"/>
      <c r="BCL11" s="538"/>
      <c r="BCM11" s="538"/>
      <c r="BCN11" s="538"/>
      <c r="BCO11" s="538"/>
      <c r="BCP11" s="538"/>
      <c r="BCQ11" s="538"/>
      <c r="BCR11" s="538"/>
      <c r="BCS11" s="538"/>
      <c r="BCT11" s="538"/>
      <c r="BCU11" s="538"/>
      <c r="BCV11" s="538"/>
      <c r="BCW11" s="538"/>
      <c r="BCX11" s="538"/>
      <c r="BCY11" s="538"/>
      <c r="BCZ11" s="538"/>
      <c r="BDA11" s="538"/>
      <c r="BDB11" s="538"/>
      <c r="BDC11" s="538"/>
      <c r="BDD11" s="538"/>
      <c r="BDE11" s="538"/>
      <c r="BDF11" s="538"/>
      <c r="BDG11" s="538"/>
      <c r="BDH11" s="538"/>
      <c r="BDI11" s="538"/>
      <c r="BDJ11" s="538"/>
      <c r="BDK11" s="538"/>
      <c r="BDL11" s="538"/>
      <c r="BDM11" s="538"/>
      <c r="BDN11" s="538"/>
      <c r="BDO11" s="538"/>
      <c r="BDP11" s="538"/>
      <c r="BDQ11" s="538"/>
      <c r="BDR11" s="538"/>
      <c r="BDS11" s="538"/>
      <c r="BDT11" s="538"/>
      <c r="BDU11" s="538"/>
      <c r="BDV11" s="538"/>
      <c r="BDW11" s="538"/>
      <c r="BDX11" s="538"/>
      <c r="BDY11" s="538"/>
      <c r="BDZ11" s="538"/>
      <c r="BEA11" s="538"/>
      <c r="BEB11" s="538"/>
      <c r="BEC11" s="538"/>
      <c r="BED11" s="538"/>
      <c r="BEE11" s="538"/>
      <c r="BEF11" s="538"/>
      <c r="BEG11" s="538"/>
      <c r="BEH11" s="538"/>
      <c r="BEI11" s="538"/>
      <c r="BEJ11" s="538"/>
      <c r="BEK11" s="538"/>
      <c r="BEL11" s="538"/>
      <c r="BEM11" s="538"/>
      <c r="BEN11" s="538"/>
      <c r="BEO11" s="538"/>
      <c r="BEP11" s="538"/>
      <c r="BEQ11" s="538"/>
      <c r="BER11" s="538"/>
      <c r="BES11" s="538"/>
      <c r="BET11" s="538"/>
      <c r="BEU11" s="538"/>
      <c r="BEV11" s="538"/>
      <c r="BEW11" s="538"/>
      <c r="BEX11" s="538"/>
      <c r="BEY11" s="538"/>
      <c r="BEZ11" s="538"/>
      <c r="BFA11" s="538"/>
      <c r="BFB11" s="538"/>
      <c r="BFC11" s="538"/>
      <c r="BFD11" s="538"/>
      <c r="BFE11" s="538"/>
      <c r="BFF11" s="538"/>
      <c r="BFG11" s="538"/>
      <c r="BFH11" s="538"/>
      <c r="BFI11" s="538"/>
      <c r="BFJ11" s="538"/>
      <c r="BFK11" s="538"/>
      <c r="BFL11" s="538"/>
      <c r="BFM11" s="538"/>
      <c r="BFN11" s="538"/>
      <c r="BFO11" s="538"/>
      <c r="BFP11" s="538"/>
      <c r="BFQ11" s="538"/>
      <c r="BFR11" s="538"/>
      <c r="BFS11" s="538"/>
      <c r="BFT11" s="538"/>
      <c r="BFU11" s="538"/>
      <c r="BFV11" s="538"/>
      <c r="BFW11" s="538"/>
      <c r="BFX11" s="538"/>
      <c r="BFY11" s="538"/>
      <c r="BFZ11" s="538"/>
      <c r="BGA11" s="538"/>
      <c r="BGB11" s="538"/>
      <c r="BGC11" s="538"/>
      <c r="BGD11" s="538"/>
      <c r="BGE11" s="538"/>
      <c r="BGF11" s="538"/>
      <c r="BGG11" s="538"/>
      <c r="BGH11" s="538"/>
      <c r="BGI11" s="538"/>
      <c r="BGJ11" s="538"/>
      <c r="BGK11" s="538"/>
      <c r="BGL11" s="538"/>
      <c r="BGM11" s="538"/>
      <c r="BGN11" s="538"/>
      <c r="BGO11" s="538"/>
      <c r="BGP11" s="538"/>
      <c r="BGQ11" s="538"/>
      <c r="BGR11" s="538"/>
      <c r="BGS11" s="538"/>
      <c r="BGT11" s="538"/>
      <c r="BGU11" s="538"/>
      <c r="BGV11" s="538"/>
      <c r="BGW11" s="538"/>
      <c r="BGX11" s="538"/>
      <c r="BGY11" s="538"/>
      <c r="BGZ11" s="538"/>
      <c r="BHA11" s="538"/>
      <c r="BHB11" s="538"/>
      <c r="BHC11" s="538"/>
      <c r="BHD11" s="538"/>
      <c r="BHE11" s="538"/>
      <c r="BHF11" s="538"/>
      <c r="BHG11" s="538"/>
      <c r="BHH11" s="538"/>
      <c r="BHI11" s="538"/>
      <c r="BHJ11" s="538"/>
      <c r="BHK11" s="538"/>
      <c r="BHL11" s="538"/>
      <c r="BHM11" s="538"/>
      <c r="BHN11" s="538"/>
      <c r="BHO11" s="538"/>
      <c r="BHP11" s="538"/>
      <c r="BHQ11" s="538"/>
      <c r="BHR11" s="538"/>
      <c r="BHS11" s="538"/>
      <c r="BHT11" s="538"/>
      <c r="BHU11" s="538"/>
      <c r="BHV11" s="538"/>
      <c r="BHW11" s="538"/>
      <c r="BHX11" s="538"/>
      <c r="BHY11" s="538"/>
      <c r="BHZ11" s="538"/>
      <c r="BIA11" s="538"/>
      <c r="BIB11" s="538"/>
      <c r="BIC11" s="538"/>
      <c r="BID11" s="538"/>
      <c r="BIE11" s="538"/>
      <c r="BIF11" s="538"/>
      <c r="BIG11" s="538"/>
      <c r="BIH11" s="538"/>
      <c r="BII11" s="538"/>
      <c r="BIJ11" s="538"/>
      <c r="BIK11" s="538"/>
      <c r="BIL11" s="538"/>
      <c r="BIM11" s="538"/>
      <c r="BIN11" s="538"/>
      <c r="BIO11" s="538"/>
      <c r="BIP11" s="538"/>
      <c r="BIQ11" s="538"/>
      <c r="BIR11" s="538"/>
      <c r="BIS11" s="538"/>
      <c r="BIT11" s="538"/>
      <c r="BIU11" s="538"/>
      <c r="BIV11" s="538"/>
      <c r="BIW11" s="538"/>
      <c r="BIX11" s="538"/>
      <c r="BIY11" s="538"/>
      <c r="BIZ11" s="538"/>
      <c r="BJA11" s="538"/>
      <c r="BJB11" s="538"/>
      <c r="BJC11" s="538"/>
      <c r="BJD11" s="538"/>
      <c r="BJE11" s="538"/>
      <c r="BJF11" s="538"/>
      <c r="BJG11" s="538"/>
      <c r="BJH11" s="538"/>
      <c r="BJI11" s="538"/>
      <c r="BJJ11" s="538"/>
      <c r="BJK11" s="538"/>
      <c r="BJL11" s="538"/>
      <c r="BJM11" s="538"/>
      <c r="BJN11" s="538"/>
      <c r="BJO11" s="538"/>
      <c r="BJP11" s="538"/>
      <c r="BJQ11" s="538"/>
      <c r="BJR11" s="538"/>
      <c r="BJS11" s="538"/>
      <c r="BJT11" s="538"/>
      <c r="BJU11" s="538"/>
      <c r="BJV11" s="538"/>
      <c r="BJW11" s="538"/>
      <c r="BJX11" s="538"/>
      <c r="BJY11" s="538"/>
      <c r="BJZ11" s="538"/>
      <c r="BKA11" s="538"/>
      <c r="BKB11" s="538"/>
      <c r="BKC11" s="538"/>
      <c r="BKD11" s="538"/>
      <c r="BKE11" s="538"/>
      <c r="BKF11" s="538"/>
      <c r="BKG11" s="538"/>
      <c r="BKH11" s="538"/>
      <c r="BKI11" s="538"/>
      <c r="BKJ11" s="538"/>
      <c r="BKK11" s="538"/>
      <c r="BKL11" s="538"/>
      <c r="BKM11" s="538"/>
      <c r="BKN11" s="538"/>
      <c r="BKO11" s="538"/>
      <c r="BKP11" s="538"/>
      <c r="BKQ11" s="538"/>
      <c r="BKR11" s="538"/>
      <c r="BKS11" s="538"/>
      <c r="BKT11" s="538"/>
      <c r="BKU11" s="538"/>
      <c r="BKV11" s="538"/>
      <c r="BKW11" s="538"/>
      <c r="BKX11" s="538"/>
      <c r="BKY11" s="538"/>
      <c r="BKZ11" s="538"/>
      <c r="BLA11" s="538"/>
      <c r="BLB11" s="538"/>
      <c r="BLC11" s="538"/>
      <c r="BLD11" s="538"/>
      <c r="BLE11" s="538"/>
      <c r="BLF11" s="538"/>
      <c r="BLG11" s="538"/>
      <c r="BLH11" s="538"/>
      <c r="BLI11" s="538"/>
      <c r="BLJ11" s="538"/>
      <c r="BLK11" s="538"/>
      <c r="BLL11" s="538"/>
      <c r="BLM11" s="538"/>
      <c r="BLN11" s="538"/>
      <c r="BLO11" s="538"/>
      <c r="BLP11" s="538"/>
      <c r="BLQ11" s="538"/>
      <c r="BLR11" s="538"/>
      <c r="BLS11" s="538"/>
      <c r="BLT11" s="538"/>
      <c r="BLU11" s="538"/>
      <c r="BLV11" s="538"/>
      <c r="BLW11" s="538"/>
      <c r="BLX11" s="538"/>
      <c r="BLY11" s="538"/>
      <c r="BLZ11" s="538"/>
      <c r="BMA11" s="538"/>
      <c r="BMB11" s="538"/>
      <c r="BMC11" s="538"/>
      <c r="BMD11" s="538"/>
      <c r="BME11" s="538"/>
      <c r="BMF11" s="538"/>
      <c r="BMG11" s="538"/>
      <c r="BMH11" s="538"/>
      <c r="BMI11" s="538"/>
      <c r="BMJ11" s="538"/>
      <c r="BMK11" s="538"/>
      <c r="BML11" s="538"/>
      <c r="BMM11" s="538"/>
      <c r="BMN11" s="538"/>
      <c r="BMO11" s="538"/>
      <c r="BMP11" s="538"/>
      <c r="BMQ11" s="538"/>
      <c r="BMR11" s="538"/>
      <c r="BMS11" s="538"/>
      <c r="BMT11" s="538"/>
      <c r="BMU11" s="538"/>
      <c r="BMV11" s="538"/>
      <c r="BMW11" s="538"/>
      <c r="BMX11" s="538"/>
      <c r="BMY11" s="538"/>
      <c r="BMZ11" s="538"/>
      <c r="BNA11" s="538"/>
      <c r="BNB11" s="538"/>
      <c r="BNC11" s="538"/>
      <c r="BND11" s="538"/>
      <c r="BNE11" s="538"/>
      <c r="BNF11" s="538"/>
      <c r="BNG11" s="538"/>
      <c r="BNH11" s="538"/>
      <c r="BNI11" s="538"/>
      <c r="BNJ11" s="538"/>
      <c r="BNK11" s="538"/>
      <c r="BNL11" s="538"/>
      <c r="BNM11" s="538"/>
      <c r="BNN11" s="538"/>
      <c r="BNO11" s="538"/>
      <c r="BNP11" s="538"/>
      <c r="BNQ11" s="538"/>
      <c r="BNR11" s="538"/>
      <c r="BNS11" s="538"/>
      <c r="BNT11" s="538"/>
      <c r="BNU11" s="538"/>
      <c r="BNV11" s="538"/>
      <c r="BNW11" s="538"/>
      <c r="BNX11" s="538"/>
      <c r="BNY11" s="538"/>
      <c r="BNZ11" s="538"/>
      <c r="BOA11" s="538"/>
      <c r="BOB11" s="538"/>
      <c r="BOC11" s="538"/>
      <c r="BOD11" s="538"/>
      <c r="BOE11" s="538"/>
      <c r="BOF11" s="538"/>
      <c r="BOG11" s="538"/>
      <c r="BOH11" s="538"/>
      <c r="BOI11" s="538"/>
      <c r="BOJ11" s="538"/>
      <c r="BOK11" s="538"/>
      <c r="BOL11" s="538"/>
      <c r="BOM11" s="538"/>
      <c r="BON11" s="538"/>
      <c r="BOO11" s="538"/>
      <c r="BOP11" s="538"/>
      <c r="BOQ11" s="538"/>
      <c r="BOR11" s="538"/>
      <c r="BOS11" s="538"/>
      <c r="BOT11" s="538"/>
      <c r="BOU11" s="538"/>
      <c r="BOV11" s="538"/>
      <c r="BOW11" s="538"/>
      <c r="BOX11" s="538"/>
      <c r="BOY11" s="538"/>
      <c r="BOZ11" s="538"/>
      <c r="BPA11" s="538"/>
      <c r="BPB11" s="538"/>
      <c r="BPC11" s="538"/>
      <c r="BPD11" s="538"/>
      <c r="BPE11" s="538"/>
      <c r="BPF11" s="538"/>
      <c r="BPG11" s="538"/>
      <c r="BPH11" s="538"/>
      <c r="BPI11" s="538"/>
      <c r="BPJ11" s="538"/>
      <c r="BPK11" s="538"/>
      <c r="BPL11" s="538"/>
      <c r="BPM11" s="538"/>
      <c r="BPN11" s="538"/>
      <c r="BPO11" s="538"/>
      <c r="BPP11" s="538"/>
      <c r="BPQ11" s="538"/>
      <c r="BPR11" s="538"/>
      <c r="BPS11" s="538"/>
      <c r="BPT11" s="538"/>
      <c r="BPU11" s="538"/>
      <c r="BPV11" s="538"/>
      <c r="BPW11" s="538"/>
      <c r="BPX11" s="538"/>
      <c r="BPY11" s="538"/>
      <c r="BPZ11" s="538"/>
      <c r="BQA11" s="538"/>
      <c r="BQB11" s="538"/>
      <c r="BQC11" s="538"/>
      <c r="BQD11" s="538"/>
      <c r="BQE11" s="538"/>
      <c r="BQF11" s="538"/>
      <c r="BQG11" s="538"/>
      <c r="BQH11" s="538"/>
      <c r="BQI11" s="538"/>
      <c r="BQJ11" s="538"/>
      <c r="BQK11" s="538"/>
      <c r="BQL11" s="538"/>
      <c r="BQM11" s="538"/>
      <c r="BQN11" s="538"/>
      <c r="BQO11" s="538"/>
      <c r="BQP11" s="538"/>
      <c r="BQQ11" s="538"/>
      <c r="BQR11" s="538"/>
      <c r="BQS11" s="538"/>
      <c r="BQT11" s="538"/>
      <c r="BQU11" s="538"/>
      <c r="BQV11" s="538"/>
      <c r="BQW11" s="538"/>
      <c r="BQX11" s="538"/>
      <c r="BQY11" s="538"/>
      <c r="BQZ11" s="538"/>
      <c r="BRA11" s="538"/>
      <c r="BRB11" s="538"/>
      <c r="BRC11" s="538"/>
      <c r="BRD11" s="538"/>
      <c r="BRE11" s="538"/>
      <c r="BRF11" s="538"/>
      <c r="BRG11" s="538"/>
      <c r="BRH11" s="538"/>
      <c r="BRI11" s="538"/>
      <c r="BRJ11" s="538"/>
      <c r="BRK11" s="538"/>
      <c r="BRL11" s="538"/>
      <c r="BRM11" s="538"/>
      <c r="BRN11" s="538"/>
      <c r="BRO11" s="538"/>
      <c r="BRP11" s="538"/>
      <c r="BRQ11" s="538"/>
      <c r="BRR11" s="538"/>
      <c r="BRS11" s="538"/>
      <c r="BRT11" s="538"/>
      <c r="BRU11" s="538"/>
      <c r="BRV11" s="538"/>
      <c r="BRW11" s="538"/>
      <c r="BRX11" s="538"/>
      <c r="BRY11" s="538"/>
      <c r="BRZ11" s="538"/>
      <c r="BSA11" s="538"/>
      <c r="BSB11" s="538"/>
      <c r="BSC11" s="538"/>
      <c r="BSD11" s="538"/>
      <c r="BSE11" s="538"/>
      <c r="BSF11" s="538"/>
      <c r="BSG11" s="538"/>
      <c r="BSH11" s="538"/>
      <c r="BSI11" s="538"/>
      <c r="BSJ11" s="538"/>
      <c r="BSK11" s="538"/>
      <c r="BSL11" s="538"/>
      <c r="BSM11" s="538"/>
      <c r="BSN11" s="538"/>
      <c r="BSO11" s="538"/>
      <c r="BSP11" s="538"/>
      <c r="BSQ11" s="538"/>
      <c r="BSR11" s="538"/>
      <c r="BSS11" s="538"/>
      <c r="BST11" s="538"/>
      <c r="BSU11" s="538"/>
      <c r="BSV11" s="538"/>
      <c r="BSW11" s="538"/>
      <c r="BSX11" s="538"/>
      <c r="BSY11" s="538"/>
      <c r="BSZ11" s="538"/>
      <c r="BTA11" s="538"/>
      <c r="BTB11" s="538"/>
      <c r="BTC11" s="538"/>
      <c r="BTD11" s="538"/>
      <c r="BTE11" s="538"/>
      <c r="BTF11" s="538"/>
      <c r="BTG11" s="538"/>
      <c r="BTH11" s="538"/>
      <c r="BTI11" s="538"/>
      <c r="BTJ11" s="538"/>
      <c r="BTK11" s="538"/>
      <c r="BTL11" s="538"/>
      <c r="BTM11" s="538"/>
      <c r="BTN11" s="538"/>
      <c r="BTO11" s="538"/>
      <c r="BTP11" s="538"/>
      <c r="BTQ11" s="538"/>
      <c r="BTR11" s="538"/>
      <c r="BTS11" s="538"/>
      <c r="BTT11" s="538"/>
      <c r="BTU11" s="538"/>
      <c r="BTV11" s="538"/>
      <c r="BTW11" s="538"/>
      <c r="BTX11" s="538"/>
      <c r="BTY11" s="538"/>
      <c r="BTZ11" s="538"/>
      <c r="BUA11" s="538"/>
      <c r="BUB11" s="538"/>
      <c r="BUC11" s="538"/>
      <c r="BUD11" s="538"/>
      <c r="BUE11" s="538"/>
      <c r="BUF11" s="538"/>
      <c r="BUG11" s="538"/>
      <c r="BUH11" s="538"/>
      <c r="BUI11" s="538"/>
      <c r="BUJ11" s="538"/>
      <c r="BUK11" s="538"/>
      <c r="BUL11" s="538"/>
      <c r="BUM11" s="538"/>
      <c r="BUN11" s="538"/>
      <c r="BUO11" s="538"/>
      <c r="BUP11" s="538"/>
      <c r="BUQ11" s="538"/>
      <c r="BUR11" s="538"/>
      <c r="BUS11" s="538"/>
      <c r="BUT11" s="538"/>
      <c r="BUU11" s="538"/>
      <c r="BUV11" s="538"/>
      <c r="BUW11" s="538"/>
      <c r="BUX11" s="538"/>
      <c r="BUY11" s="538"/>
      <c r="BUZ11" s="538"/>
      <c r="BVA11" s="538"/>
      <c r="BVB11" s="538"/>
      <c r="BVC11" s="538"/>
      <c r="BVD11" s="538"/>
      <c r="BVE11" s="538"/>
      <c r="BVF11" s="538"/>
      <c r="BVG11" s="538"/>
      <c r="BVH11" s="538"/>
      <c r="BVI11" s="538"/>
      <c r="BVJ11" s="538"/>
      <c r="BVK11" s="538"/>
      <c r="BVL11" s="538"/>
      <c r="BVM11" s="538"/>
      <c r="BVN11" s="538"/>
      <c r="BVO11" s="538"/>
      <c r="BVP11" s="538"/>
      <c r="BVQ11" s="538"/>
      <c r="BVR11" s="538"/>
      <c r="BVS11" s="538"/>
      <c r="BVT11" s="538"/>
      <c r="BVU11" s="538"/>
      <c r="BVV11" s="538"/>
      <c r="BVW11" s="538"/>
      <c r="BVX11" s="538"/>
      <c r="BVY11" s="538"/>
      <c r="BVZ11" s="538"/>
      <c r="BWA11" s="538"/>
      <c r="BWB11" s="538"/>
      <c r="BWC11" s="538"/>
      <c r="BWD11" s="538"/>
      <c r="BWE11" s="538"/>
      <c r="BWF11" s="538"/>
      <c r="BWG11" s="538"/>
      <c r="BWH11" s="538"/>
      <c r="BWI11" s="538"/>
      <c r="BWJ11" s="538"/>
      <c r="BWK11" s="538"/>
      <c r="BWL11" s="538"/>
      <c r="BWM11" s="538"/>
      <c r="BWN11" s="538"/>
      <c r="BWO11" s="538"/>
      <c r="BWP11" s="538"/>
      <c r="BWQ11" s="538"/>
      <c r="BWR11" s="538"/>
      <c r="BWS11" s="538"/>
      <c r="BWT11" s="538"/>
      <c r="BWU11" s="538"/>
      <c r="BWV11" s="538"/>
      <c r="BWW11" s="538"/>
      <c r="BWX11" s="538"/>
      <c r="BWY11" s="538"/>
      <c r="BWZ11" s="538"/>
      <c r="BXA11" s="538"/>
      <c r="BXB11" s="538"/>
      <c r="BXC11" s="538"/>
      <c r="BXD11" s="538"/>
      <c r="BXE11" s="538"/>
      <c r="BXF11" s="538"/>
      <c r="BXG11" s="538"/>
      <c r="BXH11" s="538"/>
      <c r="BXI11" s="538"/>
      <c r="BXJ11" s="538"/>
      <c r="BXK11" s="538"/>
      <c r="BXL11" s="538"/>
      <c r="BXM11" s="538"/>
      <c r="BXN11" s="538"/>
      <c r="BXO11" s="538"/>
      <c r="BXP11" s="538"/>
      <c r="BXQ11" s="538"/>
      <c r="BXR11" s="538"/>
      <c r="BXS11" s="538"/>
      <c r="BXT11" s="538"/>
      <c r="BXU11" s="538"/>
      <c r="BXV11" s="538"/>
      <c r="BXW11" s="538"/>
      <c r="BXX11" s="538"/>
      <c r="BXY11" s="538"/>
      <c r="BXZ11" s="538"/>
      <c r="BYA11" s="538"/>
      <c r="BYB11" s="538"/>
      <c r="BYC11" s="538"/>
      <c r="BYD11" s="538"/>
      <c r="BYE11" s="538"/>
      <c r="BYF11" s="538"/>
      <c r="BYG11" s="538"/>
      <c r="BYH11" s="538"/>
      <c r="BYI11" s="538"/>
      <c r="BYJ11" s="538"/>
      <c r="BYK11" s="538"/>
      <c r="BYL11" s="538"/>
      <c r="BYM11" s="538"/>
      <c r="BYN11" s="538"/>
      <c r="BYO11" s="538"/>
      <c r="BYP11" s="538"/>
      <c r="BYQ11" s="538"/>
      <c r="BYR11" s="538"/>
      <c r="BYS11" s="538"/>
      <c r="BYT11" s="538"/>
      <c r="BYU11" s="538"/>
      <c r="BYV11" s="538"/>
      <c r="BYW11" s="538"/>
      <c r="BYX11" s="538"/>
      <c r="BYY11" s="538"/>
      <c r="BYZ11" s="538"/>
      <c r="BZA11" s="538"/>
      <c r="BZB11" s="538"/>
      <c r="BZC11" s="538"/>
      <c r="BZD11" s="538"/>
      <c r="BZE11" s="538"/>
      <c r="BZF11" s="538"/>
      <c r="BZG11" s="538"/>
      <c r="BZH11" s="538"/>
      <c r="BZI11" s="538"/>
      <c r="BZJ11" s="538"/>
      <c r="BZK11" s="538"/>
      <c r="BZL11" s="538"/>
      <c r="BZM11" s="538"/>
      <c r="BZN11" s="538"/>
      <c r="BZO11" s="538"/>
      <c r="BZP11" s="538"/>
      <c r="BZQ11" s="538"/>
      <c r="BZR11" s="538"/>
      <c r="BZS11" s="538"/>
      <c r="BZT11" s="538"/>
      <c r="BZU11" s="538"/>
      <c r="BZV11" s="538"/>
      <c r="BZW11" s="538"/>
      <c r="BZX11" s="538"/>
      <c r="BZY11" s="538"/>
      <c r="BZZ11" s="538"/>
      <c r="CAA11" s="538"/>
      <c r="CAB11" s="538"/>
      <c r="CAC11" s="538"/>
      <c r="CAD11" s="538"/>
      <c r="CAE11" s="538"/>
      <c r="CAF11" s="538"/>
      <c r="CAG11" s="538"/>
      <c r="CAH11" s="538"/>
      <c r="CAI11" s="538"/>
      <c r="CAJ11" s="538"/>
      <c r="CAK11" s="538"/>
      <c r="CAL11" s="538"/>
      <c r="CAM11" s="538"/>
      <c r="CAN11" s="538"/>
      <c r="CAO11" s="538"/>
      <c r="CAP11" s="538"/>
      <c r="CAQ11" s="538"/>
      <c r="CAR11" s="538"/>
      <c r="CAS11" s="538"/>
      <c r="CAT11" s="538"/>
      <c r="CAU11" s="538"/>
      <c r="CAV11" s="538"/>
      <c r="CAW11" s="538"/>
      <c r="CAX11" s="538"/>
      <c r="CAY11" s="538"/>
      <c r="CAZ11" s="538"/>
      <c r="CBA11" s="538"/>
      <c r="CBB11" s="538"/>
      <c r="CBC11" s="538"/>
      <c r="CBD11" s="538"/>
      <c r="CBE11" s="538"/>
      <c r="CBF11" s="538"/>
      <c r="CBG11" s="538"/>
      <c r="CBH11" s="538"/>
      <c r="CBI11" s="538"/>
      <c r="CBJ11" s="538"/>
      <c r="CBK11" s="538"/>
      <c r="CBL11" s="538"/>
      <c r="CBM11" s="538"/>
      <c r="CBN11" s="538"/>
      <c r="CBO11" s="538"/>
      <c r="CBP11" s="538"/>
      <c r="CBQ11" s="538"/>
      <c r="CBR11" s="538"/>
      <c r="CBS11" s="538"/>
      <c r="CBT11" s="538"/>
      <c r="CBU11" s="538"/>
      <c r="CBV11" s="538"/>
      <c r="CBW11" s="538"/>
      <c r="CBX11" s="538"/>
      <c r="CBY11" s="538"/>
      <c r="CBZ11" s="538"/>
      <c r="CCA11" s="538"/>
      <c r="CCB11" s="538"/>
      <c r="CCC11" s="538"/>
      <c r="CCD11" s="538"/>
      <c r="CCE11" s="538"/>
      <c r="CCF11" s="538"/>
      <c r="CCG11" s="538"/>
      <c r="CCH11" s="538"/>
      <c r="CCI11" s="538"/>
      <c r="CCJ11" s="538"/>
      <c r="CCK11" s="538"/>
      <c r="CCL11" s="538"/>
      <c r="CCM11" s="538"/>
      <c r="CCN11" s="538"/>
      <c r="CCO11" s="538"/>
      <c r="CCP11" s="538"/>
      <c r="CCQ11" s="538"/>
      <c r="CCR11" s="538"/>
      <c r="CCS11" s="538"/>
      <c r="CCT11" s="538"/>
      <c r="CCU11" s="538"/>
      <c r="CCV11" s="538"/>
      <c r="CCW11" s="538"/>
      <c r="CCX11" s="538"/>
      <c r="CCY11" s="538"/>
      <c r="CCZ11" s="538"/>
      <c r="CDA11" s="538"/>
      <c r="CDB11" s="538"/>
      <c r="CDC11" s="538"/>
      <c r="CDD11" s="538"/>
      <c r="CDE11" s="538"/>
      <c r="CDF11" s="538"/>
      <c r="CDG11" s="538"/>
      <c r="CDH11" s="538"/>
      <c r="CDI11" s="538"/>
      <c r="CDJ11" s="538"/>
      <c r="CDK11" s="538"/>
      <c r="CDL11" s="538"/>
      <c r="CDM11" s="538"/>
      <c r="CDN11" s="538"/>
      <c r="CDO11" s="538"/>
      <c r="CDP11" s="538"/>
      <c r="CDQ11" s="538"/>
      <c r="CDR11" s="538"/>
      <c r="CDS11" s="538"/>
      <c r="CDT11" s="538"/>
      <c r="CDU11" s="538"/>
      <c r="CDV11" s="538"/>
      <c r="CDW11" s="538"/>
      <c r="CDX11" s="538"/>
      <c r="CDY11" s="538"/>
      <c r="CDZ11" s="538"/>
      <c r="CEA11" s="538"/>
      <c r="CEB11" s="538"/>
      <c r="CEC11" s="538"/>
      <c r="CED11" s="538"/>
      <c r="CEE11" s="538"/>
      <c r="CEF11" s="538"/>
      <c r="CEG11" s="538"/>
      <c r="CEH11" s="538"/>
      <c r="CEI11" s="538"/>
      <c r="CEJ11" s="538"/>
      <c r="CEK11" s="538"/>
      <c r="CEL11" s="538"/>
      <c r="CEM11" s="538"/>
      <c r="CEN11" s="538"/>
      <c r="CEO11" s="538"/>
      <c r="CEP11" s="538"/>
      <c r="CEQ11" s="538"/>
      <c r="CER11" s="538"/>
      <c r="CES11" s="538"/>
      <c r="CET11" s="538"/>
      <c r="CEU11" s="538"/>
      <c r="CEV11" s="538"/>
      <c r="CEW11" s="538"/>
      <c r="CEX11" s="538"/>
      <c r="CEY11" s="538"/>
      <c r="CEZ11" s="538"/>
      <c r="CFA11" s="538"/>
      <c r="CFB11" s="538"/>
      <c r="CFC11" s="538"/>
      <c r="CFD11" s="538"/>
      <c r="CFE11" s="538"/>
      <c r="CFF11" s="538"/>
      <c r="CFG11" s="538"/>
      <c r="CFH11" s="538"/>
      <c r="CFI11" s="538"/>
      <c r="CFJ11" s="538"/>
      <c r="CFK11" s="538"/>
      <c r="CFL11" s="538"/>
      <c r="CFM11" s="538"/>
      <c r="CFN11" s="538"/>
      <c r="CFO11" s="538"/>
      <c r="CFP11" s="538"/>
      <c r="CFQ11" s="538"/>
      <c r="CFR11" s="538"/>
      <c r="CFS11" s="538"/>
      <c r="CFT11" s="538"/>
      <c r="CFU11" s="538"/>
      <c r="CFV11" s="538"/>
      <c r="CFW11" s="538"/>
      <c r="CFX11" s="538"/>
      <c r="CFY11" s="538"/>
      <c r="CFZ11" s="538"/>
      <c r="CGA11" s="538"/>
      <c r="CGB11" s="538"/>
      <c r="CGC11" s="538"/>
      <c r="CGD11" s="538"/>
      <c r="CGE11" s="538"/>
      <c r="CGF11" s="538"/>
      <c r="CGG11" s="538"/>
      <c r="CGH11" s="538"/>
      <c r="CGI11" s="538"/>
      <c r="CGJ11" s="538"/>
      <c r="CGK11" s="538"/>
      <c r="CGL11" s="538"/>
      <c r="CGM11" s="538"/>
      <c r="CGN11" s="538"/>
      <c r="CGO11" s="538"/>
      <c r="CGP11" s="538"/>
      <c r="CGQ11" s="538"/>
      <c r="CGR11" s="538"/>
      <c r="CGS11" s="538"/>
      <c r="CGT11" s="538"/>
      <c r="CGU11" s="538"/>
      <c r="CGV11" s="538"/>
      <c r="CGW11" s="538"/>
      <c r="CGX11" s="538"/>
      <c r="CGY11" s="538"/>
      <c r="CGZ11" s="538"/>
      <c r="CHA11" s="538"/>
      <c r="CHB11" s="538"/>
      <c r="CHC11" s="538"/>
      <c r="CHD11" s="538"/>
      <c r="CHE11" s="538"/>
      <c r="CHF11" s="538"/>
      <c r="CHG11" s="538"/>
      <c r="CHH11" s="538"/>
      <c r="CHI11" s="538"/>
      <c r="CHJ11" s="538"/>
      <c r="CHK11" s="538"/>
      <c r="CHL11" s="538"/>
      <c r="CHM11" s="538"/>
      <c r="CHN11" s="538"/>
      <c r="CHO11" s="538"/>
      <c r="CHP11" s="538"/>
      <c r="CHQ11" s="538"/>
      <c r="CHR11" s="538"/>
      <c r="CHS11" s="538"/>
      <c r="CHT11" s="538"/>
      <c r="CHU11" s="538"/>
      <c r="CHV11" s="538"/>
      <c r="CHW11" s="538"/>
      <c r="CHX11" s="538"/>
      <c r="CHY11" s="538"/>
      <c r="CHZ11" s="538"/>
      <c r="CIA11" s="538"/>
      <c r="CIB11" s="538"/>
      <c r="CIC11" s="538"/>
      <c r="CID11" s="538"/>
      <c r="CIE11" s="538"/>
      <c r="CIF11" s="538"/>
      <c r="CIG11" s="538"/>
      <c r="CIH11" s="538"/>
      <c r="CII11" s="538"/>
      <c r="CIJ11" s="538"/>
      <c r="CIK11" s="538"/>
      <c r="CIL11" s="538"/>
      <c r="CIM11" s="538"/>
      <c r="CIN11" s="538"/>
      <c r="CIO11" s="538"/>
      <c r="CIP11" s="538"/>
      <c r="CIQ11" s="538"/>
      <c r="CIR11" s="538"/>
      <c r="CIS11" s="538"/>
      <c r="CIT11" s="538"/>
      <c r="CIU11" s="538"/>
      <c r="CIV11" s="538"/>
      <c r="CIW11" s="538"/>
      <c r="CIX11" s="538"/>
      <c r="CIY11" s="538"/>
      <c r="CIZ11" s="538"/>
      <c r="CJA11" s="538"/>
      <c r="CJB11" s="538"/>
      <c r="CJC11" s="538"/>
      <c r="CJD11" s="538"/>
      <c r="CJE11" s="538"/>
      <c r="CJF11" s="538"/>
      <c r="CJG11" s="538"/>
      <c r="CJH11" s="538"/>
      <c r="CJI11" s="538"/>
      <c r="CJJ11" s="538"/>
      <c r="CJK11" s="538"/>
      <c r="CJL11" s="538"/>
      <c r="CJM11" s="538"/>
      <c r="CJN11" s="538"/>
      <c r="CJO11" s="538"/>
      <c r="CJP11" s="538"/>
      <c r="CJQ11" s="538"/>
      <c r="CJR11" s="538"/>
      <c r="CJS11" s="538"/>
      <c r="CJT11" s="538"/>
      <c r="CJU11" s="538"/>
      <c r="CJV11" s="538"/>
      <c r="CJW11" s="538"/>
      <c r="CJX11" s="538"/>
      <c r="CJY11" s="538"/>
      <c r="CJZ11" s="538"/>
      <c r="CKA11" s="538"/>
      <c r="CKB11" s="538"/>
      <c r="CKC11" s="538"/>
      <c r="CKD11" s="538"/>
      <c r="CKE11" s="538"/>
      <c r="CKF11" s="538"/>
      <c r="CKG11" s="538"/>
      <c r="CKH11" s="538"/>
      <c r="CKI11" s="538"/>
      <c r="CKJ11" s="538"/>
      <c r="CKK11" s="538"/>
      <c r="CKL11" s="538"/>
      <c r="CKM11" s="538"/>
      <c r="CKN11" s="538"/>
      <c r="CKO11" s="538"/>
      <c r="CKP11" s="538"/>
      <c r="CKQ11" s="538"/>
      <c r="CKR11" s="538"/>
      <c r="CKS11" s="538"/>
      <c r="CKT11" s="538"/>
      <c r="CKU11" s="538"/>
      <c r="CKV11" s="538"/>
      <c r="CKW11" s="538"/>
      <c r="CKX11" s="538"/>
      <c r="CKY11" s="538"/>
      <c r="CKZ11" s="538"/>
      <c r="CLA11" s="538"/>
      <c r="CLB11" s="538"/>
      <c r="CLC11" s="538"/>
      <c r="CLD11" s="538"/>
      <c r="CLE11" s="538"/>
      <c r="CLF11" s="538"/>
      <c r="CLG11" s="538"/>
      <c r="CLH11" s="538"/>
      <c r="CLI11" s="538"/>
      <c r="CLJ11" s="538"/>
      <c r="CLK11" s="538"/>
      <c r="CLL11" s="538"/>
      <c r="CLM11" s="538"/>
      <c r="CLN11" s="538"/>
      <c r="CLO11" s="538"/>
      <c r="CLP11" s="538"/>
      <c r="CLQ11" s="538"/>
      <c r="CLR11" s="538"/>
      <c r="CLS11" s="538"/>
      <c r="CLT11" s="538"/>
      <c r="CLU11" s="538"/>
      <c r="CLV11" s="538"/>
      <c r="CLW11" s="538"/>
      <c r="CLX11" s="538"/>
      <c r="CLY11" s="538"/>
      <c r="CLZ11" s="538"/>
      <c r="CMA11" s="538"/>
      <c r="CMB11" s="538"/>
      <c r="CMC11" s="538"/>
      <c r="CMD11" s="538"/>
      <c r="CME11" s="538"/>
      <c r="CMF11" s="538"/>
      <c r="CMG11" s="538"/>
      <c r="CMH11" s="538"/>
      <c r="CMI11" s="538"/>
      <c r="CMJ11" s="538"/>
      <c r="CMK11" s="538"/>
      <c r="CML11" s="538"/>
      <c r="CMM11" s="538"/>
      <c r="CMN11" s="538"/>
      <c r="CMO11" s="538"/>
      <c r="CMP11" s="538"/>
      <c r="CMQ11" s="538"/>
      <c r="CMR11" s="538"/>
      <c r="CMS11" s="538"/>
      <c r="CMT11" s="538"/>
      <c r="CMU11" s="538"/>
      <c r="CMV11" s="538"/>
      <c r="CMW11" s="538"/>
      <c r="CMX11" s="538"/>
      <c r="CMY11" s="538"/>
      <c r="CMZ11" s="538"/>
      <c r="CNA11" s="538"/>
      <c r="CNB11" s="538"/>
      <c r="CNC11" s="538"/>
      <c r="CND11" s="538"/>
      <c r="CNE11" s="538"/>
      <c r="CNF11" s="538"/>
      <c r="CNG11" s="538"/>
      <c r="CNH11" s="538"/>
      <c r="CNI11" s="538"/>
      <c r="CNJ11" s="538"/>
      <c r="CNK11" s="538"/>
      <c r="CNL11" s="538"/>
      <c r="CNM11" s="538"/>
      <c r="CNN11" s="538"/>
      <c r="CNO11" s="538"/>
      <c r="CNP11" s="538"/>
      <c r="CNQ11" s="538"/>
      <c r="CNR11" s="538"/>
      <c r="CNS11" s="538"/>
      <c r="CNT11" s="538"/>
      <c r="CNU11" s="538"/>
      <c r="CNV11" s="538"/>
      <c r="CNW11" s="538"/>
      <c r="CNX11" s="538"/>
      <c r="CNY11" s="538"/>
      <c r="CNZ11" s="538"/>
      <c r="COA11" s="538"/>
      <c r="COB11" s="538"/>
      <c r="COC11" s="538"/>
      <c r="COD11" s="538"/>
      <c r="COE11" s="538"/>
      <c r="COF11" s="538"/>
      <c r="COG11" s="538"/>
      <c r="COH11" s="538"/>
      <c r="COI11" s="538"/>
      <c r="COJ11" s="538"/>
      <c r="COK11" s="538"/>
      <c r="COL11" s="538"/>
      <c r="COM11" s="538"/>
      <c r="CON11" s="538"/>
      <c r="COO11" s="538"/>
      <c r="COP11" s="538"/>
      <c r="COQ11" s="538"/>
      <c r="COR11" s="538"/>
      <c r="COS11" s="538"/>
      <c r="COT11" s="538"/>
      <c r="COU11" s="538"/>
      <c r="COV11" s="538"/>
      <c r="COW11" s="538"/>
      <c r="COX11" s="538"/>
      <c r="COY11" s="538"/>
      <c r="COZ11" s="538"/>
      <c r="CPA11" s="538"/>
      <c r="CPB11" s="538"/>
      <c r="CPC11" s="538"/>
      <c r="CPD11" s="538"/>
      <c r="CPE11" s="538"/>
      <c r="CPF11" s="538"/>
      <c r="CPG11" s="538"/>
      <c r="CPH11" s="538"/>
      <c r="CPI11" s="538"/>
      <c r="CPJ11" s="538"/>
      <c r="CPK11" s="538"/>
      <c r="CPL11" s="538"/>
      <c r="CPM11" s="538"/>
      <c r="CPN11" s="538"/>
      <c r="CPO11" s="538"/>
      <c r="CPP11" s="538"/>
      <c r="CPQ11" s="538"/>
      <c r="CPR11" s="538"/>
      <c r="CPS11" s="538"/>
      <c r="CPT11" s="538"/>
      <c r="CPU11" s="538"/>
      <c r="CPV11" s="538"/>
      <c r="CPW11" s="538"/>
      <c r="CPX11" s="538"/>
      <c r="CPY11" s="538"/>
      <c r="CPZ11" s="538"/>
      <c r="CQA11" s="538"/>
      <c r="CQB11" s="538"/>
      <c r="CQC11" s="538"/>
      <c r="CQD11" s="538"/>
      <c r="CQE11" s="538"/>
      <c r="CQF11" s="538"/>
      <c r="CQG11" s="538"/>
      <c r="CQH11" s="538"/>
      <c r="CQI11" s="538"/>
      <c r="CQJ11" s="538"/>
      <c r="CQK11" s="538"/>
      <c r="CQL11" s="538"/>
      <c r="CQM11" s="538"/>
      <c r="CQN11" s="538"/>
      <c r="CQO11" s="538"/>
      <c r="CQP11" s="538"/>
      <c r="CQQ11" s="538"/>
      <c r="CQR11" s="538"/>
      <c r="CQS11" s="538"/>
      <c r="CQT11" s="538"/>
      <c r="CQU11" s="538"/>
      <c r="CQV11" s="538"/>
      <c r="CQW11" s="538"/>
      <c r="CQX11" s="538"/>
      <c r="CQY11" s="538"/>
      <c r="CQZ11" s="538"/>
      <c r="CRA11" s="538"/>
      <c r="CRB11" s="538"/>
      <c r="CRC11" s="538"/>
      <c r="CRD11" s="538"/>
      <c r="CRE11" s="538"/>
      <c r="CRF11" s="538"/>
      <c r="CRG11" s="538"/>
      <c r="CRH11" s="538"/>
      <c r="CRI11" s="538"/>
      <c r="CRJ11" s="538"/>
      <c r="CRK11" s="538"/>
      <c r="CRL11" s="538"/>
      <c r="CRM11" s="538"/>
      <c r="CRN11" s="538"/>
      <c r="CRO11" s="538"/>
      <c r="CRP11" s="538"/>
      <c r="CRQ11" s="538"/>
      <c r="CRR11" s="538"/>
      <c r="CRS11" s="538"/>
      <c r="CRT11" s="538"/>
      <c r="CRU11" s="538"/>
      <c r="CRV11" s="538"/>
      <c r="CRW11" s="538"/>
      <c r="CRX11" s="538"/>
      <c r="CRY11" s="538"/>
      <c r="CRZ11" s="538"/>
      <c r="CSA11" s="538"/>
      <c r="CSB11" s="538"/>
      <c r="CSC11" s="538"/>
      <c r="CSD11" s="538"/>
      <c r="CSE11" s="538"/>
      <c r="CSF11" s="538"/>
      <c r="CSG11" s="538"/>
      <c r="CSH11" s="538"/>
      <c r="CSI11" s="538"/>
      <c r="CSJ11" s="538"/>
      <c r="CSK11" s="538"/>
      <c r="CSL11" s="538"/>
      <c r="CSM11" s="538"/>
      <c r="CSN11" s="538"/>
      <c r="CSO11" s="538"/>
      <c r="CSP11" s="538"/>
      <c r="CSQ11" s="538"/>
      <c r="CSR11" s="538"/>
      <c r="CSS11" s="538"/>
      <c r="CST11" s="538"/>
      <c r="CSU11" s="538"/>
      <c r="CSV11" s="538"/>
      <c r="CSW11" s="538"/>
      <c r="CSX11" s="538"/>
      <c r="CSY11" s="538"/>
      <c r="CSZ11" s="538"/>
      <c r="CTA11" s="538"/>
      <c r="CTB11" s="538"/>
      <c r="CTC11" s="538"/>
      <c r="CTD11" s="538"/>
      <c r="CTE11" s="538"/>
      <c r="CTF11" s="538"/>
      <c r="CTG11" s="538"/>
      <c r="CTH11" s="538"/>
      <c r="CTI11" s="538"/>
      <c r="CTJ11" s="538"/>
      <c r="CTK11" s="538"/>
      <c r="CTL11" s="538"/>
      <c r="CTM11" s="538"/>
      <c r="CTN11" s="538"/>
      <c r="CTO11" s="538"/>
      <c r="CTP11" s="538"/>
      <c r="CTQ11" s="538"/>
      <c r="CTR11" s="538"/>
      <c r="CTS11" s="538"/>
      <c r="CTT11" s="538"/>
      <c r="CTU11" s="538"/>
      <c r="CTV11" s="538"/>
      <c r="CTW11" s="538"/>
      <c r="CTX11" s="538"/>
      <c r="CTY11" s="538"/>
      <c r="CTZ11" s="538"/>
      <c r="CUA11" s="538"/>
      <c r="CUB11" s="538"/>
      <c r="CUC11" s="538"/>
      <c r="CUD11" s="538"/>
      <c r="CUE11" s="538"/>
      <c r="CUF11" s="538"/>
      <c r="CUG11" s="538"/>
      <c r="CUH11" s="538"/>
      <c r="CUI11" s="538"/>
      <c r="CUJ11" s="538"/>
      <c r="CUK11" s="538"/>
      <c r="CUL11" s="538"/>
      <c r="CUM11" s="538"/>
      <c r="CUN11" s="538"/>
      <c r="CUO11" s="538"/>
      <c r="CUP11" s="538"/>
      <c r="CUQ11" s="538"/>
      <c r="CUR11" s="538"/>
      <c r="CUS11" s="538"/>
      <c r="CUT11" s="538"/>
      <c r="CUU11" s="538"/>
      <c r="CUV11" s="538"/>
      <c r="CUW11" s="538"/>
      <c r="CUX11" s="538"/>
      <c r="CUY11" s="538"/>
      <c r="CUZ11" s="538"/>
      <c r="CVA11" s="538"/>
      <c r="CVB11" s="538"/>
      <c r="CVC11" s="538"/>
      <c r="CVD11" s="538"/>
      <c r="CVE11" s="538"/>
      <c r="CVF11" s="538"/>
      <c r="CVG11" s="538"/>
      <c r="CVH11" s="538"/>
      <c r="CVI11" s="538"/>
      <c r="CVJ11" s="538"/>
      <c r="CVK11" s="538"/>
      <c r="CVL11" s="538"/>
      <c r="CVM11" s="538"/>
      <c r="CVN11" s="538"/>
      <c r="CVO11" s="538"/>
      <c r="CVP11" s="538"/>
      <c r="CVQ11" s="538"/>
      <c r="CVR11" s="538"/>
      <c r="CVS11" s="538"/>
      <c r="CVT11" s="538"/>
      <c r="CVU11" s="538"/>
      <c r="CVV11" s="538"/>
      <c r="CVW11" s="538"/>
      <c r="CVX11" s="538"/>
      <c r="CVY11" s="538"/>
      <c r="CVZ11" s="538"/>
      <c r="CWA11" s="538"/>
      <c r="CWB11" s="538"/>
      <c r="CWC11" s="538"/>
      <c r="CWD11" s="538"/>
      <c r="CWE11" s="538"/>
      <c r="CWF11" s="538"/>
      <c r="CWG11" s="538"/>
      <c r="CWH11" s="538"/>
      <c r="CWI11" s="538"/>
      <c r="CWJ11" s="538"/>
      <c r="CWK11" s="538"/>
      <c r="CWL11" s="538"/>
      <c r="CWM11" s="538"/>
      <c r="CWN11" s="538"/>
      <c r="CWO11" s="538"/>
      <c r="CWP11" s="538"/>
      <c r="CWQ11" s="538"/>
      <c r="CWR11" s="538"/>
      <c r="CWS11" s="538"/>
      <c r="CWT11" s="538"/>
      <c r="CWU11" s="538"/>
      <c r="CWV11" s="538"/>
      <c r="CWW11" s="538"/>
      <c r="CWX11" s="538"/>
      <c r="CWY11" s="538"/>
      <c r="CWZ11" s="538"/>
      <c r="CXA11" s="538"/>
      <c r="CXB11" s="538"/>
      <c r="CXC11" s="538"/>
      <c r="CXD11" s="538"/>
      <c r="CXE11" s="538"/>
      <c r="CXF11" s="538"/>
      <c r="CXG11" s="538"/>
      <c r="CXH11" s="538"/>
      <c r="CXI11" s="538"/>
      <c r="CXJ11" s="538"/>
      <c r="CXK11" s="538"/>
      <c r="CXL11" s="538"/>
      <c r="CXM11" s="538"/>
      <c r="CXN11" s="538"/>
      <c r="CXO11" s="538"/>
      <c r="CXP11" s="538"/>
      <c r="CXQ11" s="538"/>
      <c r="CXR11" s="538"/>
      <c r="CXS11" s="538"/>
      <c r="CXT11" s="538"/>
      <c r="CXU11" s="538"/>
      <c r="CXV11" s="538"/>
      <c r="CXW11" s="538"/>
      <c r="CXX11" s="538"/>
      <c r="CXY11" s="538"/>
      <c r="CXZ11" s="538"/>
      <c r="CYA11" s="538"/>
      <c r="CYB11" s="538"/>
      <c r="CYC11" s="538"/>
      <c r="CYD11" s="538"/>
      <c r="CYE11" s="538"/>
      <c r="CYF11" s="538"/>
      <c r="CYG11" s="538"/>
      <c r="CYH11" s="538"/>
      <c r="CYI11" s="538"/>
      <c r="CYJ11" s="538"/>
      <c r="CYK11" s="538"/>
      <c r="CYL11" s="538"/>
      <c r="CYM11" s="538"/>
      <c r="CYN11" s="538"/>
      <c r="CYO11" s="538"/>
      <c r="CYP11" s="538"/>
      <c r="CYQ11" s="538"/>
      <c r="CYR11" s="538"/>
      <c r="CYS11" s="538"/>
      <c r="CYT11" s="538"/>
      <c r="CYU11" s="538"/>
      <c r="CYV11" s="538"/>
      <c r="CYW11" s="538"/>
      <c r="CYX11" s="538"/>
      <c r="CYY11" s="538"/>
      <c r="CYZ11" s="538"/>
      <c r="CZA11" s="538"/>
      <c r="CZB11" s="538"/>
      <c r="CZC11" s="538"/>
      <c r="CZD11" s="538"/>
      <c r="CZE11" s="538"/>
      <c r="CZF11" s="538"/>
      <c r="CZG11" s="538"/>
      <c r="CZH11" s="538"/>
      <c r="CZI11" s="538"/>
      <c r="CZJ11" s="538"/>
      <c r="CZK11" s="538"/>
      <c r="CZL11" s="538"/>
      <c r="CZM11" s="538"/>
      <c r="CZN11" s="538"/>
      <c r="CZO11" s="538"/>
      <c r="CZP11" s="538"/>
      <c r="CZQ11" s="538"/>
      <c r="CZR11" s="538"/>
      <c r="CZS11" s="538"/>
      <c r="CZT11" s="538"/>
      <c r="CZU11" s="538"/>
      <c r="CZV11" s="538"/>
      <c r="CZW11" s="538"/>
      <c r="CZX11" s="538"/>
      <c r="CZY11" s="538"/>
      <c r="CZZ11" s="538"/>
      <c r="DAA11" s="538"/>
      <c r="DAB11" s="538"/>
      <c r="DAC11" s="538"/>
      <c r="DAD11" s="538"/>
      <c r="DAE11" s="538"/>
      <c r="DAF11" s="538"/>
      <c r="DAG11" s="538"/>
      <c r="DAH11" s="538"/>
      <c r="DAI11" s="538"/>
      <c r="DAJ11" s="538"/>
      <c r="DAK11" s="538"/>
      <c r="DAL11" s="538"/>
      <c r="DAM11" s="538"/>
      <c r="DAN11" s="538"/>
      <c r="DAO11" s="538"/>
      <c r="DAP11" s="538"/>
      <c r="DAQ11" s="538"/>
      <c r="DAR11" s="538"/>
      <c r="DAS11" s="538"/>
      <c r="DAT11" s="538"/>
      <c r="DAU11" s="538"/>
      <c r="DAV11" s="538"/>
      <c r="DAW11" s="538"/>
      <c r="DAX11" s="538"/>
      <c r="DAY11" s="538"/>
      <c r="DAZ11" s="538"/>
      <c r="DBA11" s="538"/>
      <c r="DBB11" s="538"/>
      <c r="DBC11" s="538"/>
      <c r="DBD11" s="538"/>
      <c r="DBE11" s="538"/>
      <c r="DBF11" s="538"/>
      <c r="DBG11" s="538"/>
      <c r="DBH11" s="538"/>
      <c r="DBI11" s="538"/>
      <c r="DBJ11" s="538"/>
      <c r="DBK11" s="538"/>
      <c r="DBL11" s="538"/>
      <c r="DBM11" s="538"/>
      <c r="DBN11" s="538"/>
      <c r="DBO11" s="538"/>
      <c r="DBP11" s="538"/>
      <c r="DBQ11" s="538"/>
      <c r="DBR11" s="538"/>
      <c r="DBS11" s="538"/>
      <c r="DBT11" s="538"/>
      <c r="DBU11" s="538"/>
      <c r="DBV11" s="538"/>
      <c r="DBW11" s="538"/>
      <c r="DBX11" s="538"/>
      <c r="DBY11" s="538"/>
      <c r="DBZ11" s="538"/>
      <c r="DCA11" s="538"/>
      <c r="DCB11" s="538"/>
      <c r="DCC11" s="538"/>
      <c r="DCD11" s="538"/>
      <c r="DCE11" s="538"/>
      <c r="DCF11" s="538"/>
      <c r="DCG11" s="538"/>
      <c r="DCH11" s="538"/>
      <c r="DCI11" s="538"/>
      <c r="DCJ11" s="538"/>
      <c r="DCK11" s="538"/>
      <c r="DCL11" s="538"/>
      <c r="DCM11" s="538"/>
      <c r="DCN11" s="538"/>
      <c r="DCO11" s="538"/>
      <c r="DCP11" s="538"/>
      <c r="DCQ11" s="538"/>
      <c r="DCR11" s="538"/>
      <c r="DCS11" s="538"/>
      <c r="DCT11" s="538"/>
      <c r="DCU11" s="538"/>
      <c r="DCV11" s="538"/>
      <c r="DCW11" s="538"/>
      <c r="DCX11" s="538"/>
      <c r="DCY11" s="538"/>
      <c r="DCZ11" s="538"/>
      <c r="DDA11" s="538"/>
      <c r="DDB11" s="538"/>
      <c r="DDC11" s="538"/>
      <c r="DDD11" s="538"/>
      <c r="DDE11" s="538"/>
      <c r="DDF11" s="538"/>
      <c r="DDG11" s="538"/>
      <c r="DDH11" s="538"/>
      <c r="DDI11" s="538"/>
      <c r="DDJ11" s="538"/>
      <c r="DDK11" s="538"/>
      <c r="DDL11" s="538"/>
      <c r="DDM11" s="538"/>
      <c r="DDN11" s="538"/>
      <c r="DDO11" s="538"/>
      <c r="DDP11" s="538"/>
      <c r="DDQ11" s="538"/>
      <c r="DDR11" s="538"/>
      <c r="DDS11" s="538"/>
      <c r="DDT11" s="538"/>
      <c r="DDU11" s="538"/>
      <c r="DDV11" s="538"/>
      <c r="DDW11" s="538"/>
      <c r="DDX11" s="538"/>
      <c r="DDY11" s="538"/>
      <c r="DDZ11" s="538"/>
      <c r="DEA11" s="538"/>
      <c r="DEB11" s="538"/>
      <c r="DEC11" s="538"/>
      <c r="DED11" s="538"/>
      <c r="DEE11" s="538"/>
      <c r="DEF11" s="538"/>
      <c r="DEG11" s="538"/>
      <c r="DEH11" s="538"/>
      <c r="DEI11" s="538"/>
      <c r="DEJ11" s="538"/>
      <c r="DEK11" s="538"/>
      <c r="DEL11" s="538"/>
      <c r="DEM11" s="538"/>
      <c r="DEN11" s="538"/>
      <c r="DEO11" s="538"/>
      <c r="DEP11" s="538"/>
      <c r="DEQ11" s="538"/>
      <c r="DER11" s="538"/>
      <c r="DES11" s="538"/>
      <c r="DET11" s="538"/>
      <c r="DEU11" s="538"/>
      <c r="DEV11" s="538"/>
      <c r="DEW11" s="538"/>
      <c r="DEX11" s="538"/>
      <c r="DEY11" s="538"/>
      <c r="DEZ11" s="538"/>
      <c r="DFA11" s="538"/>
      <c r="DFB11" s="538"/>
      <c r="DFC11" s="538"/>
      <c r="DFD11" s="538"/>
      <c r="DFE11" s="538"/>
      <c r="DFF11" s="538"/>
      <c r="DFG11" s="538"/>
      <c r="DFH11" s="538"/>
      <c r="DFI11" s="538"/>
      <c r="DFJ11" s="538"/>
      <c r="DFK11" s="538"/>
      <c r="DFL11" s="538"/>
      <c r="DFM11" s="538"/>
      <c r="DFN11" s="538"/>
      <c r="DFO11" s="538"/>
      <c r="DFP11" s="538"/>
      <c r="DFQ11" s="538"/>
      <c r="DFR11" s="538"/>
      <c r="DFS11" s="538"/>
      <c r="DFT11" s="538"/>
      <c r="DFU11" s="538"/>
      <c r="DFV11" s="538"/>
      <c r="DFW11" s="538"/>
      <c r="DFX11" s="538"/>
      <c r="DFY11" s="538"/>
      <c r="DFZ11" s="538"/>
      <c r="DGA11" s="538"/>
      <c r="DGB11" s="538"/>
      <c r="DGC11" s="538"/>
      <c r="DGD11" s="538"/>
      <c r="DGE11" s="538"/>
      <c r="DGF11" s="538"/>
      <c r="DGG11" s="538"/>
      <c r="DGH11" s="538"/>
      <c r="DGI11" s="538"/>
      <c r="DGJ11" s="538"/>
      <c r="DGK11" s="538"/>
      <c r="DGL11" s="538"/>
      <c r="DGM11" s="538"/>
      <c r="DGN11" s="538"/>
      <c r="DGO11" s="538"/>
      <c r="DGP11" s="538"/>
      <c r="DGQ11" s="538"/>
      <c r="DGR11" s="538"/>
      <c r="DGS11" s="538"/>
      <c r="DGT11" s="538"/>
      <c r="DGU11" s="538"/>
      <c r="DGV11" s="538"/>
      <c r="DGW11" s="538"/>
      <c r="DGX11" s="538"/>
      <c r="DGY11" s="538"/>
      <c r="DGZ11" s="538"/>
      <c r="DHA11" s="538"/>
      <c r="DHB11" s="538"/>
      <c r="DHC11" s="538"/>
      <c r="DHD11" s="538"/>
      <c r="DHE11" s="538"/>
      <c r="DHF11" s="538"/>
      <c r="DHG11" s="538"/>
      <c r="DHH11" s="538"/>
      <c r="DHI11" s="538"/>
      <c r="DHJ11" s="538"/>
      <c r="DHK11" s="538"/>
      <c r="DHL11" s="538"/>
      <c r="DHM11" s="538"/>
      <c r="DHN11" s="538"/>
      <c r="DHO11" s="538"/>
      <c r="DHP11" s="538"/>
      <c r="DHQ11" s="538"/>
      <c r="DHR11" s="538"/>
      <c r="DHS11" s="538"/>
      <c r="DHT11" s="538"/>
      <c r="DHU11" s="538"/>
      <c r="DHV11" s="538"/>
      <c r="DHW11" s="538"/>
      <c r="DHX11" s="538"/>
      <c r="DHY11" s="538"/>
      <c r="DHZ11" s="538"/>
      <c r="DIA11" s="538"/>
      <c r="DIB11" s="538"/>
      <c r="DIC11" s="538"/>
      <c r="DID11" s="538"/>
      <c r="DIE11" s="538"/>
      <c r="DIF11" s="538"/>
      <c r="DIG11" s="538"/>
      <c r="DIH11" s="538"/>
      <c r="DII11" s="538"/>
      <c r="DIJ11" s="538"/>
      <c r="DIK11" s="538"/>
      <c r="DIL11" s="538"/>
      <c r="DIM11" s="538"/>
      <c r="DIN11" s="538"/>
      <c r="DIO11" s="538"/>
      <c r="DIP11" s="538"/>
      <c r="DIQ11" s="538"/>
      <c r="DIR11" s="538"/>
      <c r="DIS11" s="538"/>
      <c r="DIT11" s="538"/>
      <c r="DIU11" s="538"/>
      <c r="DIV11" s="538"/>
      <c r="DIW11" s="538"/>
      <c r="DIX11" s="538"/>
      <c r="DIY11" s="538"/>
      <c r="DIZ11" s="538"/>
      <c r="DJA11" s="538"/>
      <c r="DJB11" s="538"/>
      <c r="DJC11" s="538"/>
      <c r="DJD11" s="538"/>
      <c r="DJE11" s="538"/>
      <c r="DJF11" s="538"/>
      <c r="DJG11" s="538"/>
      <c r="DJH11" s="538"/>
      <c r="DJI11" s="538"/>
      <c r="DJJ11" s="538"/>
      <c r="DJK11" s="538"/>
      <c r="DJL11" s="538"/>
      <c r="DJM11" s="538"/>
      <c r="DJN11" s="538"/>
      <c r="DJO11" s="538"/>
      <c r="DJP11" s="538"/>
      <c r="DJQ11" s="538"/>
      <c r="DJR11" s="538"/>
      <c r="DJS11" s="538"/>
      <c r="DJT11" s="538"/>
      <c r="DJU11" s="538"/>
      <c r="DJV11" s="538"/>
      <c r="DJW11" s="538"/>
      <c r="DJX11" s="538"/>
      <c r="DJY11" s="538"/>
      <c r="DJZ11" s="538"/>
      <c r="DKA11" s="538"/>
      <c r="DKB11" s="538"/>
      <c r="DKC11" s="538"/>
      <c r="DKD11" s="538"/>
      <c r="DKE11" s="538"/>
      <c r="DKF11" s="538"/>
      <c r="DKG11" s="538"/>
      <c r="DKH11" s="538"/>
      <c r="DKI11" s="538"/>
      <c r="DKJ11" s="538"/>
      <c r="DKK11" s="538"/>
      <c r="DKL11" s="538"/>
      <c r="DKM11" s="538"/>
      <c r="DKN11" s="538"/>
      <c r="DKO11" s="538"/>
      <c r="DKP11" s="538"/>
      <c r="DKQ11" s="538"/>
      <c r="DKR11" s="538"/>
      <c r="DKS11" s="538"/>
      <c r="DKT11" s="538"/>
      <c r="DKU11" s="538"/>
      <c r="DKV11" s="538"/>
      <c r="DKW11" s="538"/>
      <c r="DKX11" s="538"/>
      <c r="DKY11" s="538"/>
      <c r="DKZ11" s="538"/>
      <c r="DLA11" s="538"/>
      <c r="DLB11" s="538"/>
      <c r="DLC11" s="538"/>
      <c r="DLD11" s="538"/>
      <c r="DLE11" s="538"/>
      <c r="DLF11" s="538"/>
      <c r="DLG11" s="538"/>
      <c r="DLH11" s="538"/>
      <c r="DLI11" s="538"/>
      <c r="DLJ11" s="538"/>
      <c r="DLK11" s="538"/>
      <c r="DLL11" s="538"/>
      <c r="DLM11" s="538"/>
      <c r="DLN11" s="538"/>
      <c r="DLO11" s="538"/>
      <c r="DLP11" s="538"/>
      <c r="DLQ11" s="538"/>
      <c r="DLR11" s="538"/>
      <c r="DLS11" s="538"/>
      <c r="DLT11" s="538"/>
      <c r="DLU11" s="538"/>
      <c r="DLV11" s="538"/>
      <c r="DLW11" s="538"/>
      <c r="DLX11" s="538"/>
      <c r="DLY11" s="538"/>
      <c r="DLZ11" s="538"/>
      <c r="DMA11" s="538"/>
      <c r="DMB11" s="538"/>
      <c r="DMC11" s="538"/>
      <c r="DMD11" s="538"/>
      <c r="DME11" s="538"/>
      <c r="DMF11" s="538"/>
      <c r="DMG11" s="538"/>
      <c r="DMH11" s="538"/>
      <c r="DMI11" s="538"/>
      <c r="DMJ11" s="538"/>
      <c r="DMK11" s="538"/>
      <c r="DML11" s="538"/>
      <c r="DMM11" s="538"/>
      <c r="DMN11" s="538"/>
      <c r="DMO11" s="538"/>
      <c r="DMP11" s="538"/>
      <c r="DMQ11" s="538"/>
      <c r="DMR11" s="538"/>
      <c r="DMS11" s="538"/>
      <c r="DMT11" s="538"/>
      <c r="DMU11" s="538"/>
      <c r="DMV11" s="538"/>
      <c r="DMW11" s="538"/>
      <c r="DMX11" s="538"/>
      <c r="DMY11" s="538"/>
      <c r="DMZ11" s="538"/>
      <c r="DNA11" s="538"/>
      <c r="DNB11" s="538"/>
      <c r="DNC11" s="538"/>
      <c r="DND11" s="538"/>
      <c r="DNE11" s="538"/>
      <c r="DNF11" s="538"/>
      <c r="DNG11" s="538"/>
      <c r="DNH11" s="538"/>
      <c r="DNI11" s="538"/>
      <c r="DNJ11" s="538"/>
      <c r="DNK11" s="538"/>
      <c r="DNL11" s="538"/>
      <c r="DNM11" s="538"/>
      <c r="DNN11" s="538"/>
      <c r="DNO11" s="538"/>
      <c r="DNP11" s="538"/>
      <c r="DNQ11" s="538"/>
      <c r="DNR11" s="538"/>
      <c r="DNS11" s="538"/>
      <c r="DNT11" s="538"/>
      <c r="DNU11" s="538"/>
      <c r="DNV11" s="538"/>
      <c r="DNW11" s="538"/>
      <c r="DNX11" s="538"/>
      <c r="DNY11" s="538"/>
      <c r="DNZ11" s="538"/>
      <c r="DOA11" s="538"/>
      <c r="DOB11" s="538"/>
      <c r="DOC11" s="538"/>
      <c r="DOD11" s="538"/>
      <c r="DOE11" s="538"/>
      <c r="DOF11" s="538"/>
      <c r="DOG11" s="538"/>
      <c r="DOH11" s="538"/>
      <c r="DOI11" s="538"/>
      <c r="DOJ11" s="538"/>
      <c r="DOK11" s="538"/>
      <c r="DOL11" s="538"/>
      <c r="DOM11" s="538"/>
      <c r="DON11" s="538"/>
      <c r="DOO11" s="538"/>
      <c r="DOP11" s="538"/>
      <c r="DOQ11" s="538"/>
      <c r="DOR11" s="538"/>
      <c r="DOS11" s="538"/>
      <c r="DOT11" s="538"/>
      <c r="DOU11" s="538"/>
      <c r="DOV11" s="538"/>
      <c r="DOW11" s="538"/>
      <c r="DOX11" s="538"/>
      <c r="DOY11" s="538"/>
      <c r="DOZ11" s="538"/>
      <c r="DPA11" s="538"/>
      <c r="DPB11" s="538"/>
      <c r="DPC11" s="538"/>
      <c r="DPD11" s="538"/>
      <c r="DPE11" s="538"/>
      <c r="DPF11" s="538"/>
      <c r="DPG11" s="538"/>
      <c r="DPH11" s="538"/>
      <c r="DPI11" s="538"/>
      <c r="DPJ11" s="538"/>
      <c r="DPK11" s="538"/>
      <c r="DPL11" s="538"/>
      <c r="DPM11" s="538"/>
      <c r="DPN11" s="538"/>
      <c r="DPO11" s="538"/>
      <c r="DPP11" s="538"/>
      <c r="DPQ11" s="538"/>
      <c r="DPR11" s="538"/>
      <c r="DPS11" s="538"/>
      <c r="DPT11" s="538"/>
      <c r="DPU11" s="538"/>
      <c r="DPV11" s="538"/>
      <c r="DPW11" s="538"/>
      <c r="DPX11" s="538"/>
      <c r="DPY11" s="538"/>
      <c r="DPZ11" s="538"/>
      <c r="DQA11" s="538"/>
      <c r="DQB11" s="538"/>
      <c r="DQC11" s="538"/>
      <c r="DQD11" s="538"/>
      <c r="DQE11" s="538"/>
      <c r="DQF11" s="538"/>
      <c r="DQG11" s="538"/>
      <c r="DQH11" s="538"/>
      <c r="DQI11" s="538"/>
      <c r="DQJ11" s="538"/>
      <c r="DQK11" s="538"/>
      <c r="DQL11" s="538"/>
      <c r="DQM11" s="538"/>
      <c r="DQN11" s="538"/>
      <c r="DQO11" s="538"/>
      <c r="DQP11" s="538"/>
      <c r="DQQ11" s="538"/>
      <c r="DQR11" s="538"/>
      <c r="DQS11" s="538"/>
      <c r="DQT11" s="538"/>
      <c r="DQU11" s="538"/>
      <c r="DQV11" s="538"/>
      <c r="DQW11" s="538"/>
      <c r="DQX11" s="538"/>
      <c r="DQY11" s="538"/>
      <c r="DQZ11" s="538"/>
      <c r="DRA11" s="538"/>
      <c r="DRB11" s="538"/>
      <c r="DRC11" s="538"/>
      <c r="DRD11" s="538"/>
      <c r="DRE11" s="538"/>
      <c r="DRF11" s="538"/>
      <c r="DRG11" s="538"/>
      <c r="DRH11" s="538"/>
      <c r="DRI11" s="538"/>
      <c r="DRJ11" s="538"/>
      <c r="DRK11" s="538"/>
      <c r="DRL11" s="538"/>
      <c r="DRM11" s="538"/>
      <c r="DRN11" s="538"/>
      <c r="DRO11" s="538"/>
      <c r="DRP11" s="538"/>
      <c r="DRQ11" s="538"/>
      <c r="DRR11" s="538"/>
      <c r="DRS11" s="538"/>
      <c r="DRT11" s="538"/>
      <c r="DRU11" s="538"/>
      <c r="DRV11" s="538"/>
      <c r="DRW11" s="538"/>
      <c r="DRX11" s="538"/>
      <c r="DRY11" s="538"/>
      <c r="DRZ11" s="538"/>
      <c r="DSA11" s="538"/>
      <c r="DSB11" s="538"/>
      <c r="DSC11" s="538"/>
      <c r="DSD11" s="538"/>
      <c r="DSE11" s="538"/>
      <c r="DSF11" s="538"/>
      <c r="DSG11" s="538"/>
      <c r="DSH11" s="538"/>
      <c r="DSI11" s="538"/>
      <c r="DSJ11" s="538"/>
      <c r="DSK11" s="538"/>
      <c r="DSL11" s="538"/>
      <c r="DSM11" s="538"/>
      <c r="DSN11" s="538"/>
      <c r="DSO11" s="538"/>
      <c r="DSP11" s="538"/>
      <c r="DSQ11" s="538"/>
      <c r="DSR11" s="538"/>
      <c r="DSS11" s="538"/>
      <c r="DST11" s="538"/>
      <c r="DSU11" s="538"/>
      <c r="DSV11" s="538"/>
      <c r="DSW11" s="538"/>
      <c r="DSX11" s="538"/>
      <c r="DSY11" s="538"/>
      <c r="DSZ11" s="538"/>
      <c r="DTA11" s="538"/>
      <c r="DTB11" s="538"/>
      <c r="DTC11" s="538"/>
      <c r="DTD11" s="538"/>
      <c r="DTE11" s="538"/>
      <c r="DTF11" s="538"/>
      <c r="DTG11" s="538"/>
      <c r="DTH11" s="538"/>
      <c r="DTI11" s="538"/>
      <c r="DTJ11" s="538"/>
      <c r="DTK11" s="538"/>
      <c r="DTL11" s="538"/>
      <c r="DTM11" s="538"/>
      <c r="DTN11" s="538"/>
      <c r="DTO11" s="538"/>
      <c r="DTP11" s="538"/>
      <c r="DTQ11" s="538"/>
      <c r="DTR11" s="538"/>
      <c r="DTS11" s="538"/>
      <c r="DTT11" s="538"/>
      <c r="DTU11" s="538"/>
      <c r="DTV11" s="538"/>
      <c r="DTW11" s="538"/>
      <c r="DTX11" s="538"/>
      <c r="DTY11" s="538"/>
      <c r="DTZ11" s="538"/>
      <c r="DUA11" s="538"/>
      <c r="DUB11" s="538"/>
      <c r="DUC11" s="538"/>
      <c r="DUD11" s="538"/>
      <c r="DUE11" s="538"/>
      <c r="DUF11" s="538"/>
      <c r="DUG11" s="538"/>
      <c r="DUH11" s="538"/>
      <c r="DUI11" s="538"/>
      <c r="DUJ11" s="538"/>
      <c r="DUK11" s="538"/>
      <c r="DUL11" s="538"/>
      <c r="DUM11" s="538"/>
      <c r="DUN11" s="538"/>
      <c r="DUO11" s="538"/>
      <c r="DUP11" s="538"/>
      <c r="DUQ11" s="538"/>
      <c r="DUR11" s="538"/>
      <c r="DUS11" s="538"/>
      <c r="DUT11" s="538"/>
      <c r="DUU11" s="538"/>
      <c r="DUV11" s="538"/>
      <c r="DUW11" s="538"/>
      <c r="DUX11" s="538"/>
      <c r="DUY11" s="538"/>
      <c r="DUZ11" s="538"/>
      <c r="DVA11" s="538"/>
      <c r="DVB11" s="538"/>
      <c r="DVC11" s="538"/>
      <c r="DVD11" s="538"/>
      <c r="DVE11" s="538"/>
      <c r="DVF11" s="538"/>
      <c r="DVG11" s="538"/>
      <c r="DVH11" s="538"/>
      <c r="DVI11" s="538"/>
      <c r="DVJ11" s="538"/>
      <c r="DVK11" s="538"/>
      <c r="DVL11" s="538"/>
      <c r="DVM11" s="538"/>
      <c r="DVN11" s="538"/>
      <c r="DVO11" s="538"/>
      <c r="DVP11" s="538"/>
      <c r="DVQ11" s="538"/>
      <c r="DVR11" s="538"/>
      <c r="DVS11" s="538"/>
      <c r="DVT11" s="538"/>
      <c r="DVU11" s="538"/>
      <c r="DVV11" s="538"/>
      <c r="DVW11" s="538"/>
      <c r="DVX11" s="538"/>
      <c r="DVY11" s="538"/>
      <c r="DVZ11" s="538"/>
      <c r="DWA11" s="538"/>
      <c r="DWB11" s="538"/>
      <c r="DWC11" s="538"/>
      <c r="DWD11" s="538"/>
      <c r="DWE11" s="538"/>
      <c r="DWF11" s="538"/>
      <c r="DWG11" s="538"/>
      <c r="DWH11" s="538"/>
      <c r="DWI11" s="538"/>
      <c r="DWJ11" s="538"/>
      <c r="DWK11" s="538"/>
      <c r="DWL11" s="538"/>
      <c r="DWM11" s="538"/>
      <c r="DWN11" s="538"/>
      <c r="DWO11" s="538"/>
      <c r="DWP11" s="538"/>
      <c r="DWQ11" s="538"/>
      <c r="DWR11" s="538"/>
      <c r="DWS11" s="538"/>
      <c r="DWT11" s="538"/>
      <c r="DWU11" s="538"/>
      <c r="DWV11" s="538"/>
      <c r="DWW11" s="538"/>
      <c r="DWX11" s="538"/>
      <c r="DWY11" s="538"/>
      <c r="DWZ11" s="538"/>
      <c r="DXA11" s="538"/>
      <c r="DXB11" s="538"/>
      <c r="DXC11" s="538"/>
      <c r="DXD11" s="538"/>
      <c r="DXE11" s="538"/>
      <c r="DXF11" s="538"/>
      <c r="DXG11" s="538"/>
      <c r="DXH11" s="538"/>
      <c r="DXI11" s="538"/>
      <c r="DXJ11" s="538"/>
      <c r="DXK11" s="538"/>
      <c r="DXL11" s="538"/>
      <c r="DXM11" s="538"/>
      <c r="DXN11" s="538"/>
      <c r="DXO11" s="538"/>
      <c r="DXP11" s="538"/>
      <c r="DXQ11" s="538"/>
      <c r="DXR11" s="538"/>
      <c r="DXS11" s="538"/>
      <c r="DXT11" s="538"/>
      <c r="DXU11" s="538"/>
      <c r="DXV11" s="538"/>
      <c r="DXW11" s="538"/>
      <c r="DXX11" s="538"/>
      <c r="DXY11" s="538"/>
      <c r="DXZ11" s="538"/>
      <c r="DYA11" s="538"/>
      <c r="DYB11" s="538"/>
      <c r="DYC11" s="538"/>
      <c r="DYD11" s="538"/>
      <c r="DYE11" s="538"/>
      <c r="DYF11" s="538"/>
      <c r="DYG11" s="538"/>
      <c r="DYH11" s="538"/>
      <c r="DYI11" s="538"/>
      <c r="DYJ11" s="538"/>
      <c r="DYK11" s="538"/>
      <c r="DYL11" s="538"/>
      <c r="DYM11" s="538"/>
      <c r="DYN11" s="538"/>
      <c r="DYO11" s="538"/>
      <c r="DYP11" s="538"/>
      <c r="DYQ11" s="538"/>
      <c r="DYR11" s="538"/>
      <c r="DYS11" s="538"/>
      <c r="DYT11" s="538"/>
      <c r="DYU11" s="538"/>
      <c r="DYV11" s="538"/>
      <c r="DYW11" s="538"/>
      <c r="DYX11" s="538"/>
      <c r="DYY11" s="538"/>
      <c r="DYZ11" s="538"/>
      <c r="DZA11" s="538"/>
      <c r="DZB11" s="538"/>
      <c r="DZC11" s="538"/>
      <c r="DZD11" s="538"/>
      <c r="DZE11" s="538"/>
      <c r="DZF11" s="538"/>
      <c r="DZG11" s="538"/>
      <c r="DZH11" s="538"/>
      <c r="DZI11" s="538"/>
      <c r="DZJ11" s="538"/>
      <c r="DZK11" s="538"/>
      <c r="DZL11" s="538"/>
      <c r="DZM11" s="538"/>
      <c r="DZN11" s="538"/>
      <c r="DZO11" s="538"/>
      <c r="DZP11" s="538"/>
      <c r="DZQ11" s="538"/>
      <c r="DZR11" s="538"/>
      <c r="DZS11" s="538"/>
      <c r="DZT11" s="538"/>
      <c r="DZU11" s="538"/>
      <c r="DZV11" s="538"/>
      <c r="DZW11" s="538"/>
      <c r="DZX11" s="538"/>
      <c r="DZY11" s="538"/>
      <c r="DZZ11" s="538"/>
      <c r="EAA11" s="538"/>
      <c r="EAB11" s="538"/>
      <c r="EAC11" s="538"/>
      <c r="EAD11" s="538"/>
      <c r="EAE11" s="538"/>
      <c r="EAF11" s="538"/>
      <c r="EAG11" s="538"/>
      <c r="EAH11" s="538"/>
      <c r="EAI11" s="538"/>
      <c r="EAJ11" s="538"/>
      <c r="EAK11" s="538"/>
      <c r="EAL11" s="538"/>
      <c r="EAM11" s="538"/>
      <c r="EAN11" s="538"/>
      <c r="EAO11" s="538"/>
      <c r="EAP11" s="538"/>
      <c r="EAQ11" s="538"/>
      <c r="EAR11" s="538"/>
      <c r="EAS11" s="538"/>
      <c r="EAT11" s="538"/>
      <c r="EAU11" s="538"/>
      <c r="EAV11" s="538"/>
      <c r="EAW11" s="538"/>
      <c r="EAX11" s="538"/>
      <c r="EAY11" s="538"/>
      <c r="EAZ11" s="538"/>
      <c r="EBA11" s="538"/>
      <c r="EBB11" s="538"/>
      <c r="EBC11" s="538"/>
      <c r="EBD11" s="538"/>
      <c r="EBE11" s="538"/>
      <c r="EBF11" s="538"/>
      <c r="EBG11" s="538"/>
      <c r="EBH11" s="538"/>
      <c r="EBI11" s="538"/>
      <c r="EBJ11" s="538"/>
      <c r="EBK11" s="538"/>
      <c r="EBL11" s="538"/>
      <c r="EBM11" s="538"/>
      <c r="EBN11" s="538"/>
      <c r="EBO11" s="538"/>
      <c r="EBP11" s="538"/>
      <c r="EBQ11" s="538"/>
      <c r="EBR11" s="538"/>
      <c r="EBS11" s="538"/>
      <c r="EBT11" s="538"/>
      <c r="EBU11" s="538"/>
      <c r="EBV11" s="538"/>
      <c r="EBW11" s="538"/>
      <c r="EBX11" s="538"/>
      <c r="EBY11" s="538"/>
      <c r="EBZ11" s="538"/>
      <c r="ECA11" s="538"/>
      <c r="ECB11" s="538"/>
      <c r="ECC11" s="538"/>
      <c r="ECD11" s="538"/>
      <c r="ECE11" s="538"/>
      <c r="ECF11" s="538"/>
      <c r="ECG11" s="538"/>
      <c r="ECH11" s="538"/>
      <c r="ECI11" s="538"/>
      <c r="ECJ11" s="538"/>
      <c r="ECK11" s="538"/>
      <c r="ECL11" s="538"/>
      <c r="ECM11" s="538"/>
      <c r="ECN11" s="538"/>
      <c r="ECO11" s="538"/>
      <c r="ECP11" s="538"/>
      <c r="ECQ11" s="538"/>
      <c r="ECR11" s="538"/>
      <c r="ECS11" s="538"/>
      <c r="ECT11" s="538"/>
      <c r="ECU11" s="538"/>
      <c r="ECV11" s="538"/>
      <c r="ECW11" s="538"/>
      <c r="ECX11" s="538"/>
      <c r="ECY11" s="538"/>
      <c r="ECZ11" s="538"/>
      <c r="EDA11" s="538"/>
      <c r="EDB11" s="538"/>
      <c r="EDC11" s="538"/>
      <c r="EDD11" s="538"/>
      <c r="EDE11" s="538"/>
      <c r="EDF11" s="538"/>
      <c r="EDG11" s="538"/>
      <c r="EDH11" s="538"/>
      <c r="EDI11" s="538"/>
      <c r="EDJ11" s="538"/>
      <c r="EDK11" s="538"/>
      <c r="EDL11" s="538"/>
      <c r="EDM11" s="538"/>
      <c r="EDN11" s="538"/>
      <c r="EDO11" s="538"/>
      <c r="EDP11" s="538"/>
      <c r="EDQ11" s="538"/>
      <c r="EDR11" s="538"/>
      <c r="EDS11" s="538"/>
      <c r="EDT11" s="538"/>
      <c r="EDU11" s="538"/>
      <c r="EDV11" s="538"/>
      <c r="EDW11" s="538"/>
      <c r="EDX11" s="538"/>
      <c r="EDY11" s="538"/>
      <c r="EDZ11" s="538"/>
      <c r="EEA11" s="538"/>
      <c r="EEB11" s="538"/>
      <c r="EEC11" s="538"/>
      <c r="EED11" s="538"/>
      <c r="EEE11" s="538"/>
      <c r="EEF11" s="538"/>
      <c r="EEG11" s="538"/>
      <c r="EEH11" s="538"/>
      <c r="EEI11" s="538"/>
      <c r="EEJ11" s="538"/>
      <c r="EEK11" s="538"/>
      <c r="EEL11" s="538"/>
      <c r="EEM11" s="538"/>
      <c r="EEN11" s="538"/>
      <c r="EEO11" s="538"/>
      <c r="EEP11" s="538"/>
      <c r="EEQ11" s="538"/>
      <c r="EER11" s="538"/>
      <c r="EES11" s="538"/>
      <c r="EET11" s="538"/>
      <c r="EEU11" s="538"/>
      <c r="EEV11" s="538"/>
      <c r="EEW11" s="538"/>
      <c r="EEX11" s="538"/>
      <c r="EEY11" s="538"/>
      <c r="EEZ11" s="538"/>
      <c r="EFA11" s="538"/>
      <c r="EFB11" s="538"/>
      <c r="EFC11" s="538"/>
      <c r="EFD11" s="538"/>
      <c r="EFE11" s="538"/>
      <c r="EFF11" s="538"/>
      <c r="EFG11" s="538"/>
      <c r="EFH11" s="538"/>
      <c r="EFI11" s="538"/>
      <c r="EFJ11" s="538"/>
      <c r="EFK11" s="538"/>
      <c r="EFL11" s="538"/>
      <c r="EFM11" s="538"/>
      <c r="EFN11" s="538"/>
      <c r="EFO11" s="538"/>
      <c r="EFP11" s="538"/>
      <c r="EFQ11" s="538"/>
      <c r="EFR11" s="538"/>
      <c r="EFS11" s="538"/>
      <c r="EFT11" s="538"/>
      <c r="EFU11" s="538"/>
      <c r="EFV11" s="538"/>
      <c r="EFW11" s="538"/>
      <c r="EFX11" s="538"/>
      <c r="EFY11" s="538"/>
      <c r="EFZ11" s="538"/>
      <c r="EGA11" s="538"/>
      <c r="EGB11" s="538"/>
      <c r="EGC11" s="538"/>
      <c r="EGD11" s="538"/>
      <c r="EGE11" s="538"/>
      <c r="EGF11" s="538"/>
      <c r="EGG11" s="538"/>
      <c r="EGH11" s="538"/>
      <c r="EGI11" s="538"/>
      <c r="EGJ11" s="538"/>
      <c r="EGK11" s="538"/>
      <c r="EGL11" s="538"/>
      <c r="EGM11" s="538"/>
      <c r="EGN11" s="538"/>
      <c r="EGO11" s="538"/>
      <c r="EGP11" s="538"/>
      <c r="EGQ11" s="538"/>
      <c r="EGR11" s="538"/>
      <c r="EGS11" s="538"/>
      <c r="EGT11" s="538"/>
      <c r="EGU11" s="538"/>
      <c r="EGV11" s="538"/>
      <c r="EGW11" s="538"/>
      <c r="EGX11" s="538"/>
      <c r="EGY11" s="538"/>
      <c r="EGZ11" s="538"/>
      <c r="EHA11" s="538"/>
      <c r="EHB11" s="538"/>
      <c r="EHC11" s="538"/>
      <c r="EHD11" s="538"/>
      <c r="EHE11" s="538"/>
      <c r="EHF11" s="538"/>
      <c r="EHG11" s="538"/>
      <c r="EHH11" s="538"/>
      <c r="EHI11" s="538"/>
      <c r="EHJ11" s="538"/>
      <c r="EHK11" s="538"/>
      <c r="EHL11" s="538"/>
      <c r="EHM11" s="538"/>
      <c r="EHN11" s="538"/>
      <c r="EHO11" s="538"/>
      <c r="EHP11" s="538"/>
      <c r="EHQ11" s="538"/>
      <c r="EHR11" s="538"/>
      <c r="EHS11" s="538"/>
      <c r="EHT11" s="538"/>
      <c r="EHU11" s="538"/>
      <c r="EHV11" s="538"/>
      <c r="EHW11" s="538"/>
      <c r="EHX11" s="538"/>
      <c r="EHY11" s="538"/>
      <c r="EHZ11" s="538"/>
      <c r="EIA11" s="538"/>
      <c r="EIB11" s="538"/>
      <c r="EIC11" s="538"/>
      <c r="EID11" s="538"/>
      <c r="EIE11" s="538"/>
      <c r="EIF11" s="538"/>
      <c r="EIG11" s="538"/>
      <c r="EIH11" s="538"/>
      <c r="EII11" s="538"/>
      <c r="EIJ11" s="538"/>
      <c r="EIK11" s="538"/>
      <c r="EIL11" s="538"/>
      <c r="EIM11" s="538"/>
      <c r="EIN11" s="538"/>
      <c r="EIO11" s="538"/>
      <c r="EIP11" s="538"/>
      <c r="EIQ11" s="538"/>
      <c r="EIR11" s="538"/>
      <c r="EIS11" s="538"/>
      <c r="EIT11" s="538"/>
      <c r="EIU11" s="538"/>
      <c r="EIV11" s="538"/>
      <c r="EIW11" s="538"/>
      <c r="EIX11" s="538"/>
      <c r="EIY11" s="538"/>
      <c r="EIZ11" s="538"/>
      <c r="EJA11" s="538"/>
      <c r="EJB11" s="538"/>
      <c r="EJC11" s="538"/>
      <c r="EJD11" s="538"/>
      <c r="EJE11" s="538"/>
      <c r="EJF11" s="538"/>
      <c r="EJG11" s="538"/>
      <c r="EJH11" s="538"/>
      <c r="EJI11" s="538"/>
      <c r="EJJ11" s="538"/>
      <c r="EJK11" s="538"/>
      <c r="EJL11" s="538"/>
      <c r="EJM11" s="538"/>
      <c r="EJN11" s="538"/>
      <c r="EJO11" s="538"/>
      <c r="EJP11" s="538"/>
      <c r="EJQ11" s="538"/>
      <c r="EJR11" s="538"/>
      <c r="EJS11" s="538"/>
      <c r="EJT11" s="538"/>
      <c r="EJU11" s="538"/>
      <c r="EJV11" s="538"/>
      <c r="EJW11" s="538"/>
      <c r="EJX11" s="538"/>
      <c r="EJY11" s="538"/>
      <c r="EJZ11" s="538"/>
      <c r="EKA11" s="538"/>
      <c r="EKB11" s="538"/>
      <c r="EKC11" s="538"/>
      <c r="EKD11" s="538"/>
      <c r="EKE11" s="538"/>
      <c r="EKF11" s="538"/>
      <c r="EKG11" s="538"/>
      <c r="EKH11" s="538"/>
      <c r="EKI11" s="538"/>
      <c r="EKJ11" s="538"/>
      <c r="EKK11" s="538"/>
      <c r="EKL11" s="538"/>
      <c r="EKM11" s="538"/>
      <c r="EKN11" s="538"/>
      <c r="EKO11" s="538"/>
      <c r="EKP11" s="538"/>
      <c r="EKQ11" s="538"/>
      <c r="EKR11" s="538"/>
      <c r="EKS11" s="538"/>
      <c r="EKT11" s="538"/>
      <c r="EKU11" s="538"/>
      <c r="EKV11" s="538"/>
      <c r="EKW11" s="538"/>
      <c r="EKX11" s="538"/>
      <c r="EKY11" s="538"/>
      <c r="EKZ11" s="538"/>
      <c r="ELA11" s="538"/>
      <c r="ELB11" s="538"/>
      <c r="ELC11" s="538"/>
      <c r="ELD11" s="538"/>
      <c r="ELE11" s="538"/>
      <c r="ELF11" s="538"/>
      <c r="ELG11" s="538"/>
      <c r="ELH11" s="538"/>
      <c r="ELI11" s="538"/>
      <c r="ELJ11" s="538"/>
      <c r="ELK11" s="538"/>
      <c r="ELL11" s="538"/>
      <c r="ELM11" s="538"/>
      <c r="ELN11" s="538"/>
      <c r="ELO11" s="538"/>
      <c r="ELP11" s="538"/>
      <c r="ELQ11" s="538"/>
      <c r="ELR11" s="538"/>
      <c r="ELS11" s="538"/>
      <c r="ELT11" s="538"/>
      <c r="ELU11" s="538"/>
      <c r="ELV11" s="538"/>
      <c r="ELW11" s="538"/>
      <c r="ELX11" s="538"/>
      <c r="ELY11" s="538"/>
      <c r="ELZ11" s="538"/>
      <c r="EMA11" s="538"/>
      <c r="EMB11" s="538"/>
      <c r="EMC11" s="538"/>
      <c r="EMD11" s="538"/>
      <c r="EME11" s="538"/>
      <c r="EMF11" s="538"/>
      <c r="EMG11" s="538"/>
      <c r="EMH11" s="538"/>
      <c r="EMI11" s="538"/>
      <c r="EMJ11" s="538"/>
      <c r="EMK11" s="538"/>
      <c r="EML11" s="538"/>
      <c r="EMM11" s="538"/>
      <c r="EMN11" s="538"/>
      <c r="EMO11" s="538"/>
      <c r="EMP11" s="538"/>
      <c r="EMQ11" s="538"/>
      <c r="EMR11" s="538"/>
      <c r="EMS11" s="538"/>
      <c r="EMT11" s="538"/>
      <c r="EMU11" s="538"/>
      <c r="EMV11" s="538"/>
      <c r="EMW11" s="538"/>
      <c r="EMX11" s="538"/>
      <c r="EMY11" s="538"/>
      <c r="EMZ11" s="538"/>
      <c r="ENA11" s="538"/>
      <c r="ENB11" s="538"/>
      <c r="ENC11" s="538"/>
      <c r="END11" s="538"/>
      <c r="ENE11" s="538"/>
      <c r="ENF11" s="538"/>
      <c r="ENG11" s="538"/>
      <c r="ENH11" s="538"/>
      <c r="ENI11" s="538"/>
      <c r="ENJ11" s="538"/>
      <c r="ENK11" s="538"/>
      <c r="ENL11" s="538"/>
      <c r="ENM11" s="538"/>
      <c r="ENN11" s="538"/>
      <c r="ENO11" s="538"/>
      <c r="ENP11" s="538"/>
      <c r="ENQ11" s="538"/>
      <c r="ENR11" s="538"/>
      <c r="ENS11" s="538"/>
      <c r="ENT11" s="538"/>
      <c r="ENU11" s="538"/>
      <c r="ENV11" s="538"/>
      <c r="ENW11" s="538"/>
      <c r="ENX11" s="538"/>
      <c r="ENY11" s="538"/>
      <c r="ENZ11" s="538"/>
      <c r="EOA11" s="538"/>
      <c r="EOB11" s="538"/>
      <c r="EOC11" s="538"/>
      <c r="EOD11" s="538"/>
      <c r="EOE11" s="538"/>
      <c r="EOF11" s="538"/>
      <c r="EOG11" s="538"/>
      <c r="EOH11" s="538"/>
      <c r="EOI11" s="538"/>
      <c r="EOJ11" s="538"/>
      <c r="EOK11" s="538"/>
      <c r="EOL11" s="538"/>
      <c r="EOM11" s="538"/>
      <c r="EON11" s="538"/>
      <c r="EOO11" s="538"/>
      <c r="EOP11" s="538"/>
      <c r="EOQ11" s="538"/>
      <c r="EOR11" s="538"/>
      <c r="EOS11" s="538"/>
      <c r="EOT11" s="538"/>
      <c r="EOU11" s="538"/>
      <c r="EOV11" s="538"/>
      <c r="EOW11" s="538"/>
      <c r="EOX11" s="538"/>
      <c r="EOY11" s="538"/>
      <c r="EOZ11" s="538"/>
      <c r="EPA11" s="538"/>
      <c r="EPB11" s="538"/>
      <c r="EPC11" s="538"/>
      <c r="EPD11" s="538"/>
      <c r="EPE11" s="538"/>
      <c r="EPF11" s="538"/>
      <c r="EPG11" s="538"/>
      <c r="EPH11" s="538"/>
      <c r="EPI11" s="538"/>
      <c r="EPJ11" s="538"/>
      <c r="EPK11" s="538"/>
      <c r="EPL11" s="538"/>
      <c r="EPM11" s="538"/>
      <c r="EPN11" s="538"/>
      <c r="EPO11" s="538"/>
      <c r="EPP11" s="538"/>
      <c r="EPQ11" s="538"/>
      <c r="EPR11" s="538"/>
      <c r="EPS11" s="538"/>
      <c r="EPT11" s="538"/>
      <c r="EPU11" s="538"/>
      <c r="EPV11" s="538"/>
      <c r="EPW11" s="538"/>
      <c r="EPX11" s="538"/>
      <c r="EPY11" s="538"/>
      <c r="EPZ11" s="538"/>
      <c r="EQA11" s="538"/>
      <c r="EQB11" s="538"/>
      <c r="EQC11" s="538"/>
      <c r="EQD11" s="538"/>
      <c r="EQE11" s="538"/>
      <c r="EQF11" s="538"/>
      <c r="EQG11" s="538"/>
      <c r="EQH11" s="538"/>
      <c r="EQI11" s="538"/>
      <c r="EQJ11" s="538"/>
      <c r="EQK11" s="538"/>
      <c r="EQL11" s="538"/>
      <c r="EQM11" s="538"/>
      <c r="EQN11" s="538"/>
      <c r="EQO11" s="538"/>
      <c r="EQP11" s="538"/>
      <c r="EQQ11" s="538"/>
      <c r="EQR11" s="538"/>
      <c r="EQS11" s="538"/>
      <c r="EQT11" s="538"/>
      <c r="EQU11" s="538"/>
      <c r="EQV11" s="538"/>
      <c r="EQW11" s="538"/>
      <c r="EQX11" s="538"/>
      <c r="EQY11" s="538"/>
      <c r="EQZ11" s="538"/>
      <c r="ERA11" s="538"/>
      <c r="ERB11" s="538"/>
      <c r="ERC11" s="538"/>
      <c r="ERD11" s="538"/>
      <c r="ERE11" s="538"/>
      <c r="ERF11" s="538"/>
      <c r="ERG11" s="538"/>
      <c r="ERH11" s="538"/>
      <c r="ERI11" s="538"/>
      <c r="ERJ11" s="538"/>
      <c r="ERK11" s="538"/>
      <c r="ERL11" s="538"/>
      <c r="ERM11" s="538"/>
      <c r="ERN11" s="538"/>
      <c r="ERO11" s="538"/>
      <c r="ERP11" s="538"/>
      <c r="ERQ11" s="538"/>
      <c r="ERR11" s="538"/>
      <c r="ERS11" s="538"/>
      <c r="ERT11" s="538"/>
      <c r="ERU11" s="538"/>
      <c r="ERV11" s="538"/>
      <c r="ERW11" s="538"/>
      <c r="ERX11" s="538"/>
      <c r="ERY11" s="538"/>
      <c r="ERZ11" s="538"/>
      <c r="ESA11" s="538"/>
      <c r="ESB11" s="538"/>
      <c r="ESC11" s="538"/>
      <c r="ESD11" s="538"/>
      <c r="ESE11" s="538"/>
      <c r="ESF11" s="538"/>
      <c r="ESG11" s="538"/>
      <c r="ESH11" s="538"/>
      <c r="ESI11" s="538"/>
      <c r="ESJ11" s="538"/>
      <c r="ESK11" s="538"/>
      <c r="ESL11" s="538"/>
      <c r="ESM11" s="538"/>
      <c r="ESN11" s="538"/>
      <c r="ESO11" s="538"/>
      <c r="ESP11" s="538"/>
      <c r="ESQ11" s="538"/>
      <c r="ESR11" s="538"/>
      <c r="ESS11" s="538"/>
      <c r="EST11" s="538"/>
      <c r="ESU11" s="538"/>
      <c r="ESV11" s="538"/>
      <c r="ESW11" s="538"/>
      <c r="ESX11" s="538"/>
      <c r="ESY11" s="538"/>
      <c r="ESZ11" s="538"/>
      <c r="ETA11" s="538"/>
      <c r="ETB11" s="538"/>
      <c r="ETC11" s="538"/>
      <c r="ETD11" s="538"/>
      <c r="ETE11" s="538"/>
      <c r="ETF11" s="538"/>
      <c r="ETG11" s="538"/>
      <c r="ETH11" s="538"/>
      <c r="ETI11" s="538"/>
      <c r="ETJ11" s="538"/>
      <c r="ETK11" s="538"/>
      <c r="ETL11" s="538"/>
      <c r="ETM11" s="538"/>
      <c r="ETN11" s="538"/>
      <c r="ETO11" s="538"/>
      <c r="ETP11" s="538"/>
      <c r="ETQ11" s="538"/>
      <c r="ETR11" s="538"/>
      <c r="ETS11" s="538"/>
      <c r="ETT11" s="538"/>
      <c r="ETU11" s="538"/>
      <c r="ETV11" s="538"/>
      <c r="ETW11" s="538"/>
      <c r="ETX11" s="538"/>
      <c r="ETY11" s="538"/>
      <c r="ETZ11" s="538"/>
      <c r="EUA11" s="538"/>
      <c r="EUB11" s="538"/>
      <c r="EUC11" s="538"/>
      <c r="EUD11" s="538"/>
      <c r="EUE11" s="538"/>
      <c r="EUF11" s="538"/>
      <c r="EUG11" s="538"/>
      <c r="EUH11" s="538"/>
      <c r="EUI11" s="538"/>
      <c r="EUJ11" s="538"/>
      <c r="EUK11" s="538"/>
      <c r="EUL11" s="538"/>
      <c r="EUM11" s="538"/>
      <c r="EUN11" s="538"/>
      <c r="EUO11" s="538"/>
      <c r="EUP11" s="538"/>
      <c r="EUQ11" s="538"/>
      <c r="EUR11" s="538"/>
      <c r="EUS11" s="538"/>
      <c r="EUT11" s="538"/>
      <c r="EUU11" s="538"/>
      <c r="EUV11" s="538"/>
      <c r="EUW11" s="538"/>
      <c r="EUX11" s="538"/>
      <c r="EUY11" s="538"/>
      <c r="EUZ11" s="538"/>
      <c r="EVA11" s="538"/>
      <c r="EVB11" s="538"/>
      <c r="EVC11" s="538"/>
      <c r="EVD11" s="538"/>
      <c r="EVE11" s="538"/>
      <c r="EVF11" s="538"/>
      <c r="EVG11" s="538"/>
      <c r="EVH11" s="538"/>
      <c r="EVI11" s="538"/>
      <c r="EVJ11" s="538"/>
      <c r="EVK11" s="538"/>
      <c r="EVL11" s="538"/>
      <c r="EVM11" s="538"/>
      <c r="EVN11" s="538"/>
      <c r="EVO11" s="538"/>
      <c r="EVP11" s="538"/>
      <c r="EVQ11" s="538"/>
      <c r="EVR11" s="538"/>
      <c r="EVS11" s="538"/>
      <c r="EVT11" s="538"/>
      <c r="EVU11" s="538"/>
      <c r="EVV11" s="538"/>
      <c r="EVW11" s="538"/>
      <c r="EVX11" s="538"/>
      <c r="EVY11" s="538"/>
      <c r="EVZ11" s="538"/>
      <c r="EWA11" s="538"/>
      <c r="EWB11" s="538"/>
      <c r="EWC11" s="538"/>
      <c r="EWD11" s="538"/>
      <c r="EWE11" s="538"/>
      <c r="EWF11" s="538"/>
      <c r="EWG11" s="538"/>
      <c r="EWH11" s="538"/>
      <c r="EWI11" s="538"/>
      <c r="EWJ11" s="538"/>
      <c r="EWK11" s="538"/>
      <c r="EWL11" s="538"/>
      <c r="EWM11" s="538"/>
      <c r="EWN11" s="538"/>
      <c r="EWO11" s="538"/>
      <c r="EWP11" s="538"/>
      <c r="EWQ11" s="538"/>
      <c r="EWR11" s="538"/>
      <c r="EWS11" s="538"/>
      <c r="EWT11" s="538"/>
      <c r="EWU11" s="538"/>
      <c r="EWV11" s="538"/>
      <c r="EWW11" s="538"/>
      <c r="EWX11" s="538"/>
      <c r="EWY11" s="538"/>
      <c r="EWZ11" s="538"/>
      <c r="EXA11" s="538"/>
      <c r="EXB11" s="538"/>
      <c r="EXC11" s="538"/>
      <c r="EXD11" s="538"/>
      <c r="EXE11" s="538"/>
      <c r="EXF11" s="538"/>
      <c r="EXG11" s="538"/>
      <c r="EXH11" s="538"/>
      <c r="EXI11" s="538"/>
      <c r="EXJ11" s="538"/>
      <c r="EXK11" s="538"/>
      <c r="EXL11" s="538"/>
      <c r="EXM11" s="538"/>
      <c r="EXN11" s="538"/>
      <c r="EXO11" s="538"/>
      <c r="EXP11" s="538"/>
      <c r="EXQ11" s="538"/>
      <c r="EXR11" s="538"/>
      <c r="EXS11" s="538"/>
      <c r="EXT11" s="538"/>
      <c r="EXU11" s="538"/>
      <c r="EXV11" s="538"/>
      <c r="EXW11" s="538"/>
      <c r="EXX11" s="538"/>
      <c r="EXY11" s="538"/>
      <c r="EXZ11" s="538"/>
      <c r="EYA11" s="538"/>
      <c r="EYB11" s="538"/>
      <c r="EYC11" s="538"/>
      <c r="EYD11" s="538"/>
      <c r="EYE11" s="538"/>
      <c r="EYF11" s="538"/>
      <c r="EYG11" s="538"/>
      <c r="EYH11" s="538"/>
      <c r="EYI11" s="538"/>
      <c r="EYJ11" s="538"/>
      <c r="EYK11" s="538"/>
      <c r="EYL11" s="538"/>
      <c r="EYM11" s="538"/>
      <c r="EYN11" s="538"/>
      <c r="EYO11" s="538"/>
      <c r="EYP11" s="538"/>
      <c r="EYQ11" s="538"/>
      <c r="EYR11" s="538"/>
      <c r="EYS11" s="538"/>
      <c r="EYT11" s="538"/>
      <c r="EYU11" s="538"/>
      <c r="EYV11" s="538"/>
      <c r="EYW11" s="538"/>
      <c r="EYX11" s="538"/>
      <c r="EYY11" s="538"/>
      <c r="EYZ11" s="538"/>
      <c r="EZA11" s="538"/>
      <c r="EZB11" s="538"/>
      <c r="EZC11" s="538"/>
      <c r="EZD11" s="538"/>
      <c r="EZE11" s="538"/>
      <c r="EZF11" s="538"/>
      <c r="EZG11" s="538"/>
      <c r="EZH11" s="538"/>
      <c r="EZI11" s="538"/>
      <c r="EZJ11" s="538"/>
      <c r="EZK11" s="538"/>
      <c r="EZL11" s="538"/>
      <c r="EZM11" s="538"/>
      <c r="EZN11" s="538"/>
      <c r="EZO11" s="538"/>
      <c r="EZP11" s="538"/>
      <c r="EZQ11" s="538"/>
      <c r="EZR11" s="538"/>
      <c r="EZS11" s="538"/>
      <c r="EZT11" s="538"/>
      <c r="EZU11" s="538"/>
      <c r="EZV11" s="538"/>
      <c r="EZW11" s="538"/>
      <c r="EZX11" s="538"/>
      <c r="EZY11" s="538"/>
      <c r="EZZ11" s="538"/>
      <c r="FAA11" s="538"/>
      <c r="FAB11" s="538"/>
      <c r="FAC11" s="538"/>
      <c r="FAD11" s="538"/>
      <c r="FAE11" s="538"/>
      <c r="FAF11" s="538"/>
      <c r="FAG11" s="538"/>
      <c r="FAH11" s="538"/>
      <c r="FAI11" s="538"/>
      <c r="FAJ11" s="538"/>
      <c r="FAK11" s="538"/>
      <c r="FAL11" s="538"/>
      <c r="FAM11" s="538"/>
      <c r="FAN11" s="538"/>
      <c r="FAO11" s="538"/>
      <c r="FAP11" s="538"/>
      <c r="FAQ11" s="538"/>
      <c r="FAR11" s="538"/>
      <c r="FAS11" s="538"/>
      <c r="FAT11" s="538"/>
      <c r="FAU11" s="538"/>
      <c r="FAV11" s="538"/>
      <c r="FAW11" s="538"/>
      <c r="FAX11" s="538"/>
      <c r="FAY11" s="538"/>
      <c r="FAZ11" s="538"/>
      <c r="FBA11" s="538"/>
      <c r="FBB11" s="538"/>
      <c r="FBC11" s="538"/>
      <c r="FBD11" s="538"/>
      <c r="FBE11" s="538"/>
      <c r="FBF11" s="538"/>
      <c r="FBG11" s="538"/>
      <c r="FBH11" s="538"/>
      <c r="FBI11" s="538"/>
      <c r="FBJ11" s="538"/>
      <c r="FBK11" s="538"/>
      <c r="FBL11" s="538"/>
      <c r="FBM11" s="538"/>
      <c r="FBN11" s="538"/>
      <c r="FBO11" s="538"/>
      <c r="FBP11" s="538"/>
      <c r="FBQ11" s="538"/>
      <c r="FBR11" s="538"/>
      <c r="FBS11" s="538"/>
      <c r="FBT11" s="538"/>
      <c r="FBU11" s="538"/>
      <c r="FBV11" s="538"/>
      <c r="FBW11" s="538"/>
      <c r="FBX11" s="538"/>
      <c r="FBY11" s="538"/>
      <c r="FBZ11" s="538"/>
      <c r="FCA11" s="538"/>
      <c r="FCB11" s="538"/>
      <c r="FCC11" s="538"/>
      <c r="FCD11" s="538"/>
      <c r="FCE11" s="538"/>
      <c r="FCF11" s="538"/>
      <c r="FCG11" s="538"/>
      <c r="FCH11" s="538"/>
      <c r="FCI11" s="538"/>
      <c r="FCJ11" s="538"/>
      <c r="FCK11" s="538"/>
      <c r="FCL11" s="538"/>
      <c r="FCM11" s="538"/>
      <c r="FCN11" s="538"/>
      <c r="FCO11" s="538"/>
      <c r="FCP11" s="538"/>
      <c r="FCQ11" s="538"/>
      <c r="FCR11" s="538"/>
      <c r="FCS11" s="538"/>
      <c r="FCT11" s="538"/>
      <c r="FCU11" s="538"/>
      <c r="FCV11" s="538"/>
      <c r="FCW11" s="538"/>
      <c r="FCX11" s="538"/>
      <c r="FCY11" s="538"/>
      <c r="FCZ11" s="538"/>
      <c r="FDA11" s="538"/>
      <c r="FDB11" s="538"/>
      <c r="FDC11" s="538"/>
      <c r="FDD11" s="538"/>
      <c r="FDE11" s="538"/>
      <c r="FDF11" s="538"/>
      <c r="FDG11" s="538"/>
      <c r="FDH11" s="538"/>
      <c r="FDI11" s="538"/>
      <c r="FDJ11" s="538"/>
      <c r="FDK11" s="538"/>
      <c r="FDL11" s="538"/>
      <c r="FDM11" s="538"/>
      <c r="FDN11" s="538"/>
      <c r="FDO11" s="538"/>
      <c r="FDP11" s="538"/>
      <c r="FDQ11" s="538"/>
      <c r="FDR11" s="538"/>
      <c r="FDS11" s="538"/>
      <c r="FDT11" s="538"/>
      <c r="FDU11" s="538"/>
      <c r="FDV11" s="538"/>
      <c r="FDW11" s="538"/>
      <c r="FDX11" s="538"/>
      <c r="FDY11" s="538"/>
      <c r="FDZ11" s="538"/>
      <c r="FEA11" s="538"/>
      <c r="FEB11" s="538"/>
      <c r="FEC11" s="538"/>
      <c r="FED11" s="538"/>
      <c r="FEE11" s="538"/>
      <c r="FEF11" s="538"/>
      <c r="FEG11" s="538"/>
      <c r="FEH11" s="538"/>
      <c r="FEI11" s="538"/>
      <c r="FEJ11" s="538"/>
      <c r="FEK11" s="538"/>
      <c r="FEL11" s="538"/>
      <c r="FEM11" s="538"/>
      <c r="FEN11" s="538"/>
      <c r="FEO11" s="538"/>
      <c r="FEP11" s="538"/>
      <c r="FEQ11" s="538"/>
      <c r="FER11" s="538"/>
      <c r="FES11" s="538"/>
      <c r="FET11" s="538"/>
      <c r="FEU11" s="538"/>
      <c r="FEV11" s="538"/>
      <c r="FEW11" s="538"/>
      <c r="FEX11" s="538"/>
      <c r="FEY11" s="538"/>
      <c r="FEZ11" s="538"/>
      <c r="FFA11" s="538"/>
      <c r="FFB11" s="538"/>
      <c r="FFC11" s="538"/>
      <c r="FFD11" s="538"/>
      <c r="FFE11" s="538"/>
      <c r="FFF11" s="538"/>
      <c r="FFG11" s="538"/>
      <c r="FFH11" s="538"/>
      <c r="FFI11" s="538"/>
      <c r="FFJ11" s="538"/>
      <c r="FFK11" s="538"/>
      <c r="FFL11" s="538"/>
      <c r="FFM11" s="538"/>
      <c r="FFN11" s="538"/>
      <c r="FFO11" s="538"/>
      <c r="FFP11" s="538"/>
      <c r="FFQ11" s="538"/>
      <c r="FFR11" s="538"/>
      <c r="FFS11" s="538"/>
      <c r="FFT11" s="538"/>
      <c r="FFU11" s="538"/>
      <c r="FFV11" s="538"/>
      <c r="FFW11" s="538"/>
      <c r="FFX11" s="538"/>
      <c r="FFY11" s="538"/>
      <c r="FFZ11" s="538"/>
      <c r="FGA11" s="538"/>
      <c r="FGB11" s="538"/>
      <c r="FGC11" s="538"/>
      <c r="FGD11" s="538"/>
      <c r="FGE11" s="538"/>
      <c r="FGF11" s="538"/>
      <c r="FGG11" s="538"/>
      <c r="FGH11" s="538"/>
      <c r="FGI11" s="538"/>
      <c r="FGJ11" s="538"/>
      <c r="FGK11" s="538"/>
      <c r="FGL11" s="538"/>
      <c r="FGM11" s="538"/>
      <c r="FGN11" s="538"/>
      <c r="FGO11" s="538"/>
      <c r="FGP11" s="538"/>
      <c r="FGQ11" s="538"/>
      <c r="FGR11" s="538"/>
      <c r="FGS11" s="538"/>
      <c r="FGT11" s="538"/>
      <c r="FGU11" s="538"/>
      <c r="FGV11" s="538"/>
      <c r="FGW11" s="538"/>
      <c r="FGX11" s="538"/>
      <c r="FGY11" s="538"/>
      <c r="FGZ11" s="538"/>
      <c r="FHA11" s="538"/>
      <c r="FHB11" s="538"/>
      <c r="FHC11" s="538"/>
      <c r="FHD11" s="538"/>
      <c r="FHE11" s="538"/>
      <c r="FHF11" s="538"/>
      <c r="FHG11" s="538"/>
      <c r="FHH11" s="538"/>
      <c r="FHI11" s="538"/>
      <c r="FHJ11" s="538"/>
      <c r="FHK11" s="538"/>
      <c r="FHL11" s="538"/>
      <c r="FHM11" s="538"/>
      <c r="FHN11" s="538"/>
      <c r="FHO11" s="538"/>
      <c r="FHP11" s="538"/>
      <c r="FHQ11" s="538"/>
      <c r="FHR11" s="538"/>
      <c r="FHS11" s="538"/>
      <c r="FHT11" s="538"/>
      <c r="FHU11" s="538"/>
      <c r="FHV11" s="538"/>
      <c r="FHW11" s="538"/>
      <c r="FHX11" s="538"/>
      <c r="FHY11" s="538"/>
      <c r="FHZ11" s="538"/>
      <c r="FIA11" s="538"/>
      <c r="FIB11" s="538"/>
      <c r="FIC11" s="538"/>
      <c r="FID11" s="538"/>
      <c r="FIE11" s="538"/>
      <c r="FIF11" s="538"/>
      <c r="FIG11" s="538"/>
      <c r="FIH11" s="538"/>
      <c r="FII11" s="538"/>
      <c r="FIJ11" s="538"/>
      <c r="FIK11" s="538"/>
      <c r="FIL11" s="538"/>
      <c r="FIM11" s="538"/>
      <c r="FIN11" s="538"/>
      <c r="FIO11" s="538"/>
      <c r="FIP11" s="538"/>
      <c r="FIQ11" s="538"/>
      <c r="FIR11" s="538"/>
      <c r="FIS11" s="538"/>
      <c r="FIT11" s="538"/>
      <c r="FIU11" s="538"/>
      <c r="FIV11" s="538"/>
      <c r="FIW11" s="538"/>
      <c r="FIX11" s="538"/>
      <c r="FIY11" s="538"/>
      <c r="FIZ11" s="538"/>
      <c r="FJA11" s="538"/>
      <c r="FJB11" s="538"/>
      <c r="FJC11" s="538"/>
      <c r="FJD11" s="538"/>
      <c r="FJE11" s="538"/>
      <c r="FJF11" s="538"/>
      <c r="FJG11" s="538"/>
      <c r="FJH11" s="538"/>
      <c r="FJI11" s="538"/>
      <c r="FJJ11" s="538"/>
      <c r="FJK11" s="538"/>
      <c r="FJL11" s="538"/>
      <c r="FJM11" s="538"/>
      <c r="FJN11" s="538"/>
      <c r="FJO11" s="538"/>
      <c r="FJP11" s="538"/>
      <c r="FJQ11" s="538"/>
      <c r="FJR11" s="538"/>
      <c r="FJS11" s="538"/>
      <c r="FJT11" s="538"/>
      <c r="FJU11" s="538"/>
      <c r="FJV11" s="538"/>
      <c r="FJW11" s="538"/>
      <c r="FJX11" s="538"/>
      <c r="FJY11" s="538"/>
      <c r="FJZ11" s="538"/>
      <c r="FKA11" s="538"/>
      <c r="FKB11" s="538"/>
      <c r="FKC11" s="538"/>
      <c r="FKD11" s="538"/>
      <c r="FKE11" s="538"/>
      <c r="FKF11" s="538"/>
      <c r="FKG11" s="538"/>
      <c r="FKH11" s="538"/>
      <c r="FKI11" s="538"/>
      <c r="FKJ11" s="538"/>
      <c r="FKK11" s="538"/>
      <c r="FKL11" s="538"/>
      <c r="FKM11" s="538"/>
      <c r="FKN11" s="538"/>
      <c r="FKO11" s="538"/>
      <c r="FKP11" s="538"/>
      <c r="FKQ11" s="538"/>
      <c r="FKR11" s="538"/>
      <c r="FKS11" s="538"/>
      <c r="FKT11" s="538"/>
      <c r="FKU11" s="538"/>
      <c r="FKV11" s="538"/>
      <c r="FKW11" s="538"/>
      <c r="FKX11" s="538"/>
      <c r="FKY11" s="538"/>
      <c r="FKZ11" s="538"/>
      <c r="FLA11" s="538"/>
      <c r="FLB11" s="538"/>
      <c r="FLC11" s="538"/>
      <c r="FLD11" s="538"/>
      <c r="FLE11" s="538"/>
      <c r="FLF11" s="538"/>
      <c r="FLG11" s="538"/>
      <c r="FLH11" s="538"/>
      <c r="FLI11" s="538"/>
      <c r="FLJ11" s="538"/>
      <c r="FLK11" s="538"/>
      <c r="FLL11" s="538"/>
      <c r="FLM11" s="538"/>
      <c r="FLN11" s="538"/>
      <c r="FLO11" s="538"/>
      <c r="FLP11" s="538"/>
      <c r="FLQ11" s="538"/>
      <c r="FLR11" s="538"/>
      <c r="FLS11" s="538"/>
      <c r="FLT11" s="538"/>
      <c r="FLU11" s="538"/>
      <c r="FLV11" s="538"/>
      <c r="FLW11" s="538"/>
      <c r="FLX11" s="538"/>
      <c r="FLY11" s="538"/>
      <c r="FLZ11" s="538"/>
      <c r="FMA11" s="538"/>
      <c r="FMB11" s="538"/>
      <c r="FMC11" s="538"/>
      <c r="FMD11" s="538"/>
      <c r="FME11" s="538"/>
      <c r="FMF11" s="538"/>
      <c r="FMG11" s="538"/>
      <c r="FMH11" s="538"/>
      <c r="FMI11" s="538"/>
      <c r="FMJ11" s="538"/>
      <c r="FMK11" s="538"/>
      <c r="FML11" s="538"/>
      <c r="FMM11" s="538"/>
      <c r="FMN11" s="538"/>
      <c r="FMO11" s="538"/>
      <c r="FMP11" s="538"/>
      <c r="FMQ11" s="538"/>
      <c r="FMR11" s="538"/>
      <c r="FMS11" s="538"/>
      <c r="FMT11" s="538"/>
      <c r="FMU11" s="538"/>
      <c r="FMV11" s="538"/>
      <c r="FMW11" s="538"/>
      <c r="FMX11" s="538"/>
      <c r="FMY11" s="538"/>
      <c r="FMZ11" s="538"/>
      <c r="FNA11" s="538"/>
      <c r="FNB11" s="538"/>
      <c r="FNC11" s="538"/>
      <c r="FND11" s="538"/>
      <c r="FNE11" s="538"/>
      <c r="FNF11" s="538"/>
      <c r="FNG11" s="538"/>
      <c r="FNH11" s="538"/>
      <c r="FNI11" s="538"/>
      <c r="FNJ11" s="538"/>
      <c r="FNK11" s="538"/>
      <c r="FNL11" s="538"/>
      <c r="FNM11" s="538"/>
      <c r="FNN11" s="538"/>
      <c r="FNO11" s="538"/>
      <c r="FNP11" s="538"/>
      <c r="FNQ11" s="538"/>
      <c r="FNR11" s="538"/>
      <c r="FNS11" s="538"/>
      <c r="FNT11" s="538"/>
      <c r="FNU11" s="538"/>
      <c r="FNV11" s="538"/>
      <c r="FNW11" s="538"/>
      <c r="FNX11" s="538"/>
      <c r="FNY11" s="538"/>
      <c r="FNZ11" s="538"/>
      <c r="FOA11" s="538"/>
      <c r="FOB11" s="538"/>
      <c r="FOC11" s="538"/>
      <c r="FOD11" s="538"/>
      <c r="FOE11" s="538"/>
      <c r="FOF11" s="538"/>
      <c r="FOG11" s="538"/>
      <c r="FOH11" s="538"/>
      <c r="FOI11" s="538"/>
      <c r="FOJ11" s="538"/>
      <c r="FOK11" s="538"/>
      <c r="FOL11" s="538"/>
      <c r="FOM11" s="538"/>
      <c r="FON11" s="538"/>
      <c r="FOO11" s="538"/>
      <c r="FOP11" s="538"/>
      <c r="FOQ11" s="538"/>
      <c r="FOR11" s="538"/>
      <c r="FOS11" s="538"/>
      <c r="FOT11" s="538"/>
      <c r="FOU11" s="538"/>
      <c r="FOV11" s="538"/>
      <c r="FOW11" s="538"/>
      <c r="FOX11" s="538"/>
      <c r="FOY11" s="538"/>
      <c r="FOZ11" s="538"/>
      <c r="FPA11" s="538"/>
      <c r="FPB11" s="538"/>
      <c r="FPC11" s="538"/>
      <c r="FPD11" s="538"/>
      <c r="FPE11" s="538"/>
      <c r="FPF11" s="538"/>
      <c r="FPG11" s="538"/>
      <c r="FPH11" s="538"/>
      <c r="FPI11" s="538"/>
      <c r="FPJ11" s="538"/>
      <c r="FPK11" s="538"/>
      <c r="FPL11" s="538"/>
      <c r="FPM11" s="538"/>
      <c r="FPN11" s="538"/>
      <c r="FPO11" s="538"/>
      <c r="FPP11" s="538"/>
      <c r="FPQ11" s="538"/>
      <c r="FPR11" s="538"/>
      <c r="FPS11" s="538"/>
      <c r="FPT11" s="538"/>
      <c r="FPU11" s="538"/>
      <c r="FPV11" s="538"/>
      <c r="FPW11" s="538"/>
      <c r="FPX11" s="538"/>
      <c r="FPY11" s="538"/>
      <c r="FPZ11" s="538"/>
      <c r="FQA11" s="538"/>
      <c r="FQB11" s="538"/>
      <c r="FQC11" s="538"/>
      <c r="FQD11" s="538"/>
      <c r="FQE11" s="538"/>
      <c r="FQF11" s="538"/>
      <c r="FQG11" s="538"/>
      <c r="FQH11" s="538"/>
      <c r="FQI11" s="538"/>
      <c r="FQJ11" s="538"/>
      <c r="FQK11" s="538"/>
      <c r="FQL11" s="538"/>
      <c r="FQM11" s="538"/>
      <c r="FQN11" s="538"/>
      <c r="FQO11" s="538"/>
      <c r="FQP11" s="538"/>
      <c r="FQQ11" s="538"/>
      <c r="FQR11" s="538"/>
      <c r="FQS11" s="538"/>
      <c r="FQT11" s="538"/>
      <c r="FQU11" s="538"/>
      <c r="FQV11" s="538"/>
      <c r="FQW11" s="538"/>
      <c r="FQX11" s="538"/>
      <c r="FQY11" s="538"/>
      <c r="FQZ11" s="538"/>
      <c r="FRA11" s="538"/>
      <c r="FRB11" s="538"/>
      <c r="FRC11" s="538"/>
      <c r="FRD11" s="538"/>
      <c r="FRE11" s="538"/>
      <c r="FRF11" s="538"/>
      <c r="FRG11" s="538"/>
      <c r="FRH11" s="538"/>
      <c r="FRI11" s="538"/>
      <c r="FRJ11" s="538"/>
      <c r="FRK11" s="538"/>
      <c r="FRL11" s="538"/>
      <c r="FRM11" s="538"/>
      <c r="FRN11" s="538"/>
      <c r="FRO11" s="538"/>
      <c r="FRP11" s="538"/>
      <c r="FRQ11" s="538"/>
      <c r="FRR11" s="538"/>
      <c r="FRS11" s="538"/>
      <c r="FRT11" s="538"/>
      <c r="FRU11" s="538"/>
      <c r="FRV11" s="538"/>
      <c r="FRW11" s="538"/>
      <c r="FRX11" s="538"/>
      <c r="FRY11" s="538"/>
      <c r="FRZ11" s="538"/>
      <c r="FSA11" s="538"/>
      <c r="FSB11" s="538"/>
      <c r="FSC11" s="538"/>
      <c r="FSD11" s="538"/>
      <c r="FSE11" s="538"/>
      <c r="FSF11" s="538"/>
      <c r="FSG11" s="538"/>
      <c r="FSH11" s="538"/>
      <c r="FSI11" s="538"/>
      <c r="FSJ11" s="538"/>
      <c r="FSK11" s="538"/>
      <c r="FSL11" s="538"/>
      <c r="FSM11" s="538"/>
      <c r="FSN11" s="538"/>
      <c r="FSO11" s="538"/>
      <c r="FSP11" s="538"/>
      <c r="FSQ11" s="538"/>
      <c r="FSR11" s="538"/>
      <c r="FSS11" s="538"/>
      <c r="FST11" s="538"/>
      <c r="FSU11" s="538"/>
      <c r="FSV11" s="538"/>
      <c r="FSW11" s="538"/>
      <c r="FSX11" s="538"/>
      <c r="FSY11" s="538"/>
      <c r="FSZ11" s="538"/>
      <c r="FTA11" s="538"/>
      <c r="FTB11" s="538"/>
      <c r="FTC11" s="538"/>
      <c r="FTD11" s="538"/>
      <c r="FTE11" s="538"/>
      <c r="FTF11" s="538"/>
      <c r="FTG11" s="538"/>
      <c r="FTH11" s="538"/>
      <c r="FTI11" s="538"/>
      <c r="FTJ11" s="538"/>
      <c r="FTK11" s="538"/>
      <c r="FTL11" s="538"/>
      <c r="FTM11" s="538"/>
      <c r="FTN11" s="538"/>
      <c r="FTO11" s="538"/>
      <c r="FTP11" s="538"/>
      <c r="FTQ11" s="538"/>
      <c r="FTR11" s="538"/>
      <c r="FTS11" s="538"/>
      <c r="FTT11" s="538"/>
      <c r="FTU11" s="538"/>
      <c r="FTV11" s="538"/>
      <c r="FTW11" s="538"/>
      <c r="FTX11" s="538"/>
      <c r="FTY11" s="538"/>
      <c r="FTZ11" s="538"/>
      <c r="FUA11" s="538"/>
      <c r="FUB11" s="538"/>
      <c r="FUC11" s="538"/>
      <c r="FUD11" s="538"/>
      <c r="FUE11" s="538"/>
      <c r="FUF11" s="538"/>
      <c r="FUG11" s="538"/>
      <c r="FUH11" s="538"/>
      <c r="FUI11" s="538"/>
      <c r="FUJ11" s="538"/>
      <c r="FUK11" s="538"/>
      <c r="FUL11" s="538"/>
      <c r="FUM11" s="538"/>
      <c r="FUN11" s="538"/>
      <c r="FUO11" s="538"/>
      <c r="FUP11" s="538"/>
      <c r="FUQ11" s="538"/>
      <c r="FUR11" s="538"/>
      <c r="FUS11" s="538"/>
      <c r="FUT11" s="538"/>
      <c r="FUU11" s="538"/>
      <c r="FUV11" s="538"/>
      <c r="FUW11" s="538"/>
      <c r="FUX11" s="538"/>
      <c r="FUY11" s="538"/>
      <c r="FUZ11" s="538"/>
      <c r="FVA11" s="538"/>
      <c r="FVB11" s="538"/>
      <c r="FVC11" s="538"/>
      <c r="FVD11" s="538"/>
      <c r="FVE11" s="538"/>
      <c r="FVF11" s="538"/>
      <c r="FVG11" s="538"/>
      <c r="FVH11" s="538"/>
      <c r="FVI11" s="538"/>
      <c r="FVJ11" s="538"/>
      <c r="FVK11" s="538"/>
      <c r="FVL11" s="538"/>
      <c r="FVM11" s="538"/>
      <c r="FVN11" s="538"/>
      <c r="FVO11" s="538"/>
      <c r="FVP11" s="538"/>
      <c r="FVQ11" s="538"/>
      <c r="FVR11" s="538"/>
      <c r="FVS11" s="538"/>
      <c r="FVT11" s="538"/>
      <c r="FVU11" s="538"/>
      <c r="FVV11" s="538"/>
      <c r="FVW11" s="538"/>
      <c r="FVX11" s="538"/>
      <c r="FVY11" s="538"/>
      <c r="FVZ11" s="538"/>
      <c r="FWA11" s="538"/>
      <c r="FWB11" s="538"/>
      <c r="FWC11" s="538"/>
      <c r="FWD11" s="538"/>
      <c r="FWE11" s="538"/>
      <c r="FWF11" s="538"/>
      <c r="FWG11" s="538"/>
      <c r="FWH11" s="538"/>
      <c r="FWI11" s="538"/>
      <c r="FWJ11" s="538"/>
      <c r="FWK11" s="538"/>
      <c r="FWL11" s="538"/>
      <c r="FWM11" s="538"/>
      <c r="FWN11" s="538"/>
      <c r="FWO11" s="538"/>
      <c r="FWP11" s="538"/>
      <c r="FWQ11" s="538"/>
      <c r="FWR11" s="538"/>
      <c r="FWS11" s="538"/>
      <c r="FWT11" s="538"/>
      <c r="FWU11" s="538"/>
      <c r="FWV11" s="538"/>
      <c r="FWW11" s="538"/>
      <c r="FWX11" s="538"/>
      <c r="FWY11" s="538"/>
      <c r="FWZ11" s="538"/>
      <c r="FXA11" s="538"/>
      <c r="FXB11" s="538"/>
      <c r="FXC11" s="538"/>
      <c r="FXD11" s="538"/>
      <c r="FXE11" s="538"/>
      <c r="FXF11" s="538"/>
      <c r="FXG11" s="538"/>
      <c r="FXH11" s="538"/>
      <c r="FXI11" s="538"/>
      <c r="FXJ11" s="538"/>
      <c r="FXK11" s="538"/>
      <c r="FXL11" s="538"/>
      <c r="FXM11" s="538"/>
      <c r="FXN11" s="538"/>
      <c r="FXO11" s="538"/>
      <c r="FXP11" s="538"/>
      <c r="FXQ11" s="538"/>
      <c r="FXR11" s="538"/>
      <c r="FXS11" s="538"/>
      <c r="FXT11" s="538"/>
      <c r="FXU11" s="538"/>
      <c r="FXV11" s="538"/>
      <c r="FXW11" s="538"/>
      <c r="FXX11" s="538"/>
      <c r="FXY11" s="538"/>
      <c r="FXZ11" s="538"/>
      <c r="FYA11" s="538"/>
      <c r="FYB11" s="538"/>
      <c r="FYC11" s="538"/>
      <c r="FYD11" s="538"/>
      <c r="FYE11" s="538"/>
      <c r="FYF11" s="538"/>
      <c r="FYG11" s="538"/>
      <c r="FYH11" s="538"/>
      <c r="FYI11" s="538"/>
      <c r="FYJ11" s="538"/>
      <c r="FYK11" s="538"/>
      <c r="FYL11" s="538"/>
      <c r="FYM11" s="538"/>
      <c r="FYN11" s="538"/>
      <c r="FYO11" s="538"/>
      <c r="FYP11" s="538"/>
      <c r="FYQ11" s="538"/>
      <c r="FYR11" s="538"/>
      <c r="FYS11" s="538"/>
      <c r="FYT11" s="538"/>
      <c r="FYU11" s="538"/>
      <c r="FYV11" s="538"/>
      <c r="FYW11" s="538"/>
      <c r="FYX11" s="538"/>
      <c r="FYY11" s="538"/>
      <c r="FYZ11" s="538"/>
      <c r="FZA11" s="538"/>
      <c r="FZB11" s="538"/>
      <c r="FZC11" s="538"/>
      <c r="FZD11" s="538"/>
      <c r="FZE11" s="538"/>
      <c r="FZF11" s="538"/>
      <c r="FZG11" s="538"/>
      <c r="FZH11" s="538"/>
      <c r="FZI11" s="538"/>
      <c r="FZJ11" s="538"/>
      <c r="FZK11" s="538"/>
      <c r="FZL11" s="538"/>
      <c r="FZM11" s="538"/>
      <c r="FZN11" s="538"/>
      <c r="FZO11" s="538"/>
      <c r="FZP11" s="538"/>
      <c r="FZQ11" s="538"/>
      <c r="FZR11" s="538"/>
      <c r="FZS11" s="538"/>
      <c r="FZT11" s="538"/>
      <c r="FZU11" s="538"/>
      <c r="FZV11" s="538"/>
      <c r="FZW11" s="538"/>
      <c r="FZX11" s="538"/>
      <c r="FZY11" s="538"/>
      <c r="FZZ11" s="538"/>
      <c r="GAA11" s="538"/>
      <c r="GAB11" s="538"/>
      <c r="GAC11" s="538"/>
      <c r="GAD11" s="538"/>
      <c r="GAE11" s="538"/>
      <c r="GAF11" s="538"/>
      <c r="GAG11" s="538"/>
      <c r="GAH11" s="538"/>
      <c r="GAI11" s="538"/>
      <c r="GAJ11" s="538"/>
      <c r="GAK11" s="538"/>
      <c r="GAL11" s="538"/>
      <c r="GAM11" s="538"/>
      <c r="GAN11" s="538"/>
      <c r="GAO11" s="538"/>
      <c r="GAP11" s="538"/>
      <c r="GAQ11" s="538"/>
      <c r="GAR11" s="538"/>
      <c r="GAS11" s="538"/>
      <c r="GAT11" s="538"/>
      <c r="GAU11" s="538"/>
      <c r="GAV11" s="538"/>
      <c r="GAW11" s="538"/>
      <c r="GAX11" s="538"/>
      <c r="GAY11" s="538"/>
      <c r="GAZ11" s="538"/>
      <c r="GBA11" s="538"/>
      <c r="GBB11" s="538"/>
      <c r="GBC11" s="538"/>
      <c r="GBD11" s="538"/>
      <c r="GBE11" s="538"/>
      <c r="GBF11" s="538"/>
      <c r="GBG11" s="538"/>
      <c r="GBH11" s="538"/>
      <c r="GBI11" s="538"/>
      <c r="GBJ11" s="538"/>
      <c r="GBK11" s="538"/>
      <c r="GBL11" s="538"/>
      <c r="GBM11" s="538"/>
      <c r="GBN11" s="538"/>
      <c r="GBO11" s="538"/>
      <c r="GBP11" s="538"/>
      <c r="GBQ11" s="538"/>
      <c r="GBR11" s="538"/>
      <c r="GBS11" s="538"/>
      <c r="GBT11" s="538"/>
      <c r="GBU11" s="538"/>
      <c r="GBV11" s="538"/>
      <c r="GBW11" s="538"/>
      <c r="GBX11" s="538"/>
      <c r="GBY11" s="538"/>
      <c r="GBZ11" s="538"/>
      <c r="GCA11" s="538"/>
      <c r="GCB11" s="538"/>
      <c r="GCC11" s="538"/>
      <c r="GCD11" s="538"/>
      <c r="GCE11" s="538"/>
      <c r="GCF11" s="538"/>
      <c r="GCG11" s="538"/>
      <c r="GCH11" s="538"/>
      <c r="GCI11" s="538"/>
      <c r="GCJ11" s="538"/>
      <c r="GCK11" s="538"/>
      <c r="GCL11" s="538"/>
      <c r="GCM11" s="538"/>
      <c r="GCN11" s="538"/>
      <c r="GCO11" s="538"/>
      <c r="GCP11" s="538"/>
      <c r="GCQ11" s="538"/>
      <c r="GCR11" s="538"/>
      <c r="GCS11" s="538"/>
      <c r="GCT11" s="538"/>
      <c r="GCU11" s="538"/>
      <c r="GCV11" s="538"/>
      <c r="GCW11" s="538"/>
      <c r="GCX11" s="538"/>
      <c r="GCY11" s="538"/>
      <c r="GCZ11" s="538"/>
      <c r="GDA11" s="538"/>
      <c r="GDB11" s="538"/>
      <c r="GDC11" s="538"/>
      <c r="GDD11" s="538"/>
      <c r="GDE11" s="538"/>
      <c r="GDF11" s="538"/>
      <c r="GDG11" s="538"/>
      <c r="GDH11" s="538"/>
      <c r="GDI11" s="538"/>
      <c r="GDJ11" s="538"/>
      <c r="GDK11" s="538"/>
      <c r="GDL11" s="538"/>
      <c r="GDM11" s="538"/>
      <c r="GDN11" s="538"/>
      <c r="GDO11" s="538"/>
      <c r="GDP11" s="538"/>
      <c r="GDQ11" s="538"/>
      <c r="GDR11" s="538"/>
      <c r="GDS11" s="538"/>
      <c r="GDT11" s="538"/>
      <c r="GDU11" s="538"/>
      <c r="GDV11" s="538"/>
      <c r="GDW11" s="538"/>
      <c r="GDX11" s="538"/>
      <c r="GDY11" s="538"/>
      <c r="GDZ11" s="538"/>
      <c r="GEA11" s="538"/>
      <c r="GEB11" s="538"/>
      <c r="GEC11" s="538"/>
      <c r="GED11" s="538"/>
      <c r="GEE11" s="538"/>
      <c r="GEF11" s="538"/>
      <c r="GEG11" s="538"/>
      <c r="GEH11" s="538"/>
      <c r="GEI11" s="538"/>
      <c r="GEJ11" s="538"/>
      <c r="GEK11" s="538"/>
      <c r="GEL11" s="538"/>
      <c r="GEM11" s="538"/>
      <c r="GEN11" s="538"/>
      <c r="GEO11" s="538"/>
      <c r="GEP11" s="538"/>
      <c r="GEQ11" s="538"/>
      <c r="GER11" s="538"/>
      <c r="GES11" s="538"/>
      <c r="GET11" s="538"/>
      <c r="GEU11" s="538"/>
      <c r="GEV11" s="538"/>
      <c r="GEW11" s="538"/>
      <c r="GEX11" s="538"/>
      <c r="GEY11" s="538"/>
      <c r="GEZ11" s="538"/>
      <c r="GFA11" s="538"/>
      <c r="GFB11" s="538"/>
      <c r="GFC11" s="538"/>
      <c r="GFD11" s="538"/>
      <c r="GFE11" s="538"/>
      <c r="GFF11" s="538"/>
      <c r="GFG11" s="538"/>
      <c r="GFH11" s="538"/>
      <c r="GFI11" s="538"/>
      <c r="GFJ11" s="538"/>
      <c r="GFK11" s="538"/>
      <c r="GFL11" s="538"/>
      <c r="GFM11" s="538"/>
      <c r="GFN11" s="538"/>
      <c r="GFO11" s="538"/>
      <c r="GFP11" s="538"/>
      <c r="GFQ11" s="538"/>
      <c r="GFR11" s="538"/>
      <c r="GFS11" s="538"/>
      <c r="GFT11" s="538"/>
      <c r="GFU11" s="538"/>
      <c r="GFV11" s="538"/>
      <c r="GFW11" s="538"/>
      <c r="GFX11" s="538"/>
      <c r="GFY11" s="538"/>
      <c r="GFZ11" s="538"/>
      <c r="GGA11" s="538"/>
      <c r="GGB11" s="538"/>
      <c r="GGC11" s="538"/>
      <c r="GGD11" s="538"/>
      <c r="GGE11" s="538"/>
      <c r="GGF11" s="538"/>
      <c r="GGG11" s="538"/>
      <c r="GGH11" s="538"/>
      <c r="GGI11" s="538"/>
      <c r="GGJ11" s="538"/>
      <c r="GGK11" s="538"/>
      <c r="GGL11" s="538"/>
      <c r="GGM11" s="538"/>
      <c r="GGN11" s="538"/>
      <c r="GGO11" s="538"/>
      <c r="GGP11" s="538"/>
      <c r="GGQ11" s="538"/>
      <c r="GGR11" s="538"/>
      <c r="GGS11" s="538"/>
      <c r="GGT11" s="538"/>
      <c r="GGU11" s="538"/>
      <c r="GGV11" s="538"/>
      <c r="GGW11" s="538"/>
      <c r="GGX11" s="538"/>
      <c r="GGY11" s="538"/>
      <c r="GGZ11" s="538"/>
      <c r="GHA11" s="538"/>
      <c r="GHB11" s="538"/>
      <c r="GHC11" s="538"/>
      <c r="GHD11" s="538"/>
      <c r="GHE11" s="538"/>
      <c r="GHF11" s="538"/>
      <c r="GHG11" s="538"/>
      <c r="GHH11" s="538"/>
      <c r="GHI11" s="538"/>
      <c r="GHJ11" s="538"/>
      <c r="GHK11" s="538"/>
      <c r="GHL11" s="538"/>
      <c r="GHM11" s="538"/>
      <c r="GHN11" s="538"/>
      <c r="GHO11" s="538"/>
      <c r="GHP11" s="538"/>
      <c r="GHQ11" s="538"/>
      <c r="GHR11" s="538"/>
      <c r="GHS11" s="538"/>
      <c r="GHT11" s="538"/>
      <c r="GHU11" s="538"/>
      <c r="GHV11" s="538"/>
      <c r="GHW11" s="538"/>
      <c r="GHX11" s="538"/>
      <c r="GHY11" s="538"/>
      <c r="GHZ11" s="538"/>
      <c r="GIA11" s="538"/>
      <c r="GIB11" s="538"/>
      <c r="GIC11" s="538"/>
      <c r="GID11" s="538"/>
      <c r="GIE11" s="538"/>
      <c r="GIF11" s="538"/>
      <c r="GIG11" s="538"/>
      <c r="GIH11" s="538"/>
      <c r="GII11" s="538"/>
      <c r="GIJ11" s="538"/>
      <c r="GIK11" s="538"/>
      <c r="GIL11" s="538"/>
      <c r="GIM11" s="538"/>
      <c r="GIN11" s="538"/>
      <c r="GIO11" s="538"/>
      <c r="GIP11" s="538"/>
      <c r="GIQ11" s="538"/>
      <c r="GIR11" s="538"/>
      <c r="GIS11" s="538"/>
      <c r="GIT11" s="538"/>
      <c r="GIU11" s="538"/>
      <c r="GIV11" s="538"/>
      <c r="GIW11" s="538"/>
      <c r="GIX11" s="538"/>
      <c r="GIY11" s="538"/>
      <c r="GIZ11" s="538"/>
      <c r="GJA11" s="538"/>
      <c r="GJB11" s="538"/>
      <c r="GJC11" s="538"/>
      <c r="GJD11" s="538"/>
      <c r="GJE11" s="538"/>
      <c r="GJF11" s="538"/>
      <c r="GJG11" s="538"/>
      <c r="GJH11" s="538"/>
      <c r="GJI11" s="538"/>
      <c r="GJJ11" s="538"/>
      <c r="GJK11" s="538"/>
      <c r="GJL11" s="538"/>
      <c r="GJM11" s="538"/>
      <c r="GJN11" s="538"/>
      <c r="GJO11" s="538"/>
      <c r="GJP11" s="538"/>
      <c r="GJQ11" s="538"/>
      <c r="GJR11" s="538"/>
      <c r="GJS11" s="538"/>
      <c r="GJT11" s="538"/>
      <c r="GJU11" s="538"/>
      <c r="GJV11" s="538"/>
      <c r="GJW11" s="538"/>
      <c r="GJX11" s="538"/>
      <c r="GJY11" s="538"/>
      <c r="GJZ11" s="538"/>
      <c r="GKA11" s="538"/>
      <c r="GKB11" s="538"/>
      <c r="GKC11" s="538"/>
      <c r="GKD11" s="538"/>
      <c r="GKE11" s="538"/>
      <c r="GKF11" s="538"/>
      <c r="GKG11" s="538"/>
      <c r="GKH11" s="538"/>
      <c r="GKI11" s="538"/>
      <c r="GKJ11" s="538"/>
      <c r="GKK11" s="538"/>
      <c r="GKL11" s="538"/>
      <c r="GKM11" s="538"/>
      <c r="GKN11" s="538"/>
      <c r="GKO11" s="538"/>
      <c r="GKP11" s="538"/>
      <c r="GKQ11" s="538"/>
      <c r="GKR11" s="538"/>
      <c r="GKS11" s="538"/>
      <c r="GKT11" s="538"/>
      <c r="GKU11" s="538"/>
      <c r="GKV11" s="538"/>
      <c r="GKW11" s="538"/>
      <c r="GKX11" s="538"/>
      <c r="GKY11" s="538"/>
      <c r="GKZ11" s="538"/>
      <c r="GLA11" s="538"/>
      <c r="GLB11" s="538"/>
      <c r="GLC11" s="538"/>
      <c r="GLD11" s="538"/>
      <c r="GLE11" s="538"/>
      <c r="GLF11" s="538"/>
      <c r="GLG11" s="538"/>
      <c r="GLH11" s="538"/>
      <c r="GLI11" s="538"/>
      <c r="GLJ11" s="538"/>
      <c r="GLK11" s="538"/>
      <c r="GLL11" s="538"/>
      <c r="GLM11" s="538"/>
      <c r="GLN11" s="538"/>
      <c r="GLO11" s="538"/>
      <c r="GLP11" s="538"/>
      <c r="GLQ11" s="538"/>
      <c r="GLR11" s="538"/>
      <c r="GLS11" s="538"/>
      <c r="GLT11" s="538"/>
      <c r="GLU11" s="538"/>
      <c r="GLV11" s="538"/>
      <c r="GLW11" s="538"/>
      <c r="GLX11" s="538"/>
      <c r="GLY11" s="538"/>
      <c r="GLZ11" s="538"/>
      <c r="GMA11" s="538"/>
      <c r="GMB11" s="538"/>
      <c r="GMC11" s="538"/>
      <c r="GMD11" s="538"/>
      <c r="GME11" s="538"/>
      <c r="GMF11" s="538"/>
      <c r="GMG11" s="538"/>
      <c r="GMH11" s="538"/>
      <c r="GMI11" s="538"/>
      <c r="GMJ11" s="538"/>
      <c r="GMK11" s="538"/>
      <c r="GML11" s="538"/>
      <c r="GMM11" s="538"/>
      <c r="GMN11" s="538"/>
      <c r="GMO11" s="538"/>
      <c r="GMP11" s="538"/>
      <c r="GMQ11" s="538"/>
      <c r="GMR11" s="538"/>
      <c r="GMS11" s="538"/>
      <c r="GMT11" s="538"/>
      <c r="GMU11" s="538"/>
      <c r="GMV11" s="538"/>
      <c r="GMW11" s="538"/>
      <c r="GMX11" s="538"/>
      <c r="GMY11" s="538"/>
      <c r="GMZ11" s="538"/>
      <c r="GNA11" s="538"/>
      <c r="GNB11" s="538"/>
      <c r="GNC11" s="538"/>
      <c r="GND11" s="538"/>
      <c r="GNE11" s="538"/>
      <c r="GNF11" s="538"/>
      <c r="GNG11" s="538"/>
      <c r="GNH11" s="538"/>
      <c r="GNI11" s="538"/>
      <c r="GNJ11" s="538"/>
      <c r="GNK11" s="538"/>
      <c r="GNL11" s="538"/>
      <c r="GNM11" s="538"/>
      <c r="GNN11" s="538"/>
      <c r="GNO11" s="538"/>
      <c r="GNP11" s="538"/>
      <c r="GNQ11" s="538"/>
      <c r="GNR11" s="538"/>
      <c r="GNS11" s="538"/>
      <c r="GNT11" s="538"/>
      <c r="GNU11" s="538"/>
      <c r="GNV11" s="538"/>
      <c r="GNW11" s="538"/>
      <c r="GNX11" s="538"/>
      <c r="GNY11" s="538"/>
      <c r="GNZ11" s="538"/>
      <c r="GOA11" s="538"/>
      <c r="GOB11" s="538"/>
      <c r="GOC11" s="538"/>
      <c r="GOD11" s="538"/>
      <c r="GOE11" s="538"/>
      <c r="GOF11" s="538"/>
      <c r="GOG11" s="538"/>
      <c r="GOH11" s="538"/>
      <c r="GOI11" s="538"/>
      <c r="GOJ11" s="538"/>
      <c r="GOK11" s="538"/>
      <c r="GOL11" s="538"/>
      <c r="GOM11" s="538"/>
      <c r="GON11" s="538"/>
      <c r="GOO11" s="538"/>
      <c r="GOP11" s="538"/>
      <c r="GOQ11" s="538"/>
      <c r="GOR11" s="538"/>
      <c r="GOS11" s="538"/>
      <c r="GOT11" s="538"/>
      <c r="GOU11" s="538"/>
      <c r="GOV11" s="538"/>
      <c r="GOW11" s="538"/>
      <c r="GOX11" s="538"/>
      <c r="GOY11" s="538"/>
      <c r="GOZ11" s="538"/>
      <c r="GPA11" s="538"/>
      <c r="GPB11" s="538"/>
      <c r="GPC11" s="538"/>
      <c r="GPD11" s="538"/>
      <c r="GPE11" s="538"/>
      <c r="GPF11" s="538"/>
      <c r="GPG11" s="538"/>
      <c r="GPH11" s="538"/>
      <c r="GPI11" s="538"/>
      <c r="GPJ11" s="538"/>
      <c r="GPK11" s="538"/>
      <c r="GPL11" s="538"/>
      <c r="GPM11" s="538"/>
      <c r="GPN11" s="538"/>
      <c r="GPO11" s="538"/>
      <c r="GPP11" s="538"/>
      <c r="GPQ11" s="538"/>
      <c r="GPR11" s="538"/>
      <c r="GPS11" s="538"/>
      <c r="GPT11" s="538"/>
      <c r="GPU11" s="538"/>
      <c r="GPV11" s="538"/>
      <c r="GPW11" s="538"/>
      <c r="GPX11" s="538"/>
      <c r="GPY11" s="538"/>
      <c r="GPZ11" s="538"/>
      <c r="GQA11" s="538"/>
      <c r="GQB11" s="538"/>
      <c r="GQC11" s="538"/>
      <c r="GQD11" s="538"/>
      <c r="GQE11" s="538"/>
      <c r="GQF11" s="538"/>
      <c r="GQG11" s="538"/>
      <c r="GQH11" s="538"/>
      <c r="GQI11" s="538"/>
      <c r="GQJ11" s="538"/>
      <c r="GQK11" s="538"/>
      <c r="GQL11" s="538"/>
      <c r="GQM11" s="538"/>
      <c r="GQN11" s="538"/>
      <c r="GQO11" s="538"/>
      <c r="GQP11" s="538"/>
      <c r="GQQ11" s="538"/>
      <c r="GQR11" s="538"/>
      <c r="GQS11" s="538"/>
      <c r="GQT11" s="538"/>
      <c r="GQU11" s="538"/>
      <c r="GQV11" s="538"/>
      <c r="GQW11" s="538"/>
      <c r="GQX11" s="538"/>
      <c r="GQY11" s="538"/>
      <c r="GQZ11" s="538"/>
      <c r="GRA11" s="538"/>
      <c r="GRB11" s="538"/>
      <c r="GRC11" s="538"/>
      <c r="GRD11" s="538"/>
      <c r="GRE11" s="538"/>
      <c r="GRF11" s="538"/>
      <c r="GRG11" s="538"/>
      <c r="GRH11" s="538"/>
      <c r="GRI11" s="538"/>
      <c r="GRJ11" s="538"/>
      <c r="GRK11" s="538"/>
      <c r="GRL11" s="538"/>
      <c r="GRM11" s="538"/>
      <c r="GRN11" s="538"/>
      <c r="GRO11" s="538"/>
      <c r="GRP11" s="538"/>
      <c r="GRQ11" s="538"/>
      <c r="GRR11" s="538"/>
      <c r="GRS11" s="538"/>
      <c r="GRT11" s="538"/>
      <c r="GRU11" s="538"/>
      <c r="GRV11" s="538"/>
      <c r="GRW11" s="538"/>
      <c r="GRX11" s="538"/>
      <c r="GRY11" s="538"/>
      <c r="GRZ11" s="538"/>
      <c r="GSA11" s="538"/>
      <c r="GSB11" s="538"/>
      <c r="GSC11" s="538"/>
      <c r="GSD11" s="538"/>
      <c r="GSE11" s="538"/>
      <c r="GSF11" s="538"/>
      <c r="GSG11" s="538"/>
      <c r="GSH11" s="538"/>
      <c r="GSI11" s="538"/>
      <c r="GSJ11" s="538"/>
      <c r="GSK11" s="538"/>
      <c r="GSL11" s="538"/>
      <c r="GSM11" s="538"/>
      <c r="GSN11" s="538"/>
      <c r="GSO11" s="538"/>
      <c r="GSP11" s="538"/>
      <c r="GSQ11" s="538"/>
      <c r="GSR11" s="538"/>
      <c r="GSS11" s="538"/>
      <c r="GST11" s="538"/>
      <c r="GSU11" s="538"/>
      <c r="GSV11" s="538"/>
      <c r="GSW11" s="538"/>
      <c r="GSX11" s="538"/>
      <c r="GSY11" s="538"/>
      <c r="GSZ11" s="538"/>
      <c r="GTA11" s="538"/>
      <c r="GTB11" s="538"/>
      <c r="GTC11" s="538"/>
      <c r="GTD11" s="538"/>
      <c r="GTE11" s="538"/>
      <c r="GTF11" s="538"/>
      <c r="GTG11" s="538"/>
      <c r="GTH11" s="538"/>
      <c r="GTI11" s="538"/>
      <c r="GTJ11" s="538"/>
      <c r="GTK11" s="538"/>
      <c r="GTL11" s="538"/>
      <c r="GTM11" s="538"/>
      <c r="GTN11" s="538"/>
      <c r="GTO11" s="538"/>
      <c r="GTP11" s="538"/>
      <c r="GTQ11" s="538"/>
      <c r="GTR11" s="538"/>
      <c r="GTS11" s="538"/>
      <c r="GTT11" s="538"/>
      <c r="GTU11" s="538"/>
      <c r="GTV11" s="538"/>
      <c r="GTW11" s="538"/>
      <c r="GTX11" s="538"/>
      <c r="GTY11" s="538"/>
      <c r="GTZ11" s="538"/>
      <c r="GUA11" s="538"/>
      <c r="GUB11" s="538"/>
      <c r="GUC11" s="538"/>
      <c r="GUD11" s="538"/>
      <c r="GUE11" s="538"/>
      <c r="GUF11" s="538"/>
      <c r="GUG11" s="538"/>
      <c r="GUH11" s="538"/>
      <c r="GUI11" s="538"/>
      <c r="GUJ11" s="538"/>
      <c r="GUK11" s="538"/>
      <c r="GUL11" s="538"/>
      <c r="GUM11" s="538"/>
      <c r="GUN11" s="538"/>
      <c r="GUO11" s="538"/>
      <c r="GUP11" s="538"/>
      <c r="GUQ11" s="538"/>
      <c r="GUR11" s="538"/>
      <c r="GUS11" s="538"/>
      <c r="GUT11" s="538"/>
      <c r="GUU11" s="538"/>
      <c r="GUV11" s="538"/>
      <c r="GUW11" s="538"/>
      <c r="GUX11" s="538"/>
      <c r="GUY11" s="538"/>
      <c r="GUZ11" s="538"/>
      <c r="GVA11" s="538"/>
      <c r="GVB11" s="538"/>
      <c r="GVC11" s="538"/>
      <c r="GVD11" s="538"/>
      <c r="GVE11" s="538"/>
      <c r="GVF11" s="538"/>
      <c r="GVG11" s="538"/>
      <c r="GVH11" s="538"/>
      <c r="GVI11" s="538"/>
      <c r="GVJ11" s="538"/>
      <c r="GVK11" s="538"/>
      <c r="GVL11" s="538"/>
      <c r="GVM11" s="538"/>
      <c r="GVN11" s="538"/>
      <c r="GVO11" s="538"/>
      <c r="GVP11" s="538"/>
      <c r="GVQ11" s="538"/>
      <c r="GVR11" s="538"/>
      <c r="GVS11" s="538"/>
      <c r="GVT11" s="538"/>
      <c r="GVU11" s="538"/>
      <c r="GVV11" s="538"/>
      <c r="GVW11" s="538"/>
      <c r="GVX11" s="538"/>
      <c r="GVY11" s="538"/>
      <c r="GVZ11" s="538"/>
      <c r="GWA11" s="538"/>
      <c r="GWB11" s="538"/>
      <c r="GWC11" s="538"/>
      <c r="GWD11" s="538"/>
      <c r="GWE11" s="538"/>
      <c r="GWF11" s="538"/>
      <c r="GWG11" s="538"/>
      <c r="GWH11" s="538"/>
      <c r="GWI11" s="538"/>
      <c r="GWJ11" s="538"/>
      <c r="GWK11" s="538"/>
      <c r="GWL11" s="538"/>
      <c r="GWM11" s="538"/>
      <c r="GWN11" s="538"/>
      <c r="GWO11" s="538"/>
      <c r="GWP11" s="538"/>
      <c r="GWQ11" s="538"/>
      <c r="GWR11" s="538"/>
      <c r="GWS11" s="538"/>
      <c r="GWT11" s="538"/>
      <c r="GWU11" s="538"/>
      <c r="GWV11" s="538"/>
      <c r="GWW11" s="538"/>
      <c r="GWX11" s="538"/>
      <c r="GWY11" s="538"/>
      <c r="GWZ11" s="538"/>
      <c r="GXA11" s="538"/>
      <c r="GXB11" s="538"/>
      <c r="GXC11" s="538"/>
      <c r="GXD11" s="538"/>
      <c r="GXE11" s="538"/>
      <c r="GXF11" s="538"/>
      <c r="GXG11" s="538"/>
      <c r="GXH11" s="538"/>
      <c r="GXI11" s="538"/>
      <c r="GXJ11" s="538"/>
      <c r="GXK11" s="538"/>
      <c r="GXL11" s="538"/>
      <c r="GXM11" s="538"/>
      <c r="GXN11" s="538"/>
      <c r="GXO11" s="538"/>
      <c r="GXP11" s="538"/>
      <c r="GXQ11" s="538"/>
      <c r="GXR11" s="538"/>
      <c r="GXS11" s="538"/>
      <c r="GXT11" s="538"/>
      <c r="GXU11" s="538"/>
      <c r="GXV11" s="538"/>
      <c r="GXW11" s="538"/>
      <c r="GXX11" s="538"/>
      <c r="GXY11" s="538"/>
      <c r="GXZ11" s="538"/>
      <c r="GYA11" s="538"/>
      <c r="GYB11" s="538"/>
      <c r="GYC11" s="538"/>
      <c r="GYD11" s="538"/>
      <c r="GYE11" s="538"/>
      <c r="GYF11" s="538"/>
      <c r="GYG11" s="538"/>
      <c r="GYH11" s="538"/>
      <c r="GYI11" s="538"/>
      <c r="GYJ11" s="538"/>
      <c r="GYK11" s="538"/>
      <c r="GYL11" s="538"/>
      <c r="GYM11" s="538"/>
      <c r="GYN11" s="538"/>
      <c r="GYO11" s="538"/>
      <c r="GYP11" s="538"/>
      <c r="GYQ11" s="538"/>
      <c r="GYR11" s="538"/>
      <c r="GYS11" s="538"/>
      <c r="GYT11" s="538"/>
      <c r="GYU11" s="538"/>
      <c r="GYV11" s="538"/>
      <c r="GYW11" s="538"/>
      <c r="GYX11" s="538"/>
      <c r="GYY11" s="538"/>
      <c r="GYZ11" s="538"/>
      <c r="GZA11" s="538"/>
      <c r="GZB11" s="538"/>
      <c r="GZC11" s="538"/>
      <c r="GZD11" s="538"/>
      <c r="GZE11" s="538"/>
      <c r="GZF11" s="538"/>
      <c r="GZG11" s="538"/>
      <c r="GZH11" s="538"/>
      <c r="GZI11" s="538"/>
      <c r="GZJ11" s="538"/>
      <c r="GZK11" s="538"/>
      <c r="GZL11" s="538"/>
      <c r="GZM11" s="538"/>
      <c r="GZN11" s="538"/>
      <c r="GZO11" s="538"/>
      <c r="GZP11" s="538"/>
      <c r="GZQ11" s="538"/>
      <c r="GZR11" s="538"/>
      <c r="GZS11" s="538"/>
      <c r="GZT11" s="538"/>
      <c r="GZU11" s="538"/>
      <c r="GZV11" s="538"/>
      <c r="GZW11" s="538"/>
      <c r="GZX11" s="538"/>
      <c r="GZY11" s="538"/>
      <c r="GZZ11" s="538"/>
      <c r="HAA11" s="538"/>
      <c r="HAB11" s="538"/>
      <c r="HAC11" s="538"/>
      <c r="HAD11" s="538"/>
      <c r="HAE11" s="538"/>
      <c r="HAF11" s="538"/>
      <c r="HAG11" s="538"/>
      <c r="HAH11" s="538"/>
      <c r="HAI11" s="538"/>
      <c r="HAJ11" s="538"/>
      <c r="HAK11" s="538"/>
      <c r="HAL11" s="538"/>
      <c r="HAM11" s="538"/>
      <c r="HAN11" s="538"/>
      <c r="HAO11" s="538"/>
      <c r="HAP11" s="538"/>
      <c r="HAQ11" s="538"/>
      <c r="HAR11" s="538"/>
      <c r="HAS11" s="538"/>
      <c r="HAT11" s="538"/>
      <c r="HAU11" s="538"/>
      <c r="HAV11" s="538"/>
      <c r="HAW11" s="538"/>
      <c r="HAX11" s="538"/>
      <c r="HAY11" s="538"/>
      <c r="HAZ11" s="538"/>
      <c r="HBA11" s="538"/>
      <c r="HBB11" s="538"/>
      <c r="HBC11" s="538"/>
      <c r="HBD11" s="538"/>
      <c r="HBE11" s="538"/>
      <c r="HBF11" s="538"/>
      <c r="HBG11" s="538"/>
      <c r="HBH11" s="538"/>
      <c r="HBI11" s="538"/>
      <c r="HBJ11" s="538"/>
      <c r="HBK11" s="538"/>
      <c r="HBL11" s="538"/>
      <c r="HBM11" s="538"/>
      <c r="HBN11" s="538"/>
      <c r="HBO11" s="538"/>
      <c r="HBP11" s="538"/>
      <c r="HBQ11" s="538"/>
      <c r="HBR11" s="538"/>
      <c r="HBS11" s="538"/>
      <c r="HBT11" s="538"/>
      <c r="HBU11" s="538"/>
      <c r="HBV11" s="538"/>
      <c r="HBW11" s="538"/>
      <c r="HBX11" s="538"/>
      <c r="HBY11" s="538"/>
      <c r="HBZ11" s="538"/>
      <c r="HCA11" s="538"/>
      <c r="HCB11" s="538"/>
      <c r="HCC11" s="538"/>
      <c r="HCD11" s="538"/>
      <c r="HCE11" s="538"/>
      <c r="HCF11" s="538"/>
      <c r="HCG11" s="538"/>
      <c r="HCH11" s="538"/>
      <c r="HCI11" s="538"/>
      <c r="HCJ11" s="538"/>
      <c r="HCK11" s="538"/>
      <c r="HCL11" s="538"/>
      <c r="HCM11" s="538"/>
      <c r="HCN11" s="538"/>
      <c r="HCO11" s="538"/>
      <c r="HCP11" s="538"/>
      <c r="HCQ11" s="538"/>
      <c r="HCR11" s="538"/>
      <c r="HCS11" s="538"/>
      <c r="HCT11" s="538"/>
      <c r="HCU11" s="538"/>
      <c r="HCV11" s="538"/>
      <c r="HCW11" s="538"/>
      <c r="HCX11" s="538"/>
      <c r="HCY11" s="538"/>
      <c r="HCZ11" s="538"/>
      <c r="HDA11" s="538"/>
      <c r="HDB11" s="538"/>
      <c r="HDC11" s="538"/>
      <c r="HDD11" s="538"/>
      <c r="HDE11" s="538"/>
      <c r="HDF11" s="538"/>
      <c r="HDG11" s="538"/>
      <c r="HDH11" s="538"/>
      <c r="HDI11" s="538"/>
      <c r="HDJ11" s="538"/>
      <c r="HDK11" s="538"/>
      <c r="HDL11" s="538"/>
      <c r="HDM11" s="538"/>
      <c r="HDN11" s="538"/>
      <c r="HDO11" s="538"/>
      <c r="HDP11" s="538"/>
      <c r="HDQ11" s="538"/>
      <c r="HDR11" s="538"/>
      <c r="HDS11" s="538"/>
      <c r="HDT11" s="538"/>
      <c r="HDU11" s="538"/>
      <c r="HDV11" s="538"/>
      <c r="HDW11" s="538"/>
      <c r="HDX11" s="538"/>
      <c r="HDY11" s="538"/>
      <c r="HDZ11" s="538"/>
      <c r="HEA11" s="538"/>
      <c r="HEB11" s="538"/>
      <c r="HEC11" s="538"/>
      <c r="HED11" s="538"/>
      <c r="HEE11" s="538"/>
      <c r="HEF11" s="538"/>
      <c r="HEG11" s="538"/>
      <c r="HEH11" s="538"/>
      <c r="HEI11" s="538"/>
      <c r="HEJ11" s="538"/>
      <c r="HEK11" s="538"/>
      <c r="HEL11" s="538"/>
      <c r="HEM11" s="538"/>
      <c r="HEN11" s="538"/>
      <c r="HEO11" s="538"/>
      <c r="HEP11" s="538"/>
      <c r="HEQ11" s="538"/>
      <c r="HER11" s="538"/>
      <c r="HES11" s="538"/>
      <c r="HET11" s="538"/>
      <c r="HEU11" s="538"/>
      <c r="HEV11" s="538"/>
      <c r="HEW11" s="538"/>
      <c r="HEX11" s="538"/>
      <c r="HEY11" s="538"/>
      <c r="HEZ11" s="538"/>
      <c r="HFA11" s="538"/>
      <c r="HFB11" s="538"/>
      <c r="HFC11" s="538"/>
      <c r="HFD11" s="538"/>
      <c r="HFE11" s="538"/>
      <c r="HFF11" s="538"/>
      <c r="HFG11" s="538"/>
      <c r="HFH11" s="538"/>
      <c r="HFI11" s="538"/>
      <c r="HFJ11" s="538"/>
      <c r="HFK11" s="538"/>
      <c r="HFL11" s="538"/>
      <c r="HFM11" s="538"/>
      <c r="HFN11" s="538"/>
      <c r="HFO11" s="538"/>
      <c r="HFP11" s="538"/>
      <c r="HFQ11" s="538"/>
      <c r="HFR11" s="538"/>
      <c r="HFS11" s="538"/>
      <c r="HFT11" s="538"/>
      <c r="HFU11" s="538"/>
      <c r="HFV11" s="538"/>
      <c r="HFW11" s="538"/>
      <c r="HFX11" s="538"/>
      <c r="HFY11" s="538"/>
      <c r="HFZ11" s="538"/>
      <c r="HGA11" s="538"/>
      <c r="HGB11" s="538"/>
      <c r="HGC11" s="538"/>
      <c r="HGD11" s="538"/>
      <c r="HGE11" s="538"/>
      <c r="HGF11" s="538"/>
      <c r="HGG11" s="538"/>
      <c r="HGH11" s="538"/>
      <c r="HGI11" s="538"/>
      <c r="HGJ11" s="538"/>
      <c r="HGK11" s="538"/>
      <c r="HGL11" s="538"/>
      <c r="HGM11" s="538"/>
      <c r="HGN11" s="538"/>
      <c r="HGO11" s="538"/>
      <c r="HGP11" s="538"/>
      <c r="HGQ11" s="538"/>
      <c r="HGR11" s="538"/>
      <c r="HGS11" s="538"/>
      <c r="HGT11" s="538"/>
      <c r="HGU11" s="538"/>
      <c r="HGV11" s="538"/>
      <c r="HGW11" s="538"/>
      <c r="HGX11" s="538"/>
      <c r="HGY11" s="538"/>
      <c r="HGZ11" s="538"/>
      <c r="HHA11" s="538"/>
      <c r="HHB11" s="538"/>
      <c r="HHC11" s="538"/>
      <c r="HHD11" s="538"/>
      <c r="HHE11" s="538"/>
      <c r="HHF11" s="538"/>
      <c r="HHG11" s="538"/>
      <c r="HHH11" s="538"/>
      <c r="HHI11" s="538"/>
      <c r="HHJ11" s="538"/>
      <c r="HHK11" s="538"/>
      <c r="HHL11" s="538"/>
      <c r="HHM11" s="538"/>
      <c r="HHN11" s="538"/>
      <c r="HHO11" s="538"/>
      <c r="HHP11" s="538"/>
      <c r="HHQ11" s="538"/>
      <c r="HHR11" s="538"/>
      <c r="HHS11" s="538"/>
      <c r="HHT11" s="538"/>
      <c r="HHU11" s="538"/>
      <c r="HHV11" s="538"/>
      <c r="HHW11" s="538"/>
      <c r="HHX11" s="538"/>
      <c r="HHY11" s="538"/>
      <c r="HHZ11" s="538"/>
      <c r="HIA11" s="538"/>
      <c r="HIB11" s="538"/>
      <c r="HIC11" s="538"/>
      <c r="HID11" s="538"/>
      <c r="HIE11" s="538"/>
      <c r="HIF11" s="538"/>
      <c r="HIG11" s="538"/>
      <c r="HIH11" s="538"/>
      <c r="HII11" s="538"/>
      <c r="HIJ11" s="538"/>
      <c r="HIK11" s="538"/>
      <c r="HIL11" s="538"/>
      <c r="HIM11" s="538"/>
      <c r="HIN11" s="538"/>
      <c r="HIO11" s="538"/>
      <c r="HIP11" s="538"/>
      <c r="HIQ11" s="538"/>
      <c r="HIR11" s="538"/>
      <c r="HIS11" s="538"/>
      <c r="HIT11" s="538"/>
      <c r="HIU11" s="538"/>
      <c r="HIV11" s="538"/>
      <c r="HIW11" s="538"/>
      <c r="HIX11" s="538"/>
      <c r="HIY11" s="538"/>
      <c r="HIZ11" s="538"/>
      <c r="HJA11" s="538"/>
      <c r="HJB11" s="538"/>
      <c r="HJC11" s="538"/>
      <c r="HJD11" s="538"/>
      <c r="HJE11" s="538"/>
      <c r="HJF11" s="538"/>
      <c r="HJG11" s="538"/>
      <c r="HJH11" s="538"/>
      <c r="HJI11" s="538"/>
      <c r="HJJ11" s="538"/>
      <c r="HJK11" s="538"/>
      <c r="HJL11" s="538"/>
      <c r="HJM11" s="538"/>
      <c r="HJN11" s="538"/>
      <c r="HJO11" s="538"/>
      <c r="HJP11" s="538"/>
      <c r="HJQ11" s="538"/>
      <c r="HJR11" s="538"/>
      <c r="HJS11" s="538"/>
      <c r="HJT11" s="538"/>
      <c r="HJU11" s="538"/>
      <c r="HJV11" s="538"/>
      <c r="HJW11" s="538"/>
      <c r="HJX11" s="538"/>
      <c r="HJY11" s="538"/>
      <c r="HJZ11" s="538"/>
      <c r="HKA11" s="538"/>
      <c r="HKB11" s="538"/>
      <c r="HKC11" s="538"/>
      <c r="HKD11" s="538"/>
      <c r="HKE11" s="538"/>
      <c r="HKF11" s="538"/>
      <c r="HKG11" s="538"/>
      <c r="HKH11" s="538"/>
      <c r="HKI11" s="538"/>
      <c r="HKJ11" s="538"/>
      <c r="HKK11" s="538"/>
      <c r="HKL11" s="538"/>
      <c r="HKM11" s="538"/>
      <c r="HKN11" s="538"/>
      <c r="HKO11" s="538"/>
      <c r="HKP11" s="538"/>
      <c r="HKQ11" s="538"/>
      <c r="HKR11" s="538"/>
      <c r="HKS11" s="538"/>
      <c r="HKT11" s="538"/>
      <c r="HKU11" s="538"/>
      <c r="HKV11" s="538"/>
      <c r="HKW11" s="538"/>
      <c r="HKX11" s="538"/>
      <c r="HKY11" s="538"/>
      <c r="HKZ11" s="538"/>
      <c r="HLA11" s="538"/>
      <c r="HLB11" s="538"/>
      <c r="HLC11" s="538"/>
      <c r="HLD11" s="538"/>
      <c r="HLE11" s="538"/>
      <c r="HLF11" s="538"/>
      <c r="HLG11" s="538"/>
      <c r="HLH11" s="538"/>
      <c r="HLI11" s="538"/>
      <c r="HLJ11" s="538"/>
      <c r="HLK11" s="538"/>
      <c r="HLL11" s="538"/>
      <c r="HLM11" s="538"/>
      <c r="HLN11" s="538"/>
      <c r="HLO11" s="538"/>
      <c r="HLP11" s="538"/>
      <c r="HLQ11" s="538"/>
      <c r="HLR11" s="538"/>
      <c r="HLS11" s="538"/>
      <c r="HLT11" s="538"/>
      <c r="HLU11" s="538"/>
      <c r="HLV11" s="538"/>
      <c r="HLW11" s="538"/>
      <c r="HLX11" s="538"/>
      <c r="HLY11" s="538"/>
      <c r="HLZ11" s="538"/>
      <c r="HMA11" s="538"/>
      <c r="HMB11" s="538"/>
      <c r="HMC11" s="538"/>
      <c r="HMD11" s="538"/>
      <c r="HME11" s="538"/>
      <c r="HMF11" s="538"/>
      <c r="HMG11" s="538"/>
      <c r="HMH11" s="538"/>
      <c r="HMI11" s="538"/>
      <c r="HMJ11" s="538"/>
      <c r="HMK11" s="538"/>
      <c r="HML11" s="538"/>
      <c r="HMM11" s="538"/>
      <c r="HMN11" s="538"/>
      <c r="HMO11" s="538"/>
      <c r="HMP11" s="538"/>
      <c r="HMQ11" s="538"/>
      <c r="HMR11" s="538"/>
      <c r="HMS11" s="538"/>
      <c r="HMT11" s="538"/>
      <c r="HMU11" s="538"/>
      <c r="HMV11" s="538"/>
      <c r="HMW11" s="538"/>
      <c r="HMX11" s="538"/>
      <c r="HMY11" s="538"/>
      <c r="HMZ11" s="538"/>
      <c r="HNA11" s="538"/>
      <c r="HNB11" s="538"/>
      <c r="HNC11" s="538"/>
      <c r="HND11" s="538"/>
      <c r="HNE11" s="538"/>
      <c r="HNF11" s="538"/>
      <c r="HNG11" s="538"/>
      <c r="HNH11" s="538"/>
      <c r="HNI11" s="538"/>
      <c r="HNJ11" s="538"/>
      <c r="HNK11" s="538"/>
      <c r="HNL11" s="538"/>
      <c r="HNM11" s="538"/>
      <c r="HNN11" s="538"/>
      <c r="HNO11" s="538"/>
      <c r="HNP11" s="538"/>
      <c r="HNQ11" s="538"/>
      <c r="HNR11" s="538"/>
      <c r="HNS11" s="538"/>
      <c r="HNT11" s="538"/>
      <c r="HNU11" s="538"/>
      <c r="HNV11" s="538"/>
      <c r="HNW11" s="538"/>
      <c r="HNX11" s="538"/>
      <c r="HNY11" s="538"/>
      <c r="HNZ11" s="538"/>
      <c r="HOA11" s="538"/>
      <c r="HOB11" s="538"/>
      <c r="HOC11" s="538"/>
      <c r="HOD11" s="538"/>
      <c r="HOE11" s="538"/>
      <c r="HOF11" s="538"/>
      <c r="HOG11" s="538"/>
      <c r="HOH11" s="538"/>
      <c r="HOI11" s="538"/>
      <c r="HOJ11" s="538"/>
      <c r="HOK11" s="538"/>
      <c r="HOL11" s="538"/>
      <c r="HOM11" s="538"/>
      <c r="HON11" s="538"/>
      <c r="HOO11" s="538"/>
      <c r="HOP11" s="538"/>
      <c r="HOQ11" s="538"/>
      <c r="HOR11" s="538"/>
      <c r="HOS11" s="538"/>
      <c r="HOT11" s="538"/>
      <c r="HOU11" s="538"/>
      <c r="HOV11" s="538"/>
      <c r="HOW11" s="538"/>
      <c r="HOX11" s="538"/>
      <c r="HOY11" s="538"/>
      <c r="HOZ11" s="538"/>
      <c r="HPA11" s="538"/>
      <c r="HPB11" s="538"/>
      <c r="HPC11" s="538"/>
      <c r="HPD11" s="538"/>
      <c r="HPE11" s="538"/>
      <c r="HPF11" s="538"/>
      <c r="HPG11" s="538"/>
      <c r="HPH11" s="538"/>
      <c r="HPI11" s="538"/>
      <c r="HPJ11" s="538"/>
      <c r="HPK11" s="538"/>
      <c r="HPL11" s="538"/>
      <c r="HPM11" s="538"/>
      <c r="HPN11" s="538"/>
      <c r="HPO11" s="538"/>
      <c r="HPP11" s="538"/>
      <c r="HPQ11" s="538"/>
      <c r="HPR11" s="538"/>
      <c r="HPS11" s="538"/>
      <c r="HPT11" s="538"/>
      <c r="HPU11" s="538"/>
      <c r="HPV11" s="538"/>
      <c r="HPW11" s="538"/>
      <c r="HPX11" s="538"/>
      <c r="HPY11" s="538"/>
      <c r="HPZ11" s="538"/>
      <c r="HQA11" s="538"/>
      <c r="HQB11" s="538"/>
      <c r="HQC11" s="538"/>
      <c r="HQD11" s="538"/>
      <c r="HQE11" s="538"/>
      <c r="HQF11" s="538"/>
      <c r="HQG11" s="538"/>
      <c r="HQH11" s="538"/>
      <c r="HQI11" s="538"/>
      <c r="HQJ11" s="538"/>
      <c r="HQK11" s="538"/>
      <c r="HQL11" s="538"/>
      <c r="HQM11" s="538"/>
      <c r="HQN11" s="538"/>
      <c r="HQO11" s="538"/>
      <c r="HQP11" s="538"/>
      <c r="HQQ11" s="538"/>
      <c r="HQR11" s="538"/>
      <c r="HQS11" s="538"/>
      <c r="HQT11" s="538"/>
      <c r="HQU11" s="538"/>
      <c r="HQV11" s="538"/>
      <c r="HQW11" s="538"/>
      <c r="HQX11" s="538"/>
      <c r="HQY11" s="538"/>
      <c r="HQZ11" s="538"/>
      <c r="HRA11" s="538"/>
      <c r="HRB11" s="538"/>
      <c r="HRC11" s="538"/>
      <c r="HRD11" s="538"/>
      <c r="HRE11" s="538"/>
      <c r="HRF11" s="538"/>
      <c r="HRG11" s="538"/>
      <c r="HRH11" s="538"/>
      <c r="HRI11" s="538"/>
      <c r="HRJ11" s="538"/>
      <c r="HRK11" s="538"/>
      <c r="HRL11" s="538"/>
      <c r="HRM11" s="538"/>
      <c r="HRN11" s="538"/>
      <c r="HRO11" s="538"/>
      <c r="HRP11" s="538"/>
      <c r="HRQ11" s="538"/>
      <c r="HRR11" s="538"/>
      <c r="HRS11" s="538"/>
      <c r="HRT11" s="538"/>
      <c r="HRU11" s="538"/>
      <c r="HRV11" s="538"/>
      <c r="HRW11" s="538"/>
      <c r="HRX11" s="538"/>
      <c r="HRY11" s="538"/>
      <c r="HRZ11" s="538"/>
      <c r="HSA11" s="538"/>
      <c r="HSB11" s="538"/>
      <c r="HSC11" s="538"/>
      <c r="HSD11" s="538"/>
      <c r="HSE11" s="538"/>
      <c r="HSF11" s="538"/>
      <c r="HSG11" s="538"/>
      <c r="HSH11" s="538"/>
      <c r="HSI11" s="538"/>
      <c r="HSJ11" s="538"/>
      <c r="HSK11" s="538"/>
      <c r="HSL11" s="538"/>
      <c r="HSM11" s="538"/>
      <c r="HSN11" s="538"/>
      <c r="HSO11" s="538"/>
      <c r="HSP11" s="538"/>
      <c r="HSQ11" s="538"/>
      <c r="HSR11" s="538"/>
      <c r="HSS11" s="538"/>
      <c r="HST11" s="538"/>
      <c r="HSU11" s="538"/>
      <c r="HSV11" s="538"/>
      <c r="HSW11" s="538"/>
      <c r="HSX11" s="538"/>
      <c r="HSY11" s="538"/>
      <c r="HSZ11" s="538"/>
      <c r="HTA11" s="538"/>
      <c r="HTB11" s="538"/>
      <c r="HTC11" s="538"/>
      <c r="HTD11" s="538"/>
      <c r="HTE11" s="538"/>
      <c r="HTF11" s="538"/>
      <c r="HTG11" s="538"/>
      <c r="HTH11" s="538"/>
      <c r="HTI11" s="538"/>
      <c r="HTJ11" s="538"/>
      <c r="HTK11" s="538"/>
      <c r="HTL11" s="538"/>
      <c r="HTM11" s="538"/>
      <c r="HTN11" s="538"/>
      <c r="HTO11" s="538"/>
      <c r="HTP11" s="538"/>
      <c r="HTQ11" s="538"/>
      <c r="HTR11" s="538"/>
      <c r="HTS11" s="538"/>
      <c r="HTT11" s="538"/>
      <c r="HTU11" s="538"/>
      <c r="HTV11" s="538"/>
      <c r="HTW11" s="538"/>
      <c r="HTX11" s="538"/>
      <c r="HTY11" s="538"/>
      <c r="HTZ11" s="538"/>
      <c r="HUA11" s="538"/>
      <c r="HUB11" s="538"/>
      <c r="HUC11" s="538"/>
      <c r="HUD11" s="538"/>
      <c r="HUE11" s="538"/>
      <c r="HUF11" s="538"/>
      <c r="HUG11" s="538"/>
      <c r="HUH11" s="538"/>
      <c r="HUI11" s="538"/>
      <c r="HUJ11" s="538"/>
      <c r="HUK11" s="538"/>
      <c r="HUL11" s="538"/>
      <c r="HUM11" s="538"/>
      <c r="HUN11" s="538"/>
      <c r="HUO11" s="538"/>
      <c r="HUP11" s="538"/>
      <c r="HUQ11" s="538"/>
      <c r="HUR11" s="538"/>
      <c r="HUS11" s="538"/>
      <c r="HUT11" s="538"/>
      <c r="HUU11" s="538"/>
      <c r="HUV11" s="538"/>
      <c r="HUW11" s="538"/>
      <c r="HUX11" s="538"/>
      <c r="HUY11" s="538"/>
      <c r="HUZ11" s="538"/>
      <c r="HVA11" s="538"/>
      <c r="HVB11" s="538"/>
      <c r="HVC11" s="538"/>
      <c r="HVD11" s="538"/>
      <c r="HVE11" s="538"/>
      <c r="HVF11" s="538"/>
      <c r="HVG11" s="538"/>
      <c r="HVH11" s="538"/>
      <c r="HVI11" s="538"/>
      <c r="HVJ11" s="538"/>
      <c r="HVK11" s="538"/>
      <c r="HVL11" s="538"/>
      <c r="HVM11" s="538"/>
      <c r="HVN11" s="538"/>
      <c r="HVO11" s="538"/>
      <c r="HVP11" s="538"/>
      <c r="HVQ11" s="538"/>
      <c r="HVR11" s="538"/>
      <c r="HVS11" s="538"/>
      <c r="HVT11" s="538"/>
      <c r="HVU11" s="538"/>
      <c r="HVV11" s="538"/>
      <c r="HVW11" s="538"/>
      <c r="HVX11" s="538"/>
      <c r="HVY11" s="538"/>
      <c r="HVZ11" s="538"/>
      <c r="HWA11" s="538"/>
      <c r="HWB11" s="538"/>
      <c r="HWC11" s="538"/>
      <c r="HWD11" s="538"/>
      <c r="HWE11" s="538"/>
      <c r="HWF11" s="538"/>
      <c r="HWG11" s="538"/>
      <c r="HWH11" s="538"/>
      <c r="HWI11" s="538"/>
      <c r="HWJ11" s="538"/>
      <c r="HWK11" s="538"/>
      <c r="HWL11" s="538"/>
      <c r="HWM11" s="538"/>
      <c r="HWN11" s="538"/>
      <c r="HWO11" s="538"/>
      <c r="HWP11" s="538"/>
      <c r="HWQ11" s="538"/>
      <c r="HWR11" s="538"/>
      <c r="HWS11" s="538"/>
      <c r="HWT11" s="538"/>
      <c r="HWU11" s="538"/>
      <c r="HWV11" s="538"/>
      <c r="HWW11" s="538"/>
      <c r="HWX11" s="538"/>
      <c r="HWY11" s="538"/>
      <c r="HWZ11" s="538"/>
      <c r="HXA11" s="538"/>
      <c r="HXB11" s="538"/>
      <c r="HXC11" s="538"/>
      <c r="HXD11" s="538"/>
      <c r="HXE11" s="538"/>
      <c r="HXF11" s="538"/>
      <c r="HXG11" s="538"/>
      <c r="HXH11" s="538"/>
      <c r="HXI11" s="538"/>
      <c r="HXJ11" s="538"/>
      <c r="HXK11" s="538"/>
      <c r="HXL11" s="538"/>
      <c r="HXM11" s="538"/>
      <c r="HXN11" s="538"/>
      <c r="HXO11" s="538"/>
      <c r="HXP11" s="538"/>
      <c r="HXQ11" s="538"/>
      <c r="HXR11" s="538"/>
      <c r="HXS11" s="538"/>
      <c r="HXT11" s="538"/>
      <c r="HXU11" s="538"/>
      <c r="HXV11" s="538"/>
      <c r="HXW11" s="538"/>
      <c r="HXX11" s="538"/>
      <c r="HXY11" s="538"/>
      <c r="HXZ11" s="538"/>
      <c r="HYA11" s="538"/>
      <c r="HYB11" s="538"/>
      <c r="HYC11" s="538"/>
      <c r="HYD11" s="538"/>
      <c r="HYE11" s="538"/>
      <c r="HYF11" s="538"/>
      <c r="HYG11" s="538"/>
      <c r="HYH11" s="538"/>
      <c r="HYI11" s="538"/>
      <c r="HYJ11" s="538"/>
      <c r="HYK11" s="538"/>
      <c r="HYL11" s="538"/>
      <c r="HYM11" s="538"/>
      <c r="HYN11" s="538"/>
      <c r="HYO11" s="538"/>
      <c r="HYP11" s="538"/>
      <c r="HYQ11" s="538"/>
      <c r="HYR11" s="538"/>
      <c r="HYS11" s="538"/>
      <c r="HYT11" s="538"/>
      <c r="HYU11" s="538"/>
      <c r="HYV11" s="538"/>
      <c r="HYW11" s="538"/>
      <c r="HYX11" s="538"/>
      <c r="HYY11" s="538"/>
      <c r="HYZ11" s="538"/>
      <c r="HZA11" s="538"/>
      <c r="HZB11" s="538"/>
      <c r="HZC11" s="538"/>
      <c r="HZD11" s="538"/>
      <c r="HZE11" s="538"/>
      <c r="HZF11" s="538"/>
      <c r="HZG11" s="538"/>
      <c r="HZH11" s="538"/>
      <c r="HZI11" s="538"/>
      <c r="HZJ11" s="538"/>
      <c r="HZK11" s="538"/>
      <c r="HZL11" s="538"/>
      <c r="HZM11" s="538"/>
      <c r="HZN11" s="538"/>
      <c r="HZO11" s="538"/>
      <c r="HZP11" s="538"/>
      <c r="HZQ11" s="538"/>
      <c r="HZR11" s="538"/>
      <c r="HZS11" s="538"/>
      <c r="HZT11" s="538"/>
      <c r="HZU11" s="538"/>
      <c r="HZV11" s="538"/>
      <c r="HZW11" s="538"/>
      <c r="HZX11" s="538"/>
      <c r="HZY11" s="538"/>
      <c r="HZZ11" s="538"/>
      <c r="IAA11" s="538"/>
      <c r="IAB11" s="538"/>
      <c r="IAC11" s="538"/>
      <c r="IAD11" s="538"/>
      <c r="IAE11" s="538"/>
      <c r="IAF11" s="538"/>
      <c r="IAG11" s="538"/>
      <c r="IAH11" s="538"/>
      <c r="IAI11" s="538"/>
      <c r="IAJ11" s="538"/>
      <c r="IAK11" s="538"/>
      <c r="IAL11" s="538"/>
      <c r="IAM11" s="538"/>
      <c r="IAN11" s="538"/>
      <c r="IAO11" s="538"/>
      <c r="IAP11" s="538"/>
      <c r="IAQ11" s="538"/>
      <c r="IAR11" s="538"/>
      <c r="IAS11" s="538"/>
      <c r="IAT11" s="538"/>
      <c r="IAU11" s="538"/>
      <c r="IAV11" s="538"/>
      <c r="IAW11" s="538"/>
      <c r="IAX11" s="538"/>
      <c r="IAY11" s="538"/>
      <c r="IAZ11" s="538"/>
      <c r="IBA11" s="538"/>
      <c r="IBB11" s="538"/>
      <c r="IBC11" s="538"/>
      <c r="IBD11" s="538"/>
      <c r="IBE11" s="538"/>
      <c r="IBF11" s="538"/>
      <c r="IBG11" s="538"/>
      <c r="IBH11" s="538"/>
      <c r="IBI11" s="538"/>
      <c r="IBJ11" s="538"/>
      <c r="IBK11" s="538"/>
      <c r="IBL11" s="538"/>
      <c r="IBM11" s="538"/>
      <c r="IBN11" s="538"/>
      <c r="IBO11" s="538"/>
      <c r="IBP11" s="538"/>
      <c r="IBQ11" s="538"/>
      <c r="IBR11" s="538"/>
      <c r="IBS11" s="538"/>
      <c r="IBT11" s="538"/>
      <c r="IBU11" s="538"/>
      <c r="IBV11" s="538"/>
      <c r="IBW11" s="538"/>
      <c r="IBX11" s="538"/>
      <c r="IBY11" s="538"/>
      <c r="IBZ11" s="538"/>
      <c r="ICA11" s="538"/>
      <c r="ICB11" s="538"/>
      <c r="ICC11" s="538"/>
      <c r="ICD11" s="538"/>
      <c r="ICE11" s="538"/>
      <c r="ICF11" s="538"/>
      <c r="ICG11" s="538"/>
      <c r="ICH11" s="538"/>
      <c r="ICI11" s="538"/>
      <c r="ICJ11" s="538"/>
      <c r="ICK11" s="538"/>
      <c r="ICL11" s="538"/>
      <c r="ICM11" s="538"/>
      <c r="ICN11" s="538"/>
      <c r="ICO11" s="538"/>
      <c r="ICP11" s="538"/>
      <c r="ICQ11" s="538"/>
      <c r="ICR11" s="538"/>
      <c r="ICS11" s="538"/>
      <c r="ICT11" s="538"/>
      <c r="ICU11" s="538"/>
      <c r="ICV11" s="538"/>
      <c r="ICW11" s="538"/>
      <c r="ICX11" s="538"/>
      <c r="ICY11" s="538"/>
      <c r="ICZ11" s="538"/>
      <c r="IDA11" s="538"/>
      <c r="IDB11" s="538"/>
      <c r="IDC11" s="538"/>
      <c r="IDD11" s="538"/>
      <c r="IDE11" s="538"/>
      <c r="IDF11" s="538"/>
      <c r="IDG11" s="538"/>
      <c r="IDH11" s="538"/>
      <c r="IDI11" s="538"/>
      <c r="IDJ11" s="538"/>
      <c r="IDK11" s="538"/>
      <c r="IDL11" s="538"/>
      <c r="IDM11" s="538"/>
      <c r="IDN11" s="538"/>
      <c r="IDO11" s="538"/>
      <c r="IDP11" s="538"/>
      <c r="IDQ11" s="538"/>
      <c r="IDR11" s="538"/>
      <c r="IDS11" s="538"/>
      <c r="IDT11" s="538"/>
      <c r="IDU11" s="538"/>
      <c r="IDV11" s="538"/>
      <c r="IDW11" s="538"/>
      <c r="IDX11" s="538"/>
      <c r="IDY11" s="538"/>
      <c r="IDZ11" s="538"/>
      <c r="IEA11" s="538"/>
      <c r="IEB11" s="538"/>
      <c r="IEC11" s="538"/>
      <c r="IED11" s="538"/>
      <c r="IEE11" s="538"/>
      <c r="IEF11" s="538"/>
      <c r="IEG11" s="538"/>
      <c r="IEH11" s="538"/>
      <c r="IEI11" s="538"/>
      <c r="IEJ11" s="538"/>
      <c r="IEK11" s="538"/>
      <c r="IEL11" s="538"/>
      <c r="IEM11" s="538"/>
      <c r="IEN11" s="538"/>
      <c r="IEO11" s="538"/>
      <c r="IEP11" s="538"/>
      <c r="IEQ11" s="538"/>
      <c r="IER11" s="538"/>
      <c r="IES11" s="538"/>
      <c r="IET11" s="538"/>
      <c r="IEU11" s="538"/>
      <c r="IEV11" s="538"/>
      <c r="IEW11" s="538"/>
      <c r="IEX11" s="538"/>
      <c r="IEY11" s="538"/>
      <c r="IEZ11" s="538"/>
      <c r="IFA11" s="538"/>
      <c r="IFB11" s="538"/>
      <c r="IFC11" s="538"/>
      <c r="IFD11" s="538"/>
      <c r="IFE11" s="538"/>
      <c r="IFF11" s="538"/>
      <c r="IFG11" s="538"/>
      <c r="IFH11" s="538"/>
      <c r="IFI11" s="538"/>
      <c r="IFJ11" s="538"/>
      <c r="IFK11" s="538"/>
      <c r="IFL11" s="538"/>
      <c r="IFM11" s="538"/>
      <c r="IFN11" s="538"/>
      <c r="IFO11" s="538"/>
      <c r="IFP11" s="538"/>
      <c r="IFQ11" s="538"/>
      <c r="IFR11" s="538"/>
      <c r="IFS11" s="538"/>
      <c r="IFT11" s="538"/>
      <c r="IFU11" s="538"/>
      <c r="IFV11" s="538"/>
      <c r="IFW11" s="538"/>
      <c r="IFX11" s="538"/>
      <c r="IFY11" s="538"/>
      <c r="IFZ11" s="538"/>
      <c r="IGA11" s="538"/>
      <c r="IGB11" s="538"/>
      <c r="IGC11" s="538"/>
      <c r="IGD11" s="538"/>
      <c r="IGE11" s="538"/>
      <c r="IGF11" s="538"/>
      <c r="IGG11" s="538"/>
      <c r="IGH11" s="538"/>
      <c r="IGI11" s="538"/>
      <c r="IGJ11" s="538"/>
      <c r="IGK11" s="538"/>
      <c r="IGL11" s="538"/>
      <c r="IGM11" s="538"/>
      <c r="IGN11" s="538"/>
      <c r="IGO11" s="538"/>
      <c r="IGP11" s="538"/>
      <c r="IGQ11" s="538"/>
      <c r="IGR11" s="538"/>
      <c r="IGS11" s="538"/>
      <c r="IGT11" s="538"/>
      <c r="IGU11" s="538"/>
      <c r="IGV11" s="538"/>
      <c r="IGW11" s="538"/>
      <c r="IGX11" s="538"/>
      <c r="IGY11" s="538"/>
      <c r="IGZ11" s="538"/>
      <c r="IHA11" s="538"/>
      <c r="IHB11" s="538"/>
      <c r="IHC11" s="538"/>
      <c r="IHD11" s="538"/>
      <c r="IHE11" s="538"/>
      <c r="IHF11" s="538"/>
      <c r="IHG11" s="538"/>
      <c r="IHH11" s="538"/>
      <c r="IHI11" s="538"/>
      <c r="IHJ11" s="538"/>
      <c r="IHK11" s="538"/>
      <c r="IHL11" s="538"/>
      <c r="IHM11" s="538"/>
      <c r="IHN11" s="538"/>
      <c r="IHO11" s="538"/>
      <c r="IHP11" s="538"/>
      <c r="IHQ11" s="538"/>
      <c r="IHR11" s="538"/>
      <c r="IHS11" s="538"/>
      <c r="IHT11" s="538"/>
      <c r="IHU11" s="538"/>
      <c r="IHV11" s="538"/>
      <c r="IHW11" s="538"/>
      <c r="IHX11" s="538"/>
      <c r="IHY11" s="538"/>
      <c r="IHZ11" s="538"/>
      <c r="IIA11" s="538"/>
      <c r="IIB11" s="538"/>
      <c r="IIC11" s="538"/>
      <c r="IID11" s="538"/>
      <c r="IIE11" s="538"/>
      <c r="IIF11" s="538"/>
      <c r="IIG11" s="538"/>
      <c r="IIH11" s="538"/>
      <c r="III11" s="538"/>
      <c r="IIJ11" s="538"/>
      <c r="IIK11" s="538"/>
      <c r="IIL11" s="538"/>
      <c r="IIM11" s="538"/>
      <c r="IIN11" s="538"/>
      <c r="IIO11" s="538"/>
      <c r="IIP11" s="538"/>
      <c r="IIQ11" s="538"/>
      <c r="IIR11" s="538"/>
      <c r="IIS11" s="538"/>
      <c r="IIT11" s="538"/>
      <c r="IIU11" s="538"/>
      <c r="IIV11" s="538"/>
      <c r="IIW11" s="538"/>
      <c r="IIX11" s="538"/>
      <c r="IIY11" s="538"/>
      <c r="IIZ11" s="538"/>
      <c r="IJA11" s="538"/>
      <c r="IJB11" s="538"/>
      <c r="IJC11" s="538"/>
      <c r="IJD11" s="538"/>
      <c r="IJE11" s="538"/>
      <c r="IJF11" s="538"/>
      <c r="IJG11" s="538"/>
      <c r="IJH11" s="538"/>
      <c r="IJI11" s="538"/>
      <c r="IJJ11" s="538"/>
      <c r="IJK11" s="538"/>
      <c r="IJL11" s="538"/>
      <c r="IJM11" s="538"/>
      <c r="IJN11" s="538"/>
      <c r="IJO11" s="538"/>
      <c r="IJP11" s="538"/>
      <c r="IJQ11" s="538"/>
      <c r="IJR11" s="538"/>
      <c r="IJS11" s="538"/>
      <c r="IJT11" s="538"/>
      <c r="IJU11" s="538"/>
      <c r="IJV11" s="538"/>
      <c r="IJW11" s="538"/>
      <c r="IJX11" s="538"/>
      <c r="IJY11" s="538"/>
      <c r="IJZ11" s="538"/>
      <c r="IKA11" s="538"/>
      <c r="IKB11" s="538"/>
      <c r="IKC11" s="538"/>
      <c r="IKD11" s="538"/>
      <c r="IKE11" s="538"/>
      <c r="IKF11" s="538"/>
      <c r="IKG11" s="538"/>
      <c r="IKH11" s="538"/>
      <c r="IKI11" s="538"/>
      <c r="IKJ11" s="538"/>
      <c r="IKK11" s="538"/>
      <c r="IKL11" s="538"/>
      <c r="IKM11" s="538"/>
      <c r="IKN11" s="538"/>
      <c r="IKO11" s="538"/>
      <c r="IKP11" s="538"/>
      <c r="IKQ11" s="538"/>
      <c r="IKR11" s="538"/>
      <c r="IKS11" s="538"/>
      <c r="IKT11" s="538"/>
      <c r="IKU11" s="538"/>
      <c r="IKV11" s="538"/>
      <c r="IKW11" s="538"/>
      <c r="IKX11" s="538"/>
      <c r="IKY11" s="538"/>
      <c r="IKZ11" s="538"/>
      <c r="ILA11" s="538"/>
      <c r="ILB11" s="538"/>
      <c r="ILC11" s="538"/>
      <c r="ILD11" s="538"/>
      <c r="ILE11" s="538"/>
      <c r="ILF11" s="538"/>
      <c r="ILG11" s="538"/>
      <c r="ILH11" s="538"/>
      <c r="ILI11" s="538"/>
      <c r="ILJ11" s="538"/>
      <c r="ILK11" s="538"/>
      <c r="ILL11" s="538"/>
      <c r="ILM11" s="538"/>
      <c r="ILN11" s="538"/>
      <c r="ILO11" s="538"/>
      <c r="ILP11" s="538"/>
      <c r="ILQ11" s="538"/>
      <c r="ILR11" s="538"/>
      <c r="ILS11" s="538"/>
      <c r="ILT11" s="538"/>
      <c r="ILU11" s="538"/>
      <c r="ILV11" s="538"/>
      <c r="ILW11" s="538"/>
      <c r="ILX11" s="538"/>
      <c r="ILY11" s="538"/>
      <c r="ILZ11" s="538"/>
      <c r="IMA11" s="538"/>
      <c r="IMB11" s="538"/>
      <c r="IMC11" s="538"/>
      <c r="IMD11" s="538"/>
      <c r="IME11" s="538"/>
      <c r="IMF11" s="538"/>
      <c r="IMG11" s="538"/>
      <c r="IMH11" s="538"/>
      <c r="IMI11" s="538"/>
      <c r="IMJ11" s="538"/>
      <c r="IMK11" s="538"/>
      <c r="IML11" s="538"/>
      <c r="IMM11" s="538"/>
      <c r="IMN11" s="538"/>
      <c r="IMO11" s="538"/>
      <c r="IMP11" s="538"/>
      <c r="IMQ11" s="538"/>
      <c r="IMR11" s="538"/>
      <c r="IMS11" s="538"/>
      <c r="IMT11" s="538"/>
      <c r="IMU11" s="538"/>
      <c r="IMV11" s="538"/>
      <c r="IMW11" s="538"/>
      <c r="IMX11" s="538"/>
      <c r="IMY11" s="538"/>
      <c r="IMZ11" s="538"/>
      <c r="INA11" s="538"/>
      <c r="INB11" s="538"/>
      <c r="INC11" s="538"/>
      <c r="IND11" s="538"/>
      <c r="INE11" s="538"/>
      <c r="INF11" s="538"/>
      <c r="ING11" s="538"/>
      <c r="INH11" s="538"/>
      <c r="INI11" s="538"/>
      <c r="INJ11" s="538"/>
      <c r="INK11" s="538"/>
      <c r="INL11" s="538"/>
      <c r="INM11" s="538"/>
      <c r="INN11" s="538"/>
      <c r="INO11" s="538"/>
      <c r="INP11" s="538"/>
      <c r="INQ11" s="538"/>
      <c r="INR11" s="538"/>
      <c r="INS11" s="538"/>
      <c r="INT11" s="538"/>
      <c r="INU11" s="538"/>
      <c r="INV11" s="538"/>
      <c r="INW11" s="538"/>
      <c r="INX11" s="538"/>
      <c r="INY11" s="538"/>
      <c r="INZ11" s="538"/>
      <c r="IOA11" s="538"/>
      <c r="IOB11" s="538"/>
      <c r="IOC11" s="538"/>
      <c r="IOD11" s="538"/>
      <c r="IOE11" s="538"/>
      <c r="IOF11" s="538"/>
      <c r="IOG11" s="538"/>
      <c r="IOH11" s="538"/>
      <c r="IOI11" s="538"/>
      <c r="IOJ11" s="538"/>
      <c r="IOK11" s="538"/>
      <c r="IOL11" s="538"/>
      <c r="IOM11" s="538"/>
      <c r="ION11" s="538"/>
      <c r="IOO11" s="538"/>
      <c r="IOP11" s="538"/>
      <c r="IOQ11" s="538"/>
      <c r="IOR11" s="538"/>
      <c r="IOS11" s="538"/>
      <c r="IOT11" s="538"/>
      <c r="IOU11" s="538"/>
      <c r="IOV11" s="538"/>
      <c r="IOW11" s="538"/>
      <c r="IOX11" s="538"/>
      <c r="IOY11" s="538"/>
      <c r="IOZ11" s="538"/>
      <c r="IPA11" s="538"/>
      <c r="IPB11" s="538"/>
      <c r="IPC11" s="538"/>
      <c r="IPD11" s="538"/>
      <c r="IPE11" s="538"/>
      <c r="IPF11" s="538"/>
      <c r="IPG11" s="538"/>
      <c r="IPH11" s="538"/>
      <c r="IPI11" s="538"/>
      <c r="IPJ11" s="538"/>
      <c r="IPK11" s="538"/>
      <c r="IPL11" s="538"/>
      <c r="IPM11" s="538"/>
      <c r="IPN11" s="538"/>
      <c r="IPO11" s="538"/>
      <c r="IPP11" s="538"/>
      <c r="IPQ11" s="538"/>
      <c r="IPR11" s="538"/>
      <c r="IPS11" s="538"/>
      <c r="IPT11" s="538"/>
      <c r="IPU11" s="538"/>
      <c r="IPV11" s="538"/>
      <c r="IPW11" s="538"/>
      <c r="IPX11" s="538"/>
      <c r="IPY11" s="538"/>
      <c r="IPZ11" s="538"/>
      <c r="IQA11" s="538"/>
      <c r="IQB11" s="538"/>
      <c r="IQC11" s="538"/>
      <c r="IQD11" s="538"/>
      <c r="IQE11" s="538"/>
      <c r="IQF11" s="538"/>
      <c r="IQG11" s="538"/>
      <c r="IQH11" s="538"/>
      <c r="IQI11" s="538"/>
      <c r="IQJ11" s="538"/>
      <c r="IQK11" s="538"/>
      <c r="IQL11" s="538"/>
      <c r="IQM11" s="538"/>
      <c r="IQN11" s="538"/>
      <c r="IQO11" s="538"/>
      <c r="IQP11" s="538"/>
      <c r="IQQ11" s="538"/>
      <c r="IQR11" s="538"/>
      <c r="IQS11" s="538"/>
      <c r="IQT11" s="538"/>
      <c r="IQU11" s="538"/>
      <c r="IQV11" s="538"/>
      <c r="IQW11" s="538"/>
      <c r="IQX11" s="538"/>
      <c r="IQY11" s="538"/>
      <c r="IQZ11" s="538"/>
      <c r="IRA11" s="538"/>
      <c r="IRB11" s="538"/>
      <c r="IRC11" s="538"/>
      <c r="IRD11" s="538"/>
      <c r="IRE11" s="538"/>
      <c r="IRF11" s="538"/>
      <c r="IRG11" s="538"/>
      <c r="IRH11" s="538"/>
      <c r="IRI11" s="538"/>
      <c r="IRJ11" s="538"/>
      <c r="IRK11" s="538"/>
      <c r="IRL11" s="538"/>
      <c r="IRM11" s="538"/>
      <c r="IRN11" s="538"/>
      <c r="IRO11" s="538"/>
      <c r="IRP11" s="538"/>
      <c r="IRQ11" s="538"/>
      <c r="IRR11" s="538"/>
      <c r="IRS11" s="538"/>
      <c r="IRT11" s="538"/>
      <c r="IRU11" s="538"/>
      <c r="IRV11" s="538"/>
      <c r="IRW11" s="538"/>
      <c r="IRX11" s="538"/>
      <c r="IRY11" s="538"/>
      <c r="IRZ11" s="538"/>
      <c r="ISA11" s="538"/>
      <c r="ISB11" s="538"/>
      <c r="ISC11" s="538"/>
      <c r="ISD11" s="538"/>
      <c r="ISE11" s="538"/>
      <c r="ISF11" s="538"/>
      <c r="ISG11" s="538"/>
      <c r="ISH11" s="538"/>
      <c r="ISI11" s="538"/>
      <c r="ISJ11" s="538"/>
      <c r="ISK11" s="538"/>
      <c r="ISL11" s="538"/>
      <c r="ISM11" s="538"/>
      <c r="ISN11" s="538"/>
      <c r="ISO11" s="538"/>
      <c r="ISP11" s="538"/>
      <c r="ISQ11" s="538"/>
      <c r="ISR11" s="538"/>
      <c r="ISS11" s="538"/>
      <c r="IST11" s="538"/>
      <c r="ISU11" s="538"/>
      <c r="ISV11" s="538"/>
      <c r="ISW11" s="538"/>
      <c r="ISX11" s="538"/>
      <c r="ISY11" s="538"/>
      <c r="ISZ11" s="538"/>
      <c r="ITA11" s="538"/>
      <c r="ITB11" s="538"/>
      <c r="ITC11" s="538"/>
      <c r="ITD11" s="538"/>
      <c r="ITE11" s="538"/>
      <c r="ITF11" s="538"/>
      <c r="ITG11" s="538"/>
      <c r="ITH11" s="538"/>
      <c r="ITI11" s="538"/>
      <c r="ITJ11" s="538"/>
      <c r="ITK11" s="538"/>
      <c r="ITL11" s="538"/>
      <c r="ITM11" s="538"/>
      <c r="ITN11" s="538"/>
      <c r="ITO11" s="538"/>
      <c r="ITP11" s="538"/>
      <c r="ITQ11" s="538"/>
      <c r="ITR11" s="538"/>
      <c r="ITS11" s="538"/>
      <c r="ITT11" s="538"/>
      <c r="ITU11" s="538"/>
      <c r="ITV11" s="538"/>
      <c r="ITW11" s="538"/>
      <c r="ITX11" s="538"/>
      <c r="ITY11" s="538"/>
      <c r="ITZ11" s="538"/>
      <c r="IUA11" s="538"/>
      <c r="IUB11" s="538"/>
      <c r="IUC11" s="538"/>
      <c r="IUD11" s="538"/>
      <c r="IUE11" s="538"/>
      <c r="IUF11" s="538"/>
      <c r="IUG11" s="538"/>
      <c r="IUH11" s="538"/>
      <c r="IUI11" s="538"/>
      <c r="IUJ11" s="538"/>
      <c r="IUK11" s="538"/>
      <c r="IUL11" s="538"/>
      <c r="IUM11" s="538"/>
      <c r="IUN11" s="538"/>
      <c r="IUO11" s="538"/>
      <c r="IUP11" s="538"/>
      <c r="IUQ11" s="538"/>
      <c r="IUR11" s="538"/>
      <c r="IUS11" s="538"/>
      <c r="IUT11" s="538"/>
      <c r="IUU11" s="538"/>
      <c r="IUV11" s="538"/>
      <c r="IUW11" s="538"/>
      <c r="IUX11" s="538"/>
      <c r="IUY11" s="538"/>
      <c r="IUZ11" s="538"/>
      <c r="IVA11" s="538"/>
      <c r="IVB11" s="538"/>
      <c r="IVC11" s="538"/>
      <c r="IVD11" s="538"/>
      <c r="IVE11" s="538"/>
      <c r="IVF11" s="538"/>
      <c r="IVG11" s="538"/>
      <c r="IVH11" s="538"/>
      <c r="IVI11" s="538"/>
      <c r="IVJ11" s="538"/>
      <c r="IVK11" s="538"/>
      <c r="IVL11" s="538"/>
      <c r="IVM11" s="538"/>
      <c r="IVN11" s="538"/>
      <c r="IVO11" s="538"/>
      <c r="IVP11" s="538"/>
      <c r="IVQ11" s="538"/>
      <c r="IVR11" s="538"/>
      <c r="IVS11" s="538"/>
      <c r="IVT11" s="538"/>
      <c r="IVU11" s="538"/>
      <c r="IVV11" s="538"/>
      <c r="IVW11" s="538"/>
      <c r="IVX11" s="538"/>
      <c r="IVY11" s="538"/>
      <c r="IVZ11" s="538"/>
      <c r="IWA11" s="538"/>
      <c r="IWB11" s="538"/>
      <c r="IWC11" s="538"/>
      <c r="IWD11" s="538"/>
      <c r="IWE11" s="538"/>
      <c r="IWF11" s="538"/>
      <c r="IWG11" s="538"/>
      <c r="IWH11" s="538"/>
      <c r="IWI11" s="538"/>
      <c r="IWJ11" s="538"/>
      <c r="IWK11" s="538"/>
      <c r="IWL11" s="538"/>
      <c r="IWM11" s="538"/>
      <c r="IWN11" s="538"/>
      <c r="IWO11" s="538"/>
      <c r="IWP11" s="538"/>
      <c r="IWQ11" s="538"/>
      <c r="IWR11" s="538"/>
      <c r="IWS11" s="538"/>
      <c r="IWT11" s="538"/>
      <c r="IWU11" s="538"/>
      <c r="IWV11" s="538"/>
      <c r="IWW11" s="538"/>
      <c r="IWX11" s="538"/>
      <c r="IWY11" s="538"/>
      <c r="IWZ11" s="538"/>
      <c r="IXA11" s="538"/>
      <c r="IXB11" s="538"/>
      <c r="IXC11" s="538"/>
      <c r="IXD11" s="538"/>
      <c r="IXE11" s="538"/>
      <c r="IXF11" s="538"/>
      <c r="IXG11" s="538"/>
      <c r="IXH11" s="538"/>
      <c r="IXI11" s="538"/>
      <c r="IXJ11" s="538"/>
      <c r="IXK11" s="538"/>
      <c r="IXL11" s="538"/>
      <c r="IXM11" s="538"/>
      <c r="IXN11" s="538"/>
      <c r="IXO11" s="538"/>
      <c r="IXP11" s="538"/>
      <c r="IXQ11" s="538"/>
      <c r="IXR11" s="538"/>
      <c r="IXS11" s="538"/>
      <c r="IXT11" s="538"/>
      <c r="IXU11" s="538"/>
      <c r="IXV11" s="538"/>
      <c r="IXW11" s="538"/>
      <c r="IXX11" s="538"/>
      <c r="IXY11" s="538"/>
      <c r="IXZ11" s="538"/>
      <c r="IYA11" s="538"/>
      <c r="IYB11" s="538"/>
      <c r="IYC11" s="538"/>
      <c r="IYD11" s="538"/>
      <c r="IYE11" s="538"/>
      <c r="IYF11" s="538"/>
      <c r="IYG11" s="538"/>
      <c r="IYH11" s="538"/>
      <c r="IYI11" s="538"/>
      <c r="IYJ11" s="538"/>
      <c r="IYK11" s="538"/>
      <c r="IYL11" s="538"/>
      <c r="IYM11" s="538"/>
      <c r="IYN11" s="538"/>
      <c r="IYO11" s="538"/>
      <c r="IYP11" s="538"/>
      <c r="IYQ11" s="538"/>
      <c r="IYR11" s="538"/>
      <c r="IYS11" s="538"/>
      <c r="IYT11" s="538"/>
      <c r="IYU11" s="538"/>
      <c r="IYV11" s="538"/>
      <c r="IYW11" s="538"/>
      <c r="IYX11" s="538"/>
      <c r="IYY11" s="538"/>
      <c r="IYZ11" s="538"/>
      <c r="IZA11" s="538"/>
      <c r="IZB11" s="538"/>
      <c r="IZC11" s="538"/>
      <c r="IZD11" s="538"/>
      <c r="IZE11" s="538"/>
      <c r="IZF11" s="538"/>
      <c r="IZG11" s="538"/>
      <c r="IZH11" s="538"/>
      <c r="IZI11" s="538"/>
      <c r="IZJ11" s="538"/>
      <c r="IZK11" s="538"/>
      <c r="IZL11" s="538"/>
      <c r="IZM11" s="538"/>
      <c r="IZN11" s="538"/>
      <c r="IZO11" s="538"/>
      <c r="IZP11" s="538"/>
      <c r="IZQ11" s="538"/>
      <c r="IZR11" s="538"/>
      <c r="IZS11" s="538"/>
      <c r="IZT11" s="538"/>
      <c r="IZU11" s="538"/>
      <c r="IZV11" s="538"/>
      <c r="IZW11" s="538"/>
      <c r="IZX11" s="538"/>
      <c r="IZY11" s="538"/>
      <c r="IZZ11" s="538"/>
      <c r="JAA11" s="538"/>
      <c r="JAB11" s="538"/>
      <c r="JAC11" s="538"/>
      <c r="JAD11" s="538"/>
      <c r="JAE11" s="538"/>
      <c r="JAF11" s="538"/>
      <c r="JAG11" s="538"/>
      <c r="JAH11" s="538"/>
      <c r="JAI11" s="538"/>
      <c r="JAJ11" s="538"/>
      <c r="JAK11" s="538"/>
      <c r="JAL11" s="538"/>
      <c r="JAM11" s="538"/>
      <c r="JAN11" s="538"/>
      <c r="JAO11" s="538"/>
      <c r="JAP11" s="538"/>
      <c r="JAQ11" s="538"/>
      <c r="JAR11" s="538"/>
      <c r="JAS11" s="538"/>
      <c r="JAT11" s="538"/>
      <c r="JAU11" s="538"/>
      <c r="JAV11" s="538"/>
      <c r="JAW11" s="538"/>
      <c r="JAX11" s="538"/>
      <c r="JAY11" s="538"/>
      <c r="JAZ11" s="538"/>
      <c r="JBA11" s="538"/>
      <c r="JBB11" s="538"/>
      <c r="JBC11" s="538"/>
      <c r="JBD11" s="538"/>
      <c r="JBE11" s="538"/>
      <c r="JBF11" s="538"/>
      <c r="JBG11" s="538"/>
      <c r="JBH11" s="538"/>
      <c r="JBI11" s="538"/>
      <c r="JBJ11" s="538"/>
      <c r="JBK11" s="538"/>
      <c r="JBL11" s="538"/>
      <c r="JBM11" s="538"/>
      <c r="JBN11" s="538"/>
      <c r="JBO11" s="538"/>
      <c r="JBP11" s="538"/>
      <c r="JBQ11" s="538"/>
      <c r="JBR11" s="538"/>
      <c r="JBS11" s="538"/>
      <c r="JBT11" s="538"/>
      <c r="JBU11" s="538"/>
      <c r="JBV11" s="538"/>
      <c r="JBW11" s="538"/>
      <c r="JBX11" s="538"/>
      <c r="JBY11" s="538"/>
      <c r="JBZ11" s="538"/>
      <c r="JCA11" s="538"/>
      <c r="JCB11" s="538"/>
      <c r="JCC11" s="538"/>
      <c r="JCD11" s="538"/>
      <c r="JCE11" s="538"/>
      <c r="JCF11" s="538"/>
      <c r="JCG11" s="538"/>
      <c r="JCH11" s="538"/>
      <c r="JCI11" s="538"/>
      <c r="JCJ11" s="538"/>
      <c r="JCK11" s="538"/>
      <c r="JCL11" s="538"/>
      <c r="JCM11" s="538"/>
      <c r="JCN11" s="538"/>
      <c r="JCO11" s="538"/>
      <c r="JCP11" s="538"/>
      <c r="JCQ11" s="538"/>
      <c r="JCR11" s="538"/>
      <c r="JCS11" s="538"/>
      <c r="JCT11" s="538"/>
      <c r="JCU11" s="538"/>
      <c r="JCV11" s="538"/>
      <c r="JCW11" s="538"/>
      <c r="JCX11" s="538"/>
      <c r="JCY11" s="538"/>
      <c r="JCZ11" s="538"/>
      <c r="JDA11" s="538"/>
      <c r="JDB11" s="538"/>
      <c r="JDC11" s="538"/>
      <c r="JDD11" s="538"/>
      <c r="JDE11" s="538"/>
      <c r="JDF11" s="538"/>
      <c r="JDG11" s="538"/>
      <c r="JDH11" s="538"/>
      <c r="JDI11" s="538"/>
      <c r="JDJ11" s="538"/>
      <c r="JDK11" s="538"/>
      <c r="JDL11" s="538"/>
      <c r="JDM11" s="538"/>
      <c r="JDN11" s="538"/>
      <c r="JDO11" s="538"/>
      <c r="JDP11" s="538"/>
      <c r="JDQ11" s="538"/>
      <c r="JDR11" s="538"/>
      <c r="JDS11" s="538"/>
      <c r="JDT11" s="538"/>
      <c r="JDU11" s="538"/>
      <c r="JDV11" s="538"/>
      <c r="JDW11" s="538"/>
      <c r="JDX11" s="538"/>
      <c r="JDY11" s="538"/>
      <c r="JDZ11" s="538"/>
      <c r="JEA11" s="538"/>
      <c r="JEB11" s="538"/>
      <c r="JEC11" s="538"/>
      <c r="JED11" s="538"/>
      <c r="JEE11" s="538"/>
      <c r="JEF11" s="538"/>
      <c r="JEG11" s="538"/>
      <c r="JEH11" s="538"/>
      <c r="JEI11" s="538"/>
      <c r="JEJ11" s="538"/>
      <c r="JEK11" s="538"/>
      <c r="JEL11" s="538"/>
      <c r="JEM11" s="538"/>
      <c r="JEN11" s="538"/>
      <c r="JEO11" s="538"/>
      <c r="JEP11" s="538"/>
      <c r="JEQ11" s="538"/>
      <c r="JER11" s="538"/>
      <c r="JES11" s="538"/>
      <c r="JET11" s="538"/>
      <c r="JEU11" s="538"/>
      <c r="JEV11" s="538"/>
      <c r="JEW11" s="538"/>
      <c r="JEX11" s="538"/>
      <c r="JEY11" s="538"/>
      <c r="JEZ11" s="538"/>
      <c r="JFA11" s="538"/>
      <c r="JFB11" s="538"/>
      <c r="JFC11" s="538"/>
      <c r="JFD11" s="538"/>
      <c r="JFE11" s="538"/>
      <c r="JFF11" s="538"/>
      <c r="JFG11" s="538"/>
      <c r="JFH11" s="538"/>
      <c r="JFI11" s="538"/>
      <c r="JFJ11" s="538"/>
      <c r="JFK11" s="538"/>
      <c r="JFL11" s="538"/>
      <c r="JFM11" s="538"/>
      <c r="JFN11" s="538"/>
      <c r="JFO11" s="538"/>
      <c r="JFP11" s="538"/>
      <c r="JFQ11" s="538"/>
      <c r="JFR11" s="538"/>
      <c r="JFS11" s="538"/>
      <c r="JFT11" s="538"/>
      <c r="JFU11" s="538"/>
      <c r="JFV11" s="538"/>
      <c r="JFW11" s="538"/>
      <c r="JFX11" s="538"/>
      <c r="JFY11" s="538"/>
      <c r="JFZ11" s="538"/>
      <c r="JGA11" s="538"/>
      <c r="JGB11" s="538"/>
      <c r="JGC11" s="538"/>
      <c r="JGD11" s="538"/>
      <c r="JGE11" s="538"/>
      <c r="JGF11" s="538"/>
      <c r="JGG11" s="538"/>
      <c r="JGH11" s="538"/>
      <c r="JGI11" s="538"/>
      <c r="JGJ11" s="538"/>
      <c r="JGK11" s="538"/>
      <c r="JGL11" s="538"/>
      <c r="JGM11" s="538"/>
      <c r="JGN11" s="538"/>
      <c r="JGO11" s="538"/>
      <c r="JGP11" s="538"/>
      <c r="JGQ11" s="538"/>
      <c r="JGR11" s="538"/>
      <c r="JGS11" s="538"/>
      <c r="JGT11" s="538"/>
      <c r="JGU11" s="538"/>
      <c r="JGV11" s="538"/>
      <c r="JGW11" s="538"/>
      <c r="JGX11" s="538"/>
      <c r="JGY11" s="538"/>
      <c r="JGZ11" s="538"/>
      <c r="JHA11" s="538"/>
      <c r="JHB11" s="538"/>
      <c r="JHC11" s="538"/>
      <c r="JHD11" s="538"/>
      <c r="JHE11" s="538"/>
      <c r="JHF11" s="538"/>
      <c r="JHG11" s="538"/>
      <c r="JHH11" s="538"/>
      <c r="JHI11" s="538"/>
      <c r="JHJ11" s="538"/>
      <c r="JHK11" s="538"/>
      <c r="JHL11" s="538"/>
      <c r="JHM11" s="538"/>
      <c r="JHN11" s="538"/>
      <c r="JHO11" s="538"/>
      <c r="JHP11" s="538"/>
      <c r="JHQ11" s="538"/>
      <c r="JHR11" s="538"/>
      <c r="JHS11" s="538"/>
      <c r="JHT11" s="538"/>
      <c r="JHU11" s="538"/>
      <c r="JHV11" s="538"/>
      <c r="JHW11" s="538"/>
      <c r="JHX11" s="538"/>
      <c r="JHY11" s="538"/>
      <c r="JHZ11" s="538"/>
      <c r="JIA11" s="538"/>
      <c r="JIB11" s="538"/>
      <c r="JIC11" s="538"/>
      <c r="JID11" s="538"/>
      <c r="JIE11" s="538"/>
      <c r="JIF11" s="538"/>
      <c r="JIG11" s="538"/>
      <c r="JIH11" s="538"/>
      <c r="JII11" s="538"/>
      <c r="JIJ11" s="538"/>
      <c r="JIK11" s="538"/>
      <c r="JIL11" s="538"/>
      <c r="JIM11" s="538"/>
      <c r="JIN11" s="538"/>
      <c r="JIO11" s="538"/>
      <c r="JIP11" s="538"/>
      <c r="JIQ11" s="538"/>
      <c r="JIR11" s="538"/>
      <c r="JIS11" s="538"/>
      <c r="JIT11" s="538"/>
      <c r="JIU11" s="538"/>
      <c r="JIV11" s="538"/>
      <c r="JIW11" s="538"/>
      <c r="JIX11" s="538"/>
      <c r="JIY11" s="538"/>
      <c r="JIZ11" s="538"/>
      <c r="JJA11" s="538"/>
      <c r="JJB11" s="538"/>
      <c r="JJC11" s="538"/>
      <c r="JJD11" s="538"/>
      <c r="JJE11" s="538"/>
      <c r="JJF11" s="538"/>
      <c r="JJG11" s="538"/>
      <c r="JJH11" s="538"/>
      <c r="JJI11" s="538"/>
      <c r="JJJ11" s="538"/>
      <c r="JJK11" s="538"/>
      <c r="JJL11" s="538"/>
      <c r="JJM11" s="538"/>
      <c r="JJN11" s="538"/>
      <c r="JJO11" s="538"/>
      <c r="JJP11" s="538"/>
      <c r="JJQ11" s="538"/>
      <c r="JJR11" s="538"/>
      <c r="JJS11" s="538"/>
      <c r="JJT11" s="538"/>
      <c r="JJU11" s="538"/>
      <c r="JJV11" s="538"/>
      <c r="JJW11" s="538"/>
      <c r="JJX11" s="538"/>
      <c r="JJY11" s="538"/>
      <c r="JJZ11" s="538"/>
      <c r="JKA11" s="538"/>
      <c r="JKB11" s="538"/>
      <c r="JKC11" s="538"/>
      <c r="JKD11" s="538"/>
      <c r="JKE11" s="538"/>
      <c r="JKF11" s="538"/>
      <c r="JKG11" s="538"/>
      <c r="JKH11" s="538"/>
      <c r="JKI11" s="538"/>
      <c r="JKJ11" s="538"/>
      <c r="JKK11" s="538"/>
      <c r="JKL11" s="538"/>
      <c r="JKM11" s="538"/>
      <c r="JKN11" s="538"/>
      <c r="JKO11" s="538"/>
      <c r="JKP11" s="538"/>
      <c r="JKQ11" s="538"/>
      <c r="JKR11" s="538"/>
      <c r="JKS11" s="538"/>
      <c r="JKT11" s="538"/>
      <c r="JKU11" s="538"/>
      <c r="JKV11" s="538"/>
      <c r="JKW11" s="538"/>
      <c r="JKX11" s="538"/>
      <c r="JKY11" s="538"/>
      <c r="JKZ11" s="538"/>
      <c r="JLA11" s="538"/>
      <c r="JLB11" s="538"/>
      <c r="JLC11" s="538"/>
      <c r="JLD11" s="538"/>
      <c r="JLE11" s="538"/>
      <c r="JLF11" s="538"/>
      <c r="JLG11" s="538"/>
      <c r="JLH11" s="538"/>
      <c r="JLI11" s="538"/>
      <c r="JLJ11" s="538"/>
      <c r="JLK11" s="538"/>
      <c r="JLL11" s="538"/>
      <c r="JLM11" s="538"/>
      <c r="JLN11" s="538"/>
      <c r="JLO11" s="538"/>
      <c r="JLP11" s="538"/>
      <c r="JLQ11" s="538"/>
      <c r="JLR11" s="538"/>
      <c r="JLS11" s="538"/>
      <c r="JLT11" s="538"/>
      <c r="JLU11" s="538"/>
      <c r="JLV11" s="538"/>
      <c r="JLW11" s="538"/>
      <c r="JLX11" s="538"/>
      <c r="JLY11" s="538"/>
      <c r="JLZ11" s="538"/>
      <c r="JMA11" s="538"/>
      <c r="JMB11" s="538"/>
      <c r="JMC11" s="538"/>
      <c r="JMD11" s="538"/>
      <c r="JME11" s="538"/>
      <c r="JMF11" s="538"/>
      <c r="JMG11" s="538"/>
      <c r="JMH11" s="538"/>
      <c r="JMI11" s="538"/>
      <c r="JMJ11" s="538"/>
      <c r="JMK11" s="538"/>
      <c r="JML11" s="538"/>
      <c r="JMM11" s="538"/>
      <c r="JMN11" s="538"/>
      <c r="JMO11" s="538"/>
      <c r="JMP11" s="538"/>
      <c r="JMQ11" s="538"/>
      <c r="JMR11" s="538"/>
      <c r="JMS11" s="538"/>
      <c r="JMT11" s="538"/>
      <c r="JMU11" s="538"/>
      <c r="JMV11" s="538"/>
      <c r="JMW11" s="538"/>
      <c r="JMX11" s="538"/>
      <c r="JMY11" s="538"/>
      <c r="JMZ11" s="538"/>
      <c r="JNA11" s="538"/>
      <c r="JNB11" s="538"/>
      <c r="JNC11" s="538"/>
      <c r="JND11" s="538"/>
      <c r="JNE11" s="538"/>
      <c r="JNF11" s="538"/>
      <c r="JNG11" s="538"/>
      <c r="JNH11" s="538"/>
      <c r="JNI11" s="538"/>
      <c r="JNJ11" s="538"/>
      <c r="JNK11" s="538"/>
      <c r="JNL11" s="538"/>
      <c r="JNM11" s="538"/>
      <c r="JNN11" s="538"/>
      <c r="JNO11" s="538"/>
      <c r="JNP11" s="538"/>
      <c r="JNQ11" s="538"/>
      <c r="JNR11" s="538"/>
      <c r="JNS11" s="538"/>
      <c r="JNT11" s="538"/>
      <c r="JNU11" s="538"/>
      <c r="JNV11" s="538"/>
      <c r="JNW11" s="538"/>
      <c r="JNX11" s="538"/>
      <c r="JNY11" s="538"/>
      <c r="JNZ11" s="538"/>
      <c r="JOA11" s="538"/>
      <c r="JOB11" s="538"/>
      <c r="JOC11" s="538"/>
      <c r="JOD11" s="538"/>
      <c r="JOE11" s="538"/>
      <c r="JOF11" s="538"/>
      <c r="JOG11" s="538"/>
      <c r="JOH11" s="538"/>
      <c r="JOI11" s="538"/>
      <c r="JOJ11" s="538"/>
      <c r="JOK11" s="538"/>
      <c r="JOL11" s="538"/>
      <c r="JOM11" s="538"/>
      <c r="JON11" s="538"/>
      <c r="JOO11" s="538"/>
      <c r="JOP11" s="538"/>
      <c r="JOQ11" s="538"/>
      <c r="JOR11" s="538"/>
      <c r="JOS11" s="538"/>
      <c r="JOT11" s="538"/>
      <c r="JOU11" s="538"/>
      <c r="JOV11" s="538"/>
      <c r="JOW11" s="538"/>
      <c r="JOX11" s="538"/>
      <c r="JOY11" s="538"/>
      <c r="JOZ11" s="538"/>
      <c r="JPA11" s="538"/>
      <c r="JPB11" s="538"/>
      <c r="JPC11" s="538"/>
      <c r="JPD11" s="538"/>
      <c r="JPE11" s="538"/>
      <c r="JPF11" s="538"/>
      <c r="JPG11" s="538"/>
      <c r="JPH11" s="538"/>
      <c r="JPI11" s="538"/>
      <c r="JPJ11" s="538"/>
      <c r="JPK11" s="538"/>
      <c r="JPL11" s="538"/>
      <c r="JPM11" s="538"/>
      <c r="JPN11" s="538"/>
      <c r="JPO11" s="538"/>
      <c r="JPP11" s="538"/>
      <c r="JPQ11" s="538"/>
      <c r="JPR11" s="538"/>
      <c r="JPS11" s="538"/>
      <c r="JPT11" s="538"/>
      <c r="JPU11" s="538"/>
      <c r="JPV11" s="538"/>
      <c r="JPW11" s="538"/>
      <c r="JPX11" s="538"/>
      <c r="JPY11" s="538"/>
      <c r="JPZ11" s="538"/>
      <c r="JQA11" s="538"/>
      <c r="JQB11" s="538"/>
      <c r="JQC11" s="538"/>
      <c r="JQD11" s="538"/>
      <c r="JQE11" s="538"/>
      <c r="JQF11" s="538"/>
      <c r="JQG11" s="538"/>
      <c r="JQH11" s="538"/>
      <c r="JQI11" s="538"/>
      <c r="JQJ11" s="538"/>
      <c r="JQK11" s="538"/>
      <c r="JQL11" s="538"/>
      <c r="JQM11" s="538"/>
      <c r="JQN11" s="538"/>
      <c r="JQO11" s="538"/>
      <c r="JQP11" s="538"/>
      <c r="JQQ11" s="538"/>
      <c r="JQR11" s="538"/>
      <c r="JQS11" s="538"/>
      <c r="JQT11" s="538"/>
      <c r="JQU11" s="538"/>
      <c r="JQV11" s="538"/>
      <c r="JQW11" s="538"/>
      <c r="JQX11" s="538"/>
      <c r="JQY11" s="538"/>
      <c r="JQZ11" s="538"/>
      <c r="JRA11" s="538"/>
      <c r="JRB11" s="538"/>
      <c r="JRC11" s="538"/>
      <c r="JRD11" s="538"/>
      <c r="JRE11" s="538"/>
      <c r="JRF11" s="538"/>
      <c r="JRG11" s="538"/>
      <c r="JRH11" s="538"/>
      <c r="JRI11" s="538"/>
      <c r="JRJ11" s="538"/>
      <c r="JRK11" s="538"/>
      <c r="JRL11" s="538"/>
      <c r="JRM11" s="538"/>
      <c r="JRN11" s="538"/>
      <c r="JRO11" s="538"/>
      <c r="JRP11" s="538"/>
      <c r="JRQ11" s="538"/>
      <c r="JRR11" s="538"/>
      <c r="JRS11" s="538"/>
      <c r="JRT11" s="538"/>
      <c r="JRU11" s="538"/>
      <c r="JRV11" s="538"/>
      <c r="JRW11" s="538"/>
      <c r="JRX11" s="538"/>
      <c r="JRY11" s="538"/>
      <c r="JRZ11" s="538"/>
      <c r="JSA11" s="538"/>
      <c r="JSB11" s="538"/>
      <c r="JSC11" s="538"/>
      <c r="JSD11" s="538"/>
      <c r="JSE11" s="538"/>
      <c r="JSF11" s="538"/>
      <c r="JSG11" s="538"/>
      <c r="JSH11" s="538"/>
      <c r="JSI11" s="538"/>
      <c r="JSJ11" s="538"/>
      <c r="JSK11" s="538"/>
      <c r="JSL11" s="538"/>
      <c r="JSM11" s="538"/>
      <c r="JSN11" s="538"/>
      <c r="JSO11" s="538"/>
      <c r="JSP11" s="538"/>
      <c r="JSQ11" s="538"/>
      <c r="JSR11" s="538"/>
      <c r="JSS11" s="538"/>
      <c r="JST11" s="538"/>
      <c r="JSU11" s="538"/>
      <c r="JSV11" s="538"/>
      <c r="JSW11" s="538"/>
      <c r="JSX11" s="538"/>
      <c r="JSY11" s="538"/>
      <c r="JSZ11" s="538"/>
      <c r="JTA11" s="538"/>
      <c r="JTB11" s="538"/>
      <c r="JTC11" s="538"/>
      <c r="JTD11" s="538"/>
      <c r="JTE11" s="538"/>
      <c r="JTF11" s="538"/>
      <c r="JTG11" s="538"/>
      <c r="JTH11" s="538"/>
      <c r="JTI11" s="538"/>
      <c r="JTJ11" s="538"/>
      <c r="JTK11" s="538"/>
      <c r="JTL11" s="538"/>
      <c r="JTM11" s="538"/>
      <c r="JTN11" s="538"/>
      <c r="JTO11" s="538"/>
      <c r="JTP11" s="538"/>
      <c r="JTQ11" s="538"/>
      <c r="JTR11" s="538"/>
      <c r="JTS11" s="538"/>
      <c r="JTT11" s="538"/>
      <c r="JTU11" s="538"/>
      <c r="JTV11" s="538"/>
      <c r="JTW11" s="538"/>
      <c r="JTX11" s="538"/>
      <c r="JTY11" s="538"/>
      <c r="JTZ11" s="538"/>
      <c r="JUA11" s="538"/>
      <c r="JUB11" s="538"/>
      <c r="JUC11" s="538"/>
      <c r="JUD11" s="538"/>
      <c r="JUE11" s="538"/>
      <c r="JUF11" s="538"/>
      <c r="JUG11" s="538"/>
      <c r="JUH11" s="538"/>
      <c r="JUI11" s="538"/>
      <c r="JUJ11" s="538"/>
      <c r="JUK11" s="538"/>
      <c r="JUL11" s="538"/>
      <c r="JUM11" s="538"/>
      <c r="JUN11" s="538"/>
      <c r="JUO11" s="538"/>
      <c r="JUP11" s="538"/>
      <c r="JUQ11" s="538"/>
      <c r="JUR11" s="538"/>
      <c r="JUS11" s="538"/>
      <c r="JUT11" s="538"/>
      <c r="JUU11" s="538"/>
      <c r="JUV11" s="538"/>
      <c r="JUW11" s="538"/>
      <c r="JUX11" s="538"/>
      <c r="JUY11" s="538"/>
      <c r="JUZ11" s="538"/>
      <c r="JVA11" s="538"/>
      <c r="JVB11" s="538"/>
      <c r="JVC11" s="538"/>
      <c r="JVD11" s="538"/>
      <c r="JVE11" s="538"/>
      <c r="JVF11" s="538"/>
      <c r="JVG11" s="538"/>
      <c r="JVH11" s="538"/>
      <c r="JVI11" s="538"/>
      <c r="JVJ11" s="538"/>
      <c r="JVK11" s="538"/>
      <c r="JVL11" s="538"/>
      <c r="JVM11" s="538"/>
      <c r="JVN11" s="538"/>
      <c r="JVO11" s="538"/>
      <c r="JVP11" s="538"/>
      <c r="JVQ11" s="538"/>
      <c r="JVR11" s="538"/>
      <c r="JVS11" s="538"/>
      <c r="JVT11" s="538"/>
      <c r="JVU11" s="538"/>
      <c r="JVV11" s="538"/>
      <c r="JVW11" s="538"/>
      <c r="JVX11" s="538"/>
      <c r="JVY11" s="538"/>
      <c r="JVZ11" s="538"/>
      <c r="JWA11" s="538"/>
      <c r="JWB11" s="538"/>
      <c r="JWC11" s="538"/>
      <c r="JWD11" s="538"/>
      <c r="JWE11" s="538"/>
      <c r="JWF11" s="538"/>
      <c r="JWG11" s="538"/>
      <c r="JWH11" s="538"/>
      <c r="JWI11" s="538"/>
      <c r="JWJ11" s="538"/>
      <c r="JWK11" s="538"/>
      <c r="JWL11" s="538"/>
      <c r="JWM11" s="538"/>
      <c r="JWN11" s="538"/>
      <c r="JWO11" s="538"/>
      <c r="JWP11" s="538"/>
      <c r="JWQ11" s="538"/>
      <c r="JWR11" s="538"/>
      <c r="JWS11" s="538"/>
      <c r="JWT11" s="538"/>
      <c r="JWU11" s="538"/>
      <c r="JWV11" s="538"/>
      <c r="JWW11" s="538"/>
      <c r="JWX11" s="538"/>
      <c r="JWY11" s="538"/>
      <c r="JWZ11" s="538"/>
      <c r="JXA11" s="538"/>
      <c r="JXB11" s="538"/>
      <c r="JXC11" s="538"/>
      <c r="JXD11" s="538"/>
      <c r="JXE11" s="538"/>
      <c r="JXF11" s="538"/>
      <c r="JXG11" s="538"/>
      <c r="JXH11" s="538"/>
      <c r="JXI11" s="538"/>
      <c r="JXJ11" s="538"/>
      <c r="JXK11" s="538"/>
      <c r="JXL11" s="538"/>
      <c r="JXM11" s="538"/>
      <c r="JXN11" s="538"/>
      <c r="JXO11" s="538"/>
      <c r="JXP11" s="538"/>
      <c r="JXQ11" s="538"/>
      <c r="JXR11" s="538"/>
      <c r="JXS11" s="538"/>
      <c r="JXT11" s="538"/>
      <c r="JXU11" s="538"/>
      <c r="JXV11" s="538"/>
      <c r="JXW11" s="538"/>
      <c r="JXX11" s="538"/>
      <c r="JXY11" s="538"/>
      <c r="JXZ11" s="538"/>
      <c r="JYA11" s="538"/>
      <c r="JYB11" s="538"/>
      <c r="JYC11" s="538"/>
      <c r="JYD11" s="538"/>
      <c r="JYE11" s="538"/>
      <c r="JYF11" s="538"/>
      <c r="JYG11" s="538"/>
      <c r="JYH11" s="538"/>
      <c r="JYI11" s="538"/>
      <c r="JYJ11" s="538"/>
      <c r="JYK11" s="538"/>
      <c r="JYL11" s="538"/>
      <c r="JYM11" s="538"/>
      <c r="JYN11" s="538"/>
      <c r="JYO11" s="538"/>
      <c r="JYP11" s="538"/>
      <c r="JYQ11" s="538"/>
      <c r="JYR11" s="538"/>
      <c r="JYS11" s="538"/>
      <c r="JYT11" s="538"/>
      <c r="JYU11" s="538"/>
      <c r="JYV11" s="538"/>
      <c r="JYW11" s="538"/>
      <c r="JYX11" s="538"/>
      <c r="JYY11" s="538"/>
      <c r="JYZ11" s="538"/>
      <c r="JZA11" s="538"/>
      <c r="JZB11" s="538"/>
      <c r="JZC11" s="538"/>
      <c r="JZD11" s="538"/>
      <c r="JZE11" s="538"/>
      <c r="JZF11" s="538"/>
      <c r="JZG11" s="538"/>
      <c r="JZH11" s="538"/>
      <c r="JZI11" s="538"/>
      <c r="JZJ11" s="538"/>
      <c r="JZK11" s="538"/>
      <c r="JZL11" s="538"/>
      <c r="JZM11" s="538"/>
      <c r="JZN11" s="538"/>
      <c r="JZO11" s="538"/>
      <c r="JZP11" s="538"/>
      <c r="JZQ11" s="538"/>
      <c r="JZR11" s="538"/>
      <c r="JZS11" s="538"/>
      <c r="JZT11" s="538"/>
      <c r="JZU11" s="538"/>
      <c r="JZV11" s="538"/>
      <c r="JZW11" s="538"/>
      <c r="JZX11" s="538"/>
      <c r="JZY11" s="538"/>
      <c r="JZZ11" s="538"/>
      <c r="KAA11" s="538"/>
      <c r="KAB11" s="538"/>
      <c r="KAC11" s="538"/>
      <c r="KAD11" s="538"/>
      <c r="KAE11" s="538"/>
      <c r="KAF11" s="538"/>
      <c r="KAG11" s="538"/>
      <c r="KAH11" s="538"/>
      <c r="KAI11" s="538"/>
      <c r="KAJ11" s="538"/>
      <c r="KAK11" s="538"/>
      <c r="KAL11" s="538"/>
      <c r="KAM11" s="538"/>
      <c r="KAN11" s="538"/>
      <c r="KAO11" s="538"/>
      <c r="KAP11" s="538"/>
      <c r="KAQ11" s="538"/>
      <c r="KAR11" s="538"/>
      <c r="KAS11" s="538"/>
      <c r="KAT11" s="538"/>
      <c r="KAU11" s="538"/>
      <c r="KAV11" s="538"/>
      <c r="KAW11" s="538"/>
      <c r="KAX11" s="538"/>
      <c r="KAY11" s="538"/>
      <c r="KAZ11" s="538"/>
      <c r="KBA11" s="538"/>
      <c r="KBB11" s="538"/>
      <c r="KBC11" s="538"/>
      <c r="KBD11" s="538"/>
      <c r="KBE11" s="538"/>
      <c r="KBF11" s="538"/>
      <c r="KBG11" s="538"/>
      <c r="KBH11" s="538"/>
      <c r="KBI11" s="538"/>
      <c r="KBJ11" s="538"/>
      <c r="KBK11" s="538"/>
      <c r="KBL11" s="538"/>
      <c r="KBM11" s="538"/>
      <c r="KBN11" s="538"/>
      <c r="KBO11" s="538"/>
      <c r="KBP11" s="538"/>
      <c r="KBQ11" s="538"/>
      <c r="KBR11" s="538"/>
      <c r="KBS11" s="538"/>
      <c r="KBT11" s="538"/>
      <c r="KBU11" s="538"/>
      <c r="KBV11" s="538"/>
      <c r="KBW11" s="538"/>
      <c r="KBX11" s="538"/>
      <c r="KBY11" s="538"/>
      <c r="KBZ11" s="538"/>
      <c r="KCA11" s="538"/>
      <c r="KCB11" s="538"/>
      <c r="KCC11" s="538"/>
      <c r="KCD11" s="538"/>
      <c r="KCE11" s="538"/>
      <c r="KCF11" s="538"/>
      <c r="KCG11" s="538"/>
      <c r="KCH11" s="538"/>
      <c r="KCI11" s="538"/>
      <c r="KCJ11" s="538"/>
      <c r="KCK11" s="538"/>
      <c r="KCL11" s="538"/>
      <c r="KCM11" s="538"/>
      <c r="KCN11" s="538"/>
      <c r="KCO11" s="538"/>
      <c r="KCP11" s="538"/>
      <c r="KCQ11" s="538"/>
      <c r="KCR11" s="538"/>
      <c r="KCS11" s="538"/>
      <c r="KCT11" s="538"/>
      <c r="KCU11" s="538"/>
      <c r="KCV11" s="538"/>
      <c r="KCW11" s="538"/>
      <c r="KCX11" s="538"/>
      <c r="KCY11" s="538"/>
      <c r="KCZ11" s="538"/>
      <c r="KDA11" s="538"/>
      <c r="KDB11" s="538"/>
      <c r="KDC11" s="538"/>
      <c r="KDD11" s="538"/>
      <c r="KDE11" s="538"/>
      <c r="KDF11" s="538"/>
      <c r="KDG11" s="538"/>
      <c r="KDH11" s="538"/>
      <c r="KDI11" s="538"/>
      <c r="KDJ11" s="538"/>
      <c r="KDK11" s="538"/>
      <c r="KDL11" s="538"/>
      <c r="KDM11" s="538"/>
      <c r="KDN11" s="538"/>
      <c r="KDO11" s="538"/>
      <c r="KDP11" s="538"/>
      <c r="KDQ11" s="538"/>
      <c r="KDR11" s="538"/>
      <c r="KDS11" s="538"/>
      <c r="KDT11" s="538"/>
      <c r="KDU11" s="538"/>
      <c r="KDV11" s="538"/>
      <c r="KDW11" s="538"/>
      <c r="KDX11" s="538"/>
      <c r="KDY11" s="538"/>
      <c r="KDZ11" s="538"/>
      <c r="KEA11" s="538"/>
      <c r="KEB11" s="538"/>
      <c r="KEC11" s="538"/>
      <c r="KED11" s="538"/>
      <c r="KEE11" s="538"/>
      <c r="KEF11" s="538"/>
      <c r="KEG11" s="538"/>
      <c r="KEH11" s="538"/>
      <c r="KEI11" s="538"/>
      <c r="KEJ11" s="538"/>
      <c r="KEK11" s="538"/>
      <c r="KEL11" s="538"/>
      <c r="KEM11" s="538"/>
      <c r="KEN11" s="538"/>
      <c r="KEO11" s="538"/>
      <c r="KEP11" s="538"/>
      <c r="KEQ11" s="538"/>
      <c r="KER11" s="538"/>
      <c r="KES11" s="538"/>
      <c r="KET11" s="538"/>
      <c r="KEU11" s="538"/>
      <c r="KEV11" s="538"/>
      <c r="KEW11" s="538"/>
      <c r="KEX11" s="538"/>
      <c r="KEY11" s="538"/>
      <c r="KEZ11" s="538"/>
      <c r="KFA11" s="538"/>
      <c r="KFB11" s="538"/>
      <c r="KFC11" s="538"/>
      <c r="KFD11" s="538"/>
      <c r="KFE11" s="538"/>
      <c r="KFF11" s="538"/>
      <c r="KFG11" s="538"/>
      <c r="KFH11" s="538"/>
      <c r="KFI11" s="538"/>
      <c r="KFJ11" s="538"/>
      <c r="KFK11" s="538"/>
      <c r="KFL11" s="538"/>
      <c r="KFM11" s="538"/>
      <c r="KFN11" s="538"/>
      <c r="KFO11" s="538"/>
      <c r="KFP11" s="538"/>
      <c r="KFQ11" s="538"/>
      <c r="KFR11" s="538"/>
      <c r="KFS11" s="538"/>
      <c r="KFT11" s="538"/>
      <c r="KFU11" s="538"/>
      <c r="KFV11" s="538"/>
      <c r="KFW11" s="538"/>
      <c r="KFX11" s="538"/>
      <c r="KFY11" s="538"/>
      <c r="KFZ11" s="538"/>
      <c r="KGA11" s="538"/>
      <c r="KGB11" s="538"/>
      <c r="KGC11" s="538"/>
      <c r="KGD11" s="538"/>
      <c r="KGE11" s="538"/>
      <c r="KGF11" s="538"/>
      <c r="KGG11" s="538"/>
      <c r="KGH11" s="538"/>
      <c r="KGI11" s="538"/>
      <c r="KGJ11" s="538"/>
      <c r="KGK11" s="538"/>
      <c r="KGL11" s="538"/>
      <c r="KGM11" s="538"/>
      <c r="KGN11" s="538"/>
      <c r="KGO11" s="538"/>
      <c r="KGP11" s="538"/>
      <c r="KGQ11" s="538"/>
      <c r="KGR11" s="538"/>
      <c r="KGS11" s="538"/>
      <c r="KGT11" s="538"/>
      <c r="KGU11" s="538"/>
      <c r="KGV11" s="538"/>
      <c r="KGW11" s="538"/>
      <c r="KGX11" s="538"/>
      <c r="KGY11" s="538"/>
      <c r="KGZ11" s="538"/>
      <c r="KHA11" s="538"/>
      <c r="KHB11" s="538"/>
      <c r="KHC11" s="538"/>
      <c r="KHD11" s="538"/>
      <c r="KHE11" s="538"/>
      <c r="KHF11" s="538"/>
      <c r="KHG11" s="538"/>
      <c r="KHH11" s="538"/>
      <c r="KHI11" s="538"/>
      <c r="KHJ11" s="538"/>
      <c r="KHK11" s="538"/>
      <c r="KHL11" s="538"/>
      <c r="KHM11" s="538"/>
      <c r="KHN11" s="538"/>
      <c r="KHO11" s="538"/>
      <c r="KHP11" s="538"/>
      <c r="KHQ11" s="538"/>
      <c r="KHR11" s="538"/>
      <c r="KHS11" s="538"/>
      <c r="KHT11" s="538"/>
      <c r="KHU11" s="538"/>
      <c r="KHV11" s="538"/>
      <c r="KHW11" s="538"/>
      <c r="KHX11" s="538"/>
      <c r="KHY11" s="538"/>
      <c r="KHZ11" s="538"/>
      <c r="KIA11" s="538"/>
      <c r="KIB11" s="538"/>
      <c r="KIC11" s="538"/>
      <c r="KID11" s="538"/>
      <c r="KIE11" s="538"/>
      <c r="KIF11" s="538"/>
      <c r="KIG11" s="538"/>
      <c r="KIH11" s="538"/>
      <c r="KII11" s="538"/>
      <c r="KIJ11" s="538"/>
      <c r="KIK11" s="538"/>
      <c r="KIL11" s="538"/>
      <c r="KIM11" s="538"/>
      <c r="KIN11" s="538"/>
      <c r="KIO11" s="538"/>
      <c r="KIP11" s="538"/>
      <c r="KIQ11" s="538"/>
      <c r="KIR11" s="538"/>
      <c r="KIS11" s="538"/>
      <c r="KIT11" s="538"/>
      <c r="KIU11" s="538"/>
      <c r="KIV11" s="538"/>
      <c r="KIW11" s="538"/>
      <c r="KIX11" s="538"/>
      <c r="KIY11" s="538"/>
      <c r="KIZ11" s="538"/>
      <c r="KJA11" s="538"/>
      <c r="KJB11" s="538"/>
      <c r="KJC11" s="538"/>
      <c r="KJD11" s="538"/>
      <c r="KJE11" s="538"/>
      <c r="KJF11" s="538"/>
      <c r="KJG11" s="538"/>
      <c r="KJH11" s="538"/>
      <c r="KJI11" s="538"/>
      <c r="KJJ11" s="538"/>
      <c r="KJK11" s="538"/>
      <c r="KJL11" s="538"/>
      <c r="KJM11" s="538"/>
      <c r="KJN11" s="538"/>
      <c r="KJO11" s="538"/>
      <c r="KJP11" s="538"/>
      <c r="KJQ11" s="538"/>
      <c r="KJR11" s="538"/>
      <c r="KJS11" s="538"/>
      <c r="KJT11" s="538"/>
      <c r="KJU11" s="538"/>
      <c r="KJV11" s="538"/>
      <c r="KJW11" s="538"/>
      <c r="KJX11" s="538"/>
      <c r="KJY11" s="538"/>
      <c r="KJZ11" s="538"/>
      <c r="KKA11" s="538"/>
      <c r="KKB11" s="538"/>
      <c r="KKC11" s="538"/>
      <c r="KKD11" s="538"/>
      <c r="KKE11" s="538"/>
      <c r="KKF11" s="538"/>
      <c r="KKG11" s="538"/>
      <c r="KKH11" s="538"/>
      <c r="KKI11" s="538"/>
      <c r="KKJ11" s="538"/>
      <c r="KKK11" s="538"/>
      <c r="KKL11" s="538"/>
      <c r="KKM11" s="538"/>
      <c r="KKN11" s="538"/>
      <c r="KKO11" s="538"/>
      <c r="KKP11" s="538"/>
      <c r="KKQ11" s="538"/>
      <c r="KKR11" s="538"/>
      <c r="KKS11" s="538"/>
      <c r="KKT11" s="538"/>
      <c r="KKU11" s="538"/>
      <c r="KKV11" s="538"/>
      <c r="KKW11" s="538"/>
      <c r="KKX11" s="538"/>
      <c r="KKY11" s="538"/>
      <c r="KKZ11" s="538"/>
      <c r="KLA11" s="538"/>
      <c r="KLB11" s="538"/>
      <c r="KLC11" s="538"/>
      <c r="KLD11" s="538"/>
      <c r="KLE11" s="538"/>
      <c r="KLF11" s="538"/>
      <c r="KLG11" s="538"/>
      <c r="KLH11" s="538"/>
      <c r="KLI11" s="538"/>
      <c r="KLJ11" s="538"/>
      <c r="KLK11" s="538"/>
      <c r="KLL11" s="538"/>
      <c r="KLM11" s="538"/>
      <c r="KLN11" s="538"/>
      <c r="KLO11" s="538"/>
      <c r="KLP11" s="538"/>
      <c r="KLQ11" s="538"/>
      <c r="KLR11" s="538"/>
      <c r="KLS11" s="538"/>
      <c r="KLT11" s="538"/>
      <c r="KLU11" s="538"/>
      <c r="KLV11" s="538"/>
      <c r="KLW11" s="538"/>
      <c r="KLX11" s="538"/>
      <c r="KLY11" s="538"/>
      <c r="KLZ11" s="538"/>
      <c r="KMA11" s="538"/>
      <c r="KMB11" s="538"/>
      <c r="KMC11" s="538"/>
      <c r="KMD11" s="538"/>
      <c r="KME11" s="538"/>
      <c r="KMF11" s="538"/>
      <c r="KMG11" s="538"/>
      <c r="KMH11" s="538"/>
      <c r="KMI11" s="538"/>
      <c r="KMJ11" s="538"/>
      <c r="KMK11" s="538"/>
      <c r="KML11" s="538"/>
      <c r="KMM11" s="538"/>
      <c r="KMN11" s="538"/>
      <c r="KMO11" s="538"/>
      <c r="KMP11" s="538"/>
      <c r="KMQ11" s="538"/>
      <c r="KMR11" s="538"/>
      <c r="KMS11" s="538"/>
      <c r="KMT11" s="538"/>
      <c r="KMU11" s="538"/>
      <c r="KMV11" s="538"/>
      <c r="KMW11" s="538"/>
      <c r="KMX11" s="538"/>
      <c r="KMY11" s="538"/>
      <c r="KMZ11" s="538"/>
      <c r="KNA11" s="538"/>
      <c r="KNB11" s="538"/>
      <c r="KNC11" s="538"/>
      <c r="KND11" s="538"/>
      <c r="KNE11" s="538"/>
      <c r="KNF11" s="538"/>
      <c r="KNG11" s="538"/>
      <c r="KNH11" s="538"/>
      <c r="KNI11" s="538"/>
      <c r="KNJ11" s="538"/>
      <c r="KNK11" s="538"/>
      <c r="KNL11" s="538"/>
      <c r="KNM11" s="538"/>
      <c r="KNN11" s="538"/>
      <c r="KNO11" s="538"/>
      <c r="KNP11" s="538"/>
      <c r="KNQ11" s="538"/>
      <c r="KNR11" s="538"/>
      <c r="KNS11" s="538"/>
      <c r="KNT11" s="538"/>
      <c r="KNU11" s="538"/>
      <c r="KNV11" s="538"/>
      <c r="KNW11" s="538"/>
      <c r="KNX11" s="538"/>
      <c r="KNY11" s="538"/>
      <c r="KNZ11" s="538"/>
      <c r="KOA11" s="538"/>
      <c r="KOB11" s="538"/>
      <c r="KOC11" s="538"/>
      <c r="KOD11" s="538"/>
      <c r="KOE11" s="538"/>
      <c r="KOF11" s="538"/>
      <c r="KOG11" s="538"/>
      <c r="KOH11" s="538"/>
      <c r="KOI11" s="538"/>
      <c r="KOJ11" s="538"/>
      <c r="KOK11" s="538"/>
      <c r="KOL11" s="538"/>
      <c r="KOM11" s="538"/>
      <c r="KON11" s="538"/>
      <c r="KOO11" s="538"/>
      <c r="KOP11" s="538"/>
      <c r="KOQ11" s="538"/>
      <c r="KOR11" s="538"/>
      <c r="KOS11" s="538"/>
      <c r="KOT11" s="538"/>
      <c r="KOU11" s="538"/>
      <c r="KOV11" s="538"/>
      <c r="KOW11" s="538"/>
      <c r="KOX11" s="538"/>
      <c r="KOY11" s="538"/>
      <c r="KOZ11" s="538"/>
      <c r="KPA11" s="538"/>
      <c r="KPB11" s="538"/>
      <c r="KPC11" s="538"/>
      <c r="KPD11" s="538"/>
      <c r="KPE11" s="538"/>
      <c r="KPF11" s="538"/>
      <c r="KPG11" s="538"/>
      <c r="KPH11" s="538"/>
      <c r="KPI11" s="538"/>
      <c r="KPJ11" s="538"/>
      <c r="KPK11" s="538"/>
      <c r="KPL11" s="538"/>
      <c r="KPM11" s="538"/>
      <c r="KPN11" s="538"/>
      <c r="KPO11" s="538"/>
      <c r="KPP11" s="538"/>
      <c r="KPQ11" s="538"/>
      <c r="KPR11" s="538"/>
      <c r="KPS11" s="538"/>
      <c r="KPT11" s="538"/>
      <c r="KPU11" s="538"/>
      <c r="KPV11" s="538"/>
      <c r="KPW11" s="538"/>
      <c r="KPX11" s="538"/>
      <c r="KPY11" s="538"/>
      <c r="KPZ11" s="538"/>
      <c r="KQA11" s="538"/>
      <c r="KQB11" s="538"/>
      <c r="KQC11" s="538"/>
      <c r="KQD11" s="538"/>
      <c r="KQE11" s="538"/>
      <c r="KQF11" s="538"/>
      <c r="KQG11" s="538"/>
      <c r="KQH11" s="538"/>
      <c r="KQI11" s="538"/>
      <c r="KQJ11" s="538"/>
      <c r="KQK11" s="538"/>
      <c r="KQL11" s="538"/>
      <c r="KQM11" s="538"/>
      <c r="KQN11" s="538"/>
      <c r="KQO11" s="538"/>
      <c r="KQP11" s="538"/>
      <c r="KQQ11" s="538"/>
      <c r="KQR11" s="538"/>
      <c r="KQS11" s="538"/>
      <c r="KQT11" s="538"/>
      <c r="KQU11" s="538"/>
      <c r="KQV11" s="538"/>
      <c r="KQW11" s="538"/>
      <c r="KQX11" s="538"/>
      <c r="KQY11" s="538"/>
      <c r="KQZ11" s="538"/>
      <c r="KRA11" s="538"/>
      <c r="KRB11" s="538"/>
      <c r="KRC11" s="538"/>
      <c r="KRD11" s="538"/>
      <c r="KRE11" s="538"/>
      <c r="KRF11" s="538"/>
      <c r="KRG11" s="538"/>
      <c r="KRH11" s="538"/>
      <c r="KRI11" s="538"/>
      <c r="KRJ11" s="538"/>
      <c r="KRK11" s="538"/>
      <c r="KRL11" s="538"/>
      <c r="KRM11" s="538"/>
      <c r="KRN11" s="538"/>
      <c r="KRO11" s="538"/>
      <c r="KRP11" s="538"/>
      <c r="KRQ11" s="538"/>
      <c r="KRR11" s="538"/>
      <c r="KRS11" s="538"/>
      <c r="KRT11" s="538"/>
      <c r="KRU11" s="538"/>
      <c r="KRV11" s="538"/>
      <c r="KRW11" s="538"/>
      <c r="KRX11" s="538"/>
      <c r="KRY11" s="538"/>
      <c r="KRZ11" s="538"/>
      <c r="KSA11" s="538"/>
      <c r="KSB11" s="538"/>
      <c r="KSC11" s="538"/>
      <c r="KSD11" s="538"/>
      <c r="KSE11" s="538"/>
      <c r="KSF11" s="538"/>
      <c r="KSG11" s="538"/>
      <c r="KSH11" s="538"/>
      <c r="KSI11" s="538"/>
      <c r="KSJ11" s="538"/>
      <c r="KSK11" s="538"/>
      <c r="KSL11" s="538"/>
      <c r="KSM11" s="538"/>
      <c r="KSN11" s="538"/>
      <c r="KSO11" s="538"/>
      <c r="KSP11" s="538"/>
      <c r="KSQ11" s="538"/>
      <c r="KSR11" s="538"/>
      <c r="KSS11" s="538"/>
      <c r="KST11" s="538"/>
      <c r="KSU11" s="538"/>
      <c r="KSV11" s="538"/>
      <c r="KSW11" s="538"/>
      <c r="KSX11" s="538"/>
      <c r="KSY11" s="538"/>
      <c r="KSZ11" s="538"/>
      <c r="KTA11" s="538"/>
      <c r="KTB11" s="538"/>
      <c r="KTC11" s="538"/>
      <c r="KTD11" s="538"/>
      <c r="KTE11" s="538"/>
      <c r="KTF11" s="538"/>
      <c r="KTG11" s="538"/>
      <c r="KTH11" s="538"/>
      <c r="KTI11" s="538"/>
      <c r="KTJ11" s="538"/>
      <c r="KTK11" s="538"/>
      <c r="KTL11" s="538"/>
      <c r="KTM11" s="538"/>
      <c r="KTN11" s="538"/>
      <c r="KTO11" s="538"/>
      <c r="KTP11" s="538"/>
      <c r="KTQ11" s="538"/>
      <c r="KTR11" s="538"/>
      <c r="KTS11" s="538"/>
      <c r="KTT11" s="538"/>
      <c r="KTU11" s="538"/>
      <c r="KTV11" s="538"/>
      <c r="KTW11" s="538"/>
      <c r="KTX11" s="538"/>
      <c r="KTY11" s="538"/>
      <c r="KTZ11" s="538"/>
      <c r="KUA11" s="538"/>
      <c r="KUB11" s="538"/>
      <c r="KUC11" s="538"/>
      <c r="KUD11" s="538"/>
      <c r="KUE11" s="538"/>
      <c r="KUF11" s="538"/>
      <c r="KUG11" s="538"/>
      <c r="KUH11" s="538"/>
      <c r="KUI11" s="538"/>
      <c r="KUJ11" s="538"/>
      <c r="KUK11" s="538"/>
      <c r="KUL11" s="538"/>
      <c r="KUM11" s="538"/>
      <c r="KUN11" s="538"/>
      <c r="KUO11" s="538"/>
      <c r="KUP11" s="538"/>
      <c r="KUQ11" s="538"/>
      <c r="KUR11" s="538"/>
      <c r="KUS11" s="538"/>
      <c r="KUT11" s="538"/>
      <c r="KUU11" s="538"/>
      <c r="KUV11" s="538"/>
      <c r="KUW11" s="538"/>
      <c r="KUX11" s="538"/>
      <c r="KUY11" s="538"/>
      <c r="KUZ11" s="538"/>
      <c r="KVA11" s="538"/>
      <c r="KVB11" s="538"/>
      <c r="KVC11" s="538"/>
      <c r="KVD11" s="538"/>
      <c r="KVE11" s="538"/>
      <c r="KVF11" s="538"/>
      <c r="KVG11" s="538"/>
      <c r="KVH11" s="538"/>
      <c r="KVI11" s="538"/>
      <c r="KVJ11" s="538"/>
      <c r="KVK11" s="538"/>
      <c r="KVL11" s="538"/>
      <c r="KVM11" s="538"/>
      <c r="KVN11" s="538"/>
      <c r="KVO11" s="538"/>
      <c r="KVP11" s="538"/>
      <c r="KVQ11" s="538"/>
      <c r="KVR11" s="538"/>
      <c r="KVS11" s="538"/>
      <c r="KVT11" s="538"/>
      <c r="KVU11" s="538"/>
      <c r="KVV11" s="538"/>
      <c r="KVW11" s="538"/>
      <c r="KVX11" s="538"/>
      <c r="KVY11" s="538"/>
      <c r="KVZ11" s="538"/>
      <c r="KWA11" s="538"/>
      <c r="KWB11" s="538"/>
      <c r="KWC11" s="538"/>
      <c r="KWD11" s="538"/>
      <c r="KWE11" s="538"/>
      <c r="KWF11" s="538"/>
      <c r="KWG11" s="538"/>
      <c r="KWH11" s="538"/>
      <c r="KWI11" s="538"/>
      <c r="KWJ11" s="538"/>
      <c r="KWK11" s="538"/>
      <c r="KWL11" s="538"/>
      <c r="KWM11" s="538"/>
      <c r="KWN11" s="538"/>
      <c r="KWO11" s="538"/>
      <c r="KWP11" s="538"/>
      <c r="KWQ11" s="538"/>
      <c r="KWR11" s="538"/>
      <c r="KWS11" s="538"/>
      <c r="KWT11" s="538"/>
      <c r="KWU11" s="538"/>
      <c r="KWV11" s="538"/>
      <c r="KWW11" s="538"/>
      <c r="KWX11" s="538"/>
      <c r="KWY11" s="538"/>
      <c r="KWZ11" s="538"/>
      <c r="KXA11" s="538"/>
      <c r="KXB11" s="538"/>
      <c r="KXC11" s="538"/>
      <c r="KXD11" s="538"/>
      <c r="KXE11" s="538"/>
      <c r="KXF11" s="538"/>
      <c r="KXG11" s="538"/>
      <c r="KXH11" s="538"/>
      <c r="KXI11" s="538"/>
      <c r="KXJ11" s="538"/>
      <c r="KXK11" s="538"/>
      <c r="KXL11" s="538"/>
      <c r="KXM11" s="538"/>
      <c r="KXN11" s="538"/>
      <c r="KXO11" s="538"/>
      <c r="KXP11" s="538"/>
      <c r="KXQ11" s="538"/>
      <c r="KXR11" s="538"/>
      <c r="KXS11" s="538"/>
      <c r="KXT11" s="538"/>
      <c r="KXU11" s="538"/>
      <c r="KXV11" s="538"/>
      <c r="KXW11" s="538"/>
      <c r="KXX11" s="538"/>
      <c r="KXY11" s="538"/>
      <c r="KXZ11" s="538"/>
      <c r="KYA11" s="538"/>
      <c r="KYB11" s="538"/>
      <c r="KYC11" s="538"/>
      <c r="KYD11" s="538"/>
      <c r="KYE11" s="538"/>
      <c r="KYF11" s="538"/>
      <c r="KYG11" s="538"/>
      <c r="KYH11" s="538"/>
      <c r="KYI11" s="538"/>
      <c r="KYJ11" s="538"/>
      <c r="KYK11" s="538"/>
      <c r="KYL11" s="538"/>
      <c r="KYM11" s="538"/>
      <c r="KYN11" s="538"/>
      <c r="KYO11" s="538"/>
      <c r="KYP11" s="538"/>
      <c r="KYQ11" s="538"/>
      <c r="KYR11" s="538"/>
      <c r="KYS11" s="538"/>
      <c r="KYT11" s="538"/>
      <c r="KYU11" s="538"/>
      <c r="KYV11" s="538"/>
      <c r="KYW11" s="538"/>
      <c r="KYX11" s="538"/>
      <c r="KYY11" s="538"/>
      <c r="KYZ11" s="538"/>
      <c r="KZA11" s="538"/>
      <c r="KZB11" s="538"/>
      <c r="KZC11" s="538"/>
      <c r="KZD11" s="538"/>
      <c r="KZE11" s="538"/>
      <c r="KZF11" s="538"/>
      <c r="KZG11" s="538"/>
      <c r="KZH11" s="538"/>
      <c r="KZI11" s="538"/>
      <c r="KZJ11" s="538"/>
      <c r="KZK11" s="538"/>
      <c r="KZL11" s="538"/>
      <c r="KZM11" s="538"/>
      <c r="KZN11" s="538"/>
      <c r="KZO11" s="538"/>
      <c r="KZP11" s="538"/>
      <c r="KZQ11" s="538"/>
      <c r="KZR11" s="538"/>
      <c r="KZS11" s="538"/>
      <c r="KZT11" s="538"/>
      <c r="KZU11" s="538"/>
      <c r="KZV11" s="538"/>
      <c r="KZW11" s="538"/>
      <c r="KZX11" s="538"/>
      <c r="KZY11" s="538"/>
      <c r="KZZ11" s="538"/>
      <c r="LAA11" s="538"/>
      <c r="LAB11" s="538"/>
      <c r="LAC11" s="538"/>
      <c r="LAD11" s="538"/>
      <c r="LAE11" s="538"/>
      <c r="LAF11" s="538"/>
      <c r="LAG11" s="538"/>
      <c r="LAH11" s="538"/>
      <c r="LAI11" s="538"/>
      <c r="LAJ11" s="538"/>
      <c r="LAK11" s="538"/>
      <c r="LAL11" s="538"/>
      <c r="LAM11" s="538"/>
      <c r="LAN11" s="538"/>
      <c r="LAO11" s="538"/>
      <c r="LAP11" s="538"/>
      <c r="LAQ11" s="538"/>
      <c r="LAR11" s="538"/>
      <c r="LAS11" s="538"/>
      <c r="LAT11" s="538"/>
      <c r="LAU11" s="538"/>
      <c r="LAV11" s="538"/>
      <c r="LAW11" s="538"/>
      <c r="LAX11" s="538"/>
      <c r="LAY11" s="538"/>
      <c r="LAZ11" s="538"/>
      <c r="LBA11" s="538"/>
      <c r="LBB11" s="538"/>
      <c r="LBC11" s="538"/>
      <c r="LBD11" s="538"/>
      <c r="LBE11" s="538"/>
      <c r="LBF11" s="538"/>
      <c r="LBG11" s="538"/>
      <c r="LBH11" s="538"/>
      <c r="LBI11" s="538"/>
      <c r="LBJ11" s="538"/>
      <c r="LBK11" s="538"/>
      <c r="LBL11" s="538"/>
      <c r="LBM11" s="538"/>
      <c r="LBN11" s="538"/>
      <c r="LBO11" s="538"/>
      <c r="LBP11" s="538"/>
      <c r="LBQ11" s="538"/>
      <c r="LBR11" s="538"/>
      <c r="LBS11" s="538"/>
      <c r="LBT11" s="538"/>
      <c r="LBU11" s="538"/>
      <c r="LBV11" s="538"/>
      <c r="LBW11" s="538"/>
      <c r="LBX11" s="538"/>
      <c r="LBY11" s="538"/>
      <c r="LBZ11" s="538"/>
      <c r="LCA11" s="538"/>
      <c r="LCB11" s="538"/>
      <c r="LCC11" s="538"/>
      <c r="LCD11" s="538"/>
      <c r="LCE11" s="538"/>
      <c r="LCF11" s="538"/>
      <c r="LCG11" s="538"/>
      <c r="LCH11" s="538"/>
      <c r="LCI11" s="538"/>
      <c r="LCJ11" s="538"/>
      <c r="LCK11" s="538"/>
      <c r="LCL11" s="538"/>
      <c r="LCM11" s="538"/>
      <c r="LCN11" s="538"/>
      <c r="LCO11" s="538"/>
      <c r="LCP11" s="538"/>
      <c r="LCQ11" s="538"/>
      <c r="LCR11" s="538"/>
      <c r="LCS11" s="538"/>
      <c r="LCT11" s="538"/>
      <c r="LCU11" s="538"/>
      <c r="LCV11" s="538"/>
      <c r="LCW11" s="538"/>
      <c r="LCX11" s="538"/>
      <c r="LCY11" s="538"/>
      <c r="LCZ11" s="538"/>
      <c r="LDA11" s="538"/>
      <c r="LDB11" s="538"/>
      <c r="LDC11" s="538"/>
      <c r="LDD11" s="538"/>
      <c r="LDE11" s="538"/>
      <c r="LDF11" s="538"/>
      <c r="LDG11" s="538"/>
      <c r="LDH11" s="538"/>
      <c r="LDI11" s="538"/>
      <c r="LDJ11" s="538"/>
      <c r="LDK11" s="538"/>
      <c r="LDL11" s="538"/>
      <c r="LDM11" s="538"/>
      <c r="LDN11" s="538"/>
      <c r="LDO11" s="538"/>
      <c r="LDP11" s="538"/>
      <c r="LDQ11" s="538"/>
      <c r="LDR11" s="538"/>
      <c r="LDS11" s="538"/>
      <c r="LDT11" s="538"/>
      <c r="LDU11" s="538"/>
      <c r="LDV11" s="538"/>
      <c r="LDW11" s="538"/>
      <c r="LDX11" s="538"/>
      <c r="LDY11" s="538"/>
      <c r="LDZ11" s="538"/>
      <c r="LEA11" s="538"/>
      <c r="LEB11" s="538"/>
      <c r="LEC11" s="538"/>
      <c r="LED11" s="538"/>
      <c r="LEE11" s="538"/>
      <c r="LEF11" s="538"/>
      <c r="LEG11" s="538"/>
      <c r="LEH11" s="538"/>
      <c r="LEI11" s="538"/>
      <c r="LEJ11" s="538"/>
      <c r="LEK11" s="538"/>
      <c r="LEL11" s="538"/>
      <c r="LEM11" s="538"/>
      <c r="LEN11" s="538"/>
      <c r="LEO11" s="538"/>
      <c r="LEP11" s="538"/>
      <c r="LEQ11" s="538"/>
      <c r="LER11" s="538"/>
      <c r="LES11" s="538"/>
      <c r="LET11" s="538"/>
      <c r="LEU11" s="538"/>
      <c r="LEV11" s="538"/>
      <c r="LEW11" s="538"/>
      <c r="LEX11" s="538"/>
      <c r="LEY11" s="538"/>
      <c r="LEZ11" s="538"/>
      <c r="LFA11" s="538"/>
      <c r="LFB11" s="538"/>
      <c r="LFC11" s="538"/>
      <c r="LFD11" s="538"/>
      <c r="LFE11" s="538"/>
      <c r="LFF11" s="538"/>
      <c r="LFG11" s="538"/>
      <c r="LFH11" s="538"/>
      <c r="LFI11" s="538"/>
      <c r="LFJ11" s="538"/>
      <c r="LFK11" s="538"/>
      <c r="LFL11" s="538"/>
      <c r="LFM11" s="538"/>
      <c r="LFN11" s="538"/>
      <c r="LFO11" s="538"/>
      <c r="LFP11" s="538"/>
      <c r="LFQ11" s="538"/>
      <c r="LFR11" s="538"/>
      <c r="LFS11" s="538"/>
      <c r="LFT11" s="538"/>
      <c r="LFU11" s="538"/>
      <c r="LFV11" s="538"/>
      <c r="LFW11" s="538"/>
      <c r="LFX11" s="538"/>
      <c r="LFY11" s="538"/>
      <c r="LFZ11" s="538"/>
      <c r="LGA11" s="538"/>
      <c r="LGB11" s="538"/>
      <c r="LGC11" s="538"/>
      <c r="LGD11" s="538"/>
      <c r="LGE11" s="538"/>
      <c r="LGF11" s="538"/>
      <c r="LGG11" s="538"/>
      <c r="LGH11" s="538"/>
      <c r="LGI11" s="538"/>
      <c r="LGJ11" s="538"/>
      <c r="LGK11" s="538"/>
      <c r="LGL11" s="538"/>
      <c r="LGM11" s="538"/>
      <c r="LGN11" s="538"/>
      <c r="LGO11" s="538"/>
      <c r="LGP11" s="538"/>
      <c r="LGQ11" s="538"/>
      <c r="LGR11" s="538"/>
      <c r="LGS11" s="538"/>
      <c r="LGT11" s="538"/>
      <c r="LGU11" s="538"/>
      <c r="LGV11" s="538"/>
      <c r="LGW11" s="538"/>
      <c r="LGX11" s="538"/>
      <c r="LGY11" s="538"/>
      <c r="LGZ11" s="538"/>
      <c r="LHA11" s="538"/>
      <c r="LHB11" s="538"/>
      <c r="LHC11" s="538"/>
      <c r="LHD11" s="538"/>
      <c r="LHE11" s="538"/>
      <c r="LHF11" s="538"/>
      <c r="LHG11" s="538"/>
      <c r="LHH11" s="538"/>
      <c r="LHI11" s="538"/>
      <c r="LHJ11" s="538"/>
      <c r="LHK11" s="538"/>
      <c r="LHL11" s="538"/>
      <c r="LHM11" s="538"/>
      <c r="LHN11" s="538"/>
      <c r="LHO11" s="538"/>
      <c r="LHP11" s="538"/>
      <c r="LHQ11" s="538"/>
      <c r="LHR11" s="538"/>
      <c r="LHS11" s="538"/>
      <c r="LHT11" s="538"/>
      <c r="LHU11" s="538"/>
      <c r="LHV11" s="538"/>
      <c r="LHW11" s="538"/>
      <c r="LHX11" s="538"/>
      <c r="LHY11" s="538"/>
      <c r="LHZ11" s="538"/>
      <c r="LIA11" s="538"/>
      <c r="LIB11" s="538"/>
      <c r="LIC11" s="538"/>
      <c r="LID11" s="538"/>
      <c r="LIE11" s="538"/>
      <c r="LIF11" s="538"/>
      <c r="LIG11" s="538"/>
      <c r="LIH11" s="538"/>
      <c r="LII11" s="538"/>
      <c r="LIJ11" s="538"/>
      <c r="LIK11" s="538"/>
      <c r="LIL11" s="538"/>
      <c r="LIM11" s="538"/>
      <c r="LIN11" s="538"/>
      <c r="LIO11" s="538"/>
      <c r="LIP11" s="538"/>
      <c r="LIQ11" s="538"/>
      <c r="LIR11" s="538"/>
      <c r="LIS11" s="538"/>
      <c r="LIT11" s="538"/>
      <c r="LIU11" s="538"/>
      <c r="LIV11" s="538"/>
      <c r="LIW11" s="538"/>
      <c r="LIX11" s="538"/>
      <c r="LIY11" s="538"/>
      <c r="LIZ11" s="538"/>
      <c r="LJA11" s="538"/>
      <c r="LJB11" s="538"/>
      <c r="LJC11" s="538"/>
      <c r="LJD11" s="538"/>
      <c r="LJE11" s="538"/>
      <c r="LJF11" s="538"/>
      <c r="LJG11" s="538"/>
      <c r="LJH11" s="538"/>
      <c r="LJI11" s="538"/>
      <c r="LJJ11" s="538"/>
      <c r="LJK11" s="538"/>
      <c r="LJL11" s="538"/>
      <c r="LJM11" s="538"/>
      <c r="LJN11" s="538"/>
      <c r="LJO11" s="538"/>
      <c r="LJP11" s="538"/>
      <c r="LJQ11" s="538"/>
      <c r="LJR11" s="538"/>
      <c r="LJS11" s="538"/>
      <c r="LJT11" s="538"/>
      <c r="LJU11" s="538"/>
      <c r="LJV11" s="538"/>
      <c r="LJW11" s="538"/>
      <c r="LJX11" s="538"/>
      <c r="LJY11" s="538"/>
      <c r="LJZ11" s="538"/>
      <c r="LKA11" s="538"/>
      <c r="LKB11" s="538"/>
      <c r="LKC11" s="538"/>
      <c r="LKD11" s="538"/>
      <c r="LKE11" s="538"/>
      <c r="LKF11" s="538"/>
      <c r="LKG11" s="538"/>
      <c r="LKH11" s="538"/>
      <c r="LKI11" s="538"/>
      <c r="LKJ11" s="538"/>
      <c r="LKK11" s="538"/>
      <c r="LKL11" s="538"/>
      <c r="LKM11" s="538"/>
      <c r="LKN11" s="538"/>
      <c r="LKO11" s="538"/>
      <c r="LKP11" s="538"/>
      <c r="LKQ11" s="538"/>
      <c r="LKR11" s="538"/>
      <c r="LKS11" s="538"/>
      <c r="LKT11" s="538"/>
      <c r="LKU11" s="538"/>
      <c r="LKV11" s="538"/>
      <c r="LKW11" s="538"/>
      <c r="LKX11" s="538"/>
      <c r="LKY11" s="538"/>
      <c r="LKZ11" s="538"/>
      <c r="LLA11" s="538"/>
      <c r="LLB11" s="538"/>
      <c r="LLC11" s="538"/>
      <c r="LLD11" s="538"/>
      <c r="LLE11" s="538"/>
      <c r="LLF11" s="538"/>
      <c r="LLG11" s="538"/>
      <c r="LLH11" s="538"/>
      <c r="LLI11" s="538"/>
      <c r="LLJ11" s="538"/>
      <c r="LLK11" s="538"/>
      <c r="LLL11" s="538"/>
      <c r="LLM11" s="538"/>
      <c r="LLN11" s="538"/>
      <c r="LLO11" s="538"/>
      <c r="LLP11" s="538"/>
      <c r="LLQ11" s="538"/>
      <c r="LLR11" s="538"/>
      <c r="LLS11" s="538"/>
      <c r="LLT11" s="538"/>
      <c r="LLU11" s="538"/>
      <c r="LLV11" s="538"/>
      <c r="LLW11" s="538"/>
      <c r="LLX11" s="538"/>
      <c r="LLY11" s="538"/>
      <c r="LLZ11" s="538"/>
      <c r="LMA11" s="538"/>
      <c r="LMB11" s="538"/>
      <c r="LMC11" s="538"/>
      <c r="LMD11" s="538"/>
      <c r="LME11" s="538"/>
      <c r="LMF11" s="538"/>
      <c r="LMG11" s="538"/>
      <c r="LMH11" s="538"/>
      <c r="LMI11" s="538"/>
      <c r="LMJ11" s="538"/>
      <c r="LMK11" s="538"/>
      <c r="LML11" s="538"/>
      <c r="LMM11" s="538"/>
      <c r="LMN11" s="538"/>
      <c r="LMO11" s="538"/>
      <c r="LMP11" s="538"/>
      <c r="LMQ11" s="538"/>
      <c r="LMR11" s="538"/>
      <c r="LMS11" s="538"/>
      <c r="LMT11" s="538"/>
      <c r="LMU11" s="538"/>
      <c r="LMV11" s="538"/>
      <c r="LMW11" s="538"/>
      <c r="LMX11" s="538"/>
      <c r="LMY11" s="538"/>
      <c r="LMZ11" s="538"/>
      <c r="LNA11" s="538"/>
      <c r="LNB11" s="538"/>
      <c r="LNC11" s="538"/>
      <c r="LND11" s="538"/>
      <c r="LNE11" s="538"/>
      <c r="LNF11" s="538"/>
      <c r="LNG11" s="538"/>
      <c r="LNH11" s="538"/>
      <c r="LNI11" s="538"/>
      <c r="LNJ11" s="538"/>
      <c r="LNK11" s="538"/>
      <c r="LNL11" s="538"/>
      <c r="LNM11" s="538"/>
      <c r="LNN11" s="538"/>
      <c r="LNO11" s="538"/>
      <c r="LNP11" s="538"/>
      <c r="LNQ11" s="538"/>
      <c r="LNR11" s="538"/>
      <c r="LNS11" s="538"/>
      <c r="LNT11" s="538"/>
      <c r="LNU11" s="538"/>
      <c r="LNV11" s="538"/>
      <c r="LNW11" s="538"/>
      <c r="LNX11" s="538"/>
      <c r="LNY11" s="538"/>
      <c r="LNZ11" s="538"/>
      <c r="LOA11" s="538"/>
      <c r="LOB11" s="538"/>
      <c r="LOC11" s="538"/>
      <c r="LOD11" s="538"/>
      <c r="LOE11" s="538"/>
      <c r="LOF11" s="538"/>
      <c r="LOG11" s="538"/>
      <c r="LOH11" s="538"/>
      <c r="LOI11" s="538"/>
      <c r="LOJ11" s="538"/>
      <c r="LOK11" s="538"/>
      <c r="LOL11" s="538"/>
      <c r="LOM11" s="538"/>
      <c r="LON11" s="538"/>
      <c r="LOO11" s="538"/>
      <c r="LOP11" s="538"/>
      <c r="LOQ11" s="538"/>
      <c r="LOR11" s="538"/>
      <c r="LOS11" s="538"/>
      <c r="LOT11" s="538"/>
      <c r="LOU11" s="538"/>
      <c r="LOV11" s="538"/>
      <c r="LOW11" s="538"/>
      <c r="LOX11" s="538"/>
      <c r="LOY11" s="538"/>
      <c r="LOZ11" s="538"/>
      <c r="LPA11" s="538"/>
      <c r="LPB11" s="538"/>
      <c r="LPC11" s="538"/>
      <c r="LPD11" s="538"/>
      <c r="LPE11" s="538"/>
      <c r="LPF11" s="538"/>
      <c r="LPG11" s="538"/>
      <c r="LPH11" s="538"/>
      <c r="LPI11" s="538"/>
      <c r="LPJ11" s="538"/>
      <c r="LPK11" s="538"/>
      <c r="LPL11" s="538"/>
      <c r="LPM11" s="538"/>
      <c r="LPN11" s="538"/>
      <c r="LPO11" s="538"/>
      <c r="LPP11" s="538"/>
      <c r="LPQ11" s="538"/>
      <c r="LPR11" s="538"/>
      <c r="LPS11" s="538"/>
      <c r="LPT11" s="538"/>
      <c r="LPU11" s="538"/>
      <c r="LPV11" s="538"/>
      <c r="LPW11" s="538"/>
      <c r="LPX11" s="538"/>
      <c r="LPY11" s="538"/>
      <c r="LPZ11" s="538"/>
      <c r="LQA11" s="538"/>
      <c r="LQB11" s="538"/>
      <c r="LQC11" s="538"/>
      <c r="LQD11" s="538"/>
      <c r="LQE11" s="538"/>
      <c r="LQF11" s="538"/>
      <c r="LQG11" s="538"/>
      <c r="LQH11" s="538"/>
      <c r="LQI11" s="538"/>
      <c r="LQJ11" s="538"/>
      <c r="LQK11" s="538"/>
      <c r="LQL11" s="538"/>
      <c r="LQM11" s="538"/>
      <c r="LQN11" s="538"/>
      <c r="LQO11" s="538"/>
      <c r="LQP11" s="538"/>
      <c r="LQQ11" s="538"/>
      <c r="LQR11" s="538"/>
      <c r="LQS11" s="538"/>
      <c r="LQT11" s="538"/>
      <c r="LQU11" s="538"/>
      <c r="LQV11" s="538"/>
      <c r="LQW11" s="538"/>
      <c r="LQX11" s="538"/>
      <c r="LQY11" s="538"/>
      <c r="LQZ11" s="538"/>
      <c r="LRA11" s="538"/>
      <c r="LRB11" s="538"/>
      <c r="LRC11" s="538"/>
      <c r="LRD11" s="538"/>
      <c r="LRE11" s="538"/>
      <c r="LRF11" s="538"/>
      <c r="LRG11" s="538"/>
      <c r="LRH11" s="538"/>
      <c r="LRI11" s="538"/>
      <c r="LRJ11" s="538"/>
      <c r="LRK11" s="538"/>
      <c r="LRL11" s="538"/>
      <c r="LRM11" s="538"/>
      <c r="LRN11" s="538"/>
      <c r="LRO11" s="538"/>
      <c r="LRP11" s="538"/>
      <c r="LRQ11" s="538"/>
      <c r="LRR11" s="538"/>
      <c r="LRS11" s="538"/>
      <c r="LRT11" s="538"/>
      <c r="LRU11" s="538"/>
      <c r="LRV11" s="538"/>
      <c r="LRW11" s="538"/>
      <c r="LRX11" s="538"/>
      <c r="LRY11" s="538"/>
      <c r="LRZ11" s="538"/>
      <c r="LSA11" s="538"/>
      <c r="LSB11" s="538"/>
      <c r="LSC11" s="538"/>
      <c r="LSD11" s="538"/>
      <c r="LSE11" s="538"/>
      <c r="LSF11" s="538"/>
      <c r="LSG11" s="538"/>
      <c r="LSH11" s="538"/>
      <c r="LSI11" s="538"/>
      <c r="LSJ11" s="538"/>
      <c r="LSK11" s="538"/>
      <c r="LSL11" s="538"/>
      <c r="LSM11" s="538"/>
      <c r="LSN11" s="538"/>
      <c r="LSO11" s="538"/>
      <c r="LSP11" s="538"/>
      <c r="LSQ11" s="538"/>
      <c r="LSR11" s="538"/>
      <c r="LSS11" s="538"/>
      <c r="LST11" s="538"/>
      <c r="LSU11" s="538"/>
      <c r="LSV11" s="538"/>
      <c r="LSW11" s="538"/>
      <c r="LSX11" s="538"/>
      <c r="LSY11" s="538"/>
      <c r="LSZ11" s="538"/>
      <c r="LTA11" s="538"/>
      <c r="LTB11" s="538"/>
      <c r="LTC11" s="538"/>
      <c r="LTD11" s="538"/>
      <c r="LTE11" s="538"/>
      <c r="LTF11" s="538"/>
      <c r="LTG11" s="538"/>
      <c r="LTH11" s="538"/>
      <c r="LTI11" s="538"/>
      <c r="LTJ11" s="538"/>
      <c r="LTK11" s="538"/>
      <c r="LTL11" s="538"/>
      <c r="LTM11" s="538"/>
      <c r="LTN11" s="538"/>
      <c r="LTO11" s="538"/>
      <c r="LTP11" s="538"/>
      <c r="LTQ11" s="538"/>
      <c r="LTR11" s="538"/>
      <c r="LTS11" s="538"/>
      <c r="LTT11" s="538"/>
      <c r="LTU11" s="538"/>
      <c r="LTV11" s="538"/>
      <c r="LTW11" s="538"/>
      <c r="LTX11" s="538"/>
      <c r="LTY11" s="538"/>
      <c r="LTZ11" s="538"/>
      <c r="LUA11" s="538"/>
      <c r="LUB11" s="538"/>
      <c r="LUC11" s="538"/>
      <c r="LUD11" s="538"/>
      <c r="LUE11" s="538"/>
      <c r="LUF11" s="538"/>
      <c r="LUG11" s="538"/>
      <c r="LUH11" s="538"/>
      <c r="LUI11" s="538"/>
      <c r="LUJ11" s="538"/>
      <c r="LUK11" s="538"/>
      <c r="LUL11" s="538"/>
      <c r="LUM11" s="538"/>
      <c r="LUN11" s="538"/>
      <c r="LUO11" s="538"/>
      <c r="LUP11" s="538"/>
      <c r="LUQ11" s="538"/>
      <c r="LUR11" s="538"/>
      <c r="LUS11" s="538"/>
      <c r="LUT11" s="538"/>
      <c r="LUU11" s="538"/>
      <c r="LUV11" s="538"/>
      <c r="LUW11" s="538"/>
      <c r="LUX11" s="538"/>
      <c r="LUY11" s="538"/>
      <c r="LUZ11" s="538"/>
      <c r="LVA11" s="538"/>
      <c r="LVB11" s="538"/>
      <c r="LVC11" s="538"/>
      <c r="LVD11" s="538"/>
      <c r="LVE11" s="538"/>
      <c r="LVF11" s="538"/>
      <c r="LVG11" s="538"/>
      <c r="LVH11" s="538"/>
      <c r="LVI11" s="538"/>
      <c r="LVJ11" s="538"/>
      <c r="LVK11" s="538"/>
      <c r="LVL11" s="538"/>
      <c r="LVM11" s="538"/>
      <c r="LVN11" s="538"/>
      <c r="LVO11" s="538"/>
      <c r="LVP11" s="538"/>
      <c r="LVQ11" s="538"/>
      <c r="LVR11" s="538"/>
      <c r="LVS11" s="538"/>
      <c r="LVT11" s="538"/>
      <c r="LVU11" s="538"/>
      <c r="LVV11" s="538"/>
      <c r="LVW11" s="538"/>
      <c r="LVX11" s="538"/>
      <c r="LVY11" s="538"/>
      <c r="LVZ11" s="538"/>
      <c r="LWA11" s="538"/>
      <c r="LWB11" s="538"/>
      <c r="LWC11" s="538"/>
      <c r="LWD11" s="538"/>
      <c r="LWE11" s="538"/>
      <c r="LWF11" s="538"/>
      <c r="LWG11" s="538"/>
      <c r="LWH11" s="538"/>
      <c r="LWI11" s="538"/>
      <c r="LWJ11" s="538"/>
      <c r="LWK11" s="538"/>
      <c r="LWL11" s="538"/>
      <c r="LWM11" s="538"/>
      <c r="LWN11" s="538"/>
      <c r="LWO11" s="538"/>
      <c r="LWP11" s="538"/>
      <c r="LWQ11" s="538"/>
      <c r="LWR11" s="538"/>
      <c r="LWS11" s="538"/>
      <c r="LWT11" s="538"/>
      <c r="LWU11" s="538"/>
      <c r="LWV11" s="538"/>
      <c r="LWW11" s="538"/>
      <c r="LWX11" s="538"/>
      <c r="LWY11" s="538"/>
      <c r="LWZ11" s="538"/>
      <c r="LXA11" s="538"/>
      <c r="LXB11" s="538"/>
      <c r="LXC11" s="538"/>
      <c r="LXD11" s="538"/>
      <c r="LXE11" s="538"/>
      <c r="LXF11" s="538"/>
      <c r="LXG11" s="538"/>
      <c r="LXH11" s="538"/>
      <c r="LXI11" s="538"/>
      <c r="LXJ11" s="538"/>
      <c r="LXK11" s="538"/>
      <c r="LXL11" s="538"/>
      <c r="LXM11" s="538"/>
      <c r="LXN11" s="538"/>
      <c r="LXO11" s="538"/>
      <c r="LXP11" s="538"/>
      <c r="LXQ11" s="538"/>
      <c r="LXR11" s="538"/>
      <c r="LXS11" s="538"/>
      <c r="LXT11" s="538"/>
      <c r="LXU11" s="538"/>
      <c r="LXV11" s="538"/>
      <c r="LXW11" s="538"/>
      <c r="LXX11" s="538"/>
      <c r="LXY11" s="538"/>
      <c r="LXZ11" s="538"/>
      <c r="LYA11" s="538"/>
      <c r="LYB11" s="538"/>
      <c r="LYC11" s="538"/>
      <c r="LYD11" s="538"/>
      <c r="LYE11" s="538"/>
      <c r="LYF11" s="538"/>
      <c r="LYG11" s="538"/>
      <c r="LYH11" s="538"/>
      <c r="LYI11" s="538"/>
      <c r="LYJ11" s="538"/>
      <c r="LYK11" s="538"/>
      <c r="LYL11" s="538"/>
      <c r="LYM11" s="538"/>
      <c r="LYN11" s="538"/>
      <c r="LYO11" s="538"/>
      <c r="LYP11" s="538"/>
      <c r="LYQ11" s="538"/>
      <c r="LYR11" s="538"/>
      <c r="LYS11" s="538"/>
      <c r="LYT11" s="538"/>
      <c r="LYU11" s="538"/>
      <c r="LYV11" s="538"/>
      <c r="LYW11" s="538"/>
      <c r="LYX11" s="538"/>
      <c r="LYY11" s="538"/>
      <c r="LYZ11" s="538"/>
      <c r="LZA11" s="538"/>
      <c r="LZB11" s="538"/>
      <c r="LZC11" s="538"/>
      <c r="LZD11" s="538"/>
      <c r="LZE11" s="538"/>
      <c r="LZF11" s="538"/>
      <c r="LZG11" s="538"/>
      <c r="LZH11" s="538"/>
      <c r="LZI11" s="538"/>
      <c r="LZJ11" s="538"/>
      <c r="LZK11" s="538"/>
      <c r="LZL11" s="538"/>
      <c r="LZM11" s="538"/>
      <c r="LZN11" s="538"/>
      <c r="LZO11" s="538"/>
      <c r="LZP11" s="538"/>
      <c r="LZQ11" s="538"/>
      <c r="LZR11" s="538"/>
      <c r="LZS11" s="538"/>
      <c r="LZT11" s="538"/>
      <c r="LZU11" s="538"/>
      <c r="LZV11" s="538"/>
      <c r="LZW11" s="538"/>
      <c r="LZX11" s="538"/>
      <c r="LZY11" s="538"/>
      <c r="LZZ11" s="538"/>
      <c r="MAA11" s="538"/>
      <c r="MAB11" s="538"/>
      <c r="MAC11" s="538"/>
      <c r="MAD11" s="538"/>
      <c r="MAE11" s="538"/>
      <c r="MAF11" s="538"/>
      <c r="MAG11" s="538"/>
      <c r="MAH11" s="538"/>
      <c r="MAI11" s="538"/>
      <c r="MAJ11" s="538"/>
      <c r="MAK11" s="538"/>
      <c r="MAL11" s="538"/>
      <c r="MAM11" s="538"/>
      <c r="MAN11" s="538"/>
      <c r="MAO11" s="538"/>
      <c r="MAP11" s="538"/>
      <c r="MAQ11" s="538"/>
      <c r="MAR11" s="538"/>
      <c r="MAS11" s="538"/>
      <c r="MAT11" s="538"/>
      <c r="MAU11" s="538"/>
      <c r="MAV11" s="538"/>
      <c r="MAW11" s="538"/>
      <c r="MAX11" s="538"/>
      <c r="MAY11" s="538"/>
      <c r="MAZ11" s="538"/>
      <c r="MBA11" s="538"/>
      <c r="MBB11" s="538"/>
      <c r="MBC11" s="538"/>
      <c r="MBD11" s="538"/>
      <c r="MBE11" s="538"/>
      <c r="MBF11" s="538"/>
      <c r="MBG11" s="538"/>
      <c r="MBH11" s="538"/>
      <c r="MBI11" s="538"/>
      <c r="MBJ11" s="538"/>
      <c r="MBK11" s="538"/>
      <c r="MBL11" s="538"/>
      <c r="MBM11" s="538"/>
      <c r="MBN11" s="538"/>
      <c r="MBO11" s="538"/>
      <c r="MBP11" s="538"/>
      <c r="MBQ11" s="538"/>
      <c r="MBR11" s="538"/>
      <c r="MBS11" s="538"/>
      <c r="MBT11" s="538"/>
      <c r="MBU11" s="538"/>
      <c r="MBV11" s="538"/>
      <c r="MBW11" s="538"/>
      <c r="MBX11" s="538"/>
      <c r="MBY11" s="538"/>
      <c r="MBZ11" s="538"/>
      <c r="MCA11" s="538"/>
      <c r="MCB11" s="538"/>
      <c r="MCC11" s="538"/>
      <c r="MCD11" s="538"/>
      <c r="MCE11" s="538"/>
      <c r="MCF11" s="538"/>
      <c r="MCG11" s="538"/>
      <c r="MCH11" s="538"/>
      <c r="MCI11" s="538"/>
      <c r="MCJ11" s="538"/>
      <c r="MCK11" s="538"/>
      <c r="MCL11" s="538"/>
      <c r="MCM11" s="538"/>
      <c r="MCN11" s="538"/>
      <c r="MCO11" s="538"/>
      <c r="MCP11" s="538"/>
      <c r="MCQ11" s="538"/>
      <c r="MCR11" s="538"/>
      <c r="MCS11" s="538"/>
      <c r="MCT11" s="538"/>
      <c r="MCU11" s="538"/>
      <c r="MCV11" s="538"/>
      <c r="MCW11" s="538"/>
      <c r="MCX11" s="538"/>
      <c r="MCY11" s="538"/>
      <c r="MCZ11" s="538"/>
      <c r="MDA11" s="538"/>
      <c r="MDB11" s="538"/>
      <c r="MDC11" s="538"/>
      <c r="MDD11" s="538"/>
      <c r="MDE11" s="538"/>
      <c r="MDF11" s="538"/>
      <c r="MDG11" s="538"/>
      <c r="MDH11" s="538"/>
      <c r="MDI11" s="538"/>
      <c r="MDJ11" s="538"/>
      <c r="MDK11" s="538"/>
      <c r="MDL11" s="538"/>
      <c r="MDM11" s="538"/>
      <c r="MDN11" s="538"/>
      <c r="MDO11" s="538"/>
      <c r="MDP11" s="538"/>
      <c r="MDQ11" s="538"/>
      <c r="MDR11" s="538"/>
      <c r="MDS11" s="538"/>
      <c r="MDT11" s="538"/>
      <c r="MDU11" s="538"/>
      <c r="MDV11" s="538"/>
      <c r="MDW11" s="538"/>
      <c r="MDX11" s="538"/>
      <c r="MDY11" s="538"/>
      <c r="MDZ11" s="538"/>
      <c r="MEA11" s="538"/>
      <c r="MEB11" s="538"/>
      <c r="MEC11" s="538"/>
      <c r="MED11" s="538"/>
      <c r="MEE11" s="538"/>
      <c r="MEF11" s="538"/>
      <c r="MEG11" s="538"/>
      <c r="MEH11" s="538"/>
      <c r="MEI11" s="538"/>
      <c r="MEJ11" s="538"/>
      <c r="MEK11" s="538"/>
      <c r="MEL11" s="538"/>
      <c r="MEM11" s="538"/>
      <c r="MEN11" s="538"/>
      <c r="MEO11" s="538"/>
      <c r="MEP11" s="538"/>
      <c r="MEQ11" s="538"/>
      <c r="MER11" s="538"/>
      <c r="MES11" s="538"/>
      <c r="MET11" s="538"/>
      <c r="MEU11" s="538"/>
      <c r="MEV11" s="538"/>
      <c r="MEW11" s="538"/>
      <c r="MEX11" s="538"/>
      <c r="MEY11" s="538"/>
      <c r="MEZ11" s="538"/>
      <c r="MFA11" s="538"/>
      <c r="MFB11" s="538"/>
      <c r="MFC11" s="538"/>
      <c r="MFD11" s="538"/>
      <c r="MFE11" s="538"/>
      <c r="MFF11" s="538"/>
      <c r="MFG11" s="538"/>
      <c r="MFH11" s="538"/>
      <c r="MFI11" s="538"/>
      <c r="MFJ11" s="538"/>
      <c r="MFK11" s="538"/>
      <c r="MFL11" s="538"/>
      <c r="MFM11" s="538"/>
      <c r="MFN11" s="538"/>
      <c r="MFO11" s="538"/>
      <c r="MFP11" s="538"/>
      <c r="MFQ11" s="538"/>
      <c r="MFR11" s="538"/>
      <c r="MFS11" s="538"/>
      <c r="MFT11" s="538"/>
      <c r="MFU11" s="538"/>
      <c r="MFV11" s="538"/>
      <c r="MFW11" s="538"/>
      <c r="MFX11" s="538"/>
      <c r="MFY11" s="538"/>
      <c r="MFZ11" s="538"/>
      <c r="MGA11" s="538"/>
      <c r="MGB11" s="538"/>
      <c r="MGC11" s="538"/>
      <c r="MGD11" s="538"/>
      <c r="MGE11" s="538"/>
      <c r="MGF11" s="538"/>
      <c r="MGG11" s="538"/>
      <c r="MGH11" s="538"/>
      <c r="MGI11" s="538"/>
      <c r="MGJ11" s="538"/>
      <c r="MGK11" s="538"/>
      <c r="MGL11" s="538"/>
      <c r="MGM11" s="538"/>
      <c r="MGN11" s="538"/>
      <c r="MGO11" s="538"/>
      <c r="MGP11" s="538"/>
      <c r="MGQ11" s="538"/>
      <c r="MGR11" s="538"/>
      <c r="MGS11" s="538"/>
      <c r="MGT11" s="538"/>
      <c r="MGU11" s="538"/>
      <c r="MGV11" s="538"/>
      <c r="MGW11" s="538"/>
      <c r="MGX11" s="538"/>
      <c r="MGY11" s="538"/>
      <c r="MGZ11" s="538"/>
      <c r="MHA11" s="538"/>
      <c r="MHB11" s="538"/>
      <c r="MHC11" s="538"/>
      <c r="MHD11" s="538"/>
      <c r="MHE11" s="538"/>
      <c r="MHF11" s="538"/>
      <c r="MHG11" s="538"/>
      <c r="MHH11" s="538"/>
      <c r="MHI11" s="538"/>
      <c r="MHJ11" s="538"/>
      <c r="MHK11" s="538"/>
      <c r="MHL11" s="538"/>
      <c r="MHM11" s="538"/>
      <c r="MHN11" s="538"/>
      <c r="MHO11" s="538"/>
      <c r="MHP11" s="538"/>
      <c r="MHQ11" s="538"/>
      <c r="MHR11" s="538"/>
      <c r="MHS11" s="538"/>
      <c r="MHT11" s="538"/>
      <c r="MHU11" s="538"/>
      <c r="MHV11" s="538"/>
      <c r="MHW11" s="538"/>
      <c r="MHX11" s="538"/>
      <c r="MHY11" s="538"/>
      <c r="MHZ11" s="538"/>
      <c r="MIA11" s="538"/>
      <c r="MIB11" s="538"/>
      <c r="MIC11" s="538"/>
      <c r="MID11" s="538"/>
      <c r="MIE11" s="538"/>
      <c r="MIF11" s="538"/>
      <c r="MIG11" s="538"/>
      <c r="MIH11" s="538"/>
      <c r="MII11" s="538"/>
      <c r="MIJ11" s="538"/>
      <c r="MIK11" s="538"/>
      <c r="MIL11" s="538"/>
      <c r="MIM11" s="538"/>
      <c r="MIN11" s="538"/>
      <c r="MIO11" s="538"/>
      <c r="MIP11" s="538"/>
      <c r="MIQ11" s="538"/>
      <c r="MIR11" s="538"/>
      <c r="MIS11" s="538"/>
      <c r="MIT11" s="538"/>
      <c r="MIU11" s="538"/>
      <c r="MIV11" s="538"/>
      <c r="MIW11" s="538"/>
      <c r="MIX11" s="538"/>
      <c r="MIY11" s="538"/>
      <c r="MIZ11" s="538"/>
      <c r="MJA11" s="538"/>
      <c r="MJB11" s="538"/>
      <c r="MJC11" s="538"/>
      <c r="MJD11" s="538"/>
      <c r="MJE11" s="538"/>
      <c r="MJF11" s="538"/>
      <c r="MJG11" s="538"/>
      <c r="MJH11" s="538"/>
      <c r="MJI11" s="538"/>
      <c r="MJJ11" s="538"/>
      <c r="MJK11" s="538"/>
      <c r="MJL11" s="538"/>
      <c r="MJM11" s="538"/>
      <c r="MJN11" s="538"/>
      <c r="MJO11" s="538"/>
      <c r="MJP11" s="538"/>
      <c r="MJQ11" s="538"/>
      <c r="MJR11" s="538"/>
      <c r="MJS11" s="538"/>
      <c r="MJT11" s="538"/>
      <c r="MJU11" s="538"/>
      <c r="MJV11" s="538"/>
      <c r="MJW11" s="538"/>
      <c r="MJX11" s="538"/>
      <c r="MJY11" s="538"/>
      <c r="MJZ11" s="538"/>
      <c r="MKA11" s="538"/>
      <c r="MKB11" s="538"/>
      <c r="MKC11" s="538"/>
      <c r="MKD11" s="538"/>
      <c r="MKE11" s="538"/>
      <c r="MKF11" s="538"/>
      <c r="MKG11" s="538"/>
      <c r="MKH11" s="538"/>
      <c r="MKI11" s="538"/>
      <c r="MKJ11" s="538"/>
      <c r="MKK11" s="538"/>
      <c r="MKL11" s="538"/>
      <c r="MKM11" s="538"/>
      <c r="MKN11" s="538"/>
      <c r="MKO11" s="538"/>
      <c r="MKP11" s="538"/>
      <c r="MKQ11" s="538"/>
      <c r="MKR11" s="538"/>
      <c r="MKS11" s="538"/>
      <c r="MKT11" s="538"/>
      <c r="MKU11" s="538"/>
      <c r="MKV11" s="538"/>
      <c r="MKW11" s="538"/>
      <c r="MKX11" s="538"/>
      <c r="MKY11" s="538"/>
      <c r="MKZ11" s="538"/>
      <c r="MLA11" s="538"/>
      <c r="MLB11" s="538"/>
      <c r="MLC11" s="538"/>
      <c r="MLD11" s="538"/>
      <c r="MLE11" s="538"/>
      <c r="MLF11" s="538"/>
      <c r="MLG11" s="538"/>
      <c r="MLH11" s="538"/>
      <c r="MLI11" s="538"/>
      <c r="MLJ11" s="538"/>
      <c r="MLK11" s="538"/>
      <c r="MLL11" s="538"/>
      <c r="MLM11" s="538"/>
      <c r="MLN11" s="538"/>
      <c r="MLO11" s="538"/>
      <c r="MLP11" s="538"/>
      <c r="MLQ11" s="538"/>
      <c r="MLR11" s="538"/>
      <c r="MLS11" s="538"/>
      <c r="MLT11" s="538"/>
      <c r="MLU11" s="538"/>
      <c r="MLV11" s="538"/>
      <c r="MLW11" s="538"/>
      <c r="MLX11" s="538"/>
      <c r="MLY11" s="538"/>
      <c r="MLZ11" s="538"/>
      <c r="MMA11" s="538"/>
      <c r="MMB11" s="538"/>
      <c r="MMC11" s="538"/>
      <c r="MMD11" s="538"/>
      <c r="MME11" s="538"/>
      <c r="MMF11" s="538"/>
      <c r="MMG11" s="538"/>
      <c r="MMH11" s="538"/>
      <c r="MMI11" s="538"/>
      <c r="MMJ11" s="538"/>
      <c r="MMK11" s="538"/>
      <c r="MML11" s="538"/>
      <c r="MMM11" s="538"/>
      <c r="MMN11" s="538"/>
      <c r="MMO11" s="538"/>
      <c r="MMP11" s="538"/>
      <c r="MMQ11" s="538"/>
      <c r="MMR11" s="538"/>
      <c r="MMS11" s="538"/>
      <c r="MMT11" s="538"/>
      <c r="MMU11" s="538"/>
      <c r="MMV11" s="538"/>
      <c r="MMW11" s="538"/>
      <c r="MMX11" s="538"/>
      <c r="MMY11" s="538"/>
      <c r="MMZ11" s="538"/>
      <c r="MNA11" s="538"/>
      <c r="MNB11" s="538"/>
      <c r="MNC11" s="538"/>
      <c r="MND11" s="538"/>
      <c r="MNE11" s="538"/>
      <c r="MNF11" s="538"/>
      <c r="MNG11" s="538"/>
      <c r="MNH11" s="538"/>
      <c r="MNI11" s="538"/>
      <c r="MNJ11" s="538"/>
      <c r="MNK11" s="538"/>
      <c r="MNL11" s="538"/>
      <c r="MNM11" s="538"/>
      <c r="MNN11" s="538"/>
      <c r="MNO11" s="538"/>
      <c r="MNP11" s="538"/>
      <c r="MNQ11" s="538"/>
      <c r="MNR11" s="538"/>
      <c r="MNS11" s="538"/>
      <c r="MNT11" s="538"/>
      <c r="MNU11" s="538"/>
      <c r="MNV11" s="538"/>
      <c r="MNW11" s="538"/>
      <c r="MNX11" s="538"/>
      <c r="MNY11" s="538"/>
      <c r="MNZ11" s="538"/>
      <c r="MOA11" s="538"/>
      <c r="MOB11" s="538"/>
      <c r="MOC11" s="538"/>
      <c r="MOD11" s="538"/>
      <c r="MOE11" s="538"/>
      <c r="MOF11" s="538"/>
      <c r="MOG11" s="538"/>
      <c r="MOH11" s="538"/>
      <c r="MOI11" s="538"/>
      <c r="MOJ11" s="538"/>
      <c r="MOK11" s="538"/>
      <c r="MOL11" s="538"/>
      <c r="MOM11" s="538"/>
      <c r="MON11" s="538"/>
      <c r="MOO11" s="538"/>
      <c r="MOP11" s="538"/>
      <c r="MOQ11" s="538"/>
      <c r="MOR11" s="538"/>
      <c r="MOS11" s="538"/>
      <c r="MOT11" s="538"/>
      <c r="MOU11" s="538"/>
      <c r="MOV11" s="538"/>
      <c r="MOW11" s="538"/>
      <c r="MOX11" s="538"/>
      <c r="MOY11" s="538"/>
      <c r="MOZ11" s="538"/>
      <c r="MPA11" s="538"/>
      <c r="MPB11" s="538"/>
      <c r="MPC11" s="538"/>
      <c r="MPD11" s="538"/>
      <c r="MPE11" s="538"/>
      <c r="MPF11" s="538"/>
      <c r="MPG11" s="538"/>
      <c r="MPH11" s="538"/>
      <c r="MPI11" s="538"/>
      <c r="MPJ11" s="538"/>
      <c r="MPK11" s="538"/>
      <c r="MPL11" s="538"/>
      <c r="MPM11" s="538"/>
      <c r="MPN11" s="538"/>
      <c r="MPO11" s="538"/>
      <c r="MPP11" s="538"/>
      <c r="MPQ11" s="538"/>
      <c r="MPR11" s="538"/>
      <c r="MPS11" s="538"/>
      <c r="MPT11" s="538"/>
      <c r="MPU11" s="538"/>
      <c r="MPV11" s="538"/>
      <c r="MPW11" s="538"/>
      <c r="MPX11" s="538"/>
      <c r="MPY11" s="538"/>
      <c r="MPZ11" s="538"/>
      <c r="MQA11" s="538"/>
      <c r="MQB11" s="538"/>
      <c r="MQC11" s="538"/>
      <c r="MQD11" s="538"/>
      <c r="MQE11" s="538"/>
      <c r="MQF11" s="538"/>
      <c r="MQG11" s="538"/>
      <c r="MQH11" s="538"/>
      <c r="MQI11" s="538"/>
      <c r="MQJ11" s="538"/>
      <c r="MQK11" s="538"/>
      <c r="MQL11" s="538"/>
      <c r="MQM11" s="538"/>
      <c r="MQN11" s="538"/>
      <c r="MQO11" s="538"/>
      <c r="MQP11" s="538"/>
      <c r="MQQ11" s="538"/>
      <c r="MQR11" s="538"/>
      <c r="MQS11" s="538"/>
      <c r="MQT11" s="538"/>
      <c r="MQU11" s="538"/>
      <c r="MQV11" s="538"/>
      <c r="MQW11" s="538"/>
      <c r="MQX11" s="538"/>
      <c r="MQY11" s="538"/>
      <c r="MQZ11" s="538"/>
      <c r="MRA11" s="538"/>
      <c r="MRB11" s="538"/>
      <c r="MRC11" s="538"/>
      <c r="MRD11" s="538"/>
      <c r="MRE11" s="538"/>
      <c r="MRF11" s="538"/>
      <c r="MRG11" s="538"/>
      <c r="MRH11" s="538"/>
      <c r="MRI11" s="538"/>
      <c r="MRJ11" s="538"/>
      <c r="MRK11" s="538"/>
      <c r="MRL11" s="538"/>
      <c r="MRM11" s="538"/>
      <c r="MRN11" s="538"/>
      <c r="MRO11" s="538"/>
      <c r="MRP11" s="538"/>
      <c r="MRQ11" s="538"/>
      <c r="MRR11" s="538"/>
      <c r="MRS11" s="538"/>
      <c r="MRT11" s="538"/>
      <c r="MRU11" s="538"/>
      <c r="MRV11" s="538"/>
      <c r="MRW11" s="538"/>
      <c r="MRX11" s="538"/>
      <c r="MRY11" s="538"/>
      <c r="MRZ11" s="538"/>
      <c r="MSA11" s="538"/>
      <c r="MSB11" s="538"/>
      <c r="MSC11" s="538"/>
      <c r="MSD11" s="538"/>
      <c r="MSE11" s="538"/>
      <c r="MSF11" s="538"/>
      <c r="MSG11" s="538"/>
      <c r="MSH11" s="538"/>
      <c r="MSI11" s="538"/>
      <c r="MSJ11" s="538"/>
      <c r="MSK11" s="538"/>
      <c r="MSL11" s="538"/>
      <c r="MSM11" s="538"/>
      <c r="MSN11" s="538"/>
      <c r="MSO11" s="538"/>
      <c r="MSP11" s="538"/>
      <c r="MSQ11" s="538"/>
      <c r="MSR11" s="538"/>
      <c r="MSS11" s="538"/>
      <c r="MST11" s="538"/>
      <c r="MSU11" s="538"/>
      <c r="MSV11" s="538"/>
      <c r="MSW11" s="538"/>
      <c r="MSX11" s="538"/>
      <c r="MSY11" s="538"/>
      <c r="MSZ11" s="538"/>
      <c r="MTA11" s="538"/>
      <c r="MTB11" s="538"/>
      <c r="MTC11" s="538"/>
      <c r="MTD11" s="538"/>
      <c r="MTE11" s="538"/>
      <c r="MTF11" s="538"/>
      <c r="MTG11" s="538"/>
      <c r="MTH11" s="538"/>
      <c r="MTI11" s="538"/>
      <c r="MTJ11" s="538"/>
      <c r="MTK11" s="538"/>
      <c r="MTL11" s="538"/>
      <c r="MTM11" s="538"/>
      <c r="MTN11" s="538"/>
      <c r="MTO11" s="538"/>
      <c r="MTP11" s="538"/>
      <c r="MTQ11" s="538"/>
      <c r="MTR11" s="538"/>
      <c r="MTS11" s="538"/>
      <c r="MTT11" s="538"/>
      <c r="MTU11" s="538"/>
      <c r="MTV11" s="538"/>
      <c r="MTW11" s="538"/>
      <c r="MTX11" s="538"/>
      <c r="MTY11" s="538"/>
      <c r="MTZ11" s="538"/>
      <c r="MUA11" s="538"/>
      <c r="MUB11" s="538"/>
      <c r="MUC11" s="538"/>
      <c r="MUD11" s="538"/>
      <c r="MUE11" s="538"/>
      <c r="MUF11" s="538"/>
      <c r="MUG11" s="538"/>
      <c r="MUH11" s="538"/>
      <c r="MUI11" s="538"/>
      <c r="MUJ11" s="538"/>
      <c r="MUK11" s="538"/>
      <c r="MUL11" s="538"/>
      <c r="MUM11" s="538"/>
      <c r="MUN11" s="538"/>
      <c r="MUO11" s="538"/>
      <c r="MUP11" s="538"/>
      <c r="MUQ11" s="538"/>
      <c r="MUR11" s="538"/>
      <c r="MUS11" s="538"/>
      <c r="MUT11" s="538"/>
      <c r="MUU11" s="538"/>
      <c r="MUV11" s="538"/>
      <c r="MUW11" s="538"/>
      <c r="MUX11" s="538"/>
      <c r="MUY11" s="538"/>
      <c r="MUZ11" s="538"/>
      <c r="MVA11" s="538"/>
      <c r="MVB11" s="538"/>
      <c r="MVC11" s="538"/>
      <c r="MVD11" s="538"/>
      <c r="MVE11" s="538"/>
      <c r="MVF11" s="538"/>
      <c r="MVG11" s="538"/>
      <c r="MVH11" s="538"/>
      <c r="MVI11" s="538"/>
      <c r="MVJ11" s="538"/>
      <c r="MVK11" s="538"/>
      <c r="MVL11" s="538"/>
      <c r="MVM11" s="538"/>
      <c r="MVN11" s="538"/>
      <c r="MVO11" s="538"/>
      <c r="MVP11" s="538"/>
      <c r="MVQ11" s="538"/>
      <c r="MVR11" s="538"/>
      <c r="MVS11" s="538"/>
      <c r="MVT11" s="538"/>
      <c r="MVU11" s="538"/>
      <c r="MVV11" s="538"/>
      <c r="MVW11" s="538"/>
      <c r="MVX11" s="538"/>
      <c r="MVY11" s="538"/>
      <c r="MVZ11" s="538"/>
      <c r="MWA11" s="538"/>
      <c r="MWB11" s="538"/>
      <c r="MWC11" s="538"/>
      <c r="MWD11" s="538"/>
      <c r="MWE11" s="538"/>
      <c r="MWF11" s="538"/>
      <c r="MWG11" s="538"/>
      <c r="MWH11" s="538"/>
      <c r="MWI11" s="538"/>
      <c r="MWJ11" s="538"/>
      <c r="MWK11" s="538"/>
      <c r="MWL11" s="538"/>
      <c r="MWM11" s="538"/>
      <c r="MWN11" s="538"/>
      <c r="MWO11" s="538"/>
      <c r="MWP11" s="538"/>
      <c r="MWQ11" s="538"/>
      <c r="MWR11" s="538"/>
      <c r="MWS11" s="538"/>
      <c r="MWT11" s="538"/>
      <c r="MWU11" s="538"/>
      <c r="MWV11" s="538"/>
      <c r="MWW11" s="538"/>
      <c r="MWX11" s="538"/>
      <c r="MWY11" s="538"/>
      <c r="MWZ11" s="538"/>
      <c r="MXA11" s="538"/>
      <c r="MXB11" s="538"/>
      <c r="MXC11" s="538"/>
      <c r="MXD11" s="538"/>
      <c r="MXE11" s="538"/>
      <c r="MXF11" s="538"/>
      <c r="MXG11" s="538"/>
      <c r="MXH11" s="538"/>
      <c r="MXI11" s="538"/>
      <c r="MXJ11" s="538"/>
      <c r="MXK11" s="538"/>
      <c r="MXL11" s="538"/>
      <c r="MXM11" s="538"/>
      <c r="MXN11" s="538"/>
      <c r="MXO11" s="538"/>
      <c r="MXP11" s="538"/>
      <c r="MXQ11" s="538"/>
      <c r="MXR11" s="538"/>
      <c r="MXS11" s="538"/>
      <c r="MXT11" s="538"/>
      <c r="MXU11" s="538"/>
      <c r="MXV11" s="538"/>
      <c r="MXW11" s="538"/>
      <c r="MXX11" s="538"/>
      <c r="MXY11" s="538"/>
      <c r="MXZ11" s="538"/>
      <c r="MYA11" s="538"/>
      <c r="MYB11" s="538"/>
      <c r="MYC11" s="538"/>
      <c r="MYD11" s="538"/>
      <c r="MYE11" s="538"/>
      <c r="MYF11" s="538"/>
      <c r="MYG11" s="538"/>
      <c r="MYH11" s="538"/>
      <c r="MYI11" s="538"/>
      <c r="MYJ11" s="538"/>
      <c r="MYK11" s="538"/>
      <c r="MYL11" s="538"/>
      <c r="MYM11" s="538"/>
      <c r="MYN11" s="538"/>
      <c r="MYO11" s="538"/>
      <c r="MYP11" s="538"/>
      <c r="MYQ11" s="538"/>
      <c r="MYR11" s="538"/>
      <c r="MYS11" s="538"/>
      <c r="MYT11" s="538"/>
      <c r="MYU11" s="538"/>
      <c r="MYV11" s="538"/>
      <c r="MYW11" s="538"/>
      <c r="MYX11" s="538"/>
      <c r="MYY11" s="538"/>
      <c r="MYZ11" s="538"/>
      <c r="MZA11" s="538"/>
      <c r="MZB11" s="538"/>
      <c r="MZC11" s="538"/>
      <c r="MZD11" s="538"/>
      <c r="MZE11" s="538"/>
      <c r="MZF11" s="538"/>
      <c r="MZG11" s="538"/>
      <c r="MZH11" s="538"/>
      <c r="MZI11" s="538"/>
      <c r="MZJ11" s="538"/>
      <c r="MZK11" s="538"/>
      <c r="MZL11" s="538"/>
      <c r="MZM11" s="538"/>
      <c r="MZN11" s="538"/>
      <c r="MZO11" s="538"/>
      <c r="MZP11" s="538"/>
      <c r="MZQ11" s="538"/>
      <c r="MZR11" s="538"/>
      <c r="MZS11" s="538"/>
      <c r="MZT11" s="538"/>
      <c r="MZU11" s="538"/>
      <c r="MZV11" s="538"/>
      <c r="MZW11" s="538"/>
      <c r="MZX11" s="538"/>
      <c r="MZY11" s="538"/>
      <c r="MZZ11" s="538"/>
      <c r="NAA11" s="538"/>
      <c r="NAB11" s="538"/>
      <c r="NAC11" s="538"/>
      <c r="NAD11" s="538"/>
      <c r="NAE11" s="538"/>
      <c r="NAF11" s="538"/>
      <c r="NAG11" s="538"/>
      <c r="NAH11" s="538"/>
      <c r="NAI11" s="538"/>
      <c r="NAJ11" s="538"/>
      <c r="NAK11" s="538"/>
      <c r="NAL11" s="538"/>
      <c r="NAM11" s="538"/>
      <c r="NAN11" s="538"/>
      <c r="NAO11" s="538"/>
      <c r="NAP11" s="538"/>
      <c r="NAQ11" s="538"/>
      <c r="NAR11" s="538"/>
      <c r="NAS11" s="538"/>
      <c r="NAT11" s="538"/>
      <c r="NAU11" s="538"/>
      <c r="NAV11" s="538"/>
      <c r="NAW11" s="538"/>
      <c r="NAX11" s="538"/>
      <c r="NAY11" s="538"/>
      <c r="NAZ11" s="538"/>
      <c r="NBA11" s="538"/>
      <c r="NBB11" s="538"/>
      <c r="NBC11" s="538"/>
      <c r="NBD11" s="538"/>
      <c r="NBE11" s="538"/>
      <c r="NBF11" s="538"/>
      <c r="NBG11" s="538"/>
      <c r="NBH11" s="538"/>
      <c r="NBI11" s="538"/>
      <c r="NBJ11" s="538"/>
      <c r="NBK11" s="538"/>
      <c r="NBL11" s="538"/>
      <c r="NBM11" s="538"/>
      <c r="NBN11" s="538"/>
      <c r="NBO11" s="538"/>
      <c r="NBP11" s="538"/>
      <c r="NBQ11" s="538"/>
      <c r="NBR11" s="538"/>
      <c r="NBS11" s="538"/>
      <c r="NBT11" s="538"/>
      <c r="NBU11" s="538"/>
      <c r="NBV11" s="538"/>
      <c r="NBW11" s="538"/>
      <c r="NBX11" s="538"/>
      <c r="NBY11" s="538"/>
      <c r="NBZ11" s="538"/>
      <c r="NCA11" s="538"/>
      <c r="NCB11" s="538"/>
      <c r="NCC11" s="538"/>
      <c r="NCD11" s="538"/>
      <c r="NCE11" s="538"/>
      <c r="NCF11" s="538"/>
      <c r="NCG11" s="538"/>
      <c r="NCH11" s="538"/>
      <c r="NCI11" s="538"/>
      <c r="NCJ11" s="538"/>
      <c r="NCK11" s="538"/>
      <c r="NCL11" s="538"/>
      <c r="NCM11" s="538"/>
      <c r="NCN11" s="538"/>
      <c r="NCO11" s="538"/>
      <c r="NCP11" s="538"/>
      <c r="NCQ11" s="538"/>
      <c r="NCR11" s="538"/>
      <c r="NCS11" s="538"/>
      <c r="NCT11" s="538"/>
      <c r="NCU11" s="538"/>
      <c r="NCV11" s="538"/>
      <c r="NCW11" s="538"/>
      <c r="NCX11" s="538"/>
      <c r="NCY11" s="538"/>
      <c r="NCZ11" s="538"/>
      <c r="NDA11" s="538"/>
      <c r="NDB11" s="538"/>
      <c r="NDC11" s="538"/>
      <c r="NDD11" s="538"/>
      <c r="NDE11" s="538"/>
      <c r="NDF11" s="538"/>
      <c r="NDG11" s="538"/>
      <c r="NDH11" s="538"/>
      <c r="NDI11" s="538"/>
      <c r="NDJ11" s="538"/>
      <c r="NDK11" s="538"/>
      <c r="NDL11" s="538"/>
      <c r="NDM11" s="538"/>
      <c r="NDN11" s="538"/>
      <c r="NDO11" s="538"/>
      <c r="NDP11" s="538"/>
      <c r="NDQ11" s="538"/>
      <c r="NDR11" s="538"/>
      <c r="NDS11" s="538"/>
      <c r="NDT11" s="538"/>
      <c r="NDU11" s="538"/>
      <c r="NDV11" s="538"/>
      <c r="NDW11" s="538"/>
      <c r="NDX11" s="538"/>
      <c r="NDY11" s="538"/>
      <c r="NDZ11" s="538"/>
      <c r="NEA11" s="538"/>
      <c r="NEB11" s="538"/>
      <c r="NEC11" s="538"/>
      <c r="NED11" s="538"/>
      <c r="NEE11" s="538"/>
      <c r="NEF11" s="538"/>
      <c r="NEG11" s="538"/>
      <c r="NEH11" s="538"/>
      <c r="NEI11" s="538"/>
      <c r="NEJ11" s="538"/>
      <c r="NEK11" s="538"/>
      <c r="NEL11" s="538"/>
      <c r="NEM11" s="538"/>
      <c r="NEN11" s="538"/>
      <c r="NEO11" s="538"/>
      <c r="NEP11" s="538"/>
      <c r="NEQ11" s="538"/>
      <c r="NER11" s="538"/>
      <c r="NES11" s="538"/>
      <c r="NET11" s="538"/>
      <c r="NEU11" s="538"/>
      <c r="NEV11" s="538"/>
      <c r="NEW11" s="538"/>
      <c r="NEX11" s="538"/>
      <c r="NEY11" s="538"/>
      <c r="NEZ11" s="538"/>
      <c r="NFA11" s="538"/>
      <c r="NFB11" s="538"/>
      <c r="NFC11" s="538"/>
      <c r="NFD11" s="538"/>
      <c r="NFE11" s="538"/>
      <c r="NFF11" s="538"/>
      <c r="NFG11" s="538"/>
      <c r="NFH11" s="538"/>
      <c r="NFI11" s="538"/>
      <c r="NFJ11" s="538"/>
      <c r="NFK11" s="538"/>
      <c r="NFL11" s="538"/>
      <c r="NFM11" s="538"/>
      <c r="NFN11" s="538"/>
      <c r="NFO11" s="538"/>
      <c r="NFP11" s="538"/>
      <c r="NFQ11" s="538"/>
      <c r="NFR11" s="538"/>
      <c r="NFS11" s="538"/>
      <c r="NFT11" s="538"/>
      <c r="NFU11" s="538"/>
      <c r="NFV11" s="538"/>
      <c r="NFW11" s="538"/>
      <c r="NFX11" s="538"/>
      <c r="NFY11" s="538"/>
      <c r="NFZ11" s="538"/>
      <c r="NGA11" s="538"/>
      <c r="NGB11" s="538"/>
      <c r="NGC11" s="538"/>
      <c r="NGD11" s="538"/>
      <c r="NGE11" s="538"/>
      <c r="NGF11" s="538"/>
      <c r="NGG11" s="538"/>
      <c r="NGH11" s="538"/>
      <c r="NGI11" s="538"/>
      <c r="NGJ11" s="538"/>
      <c r="NGK11" s="538"/>
      <c r="NGL11" s="538"/>
      <c r="NGM11" s="538"/>
      <c r="NGN11" s="538"/>
      <c r="NGO11" s="538"/>
      <c r="NGP11" s="538"/>
      <c r="NGQ11" s="538"/>
      <c r="NGR11" s="538"/>
      <c r="NGS11" s="538"/>
      <c r="NGT11" s="538"/>
      <c r="NGU11" s="538"/>
      <c r="NGV11" s="538"/>
      <c r="NGW11" s="538"/>
      <c r="NGX11" s="538"/>
      <c r="NGY11" s="538"/>
      <c r="NGZ11" s="538"/>
      <c r="NHA11" s="538"/>
      <c r="NHB11" s="538"/>
      <c r="NHC11" s="538"/>
      <c r="NHD11" s="538"/>
      <c r="NHE11" s="538"/>
      <c r="NHF11" s="538"/>
      <c r="NHG11" s="538"/>
      <c r="NHH11" s="538"/>
      <c r="NHI11" s="538"/>
      <c r="NHJ11" s="538"/>
      <c r="NHK11" s="538"/>
      <c r="NHL11" s="538"/>
      <c r="NHM11" s="538"/>
      <c r="NHN11" s="538"/>
      <c r="NHO11" s="538"/>
      <c r="NHP11" s="538"/>
      <c r="NHQ11" s="538"/>
      <c r="NHR11" s="538"/>
      <c r="NHS11" s="538"/>
      <c r="NHT11" s="538"/>
      <c r="NHU11" s="538"/>
      <c r="NHV11" s="538"/>
      <c r="NHW11" s="538"/>
      <c r="NHX11" s="538"/>
      <c r="NHY11" s="538"/>
      <c r="NHZ11" s="538"/>
      <c r="NIA11" s="538"/>
      <c r="NIB11" s="538"/>
      <c r="NIC11" s="538"/>
      <c r="NID11" s="538"/>
      <c r="NIE11" s="538"/>
      <c r="NIF11" s="538"/>
      <c r="NIG11" s="538"/>
      <c r="NIH11" s="538"/>
      <c r="NII11" s="538"/>
      <c r="NIJ11" s="538"/>
      <c r="NIK11" s="538"/>
      <c r="NIL11" s="538"/>
      <c r="NIM11" s="538"/>
      <c r="NIN11" s="538"/>
      <c r="NIO11" s="538"/>
      <c r="NIP11" s="538"/>
      <c r="NIQ11" s="538"/>
      <c r="NIR11" s="538"/>
      <c r="NIS11" s="538"/>
      <c r="NIT11" s="538"/>
      <c r="NIU11" s="538"/>
      <c r="NIV11" s="538"/>
      <c r="NIW11" s="538"/>
      <c r="NIX11" s="538"/>
      <c r="NIY11" s="538"/>
      <c r="NIZ11" s="538"/>
      <c r="NJA11" s="538"/>
      <c r="NJB11" s="538"/>
      <c r="NJC11" s="538"/>
      <c r="NJD11" s="538"/>
      <c r="NJE11" s="538"/>
      <c r="NJF11" s="538"/>
      <c r="NJG11" s="538"/>
      <c r="NJH11" s="538"/>
      <c r="NJI11" s="538"/>
      <c r="NJJ11" s="538"/>
      <c r="NJK11" s="538"/>
      <c r="NJL11" s="538"/>
      <c r="NJM11" s="538"/>
      <c r="NJN11" s="538"/>
      <c r="NJO11" s="538"/>
      <c r="NJP11" s="538"/>
      <c r="NJQ11" s="538"/>
      <c r="NJR11" s="538"/>
      <c r="NJS11" s="538"/>
      <c r="NJT11" s="538"/>
      <c r="NJU11" s="538"/>
      <c r="NJV11" s="538"/>
      <c r="NJW11" s="538"/>
      <c r="NJX11" s="538"/>
      <c r="NJY11" s="538"/>
      <c r="NJZ11" s="538"/>
      <c r="NKA11" s="538"/>
      <c r="NKB11" s="538"/>
      <c r="NKC11" s="538"/>
      <c r="NKD11" s="538"/>
      <c r="NKE11" s="538"/>
      <c r="NKF11" s="538"/>
      <c r="NKG11" s="538"/>
      <c r="NKH11" s="538"/>
      <c r="NKI11" s="538"/>
      <c r="NKJ11" s="538"/>
      <c r="NKK11" s="538"/>
      <c r="NKL11" s="538"/>
      <c r="NKM11" s="538"/>
      <c r="NKN11" s="538"/>
      <c r="NKO11" s="538"/>
      <c r="NKP11" s="538"/>
      <c r="NKQ11" s="538"/>
      <c r="NKR11" s="538"/>
      <c r="NKS11" s="538"/>
      <c r="NKT11" s="538"/>
      <c r="NKU11" s="538"/>
      <c r="NKV11" s="538"/>
      <c r="NKW11" s="538"/>
      <c r="NKX11" s="538"/>
      <c r="NKY11" s="538"/>
      <c r="NKZ11" s="538"/>
      <c r="NLA11" s="538"/>
      <c r="NLB11" s="538"/>
      <c r="NLC11" s="538"/>
      <c r="NLD11" s="538"/>
      <c r="NLE11" s="538"/>
      <c r="NLF11" s="538"/>
      <c r="NLG11" s="538"/>
      <c r="NLH11" s="538"/>
      <c r="NLI11" s="538"/>
      <c r="NLJ11" s="538"/>
      <c r="NLK11" s="538"/>
      <c r="NLL11" s="538"/>
      <c r="NLM11" s="538"/>
      <c r="NLN11" s="538"/>
      <c r="NLO11" s="538"/>
      <c r="NLP11" s="538"/>
      <c r="NLQ11" s="538"/>
      <c r="NLR11" s="538"/>
      <c r="NLS11" s="538"/>
      <c r="NLT11" s="538"/>
      <c r="NLU11" s="538"/>
      <c r="NLV11" s="538"/>
      <c r="NLW11" s="538"/>
      <c r="NLX11" s="538"/>
      <c r="NLY11" s="538"/>
      <c r="NLZ11" s="538"/>
      <c r="NMA11" s="538"/>
      <c r="NMB11" s="538"/>
      <c r="NMC11" s="538"/>
      <c r="NMD11" s="538"/>
      <c r="NME11" s="538"/>
      <c r="NMF11" s="538"/>
      <c r="NMG11" s="538"/>
      <c r="NMH11" s="538"/>
      <c r="NMI11" s="538"/>
      <c r="NMJ11" s="538"/>
      <c r="NMK11" s="538"/>
      <c r="NML11" s="538"/>
      <c r="NMM11" s="538"/>
      <c r="NMN11" s="538"/>
      <c r="NMO11" s="538"/>
      <c r="NMP11" s="538"/>
      <c r="NMQ11" s="538"/>
      <c r="NMR11" s="538"/>
      <c r="NMS11" s="538"/>
      <c r="NMT11" s="538"/>
      <c r="NMU11" s="538"/>
      <c r="NMV11" s="538"/>
      <c r="NMW11" s="538"/>
      <c r="NMX11" s="538"/>
      <c r="NMY11" s="538"/>
      <c r="NMZ11" s="538"/>
      <c r="NNA11" s="538"/>
      <c r="NNB11" s="538"/>
      <c r="NNC11" s="538"/>
      <c r="NND11" s="538"/>
      <c r="NNE11" s="538"/>
      <c r="NNF11" s="538"/>
      <c r="NNG11" s="538"/>
      <c r="NNH11" s="538"/>
      <c r="NNI11" s="538"/>
      <c r="NNJ11" s="538"/>
      <c r="NNK11" s="538"/>
      <c r="NNL11" s="538"/>
      <c r="NNM11" s="538"/>
      <c r="NNN11" s="538"/>
      <c r="NNO11" s="538"/>
      <c r="NNP11" s="538"/>
      <c r="NNQ11" s="538"/>
      <c r="NNR11" s="538"/>
      <c r="NNS11" s="538"/>
      <c r="NNT11" s="538"/>
      <c r="NNU11" s="538"/>
      <c r="NNV11" s="538"/>
      <c r="NNW11" s="538"/>
      <c r="NNX11" s="538"/>
      <c r="NNY11" s="538"/>
      <c r="NNZ11" s="538"/>
      <c r="NOA11" s="538"/>
      <c r="NOB11" s="538"/>
      <c r="NOC11" s="538"/>
      <c r="NOD11" s="538"/>
      <c r="NOE11" s="538"/>
      <c r="NOF11" s="538"/>
      <c r="NOG11" s="538"/>
      <c r="NOH11" s="538"/>
      <c r="NOI11" s="538"/>
      <c r="NOJ11" s="538"/>
      <c r="NOK11" s="538"/>
      <c r="NOL11" s="538"/>
      <c r="NOM11" s="538"/>
      <c r="NON11" s="538"/>
      <c r="NOO11" s="538"/>
      <c r="NOP11" s="538"/>
      <c r="NOQ11" s="538"/>
      <c r="NOR11" s="538"/>
      <c r="NOS11" s="538"/>
      <c r="NOT11" s="538"/>
      <c r="NOU11" s="538"/>
      <c r="NOV11" s="538"/>
      <c r="NOW11" s="538"/>
      <c r="NOX11" s="538"/>
      <c r="NOY11" s="538"/>
      <c r="NOZ11" s="538"/>
      <c r="NPA11" s="538"/>
      <c r="NPB11" s="538"/>
      <c r="NPC11" s="538"/>
      <c r="NPD11" s="538"/>
      <c r="NPE11" s="538"/>
      <c r="NPF11" s="538"/>
      <c r="NPG11" s="538"/>
      <c r="NPH11" s="538"/>
      <c r="NPI11" s="538"/>
      <c r="NPJ11" s="538"/>
      <c r="NPK11" s="538"/>
      <c r="NPL11" s="538"/>
      <c r="NPM11" s="538"/>
      <c r="NPN11" s="538"/>
      <c r="NPO11" s="538"/>
      <c r="NPP11" s="538"/>
      <c r="NPQ11" s="538"/>
      <c r="NPR11" s="538"/>
      <c r="NPS11" s="538"/>
      <c r="NPT11" s="538"/>
      <c r="NPU11" s="538"/>
      <c r="NPV11" s="538"/>
      <c r="NPW11" s="538"/>
      <c r="NPX11" s="538"/>
      <c r="NPY11" s="538"/>
      <c r="NPZ11" s="538"/>
      <c r="NQA11" s="538"/>
      <c r="NQB11" s="538"/>
      <c r="NQC11" s="538"/>
      <c r="NQD11" s="538"/>
      <c r="NQE11" s="538"/>
      <c r="NQF11" s="538"/>
      <c r="NQG11" s="538"/>
      <c r="NQH11" s="538"/>
      <c r="NQI11" s="538"/>
      <c r="NQJ11" s="538"/>
      <c r="NQK11" s="538"/>
      <c r="NQL11" s="538"/>
      <c r="NQM11" s="538"/>
      <c r="NQN11" s="538"/>
      <c r="NQO11" s="538"/>
      <c r="NQP11" s="538"/>
      <c r="NQQ11" s="538"/>
      <c r="NQR11" s="538"/>
      <c r="NQS11" s="538"/>
      <c r="NQT11" s="538"/>
      <c r="NQU11" s="538"/>
      <c r="NQV11" s="538"/>
      <c r="NQW11" s="538"/>
      <c r="NQX11" s="538"/>
      <c r="NQY11" s="538"/>
      <c r="NQZ11" s="538"/>
      <c r="NRA11" s="538"/>
      <c r="NRB11" s="538"/>
      <c r="NRC11" s="538"/>
      <c r="NRD11" s="538"/>
      <c r="NRE11" s="538"/>
      <c r="NRF11" s="538"/>
      <c r="NRG11" s="538"/>
      <c r="NRH11" s="538"/>
      <c r="NRI11" s="538"/>
      <c r="NRJ11" s="538"/>
      <c r="NRK11" s="538"/>
      <c r="NRL11" s="538"/>
      <c r="NRM11" s="538"/>
      <c r="NRN11" s="538"/>
      <c r="NRO11" s="538"/>
      <c r="NRP11" s="538"/>
      <c r="NRQ11" s="538"/>
      <c r="NRR11" s="538"/>
      <c r="NRS11" s="538"/>
      <c r="NRT11" s="538"/>
      <c r="NRU11" s="538"/>
      <c r="NRV11" s="538"/>
      <c r="NRW11" s="538"/>
      <c r="NRX11" s="538"/>
      <c r="NRY11" s="538"/>
      <c r="NRZ11" s="538"/>
      <c r="NSA11" s="538"/>
      <c r="NSB11" s="538"/>
      <c r="NSC11" s="538"/>
      <c r="NSD11" s="538"/>
      <c r="NSE11" s="538"/>
      <c r="NSF11" s="538"/>
      <c r="NSG11" s="538"/>
      <c r="NSH11" s="538"/>
      <c r="NSI11" s="538"/>
      <c r="NSJ11" s="538"/>
      <c r="NSK11" s="538"/>
      <c r="NSL11" s="538"/>
      <c r="NSM11" s="538"/>
      <c r="NSN11" s="538"/>
      <c r="NSO11" s="538"/>
      <c r="NSP11" s="538"/>
      <c r="NSQ11" s="538"/>
      <c r="NSR11" s="538"/>
      <c r="NSS11" s="538"/>
      <c r="NST11" s="538"/>
      <c r="NSU11" s="538"/>
      <c r="NSV11" s="538"/>
      <c r="NSW11" s="538"/>
      <c r="NSX11" s="538"/>
      <c r="NSY11" s="538"/>
      <c r="NSZ11" s="538"/>
      <c r="NTA11" s="538"/>
      <c r="NTB11" s="538"/>
      <c r="NTC11" s="538"/>
      <c r="NTD11" s="538"/>
      <c r="NTE11" s="538"/>
      <c r="NTF11" s="538"/>
      <c r="NTG11" s="538"/>
      <c r="NTH11" s="538"/>
      <c r="NTI11" s="538"/>
      <c r="NTJ11" s="538"/>
      <c r="NTK11" s="538"/>
      <c r="NTL11" s="538"/>
      <c r="NTM11" s="538"/>
      <c r="NTN11" s="538"/>
      <c r="NTO11" s="538"/>
      <c r="NTP11" s="538"/>
      <c r="NTQ11" s="538"/>
      <c r="NTR11" s="538"/>
      <c r="NTS11" s="538"/>
      <c r="NTT11" s="538"/>
      <c r="NTU11" s="538"/>
      <c r="NTV11" s="538"/>
      <c r="NTW11" s="538"/>
      <c r="NTX11" s="538"/>
      <c r="NTY11" s="538"/>
      <c r="NTZ11" s="538"/>
      <c r="NUA11" s="538"/>
      <c r="NUB11" s="538"/>
      <c r="NUC11" s="538"/>
      <c r="NUD11" s="538"/>
      <c r="NUE11" s="538"/>
      <c r="NUF11" s="538"/>
      <c r="NUG11" s="538"/>
      <c r="NUH11" s="538"/>
      <c r="NUI11" s="538"/>
      <c r="NUJ11" s="538"/>
      <c r="NUK11" s="538"/>
      <c r="NUL11" s="538"/>
      <c r="NUM11" s="538"/>
      <c r="NUN11" s="538"/>
      <c r="NUO11" s="538"/>
      <c r="NUP11" s="538"/>
      <c r="NUQ11" s="538"/>
      <c r="NUR11" s="538"/>
      <c r="NUS11" s="538"/>
      <c r="NUT11" s="538"/>
      <c r="NUU11" s="538"/>
      <c r="NUV11" s="538"/>
      <c r="NUW11" s="538"/>
      <c r="NUX11" s="538"/>
      <c r="NUY11" s="538"/>
      <c r="NUZ11" s="538"/>
      <c r="NVA11" s="538"/>
      <c r="NVB11" s="538"/>
      <c r="NVC11" s="538"/>
      <c r="NVD11" s="538"/>
      <c r="NVE11" s="538"/>
      <c r="NVF11" s="538"/>
      <c r="NVG11" s="538"/>
      <c r="NVH11" s="538"/>
      <c r="NVI11" s="538"/>
      <c r="NVJ11" s="538"/>
      <c r="NVK11" s="538"/>
      <c r="NVL11" s="538"/>
      <c r="NVM11" s="538"/>
      <c r="NVN11" s="538"/>
      <c r="NVO11" s="538"/>
      <c r="NVP11" s="538"/>
      <c r="NVQ11" s="538"/>
      <c r="NVR11" s="538"/>
      <c r="NVS11" s="538"/>
      <c r="NVT11" s="538"/>
      <c r="NVU11" s="538"/>
      <c r="NVV11" s="538"/>
      <c r="NVW11" s="538"/>
      <c r="NVX11" s="538"/>
      <c r="NVY11" s="538"/>
      <c r="NVZ11" s="538"/>
      <c r="NWA11" s="538"/>
      <c r="NWB11" s="538"/>
      <c r="NWC11" s="538"/>
      <c r="NWD11" s="538"/>
      <c r="NWE11" s="538"/>
      <c r="NWF11" s="538"/>
      <c r="NWG11" s="538"/>
      <c r="NWH11" s="538"/>
      <c r="NWI11" s="538"/>
      <c r="NWJ11" s="538"/>
      <c r="NWK11" s="538"/>
      <c r="NWL11" s="538"/>
      <c r="NWM11" s="538"/>
      <c r="NWN11" s="538"/>
      <c r="NWO11" s="538"/>
      <c r="NWP11" s="538"/>
      <c r="NWQ11" s="538"/>
      <c r="NWR11" s="538"/>
      <c r="NWS11" s="538"/>
      <c r="NWT11" s="538"/>
      <c r="NWU11" s="538"/>
      <c r="NWV11" s="538"/>
      <c r="NWW11" s="538"/>
      <c r="NWX11" s="538"/>
      <c r="NWY11" s="538"/>
      <c r="NWZ11" s="538"/>
      <c r="NXA11" s="538"/>
      <c r="NXB11" s="538"/>
      <c r="NXC11" s="538"/>
      <c r="NXD11" s="538"/>
      <c r="NXE11" s="538"/>
      <c r="NXF11" s="538"/>
      <c r="NXG11" s="538"/>
      <c r="NXH11" s="538"/>
      <c r="NXI11" s="538"/>
      <c r="NXJ11" s="538"/>
      <c r="NXK11" s="538"/>
      <c r="NXL11" s="538"/>
      <c r="NXM11" s="538"/>
      <c r="NXN11" s="538"/>
      <c r="NXO11" s="538"/>
      <c r="NXP11" s="538"/>
      <c r="NXQ11" s="538"/>
      <c r="NXR11" s="538"/>
      <c r="NXS11" s="538"/>
      <c r="NXT11" s="538"/>
      <c r="NXU11" s="538"/>
      <c r="NXV11" s="538"/>
      <c r="NXW11" s="538"/>
      <c r="NXX11" s="538"/>
      <c r="NXY11" s="538"/>
      <c r="NXZ11" s="538"/>
      <c r="NYA11" s="538"/>
      <c r="NYB11" s="538"/>
      <c r="NYC11" s="538"/>
      <c r="NYD11" s="538"/>
      <c r="NYE11" s="538"/>
      <c r="NYF11" s="538"/>
      <c r="NYG11" s="538"/>
      <c r="NYH11" s="538"/>
      <c r="NYI11" s="538"/>
      <c r="NYJ11" s="538"/>
      <c r="NYK11" s="538"/>
      <c r="NYL11" s="538"/>
      <c r="NYM11" s="538"/>
      <c r="NYN11" s="538"/>
      <c r="NYO11" s="538"/>
      <c r="NYP11" s="538"/>
      <c r="NYQ11" s="538"/>
      <c r="NYR11" s="538"/>
      <c r="NYS11" s="538"/>
      <c r="NYT11" s="538"/>
      <c r="NYU11" s="538"/>
      <c r="NYV11" s="538"/>
      <c r="NYW11" s="538"/>
      <c r="NYX11" s="538"/>
      <c r="NYY11" s="538"/>
      <c r="NYZ11" s="538"/>
      <c r="NZA11" s="538"/>
      <c r="NZB11" s="538"/>
      <c r="NZC11" s="538"/>
      <c r="NZD11" s="538"/>
      <c r="NZE11" s="538"/>
      <c r="NZF11" s="538"/>
      <c r="NZG11" s="538"/>
      <c r="NZH11" s="538"/>
      <c r="NZI11" s="538"/>
      <c r="NZJ11" s="538"/>
      <c r="NZK11" s="538"/>
      <c r="NZL11" s="538"/>
      <c r="NZM11" s="538"/>
      <c r="NZN11" s="538"/>
      <c r="NZO11" s="538"/>
      <c r="NZP11" s="538"/>
      <c r="NZQ11" s="538"/>
      <c r="NZR11" s="538"/>
      <c r="NZS11" s="538"/>
      <c r="NZT11" s="538"/>
      <c r="NZU11" s="538"/>
      <c r="NZV11" s="538"/>
      <c r="NZW11" s="538"/>
      <c r="NZX11" s="538"/>
      <c r="NZY11" s="538"/>
      <c r="NZZ11" s="538"/>
      <c r="OAA11" s="538"/>
      <c r="OAB11" s="538"/>
      <c r="OAC11" s="538"/>
      <c r="OAD11" s="538"/>
      <c r="OAE11" s="538"/>
      <c r="OAF11" s="538"/>
      <c r="OAG11" s="538"/>
      <c r="OAH11" s="538"/>
      <c r="OAI11" s="538"/>
      <c r="OAJ11" s="538"/>
      <c r="OAK11" s="538"/>
      <c r="OAL11" s="538"/>
      <c r="OAM11" s="538"/>
      <c r="OAN11" s="538"/>
      <c r="OAO11" s="538"/>
      <c r="OAP11" s="538"/>
      <c r="OAQ11" s="538"/>
      <c r="OAR11" s="538"/>
      <c r="OAS11" s="538"/>
      <c r="OAT11" s="538"/>
      <c r="OAU11" s="538"/>
      <c r="OAV11" s="538"/>
      <c r="OAW11" s="538"/>
      <c r="OAX11" s="538"/>
      <c r="OAY11" s="538"/>
      <c r="OAZ11" s="538"/>
      <c r="OBA11" s="538"/>
      <c r="OBB11" s="538"/>
      <c r="OBC11" s="538"/>
      <c r="OBD11" s="538"/>
      <c r="OBE11" s="538"/>
      <c r="OBF11" s="538"/>
      <c r="OBG11" s="538"/>
      <c r="OBH11" s="538"/>
      <c r="OBI11" s="538"/>
      <c r="OBJ11" s="538"/>
      <c r="OBK11" s="538"/>
      <c r="OBL11" s="538"/>
      <c r="OBM11" s="538"/>
      <c r="OBN11" s="538"/>
      <c r="OBO11" s="538"/>
      <c r="OBP11" s="538"/>
      <c r="OBQ11" s="538"/>
      <c r="OBR11" s="538"/>
      <c r="OBS11" s="538"/>
      <c r="OBT11" s="538"/>
      <c r="OBU11" s="538"/>
      <c r="OBV11" s="538"/>
      <c r="OBW11" s="538"/>
      <c r="OBX11" s="538"/>
      <c r="OBY11" s="538"/>
      <c r="OBZ11" s="538"/>
      <c r="OCA11" s="538"/>
      <c r="OCB11" s="538"/>
      <c r="OCC11" s="538"/>
      <c r="OCD11" s="538"/>
      <c r="OCE11" s="538"/>
      <c r="OCF11" s="538"/>
      <c r="OCG11" s="538"/>
      <c r="OCH11" s="538"/>
      <c r="OCI11" s="538"/>
      <c r="OCJ11" s="538"/>
      <c r="OCK11" s="538"/>
      <c r="OCL11" s="538"/>
      <c r="OCM11" s="538"/>
      <c r="OCN11" s="538"/>
      <c r="OCO11" s="538"/>
      <c r="OCP11" s="538"/>
      <c r="OCQ11" s="538"/>
      <c r="OCR11" s="538"/>
      <c r="OCS11" s="538"/>
      <c r="OCT11" s="538"/>
      <c r="OCU11" s="538"/>
      <c r="OCV11" s="538"/>
      <c r="OCW11" s="538"/>
      <c r="OCX11" s="538"/>
      <c r="OCY11" s="538"/>
      <c r="OCZ11" s="538"/>
      <c r="ODA11" s="538"/>
      <c r="ODB11" s="538"/>
      <c r="ODC11" s="538"/>
      <c r="ODD11" s="538"/>
      <c r="ODE11" s="538"/>
      <c r="ODF11" s="538"/>
      <c r="ODG11" s="538"/>
      <c r="ODH11" s="538"/>
      <c r="ODI11" s="538"/>
      <c r="ODJ11" s="538"/>
      <c r="ODK11" s="538"/>
      <c r="ODL11" s="538"/>
      <c r="ODM11" s="538"/>
      <c r="ODN11" s="538"/>
      <c r="ODO11" s="538"/>
      <c r="ODP11" s="538"/>
      <c r="ODQ11" s="538"/>
      <c r="ODR11" s="538"/>
      <c r="ODS11" s="538"/>
      <c r="ODT11" s="538"/>
      <c r="ODU11" s="538"/>
      <c r="ODV11" s="538"/>
      <c r="ODW11" s="538"/>
      <c r="ODX11" s="538"/>
      <c r="ODY11" s="538"/>
      <c r="ODZ11" s="538"/>
      <c r="OEA11" s="538"/>
      <c r="OEB11" s="538"/>
      <c r="OEC11" s="538"/>
      <c r="OED11" s="538"/>
      <c r="OEE11" s="538"/>
      <c r="OEF11" s="538"/>
      <c r="OEG11" s="538"/>
      <c r="OEH11" s="538"/>
      <c r="OEI11" s="538"/>
      <c r="OEJ11" s="538"/>
      <c r="OEK11" s="538"/>
      <c r="OEL11" s="538"/>
      <c r="OEM11" s="538"/>
      <c r="OEN11" s="538"/>
      <c r="OEO11" s="538"/>
      <c r="OEP11" s="538"/>
      <c r="OEQ11" s="538"/>
      <c r="OER11" s="538"/>
      <c r="OES11" s="538"/>
      <c r="OET11" s="538"/>
      <c r="OEU11" s="538"/>
      <c r="OEV11" s="538"/>
      <c r="OEW11" s="538"/>
      <c r="OEX11" s="538"/>
      <c r="OEY11" s="538"/>
      <c r="OEZ11" s="538"/>
      <c r="OFA11" s="538"/>
      <c r="OFB11" s="538"/>
      <c r="OFC11" s="538"/>
      <c r="OFD11" s="538"/>
      <c r="OFE11" s="538"/>
      <c r="OFF11" s="538"/>
      <c r="OFG11" s="538"/>
      <c r="OFH11" s="538"/>
      <c r="OFI11" s="538"/>
      <c r="OFJ11" s="538"/>
      <c r="OFK11" s="538"/>
      <c r="OFL11" s="538"/>
      <c r="OFM11" s="538"/>
      <c r="OFN11" s="538"/>
      <c r="OFO11" s="538"/>
      <c r="OFP11" s="538"/>
      <c r="OFQ11" s="538"/>
      <c r="OFR11" s="538"/>
      <c r="OFS11" s="538"/>
      <c r="OFT11" s="538"/>
      <c r="OFU11" s="538"/>
      <c r="OFV11" s="538"/>
      <c r="OFW11" s="538"/>
      <c r="OFX11" s="538"/>
      <c r="OFY11" s="538"/>
      <c r="OFZ11" s="538"/>
      <c r="OGA11" s="538"/>
      <c r="OGB11" s="538"/>
      <c r="OGC11" s="538"/>
      <c r="OGD11" s="538"/>
      <c r="OGE11" s="538"/>
      <c r="OGF11" s="538"/>
      <c r="OGG11" s="538"/>
      <c r="OGH11" s="538"/>
      <c r="OGI11" s="538"/>
      <c r="OGJ11" s="538"/>
      <c r="OGK11" s="538"/>
      <c r="OGL11" s="538"/>
      <c r="OGM11" s="538"/>
      <c r="OGN11" s="538"/>
      <c r="OGO11" s="538"/>
      <c r="OGP11" s="538"/>
      <c r="OGQ11" s="538"/>
      <c r="OGR11" s="538"/>
      <c r="OGS11" s="538"/>
      <c r="OGT11" s="538"/>
      <c r="OGU11" s="538"/>
      <c r="OGV11" s="538"/>
      <c r="OGW11" s="538"/>
      <c r="OGX11" s="538"/>
      <c r="OGY11" s="538"/>
      <c r="OGZ11" s="538"/>
      <c r="OHA11" s="538"/>
      <c r="OHB11" s="538"/>
      <c r="OHC11" s="538"/>
      <c r="OHD11" s="538"/>
      <c r="OHE11" s="538"/>
      <c r="OHF11" s="538"/>
      <c r="OHG11" s="538"/>
      <c r="OHH11" s="538"/>
      <c r="OHI11" s="538"/>
      <c r="OHJ11" s="538"/>
      <c r="OHK11" s="538"/>
      <c r="OHL11" s="538"/>
      <c r="OHM11" s="538"/>
      <c r="OHN11" s="538"/>
      <c r="OHO11" s="538"/>
      <c r="OHP11" s="538"/>
      <c r="OHQ11" s="538"/>
      <c r="OHR11" s="538"/>
      <c r="OHS11" s="538"/>
      <c r="OHT11" s="538"/>
      <c r="OHU11" s="538"/>
      <c r="OHV11" s="538"/>
      <c r="OHW11" s="538"/>
      <c r="OHX11" s="538"/>
      <c r="OHY11" s="538"/>
      <c r="OHZ11" s="538"/>
      <c r="OIA11" s="538"/>
      <c r="OIB11" s="538"/>
      <c r="OIC11" s="538"/>
      <c r="OID11" s="538"/>
      <c r="OIE11" s="538"/>
      <c r="OIF11" s="538"/>
      <c r="OIG11" s="538"/>
      <c r="OIH11" s="538"/>
      <c r="OII11" s="538"/>
      <c r="OIJ11" s="538"/>
      <c r="OIK11" s="538"/>
      <c r="OIL11" s="538"/>
      <c r="OIM11" s="538"/>
      <c r="OIN11" s="538"/>
      <c r="OIO11" s="538"/>
      <c r="OIP11" s="538"/>
      <c r="OIQ11" s="538"/>
      <c r="OIR11" s="538"/>
      <c r="OIS11" s="538"/>
      <c r="OIT11" s="538"/>
      <c r="OIU11" s="538"/>
      <c r="OIV11" s="538"/>
      <c r="OIW11" s="538"/>
      <c r="OIX11" s="538"/>
      <c r="OIY11" s="538"/>
      <c r="OIZ11" s="538"/>
      <c r="OJA11" s="538"/>
      <c r="OJB11" s="538"/>
      <c r="OJC11" s="538"/>
      <c r="OJD11" s="538"/>
      <c r="OJE11" s="538"/>
      <c r="OJF11" s="538"/>
      <c r="OJG11" s="538"/>
      <c r="OJH11" s="538"/>
      <c r="OJI11" s="538"/>
      <c r="OJJ11" s="538"/>
      <c r="OJK11" s="538"/>
      <c r="OJL11" s="538"/>
      <c r="OJM11" s="538"/>
      <c r="OJN11" s="538"/>
      <c r="OJO11" s="538"/>
      <c r="OJP11" s="538"/>
      <c r="OJQ11" s="538"/>
      <c r="OJR11" s="538"/>
      <c r="OJS11" s="538"/>
      <c r="OJT11" s="538"/>
      <c r="OJU11" s="538"/>
      <c r="OJV11" s="538"/>
      <c r="OJW11" s="538"/>
      <c r="OJX11" s="538"/>
      <c r="OJY11" s="538"/>
      <c r="OJZ11" s="538"/>
      <c r="OKA11" s="538"/>
      <c r="OKB11" s="538"/>
      <c r="OKC11" s="538"/>
      <c r="OKD11" s="538"/>
      <c r="OKE11" s="538"/>
      <c r="OKF11" s="538"/>
      <c r="OKG11" s="538"/>
      <c r="OKH11" s="538"/>
      <c r="OKI11" s="538"/>
      <c r="OKJ11" s="538"/>
      <c r="OKK11" s="538"/>
      <c r="OKL11" s="538"/>
      <c r="OKM11" s="538"/>
      <c r="OKN11" s="538"/>
      <c r="OKO11" s="538"/>
      <c r="OKP11" s="538"/>
      <c r="OKQ11" s="538"/>
      <c r="OKR11" s="538"/>
      <c r="OKS11" s="538"/>
      <c r="OKT11" s="538"/>
      <c r="OKU11" s="538"/>
      <c r="OKV11" s="538"/>
      <c r="OKW11" s="538"/>
      <c r="OKX11" s="538"/>
      <c r="OKY11" s="538"/>
      <c r="OKZ11" s="538"/>
      <c r="OLA11" s="538"/>
      <c r="OLB11" s="538"/>
      <c r="OLC11" s="538"/>
      <c r="OLD11" s="538"/>
      <c r="OLE11" s="538"/>
      <c r="OLF11" s="538"/>
      <c r="OLG11" s="538"/>
      <c r="OLH11" s="538"/>
      <c r="OLI11" s="538"/>
      <c r="OLJ11" s="538"/>
      <c r="OLK11" s="538"/>
      <c r="OLL11" s="538"/>
      <c r="OLM11" s="538"/>
      <c r="OLN11" s="538"/>
      <c r="OLO11" s="538"/>
      <c r="OLP11" s="538"/>
      <c r="OLQ11" s="538"/>
      <c r="OLR11" s="538"/>
      <c r="OLS11" s="538"/>
      <c r="OLT11" s="538"/>
      <c r="OLU11" s="538"/>
      <c r="OLV11" s="538"/>
      <c r="OLW11" s="538"/>
      <c r="OLX11" s="538"/>
      <c r="OLY11" s="538"/>
      <c r="OLZ11" s="538"/>
      <c r="OMA11" s="538"/>
      <c r="OMB11" s="538"/>
      <c r="OMC11" s="538"/>
      <c r="OMD11" s="538"/>
      <c r="OME11" s="538"/>
      <c r="OMF11" s="538"/>
      <c r="OMG11" s="538"/>
      <c r="OMH11" s="538"/>
      <c r="OMI11" s="538"/>
      <c r="OMJ11" s="538"/>
      <c r="OMK11" s="538"/>
      <c r="OML11" s="538"/>
      <c r="OMM11" s="538"/>
      <c r="OMN11" s="538"/>
      <c r="OMO11" s="538"/>
      <c r="OMP11" s="538"/>
      <c r="OMQ11" s="538"/>
      <c r="OMR11" s="538"/>
      <c r="OMS11" s="538"/>
      <c r="OMT11" s="538"/>
      <c r="OMU11" s="538"/>
      <c r="OMV11" s="538"/>
      <c r="OMW11" s="538"/>
      <c r="OMX11" s="538"/>
      <c r="OMY11" s="538"/>
      <c r="OMZ11" s="538"/>
      <c r="ONA11" s="538"/>
      <c r="ONB11" s="538"/>
      <c r="ONC11" s="538"/>
      <c r="OND11" s="538"/>
      <c r="ONE11" s="538"/>
      <c r="ONF11" s="538"/>
      <c r="ONG11" s="538"/>
      <c r="ONH11" s="538"/>
      <c r="ONI11" s="538"/>
      <c r="ONJ11" s="538"/>
      <c r="ONK11" s="538"/>
      <c r="ONL11" s="538"/>
      <c r="ONM11" s="538"/>
      <c r="ONN11" s="538"/>
      <c r="ONO11" s="538"/>
      <c r="ONP11" s="538"/>
      <c r="ONQ11" s="538"/>
      <c r="ONR11" s="538"/>
      <c r="ONS11" s="538"/>
      <c r="ONT11" s="538"/>
      <c r="ONU11" s="538"/>
      <c r="ONV11" s="538"/>
      <c r="ONW11" s="538"/>
      <c r="ONX11" s="538"/>
      <c r="ONY11" s="538"/>
      <c r="ONZ11" s="538"/>
      <c r="OOA11" s="538"/>
      <c r="OOB11" s="538"/>
      <c r="OOC11" s="538"/>
      <c r="OOD11" s="538"/>
      <c r="OOE11" s="538"/>
      <c r="OOF11" s="538"/>
      <c r="OOG11" s="538"/>
      <c r="OOH11" s="538"/>
      <c r="OOI11" s="538"/>
      <c r="OOJ11" s="538"/>
      <c r="OOK11" s="538"/>
      <c r="OOL11" s="538"/>
      <c r="OOM11" s="538"/>
      <c r="OON11" s="538"/>
      <c r="OOO11" s="538"/>
      <c r="OOP11" s="538"/>
      <c r="OOQ11" s="538"/>
      <c r="OOR11" s="538"/>
      <c r="OOS11" s="538"/>
      <c r="OOT11" s="538"/>
      <c r="OOU11" s="538"/>
      <c r="OOV11" s="538"/>
      <c r="OOW11" s="538"/>
      <c r="OOX11" s="538"/>
      <c r="OOY11" s="538"/>
      <c r="OOZ11" s="538"/>
      <c r="OPA11" s="538"/>
      <c r="OPB11" s="538"/>
      <c r="OPC11" s="538"/>
      <c r="OPD11" s="538"/>
      <c r="OPE11" s="538"/>
      <c r="OPF11" s="538"/>
      <c r="OPG11" s="538"/>
      <c r="OPH11" s="538"/>
      <c r="OPI11" s="538"/>
      <c r="OPJ11" s="538"/>
      <c r="OPK11" s="538"/>
      <c r="OPL11" s="538"/>
      <c r="OPM11" s="538"/>
      <c r="OPN11" s="538"/>
      <c r="OPO11" s="538"/>
      <c r="OPP11" s="538"/>
      <c r="OPQ11" s="538"/>
      <c r="OPR11" s="538"/>
      <c r="OPS11" s="538"/>
      <c r="OPT11" s="538"/>
      <c r="OPU11" s="538"/>
      <c r="OPV11" s="538"/>
      <c r="OPW11" s="538"/>
      <c r="OPX11" s="538"/>
      <c r="OPY11" s="538"/>
      <c r="OPZ11" s="538"/>
      <c r="OQA11" s="538"/>
      <c r="OQB11" s="538"/>
      <c r="OQC11" s="538"/>
      <c r="OQD11" s="538"/>
      <c r="OQE11" s="538"/>
      <c r="OQF11" s="538"/>
      <c r="OQG11" s="538"/>
      <c r="OQH11" s="538"/>
      <c r="OQI11" s="538"/>
      <c r="OQJ11" s="538"/>
      <c r="OQK11" s="538"/>
      <c r="OQL11" s="538"/>
      <c r="OQM11" s="538"/>
      <c r="OQN11" s="538"/>
      <c r="OQO11" s="538"/>
      <c r="OQP11" s="538"/>
      <c r="OQQ11" s="538"/>
      <c r="OQR11" s="538"/>
      <c r="OQS11" s="538"/>
      <c r="OQT11" s="538"/>
      <c r="OQU11" s="538"/>
      <c r="OQV11" s="538"/>
      <c r="OQW11" s="538"/>
      <c r="OQX11" s="538"/>
      <c r="OQY11" s="538"/>
      <c r="OQZ11" s="538"/>
      <c r="ORA11" s="538"/>
      <c r="ORB11" s="538"/>
      <c r="ORC11" s="538"/>
      <c r="ORD11" s="538"/>
      <c r="ORE11" s="538"/>
      <c r="ORF11" s="538"/>
      <c r="ORG11" s="538"/>
      <c r="ORH11" s="538"/>
      <c r="ORI11" s="538"/>
      <c r="ORJ11" s="538"/>
      <c r="ORK11" s="538"/>
      <c r="ORL11" s="538"/>
      <c r="ORM11" s="538"/>
      <c r="ORN11" s="538"/>
      <c r="ORO11" s="538"/>
      <c r="ORP11" s="538"/>
      <c r="ORQ11" s="538"/>
      <c r="ORR11" s="538"/>
      <c r="ORS11" s="538"/>
      <c r="ORT11" s="538"/>
      <c r="ORU11" s="538"/>
      <c r="ORV11" s="538"/>
      <c r="ORW11" s="538"/>
      <c r="ORX11" s="538"/>
      <c r="ORY11" s="538"/>
      <c r="ORZ11" s="538"/>
      <c r="OSA11" s="538"/>
      <c r="OSB11" s="538"/>
      <c r="OSC11" s="538"/>
      <c r="OSD11" s="538"/>
      <c r="OSE11" s="538"/>
      <c r="OSF11" s="538"/>
      <c r="OSG11" s="538"/>
      <c r="OSH11" s="538"/>
      <c r="OSI11" s="538"/>
      <c r="OSJ11" s="538"/>
      <c r="OSK11" s="538"/>
      <c r="OSL11" s="538"/>
      <c r="OSM11" s="538"/>
      <c r="OSN11" s="538"/>
      <c r="OSO11" s="538"/>
      <c r="OSP11" s="538"/>
      <c r="OSQ11" s="538"/>
      <c r="OSR11" s="538"/>
      <c r="OSS11" s="538"/>
      <c r="OST11" s="538"/>
      <c r="OSU11" s="538"/>
      <c r="OSV11" s="538"/>
      <c r="OSW11" s="538"/>
      <c r="OSX11" s="538"/>
      <c r="OSY11" s="538"/>
      <c r="OSZ11" s="538"/>
      <c r="OTA11" s="538"/>
      <c r="OTB11" s="538"/>
      <c r="OTC11" s="538"/>
      <c r="OTD11" s="538"/>
      <c r="OTE11" s="538"/>
      <c r="OTF11" s="538"/>
      <c r="OTG11" s="538"/>
      <c r="OTH11" s="538"/>
      <c r="OTI11" s="538"/>
      <c r="OTJ11" s="538"/>
      <c r="OTK11" s="538"/>
      <c r="OTL11" s="538"/>
      <c r="OTM11" s="538"/>
      <c r="OTN11" s="538"/>
      <c r="OTO11" s="538"/>
      <c r="OTP11" s="538"/>
      <c r="OTQ11" s="538"/>
      <c r="OTR11" s="538"/>
      <c r="OTS11" s="538"/>
      <c r="OTT11" s="538"/>
      <c r="OTU11" s="538"/>
      <c r="OTV11" s="538"/>
      <c r="OTW11" s="538"/>
      <c r="OTX11" s="538"/>
      <c r="OTY11" s="538"/>
      <c r="OTZ11" s="538"/>
      <c r="OUA11" s="538"/>
      <c r="OUB11" s="538"/>
      <c r="OUC11" s="538"/>
      <c r="OUD11" s="538"/>
      <c r="OUE11" s="538"/>
      <c r="OUF11" s="538"/>
      <c r="OUG11" s="538"/>
      <c r="OUH11" s="538"/>
      <c r="OUI11" s="538"/>
      <c r="OUJ11" s="538"/>
      <c r="OUK11" s="538"/>
      <c r="OUL11" s="538"/>
      <c r="OUM11" s="538"/>
      <c r="OUN11" s="538"/>
      <c r="OUO11" s="538"/>
      <c r="OUP11" s="538"/>
      <c r="OUQ11" s="538"/>
      <c r="OUR11" s="538"/>
      <c r="OUS11" s="538"/>
      <c r="OUT11" s="538"/>
      <c r="OUU11" s="538"/>
      <c r="OUV11" s="538"/>
      <c r="OUW11" s="538"/>
      <c r="OUX11" s="538"/>
      <c r="OUY11" s="538"/>
      <c r="OUZ11" s="538"/>
      <c r="OVA11" s="538"/>
      <c r="OVB11" s="538"/>
      <c r="OVC11" s="538"/>
      <c r="OVD11" s="538"/>
      <c r="OVE11" s="538"/>
      <c r="OVF11" s="538"/>
      <c r="OVG11" s="538"/>
      <c r="OVH11" s="538"/>
      <c r="OVI11" s="538"/>
      <c r="OVJ11" s="538"/>
      <c r="OVK11" s="538"/>
      <c r="OVL11" s="538"/>
      <c r="OVM11" s="538"/>
      <c r="OVN11" s="538"/>
      <c r="OVO11" s="538"/>
      <c r="OVP11" s="538"/>
      <c r="OVQ11" s="538"/>
      <c r="OVR11" s="538"/>
      <c r="OVS11" s="538"/>
      <c r="OVT11" s="538"/>
      <c r="OVU11" s="538"/>
      <c r="OVV11" s="538"/>
      <c r="OVW11" s="538"/>
      <c r="OVX11" s="538"/>
      <c r="OVY11" s="538"/>
      <c r="OVZ11" s="538"/>
      <c r="OWA11" s="538"/>
      <c r="OWB11" s="538"/>
      <c r="OWC11" s="538"/>
      <c r="OWD11" s="538"/>
      <c r="OWE11" s="538"/>
      <c r="OWF11" s="538"/>
      <c r="OWG11" s="538"/>
      <c r="OWH11" s="538"/>
      <c r="OWI11" s="538"/>
      <c r="OWJ11" s="538"/>
      <c r="OWK11" s="538"/>
      <c r="OWL11" s="538"/>
      <c r="OWM11" s="538"/>
      <c r="OWN11" s="538"/>
      <c r="OWO11" s="538"/>
      <c r="OWP11" s="538"/>
      <c r="OWQ11" s="538"/>
      <c r="OWR11" s="538"/>
      <c r="OWS11" s="538"/>
      <c r="OWT11" s="538"/>
      <c r="OWU11" s="538"/>
      <c r="OWV11" s="538"/>
      <c r="OWW11" s="538"/>
      <c r="OWX11" s="538"/>
      <c r="OWY11" s="538"/>
      <c r="OWZ11" s="538"/>
      <c r="OXA11" s="538"/>
      <c r="OXB11" s="538"/>
      <c r="OXC11" s="538"/>
      <c r="OXD11" s="538"/>
      <c r="OXE11" s="538"/>
      <c r="OXF11" s="538"/>
      <c r="OXG11" s="538"/>
      <c r="OXH11" s="538"/>
      <c r="OXI11" s="538"/>
      <c r="OXJ11" s="538"/>
      <c r="OXK11" s="538"/>
      <c r="OXL11" s="538"/>
      <c r="OXM11" s="538"/>
      <c r="OXN11" s="538"/>
      <c r="OXO11" s="538"/>
      <c r="OXP11" s="538"/>
      <c r="OXQ11" s="538"/>
      <c r="OXR11" s="538"/>
      <c r="OXS11" s="538"/>
      <c r="OXT11" s="538"/>
      <c r="OXU11" s="538"/>
      <c r="OXV11" s="538"/>
      <c r="OXW11" s="538"/>
      <c r="OXX11" s="538"/>
      <c r="OXY11" s="538"/>
      <c r="OXZ11" s="538"/>
      <c r="OYA11" s="538"/>
      <c r="OYB11" s="538"/>
      <c r="OYC11" s="538"/>
      <c r="OYD11" s="538"/>
      <c r="OYE11" s="538"/>
      <c r="OYF11" s="538"/>
      <c r="OYG11" s="538"/>
      <c r="OYH11" s="538"/>
      <c r="OYI11" s="538"/>
      <c r="OYJ11" s="538"/>
      <c r="OYK11" s="538"/>
      <c r="OYL11" s="538"/>
      <c r="OYM11" s="538"/>
      <c r="OYN11" s="538"/>
      <c r="OYO11" s="538"/>
      <c r="OYP11" s="538"/>
      <c r="OYQ11" s="538"/>
      <c r="OYR11" s="538"/>
      <c r="OYS11" s="538"/>
      <c r="OYT11" s="538"/>
      <c r="OYU11" s="538"/>
      <c r="OYV11" s="538"/>
      <c r="OYW11" s="538"/>
      <c r="OYX11" s="538"/>
      <c r="OYY11" s="538"/>
      <c r="OYZ11" s="538"/>
      <c r="OZA11" s="538"/>
      <c r="OZB11" s="538"/>
      <c r="OZC11" s="538"/>
      <c r="OZD11" s="538"/>
      <c r="OZE11" s="538"/>
      <c r="OZF11" s="538"/>
      <c r="OZG11" s="538"/>
      <c r="OZH11" s="538"/>
      <c r="OZI11" s="538"/>
      <c r="OZJ11" s="538"/>
      <c r="OZK11" s="538"/>
      <c r="OZL11" s="538"/>
      <c r="OZM11" s="538"/>
      <c r="OZN11" s="538"/>
      <c r="OZO11" s="538"/>
      <c r="OZP11" s="538"/>
      <c r="OZQ11" s="538"/>
      <c r="OZR11" s="538"/>
      <c r="OZS11" s="538"/>
      <c r="OZT11" s="538"/>
      <c r="OZU11" s="538"/>
      <c r="OZV11" s="538"/>
      <c r="OZW11" s="538"/>
      <c r="OZX11" s="538"/>
      <c r="OZY11" s="538"/>
      <c r="OZZ11" s="538"/>
      <c r="PAA11" s="538"/>
      <c r="PAB11" s="538"/>
      <c r="PAC11" s="538"/>
      <c r="PAD11" s="538"/>
      <c r="PAE11" s="538"/>
      <c r="PAF11" s="538"/>
      <c r="PAG11" s="538"/>
      <c r="PAH11" s="538"/>
      <c r="PAI11" s="538"/>
      <c r="PAJ11" s="538"/>
      <c r="PAK11" s="538"/>
      <c r="PAL11" s="538"/>
      <c r="PAM11" s="538"/>
      <c r="PAN11" s="538"/>
      <c r="PAO11" s="538"/>
      <c r="PAP11" s="538"/>
      <c r="PAQ11" s="538"/>
      <c r="PAR11" s="538"/>
      <c r="PAS11" s="538"/>
      <c r="PAT11" s="538"/>
      <c r="PAU11" s="538"/>
      <c r="PAV11" s="538"/>
      <c r="PAW11" s="538"/>
      <c r="PAX11" s="538"/>
      <c r="PAY11" s="538"/>
      <c r="PAZ11" s="538"/>
      <c r="PBA11" s="538"/>
      <c r="PBB11" s="538"/>
      <c r="PBC11" s="538"/>
      <c r="PBD11" s="538"/>
      <c r="PBE11" s="538"/>
      <c r="PBF11" s="538"/>
      <c r="PBG11" s="538"/>
      <c r="PBH11" s="538"/>
      <c r="PBI11" s="538"/>
      <c r="PBJ11" s="538"/>
      <c r="PBK11" s="538"/>
      <c r="PBL11" s="538"/>
      <c r="PBM11" s="538"/>
      <c r="PBN11" s="538"/>
      <c r="PBO11" s="538"/>
      <c r="PBP11" s="538"/>
      <c r="PBQ11" s="538"/>
      <c r="PBR11" s="538"/>
      <c r="PBS11" s="538"/>
      <c r="PBT11" s="538"/>
      <c r="PBU11" s="538"/>
      <c r="PBV11" s="538"/>
      <c r="PBW11" s="538"/>
      <c r="PBX11" s="538"/>
      <c r="PBY11" s="538"/>
      <c r="PBZ11" s="538"/>
      <c r="PCA11" s="538"/>
      <c r="PCB11" s="538"/>
      <c r="PCC11" s="538"/>
      <c r="PCD11" s="538"/>
      <c r="PCE11" s="538"/>
      <c r="PCF11" s="538"/>
      <c r="PCG11" s="538"/>
      <c r="PCH11" s="538"/>
      <c r="PCI11" s="538"/>
      <c r="PCJ11" s="538"/>
      <c r="PCK11" s="538"/>
      <c r="PCL11" s="538"/>
      <c r="PCM11" s="538"/>
      <c r="PCN11" s="538"/>
      <c r="PCO11" s="538"/>
      <c r="PCP11" s="538"/>
      <c r="PCQ11" s="538"/>
      <c r="PCR11" s="538"/>
      <c r="PCS11" s="538"/>
      <c r="PCT11" s="538"/>
      <c r="PCU11" s="538"/>
      <c r="PCV11" s="538"/>
      <c r="PCW11" s="538"/>
      <c r="PCX11" s="538"/>
      <c r="PCY11" s="538"/>
      <c r="PCZ11" s="538"/>
      <c r="PDA11" s="538"/>
      <c r="PDB11" s="538"/>
      <c r="PDC11" s="538"/>
      <c r="PDD11" s="538"/>
      <c r="PDE11" s="538"/>
      <c r="PDF11" s="538"/>
      <c r="PDG11" s="538"/>
      <c r="PDH11" s="538"/>
      <c r="PDI11" s="538"/>
      <c r="PDJ11" s="538"/>
      <c r="PDK11" s="538"/>
      <c r="PDL11" s="538"/>
      <c r="PDM11" s="538"/>
      <c r="PDN11" s="538"/>
      <c r="PDO11" s="538"/>
      <c r="PDP11" s="538"/>
      <c r="PDQ11" s="538"/>
      <c r="PDR11" s="538"/>
      <c r="PDS11" s="538"/>
      <c r="PDT11" s="538"/>
      <c r="PDU11" s="538"/>
      <c r="PDV11" s="538"/>
      <c r="PDW11" s="538"/>
      <c r="PDX11" s="538"/>
      <c r="PDY11" s="538"/>
      <c r="PDZ11" s="538"/>
      <c r="PEA11" s="538"/>
      <c r="PEB11" s="538"/>
      <c r="PEC11" s="538"/>
      <c r="PED11" s="538"/>
      <c r="PEE11" s="538"/>
      <c r="PEF11" s="538"/>
      <c r="PEG11" s="538"/>
      <c r="PEH11" s="538"/>
      <c r="PEI11" s="538"/>
      <c r="PEJ11" s="538"/>
      <c r="PEK11" s="538"/>
      <c r="PEL11" s="538"/>
      <c r="PEM11" s="538"/>
      <c r="PEN11" s="538"/>
      <c r="PEO11" s="538"/>
      <c r="PEP11" s="538"/>
      <c r="PEQ11" s="538"/>
      <c r="PER11" s="538"/>
      <c r="PES11" s="538"/>
      <c r="PET11" s="538"/>
      <c r="PEU11" s="538"/>
      <c r="PEV11" s="538"/>
      <c r="PEW11" s="538"/>
      <c r="PEX11" s="538"/>
      <c r="PEY11" s="538"/>
      <c r="PEZ11" s="538"/>
      <c r="PFA11" s="538"/>
      <c r="PFB11" s="538"/>
      <c r="PFC11" s="538"/>
      <c r="PFD11" s="538"/>
      <c r="PFE11" s="538"/>
      <c r="PFF11" s="538"/>
      <c r="PFG11" s="538"/>
      <c r="PFH11" s="538"/>
      <c r="PFI11" s="538"/>
      <c r="PFJ11" s="538"/>
      <c r="PFK11" s="538"/>
      <c r="PFL11" s="538"/>
      <c r="PFM11" s="538"/>
      <c r="PFN11" s="538"/>
      <c r="PFO11" s="538"/>
      <c r="PFP11" s="538"/>
      <c r="PFQ11" s="538"/>
      <c r="PFR11" s="538"/>
      <c r="PFS11" s="538"/>
      <c r="PFT11" s="538"/>
      <c r="PFU11" s="538"/>
      <c r="PFV11" s="538"/>
      <c r="PFW11" s="538"/>
      <c r="PFX11" s="538"/>
      <c r="PFY11" s="538"/>
      <c r="PFZ11" s="538"/>
      <c r="PGA11" s="538"/>
      <c r="PGB11" s="538"/>
      <c r="PGC11" s="538"/>
      <c r="PGD11" s="538"/>
      <c r="PGE11" s="538"/>
      <c r="PGF11" s="538"/>
      <c r="PGG11" s="538"/>
      <c r="PGH11" s="538"/>
      <c r="PGI11" s="538"/>
      <c r="PGJ11" s="538"/>
      <c r="PGK11" s="538"/>
      <c r="PGL11" s="538"/>
      <c r="PGM11" s="538"/>
      <c r="PGN11" s="538"/>
      <c r="PGO11" s="538"/>
      <c r="PGP11" s="538"/>
      <c r="PGQ11" s="538"/>
      <c r="PGR11" s="538"/>
      <c r="PGS11" s="538"/>
      <c r="PGT11" s="538"/>
      <c r="PGU11" s="538"/>
      <c r="PGV11" s="538"/>
      <c r="PGW11" s="538"/>
      <c r="PGX11" s="538"/>
      <c r="PGY11" s="538"/>
      <c r="PGZ11" s="538"/>
      <c r="PHA11" s="538"/>
      <c r="PHB11" s="538"/>
      <c r="PHC11" s="538"/>
      <c r="PHD11" s="538"/>
      <c r="PHE11" s="538"/>
      <c r="PHF11" s="538"/>
      <c r="PHG11" s="538"/>
      <c r="PHH11" s="538"/>
      <c r="PHI11" s="538"/>
      <c r="PHJ11" s="538"/>
      <c r="PHK11" s="538"/>
      <c r="PHL11" s="538"/>
      <c r="PHM11" s="538"/>
      <c r="PHN11" s="538"/>
      <c r="PHO11" s="538"/>
      <c r="PHP11" s="538"/>
      <c r="PHQ11" s="538"/>
      <c r="PHR11" s="538"/>
      <c r="PHS11" s="538"/>
      <c r="PHT11" s="538"/>
      <c r="PHU11" s="538"/>
      <c r="PHV11" s="538"/>
      <c r="PHW11" s="538"/>
      <c r="PHX11" s="538"/>
      <c r="PHY11" s="538"/>
      <c r="PHZ11" s="538"/>
      <c r="PIA11" s="538"/>
      <c r="PIB11" s="538"/>
      <c r="PIC11" s="538"/>
      <c r="PID11" s="538"/>
      <c r="PIE11" s="538"/>
      <c r="PIF11" s="538"/>
      <c r="PIG11" s="538"/>
      <c r="PIH11" s="538"/>
      <c r="PII11" s="538"/>
      <c r="PIJ11" s="538"/>
      <c r="PIK11" s="538"/>
      <c r="PIL11" s="538"/>
      <c r="PIM11" s="538"/>
      <c r="PIN11" s="538"/>
      <c r="PIO11" s="538"/>
      <c r="PIP11" s="538"/>
      <c r="PIQ11" s="538"/>
      <c r="PIR11" s="538"/>
      <c r="PIS11" s="538"/>
      <c r="PIT11" s="538"/>
      <c r="PIU11" s="538"/>
      <c r="PIV11" s="538"/>
      <c r="PIW11" s="538"/>
      <c r="PIX11" s="538"/>
      <c r="PIY11" s="538"/>
      <c r="PIZ11" s="538"/>
      <c r="PJA11" s="538"/>
      <c r="PJB11" s="538"/>
      <c r="PJC11" s="538"/>
      <c r="PJD11" s="538"/>
      <c r="PJE11" s="538"/>
      <c r="PJF11" s="538"/>
      <c r="PJG11" s="538"/>
      <c r="PJH11" s="538"/>
      <c r="PJI11" s="538"/>
      <c r="PJJ11" s="538"/>
      <c r="PJK11" s="538"/>
      <c r="PJL11" s="538"/>
      <c r="PJM11" s="538"/>
      <c r="PJN11" s="538"/>
      <c r="PJO11" s="538"/>
      <c r="PJP11" s="538"/>
      <c r="PJQ11" s="538"/>
      <c r="PJR11" s="538"/>
      <c r="PJS11" s="538"/>
      <c r="PJT11" s="538"/>
      <c r="PJU11" s="538"/>
      <c r="PJV11" s="538"/>
      <c r="PJW11" s="538"/>
      <c r="PJX11" s="538"/>
      <c r="PJY11" s="538"/>
      <c r="PJZ11" s="538"/>
      <c r="PKA11" s="538"/>
      <c r="PKB11" s="538"/>
      <c r="PKC11" s="538"/>
      <c r="PKD11" s="538"/>
      <c r="PKE11" s="538"/>
      <c r="PKF11" s="538"/>
      <c r="PKG11" s="538"/>
      <c r="PKH11" s="538"/>
      <c r="PKI11" s="538"/>
      <c r="PKJ11" s="538"/>
      <c r="PKK11" s="538"/>
      <c r="PKL11" s="538"/>
      <c r="PKM11" s="538"/>
      <c r="PKN11" s="538"/>
      <c r="PKO11" s="538"/>
      <c r="PKP11" s="538"/>
      <c r="PKQ11" s="538"/>
      <c r="PKR11" s="538"/>
      <c r="PKS11" s="538"/>
      <c r="PKT11" s="538"/>
      <c r="PKU11" s="538"/>
      <c r="PKV11" s="538"/>
      <c r="PKW11" s="538"/>
      <c r="PKX11" s="538"/>
      <c r="PKY11" s="538"/>
      <c r="PKZ11" s="538"/>
      <c r="PLA11" s="538"/>
      <c r="PLB11" s="538"/>
      <c r="PLC11" s="538"/>
      <c r="PLD11" s="538"/>
      <c r="PLE11" s="538"/>
      <c r="PLF11" s="538"/>
      <c r="PLG11" s="538"/>
      <c r="PLH11" s="538"/>
      <c r="PLI11" s="538"/>
      <c r="PLJ11" s="538"/>
      <c r="PLK11" s="538"/>
      <c r="PLL11" s="538"/>
      <c r="PLM11" s="538"/>
      <c r="PLN11" s="538"/>
      <c r="PLO11" s="538"/>
      <c r="PLP11" s="538"/>
      <c r="PLQ11" s="538"/>
      <c r="PLR11" s="538"/>
      <c r="PLS11" s="538"/>
      <c r="PLT11" s="538"/>
      <c r="PLU11" s="538"/>
      <c r="PLV11" s="538"/>
      <c r="PLW11" s="538"/>
      <c r="PLX11" s="538"/>
      <c r="PLY11" s="538"/>
      <c r="PLZ11" s="538"/>
      <c r="PMA11" s="538"/>
      <c r="PMB11" s="538"/>
      <c r="PMC11" s="538"/>
      <c r="PMD11" s="538"/>
      <c r="PME11" s="538"/>
      <c r="PMF11" s="538"/>
      <c r="PMG11" s="538"/>
      <c r="PMH11" s="538"/>
      <c r="PMI11" s="538"/>
      <c r="PMJ11" s="538"/>
      <c r="PMK11" s="538"/>
      <c r="PML11" s="538"/>
      <c r="PMM11" s="538"/>
      <c r="PMN11" s="538"/>
      <c r="PMO11" s="538"/>
      <c r="PMP11" s="538"/>
      <c r="PMQ11" s="538"/>
      <c r="PMR11" s="538"/>
      <c r="PMS11" s="538"/>
      <c r="PMT11" s="538"/>
      <c r="PMU11" s="538"/>
      <c r="PMV11" s="538"/>
      <c r="PMW11" s="538"/>
      <c r="PMX11" s="538"/>
      <c r="PMY11" s="538"/>
      <c r="PMZ11" s="538"/>
      <c r="PNA11" s="538"/>
      <c r="PNB11" s="538"/>
      <c r="PNC11" s="538"/>
      <c r="PND11" s="538"/>
      <c r="PNE11" s="538"/>
      <c r="PNF11" s="538"/>
      <c r="PNG11" s="538"/>
      <c r="PNH11" s="538"/>
      <c r="PNI11" s="538"/>
      <c r="PNJ11" s="538"/>
      <c r="PNK11" s="538"/>
      <c r="PNL11" s="538"/>
      <c r="PNM11" s="538"/>
      <c r="PNN11" s="538"/>
      <c r="PNO11" s="538"/>
      <c r="PNP11" s="538"/>
      <c r="PNQ11" s="538"/>
      <c r="PNR11" s="538"/>
      <c r="PNS11" s="538"/>
      <c r="PNT11" s="538"/>
      <c r="PNU11" s="538"/>
      <c r="PNV11" s="538"/>
      <c r="PNW11" s="538"/>
      <c r="PNX11" s="538"/>
      <c r="PNY11" s="538"/>
      <c r="PNZ11" s="538"/>
      <c r="POA11" s="538"/>
      <c r="POB11" s="538"/>
      <c r="POC11" s="538"/>
      <c r="POD11" s="538"/>
      <c r="POE11" s="538"/>
      <c r="POF11" s="538"/>
      <c r="POG11" s="538"/>
      <c r="POH11" s="538"/>
      <c r="POI11" s="538"/>
      <c r="POJ11" s="538"/>
      <c r="POK11" s="538"/>
      <c r="POL11" s="538"/>
      <c r="POM11" s="538"/>
      <c r="PON11" s="538"/>
      <c r="POO11" s="538"/>
      <c r="POP11" s="538"/>
      <c r="POQ11" s="538"/>
      <c r="POR11" s="538"/>
      <c r="POS11" s="538"/>
      <c r="POT11" s="538"/>
      <c r="POU11" s="538"/>
      <c r="POV11" s="538"/>
      <c r="POW11" s="538"/>
      <c r="POX11" s="538"/>
      <c r="POY11" s="538"/>
      <c r="POZ11" s="538"/>
      <c r="PPA11" s="538"/>
      <c r="PPB11" s="538"/>
      <c r="PPC11" s="538"/>
      <c r="PPD11" s="538"/>
      <c r="PPE11" s="538"/>
      <c r="PPF11" s="538"/>
      <c r="PPG11" s="538"/>
      <c r="PPH11" s="538"/>
      <c r="PPI11" s="538"/>
      <c r="PPJ11" s="538"/>
      <c r="PPK11" s="538"/>
      <c r="PPL11" s="538"/>
      <c r="PPM11" s="538"/>
      <c r="PPN11" s="538"/>
      <c r="PPO11" s="538"/>
      <c r="PPP11" s="538"/>
      <c r="PPQ11" s="538"/>
      <c r="PPR11" s="538"/>
      <c r="PPS11" s="538"/>
      <c r="PPT11" s="538"/>
      <c r="PPU11" s="538"/>
      <c r="PPV11" s="538"/>
      <c r="PPW11" s="538"/>
      <c r="PPX11" s="538"/>
      <c r="PPY11" s="538"/>
      <c r="PPZ11" s="538"/>
      <c r="PQA11" s="538"/>
      <c r="PQB11" s="538"/>
      <c r="PQC11" s="538"/>
      <c r="PQD11" s="538"/>
      <c r="PQE11" s="538"/>
      <c r="PQF11" s="538"/>
      <c r="PQG11" s="538"/>
      <c r="PQH11" s="538"/>
      <c r="PQI11" s="538"/>
      <c r="PQJ11" s="538"/>
      <c r="PQK11" s="538"/>
      <c r="PQL11" s="538"/>
      <c r="PQM11" s="538"/>
      <c r="PQN11" s="538"/>
      <c r="PQO11" s="538"/>
      <c r="PQP11" s="538"/>
      <c r="PQQ11" s="538"/>
      <c r="PQR11" s="538"/>
      <c r="PQS11" s="538"/>
      <c r="PQT11" s="538"/>
      <c r="PQU11" s="538"/>
      <c r="PQV11" s="538"/>
      <c r="PQW11" s="538"/>
      <c r="PQX11" s="538"/>
      <c r="PQY11" s="538"/>
      <c r="PQZ11" s="538"/>
      <c r="PRA11" s="538"/>
      <c r="PRB11" s="538"/>
      <c r="PRC11" s="538"/>
      <c r="PRD11" s="538"/>
      <c r="PRE11" s="538"/>
      <c r="PRF11" s="538"/>
      <c r="PRG11" s="538"/>
      <c r="PRH11" s="538"/>
      <c r="PRI11" s="538"/>
      <c r="PRJ11" s="538"/>
      <c r="PRK11" s="538"/>
      <c r="PRL11" s="538"/>
      <c r="PRM11" s="538"/>
      <c r="PRN11" s="538"/>
      <c r="PRO11" s="538"/>
      <c r="PRP11" s="538"/>
      <c r="PRQ11" s="538"/>
      <c r="PRR11" s="538"/>
      <c r="PRS11" s="538"/>
      <c r="PRT11" s="538"/>
      <c r="PRU11" s="538"/>
      <c r="PRV11" s="538"/>
      <c r="PRW11" s="538"/>
      <c r="PRX11" s="538"/>
      <c r="PRY11" s="538"/>
      <c r="PRZ11" s="538"/>
      <c r="PSA11" s="538"/>
      <c r="PSB11" s="538"/>
      <c r="PSC11" s="538"/>
      <c r="PSD11" s="538"/>
      <c r="PSE11" s="538"/>
      <c r="PSF11" s="538"/>
      <c r="PSG11" s="538"/>
      <c r="PSH11" s="538"/>
      <c r="PSI11" s="538"/>
      <c r="PSJ11" s="538"/>
      <c r="PSK11" s="538"/>
      <c r="PSL11" s="538"/>
      <c r="PSM11" s="538"/>
      <c r="PSN11" s="538"/>
      <c r="PSO11" s="538"/>
      <c r="PSP11" s="538"/>
      <c r="PSQ11" s="538"/>
      <c r="PSR11" s="538"/>
      <c r="PSS11" s="538"/>
      <c r="PST11" s="538"/>
      <c r="PSU11" s="538"/>
      <c r="PSV11" s="538"/>
      <c r="PSW11" s="538"/>
      <c r="PSX11" s="538"/>
      <c r="PSY11" s="538"/>
      <c r="PSZ11" s="538"/>
      <c r="PTA11" s="538"/>
      <c r="PTB11" s="538"/>
      <c r="PTC11" s="538"/>
      <c r="PTD11" s="538"/>
      <c r="PTE11" s="538"/>
      <c r="PTF11" s="538"/>
      <c r="PTG11" s="538"/>
      <c r="PTH11" s="538"/>
      <c r="PTI11" s="538"/>
      <c r="PTJ11" s="538"/>
      <c r="PTK11" s="538"/>
      <c r="PTL11" s="538"/>
      <c r="PTM11" s="538"/>
      <c r="PTN11" s="538"/>
      <c r="PTO11" s="538"/>
      <c r="PTP11" s="538"/>
      <c r="PTQ11" s="538"/>
      <c r="PTR11" s="538"/>
      <c r="PTS11" s="538"/>
      <c r="PTT11" s="538"/>
      <c r="PTU11" s="538"/>
      <c r="PTV11" s="538"/>
      <c r="PTW11" s="538"/>
      <c r="PTX11" s="538"/>
      <c r="PTY11" s="538"/>
      <c r="PTZ11" s="538"/>
      <c r="PUA11" s="538"/>
      <c r="PUB11" s="538"/>
      <c r="PUC11" s="538"/>
      <c r="PUD11" s="538"/>
      <c r="PUE11" s="538"/>
      <c r="PUF11" s="538"/>
      <c r="PUG11" s="538"/>
      <c r="PUH11" s="538"/>
      <c r="PUI11" s="538"/>
      <c r="PUJ11" s="538"/>
      <c r="PUK11" s="538"/>
      <c r="PUL11" s="538"/>
      <c r="PUM11" s="538"/>
      <c r="PUN11" s="538"/>
      <c r="PUO11" s="538"/>
      <c r="PUP11" s="538"/>
      <c r="PUQ11" s="538"/>
      <c r="PUR11" s="538"/>
      <c r="PUS11" s="538"/>
      <c r="PUT11" s="538"/>
      <c r="PUU11" s="538"/>
      <c r="PUV11" s="538"/>
      <c r="PUW11" s="538"/>
      <c r="PUX11" s="538"/>
      <c r="PUY11" s="538"/>
      <c r="PUZ11" s="538"/>
      <c r="PVA11" s="538"/>
      <c r="PVB11" s="538"/>
      <c r="PVC11" s="538"/>
      <c r="PVD11" s="538"/>
      <c r="PVE11" s="538"/>
      <c r="PVF11" s="538"/>
      <c r="PVG11" s="538"/>
      <c r="PVH11" s="538"/>
      <c r="PVI11" s="538"/>
      <c r="PVJ11" s="538"/>
      <c r="PVK11" s="538"/>
      <c r="PVL11" s="538"/>
      <c r="PVM11" s="538"/>
      <c r="PVN11" s="538"/>
      <c r="PVO11" s="538"/>
      <c r="PVP11" s="538"/>
      <c r="PVQ11" s="538"/>
      <c r="PVR11" s="538"/>
      <c r="PVS11" s="538"/>
      <c r="PVT11" s="538"/>
      <c r="PVU11" s="538"/>
      <c r="PVV11" s="538"/>
      <c r="PVW11" s="538"/>
      <c r="PVX11" s="538"/>
      <c r="PVY11" s="538"/>
      <c r="PVZ11" s="538"/>
      <c r="PWA11" s="538"/>
      <c r="PWB11" s="538"/>
      <c r="PWC11" s="538"/>
      <c r="PWD11" s="538"/>
      <c r="PWE11" s="538"/>
      <c r="PWF11" s="538"/>
      <c r="PWG11" s="538"/>
      <c r="PWH11" s="538"/>
      <c r="PWI11" s="538"/>
      <c r="PWJ11" s="538"/>
      <c r="PWK11" s="538"/>
      <c r="PWL11" s="538"/>
      <c r="PWM11" s="538"/>
      <c r="PWN11" s="538"/>
      <c r="PWO11" s="538"/>
      <c r="PWP11" s="538"/>
      <c r="PWQ11" s="538"/>
      <c r="PWR11" s="538"/>
      <c r="PWS11" s="538"/>
      <c r="PWT11" s="538"/>
      <c r="PWU11" s="538"/>
      <c r="PWV11" s="538"/>
      <c r="PWW11" s="538"/>
      <c r="PWX11" s="538"/>
      <c r="PWY11" s="538"/>
      <c r="PWZ11" s="538"/>
      <c r="PXA11" s="538"/>
      <c r="PXB11" s="538"/>
      <c r="PXC11" s="538"/>
      <c r="PXD11" s="538"/>
      <c r="PXE11" s="538"/>
      <c r="PXF11" s="538"/>
      <c r="PXG11" s="538"/>
      <c r="PXH11" s="538"/>
      <c r="PXI11" s="538"/>
      <c r="PXJ11" s="538"/>
      <c r="PXK11" s="538"/>
      <c r="PXL11" s="538"/>
      <c r="PXM11" s="538"/>
      <c r="PXN11" s="538"/>
      <c r="PXO11" s="538"/>
      <c r="PXP11" s="538"/>
      <c r="PXQ11" s="538"/>
      <c r="PXR11" s="538"/>
      <c r="PXS11" s="538"/>
      <c r="PXT11" s="538"/>
      <c r="PXU11" s="538"/>
      <c r="PXV11" s="538"/>
      <c r="PXW11" s="538"/>
      <c r="PXX11" s="538"/>
      <c r="PXY11" s="538"/>
      <c r="PXZ11" s="538"/>
      <c r="PYA11" s="538"/>
      <c r="PYB11" s="538"/>
      <c r="PYC11" s="538"/>
      <c r="PYD11" s="538"/>
      <c r="PYE11" s="538"/>
      <c r="PYF11" s="538"/>
      <c r="PYG11" s="538"/>
      <c r="PYH11" s="538"/>
      <c r="PYI11" s="538"/>
      <c r="PYJ11" s="538"/>
      <c r="PYK11" s="538"/>
      <c r="PYL11" s="538"/>
      <c r="PYM11" s="538"/>
      <c r="PYN11" s="538"/>
      <c r="PYO11" s="538"/>
      <c r="PYP11" s="538"/>
      <c r="PYQ11" s="538"/>
      <c r="PYR11" s="538"/>
      <c r="PYS11" s="538"/>
      <c r="PYT11" s="538"/>
      <c r="PYU11" s="538"/>
      <c r="PYV11" s="538"/>
      <c r="PYW11" s="538"/>
      <c r="PYX11" s="538"/>
      <c r="PYY11" s="538"/>
      <c r="PYZ11" s="538"/>
      <c r="PZA11" s="538"/>
      <c r="PZB11" s="538"/>
      <c r="PZC11" s="538"/>
      <c r="PZD11" s="538"/>
      <c r="PZE11" s="538"/>
      <c r="PZF11" s="538"/>
      <c r="PZG11" s="538"/>
      <c r="PZH11" s="538"/>
      <c r="PZI11" s="538"/>
      <c r="PZJ11" s="538"/>
      <c r="PZK11" s="538"/>
      <c r="PZL11" s="538"/>
      <c r="PZM11" s="538"/>
      <c r="PZN11" s="538"/>
      <c r="PZO11" s="538"/>
      <c r="PZP11" s="538"/>
      <c r="PZQ11" s="538"/>
      <c r="PZR11" s="538"/>
      <c r="PZS11" s="538"/>
      <c r="PZT11" s="538"/>
      <c r="PZU11" s="538"/>
      <c r="PZV11" s="538"/>
      <c r="PZW11" s="538"/>
      <c r="PZX11" s="538"/>
      <c r="PZY11" s="538"/>
      <c r="PZZ11" s="538"/>
      <c r="QAA11" s="538"/>
      <c r="QAB11" s="538"/>
      <c r="QAC11" s="538"/>
      <c r="QAD11" s="538"/>
      <c r="QAE11" s="538"/>
      <c r="QAF11" s="538"/>
      <c r="QAG11" s="538"/>
      <c r="QAH11" s="538"/>
      <c r="QAI11" s="538"/>
      <c r="QAJ11" s="538"/>
      <c r="QAK11" s="538"/>
      <c r="QAL11" s="538"/>
      <c r="QAM11" s="538"/>
      <c r="QAN11" s="538"/>
      <c r="QAO11" s="538"/>
      <c r="QAP11" s="538"/>
      <c r="QAQ11" s="538"/>
      <c r="QAR11" s="538"/>
      <c r="QAS11" s="538"/>
      <c r="QAT11" s="538"/>
      <c r="QAU11" s="538"/>
      <c r="QAV11" s="538"/>
      <c r="QAW11" s="538"/>
      <c r="QAX11" s="538"/>
      <c r="QAY11" s="538"/>
      <c r="QAZ11" s="538"/>
      <c r="QBA11" s="538"/>
      <c r="QBB11" s="538"/>
      <c r="QBC11" s="538"/>
      <c r="QBD11" s="538"/>
      <c r="QBE11" s="538"/>
      <c r="QBF11" s="538"/>
      <c r="QBG11" s="538"/>
      <c r="QBH11" s="538"/>
      <c r="QBI11" s="538"/>
      <c r="QBJ11" s="538"/>
      <c r="QBK11" s="538"/>
      <c r="QBL11" s="538"/>
      <c r="QBM11" s="538"/>
      <c r="QBN11" s="538"/>
      <c r="QBO11" s="538"/>
      <c r="QBP11" s="538"/>
      <c r="QBQ11" s="538"/>
      <c r="QBR11" s="538"/>
      <c r="QBS11" s="538"/>
      <c r="QBT11" s="538"/>
      <c r="QBU11" s="538"/>
      <c r="QBV11" s="538"/>
      <c r="QBW11" s="538"/>
      <c r="QBX11" s="538"/>
      <c r="QBY11" s="538"/>
      <c r="QBZ11" s="538"/>
      <c r="QCA11" s="538"/>
      <c r="QCB11" s="538"/>
      <c r="QCC11" s="538"/>
      <c r="QCD11" s="538"/>
      <c r="QCE11" s="538"/>
      <c r="QCF11" s="538"/>
      <c r="QCG11" s="538"/>
      <c r="QCH11" s="538"/>
      <c r="QCI11" s="538"/>
      <c r="QCJ11" s="538"/>
      <c r="QCK11" s="538"/>
      <c r="QCL11" s="538"/>
      <c r="QCM11" s="538"/>
      <c r="QCN11" s="538"/>
      <c r="QCO11" s="538"/>
      <c r="QCP11" s="538"/>
      <c r="QCQ11" s="538"/>
      <c r="QCR11" s="538"/>
      <c r="QCS11" s="538"/>
      <c r="QCT11" s="538"/>
      <c r="QCU11" s="538"/>
      <c r="QCV11" s="538"/>
      <c r="QCW11" s="538"/>
      <c r="QCX11" s="538"/>
      <c r="QCY11" s="538"/>
      <c r="QCZ11" s="538"/>
      <c r="QDA11" s="538"/>
      <c r="QDB11" s="538"/>
      <c r="QDC11" s="538"/>
      <c r="QDD11" s="538"/>
      <c r="QDE11" s="538"/>
      <c r="QDF11" s="538"/>
      <c r="QDG11" s="538"/>
      <c r="QDH11" s="538"/>
      <c r="QDI11" s="538"/>
      <c r="QDJ11" s="538"/>
      <c r="QDK11" s="538"/>
      <c r="QDL11" s="538"/>
      <c r="QDM11" s="538"/>
      <c r="QDN11" s="538"/>
      <c r="QDO11" s="538"/>
      <c r="QDP11" s="538"/>
      <c r="QDQ11" s="538"/>
      <c r="QDR11" s="538"/>
      <c r="QDS11" s="538"/>
      <c r="QDT11" s="538"/>
      <c r="QDU11" s="538"/>
      <c r="QDV11" s="538"/>
      <c r="QDW11" s="538"/>
      <c r="QDX11" s="538"/>
      <c r="QDY11" s="538"/>
      <c r="QDZ11" s="538"/>
      <c r="QEA11" s="538"/>
      <c r="QEB11" s="538"/>
      <c r="QEC11" s="538"/>
      <c r="QED11" s="538"/>
      <c r="QEE11" s="538"/>
      <c r="QEF11" s="538"/>
      <c r="QEG11" s="538"/>
      <c r="QEH11" s="538"/>
      <c r="QEI11" s="538"/>
      <c r="QEJ11" s="538"/>
      <c r="QEK11" s="538"/>
      <c r="QEL11" s="538"/>
      <c r="QEM11" s="538"/>
      <c r="QEN11" s="538"/>
      <c r="QEO11" s="538"/>
      <c r="QEP11" s="538"/>
      <c r="QEQ11" s="538"/>
      <c r="QER11" s="538"/>
      <c r="QES11" s="538"/>
      <c r="QET11" s="538"/>
      <c r="QEU11" s="538"/>
      <c r="QEV11" s="538"/>
      <c r="QEW11" s="538"/>
      <c r="QEX11" s="538"/>
      <c r="QEY11" s="538"/>
      <c r="QEZ11" s="538"/>
      <c r="QFA11" s="538"/>
      <c r="QFB11" s="538"/>
      <c r="QFC11" s="538"/>
      <c r="QFD11" s="538"/>
      <c r="QFE11" s="538"/>
      <c r="QFF11" s="538"/>
      <c r="QFG11" s="538"/>
      <c r="QFH11" s="538"/>
      <c r="QFI11" s="538"/>
      <c r="QFJ11" s="538"/>
      <c r="QFK11" s="538"/>
      <c r="QFL11" s="538"/>
      <c r="QFM11" s="538"/>
      <c r="QFN11" s="538"/>
      <c r="QFO11" s="538"/>
      <c r="QFP11" s="538"/>
      <c r="QFQ11" s="538"/>
      <c r="QFR11" s="538"/>
      <c r="QFS11" s="538"/>
      <c r="QFT11" s="538"/>
      <c r="QFU11" s="538"/>
      <c r="QFV11" s="538"/>
      <c r="QFW11" s="538"/>
      <c r="QFX11" s="538"/>
      <c r="QFY11" s="538"/>
      <c r="QFZ11" s="538"/>
      <c r="QGA11" s="538"/>
      <c r="QGB11" s="538"/>
      <c r="QGC11" s="538"/>
      <c r="QGD11" s="538"/>
      <c r="QGE11" s="538"/>
      <c r="QGF11" s="538"/>
      <c r="QGG11" s="538"/>
      <c r="QGH11" s="538"/>
      <c r="QGI11" s="538"/>
      <c r="QGJ11" s="538"/>
      <c r="QGK11" s="538"/>
      <c r="QGL11" s="538"/>
      <c r="QGM11" s="538"/>
      <c r="QGN11" s="538"/>
      <c r="QGO11" s="538"/>
      <c r="QGP11" s="538"/>
      <c r="QGQ11" s="538"/>
      <c r="QGR11" s="538"/>
      <c r="QGS11" s="538"/>
      <c r="QGT11" s="538"/>
      <c r="QGU11" s="538"/>
      <c r="QGV11" s="538"/>
      <c r="QGW11" s="538"/>
      <c r="QGX11" s="538"/>
      <c r="QGY11" s="538"/>
      <c r="QGZ11" s="538"/>
      <c r="QHA11" s="538"/>
      <c r="QHB11" s="538"/>
      <c r="QHC11" s="538"/>
      <c r="QHD11" s="538"/>
      <c r="QHE11" s="538"/>
      <c r="QHF11" s="538"/>
      <c r="QHG11" s="538"/>
      <c r="QHH11" s="538"/>
      <c r="QHI11" s="538"/>
      <c r="QHJ11" s="538"/>
      <c r="QHK11" s="538"/>
      <c r="QHL11" s="538"/>
      <c r="QHM11" s="538"/>
      <c r="QHN11" s="538"/>
      <c r="QHO11" s="538"/>
      <c r="QHP11" s="538"/>
      <c r="QHQ11" s="538"/>
      <c r="QHR11" s="538"/>
      <c r="QHS11" s="538"/>
      <c r="QHT11" s="538"/>
      <c r="QHU11" s="538"/>
      <c r="QHV11" s="538"/>
      <c r="QHW11" s="538"/>
      <c r="QHX11" s="538"/>
      <c r="QHY11" s="538"/>
      <c r="QHZ11" s="538"/>
      <c r="QIA11" s="538"/>
      <c r="QIB11" s="538"/>
      <c r="QIC11" s="538"/>
      <c r="QID11" s="538"/>
      <c r="QIE11" s="538"/>
      <c r="QIF11" s="538"/>
      <c r="QIG11" s="538"/>
      <c r="QIH11" s="538"/>
      <c r="QII11" s="538"/>
      <c r="QIJ11" s="538"/>
      <c r="QIK11" s="538"/>
      <c r="QIL11" s="538"/>
      <c r="QIM11" s="538"/>
      <c r="QIN11" s="538"/>
      <c r="QIO11" s="538"/>
      <c r="QIP11" s="538"/>
      <c r="QIQ11" s="538"/>
      <c r="QIR11" s="538"/>
      <c r="QIS11" s="538"/>
      <c r="QIT11" s="538"/>
      <c r="QIU11" s="538"/>
      <c r="QIV11" s="538"/>
      <c r="QIW11" s="538"/>
      <c r="QIX11" s="538"/>
      <c r="QIY11" s="538"/>
      <c r="QIZ11" s="538"/>
      <c r="QJA11" s="538"/>
      <c r="QJB11" s="538"/>
      <c r="QJC11" s="538"/>
      <c r="QJD11" s="538"/>
      <c r="QJE11" s="538"/>
      <c r="QJF11" s="538"/>
      <c r="QJG11" s="538"/>
      <c r="QJH11" s="538"/>
      <c r="QJI11" s="538"/>
      <c r="QJJ11" s="538"/>
      <c r="QJK11" s="538"/>
      <c r="QJL11" s="538"/>
      <c r="QJM11" s="538"/>
      <c r="QJN11" s="538"/>
      <c r="QJO11" s="538"/>
      <c r="QJP11" s="538"/>
      <c r="QJQ11" s="538"/>
      <c r="QJR11" s="538"/>
      <c r="QJS11" s="538"/>
      <c r="QJT11" s="538"/>
      <c r="QJU11" s="538"/>
      <c r="QJV11" s="538"/>
      <c r="QJW11" s="538"/>
      <c r="QJX11" s="538"/>
      <c r="QJY11" s="538"/>
      <c r="QJZ11" s="538"/>
      <c r="QKA11" s="538"/>
      <c r="QKB11" s="538"/>
      <c r="QKC11" s="538"/>
      <c r="QKD11" s="538"/>
      <c r="QKE11" s="538"/>
      <c r="QKF11" s="538"/>
      <c r="QKG11" s="538"/>
      <c r="QKH11" s="538"/>
      <c r="QKI11" s="538"/>
      <c r="QKJ11" s="538"/>
      <c r="QKK11" s="538"/>
      <c r="QKL11" s="538"/>
      <c r="QKM11" s="538"/>
      <c r="QKN11" s="538"/>
      <c r="QKO11" s="538"/>
      <c r="QKP11" s="538"/>
      <c r="QKQ11" s="538"/>
      <c r="QKR11" s="538"/>
      <c r="QKS11" s="538"/>
      <c r="QKT11" s="538"/>
      <c r="QKU11" s="538"/>
      <c r="QKV11" s="538"/>
      <c r="QKW11" s="538"/>
      <c r="QKX11" s="538"/>
      <c r="QKY11" s="538"/>
      <c r="QKZ11" s="538"/>
      <c r="QLA11" s="538"/>
      <c r="QLB11" s="538"/>
      <c r="QLC11" s="538"/>
      <c r="QLD11" s="538"/>
      <c r="QLE11" s="538"/>
      <c r="QLF11" s="538"/>
      <c r="QLG11" s="538"/>
      <c r="QLH11" s="538"/>
      <c r="QLI11" s="538"/>
      <c r="QLJ11" s="538"/>
      <c r="QLK11" s="538"/>
      <c r="QLL11" s="538"/>
      <c r="QLM11" s="538"/>
      <c r="QLN11" s="538"/>
      <c r="QLO11" s="538"/>
      <c r="QLP11" s="538"/>
      <c r="QLQ11" s="538"/>
      <c r="QLR11" s="538"/>
      <c r="QLS11" s="538"/>
      <c r="QLT11" s="538"/>
      <c r="QLU11" s="538"/>
      <c r="QLV11" s="538"/>
      <c r="QLW11" s="538"/>
      <c r="QLX11" s="538"/>
      <c r="QLY11" s="538"/>
      <c r="QLZ11" s="538"/>
      <c r="QMA11" s="538"/>
      <c r="QMB11" s="538"/>
      <c r="QMC11" s="538"/>
      <c r="QMD11" s="538"/>
      <c r="QME11" s="538"/>
      <c r="QMF11" s="538"/>
      <c r="QMG11" s="538"/>
      <c r="QMH11" s="538"/>
      <c r="QMI11" s="538"/>
      <c r="QMJ11" s="538"/>
      <c r="QMK11" s="538"/>
      <c r="QML11" s="538"/>
      <c r="QMM11" s="538"/>
      <c r="QMN11" s="538"/>
      <c r="QMO11" s="538"/>
      <c r="QMP11" s="538"/>
      <c r="QMQ11" s="538"/>
      <c r="QMR11" s="538"/>
      <c r="QMS11" s="538"/>
      <c r="QMT11" s="538"/>
      <c r="QMU11" s="538"/>
      <c r="QMV11" s="538"/>
      <c r="QMW11" s="538"/>
      <c r="QMX11" s="538"/>
      <c r="QMY11" s="538"/>
      <c r="QMZ11" s="538"/>
      <c r="QNA11" s="538"/>
      <c r="QNB11" s="538"/>
      <c r="QNC11" s="538"/>
      <c r="QND11" s="538"/>
      <c r="QNE11" s="538"/>
      <c r="QNF11" s="538"/>
      <c r="QNG11" s="538"/>
      <c r="QNH11" s="538"/>
      <c r="QNI11" s="538"/>
      <c r="QNJ11" s="538"/>
      <c r="QNK11" s="538"/>
      <c r="QNL11" s="538"/>
      <c r="QNM11" s="538"/>
      <c r="QNN11" s="538"/>
      <c r="QNO11" s="538"/>
      <c r="QNP11" s="538"/>
      <c r="QNQ11" s="538"/>
      <c r="QNR11" s="538"/>
      <c r="QNS11" s="538"/>
      <c r="QNT11" s="538"/>
      <c r="QNU11" s="538"/>
      <c r="QNV11" s="538"/>
      <c r="QNW11" s="538"/>
      <c r="QNX11" s="538"/>
      <c r="QNY11" s="538"/>
      <c r="QNZ11" s="538"/>
      <c r="QOA11" s="538"/>
      <c r="QOB11" s="538"/>
      <c r="QOC11" s="538"/>
      <c r="QOD11" s="538"/>
      <c r="QOE11" s="538"/>
      <c r="QOF11" s="538"/>
      <c r="QOG11" s="538"/>
      <c r="QOH11" s="538"/>
      <c r="QOI11" s="538"/>
      <c r="QOJ11" s="538"/>
      <c r="QOK11" s="538"/>
      <c r="QOL11" s="538"/>
      <c r="QOM11" s="538"/>
      <c r="QON11" s="538"/>
      <c r="QOO11" s="538"/>
      <c r="QOP11" s="538"/>
      <c r="QOQ11" s="538"/>
      <c r="QOR11" s="538"/>
      <c r="QOS11" s="538"/>
      <c r="QOT11" s="538"/>
      <c r="QOU11" s="538"/>
      <c r="QOV11" s="538"/>
      <c r="QOW11" s="538"/>
      <c r="QOX11" s="538"/>
      <c r="QOY11" s="538"/>
      <c r="QOZ11" s="538"/>
      <c r="QPA11" s="538"/>
      <c r="QPB11" s="538"/>
      <c r="QPC11" s="538"/>
      <c r="QPD11" s="538"/>
      <c r="QPE11" s="538"/>
      <c r="QPF11" s="538"/>
      <c r="QPG11" s="538"/>
      <c r="QPH11" s="538"/>
      <c r="QPI11" s="538"/>
      <c r="QPJ11" s="538"/>
      <c r="QPK11" s="538"/>
      <c r="QPL11" s="538"/>
      <c r="QPM11" s="538"/>
      <c r="QPN11" s="538"/>
      <c r="QPO11" s="538"/>
      <c r="QPP11" s="538"/>
      <c r="QPQ11" s="538"/>
      <c r="QPR11" s="538"/>
      <c r="QPS11" s="538"/>
      <c r="QPT11" s="538"/>
      <c r="QPU11" s="538"/>
      <c r="QPV11" s="538"/>
      <c r="QPW11" s="538"/>
      <c r="QPX11" s="538"/>
      <c r="QPY11" s="538"/>
      <c r="QPZ11" s="538"/>
      <c r="QQA11" s="538"/>
      <c r="QQB11" s="538"/>
      <c r="QQC11" s="538"/>
      <c r="QQD11" s="538"/>
      <c r="QQE11" s="538"/>
      <c r="QQF11" s="538"/>
      <c r="QQG11" s="538"/>
      <c r="QQH11" s="538"/>
      <c r="QQI11" s="538"/>
      <c r="QQJ11" s="538"/>
      <c r="QQK11" s="538"/>
      <c r="QQL11" s="538"/>
      <c r="QQM11" s="538"/>
      <c r="QQN11" s="538"/>
      <c r="QQO11" s="538"/>
      <c r="QQP11" s="538"/>
      <c r="QQQ11" s="538"/>
      <c r="QQR11" s="538"/>
      <c r="QQS11" s="538"/>
      <c r="QQT11" s="538"/>
      <c r="QQU11" s="538"/>
      <c r="QQV11" s="538"/>
      <c r="QQW11" s="538"/>
      <c r="QQX11" s="538"/>
      <c r="QQY11" s="538"/>
      <c r="QQZ11" s="538"/>
      <c r="QRA11" s="538"/>
      <c r="QRB11" s="538"/>
      <c r="QRC11" s="538"/>
      <c r="QRD11" s="538"/>
      <c r="QRE11" s="538"/>
      <c r="QRF11" s="538"/>
      <c r="QRG11" s="538"/>
      <c r="QRH11" s="538"/>
      <c r="QRI11" s="538"/>
      <c r="QRJ11" s="538"/>
      <c r="QRK11" s="538"/>
      <c r="QRL11" s="538"/>
      <c r="QRM11" s="538"/>
      <c r="QRN11" s="538"/>
      <c r="QRO11" s="538"/>
      <c r="QRP11" s="538"/>
      <c r="QRQ11" s="538"/>
      <c r="QRR11" s="538"/>
      <c r="QRS11" s="538"/>
      <c r="QRT11" s="538"/>
      <c r="QRU11" s="538"/>
      <c r="QRV11" s="538"/>
      <c r="QRW11" s="538"/>
      <c r="QRX11" s="538"/>
      <c r="QRY11" s="538"/>
      <c r="QRZ11" s="538"/>
      <c r="QSA11" s="538"/>
      <c r="QSB11" s="538"/>
      <c r="QSC11" s="538"/>
      <c r="QSD11" s="538"/>
      <c r="QSE11" s="538"/>
      <c r="QSF11" s="538"/>
      <c r="QSG11" s="538"/>
      <c r="QSH11" s="538"/>
      <c r="QSI11" s="538"/>
      <c r="QSJ11" s="538"/>
      <c r="QSK11" s="538"/>
      <c r="QSL11" s="538"/>
      <c r="QSM11" s="538"/>
      <c r="QSN11" s="538"/>
      <c r="QSO11" s="538"/>
      <c r="QSP11" s="538"/>
      <c r="QSQ11" s="538"/>
      <c r="QSR11" s="538"/>
      <c r="QSS11" s="538"/>
      <c r="QST11" s="538"/>
      <c r="QSU11" s="538"/>
      <c r="QSV11" s="538"/>
      <c r="QSW11" s="538"/>
      <c r="QSX11" s="538"/>
      <c r="QSY11" s="538"/>
      <c r="QSZ11" s="538"/>
      <c r="QTA11" s="538"/>
      <c r="QTB11" s="538"/>
      <c r="QTC11" s="538"/>
      <c r="QTD11" s="538"/>
      <c r="QTE11" s="538"/>
      <c r="QTF11" s="538"/>
      <c r="QTG11" s="538"/>
      <c r="QTH11" s="538"/>
      <c r="QTI11" s="538"/>
      <c r="QTJ11" s="538"/>
      <c r="QTK11" s="538"/>
      <c r="QTL11" s="538"/>
      <c r="QTM11" s="538"/>
      <c r="QTN11" s="538"/>
      <c r="QTO11" s="538"/>
      <c r="QTP11" s="538"/>
      <c r="QTQ11" s="538"/>
      <c r="QTR11" s="538"/>
      <c r="QTS11" s="538"/>
      <c r="QTT11" s="538"/>
      <c r="QTU11" s="538"/>
      <c r="QTV11" s="538"/>
      <c r="QTW11" s="538"/>
      <c r="QTX11" s="538"/>
      <c r="QTY11" s="538"/>
      <c r="QTZ11" s="538"/>
      <c r="QUA11" s="538"/>
      <c r="QUB11" s="538"/>
      <c r="QUC11" s="538"/>
      <c r="QUD11" s="538"/>
      <c r="QUE11" s="538"/>
      <c r="QUF11" s="538"/>
      <c r="QUG11" s="538"/>
      <c r="QUH11" s="538"/>
      <c r="QUI11" s="538"/>
      <c r="QUJ11" s="538"/>
      <c r="QUK11" s="538"/>
      <c r="QUL11" s="538"/>
      <c r="QUM11" s="538"/>
      <c r="QUN11" s="538"/>
      <c r="QUO11" s="538"/>
      <c r="QUP11" s="538"/>
      <c r="QUQ11" s="538"/>
      <c r="QUR11" s="538"/>
      <c r="QUS11" s="538"/>
      <c r="QUT11" s="538"/>
      <c r="QUU11" s="538"/>
      <c r="QUV11" s="538"/>
      <c r="QUW11" s="538"/>
      <c r="QUX11" s="538"/>
      <c r="QUY11" s="538"/>
      <c r="QUZ11" s="538"/>
      <c r="QVA11" s="538"/>
      <c r="QVB11" s="538"/>
      <c r="QVC11" s="538"/>
      <c r="QVD11" s="538"/>
      <c r="QVE11" s="538"/>
      <c r="QVF11" s="538"/>
      <c r="QVG11" s="538"/>
      <c r="QVH11" s="538"/>
      <c r="QVI11" s="538"/>
      <c r="QVJ11" s="538"/>
      <c r="QVK11" s="538"/>
      <c r="QVL11" s="538"/>
      <c r="QVM11" s="538"/>
      <c r="QVN11" s="538"/>
      <c r="QVO11" s="538"/>
      <c r="QVP11" s="538"/>
      <c r="QVQ11" s="538"/>
      <c r="QVR11" s="538"/>
      <c r="QVS11" s="538"/>
      <c r="QVT11" s="538"/>
      <c r="QVU11" s="538"/>
      <c r="QVV11" s="538"/>
      <c r="QVW11" s="538"/>
      <c r="QVX11" s="538"/>
      <c r="QVY11" s="538"/>
      <c r="QVZ11" s="538"/>
      <c r="QWA11" s="538"/>
      <c r="QWB11" s="538"/>
      <c r="QWC11" s="538"/>
      <c r="QWD11" s="538"/>
      <c r="QWE11" s="538"/>
      <c r="QWF11" s="538"/>
      <c r="QWG11" s="538"/>
      <c r="QWH11" s="538"/>
      <c r="QWI11" s="538"/>
      <c r="QWJ11" s="538"/>
      <c r="QWK11" s="538"/>
      <c r="QWL11" s="538"/>
      <c r="QWM11" s="538"/>
      <c r="QWN11" s="538"/>
      <c r="QWO11" s="538"/>
      <c r="QWP11" s="538"/>
      <c r="QWQ11" s="538"/>
      <c r="QWR11" s="538"/>
      <c r="QWS11" s="538"/>
      <c r="QWT11" s="538"/>
      <c r="QWU11" s="538"/>
      <c r="QWV11" s="538"/>
      <c r="QWW11" s="538"/>
      <c r="QWX11" s="538"/>
      <c r="QWY11" s="538"/>
      <c r="QWZ11" s="538"/>
      <c r="QXA11" s="538"/>
      <c r="QXB11" s="538"/>
      <c r="QXC11" s="538"/>
      <c r="QXD11" s="538"/>
      <c r="QXE11" s="538"/>
      <c r="QXF11" s="538"/>
      <c r="QXG11" s="538"/>
      <c r="QXH11" s="538"/>
      <c r="QXI11" s="538"/>
      <c r="QXJ11" s="538"/>
      <c r="QXK11" s="538"/>
      <c r="QXL11" s="538"/>
      <c r="QXM11" s="538"/>
      <c r="QXN11" s="538"/>
      <c r="QXO11" s="538"/>
      <c r="QXP11" s="538"/>
      <c r="QXQ11" s="538"/>
      <c r="QXR11" s="538"/>
      <c r="QXS11" s="538"/>
      <c r="QXT11" s="538"/>
      <c r="QXU11" s="538"/>
      <c r="QXV11" s="538"/>
      <c r="QXW11" s="538"/>
      <c r="QXX11" s="538"/>
      <c r="QXY11" s="538"/>
      <c r="QXZ11" s="538"/>
      <c r="QYA11" s="538"/>
      <c r="QYB11" s="538"/>
      <c r="QYC11" s="538"/>
      <c r="QYD11" s="538"/>
      <c r="QYE11" s="538"/>
      <c r="QYF11" s="538"/>
      <c r="QYG11" s="538"/>
      <c r="QYH11" s="538"/>
      <c r="QYI11" s="538"/>
      <c r="QYJ11" s="538"/>
      <c r="QYK11" s="538"/>
      <c r="QYL11" s="538"/>
      <c r="QYM11" s="538"/>
      <c r="QYN11" s="538"/>
      <c r="QYO11" s="538"/>
      <c r="QYP11" s="538"/>
      <c r="QYQ11" s="538"/>
      <c r="QYR11" s="538"/>
      <c r="QYS11" s="538"/>
      <c r="QYT11" s="538"/>
      <c r="QYU11" s="538"/>
      <c r="QYV11" s="538"/>
      <c r="QYW11" s="538"/>
      <c r="QYX11" s="538"/>
      <c r="QYY11" s="538"/>
      <c r="QYZ11" s="538"/>
      <c r="QZA11" s="538"/>
      <c r="QZB11" s="538"/>
      <c r="QZC11" s="538"/>
      <c r="QZD11" s="538"/>
      <c r="QZE11" s="538"/>
      <c r="QZF11" s="538"/>
      <c r="QZG11" s="538"/>
      <c r="QZH11" s="538"/>
      <c r="QZI11" s="538"/>
      <c r="QZJ11" s="538"/>
      <c r="QZK11" s="538"/>
      <c r="QZL11" s="538"/>
      <c r="QZM11" s="538"/>
      <c r="QZN11" s="538"/>
      <c r="QZO11" s="538"/>
      <c r="QZP11" s="538"/>
      <c r="QZQ11" s="538"/>
      <c r="QZR11" s="538"/>
      <c r="QZS11" s="538"/>
      <c r="QZT11" s="538"/>
      <c r="QZU11" s="538"/>
      <c r="QZV11" s="538"/>
      <c r="QZW11" s="538"/>
      <c r="QZX11" s="538"/>
      <c r="QZY11" s="538"/>
      <c r="QZZ11" s="538"/>
      <c r="RAA11" s="538"/>
      <c r="RAB11" s="538"/>
      <c r="RAC11" s="538"/>
      <c r="RAD11" s="538"/>
      <c r="RAE11" s="538"/>
      <c r="RAF11" s="538"/>
      <c r="RAG11" s="538"/>
      <c r="RAH11" s="538"/>
      <c r="RAI11" s="538"/>
      <c r="RAJ11" s="538"/>
      <c r="RAK11" s="538"/>
      <c r="RAL11" s="538"/>
      <c r="RAM11" s="538"/>
      <c r="RAN11" s="538"/>
      <c r="RAO11" s="538"/>
      <c r="RAP11" s="538"/>
      <c r="RAQ11" s="538"/>
      <c r="RAR11" s="538"/>
      <c r="RAS11" s="538"/>
      <c r="RAT11" s="538"/>
      <c r="RAU11" s="538"/>
      <c r="RAV11" s="538"/>
      <c r="RAW11" s="538"/>
      <c r="RAX11" s="538"/>
      <c r="RAY11" s="538"/>
      <c r="RAZ11" s="538"/>
      <c r="RBA11" s="538"/>
      <c r="RBB11" s="538"/>
      <c r="RBC11" s="538"/>
      <c r="RBD11" s="538"/>
      <c r="RBE11" s="538"/>
      <c r="RBF11" s="538"/>
      <c r="RBG11" s="538"/>
      <c r="RBH11" s="538"/>
      <c r="RBI11" s="538"/>
      <c r="RBJ11" s="538"/>
      <c r="RBK11" s="538"/>
      <c r="RBL11" s="538"/>
      <c r="RBM11" s="538"/>
      <c r="RBN11" s="538"/>
      <c r="RBO11" s="538"/>
      <c r="RBP11" s="538"/>
      <c r="RBQ11" s="538"/>
      <c r="RBR11" s="538"/>
      <c r="RBS11" s="538"/>
      <c r="RBT11" s="538"/>
      <c r="RBU11" s="538"/>
      <c r="RBV11" s="538"/>
      <c r="RBW11" s="538"/>
      <c r="RBX11" s="538"/>
      <c r="RBY11" s="538"/>
      <c r="RBZ11" s="538"/>
      <c r="RCA11" s="538"/>
      <c r="RCB11" s="538"/>
      <c r="RCC11" s="538"/>
      <c r="RCD11" s="538"/>
      <c r="RCE11" s="538"/>
      <c r="RCF11" s="538"/>
      <c r="RCG11" s="538"/>
      <c r="RCH11" s="538"/>
      <c r="RCI11" s="538"/>
      <c r="RCJ11" s="538"/>
      <c r="RCK11" s="538"/>
      <c r="RCL11" s="538"/>
      <c r="RCM11" s="538"/>
      <c r="RCN11" s="538"/>
      <c r="RCO11" s="538"/>
      <c r="RCP11" s="538"/>
      <c r="RCQ11" s="538"/>
      <c r="RCR11" s="538"/>
      <c r="RCS11" s="538"/>
      <c r="RCT11" s="538"/>
      <c r="RCU11" s="538"/>
      <c r="RCV11" s="538"/>
      <c r="RCW11" s="538"/>
      <c r="RCX11" s="538"/>
      <c r="RCY11" s="538"/>
      <c r="RCZ11" s="538"/>
      <c r="RDA11" s="538"/>
      <c r="RDB11" s="538"/>
      <c r="RDC11" s="538"/>
      <c r="RDD11" s="538"/>
      <c r="RDE11" s="538"/>
      <c r="RDF11" s="538"/>
      <c r="RDG11" s="538"/>
      <c r="RDH11" s="538"/>
      <c r="RDI11" s="538"/>
      <c r="RDJ11" s="538"/>
      <c r="RDK11" s="538"/>
      <c r="RDL11" s="538"/>
      <c r="RDM11" s="538"/>
      <c r="RDN11" s="538"/>
      <c r="RDO11" s="538"/>
      <c r="RDP11" s="538"/>
      <c r="RDQ11" s="538"/>
      <c r="RDR11" s="538"/>
      <c r="RDS11" s="538"/>
      <c r="RDT11" s="538"/>
      <c r="RDU11" s="538"/>
      <c r="RDV11" s="538"/>
      <c r="RDW11" s="538"/>
      <c r="RDX11" s="538"/>
      <c r="RDY11" s="538"/>
      <c r="RDZ11" s="538"/>
      <c r="REA11" s="538"/>
      <c r="REB11" s="538"/>
      <c r="REC11" s="538"/>
      <c r="RED11" s="538"/>
      <c r="REE11" s="538"/>
      <c r="REF11" s="538"/>
      <c r="REG11" s="538"/>
      <c r="REH11" s="538"/>
      <c r="REI11" s="538"/>
      <c r="REJ11" s="538"/>
      <c r="REK11" s="538"/>
      <c r="REL11" s="538"/>
      <c r="REM11" s="538"/>
      <c r="REN11" s="538"/>
      <c r="REO11" s="538"/>
      <c r="REP11" s="538"/>
      <c r="REQ11" s="538"/>
      <c r="RER11" s="538"/>
      <c r="RES11" s="538"/>
      <c r="RET11" s="538"/>
      <c r="REU11" s="538"/>
      <c r="REV11" s="538"/>
      <c r="REW11" s="538"/>
      <c r="REX11" s="538"/>
      <c r="REY11" s="538"/>
      <c r="REZ11" s="538"/>
      <c r="RFA11" s="538"/>
      <c r="RFB11" s="538"/>
      <c r="RFC11" s="538"/>
      <c r="RFD11" s="538"/>
      <c r="RFE11" s="538"/>
      <c r="RFF11" s="538"/>
      <c r="RFG11" s="538"/>
      <c r="RFH11" s="538"/>
      <c r="RFI11" s="538"/>
      <c r="RFJ11" s="538"/>
      <c r="RFK11" s="538"/>
      <c r="RFL11" s="538"/>
      <c r="RFM11" s="538"/>
      <c r="RFN11" s="538"/>
      <c r="RFO11" s="538"/>
      <c r="RFP11" s="538"/>
      <c r="RFQ11" s="538"/>
      <c r="RFR11" s="538"/>
      <c r="RFS11" s="538"/>
      <c r="RFT11" s="538"/>
      <c r="RFU11" s="538"/>
      <c r="RFV11" s="538"/>
      <c r="RFW11" s="538"/>
      <c r="RFX11" s="538"/>
      <c r="RFY11" s="538"/>
      <c r="RFZ11" s="538"/>
      <c r="RGA11" s="538"/>
      <c r="RGB11" s="538"/>
      <c r="RGC11" s="538"/>
      <c r="RGD11" s="538"/>
      <c r="RGE11" s="538"/>
      <c r="RGF11" s="538"/>
      <c r="RGG11" s="538"/>
      <c r="RGH11" s="538"/>
      <c r="RGI11" s="538"/>
      <c r="RGJ11" s="538"/>
      <c r="RGK11" s="538"/>
      <c r="RGL11" s="538"/>
      <c r="RGM11" s="538"/>
      <c r="RGN11" s="538"/>
      <c r="RGO11" s="538"/>
      <c r="RGP11" s="538"/>
      <c r="RGQ11" s="538"/>
      <c r="RGR11" s="538"/>
      <c r="RGS11" s="538"/>
      <c r="RGT11" s="538"/>
      <c r="RGU11" s="538"/>
      <c r="RGV11" s="538"/>
      <c r="RGW11" s="538"/>
      <c r="RGX11" s="538"/>
      <c r="RGY11" s="538"/>
      <c r="RGZ11" s="538"/>
      <c r="RHA11" s="538"/>
      <c r="RHB11" s="538"/>
      <c r="RHC11" s="538"/>
      <c r="RHD11" s="538"/>
      <c r="RHE11" s="538"/>
      <c r="RHF11" s="538"/>
      <c r="RHG11" s="538"/>
      <c r="RHH11" s="538"/>
      <c r="RHI11" s="538"/>
      <c r="RHJ11" s="538"/>
      <c r="RHK11" s="538"/>
      <c r="RHL11" s="538"/>
      <c r="RHM11" s="538"/>
      <c r="RHN11" s="538"/>
      <c r="RHO11" s="538"/>
      <c r="RHP11" s="538"/>
      <c r="RHQ11" s="538"/>
      <c r="RHR11" s="538"/>
      <c r="RHS11" s="538"/>
      <c r="RHT11" s="538"/>
      <c r="RHU11" s="538"/>
      <c r="RHV11" s="538"/>
      <c r="RHW11" s="538"/>
      <c r="RHX11" s="538"/>
      <c r="RHY11" s="538"/>
      <c r="RHZ11" s="538"/>
      <c r="RIA11" s="538"/>
      <c r="RIB11" s="538"/>
      <c r="RIC11" s="538"/>
      <c r="RID11" s="538"/>
      <c r="RIE11" s="538"/>
      <c r="RIF11" s="538"/>
      <c r="RIG11" s="538"/>
      <c r="RIH11" s="538"/>
      <c r="RII11" s="538"/>
      <c r="RIJ11" s="538"/>
      <c r="RIK11" s="538"/>
      <c r="RIL11" s="538"/>
      <c r="RIM11" s="538"/>
      <c r="RIN11" s="538"/>
      <c r="RIO11" s="538"/>
      <c r="RIP11" s="538"/>
      <c r="RIQ11" s="538"/>
      <c r="RIR11" s="538"/>
      <c r="RIS11" s="538"/>
      <c r="RIT11" s="538"/>
      <c r="RIU11" s="538"/>
      <c r="RIV11" s="538"/>
      <c r="RIW11" s="538"/>
      <c r="RIX11" s="538"/>
      <c r="RIY11" s="538"/>
      <c r="RIZ11" s="538"/>
      <c r="RJA11" s="538"/>
      <c r="RJB11" s="538"/>
      <c r="RJC11" s="538"/>
      <c r="RJD11" s="538"/>
      <c r="RJE11" s="538"/>
      <c r="RJF11" s="538"/>
      <c r="RJG11" s="538"/>
      <c r="RJH11" s="538"/>
      <c r="RJI11" s="538"/>
      <c r="RJJ11" s="538"/>
      <c r="RJK11" s="538"/>
      <c r="RJL11" s="538"/>
      <c r="RJM11" s="538"/>
      <c r="RJN11" s="538"/>
      <c r="RJO11" s="538"/>
      <c r="RJP11" s="538"/>
      <c r="RJQ11" s="538"/>
      <c r="RJR11" s="538"/>
      <c r="RJS11" s="538"/>
      <c r="RJT11" s="538"/>
      <c r="RJU11" s="538"/>
      <c r="RJV11" s="538"/>
      <c r="RJW11" s="538"/>
      <c r="RJX11" s="538"/>
      <c r="RJY11" s="538"/>
      <c r="RJZ11" s="538"/>
      <c r="RKA11" s="538"/>
      <c r="RKB11" s="538"/>
      <c r="RKC11" s="538"/>
      <c r="RKD11" s="538"/>
      <c r="RKE11" s="538"/>
      <c r="RKF11" s="538"/>
      <c r="RKG11" s="538"/>
      <c r="RKH11" s="538"/>
      <c r="RKI11" s="538"/>
      <c r="RKJ11" s="538"/>
      <c r="RKK11" s="538"/>
      <c r="RKL11" s="538"/>
      <c r="RKM11" s="538"/>
      <c r="RKN11" s="538"/>
      <c r="RKO11" s="538"/>
      <c r="RKP11" s="538"/>
      <c r="RKQ11" s="538"/>
      <c r="RKR11" s="538"/>
      <c r="RKS11" s="538"/>
      <c r="RKT11" s="538"/>
      <c r="RKU11" s="538"/>
      <c r="RKV11" s="538"/>
      <c r="RKW11" s="538"/>
      <c r="RKX11" s="538"/>
      <c r="RKY11" s="538"/>
      <c r="RKZ11" s="538"/>
      <c r="RLA11" s="538"/>
      <c r="RLB11" s="538"/>
      <c r="RLC11" s="538"/>
      <c r="RLD11" s="538"/>
      <c r="RLE11" s="538"/>
      <c r="RLF11" s="538"/>
      <c r="RLG11" s="538"/>
      <c r="RLH11" s="538"/>
      <c r="RLI11" s="538"/>
      <c r="RLJ11" s="538"/>
      <c r="RLK11" s="538"/>
      <c r="RLL11" s="538"/>
      <c r="RLM11" s="538"/>
      <c r="RLN11" s="538"/>
      <c r="RLO11" s="538"/>
      <c r="RLP11" s="538"/>
      <c r="RLQ11" s="538"/>
      <c r="RLR11" s="538"/>
      <c r="RLS11" s="538"/>
      <c r="RLT11" s="538"/>
      <c r="RLU11" s="538"/>
      <c r="RLV11" s="538"/>
      <c r="RLW11" s="538"/>
      <c r="RLX11" s="538"/>
      <c r="RLY11" s="538"/>
      <c r="RLZ11" s="538"/>
      <c r="RMA11" s="538"/>
      <c r="RMB11" s="538"/>
      <c r="RMC11" s="538"/>
      <c r="RMD11" s="538"/>
      <c r="RME11" s="538"/>
      <c r="RMF11" s="538"/>
      <c r="RMG11" s="538"/>
      <c r="RMH11" s="538"/>
      <c r="RMI11" s="538"/>
      <c r="RMJ11" s="538"/>
      <c r="RMK11" s="538"/>
      <c r="RML11" s="538"/>
      <c r="RMM11" s="538"/>
      <c r="RMN11" s="538"/>
      <c r="RMO11" s="538"/>
      <c r="RMP11" s="538"/>
      <c r="RMQ11" s="538"/>
      <c r="RMR11" s="538"/>
      <c r="RMS11" s="538"/>
      <c r="RMT11" s="538"/>
      <c r="RMU11" s="538"/>
      <c r="RMV11" s="538"/>
      <c r="RMW11" s="538"/>
      <c r="RMX11" s="538"/>
      <c r="RMY11" s="538"/>
      <c r="RMZ11" s="538"/>
      <c r="RNA11" s="538"/>
      <c r="RNB11" s="538"/>
      <c r="RNC11" s="538"/>
      <c r="RND11" s="538"/>
      <c r="RNE11" s="538"/>
      <c r="RNF11" s="538"/>
      <c r="RNG11" s="538"/>
      <c r="RNH11" s="538"/>
      <c r="RNI11" s="538"/>
      <c r="RNJ11" s="538"/>
      <c r="RNK11" s="538"/>
      <c r="RNL11" s="538"/>
      <c r="RNM11" s="538"/>
      <c r="RNN11" s="538"/>
      <c r="RNO11" s="538"/>
      <c r="RNP11" s="538"/>
      <c r="RNQ11" s="538"/>
      <c r="RNR11" s="538"/>
      <c r="RNS11" s="538"/>
      <c r="RNT11" s="538"/>
      <c r="RNU11" s="538"/>
      <c r="RNV11" s="538"/>
      <c r="RNW11" s="538"/>
      <c r="RNX11" s="538"/>
      <c r="RNY11" s="538"/>
      <c r="RNZ11" s="538"/>
      <c r="ROA11" s="538"/>
      <c r="ROB11" s="538"/>
      <c r="ROC11" s="538"/>
      <c r="ROD11" s="538"/>
      <c r="ROE11" s="538"/>
      <c r="ROF11" s="538"/>
      <c r="ROG11" s="538"/>
      <c r="ROH11" s="538"/>
      <c r="ROI11" s="538"/>
      <c r="ROJ11" s="538"/>
      <c r="ROK11" s="538"/>
      <c r="ROL11" s="538"/>
      <c r="ROM11" s="538"/>
      <c r="RON11" s="538"/>
      <c r="ROO11" s="538"/>
      <c r="ROP11" s="538"/>
      <c r="ROQ11" s="538"/>
      <c r="ROR11" s="538"/>
      <c r="ROS11" s="538"/>
      <c r="ROT11" s="538"/>
      <c r="ROU11" s="538"/>
      <c r="ROV11" s="538"/>
      <c r="ROW11" s="538"/>
      <c r="ROX11" s="538"/>
      <c r="ROY11" s="538"/>
      <c r="ROZ11" s="538"/>
      <c r="RPA11" s="538"/>
      <c r="RPB11" s="538"/>
      <c r="RPC11" s="538"/>
      <c r="RPD11" s="538"/>
      <c r="RPE11" s="538"/>
      <c r="RPF11" s="538"/>
      <c r="RPG11" s="538"/>
      <c r="RPH11" s="538"/>
      <c r="RPI11" s="538"/>
      <c r="RPJ11" s="538"/>
      <c r="RPK11" s="538"/>
      <c r="RPL11" s="538"/>
      <c r="RPM11" s="538"/>
      <c r="RPN11" s="538"/>
      <c r="RPO11" s="538"/>
      <c r="RPP11" s="538"/>
      <c r="RPQ11" s="538"/>
      <c r="RPR11" s="538"/>
      <c r="RPS11" s="538"/>
      <c r="RPT11" s="538"/>
      <c r="RPU11" s="538"/>
      <c r="RPV11" s="538"/>
      <c r="RPW11" s="538"/>
      <c r="RPX11" s="538"/>
      <c r="RPY11" s="538"/>
      <c r="RPZ11" s="538"/>
      <c r="RQA11" s="538"/>
      <c r="RQB11" s="538"/>
      <c r="RQC11" s="538"/>
      <c r="RQD11" s="538"/>
      <c r="RQE11" s="538"/>
      <c r="RQF11" s="538"/>
      <c r="RQG11" s="538"/>
      <c r="RQH11" s="538"/>
      <c r="RQI11" s="538"/>
      <c r="RQJ11" s="538"/>
      <c r="RQK11" s="538"/>
      <c r="RQL11" s="538"/>
      <c r="RQM11" s="538"/>
      <c r="RQN11" s="538"/>
      <c r="RQO11" s="538"/>
      <c r="RQP11" s="538"/>
      <c r="RQQ11" s="538"/>
      <c r="RQR11" s="538"/>
      <c r="RQS11" s="538"/>
      <c r="RQT11" s="538"/>
      <c r="RQU11" s="538"/>
      <c r="RQV11" s="538"/>
      <c r="RQW11" s="538"/>
      <c r="RQX11" s="538"/>
      <c r="RQY11" s="538"/>
      <c r="RQZ11" s="538"/>
      <c r="RRA11" s="538"/>
      <c r="RRB11" s="538"/>
      <c r="RRC11" s="538"/>
      <c r="RRD11" s="538"/>
      <c r="RRE11" s="538"/>
      <c r="RRF11" s="538"/>
      <c r="RRG11" s="538"/>
      <c r="RRH11" s="538"/>
      <c r="RRI11" s="538"/>
      <c r="RRJ11" s="538"/>
      <c r="RRK11" s="538"/>
      <c r="RRL11" s="538"/>
      <c r="RRM11" s="538"/>
      <c r="RRN11" s="538"/>
      <c r="RRO11" s="538"/>
      <c r="RRP11" s="538"/>
      <c r="RRQ11" s="538"/>
      <c r="RRR11" s="538"/>
      <c r="RRS11" s="538"/>
      <c r="RRT11" s="538"/>
      <c r="RRU11" s="538"/>
      <c r="RRV11" s="538"/>
      <c r="RRW11" s="538"/>
      <c r="RRX11" s="538"/>
      <c r="RRY11" s="538"/>
      <c r="RRZ11" s="538"/>
      <c r="RSA11" s="538"/>
      <c r="RSB11" s="538"/>
      <c r="RSC11" s="538"/>
      <c r="RSD11" s="538"/>
      <c r="RSE11" s="538"/>
      <c r="RSF11" s="538"/>
      <c r="RSG11" s="538"/>
      <c r="RSH11" s="538"/>
      <c r="RSI11" s="538"/>
      <c r="RSJ11" s="538"/>
      <c r="RSK11" s="538"/>
      <c r="RSL11" s="538"/>
      <c r="RSM11" s="538"/>
      <c r="RSN11" s="538"/>
      <c r="RSO11" s="538"/>
      <c r="RSP11" s="538"/>
      <c r="RSQ11" s="538"/>
      <c r="RSR11" s="538"/>
      <c r="RSS11" s="538"/>
      <c r="RST11" s="538"/>
      <c r="RSU11" s="538"/>
      <c r="RSV11" s="538"/>
      <c r="RSW11" s="538"/>
      <c r="RSX11" s="538"/>
      <c r="RSY11" s="538"/>
      <c r="RSZ11" s="538"/>
      <c r="RTA11" s="538"/>
      <c r="RTB11" s="538"/>
      <c r="RTC11" s="538"/>
      <c r="RTD11" s="538"/>
      <c r="RTE11" s="538"/>
      <c r="RTF11" s="538"/>
      <c r="RTG11" s="538"/>
      <c r="RTH11" s="538"/>
      <c r="RTI11" s="538"/>
      <c r="RTJ11" s="538"/>
      <c r="RTK11" s="538"/>
      <c r="RTL11" s="538"/>
      <c r="RTM11" s="538"/>
      <c r="RTN11" s="538"/>
      <c r="RTO11" s="538"/>
      <c r="RTP11" s="538"/>
      <c r="RTQ11" s="538"/>
      <c r="RTR11" s="538"/>
      <c r="RTS11" s="538"/>
      <c r="RTT11" s="538"/>
      <c r="RTU11" s="538"/>
      <c r="RTV11" s="538"/>
      <c r="RTW11" s="538"/>
      <c r="RTX11" s="538"/>
      <c r="RTY11" s="538"/>
      <c r="RTZ11" s="538"/>
      <c r="RUA11" s="538"/>
      <c r="RUB11" s="538"/>
      <c r="RUC11" s="538"/>
      <c r="RUD11" s="538"/>
      <c r="RUE11" s="538"/>
      <c r="RUF11" s="538"/>
      <c r="RUG11" s="538"/>
      <c r="RUH11" s="538"/>
      <c r="RUI11" s="538"/>
      <c r="RUJ11" s="538"/>
      <c r="RUK11" s="538"/>
      <c r="RUL11" s="538"/>
      <c r="RUM11" s="538"/>
      <c r="RUN11" s="538"/>
      <c r="RUO11" s="538"/>
      <c r="RUP11" s="538"/>
      <c r="RUQ11" s="538"/>
      <c r="RUR11" s="538"/>
      <c r="RUS11" s="538"/>
      <c r="RUT11" s="538"/>
      <c r="RUU11" s="538"/>
      <c r="RUV11" s="538"/>
      <c r="RUW11" s="538"/>
      <c r="RUX11" s="538"/>
      <c r="RUY11" s="538"/>
      <c r="RUZ11" s="538"/>
      <c r="RVA11" s="538"/>
      <c r="RVB11" s="538"/>
      <c r="RVC11" s="538"/>
      <c r="RVD11" s="538"/>
      <c r="RVE11" s="538"/>
      <c r="RVF11" s="538"/>
      <c r="RVG11" s="538"/>
      <c r="RVH11" s="538"/>
      <c r="RVI11" s="538"/>
      <c r="RVJ11" s="538"/>
      <c r="RVK11" s="538"/>
      <c r="RVL11" s="538"/>
      <c r="RVM11" s="538"/>
      <c r="RVN11" s="538"/>
      <c r="RVO11" s="538"/>
      <c r="RVP11" s="538"/>
      <c r="RVQ11" s="538"/>
      <c r="RVR11" s="538"/>
      <c r="RVS11" s="538"/>
      <c r="RVT11" s="538"/>
      <c r="RVU11" s="538"/>
      <c r="RVV11" s="538"/>
      <c r="RVW11" s="538"/>
      <c r="RVX11" s="538"/>
      <c r="RVY11" s="538"/>
      <c r="RVZ11" s="538"/>
      <c r="RWA11" s="538"/>
      <c r="RWB11" s="538"/>
      <c r="RWC11" s="538"/>
      <c r="RWD11" s="538"/>
      <c r="RWE11" s="538"/>
      <c r="RWF11" s="538"/>
      <c r="RWG11" s="538"/>
      <c r="RWH11" s="538"/>
      <c r="RWI11" s="538"/>
      <c r="RWJ11" s="538"/>
      <c r="RWK11" s="538"/>
      <c r="RWL11" s="538"/>
      <c r="RWM11" s="538"/>
      <c r="RWN11" s="538"/>
      <c r="RWO11" s="538"/>
      <c r="RWP11" s="538"/>
      <c r="RWQ11" s="538"/>
      <c r="RWR11" s="538"/>
      <c r="RWS11" s="538"/>
      <c r="RWT11" s="538"/>
      <c r="RWU11" s="538"/>
      <c r="RWV11" s="538"/>
      <c r="RWW11" s="538"/>
      <c r="RWX11" s="538"/>
      <c r="RWY11" s="538"/>
      <c r="RWZ11" s="538"/>
      <c r="RXA11" s="538"/>
      <c r="RXB11" s="538"/>
      <c r="RXC11" s="538"/>
      <c r="RXD11" s="538"/>
      <c r="RXE11" s="538"/>
      <c r="RXF11" s="538"/>
      <c r="RXG11" s="538"/>
      <c r="RXH11" s="538"/>
      <c r="RXI11" s="538"/>
      <c r="RXJ11" s="538"/>
      <c r="RXK11" s="538"/>
      <c r="RXL11" s="538"/>
      <c r="RXM11" s="538"/>
      <c r="RXN11" s="538"/>
      <c r="RXO11" s="538"/>
      <c r="RXP11" s="538"/>
      <c r="RXQ11" s="538"/>
      <c r="RXR11" s="538"/>
      <c r="RXS11" s="538"/>
      <c r="RXT11" s="538"/>
      <c r="RXU11" s="538"/>
      <c r="RXV11" s="538"/>
      <c r="RXW11" s="538"/>
      <c r="RXX11" s="538"/>
      <c r="RXY11" s="538"/>
      <c r="RXZ11" s="538"/>
      <c r="RYA11" s="538"/>
      <c r="RYB11" s="538"/>
      <c r="RYC11" s="538"/>
      <c r="RYD11" s="538"/>
      <c r="RYE11" s="538"/>
      <c r="RYF11" s="538"/>
      <c r="RYG11" s="538"/>
      <c r="RYH11" s="538"/>
      <c r="RYI11" s="538"/>
      <c r="RYJ11" s="538"/>
      <c r="RYK11" s="538"/>
      <c r="RYL11" s="538"/>
      <c r="RYM11" s="538"/>
      <c r="RYN11" s="538"/>
      <c r="RYO11" s="538"/>
      <c r="RYP11" s="538"/>
      <c r="RYQ11" s="538"/>
      <c r="RYR11" s="538"/>
      <c r="RYS11" s="538"/>
      <c r="RYT11" s="538"/>
      <c r="RYU11" s="538"/>
      <c r="RYV11" s="538"/>
      <c r="RYW11" s="538"/>
      <c r="RYX11" s="538"/>
      <c r="RYY11" s="538"/>
      <c r="RYZ11" s="538"/>
      <c r="RZA11" s="538"/>
      <c r="RZB11" s="538"/>
      <c r="RZC11" s="538"/>
      <c r="RZD11" s="538"/>
      <c r="RZE11" s="538"/>
      <c r="RZF11" s="538"/>
      <c r="RZG11" s="538"/>
      <c r="RZH11" s="538"/>
      <c r="RZI11" s="538"/>
      <c r="RZJ11" s="538"/>
      <c r="RZK11" s="538"/>
      <c r="RZL11" s="538"/>
      <c r="RZM11" s="538"/>
      <c r="RZN11" s="538"/>
      <c r="RZO11" s="538"/>
      <c r="RZP11" s="538"/>
      <c r="RZQ11" s="538"/>
      <c r="RZR11" s="538"/>
      <c r="RZS11" s="538"/>
      <c r="RZT11" s="538"/>
      <c r="RZU11" s="538"/>
      <c r="RZV11" s="538"/>
      <c r="RZW11" s="538"/>
      <c r="RZX11" s="538"/>
      <c r="RZY11" s="538"/>
      <c r="RZZ11" s="538"/>
      <c r="SAA11" s="538"/>
      <c r="SAB11" s="538"/>
      <c r="SAC11" s="538"/>
      <c r="SAD11" s="538"/>
      <c r="SAE11" s="538"/>
      <c r="SAF11" s="538"/>
      <c r="SAG11" s="538"/>
      <c r="SAH11" s="538"/>
      <c r="SAI11" s="538"/>
      <c r="SAJ11" s="538"/>
      <c r="SAK11" s="538"/>
      <c r="SAL11" s="538"/>
      <c r="SAM11" s="538"/>
      <c r="SAN11" s="538"/>
      <c r="SAO11" s="538"/>
      <c r="SAP11" s="538"/>
      <c r="SAQ11" s="538"/>
      <c r="SAR11" s="538"/>
      <c r="SAS11" s="538"/>
      <c r="SAT11" s="538"/>
      <c r="SAU11" s="538"/>
      <c r="SAV11" s="538"/>
      <c r="SAW11" s="538"/>
      <c r="SAX11" s="538"/>
      <c r="SAY11" s="538"/>
      <c r="SAZ11" s="538"/>
      <c r="SBA11" s="538"/>
      <c r="SBB11" s="538"/>
      <c r="SBC11" s="538"/>
      <c r="SBD11" s="538"/>
      <c r="SBE11" s="538"/>
      <c r="SBF11" s="538"/>
      <c r="SBG11" s="538"/>
      <c r="SBH11" s="538"/>
      <c r="SBI11" s="538"/>
      <c r="SBJ11" s="538"/>
      <c r="SBK11" s="538"/>
      <c r="SBL11" s="538"/>
      <c r="SBM11" s="538"/>
      <c r="SBN11" s="538"/>
      <c r="SBO11" s="538"/>
      <c r="SBP11" s="538"/>
      <c r="SBQ11" s="538"/>
      <c r="SBR11" s="538"/>
      <c r="SBS11" s="538"/>
      <c r="SBT11" s="538"/>
      <c r="SBU11" s="538"/>
      <c r="SBV11" s="538"/>
      <c r="SBW11" s="538"/>
      <c r="SBX11" s="538"/>
      <c r="SBY11" s="538"/>
      <c r="SBZ11" s="538"/>
      <c r="SCA11" s="538"/>
      <c r="SCB11" s="538"/>
      <c r="SCC11" s="538"/>
      <c r="SCD11" s="538"/>
      <c r="SCE11" s="538"/>
      <c r="SCF11" s="538"/>
      <c r="SCG11" s="538"/>
      <c r="SCH11" s="538"/>
      <c r="SCI11" s="538"/>
      <c r="SCJ11" s="538"/>
      <c r="SCK11" s="538"/>
      <c r="SCL11" s="538"/>
      <c r="SCM11" s="538"/>
      <c r="SCN11" s="538"/>
      <c r="SCO11" s="538"/>
      <c r="SCP11" s="538"/>
      <c r="SCQ11" s="538"/>
      <c r="SCR11" s="538"/>
      <c r="SCS11" s="538"/>
      <c r="SCT11" s="538"/>
      <c r="SCU11" s="538"/>
      <c r="SCV11" s="538"/>
      <c r="SCW11" s="538"/>
      <c r="SCX11" s="538"/>
      <c r="SCY11" s="538"/>
      <c r="SCZ11" s="538"/>
      <c r="SDA11" s="538"/>
      <c r="SDB11" s="538"/>
      <c r="SDC11" s="538"/>
      <c r="SDD11" s="538"/>
      <c r="SDE11" s="538"/>
      <c r="SDF11" s="538"/>
      <c r="SDG11" s="538"/>
      <c r="SDH11" s="538"/>
      <c r="SDI11" s="538"/>
      <c r="SDJ11" s="538"/>
      <c r="SDK11" s="538"/>
      <c r="SDL11" s="538"/>
      <c r="SDM11" s="538"/>
      <c r="SDN11" s="538"/>
      <c r="SDO11" s="538"/>
      <c r="SDP11" s="538"/>
      <c r="SDQ11" s="538"/>
      <c r="SDR11" s="538"/>
      <c r="SDS11" s="538"/>
      <c r="SDT11" s="538"/>
      <c r="SDU11" s="538"/>
      <c r="SDV11" s="538"/>
      <c r="SDW11" s="538"/>
      <c r="SDX11" s="538"/>
      <c r="SDY11" s="538"/>
      <c r="SDZ11" s="538"/>
      <c r="SEA11" s="538"/>
      <c r="SEB11" s="538"/>
      <c r="SEC11" s="538"/>
      <c r="SED11" s="538"/>
      <c r="SEE11" s="538"/>
      <c r="SEF11" s="538"/>
      <c r="SEG11" s="538"/>
      <c r="SEH11" s="538"/>
      <c r="SEI11" s="538"/>
      <c r="SEJ11" s="538"/>
      <c r="SEK11" s="538"/>
      <c r="SEL11" s="538"/>
      <c r="SEM11" s="538"/>
      <c r="SEN11" s="538"/>
      <c r="SEO11" s="538"/>
      <c r="SEP11" s="538"/>
      <c r="SEQ11" s="538"/>
      <c r="SER11" s="538"/>
      <c r="SES11" s="538"/>
      <c r="SET11" s="538"/>
      <c r="SEU11" s="538"/>
      <c r="SEV11" s="538"/>
      <c r="SEW11" s="538"/>
      <c r="SEX11" s="538"/>
      <c r="SEY11" s="538"/>
      <c r="SEZ11" s="538"/>
      <c r="SFA11" s="538"/>
      <c r="SFB11" s="538"/>
      <c r="SFC11" s="538"/>
      <c r="SFD11" s="538"/>
      <c r="SFE11" s="538"/>
      <c r="SFF11" s="538"/>
      <c r="SFG11" s="538"/>
      <c r="SFH11" s="538"/>
      <c r="SFI11" s="538"/>
      <c r="SFJ11" s="538"/>
      <c r="SFK11" s="538"/>
      <c r="SFL11" s="538"/>
      <c r="SFM11" s="538"/>
      <c r="SFN11" s="538"/>
      <c r="SFO11" s="538"/>
      <c r="SFP11" s="538"/>
      <c r="SFQ11" s="538"/>
      <c r="SFR11" s="538"/>
      <c r="SFS11" s="538"/>
      <c r="SFT11" s="538"/>
      <c r="SFU11" s="538"/>
      <c r="SFV11" s="538"/>
      <c r="SFW11" s="538"/>
      <c r="SFX11" s="538"/>
      <c r="SFY11" s="538"/>
      <c r="SFZ11" s="538"/>
      <c r="SGA11" s="538"/>
      <c r="SGB11" s="538"/>
      <c r="SGC11" s="538"/>
      <c r="SGD11" s="538"/>
      <c r="SGE11" s="538"/>
      <c r="SGF11" s="538"/>
      <c r="SGG11" s="538"/>
      <c r="SGH11" s="538"/>
      <c r="SGI11" s="538"/>
      <c r="SGJ11" s="538"/>
      <c r="SGK11" s="538"/>
      <c r="SGL11" s="538"/>
      <c r="SGM11" s="538"/>
      <c r="SGN11" s="538"/>
      <c r="SGO11" s="538"/>
      <c r="SGP11" s="538"/>
      <c r="SGQ11" s="538"/>
      <c r="SGR11" s="538"/>
      <c r="SGS11" s="538"/>
      <c r="SGT11" s="538"/>
      <c r="SGU11" s="538"/>
      <c r="SGV11" s="538"/>
      <c r="SGW11" s="538"/>
      <c r="SGX11" s="538"/>
      <c r="SGY11" s="538"/>
      <c r="SGZ11" s="538"/>
      <c r="SHA11" s="538"/>
      <c r="SHB11" s="538"/>
      <c r="SHC11" s="538"/>
      <c r="SHD11" s="538"/>
      <c r="SHE11" s="538"/>
      <c r="SHF11" s="538"/>
      <c r="SHG11" s="538"/>
      <c r="SHH11" s="538"/>
      <c r="SHI11" s="538"/>
      <c r="SHJ11" s="538"/>
      <c r="SHK11" s="538"/>
      <c r="SHL11" s="538"/>
      <c r="SHM11" s="538"/>
      <c r="SHN11" s="538"/>
      <c r="SHO11" s="538"/>
      <c r="SHP11" s="538"/>
      <c r="SHQ11" s="538"/>
      <c r="SHR11" s="538"/>
      <c r="SHS11" s="538"/>
      <c r="SHT11" s="538"/>
      <c r="SHU11" s="538"/>
      <c r="SHV11" s="538"/>
      <c r="SHW11" s="538"/>
      <c r="SHX11" s="538"/>
      <c r="SHY11" s="538"/>
      <c r="SHZ11" s="538"/>
      <c r="SIA11" s="538"/>
      <c r="SIB11" s="538"/>
      <c r="SIC11" s="538"/>
      <c r="SID11" s="538"/>
      <c r="SIE11" s="538"/>
      <c r="SIF11" s="538"/>
      <c r="SIG11" s="538"/>
      <c r="SIH11" s="538"/>
      <c r="SII11" s="538"/>
      <c r="SIJ11" s="538"/>
      <c r="SIK11" s="538"/>
      <c r="SIL11" s="538"/>
      <c r="SIM11" s="538"/>
      <c r="SIN11" s="538"/>
      <c r="SIO11" s="538"/>
      <c r="SIP11" s="538"/>
      <c r="SIQ11" s="538"/>
      <c r="SIR11" s="538"/>
      <c r="SIS11" s="538"/>
      <c r="SIT11" s="538"/>
      <c r="SIU11" s="538"/>
      <c r="SIV11" s="538"/>
      <c r="SIW11" s="538"/>
      <c r="SIX11" s="538"/>
      <c r="SIY11" s="538"/>
      <c r="SIZ11" s="538"/>
      <c r="SJA11" s="538"/>
      <c r="SJB11" s="538"/>
      <c r="SJC11" s="538"/>
      <c r="SJD11" s="538"/>
      <c r="SJE11" s="538"/>
      <c r="SJF11" s="538"/>
      <c r="SJG11" s="538"/>
      <c r="SJH11" s="538"/>
      <c r="SJI11" s="538"/>
      <c r="SJJ11" s="538"/>
      <c r="SJK11" s="538"/>
      <c r="SJL11" s="538"/>
      <c r="SJM11" s="538"/>
      <c r="SJN11" s="538"/>
      <c r="SJO11" s="538"/>
      <c r="SJP11" s="538"/>
      <c r="SJQ11" s="538"/>
      <c r="SJR11" s="538"/>
      <c r="SJS11" s="538"/>
      <c r="SJT11" s="538"/>
      <c r="SJU11" s="538"/>
      <c r="SJV11" s="538"/>
      <c r="SJW11" s="538"/>
      <c r="SJX11" s="538"/>
      <c r="SJY11" s="538"/>
      <c r="SJZ11" s="538"/>
      <c r="SKA11" s="538"/>
      <c r="SKB11" s="538"/>
      <c r="SKC11" s="538"/>
      <c r="SKD11" s="538"/>
      <c r="SKE11" s="538"/>
      <c r="SKF11" s="538"/>
      <c r="SKG11" s="538"/>
      <c r="SKH11" s="538"/>
      <c r="SKI11" s="538"/>
      <c r="SKJ11" s="538"/>
      <c r="SKK11" s="538"/>
      <c r="SKL11" s="538"/>
      <c r="SKM11" s="538"/>
      <c r="SKN11" s="538"/>
      <c r="SKO11" s="538"/>
      <c r="SKP11" s="538"/>
      <c r="SKQ11" s="538"/>
      <c r="SKR11" s="538"/>
      <c r="SKS11" s="538"/>
      <c r="SKT11" s="538"/>
      <c r="SKU11" s="538"/>
      <c r="SKV11" s="538"/>
      <c r="SKW11" s="538"/>
      <c r="SKX11" s="538"/>
      <c r="SKY11" s="538"/>
      <c r="SKZ11" s="538"/>
      <c r="SLA11" s="538"/>
      <c r="SLB11" s="538"/>
      <c r="SLC11" s="538"/>
      <c r="SLD11" s="538"/>
      <c r="SLE11" s="538"/>
      <c r="SLF11" s="538"/>
      <c r="SLG11" s="538"/>
      <c r="SLH11" s="538"/>
      <c r="SLI11" s="538"/>
      <c r="SLJ11" s="538"/>
      <c r="SLK11" s="538"/>
      <c r="SLL11" s="538"/>
      <c r="SLM11" s="538"/>
      <c r="SLN11" s="538"/>
      <c r="SLO11" s="538"/>
      <c r="SLP11" s="538"/>
      <c r="SLQ11" s="538"/>
      <c r="SLR11" s="538"/>
      <c r="SLS11" s="538"/>
      <c r="SLT11" s="538"/>
      <c r="SLU11" s="538"/>
      <c r="SLV11" s="538"/>
      <c r="SLW11" s="538"/>
      <c r="SLX11" s="538"/>
      <c r="SLY11" s="538"/>
      <c r="SLZ11" s="538"/>
      <c r="SMA11" s="538"/>
      <c r="SMB11" s="538"/>
      <c r="SMC11" s="538"/>
      <c r="SMD11" s="538"/>
      <c r="SME11" s="538"/>
      <c r="SMF11" s="538"/>
      <c r="SMG11" s="538"/>
      <c r="SMH11" s="538"/>
      <c r="SMI11" s="538"/>
      <c r="SMJ11" s="538"/>
      <c r="SMK11" s="538"/>
      <c r="SML11" s="538"/>
      <c r="SMM11" s="538"/>
      <c r="SMN11" s="538"/>
      <c r="SMO11" s="538"/>
      <c r="SMP11" s="538"/>
      <c r="SMQ11" s="538"/>
      <c r="SMR11" s="538"/>
      <c r="SMS11" s="538"/>
      <c r="SMT11" s="538"/>
      <c r="SMU11" s="538"/>
      <c r="SMV11" s="538"/>
      <c r="SMW11" s="538"/>
      <c r="SMX11" s="538"/>
      <c r="SMY11" s="538"/>
      <c r="SMZ11" s="538"/>
      <c r="SNA11" s="538"/>
      <c r="SNB11" s="538"/>
      <c r="SNC11" s="538"/>
      <c r="SND11" s="538"/>
      <c r="SNE11" s="538"/>
      <c r="SNF11" s="538"/>
      <c r="SNG11" s="538"/>
      <c r="SNH11" s="538"/>
      <c r="SNI11" s="538"/>
      <c r="SNJ11" s="538"/>
      <c r="SNK11" s="538"/>
      <c r="SNL11" s="538"/>
      <c r="SNM11" s="538"/>
      <c r="SNN11" s="538"/>
      <c r="SNO11" s="538"/>
      <c r="SNP11" s="538"/>
      <c r="SNQ11" s="538"/>
      <c r="SNR11" s="538"/>
      <c r="SNS11" s="538"/>
      <c r="SNT11" s="538"/>
      <c r="SNU11" s="538"/>
      <c r="SNV11" s="538"/>
      <c r="SNW11" s="538"/>
      <c r="SNX11" s="538"/>
      <c r="SNY11" s="538"/>
      <c r="SNZ11" s="538"/>
      <c r="SOA11" s="538"/>
      <c r="SOB11" s="538"/>
      <c r="SOC11" s="538"/>
      <c r="SOD11" s="538"/>
      <c r="SOE11" s="538"/>
      <c r="SOF11" s="538"/>
      <c r="SOG11" s="538"/>
      <c r="SOH11" s="538"/>
      <c r="SOI11" s="538"/>
      <c r="SOJ11" s="538"/>
      <c r="SOK11" s="538"/>
      <c r="SOL11" s="538"/>
      <c r="SOM11" s="538"/>
      <c r="SON11" s="538"/>
      <c r="SOO11" s="538"/>
      <c r="SOP11" s="538"/>
      <c r="SOQ11" s="538"/>
      <c r="SOR11" s="538"/>
      <c r="SOS11" s="538"/>
      <c r="SOT11" s="538"/>
      <c r="SOU11" s="538"/>
      <c r="SOV11" s="538"/>
      <c r="SOW11" s="538"/>
      <c r="SOX11" s="538"/>
      <c r="SOY11" s="538"/>
      <c r="SOZ11" s="538"/>
      <c r="SPA11" s="538"/>
      <c r="SPB11" s="538"/>
      <c r="SPC11" s="538"/>
      <c r="SPD11" s="538"/>
      <c r="SPE11" s="538"/>
      <c r="SPF11" s="538"/>
      <c r="SPG11" s="538"/>
      <c r="SPH11" s="538"/>
      <c r="SPI11" s="538"/>
      <c r="SPJ11" s="538"/>
      <c r="SPK11" s="538"/>
      <c r="SPL11" s="538"/>
      <c r="SPM11" s="538"/>
      <c r="SPN11" s="538"/>
      <c r="SPO11" s="538"/>
      <c r="SPP11" s="538"/>
      <c r="SPQ11" s="538"/>
      <c r="SPR11" s="538"/>
      <c r="SPS11" s="538"/>
      <c r="SPT11" s="538"/>
      <c r="SPU11" s="538"/>
      <c r="SPV11" s="538"/>
      <c r="SPW11" s="538"/>
      <c r="SPX11" s="538"/>
      <c r="SPY11" s="538"/>
      <c r="SPZ11" s="538"/>
      <c r="SQA11" s="538"/>
      <c r="SQB11" s="538"/>
      <c r="SQC11" s="538"/>
      <c r="SQD11" s="538"/>
      <c r="SQE11" s="538"/>
      <c r="SQF11" s="538"/>
      <c r="SQG11" s="538"/>
      <c r="SQH11" s="538"/>
      <c r="SQI11" s="538"/>
      <c r="SQJ11" s="538"/>
      <c r="SQK11" s="538"/>
      <c r="SQL11" s="538"/>
      <c r="SQM11" s="538"/>
      <c r="SQN11" s="538"/>
      <c r="SQO11" s="538"/>
      <c r="SQP11" s="538"/>
      <c r="SQQ11" s="538"/>
      <c r="SQR11" s="538"/>
      <c r="SQS11" s="538"/>
      <c r="SQT11" s="538"/>
      <c r="SQU11" s="538"/>
      <c r="SQV11" s="538"/>
      <c r="SQW11" s="538"/>
      <c r="SQX11" s="538"/>
      <c r="SQY11" s="538"/>
      <c r="SQZ11" s="538"/>
      <c r="SRA11" s="538"/>
      <c r="SRB11" s="538"/>
      <c r="SRC11" s="538"/>
      <c r="SRD11" s="538"/>
      <c r="SRE11" s="538"/>
      <c r="SRF11" s="538"/>
      <c r="SRG11" s="538"/>
      <c r="SRH11" s="538"/>
      <c r="SRI11" s="538"/>
      <c r="SRJ11" s="538"/>
      <c r="SRK11" s="538"/>
      <c r="SRL11" s="538"/>
      <c r="SRM11" s="538"/>
      <c r="SRN11" s="538"/>
      <c r="SRO11" s="538"/>
      <c r="SRP11" s="538"/>
      <c r="SRQ11" s="538"/>
      <c r="SRR11" s="538"/>
      <c r="SRS11" s="538"/>
      <c r="SRT11" s="538"/>
      <c r="SRU11" s="538"/>
      <c r="SRV11" s="538"/>
      <c r="SRW11" s="538"/>
      <c r="SRX11" s="538"/>
      <c r="SRY11" s="538"/>
      <c r="SRZ11" s="538"/>
      <c r="SSA11" s="538"/>
      <c r="SSB11" s="538"/>
      <c r="SSC11" s="538"/>
      <c r="SSD11" s="538"/>
      <c r="SSE11" s="538"/>
      <c r="SSF11" s="538"/>
      <c r="SSG11" s="538"/>
      <c r="SSH11" s="538"/>
      <c r="SSI11" s="538"/>
      <c r="SSJ11" s="538"/>
      <c r="SSK11" s="538"/>
      <c r="SSL11" s="538"/>
      <c r="SSM11" s="538"/>
      <c r="SSN11" s="538"/>
      <c r="SSO11" s="538"/>
      <c r="SSP11" s="538"/>
      <c r="SSQ11" s="538"/>
      <c r="SSR11" s="538"/>
      <c r="SSS11" s="538"/>
      <c r="SST11" s="538"/>
      <c r="SSU11" s="538"/>
      <c r="SSV11" s="538"/>
      <c r="SSW11" s="538"/>
      <c r="SSX11" s="538"/>
      <c r="SSY11" s="538"/>
      <c r="SSZ11" s="538"/>
      <c r="STA11" s="538"/>
      <c r="STB11" s="538"/>
      <c r="STC11" s="538"/>
      <c r="STD11" s="538"/>
      <c r="STE11" s="538"/>
      <c r="STF11" s="538"/>
      <c r="STG11" s="538"/>
      <c r="STH11" s="538"/>
      <c r="STI11" s="538"/>
      <c r="STJ11" s="538"/>
      <c r="STK11" s="538"/>
      <c r="STL11" s="538"/>
      <c r="STM11" s="538"/>
      <c r="STN11" s="538"/>
      <c r="STO11" s="538"/>
      <c r="STP11" s="538"/>
      <c r="STQ11" s="538"/>
      <c r="STR11" s="538"/>
      <c r="STS11" s="538"/>
      <c r="STT11" s="538"/>
      <c r="STU11" s="538"/>
      <c r="STV11" s="538"/>
      <c r="STW11" s="538"/>
      <c r="STX11" s="538"/>
      <c r="STY11" s="538"/>
      <c r="STZ11" s="538"/>
      <c r="SUA11" s="538"/>
      <c r="SUB11" s="538"/>
      <c r="SUC11" s="538"/>
      <c r="SUD11" s="538"/>
      <c r="SUE11" s="538"/>
      <c r="SUF11" s="538"/>
      <c r="SUG11" s="538"/>
      <c r="SUH11" s="538"/>
      <c r="SUI11" s="538"/>
      <c r="SUJ11" s="538"/>
      <c r="SUK11" s="538"/>
      <c r="SUL11" s="538"/>
      <c r="SUM11" s="538"/>
      <c r="SUN11" s="538"/>
      <c r="SUO11" s="538"/>
      <c r="SUP11" s="538"/>
      <c r="SUQ11" s="538"/>
      <c r="SUR11" s="538"/>
      <c r="SUS11" s="538"/>
      <c r="SUT11" s="538"/>
      <c r="SUU11" s="538"/>
      <c r="SUV11" s="538"/>
      <c r="SUW11" s="538"/>
      <c r="SUX11" s="538"/>
      <c r="SUY11" s="538"/>
      <c r="SUZ11" s="538"/>
      <c r="SVA11" s="538"/>
      <c r="SVB11" s="538"/>
      <c r="SVC11" s="538"/>
      <c r="SVD11" s="538"/>
      <c r="SVE11" s="538"/>
      <c r="SVF11" s="538"/>
      <c r="SVG11" s="538"/>
      <c r="SVH11" s="538"/>
      <c r="SVI11" s="538"/>
      <c r="SVJ11" s="538"/>
      <c r="SVK11" s="538"/>
      <c r="SVL11" s="538"/>
      <c r="SVM11" s="538"/>
      <c r="SVN11" s="538"/>
      <c r="SVO11" s="538"/>
      <c r="SVP11" s="538"/>
      <c r="SVQ11" s="538"/>
      <c r="SVR11" s="538"/>
      <c r="SVS11" s="538"/>
      <c r="SVT11" s="538"/>
      <c r="SVU11" s="538"/>
      <c r="SVV11" s="538"/>
      <c r="SVW11" s="538"/>
      <c r="SVX11" s="538"/>
      <c r="SVY11" s="538"/>
      <c r="SVZ11" s="538"/>
      <c r="SWA11" s="538"/>
      <c r="SWB11" s="538"/>
      <c r="SWC11" s="538"/>
      <c r="SWD11" s="538"/>
      <c r="SWE11" s="538"/>
      <c r="SWF11" s="538"/>
      <c r="SWG11" s="538"/>
      <c r="SWH11" s="538"/>
      <c r="SWI11" s="538"/>
      <c r="SWJ11" s="538"/>
      <c r="SWK11" s="538"/>
      <c r="SWL11" s="538"/>
      <c r="SWM11" s="538"/>
      <c r="SWN11" s="538"/>
      <c r="SWO11" s="538"/>
      <c r="SWP11" s="538"/>
      <c r="SWQ11" s="538"/>
      <c r="SWR11" s="538"/>
      <c r="SWS11" s="538"/>
      <c r="SWT11" s="538"/>
      <c r="SWU11" s="538"/>
      <c r="SWV11" s="538"/>
      <c r="SWW11" s="538"/>
      <c r="SWX11" s="538"/>
      <c r="SWY11" s="538"/>
      <c r="SWZ11" s="538"/>
      <c r="SXA11" s="538"/>
      <c r="SXB11" s="538"/>
      <c r="SXC11" s="538"/>
      <c r="SXD11" s="538"/>
      <c r="SXE11" s="538"/>
      <c r="SXF11" s="538"/>
      <c r="SXG11" s="538"/>
      <c r="SXH11" s="538"/>
      <c r="SXI11" s="538"/>
      <c r="SXJ11" s="538"/>
      <c r="SXK11" s="538"/>
      <c r="SXL11" s="538"/>
      <c r="SXM11" s="538"/>
      <c r="SXN11" s="538"/>
      <c r="SXO11" s="538"/>
      <c r="SXP11" s="538"/>
      <c r="SXQ11" s="538"/>
      <c r="SXR11" s="538"/>
      <c r="SXS11" s="538"/>
      <c r="SXT11" s="538"/>
      <c r="SXU11" s="538"/>
      <c r="SXV11" s="538"/>
      <c r="SXW11" s="538"/>
      <c r="SXX11" s="538"/>
      <c r="SXY11" s="538"/>
      <c r="SXZ11" s="538"/>
      <c r="SYA11" s="538"/>
      <c r="SYB11" s="538"/>
      <c r="SYC11" s="538"/>
      <c r="SYD11" s="538"/>
      <c r="SYE11" s="538"/>
      <c r="SYF11" s="538"/>
      <c r="SYG11" s="538"/>
      <c r="SYH11" s="538"/>
      <c r="SYI11" s="538"/>
      <c r="SYJ11" s="538"/>
      <c r="SYK11" s="538"/>
      <c r="SYL11" s="538"/>
      <c r="SYM11" s="538"/>
      <c r="SYN11" s="538"/>
      <c r="SYO11" s="538"/>
      <c r="SYP11" s="538"/>
      <c r="SYQ11" s="538"/>
      <c r="SYR11" s="538"/>
      <c r="SYS11" s="538"/>
      <c r="SYT11" s="538"/>
      <c r="SYU11" s="538"/>
      <c r="SYV11" s="538"/>
      <c r="SYW11" s="538"/>
      <c r="SYX11" s="538"/>
      <c r="SYY11" s="538"/>
      <c r="SYZ11" s="538"/>
      <c r="SZA11" s="538"/>
      <c r="SZB11" s="538"/>
      <c r="SZC11" s="538"/>
      <c r="SZD11" s="538"/>
      <c r="SZE11" s="538"/>
      <c r="SZF11" s="538"/>
      <c r="SZG11" s="538"/>
      <c r="SZH11" s="538"/>
      <c r="SZI11" s="538"/>
      <c r="SZJ11" s="538"/>
      <c r="SZK11" s="538"/>
      <c r="SZL11" s="538"/>
      <c r="SZM11" s="538"/>
      <c r="SZN11" s="538"/>
      <c r="SZO11" s="538"/>
      <c r="SZP11" s="538"/>
      <c r="SZQ11" s="538"/>
      <c r="SZR11" s="538"/>
      <c r="SZS11" s="538"/>
      <c r="SZT11" s="538"/>
      <c r="SZU11" s="538"/>
      <c r="SZV11" s="538"/>
      <c r="SZW11" s="538"/>
      <c r="SZX11" s="538"/>
      <c r="SZY11" s="538"/>
      <c r="SZZ11" s="538"/>
      <c r="TAA11" s="538"/>
      <c r="TAB11" s="538"/>
      <c r="TAC11" s="538"/>
      <c r="TAD11" s="538"/>
      <c r="TAE11" s="538"/>
      <c r="TAF11" s="538"/>
      <c r="TAG11" s="538"/>
      <c r="TAH11" s="538"/>
      <c r="TAI11" s="538"/>
      <c r="TAJ11" s="538"/>
      <c r="TAK11" s="538"/>
      <c r="TAL11" s="538"/>
      <c r="TAM11" s="538"/>
      <c r="TAN11" s="538"/>
      <c r="TAO11" s="538"/>
      <c r="TAP11" s="538"/>
      <c r="TAQ11" s="538"/>
      <c r="TAR11" s="538"/>
      <c r="TAS11" s="538"/>
      <c r="TAT11" s="538"/>
      <c r="TAU11" s="538"/>
      <c r="TAV11" s="538"/>
      <c r="TAW11" s="538"/>
      <c r="TAX11" s="538"/>
      <c r="TAY11" s="538"/>
      <c r="TAZ11" s="538"/>
      <c r="TBA11" s="538"/>
      <c r="TBB11" s="538"/>
      <c r="TBC11" s="538"/>
      <c r="TBD11" s="538"/>
      <c r="TBE11" s="538"/>
      <c r="TBF11" s="538"/>
      <c r="TBG11" s="538"/>
      <c r="TBH11" s="538"/>
      <c r="TBI11" s="538"/>
      <c r="TBJ11" s="538"/>
      <c r="TBK11" s="538"/>
      <c r="TBL11" s="538"/>
      <c r="TBM11" s="538"/>
      <c r="TBN11" s="538"/>
      <c r="TBO11" s="538"/>
      <c r="TBP11" s="538"/>
      <c r="TBQ11" s="538"/>
      <c r="TBR11" s="538"/>
      <c r="TBS11" s="538"/>
      <c r="TBT11" s="538"/>
      <c r="TBU11" s="538"/>
      <c r="TBV11" s="538"/>
      <c r="TBW11" s="538"/>
      <c r="TBX11" s="538"/>
      <c r="TBY11" s="538"/>
      <c r="TBZ11" s="538"/>
      <c r="TCA11" s="538"/>
      <c r="TCB11" s="538"/>
      <c r="TCC11" s="538"/>
      <c r="TCD11" s="538"/>
      <c r="TCE11" s="538"/>
      <c r="TCF11" s="538"/>
      <c r="TCG11" s="538"/>
      <c r="TCH11" s="538"/>
      <c r="TCI11" s="538"/>
      <c r="TCJ11" s="538"/>
      <c r="TCK11" s="538"/>
      <c r="TCL11" s="538"/>
      <c r="TCM11" s="538"/>
      <c r="TCN11" s="538"/>
      <c r="TCO11" s="538"/>
      <c r="TCP11" s="538"/>
      <c r="TCQ11" s="538"/>
      <c r="TCR11" s="538"/>
      <c r="TCS11" s="538"/>
      <c r="TCT11" s="538"/>
      <c r="TCU11" s="538"/>
      <c r="TCV11" s="538"/>
      <c r="TCW11" s="538"/>
      <c r="TCX11" s="538"/>
      <c r="TCY11" s="538"/>
      <c r="TCZ11" s="538"/>
      <c r="TDA11" s="538"/>
      <c r="TDB11" s="538"/>
      <c r="TDC11" s="538"/>
      <c r="TDD11" s="538"/>
      <c r="TDE11" s="538"/>
      <c r="TDF11" s="538"/>
      <c r="TDG11" s="538"/>
      <c r="TDH11" s="538"/>
      <c r="TDI11" s="538"/>
      <c r="TDJ11" s="538"/>
      <c r="TDK11" s="538"/>
      <c r="TDL11" s="538"/>
      <c r="TDM11" s="538"/>
      <c r="TDN11" s="538"/>
      <c r="TDO11" s="538"/>
      <c r="TDP11" s="538"/>
      <c r="TDQ11" s="538"/>
      <c r="TDR11" s="538"/>
      <c r="TDS11" s="538"/>
      <c r="TDT11" s="538"/>
      <c r="TDU11" s="538"/>
      <c r="TDV11" s="538"/>
      <c r="TDW11" s="538"/>
      <c r="TDX11" s="538"/>
      <c r="TDY11" s="538"/>
      <c r="TDZ11" s="538"/>
      <c r="TEA11" s="538"/>
      <c r="TEB11" s="538"/>
      <c r="TEC11" s="538"/>
      <c r="TED11" s="538"/>
      <c r="TEE11" s="538"/>
      <c r="TEF11" s="538"/>
      <c r="TEG11" s="538"/>
      <c r="TEH11" s="538"/>
      <c r="TEI11" s="538"/>
      <c r="TEJ11" s="538"/>
      <c r="TEK11" s="538"/>
      <c r="TEL11" s="538"/>
      <c r="TEM11" s="538"/>
      <c r="TEN11" s="538"/>
      <c r="TEO11" s="538"/>
      <c r="TEP11" s="538"/>
      <c r="TEQ11" s="538"/>
      <c r="TER11" s="538"/>
      <c r="TES11" s="538"/>
      <c r="TET11" s="538"/>
      <c r="TEU11" s="538"/>
      <c r="TEV11" s="538"/>
      <c r="TEW11" s="538"/>
      <c r="TEX11" s="538"/>
      <c r="TEY11" s="538"/>
      <c r="TEZ11" s="538"/>
      <c r="TFA11" s="538"/>
      <c r="TFB11" s="538"/>
      <c r="TFC11" s="538"/>
      <c r="TFD11" s="538"/>
      <c r="TFE11" s="538"/>
      <c r="TFF11" s="538"/>
      <c r="TFG11" s="538"/>
      <c r="TFH11" s="538"/>
      <c r="TFI11" s="538"/>
      <c r="TFJ11" s="538"/>
      <c r="TFK11" s="538"/>
      <c r="TFL11" s="538"/>
      <c r="TFM11" s="538"/>
      <c r="TFN11" s="538"/>
      <c r="TFO11" s="538"/>
      <c r="TFP11" s="538"/>
      <c r="TFQ11" s="538"/>
      <c r="TFR11" s="538"/>
      <c r="TFS11" s="538"/>
      <c r="TFT11" s="538"/>
      <c r="TFU11" s="538"/>
      <c r="TFV11" s="538"/>
      <c r="TFW11" s="538"/>
      <c r="TFX11" s="538"/>
      <c r="TFY11" s="538"/>
      <c r="TFZ11" s="538"/>
      <c r="TGA11" s="538"/>
      <c r="TGB11" s="538"/>
      <c r="TGC11" s="538"/>
      <c r="TGD11" s="538"/>
      <c r="TGE11" s="538"/>
      <c r="TGF11" s="538"/>
      <c r="TGG11" s="538"/>
      <c r="TGH11" s="538"/>
      <c r="TGI11" s="538"/>
      <c r="TGJ11" s="538"/>
      <c r="TGK11" s="538"/>
      <c r="TGL11" s="538"/>
      <c r="TGM11" s="538"/>
      <c r="TGN11" s="538"/>
      <c r="TGO11" s="538"/>
      <c r="TGP11" s="538"/>
      <c r="TGQ11" s="538"/>
      <c r="TGR11" s="538"/>
      <c r="TGS11" s="538"/>
      <c r="TGT11" s="538"/>
      <c r="TGU11" s="538"/>
      <c r="TGV11" s="538"/>
      <c r="TGW11" s="538"/>
      <c r="TGX11" s="538"/>
      <c r="TGY11" s="538"/>
      <c r="TGZ11" s="538"/>
      <c r="THA11" s="538"/>
      <c r="THB11" s="538"/>
      <c r="THC11" s="538"/>
      <c r="THD11" s="538"/>
      <c r="THE11" s="538"/>
      <c r="THF11" s="538"/>
      <c r="THG11" s="538"/>
      <c r="THH11" s="538"/>
      <c r="THI11" s="538"/>
      <c r="THJ11" s="538"/>
      <c r="THK11" s="538"/>
      <c r="THL11" s="538"/>
      <c r="THM11" s="538"/>
      <c r="THN11" s="538"/>
      <c r="THO11" s="538"/>
      <c r="THP11" s="538"/>
      <c r="THQ11" s="538"/>
      <c r="THR11" s="538"/>
      <c r="THS11" s="538"/>
      <c r="THT11" s="538"/>
      <c r="THU11" s="538"/>
      <c r="THV11" s="538"/>
      <c r="THW11" s="538"/>
      <c r="THX11" s="538"/>
      <c r="THY11" s="538"/>
      <c r="THZ11" s="538"/>
      <c r="TIA11" s="538"/>
      <c r="TIB11" s="538"/>
      <c r="TIC11" s="538"/>
      <c r="TID11" s="538"/>
      <c r="TIE11" s="538"/>
      <c r="TIF11" s="538"/>
      <c r="TIG11" s="538"/>
      <c r="TIH11" s="538"/>
      <c r="TII11" s="538"/>
      <c r="TIJ11" s="538"/>
      <c r="TIK11" s="538"/>
      <c r="TIL11" s="538"/>
      <c r="TIM11" s="538"/>
      <c r="TIN11" s="538"/>
      <c r="TIO11" s="538"/>
      <c r="TIP11" s="538"/>
      <c r="TIQ11" s="538"/>
      <c r="TIR11" s="538"/>
      <c r="TIS11" s="538"/>
      <c r="TIT11" s="538"/>
      <c r="TIU11" s="538"/>
      <c r="TIV11" s="538"/>
      <c r="TIW11" s="538"/>
      <c r="TIX11" s="538"/>
      <c r="TIY11" s="538"/>
      <c r="TIZ11" s="538"/>
      <c r="TJA11" s="538"/>
      <c r="TJB11" s="538"/>
      <c r="TJC11" s="538"/>
      <c r="TJD11" s="538"/>
      <c r="TJE11" s="538"/>
      <c r="TJF11" s="538"/>
      <c r="TJG11" s="538"/>
      <c r="TJH11" s="538"/>
      <c r="TJI11" s="538"/>
      <c r="TJJ11" s="538"/>
      <c r="TJK11" s="538"/>
      <c r="TJL11" s="538"/>
      <c r="TJM11" s="538"/>
      <c r="TJN11" s="538"/>
      <c r="TJO11" s="538"/>
      <c r="TJP11" s="538"/>
      <c r="TJQ11" s="538"/>
      <c r="TJR11" s="538"/>
      <c r="TJS11" s="538"/>
      <c r="TJT11" s="538"/>
      <c r="TJU11" s="538"/>
      <c r="TJV11" s="538"/>
      <c r="TJW11" s="538"/>
      <c r="TJX11" s="538"/>
      <c r="TJY11" s="538"/>
      <c r="TJZ11" s="538"/>
      <c r="TKA11" s="538"/>
      <c r="TKB11" s="538"/>
      <c r="TKC11" s="538"/>
      <c r="TKD11" s="538"/>
      <c r="TKE11" s="538"/>
      <c r="TKF11" s="538"/>
      <c r="TKG11" s="538"/>
      <c r="TKH11" s="538"/>
      <c r="TKI11" s="538"/>
      <c r="TKJ11" s="538"/>
      <c r="TKK11" s="538"/>
      <c r="TKL11" s="538"/>
      <c r="TKM11" s="538"/>
      <c r="TKN11" s="538"/>
      <c r="TKO11" s="538"/>
      <c r="TKP11" s="538"/>
      <c r="TKQ11" s="538"/>
      <c r="TKR11" s="538"/>
      <c r="TKS11" s="538"/>
      <c r="TKT11" s="538"/>
      <c r="TKU11" s="538"/>
      <c r="TKV11" s="538"/>
      <c r="TKW11" s="538"/>
      <c r="TKX11" s="538"/>
      <c r="TKY11" s="538"/>
      <c r="TKZ11" s="538"/>
      <c r="TLA11" s="538"/>
      <c r="TLB11" s="538"/>
      <c r="TLC11" s="538"/>
      <c r="TLD11" s="538"/>
      <c r="TLE11" s="538"/>
      <c r="TLF11" s="538"/>
      <c r="TLG11" s="538"/>
      <c r="TLH11" s="538"/>
      <c r="TLI11" s="538"/>
      <c r="TLJ11" s="538"/>
      <c r="TLK11" s="538"/>
      <c r="TLL11" s="538"/>
      <c r="TLM11" s="538"/>
      <c r="TLN11" s="538"/>
      <c r="TLO11" s="538"/>
      <c r="TLP11" s="538"/>
      <c r="TLQ11" s="538"/>
      <c r="TLR11" s="538"/>
      <c r="TLS11" s="538"/>
      <c r="TLT11" s="538"/>
      <c r="TLU11" s="538"/>
      <c r="TLV11" s="538"/>
      <c r="TLW11" s="538"/>
      <c r="TLX11" s="538"/>
      <c r="TLY11" s="538"/>
      <c r="TLZ11" s="538"/>
      <c r="TMA11" s="538"/>
      <c r="TMB11" s="538"/>
      <c r="TMC11" s="538"/>
      <c r="TMD11" s="538"/>
      <c r="TME11" s="538"/>
      <c r="TMF11" s="538"/>
      <c r="TMG11" s="538"/>
      <c r="TMH11" s="538"/>
      <c r="TMI11" s="538"/>
      <c r="TMJ11" s="538"/>
      <c r="TMK11" s="538"/>
      <c r="TML11" s="538"/>
      <c r="TMM11" s="538"/>
      <c r="TMN11" s="538"/>
      <c r="TMO11" s="538"/>
      <c r="TMP11" s="538"/>
      <c r="TMQ11" s="538"/>
      <c r="TMR11" s="538"/>
      <c r="TMS11" s="538"/>
      <c r="TMT11" s="538"/>
      <c r="TMU11" s="538"/>
      <c r="TMV11" s="538"/>
      <c r="TMW11" s="538"/>
      <c r="TMX11" s="538"/>
      <c r="TMY11" s="538"/>
      <c r="TMZ11" s="538"/>
      <c r="TNA11" s="538"/>
      <c r="TNB11" s="538"/>
      <c r="TNC11" s="538"/>
      <c r="TND11" s="538"/>
      <c r="TNE11" s="538"/>
      <c r="TNF11" s="538"/>
      <c r="TNG11" s="538"/>
      <c r="TNH11" s="538"/>
      <c r="TNI11" s="538"/>
      <c r="TNJ11" s="538"/>
      <c r="TNK11" s="538"/>
      <c r="TNL11" s="538"/>
      <c r="TNM11" s="538"/>
      <c r="TNN11" s="538"/>
      <c r="TNO11" s="538"/>
      <c r="TNP11" s="538"/>
      <c r="TNQ11" s="538"/>
      <c r="TNR11" s="538"/>
      <c r="TNS11" s="538"/>
      <c r="TNT11" s="538"/>
      <c r="TNU11" s="538"/>
      <c r="TNV11" s="538"/>
      <c r="TNW11" s="538"/>
      <c r="TNX11" s="538"/>
      <c r="TNY11" s="538"/>
      <c r="TNZ11" s="538"/>
      <c r="TOA11" s="538"/>
      <c r="TOB11" s="538"/>
      <c r="TOC11" s="538"/>
      <c r="TOD11" s="538"/>
      <c r="TOE11" s="538"/>
      <c r="TOF11" s="538"/>
      <c r="TOG11" s="538"/>
      <c r="TOH11" s="538"/>
      <c r="TOI11" s="538"/>
      <c r="TOJ11" s="538"/>
      <c r="TOK11" s="538"/>
      <c r="TOL11" s="538"/>
      <c r="TOM11" s="538"/>
      <c r="TON11" s="538"/>
      <c r="TOO11" s="538"/>
      <c r="TOP11" s="538"/>
      <c r="TOQ11" s="538"/>
      <c r="TOR11" s="538"/>
      <c r="TOS11" s="538"/>
      <c r="TOT11" s="538"/>
      <c r="TOU11" s="538"/>
      <c r="TOV11" s="538"/>
      <c r="TOW11" s="538"/>
      <c r="TOX11" s="538"/>
      <c r="TOY11" s="538"/>
      <c r="TOZ11" s="538"/>
      <c r="TPA11" s="538"/>
      <c r="TPB11" s="538"/>
      <c r="TPC11" s="538"/>
      <c r="TPD11" s="538"/>
      <c r="TPE11" s="538"/>
      <c r="TPF11" s="538"/>
      <c r="TPG11" s="538"/>
      <c r="TPH11" s="538"/>
      <c r="TPI11" s="538"/>
      <c r="TPJ11" s="538"/>
      <c r="TPK11" s="538"/>
      <c r="TPL11" s="538"/>
      <c r="TPM11" s="538"/>
      <c r="TPN11" s="538"/>
      <c r="TPO11" s="538"/>
      <c r="TPP11" s="538"/>
      <c r="TPQ11" s="538"/>
      <c r="TPR11" s="538"/>
      <c r="TPS11" s="538"/>
      <c r="TPT11" s="538"/>
      <c r="TPU11" s="538"/>
      <c r="TPV11" s="538"/>
      <c r="TPW11" s="538"/>
      <c r="TPX11" s="538"/>
      <c r="TPY11" s="538"/>
      <c r="TPZ11" s="538"/>
      <c r="TQA11" s="538"/>
      <c r="TQB11" s="538"/>
      <c r="TQC11" s="538"/>
      <c r="TQD11" s="538"/>
      <c r="TQE11" s="538"/>
      <c r="TQF11" s="538"/>
      <c r="TQG11" s="538"/>
      <c r="TQH11" s="538"/>
      <c r="TQI11" s="538"/>
      <c r="TQJ11" s="538"/>
      <c r="TQK11" s="538"/>
      <c r="TQL11" s="538"/>
      <c r="TQM11" s="538"/>
      <c r="TQN11" s="538"/>
      <c r="TQO11" s="538"/>
      <c r="TQP11" s="538"/>
      <c r="TQQ11" s="538"/>
      <c r="TQR11" s="538"/>
      <c r="TQS11" s="538"/>
      <c r="TQT11" s="538"/>
      <c r="TQU11" s="538"/>
      <c r="TQV11" s="538"/>
      <c r="TQW11" s="538"/>
      <c r="TQX11" s="538"/>
      <c r="TQY11" s="538"/>
      <c r="TQZ11" s="538"/>
      <c r="TRA11" s="538"/>
      <c r="TRB11" s="538"/>
      <c r="TRC11" s="538"/>
      <c r="TRD11" s="538"/>
      <c r="TRE11" s="538"/>
      <c r="TRF11" s="538"/>
      <c r="TRG11" s="538"/>
      <c r="TRH11" s="538"/>
      <c r="TRI11" s="538"/>
      <c r="TRJ11" s="538"/>
      <c r="TRK11" s="538"/>
      <c r="TRL11" s="538"/>
      <c r="TRM11" s="538"/>
      <c r="TRN11" s="538"/>
      <c r="TRO11" s="538"/>
      <c r="TRP11" s="538"/>
      <c r="TRQ11" s="538"/>
      <c r="TRR11" s="538"/>
      <c r="TRS11" s="538"/>
      <c r="TRT11" s="538"/>
      <c r="TRU11" s="538"/>
      <c r="TRV11" s="538"/>
      <c r="TRW11" s="538"/>
      <c r="TRX11" s="538"/>
      <c r="TRY11" s="538"/>
      <c r="TRZ11" s="538"/>
      <c r="TSA11" s="538"/>
      <c r="TSB11" s="538"/>
      <c r="TSC11" s="538"/>
      <c r="TSD11" s="538"/>
      <c r="TSE11" s="538"/>
      <c r="TSF11" s="538"/>
      <c r="TSG11" s="538"/>
      <c r="TSH11" s="538"/>
      <c r="TSI11" s="538"/>
      <c r="TSJ11" s="538"/>
      <c r="TSK11" s="538"/>
      <c r="TSL11" s="538"/>
      <c r="TSM11" s="538"/>
      <c r="TSN11" s="538"/>
      <c r="TSO11" s="538"/>
      <c r="TSP11" s="538"/>
      <c r="TSQ11" s="538"/>
      <c r="TSR11" s="538"/>
      <c r="TSS11" s="538"/>
      <c r="TST11" s="538"/>
      <c r="TSU11" s="538"/>
      <c r="TSV11" s="538"/>
      <c r="TSW11" s="538"/>
      <c r="TSX11" s="538"/>
      <c r="TSY11" s="538"/>
      <c r="TSZ11" s="538"/>
      <c r="TTA11" s="538"/>
      <c r="TTB11" s="538"/>
      <c r="TTC11" s="538"/>
      <c r="TTD11" s="538"/>
      <c r="TTE11" s="538"/>
      <c r="TTF11" s="538"/>
      <c r="TTG11" s="538"/>
      <c r="TTH11" s="538"/>
      <c r="TTI11" s="538"/>
      <c r="TTJ11" s="538"/>
      <c r="TTK11" s="538"/>
      <c r="TTL11" s="538"/>
      <c r="TTM11" s="538"/>
      <c r="TTN11" s="538"/>
      <c r="TTO11" s="538"/>
      <c r="TTP11" s="538"/>
      <c r="TTQ11" s="538"/>
      <c r="TTR11" s="538"/>
      <c r="TTS11" s="538"/>
      <c r="TTT11" s="538"/>
      <c r="TTU11" s="538"/>
      <c r="TTV11" s="538"/>
      <c r="TTW11" s="538"/>
      <c r="TTX11" s="538"/>
      <c r="TTY11" s="538"/>
      <c r="TTZ11" s="538"/>
      <c r="TUA11" s="538"/>
      <c r="TUB11" s="538"/>
      <c r="TUC11" s="538"/>
      <c r="TUD11" s="538"/>
      <c r="TUE11" s="538"/>
      <c r="TUF11" s="538"/>
      <c r="TUG11" s="538"/>
      <c r="TUH11" s="538"/>
      <c r="TUI11" s="538"/>
      <c r="TUJ11" s="538"/>
      <c r="TUK11" s="538"/>
      <c r="TUL11" s="538"/>
      <c r="TUM11" s="538"/>
      <c r="TUN11" s="538"/>
      <c r="TUO11" s="538"/>
      <c r="TUP11" s="538"/>
      <c r="TUQ11" s="538"/>
      <c r="TUR11" s="538"/>
      <c r="TUS11" s="538"/>
      <c r="TUT11" s="538"/>
      <c r="TUU11" s="538"/>
      <c r="TUV11" s="538"/>
      <c r="TUW11" s="538"/>
      <c r="TUX11" s="538"/>
      <c r="TUY11" s="538"/>
      <c r="TUZ11" s="538"/>
      <c r="TVA11" s="538"/>
      <c r="TVB11" s="538"/>
      <c r="TVC11" s="538"/>
      <c r="TVD11" s="538"/>
      <c r="TVE11" s="538"/>
      <c r="TVF11" s="538"/>
      <c r="TVG11" s="538"/>
      <c r="TVH11" s="538"/>
      <c r="TVI11" s="538"/>
      <c r="TVJ11" s="538"/>
      <c r="TVK11" s="538"/>
      <c r="TVL11" s="538"/>
      <c r="TVM11" s="538"/>
      <c r="TVN11" s="538"/>
      <c r="TVO11" s="538"/>
      <c r="TVP11" s="538"/>
      <c r="TVQ11" s="538"/>
      <c r="TVR11" s="538"/>
      <c r="TVS11" s="538"/>
      <c r="TVT11" s="538"/>
      <c r="TVU11" s="538"/>
      <c r="TVV11" s="538"/>
      <c r="TVW11" s="538"/>
      <c r="TVX11" s="538"/>
      <c r="TVY11" s="538"/>
      <c r="TVZ11" s="538"/>
      <c r="TWA11" s="538"/>
      <c r="TWB11" s="538"/>
      <c r="TWC11" s="538"/>
      <c r="TWD11" s="538"/>
      <c r="TWE11" s="538"/>
      <c r="TWF11" s="538"/>
      <c r="TWG11" s="538"/>
      <c r="TWH11" s="538"/>
      <c r="TWI11" s="538"/>
      <c r="TWJ11" s="538"/>
      <c r="TWK11" s="538"/>
      <c r="TWL11" s="538"/>
      <c r="TWM11" s="538"/>
      <c r="TWN11" s="538"/>
      <c r="TWO11" s="538"/>
      <c r="TWP11" s="538"/>
      <c r="TWQ11" s="538"/>
      <c r="TWR11" s="538"/>
      <c r="TWS11" s="538"/>
      <c r="TWT11" s="538"/>
      <c r="TWU11" s="538"/>
      <c r="TWV11" s="538"/>
      <c r="TWW11" s="538"/>
      <c r="TWX11" s="538"/>
      <c r="TWY11" s="538"/>
      <c r="TWZ11" s="538"/>
      <c r="TXA11" s="538"/>
      <c r="TXB11" s="538"/>
      <c r="TXC11" s="538"/>
      <c r="TXD11" s="538"/>
      <c r="TXE11" s="538"/>
      <c r="TXF11" s="538"/>
      <c r="TXG11" s="538"/>
      <c r="TXH11" s="538"/>
      <c r="TXI11" s="538"/>
      <c r="TXJ11" s="538"/>
      <c r="TXK11" s="538"/>
      <c r="TXL11" s="538"/>
      <c r="TXM11" s="538"/>
      <c r="TXN11" s="538"/>
      <c r="TXO11" s="538"/>
      <c r="TXP11" s="538"/>
      <c r="TXQ11" s="538"/>
      <c r="TXR11" s="538"/>
      <c r="TXS11" s="538"/>
      <c r="TXT11" s="538"/>
      <c r="TXU11" s="538"/>
      <c r="TXV11" s="538"/>
      <c r="TXW11" s="538"/>
      <c r="TXX11" s="538"/>
      <c r="TXY11" s="538"/>
      <c r="TXZ11" s="538"/>
      <c r="TYA11" s="538"/>
      <c r="TYB11" s="538"/>
      <c r="TYC11" s="538"/>
      <c r="TYD11" s="538"/>
      <c r="TYE11" s="538"/>
      <c r="TYF11" s="538"/>
      <c r="TYG11" s="538"/>
      <c r="TYH11" s="538"/>
      <c r="TYI11" s="538"/>
      <c r="TYJ11" s="538"/>
      <c r="TYK11" s="538"/>
      <c r="TYL11" s="538"/>
      <c r="TYM11" s="538"/>
      <c r="TYN11" s="538"/>
      <c r="TYO11" s="538"/>
      <c r="TYP11" s="538"/>
      <c r="TYQ11" s="538"/>
      <c r="TYR11" s="538"/>
      <c r="TYS11" s="538"/>
      <c r="TYT11" s="538"/>
      <c r="TYU11" s="538"/>
      <c r="TYV11" s="538"/>
      <c r="TYW11" s="538"/>
      <c r="TYX11" s="538"/>
      <c r="TYY11" s="538"/>
      <c r="TYZ11" s="538"/>
      <c r="TZA11" s="538"/>
      <c r="TZB11" s="538"/>
      <c r="TZC11" s="538"/>
      <c r="TZD11" s="538"/>
      <c r="TZE11" s="538"/>
      <c r="TZF11" s="538"/>
      <c r="TZG11" s="538"/>
      <c r="TZH11" s="538"/>
      <c r="TZI11" s="538"/>
      <c r="TZJ11" s="538"/>
      <c r="TZK11" s="538"/>
      <c r="TZL11" s="538"/>
      <c r="TZM11" s="538"/>
      <c r="TZN11" s="538"/>
      <c r="TZO11" s="538"/>
      <c r="TZP11" s="538"/>
      <c r="TZQ11" s="538"/>
      <c r="TZR11" s="538"/>
      <c r="TZS11" s="538"/>
      <c r="TZT11" s="538"/>
      <c r="TZU11" s="538"/>
      <c r="TZV11" s="538"/>
      <c r="TZW11" s="538"/>
      <c r="TZX11" s="538"/>
      <c r="TZY11" s="538"/>
      <c r="TZZ11" s="538"/>
      <c r="UAA11" s="538"/>
      <c r="UAB11" s="538"/>
      <c r="UAC11" s="538"/>
      <c r="UAD11" s="538"/>
      <c r="UAE11" s="538"/>
      <c r="UAF11" s="538"/>
      <c r="UAG11" s="538"/>
      <c r="UAH11" s="538"/>
      <c r="UAI11" s="538"/>
      <c r="UAJ11" s="538"/>
      <c r="UAK11" s="538"/>
      <c r="UAL11" s="538"/>
      <c r="UAM11" s="538"/>
      <c r="UAN11" s="538"/>
      <c r="UAO11" s="538"/>
      <c r="UAP11" s="538"/>
      <c r="UAQ11" s="538"/>
      <c r="UAR11" s="538"/>
      <c r="UAS11" s="538"/>
      <c r="UAT11" s="538"/>
      <c r="UAU11" s="538"/>
      <c r="UAV11" s="538"/>
      <c r="UAW11" s="538"/>
      <c r="UAX11" s="538"/>
      <c r="UAY11" s="538"/>
      <c r="UAZ11" s="538"/>
      <c r="UBA11" s="538"/>
      <c r="UBB11" s="538"/>
      <c r="UBC11" s="538"/>
      <c r="UBD11" s="538"/>
      <c r="UBE11" s="538"/>
      <c r="UBF11" s="538"/>
      <c r="UBG11" s="538"/>
      <c r="UBH11" s="538"/>
      <c r="UBI11" s="538"/>
      <c r="UBJ11" s="538"/>
      <c r="UBK11" s="538"/>
      <c r="UBL11" s="538"/>
      <c r="UBM11" s="538"/>
      <c r="UBN11" s="538"/>
      <c r="UBO11" s="538"/>
      <c r="UBP11" s="538"/>
      <c r="UBQ11" s="538"/>
      <c r="UBR11" s="538"/>
      <c r="UBS11" s="538"/>
      <c r="UBT11" s="538"/>
      <c r="UBU11" s="538"/>
      <c r="UBV11" s="538"/>
      <c r="UBW11" s="538"/>
      <c r="UBX11" s="538"/>
      <c r="UBY11" s="538"/>
      <c r="UBZ11" s="538"/>
      <c r="UCA11" s="538"/>
      <c r="UCB11" s="538"/>
      <c r="UCC11" s="538"/>
      <c r="UCD11" s="538"/>
      <c r="UCE11" s="538"/>
      <c r="UCF11" s="538"/>
      <c r="UCG11" s="538"/>
      <c r="UCH11" s="538"/>
      <c r="UCI11" s="538"/>
      <c r="UCJ11" s="538"/>
      <c r="UCK11" s="538"/>
      <c r="UCL11" s="538"/>
      <c r="UCM11" s="538"/>
      <c r="UCN11" s="538"/>
      <c r="UCO11" s="538"/>
      <c r="UCP11" s="538"/>
      <c r="UCQ11" s="538"/>
      <c r="UCR11" s="538"/>
      <c r="UCS11" s="538"/>
      <c r="UCT11" s="538"/>
      <c r="UCU11" s="538"/>
      <c r="UCV11" s="538"/>
      <c r="UCW11" s="538"/>
      <c r="UCX11" s="538"/>
      <c r="UCY11" s="538"/>
      <c r="UCZ11" s="538"/>
      <c r="UDA11" s="538"/>
      <c r="UDB11" s="538"/>
      <c r="UDC11" s="538"/>
      <c r="UDD11" s="538"/>
      <c r="UDE11" s="538"/>
      <c r="UDF11" s="538"/>
      <c r="UDG11" s="538"/>
      <c r="UDH11" s="538"/>
      <c r="UDI11" s="538"/>
      <c r="UDJ11" s="538"/>
      <c r="UDK11" s="538"/>
      <c r="UDL11" s="538"/>
      <c r="UDM11" s="538"/>
      <c r="UDN11" s="538"/>
      <c r="UDO11" s="538"/>
      <c r="UDP11" s="538"/>
      <c r="UDQ11" s="538"/>
      <c r="UDR11" s="538"/>
      <c r="UDS11" s="538"/>
      <c r="UDT11" s="538"/>
      <c r="UDU11" s="538"/>
      <c r="UDV11" s="538"/>
      <c r="UDW11" s="538"/>
      <c r="UDX11" s="538"/>
      <c r="UDY11" s="538"/>
      <c r="UDZ11" s="538"/>
      <c r="UEA11" s="538"/>
      <c r="UEB11" s="538"/>
      <c r="UEC11" s="538"/>
      <c r="UED11" s="538"/>
      <c r="UEE11" s="538"/>
      <c r="UEF11" s="538"/>
      <c r="UEG11" s="538"/>
      <c r="UEH11" s="538"/>
      <c r="UEI11" s="538"/>
      <c r="UEJ11" s="538"/>
      <c r="UEK11" s="538"/>
      <c r="UEL11" s="538"/>
      <c r="UEM11" s="538"/>
      <c r="UEN11" s="538"/>
      <c r="UEO11" s="538"/>
      <c r="UEP11" s="538"/>
      <c r="UEQ11" s="538"/>
      <c r="UER11" s="538"/>
      <c r="UES11" s="538"/>
      <c r="UET11" s="538"/>
      <c r="UEU11" s="538"/>
      <c r="UEV11" s="538"/>
      <c r="UEW11" s="538"/>
      <c r="UEX11" s="538"/>
      <c r="UEY11" s="538"/>
      <c r="UEZ11" s="538"/>
      <c r="UFA11" s="538"/>
      <c r="UFB11" s="538"/>
      <c r="UFC11" s="538"/>
      <c r="UFD11" s="538"/>
      <c r="UFE11" s="538"/>
      <c r="UFF11" s="538"/>
      <c r="UFG11" s="538"/>
      <c r="UFH11" s="538"/>
      <c r="UFI11" s="538"/>
      <c r="UFJ11" s="538"/>
      <c r="UFK11" s="538"/>
      <c r="UFL11" s="538"/>
      <c r="UFM11" s="538"/>
      <c r="UFN11" s="538"/>
      <c r="UFO11" s="538"/>
      <c r="UFP11" s="538"/>
      <c r="UFQ11" s="538"/>
      <c r="UFR11" s="538"/>
      <c r="UFS11" s="538"/>
      <c r="UFT11" s="538"/>
      <c r="UFU11" s="538"/>
      <c r="UFV11" s="538"/>
      <c r="UFW11" s="538"/>
      <c r="UFX11" s="538"/>
      <c r="UFY11" s="538"/>
      <c r="UFZ11" s="538"/>
      <c r="UGA11" s="538"/>
      <c r="UGB11" s="538"/>
      <c r="UGC11" s="538"/>
      <c r="UGD11" s="538"/>
      <c r="UGE11" s="538"/>
      <c r="UGF11" s="538"/>
      <c r="UGG11" s="538"/>
      <c r="UGH11" s="538"/>
      <c r="UGI11" s="538"/>
      <c r="UGJ11" s="538"/>
      <c r="UGK11" s="538"/>
      <c r="UGL11" s="538"/>
      <c r="UGM11" s="538"/>
      <c r="UGN11" s="538"/>
      <c r="UGO11" s="538"/>
      <c r="UGP11" s="538"/>
      <c r="UGQ11" s="538"/>
      <c r="UGR11" s="538"/>
      <c r="UGS11" s="538"/>
      <c r="UGT11" s="538"/>
      <c r="UGU11" s="538"/>
      <c r="UGV11" s="538"/>
      <c r="UGW11" s="538"/>
      <c r="UGX11" s="538"/>
      <c r="UGY11" s="538"/>
      <c r="UGZ11" s="538"/>
      <c r="UHA11" s="538"/>
      <c r="UHB11" s="538"/>
      <c r="UHC11" s="538"/>
      <c r="UHD11" s="538"/>
      <c r="UHE11" s="538"/>
      <c r="UHF11" s="538"/>
      <c r="UHG11" s="538"/>
      <c r="UHH11" s="538"/>
      <c r="UHI11" s="538"/>
      <c r="UHJ11" s="538"/>
      <c r="UHK11" s="538"/>
      <c r="UHL11" s="538"/>
      <c r="UHM11" s="538"/>
      <c r="UHN11" s="538"/>
      <c r="UHO11" s="538"/>
      <c r="UHP11" s="538"/>
      <c r="UHQ11" s="538"/>
      <c r="UHR11" s="538"/>
      <c r="UHS11" s="538"/>
      <c r="UHT11" s="538"/>
      <c r="UHU11" s="538"/>
      <c r="UHV11" s="538"/>
      <c r="UHW11" s="538"/>
      <c r="UHX11" s="538"/>
      <c r="UHY11" s="538"/>
      <c r="UHZ11" s="538"/>
      <c r="UIA11" s="538"/>
      <c r="UIB11" s="538"/>
      <c r="UIC11" s="538"/>
      <c r="UID11" s="538"/>
      <c r="UIE11" s="538"/>
      <c r="UIF11" s="538"/>
      <c r="UIG11" s="538"/>
      <c r="UIH11" s="538"/>
      <c r="UII11" s="538"/>
      <c r="UIJ11" s="538"/>
      <c r="UIK11" s="538"/>
      <c r="UIL11" s="538"/>
      <c r="UIM11" s="538"/>
      <c r="UIN11" s="538"/>
      <c r="UIO11" s="538"/>
      <c r="UIP11" s="538"/>
      <c r="UIQ11" s="538"/>
      <c r="UIR11" s="538"/>
      <c r="UIS11" s="538"/>
      <c r="UIT11" s="538"/>
      <c r="UIU11" s="538"/>
      <c r="UIV11" s="538"/>
      <c r="UIW11" s="538"/>
      <c r="UIX11" s="538"/>
      <c r="UIY11" s="538"/>
      <c r="UIZ11" s="538"/>
      <c r="UJA11" s="538"/>
      <c r="UJB11" s="538"/>
      <c r="UJC11" s="538"/>
      <c r="UJD11" s="538"/>
      <c r="UJE11" s="538"/>
      <c r="UJF11" s="538"/>
      <c r="UJG11" s="538"/>
      <c r="UJH11" s="538"/>
      <c r="UJI11" s="538"/>
      <c r="UJJ11" s="538"/>
      <c r="UJK11" s="538"/>
      <c r="UJL11" s="538"/>
      <c r="UJM11" s="538"/>
      <c r="UJN11" s="538"/>
      <c r="UJO11" s="538"/>
      <c r="UJP11" s="538"/>
      <c r="UJQ11" s="538"/>
      <c r="UJR11" s="538"/>
      <c r="UJS11" s="538"/>
      <c r="UJT11" s="538"/>
      <c r="UJU11" s="538"/>
      <c r="UJV11" s="538"/>
      <c r="UJW11" s="538"/>
      <c r="UJX11" s="538"/>
      <c r="UJY11" s="538"/>
      <c r="UJZ11" s="538"/>
      <c r="UKA11" s="538"/>
      <c r="UKB11" s="538"/>
      <c r="UKC11" s="538"/>
      <c r="UKD11" s="538"/>
      <c r="UKE11" s="538"/>
      <c r="UKF11" s="538"/>
      <c r="UKG11" s="538"/>
      <c r="UKH11" s="538"/>
      <c r="UKI11" s="538"/>
      <c r="UKJ11" s="538"/>
      <c r="UKK11" s="538"/>
      <c r="UKL11" s="538"/>
      <c r="UKM11" s="538"/>
      <c r="UKN11" s="538"/>
      <c r="UKO11" s="538"/>
      <c r="UKP11" s="538"/>
      <c r="UKQ11" s="538"/>
      <c r="UKR11" s="538"/>
      <c r="UKS11" s="538"/>
      <c r="UKT11" s="538"/>
      <c r="UKU11" s="538"/>
      <c r="UKV11" s="538"/>
      <c r="UKW11" s="538"/>
      <c r="UKX11" s="538"/>
      <c r="UKY11" s="538"/>
      <c r="UKZ11" s="538"/>
      <c r="ULA11" s="538"/>
      <c r="ULB11" s="538"/>
      <c r="ULC11" s="538"/>
      <c r="ULD11" s="538"/>
      <c r="ULE11" s="538"/>
      <c r="ULF11" s="538"/>
      <c r="ULG11" s="538"/>
      <c r="ULH11" s="538"/>
      <c r="ULI11" s="538"/>
      <c r="ULJ11" s="538"/>
      <c r="ULK11" s="538"/>
      <c r="ULL11" s="538"/>
      <c r="ULM11" s="538"/>
      <c r="ULN11" s="538"/>
      <c r="ULO11" s="538"/>
      <c r="ULP11" s="538"/>
      <c r="ULQ11" s="538"/>
      <c r="ULR11" s="538"/>
      <c r="ULS11" s="538"/>
      <c r="ULT11" s="538"/>
      <c r="ULU11" s="538"/>
      <c r="ULV11" s="538"/>
      <c r="ULW11" s="538"/>
      <c r="ULX11" s="538"/>
      <c r="ULY11" s="538"/>
      <c r="ULZ11" s="538"/>
      <c r="UMA11" s="538"/>
      <c r="UMB11" s="538"/>
      <c r="UMC11" s="538"/>
      <c r="UMD11" s="538"/>
      <c r="UME11" s="538"/>
      <c r="UMF11" s="538"/>
      <c r="UMG11" s="538"/>
      <c r="UMH11" s="538"/>
      <c r="UMI11" s="538"/>
      <c r="UMJ11" s="538"/>
      <c r="UMK11" s="538"/>
      <c r="UML11" s="538"/>
      <c r="UMM11" s="538"/>
      <c r="UMN11" s="538"/>
      <c r="UMO11" s="538"/>
      <c r="UMP11" s="538"/>
      <c r="UMQ11" s="538"/>
      <c r="UMR11" s="538"/>
      <c r="UMS11" s="538"/>
      <c r="UMT11" s="538"/>
      <c r="UMU11" s="538"/>
      <c r="UMV11" s="538"/>
      <c r="UMW11" s="538"/>
      <c r="UMX11" s="538"/>
      <c r="UMY11" s="538"/>
      <c r="UMZ11" s="538"/>
      <c r="UNA11" s="538"/>
      <c r="UNB11" s="538"/>
      <c r="UNC11" s="538"/>
      <c r="UND11" s="538"/>
      <c r="UNE11" s="538"/>
      <c r="UNF11" s="538"/>
      <c r="UNG11" s="538"/>
      <c r="UNH11" s="538"/>
      <c r="UNI11" s="538"/>
      <c r="UNJ11" s="538"/>
      <c r="UNK11" s="538"/>
      <c r="UNL11" s="538"/>
      <c r="UNM11" s="538"/>
      <c r="UNN11" s="538"/>
      <c r="UNO11" s="538"/>
      <c r="UNP11" s="538"/>
      <c r="UNQ11" s="538"/>
      <c r="UNR11" s="538"/>
      <c r="UNS11" s="538"/>
      <c r="UNT11" s="538"/>
      <c r="UNU11" s="538"/>
      <c r="UNV11" s="538"/>
      <c r="UNW11" s="538"/>
      <c r="UNX11" s="538"/>
      <c r="UNY11" s="538"/>
      <c r="UNZ11" s="538"/>
      <c r="UOA11" s="538"/>
      <c r="UOB11" s="538"/>
      <c r="UOC11" s="538"/>
      <c r="UOD11" s="538"/>
      <c r="UOE11" s="538"/>
      <c r="UOF11" s="538"/>
      <c r="UOG11" s="538"/>
      <c r="UOH11" s="538"/>
      <c r="UOI11" s="538"/>
      <c r="UOJ11" s="538"/>
      <c r="UOK11" s="538"/>
      <c r="UOL11" s="538"/>
      <c r="UOM11" s="538"/>
      <c r="UON11" s="538"/>
      <c r="UOO11" s="538"/>
      <c r="UOP11" s="538"/>
      <c r="UOQ11" s="538"/>
      <c r="UOR11" s="538"/>
      <c r="UOS11" s="538"/>
      <c r="UOT11" s="538"/>
      <c r="UOU11" s="538"/>
      <c r="UOV11" s="538"/>
      <c r="UOW11" s="538"/>
      <c r="UOX11" s="538"/>
      <c r="UOY11" s="538"/>
      <c r="UOZ11" s="538"/>
      <c r="UPA11" s="538"/>
      <c r="UPB11" s="538"/>
      <c r="UPC11" s="538"/>
      <c r="UPD11" s="538"/>
      <c r="UPE11" s="538"/>
      <c r="UPF11" s="538"/>
      <c r="UPG11" s="538"/>
      <c r="UPH11" s="538"/>
      <c r="UPI11" s="538"/>
      <c r="UPJ11" s="538"/>
      <c r="UPK11" s="538"/>
      <c r="UPL11" s="538"/>
      <c r="UPM11" s="538"/>
      <c r="UPN11" s="538"/>
      <c r="UPO11" s="538"/>
      <c r="UPP11" s="538"/>
      <c r="UPQ11" s="538"/>
      <c r="UPR11" s="538"/>
      <c r="UPS11" s="538"/>
      <c r="UPT11" s="538"/>
      <c r="UPU11" s="538"/>
      <c r="UPV11" s="538"/>
      <c r="UPW11" s="538"/>
      <c r="UPX11" s="538"/>
      <c r="UPY11" s="538"/>
      <c r="UPZ11" s="538"/>
      <c r="UQA11" s="538"/>
      <c r="UQB11" s="538"/>
      <c r="UQC11" s="538"/>
      <c r="UQD11" s="538"/>
      <c r="UQE11" s="538"/>
      <c r="UQF11" s="538"/>
      <c r="UQG11" s="538"/>
      <c r="UQH11" s="538"/>
      <c r="UQI11" s="538"/>
      <c r="UQJ11" s="538"/>
      <c r="UQK11" s="538"/>
      <c r="UQL11" s="538"/>
      <c r="UQM11" s="538"/>
      <c r="UQN11" s="538"/>
      <c r="UQO11" s="538"/>
      <c r="UQP11" s="538"/>
      <c r="UQQ11" s="538"/>
      <c r="UQR11" s="538"/>
      <c r="UQS11" s="538"/>
      <c r="UQT11" s="538"/>
      <c r="UQU11" s="538"/>
      <c r="UQV11" s="538"/>
      <c r="UQW11" s="538"/>
      <c r="UQX11" s="538"/>
      <c r="UQY11" s="538"/>
      <c r="UQZ11" s="538"/>
      <c r="URA11" s="538"/>
      <c r="URB11" s="538"/>
      <c r="URC11" s="538"/>
      <c r="URD11" s="538"/>
      <c r="URE11" s="538"/>
      <c r="URF11" s="538"/>
      <c r="URG11" s="538"/>
      <c r="URH11" s="538"/>
      <c r="URI11" s="538"/>
      <c r="URJ11" s="538"/>
      <c r="URK11" s="538"/>
      <c r="URL11" s="538"/>
      <c r="URM11" s="538"/>
      <c r="URN11" s="538"/>
      <c r="URO11" s="538"/>
      <c r="URP11" s="538"/>
      <c r="URQ11" s="538"/>
      <c r="URR11" s="538"/>
      <c r="URS11" s="538"/>
      <c r="URT11" s="538"/>
      <c r="URU11" s="538"/>
      <c r="URV11" s="538"/>
      <c r="URW11" s="538"/>
      <c r="URX11" s="538"/>
      <c r="URY11" s="538"/>
      <c r="URZ11" s="538"/>
      <c r="USA11" s="538"/>
      <c r="USB11" s="538"/>
      <c r="USC11" s="538"/>
      <c r="USD11" s="538"/>
      <c r="USE11" s="538"/>
      <c r="USF11" s="538"/>
      <c r="USG11" s="538"/>
      <c r="USH11" s="538"/>
      <c r="USI11" s="538"/>
      <c r="USJ11" s="538"/>
      <c r="USK11" s="538"/>
      <c r="USL11" s="538"/>
      <c r="USM11" s="538"/>
      <c r="USN11" s="538"/>
      <c r="USO11" s="538"/>
      <c r="USP11" s="538"/>
      <c r="USQ11" s="538"/>
      <c r="USR11" s="538"/>
      <c r="USS11" s="538"/>
      <c r="UST11" s="538"/>
      <c r="USU11" s="538"/>
      <c r="USV11" s="538"/>
      <c r="USW11" s="538"/>
      <c r="USX11" s="538"/>
      <c r="USY11" s="538"/>
      <c r="USZ11" s="538"/>
      <c r="UTA11" s="538"/>
      <c r="UTB11" s="538"/>
      <c r="UTC11" s="538"/>
      <c r="UTD11" s="538"/>
      <c r="UTE11" s="538"/>
      <c r="UTF11" s="538"/>
      <c r="UTG11" s="538"/>
      <c r="UTH11" s="538"/>
      <c r="UTI11" s="538"/>
      <c r="UTJ11" s="538"/>
      <c r="UTK11" s="538"/>
      <c r="UTL11" s="538"/>
      <c r="UTM11" s="538"/>
      <c r="UTN11" s="538"/>
      <c r="UTO11" s="538"/>
      <c r="UTP11" s="538"/>
      <c r="UTQ11" s="538"/>
      <c r="UTR11" s="538"/>
      <c r="UTS11" s="538"/>
      <c r="UTT11" s="538"/>
      <c r="UTU11" s="538"/>
      <c r="UTV11" s="538"/>
      <c r="UTW11" s="538"/>
      <c r="UTX11" s="538"/>
      <c r="UTY11" s="538"/>
      <c r="UTZ11" s="538"/>
      <c r="UUA11" s="538"/>
      <c r="UUB11" s="538"/>
      <c r="UUC11" s="538"/>
      <c r="UUD11" s="538"/>
      <c r="UUE11" s="538"/>
      <c r="UUF11" s="538"/>
      <c r="UUG11" s="538"/>
      <c r="UUH11" s="538"/>
      <c r="UUI11" s="538"/>
      <c r="UUJ11" s="538"/>
      <c r="UUK11" s="538"/>
      <c r="UUL11" s="538"/>
      <c r="UUM11" s="538"/>
      <c r="UUN11" s="538"/>
      <c r="UUO11" s="538"/>
      <c r="UUP11" s="538"/>
      <c r="UUQ11" s="538"/>
      <c r="UUR11" s="538"/>
      <c r="UUS11" s="538"/>
      <c r="UUT11" s="538"/>
      <c r="UUU11" s="538"/>
      <c r="UUV11" s="538"/>
      <c r="UUW11" s="538"/>
      <c r="UUX11" s="538"/>
      <c r="UUY11" s="538"/>
      <c r="UUZ11" s="538"/>
      <c r="UVA11" s="538"/>
      <c r="UVB11" s="538"/>
      <c r="UVC11" s="538"/>
      <c r="UVD11" s="538"/>
      <c r="UVE11" s="538"/>
      <c r="UVF11" s="538"/>
      <c r="UVG11" s="538"/>
      <c r="UVH11" s="538"/>
      <c r="UVI11" s="538"/>
      <c r="UVJ11" s="538"/>
      <c r="UVK11" s="538"/>
      <c r="UVL11" s="538"/>
      <c r="UVM11" s="538"/>
      <c r="UVN11" s="538"/>
      <c r="UVO11" s="538"/>
      <c r="UVP11" s="538"/>
      <c r="UVQ11" s="538"/>
      <c r="UVR11" s="538"/>
      <c r="UVS11" s="538"/>
      <c r="UVT11" s="538"/>
      <c r="UVU11" s="538"/>
      <c r="UVV11" s="538"/>
      <c r="UVW11" s="538"/>
      <c r="UVX11" s="538"/>
      <c r="UVY11" s="538"/>
      <c r="UVZ11" s="538"/>
      <c r="UWA11" s="538"/>
      <c r="UWB11" s="538"/>
      <c r="UWC11" s="538"/>
      <c r="UWD11" s="538"/>
      <c r="UWE11" s="538"/>
      <c r="UWF11" s="538"/>
      <c r="UWG11" s="538"/>
      <c r="UWH11" s="538"/>
      <c r="UWI11" s="538"/>
      <c r="UWJ11" s="538"/>
      <c r="UWK11" s="538"/>
      <c r="UWL11" s="538"/>
      <c r="UWM11" s="538"/>
      <c r="UWN11" s="538"/>
      <c r="UWO11" s="538"/>
      <c r="UWP11" s="538"/>
      <c r="UWQ11" s="538"/>
      <c r="UWR11" s="538"/>
      <c r="UWS11" s="538"/>
      <c r="UWT11" s="538"/>
      <c r="UWU11" s="538"/>
      <c r="UWV11" s="538"/>
      <c r="UWW11" s="538"/>
      <c r="UWX11" s="538"/>
      <c r="UWY11" s="538"/>
      <c r="UWZ11" s="538"/>
      <c r="UXA11" s="538"/>
      <c r="UXB11" s="538"/>
      <c r="UXC11" s="538"/>
      <c r="UXD11" s="538"/>
      <c r="UXE11" s="538"/>
      <c r="UXF11" s="538"/>
      <c r="UXG11" s="538"/>
      <c r="UXH11" s="538"/>
      <c r="UXI11" s="538"/>
      <c r="UXJ11" s="538"/>
      <c r="UXK11" s="538"/>
      <c r="UXL11" s="538"/>
      <c r="UXM11" s="538"/>
      <c r="UXN11" s="538"/>
      <c r="UXO11" s="538"/>
      <c r="UXP11" s="538"/>
      <c r="UXQ11" s="538"/>
      <c r="UXR11" s="538"/>
      <c r="UXS11" s="538"/>
      <c r="UXT11" s="538"/>
      <c r="UXU11" s="538"/>
      <c r="UXV11" s="538"/>
      <c r="UXW11" s="538"/>
      <c r="UXX11" s="538"/>
      <c r="UXY11" s="538"/>
      <c r="UXZ11" s="538"/>
      <c r="UYA11" s="538"/>
      <c r="UYB11" s="538"/>
      <c r="UYC11" s="538"/>
      <c r="UYD11" s="538"/>
      <c r="UYE11" s="538"/>
      <c r="UYF11" s="538"/>
      <c r="UYG11" s="538"/>
      <c r="UYH11" s="538"/>
      <c r="UYI11" s="538"/>
      <c r="UYJ11" s="538"/>
      <c r="UYK11" s="538"/>
      <c r="UYL11" s="538"/>
      <c r="UYM11" s="538"/>
      <c r="UYN11" s="538"/>
      <c r="UYO11" s="538"/>
      <c r="UYP11" s="538"/>
      <c r="UYQ11" s="538"/>
      <c r="UYR11" s="538"/>
      <c r="UYS11" s="538"/>
      <c r="UYT11" s="538"/>
      <c r="UYU11" s="538"/>
      <c r="UYV11" s="538"/>
      <c r="UYW11" s="538"/>
      <c r="UYX11" s="538"/>
      <c r="UYY11" s="538"/>
      <c r="UYZ11" s="538"/>
      <c r="UZA11" s="538"/>
      <c r="UZB11" s="538"/>
      <c r="UZC11" s="538"/>
      <c r="UZD11" s="538"/>
      <c r="UZE11" s="538"/>
      <c r="UZF11" s="538"/>
      <c r="UZG11" s="538"/>
      <c r="UZH11" s="538"/>
      <c r="UZI11" s="538"/>
      <c r="UZJ11" s="538"/>
      <c r="UZK11" s="538"/>
      <c r="UZL11" s="538"/>
      <c r="UZM11" s="538"/>
      <c r="UZN11" s="538"/>
      <c r="UZO11" s="538"/>
      <c r="UZP11" s="538"/>
      <c r="UZQ11" s="538"/>
      <c r="UZR11" s="538"/>
      <c r="UZS11" s="538"/>
      <c r="UZT11" s="538"/>
      <c r="UZU11" s="538"/>
      <c r="UZV11" s="538"/>
      <c r="UZW11" s="538"/>
      <c r="UZX11" s="538"/>
      <c r="UZY11" s="538"/>
      <c r="UZZ11" s="538"/>
      <c r="VAA11" s="538"/>
      <c r="VAB11" s="538"/>
      <c r="VAC11" s="538"/>
      <c r="VAD11" s="538"/>
      <c r="VAE11" s="538"/>
      <c r="VAF11" s="538"/>
      <c r="VAG11" s="538"/>
      <c r="VAH11" s="538"/>
      <c r="VAI11" s="538"/>
      <c r="VAJ11" s="538"/>
      <c r="VAK11" s="538"/>
      <c r="VAL11" s="538"/>
      <c r="VAM11" s="538"/>
      <c r="VAN11" s="538"/>
      <c r="VAO11" s="538"/>
      <c r="VAP11" s="538"/>
      <c r="VAQ11" s="538"/>
      <c r="VAR11" s="538"/>
      <c r="VAS11" s="538"/>
      <c r="VAT11" s="538"/>
      <c r="VAU11" s="538"/>
      <c r="VAV11" s="538"/>
      <c r="VAW11" s="538"/>
      <c r="VAX11" s="538"/>
      <c r="VAY11" s="538"/>
      <c r="VAZ11" s="538"/>
      <c r="VBA11" s="538"/>
      <c r="VBB11" s="538"/>
      <c r="VBC11" s="538"/>
      <c r="VBD11" s="538"/>
      <c r="VBE11" s="538"/>
      <c r="VBF11" s="538"/>
      <c r="VBG11" s="538"/>
      <c r="VBH11" s="538"/>
      <c r="VBI11" s="538"/>
      <c r="VBJ11" s="538"/>
      <c r="VBK11" s="538"/>
      <c r="VBL11" s="538"/>
      <c r="VBM11" s="538"/>
      <c r="VBN11" s="538"/>
      <c r="VBO11" s="538"/>
      <c r="VBP11" s="538"/>
      <c r="VBQ11" s="538"/>
      <c r="VBR11" s="538"/>
      <c r="VBS11" s="538"/>
      <c r="VBT11" s="538"/>
      <c r="VBU11" s="538"/>
      <c r="VBV11" s="538"/>
      <c r="VBW11" s="538"/>
      <c r="VBX11" s="538"/>
      <c r="VBY11" s="538"/>
      <c r="VBZ11" s="538"/>
      <c r="VCA11" s="538"/>
      <c r="VCB11" s="538"/>
      <c r="VCC11" s="538"/>
      <c r="VCD11" s="538"/>
      <c r="VCE11" s="538"/>
      <c r="VCF11" s="538"/>
      <c r="VCG11" s="538"/>
      <c r="VCH11" s="538"/>
      <c r="VCI11" s="538"/>
      <c r="VCJ11" s="538"/>
      <c r="VCK11" s="538"/>
      <c r="VCL11" s="538"/>
      <c r="VCM11" s="538"/>
      <c r="VCN11" s="538"/>
      <c r="VCO11" s="538"/>
      <c r="VCP11" s="538"/>
      <c r="VCQ11" s="538"/>
      <c r="VCR11" s="538"/>
      <c r="VCS11" s="538"/>
      <c r="VCT11" s="538"/>
      <c r="VCU11" s="538"/>
      <c r="VCV11" s="538"/>
      <c r="VCW11" s="538"/>
      <c r="VCX11" s="538"/>
      <c r="VCY11" s="538"/>
      <c r="VCZ11" s="538"/>
      <c r="VDA11" s="538"/>
      <c r="VDB11" s="538"/>
      <c r="VDC11" s="538"/>
      <c r="VDD11" s="538"/>
      <c r="VDE11" s="538"/>
      <c r="VDF11" s="538"/>
      <c r="VDG11" s="538"/>
      <c r="VDH11" s="538"/>
      <c r="VDI11" s="538"/>
      <c r="VDJ11" s="538"/>
      <c r="VDK11" s="538"/>
      <c r="VDL11" s="538"/>
      <c r="VDM11" s="538"/>
      <c r="VDN11" s="538"/>
      <c r="VDO11" s="538"/>
      <c r="VDP11" s="538"/>
      <c r="VDQ11" s="538"/>
      <c r="VDR11" s="538"/>
      <c r="VDS11" s="538"/>
      <c r="VDT11" s="538"/>
      <c r="VDU11" s="538"/>
      <c r="VDV11" s="538"/>
      <c r="VDW11" s="538"/>
      <c r="VDX11" s="538"/>
      <c r="VDY11" s="538"/>
      <c r="VDZ11" s="538"/>
      <c r="VEA11" s="538"/>
      <c r="VEB11" s="538"/>
      <c r="VEC11" s="538"/>
      <c r="VED11" s="538"/>
      <c r="VEE11" s="538"/>
      <c r="VEF11" s="538"/>
      <c r="VEG11" s="538"/>
      <c r="VEH11" s="538"/>
      <c r="VEI11" s="538"/>
      <c r="VEJ11" s="538"/>
      <c r="VEK11" s="538"/>
      <c r="VEL11" s="538"/>
      <c r="VEM11" s="538"/>
      <c r="VEN11" s="538"/>
      <c r="VEO11" s="538"/>
      <c r="VEP11" s="538"/>
      <c r="VEQ11" s="538"/>
      <c r="VER11" s="538"/>
      <c r="VES11" s="538"/>
      <c r="VET11" s="538"/>
      <c r="VEU11" s="538"/>
      <c r="VEV11" s="538"/>
      <c r="VEW11" s="538"/>
      <c r="VEX11" s="538"/>
      <c r="VEY11" s="538"/>
      <c r="VEZ11" s="538"/>
      <c r="VFA11" s="538"/>
      <c r="VFB11" s="538"/>
      <c r="VFC11" s="538"/>
      <c r="VFD11" s="538"/>
      <c r="VFE11" s="538"/>
      <c r="VFF11" s="538"/>
      <c r="VFG11" s="538"/>
      <c r="VFH11" s="538"/>
      <c r="VFI11" s="538"/>
      <c r="VFJ11" s="538"/>
      <c r="VFK11" s="538"/>
      <c r="VFL11" s="538"/>
      <c r="VFM11" s="538"/>
      <c r="VFN11" s="538"/>
      <c r="VFO11" s="538"/>
      <c r="VFP11" s="538"/>
      <c r="VFQ11" s="538"/>
      <c r="VFR11" s="538"/>
      <c r="VFS11" s="538"/>
      <c r="VFT11" s="538"/>
      <c r="VFU11" s="538"/>
      <c r="VFV11" s="538"/>
      <c r="VFW11" s="538"/>
      <c r="VFX11" s="538"/>
      <c r="VFY11" s="538"/>
      <c r="VFZ11" s="538"/>
      <c r="VGA11" s="538"/>
      <c r="VGB11" s="538"/>
      <c r="VGC11" s="538"/>
      <c r="VGD11" s="538"/>
      <c r="VGE11" s="538"/>
      <c r="VGF11" s="538"/>
      <c r="VGG11" s="538"/>
      <c r="VGH11" s="538"/>
      <c r="VGI11" s="538"/>
      <c r="VGJ11" s="538"/>
      <c r="VGK11" s="538"/>
      <c r="VGL11" s="538"/>
      <c r="VGM11" s="538"/>
      <c r="VGN11" s="538"/>
      <c r="VGO11" s="538"/>
      <c r="VGP11" s="538"/>
      <c r="VGQ11" s="538"/>
      <c r="VGR11" s="538"/>
      <c r="VGS11" s="538"/>
      <c r="VGT11" s="538"/>
      <c r="VGU11" s="538"/>
      <c r="VGV11" s="538"/>
      <c r="VGW11" s="538"/>
      <c r="VGX11" s="538"/>
      <c r="VGY11" s="538"/>
      <c r="VGZ11" s="538"/>
      <c r="VHA11" s="538"/>
      <c r="VHB11" s="538"/>
      <c r="VHC11" s="538"/>
      <c r="VHD11" s="538"/>
      <c r="VHE11" s="538"/>
      <c r="VHF11" s="538"/>
      <c r="VHG11" s="538"/>
      <c r="VHH11" s="538"/>
      <c r="VHI11" s="538"/>
      <c r="VHJ11" s="538"/>
      <c r="VHK11" s="538"/>
      <c r="VHL11" s="538"/>
      <c r="VHM11" s="538"/>
      <c r="VHN11" s="538"/>
      <c r="VHO11" s="538"/>
      <c r="VHP11" s="538"/>
      <c r="VHQ11" s="538"/>
      <c r="VHR11" s="538"/>
      <c r="VHS11" s="538"/>
      <c r="VHT11" s="538"/>
      <c r="VHU11" s="538"/>
      <c r="VHV11" s="538"/>
      <c r="VHW11" s="538"/>
      <c r="VHX11" s="538"/>
      <c r="VHY11" s="538"/>
      <c r="VHZ11" s="538"/>
      <c r="VIA11" s="538"/>
      <c r="VIB11" s="538"/>
      <c r="VIC11" s="538"/>
      <c r="VID11" s="538"/>
      <c r="VIE11" s="538"/>
      <c r="VIF11" s="538"/>
      <c r="VIG11" s="538"/>
      <c r="VIH11" s="538"/>
      <c r="VII11" s="538"/>
      <c r="VIJ11" s="538"/>
      <c r="VIK11" s="538"/>
      <c r="VIL11" s="538"/>
      <c r="VIM11" s="538"/>
      <c r="VIN11" s="538"/>
      <c r="VIO11" s="538"/>
      <c r="VIP11" s="538"/>
      <c r="VIQ11" s="538"/>
      <c r="VIR11" s="538"/>
      <c r="VIS11" s="538"/>
      <c r="VIT11" s="538"/>
      <c r="VIU11" s="538"/>
      <c r="VIV11" s="538"/>
      <c r="VIW11" s="538"/>
      <c r="VIX11" s="538"/>
      <c r="VIY11" s="538"/>
      <c r="VIZ11" s="538"/>
      <c r="VJA11" s="538"/>
      <c r="VJB11" s="538"/>
      <c r="VJC11" s="538"/>
      <c r="VJD11" s="538"/>
      <c r="VJE11" s="538"/>
      <c r="VJF11" s="538"/>
      <c r="VJG11" s="538"/>
      <c r="VJH11" s="538"/>
      <c r="VJI11" s="538"/>
      <c r="VJJ11" s="538"/>
      <c r="VJK11" s="538"/>
      <c r="VJL11" s="538"/>
      <c r="VJM11" s="538"/>
      <c r="VJN11" s="538"/>
      <c r="VJO11" s="538"/>
      <c r="VJP11" s="538"/>
      <c r="VJQ11" s="538"/>
      <c r="VJR11" s="538"/>
      <c r="VJS11" s="538"/>
      <c r="VJT11" s="538"/>
      <c r="VJU11" s="538"/>
      <c r="VJV11" s="538"/>
      <c r="VJW11" s="538"/>
      <c r="VJX11" s="538"/>
      <c r="VJY11" s="538"/>
      <c r="VJZ11" s="538"/>
      <c r="VKA11" s="538"/>
      <c r="VKB11" s="538"/>
      <c r="VKC11" s="538"/>
      <c r="VKD11" s="538"/>
      <c r="VKE11" s="538"/>
      <c r="VKF11" s="538"/>
      <c r="VKG11" s="538"/>
      <c r="VKH11" s="538"/>
      <c r="VKI11" s="538"/>
      <c r="VKJ11" s="538"/>
      <c r="VKK11" s="538"/>
      <c r="VKL11" s="538"/>
      <c r="VKM11" s="538"/>
      <c r="VKN11" s="538"/>
      <c r="VKO11" s="538"/>
      <c r="VKP11" s="538"/>
      <c r="VKQ11" s="538"/>
      <c r="VKR11" s="538"/>
      <c r="VKS11" s="538"/>
      <c r="VKT11" s="538"/>
      <c r="VKU11" s="538"/>
      <c r="VKV11" s="538"/>
      <c r="VKW11" s="538"/>
      <c r="VKX11" s="538"/>
      <c r="VKY11" s="538"/>
      <c r="VKZ11" s="538"/>
      <c r="VLA11" s="538"/>
      <c r="VLB11" s="538"/>
      <c r="VLC11" s="538"/>
      <c r="VLD11" s="538"/>
      <c r="VLE11" s="538"/>
      <c r="VLF11" s="538"/>
      <c r="VLG11" s="538"/>
      <c r="VLH11" s="538"/>
      <c r="VLI11" s="538"/>
      <c r="VLJ11" s="538"/>
      <c r="VLK11" s="538"/>
      <c r="VLL11" s="538"/>
      <c r="VLM11" s="538"/>
      <c r="VLN11" s="538"/>
      <c r="VLO11" s="538"/>
      <c r="VLP11" s="538"/>
      <c r="VLQ11" s="538"/>
      <c r="VLR11" s="538"/>
      <c r="VLS11" s="538"/>
      <c r="VLT11" s="538"/>
      <c r="VLU11" s="538"/>
      <c r="VLV11" s="538"/>
      <c r="VLW11" s="538"/>
      <c r="VLX11" s="538"/>
      <c r="VLY11" s="538"/>
      <c r="VLZ11" s="538"/>
      <c r="VMA11" s="538"/>
      <c r="VMB11" s="538"/>
      <c r="VMC11" s="538"/>
      <c r="VMD11" s="538"/>
      <c r="VME11" s="538"/>
      <c r="VMF11" s="538"/>
      <c r="VMG11" s="538"/>
      <c r="VMH11" s="538"/>
      <c r="VMI11" s="538"/>
      <c r="VMJ11" s="538"/>
      <c r="VMK11" s="538"/>
      <c r="VML11" s="538"/>
      <c r="VMM11" s="538"/>
      <c r="VMN11" s="538"/>
      <c r="VMO11" s="538"/>
      <c r="VMP11" s="538"/>
      <c r="VMQ11" s="538"/>
      <c r="VMR11" s="538"/>
      <c r="VMS11" s="538"/>
      <c r="VMT11" s="538"/>
      <c r="VMU11" s="538"/>
      <c r="VMV11" s="538"/>
      <c r="VMW11" s="538"/>
      <c r="VMX11" s="538"/>
      <c r="VMY11" s="538"/>
      <c r="VMZ11" s="538"/>
      <c r="VNA11" s="538"/>
      <c r="VNB11" s="538"/>
      <c r="VNC11" s="538"/>
      <c r="VND11" s="538"/>
      <c r="VNE11" s="538"/>
      <c r="VNF11" s="538"/>
      <c r="VNG11" s="538"/>
      <c r="VNH11" s="538"/>
      <c r="VNI11" s="538"/>
      <c r="VNJ11" s="538"/>
      <c r="VNK11" s="538"/>
      <c r="VNL11" s="538"/>
      <c r="VNM11" s="538"/>
      <c r="VNN11" s="538"/>
      <c r="VNO11" s="538"/>
      <c r="VNP11" s="538"/>
      <c r="VNQ11" s="538"/>
      <c r="VNR11" s="538"/>
      <c r="VNS11" s="538"/>
      <c r="VNT11" s="538"/>
      <c r="VNU11" s="538"/>
      <c r="VNV11" s="538"/>
      <c r="VNW11" s="538"/>
      <c r="VNX11" s="538"/>
      <c r="VNY11" s="538"/>
      <c r="VNZ11" s="538"/>
      <c r="VOA11" s="538"/>
      <c r="VOB11" s="538"/>
      <c r="VOC11" s="538"/>
      <c r="VOD11" s="538"/>
      <c r="VOE11" s="538"/>
      <c r="VOF11" s="538"/>
      <c r="VOG11" s="538"/>
      <c r="VOH11" s="538"/>
      <c r="VOI11" s="538"/>
      <c r="VOJ11" s="538"/>
      <c r="VOK11" s="538"/>
      <c r="VOL11" s="538"/>
      <c r="VOM11" s="538"/>
      <c r="VON11" s="538"/>
      <c r="VOO11" s="538"/>
      <c r="VOP11" s="538"/>
      <c r="VOQ11" s="538"/>
      <c r="VOR11" s="538"/>
      <c r="VOS11" s="538"/>
      <c r="VOT11" s="538"/>
      <c r="VOU11" s="538"/>
      <c r="VOV11" s="538"/>
      <c r="VOW11" s="538"/>
      <c r="VOX11" s="538"/>
      <c r="VOY11" s="538"/>
      <c r="VOZ11" s="538"/>
      <c r="VPA11" s="538"/>
      <c r="VPB11" s="538"/>
      <c r="VPC11" s="538"/>
      <c r="VPD11" s="538"/>
      <c r="VPE11" s="538"/>
      <c r="VPF11" s="538"/>
      <c r="VPG11" s="538"/>
      <c r="VPH11" s="538"/>
      <c r="VPI11" s="538"/>
      <c r="VPJ11" s="538"/>
      <c r="VPK11" s="538"/>
      <c r="VPL11" s="538"/>
      <c r="VPM11" s="538"/>
      <c r="VPN11" s="538"/>
      <c r="VPO11" s="538"/>
      <c r="VPP11" s="538"/>
      <c r="VPQ11" s="538"/>
      <c r="VPR11" s="538"/>
      <c r="VPS11" s="538"/>
      <c r="VPT11" s="538"/>
      <c r="VPU11" s="538"/>
      <c r="VPV11" s="538"/>
      <c r="VPW11" s="538"/>
      <c r="VPX11" s="538"/>
      <c r="VPY11" s="538"/>
      <c r="VPZ11" s="538"/>
      <c r="VQA11" s="538"/>
      <c r="VQB11" s="538"/>
      <c r="VQC11" s="538"/>
      <c r="VQD11" s="538"/>
      <c r="VQE11" s="538"/>
      <c r="VQF11" s="538"/>
      <c r="VQG11" s="538"/>
      <c r="VQH11" s="538"/>
      <c r="VQI11" s="538"/>
      <c r="VQJ11" s="538"/>
      <c r="VQK11" s="538"/>
      <c r="VQL11" s="538"/>
      <c r="VQM11" s="538"/>
      <c r="VQN11" s="538"/>
      <c r="VQO11" s="538"/>
      <c r="VQP11" s="538"/>
      <c r="VQQ11" s="538"/>
      <c r="VQR11" s="538"/>
      <c r="VQS11" s="538"/>
      <c r="VQT11" s="538"/>
      <c r="VQU11" s="538"/>
      <c r="VQV11" s="538"/>
      <c r="VQW11" s="538"/>
      <c r="VQX11" s="538"/>
      <c r="VQY11" s="538"/>
      <c r="VQZ11" s="538"/>
      <c r="VRA11" s="538"/>
      <c r="VRB11" s="538"/>
      <c r="VRC11" s="538"/>
      <c r="VRD11" s="538"/>
      <c r="VRE11" s="538"/>
      <c r="VRF11" s="538"/>
      <c r="VRG11" s="538"/>
      <c r="VRH11" s="538"/>
      <c r="VRI11" s="538"/>
      <c r="VRJ11" s="538"/>
      <c r="VRK11" s="538"/>
      <c r="VRL11" s="538"/>
      <c r="VRM11" s="538"/>
      <c r="VRN11" s="538"/>
      <c r="VRO11" s="538"/>
      <c r="VRP11" s="538"/>
      <c r="VRQ11" s="538"/>
      <c r="VRR11" s="538"/>
      <c r="VRS11" s="538"/>
      <c r="VRT11" s="538"/>
      <c r="VRU11" s="538"/>
      <c r="VRV11" s="538"/>
      <c r="VRW11" s="538"/>
      <c r="VRX11" s="538"/>
      <c r="VRY11" s="538"/>
      <c r="VRZ11" s="538"/>
      <c r="VSA11" s="538"/>
      <c r="VSB11" s="538"/>
      <c r="VSC11" s="538"/>
      <c r="VSD11" s="538"/>
      <c r="VSE11" s="538"/>
      <c r="VSF11" s="538"/>
      <c r="VSG11" s="538"/>
      <c r="VSH11" s="538"/>
      <c r="VSI11" s="538"/>
      <c r="VSJ11" s="538"/>
      <c r="VSK11" s="538"/>
      <c r="VSL11" s="538"/>
      <c r="VSM11" s="538"/>
      <c r="VSN11" s="538"/>
      <c r="VSO11" s="538"/>
      <c r="VSP11" s="538"/>
      <c r="VSQ11" s="538"/>
      <c r="VSR11" s="538"/>
      <c r="VSS11" s="538"/>
      <c r="VST11" s="538"/>
      <c r="VSU11" s="538"/>
      <c r="VSV11" s="538"/>
      <c r="VSW11" s="538"/>
      <c r="VSX11" s="538"/>
      <c r="VSY11" s="538"/>
      <c r="VSZ11" s="538"/>
      <c r="VTA11" s="538"/>
      <c r="VTB11" s="538"/>
      <c r="VTC11" s="538"/>
      <c r="VTD11" s="538"/>
      <c r="VTE11" s="538"/>
      <c r="VTF11" s="538"/>
      <c r="VTG11" s="538"/>
      <c r="VTH11" s="538"/>
      <c r="VTI11" s="538"/>
      <c r="VTJ11" s="538"/>
      <c r="VTK11" s="538"/>
      <c r="VTL11" s="538"/>
      <c r="VTM11" s="538"/>
      <c r="VTN11" s="538"/>
      <c r="VTO11" s="538"/>
      <c r="VTP11" s="538"/>
      <c r="VTQ11" s="538"/>
      <c r="VTR11" s="538"/>
      <c r="VTS11" s="538"/>
      <c r="VTT11" s="538"/>
      <c r="VTU11" s="538"/>
      <c r="VTV11" s="538"/>
      <c r="VTW11" s="538"/>
      <c r="VTX11" s="538"/>
      <c r="VTY11" s="538"/>
      <c r="VTZ11" s="538"/>
      <c r="VUA11" s="538"/>
      <c r="VUB11" s="538"/>
      <c r="VUC11" s="538"/>
      <c r="VUD11" s="538"/>
      <c r="VUE11" s="538"/>
      <c r="VUF11" s="538"/>
      <c r="VUG11" s="538"/>
      <c r="VUH11" s="538"/>
      <c r="VUI11" s="538"/>
      <c r="VUJ11" s="538"/>
      <c r="VUK11" s="538"/>
      <c r="VUL11" s="538"/>
      <c r="VUM11" s="538"/>
      <c r="VUN11" s="538"/>
      <c r="VUO11" s="538"/>
      <c r="VUP11" s="538"/>
      <c r="VUQ11" s="538"/>
      <c r="VUR11" s="538"/>
      <c r="VUS11" s="538"/>
      <c r="VUT11" s="538"/>
      <c r="VUU11" s="538"/>
      <c r="VUV11" s="538"/>
      <c r="VUW11" s="538"/>
      <c r="VUX11" s="538"/>
      <c r="VUY11" s="538"/>
      <c r="VUZ11" s="538"/>
      <c r="VVA11" s="538"/>
      <c r="VVB11" s="538"/>
      <c r="VVC11" s="538"/>
      <c r="VVD11" s="538"/>
      <c r="VVE11" s="538"/>
      <c r="VVF11" s="538"/>
      <c r="VVG11" s="538"/>
      <c r="VVH11" s="538"/>
      <c r="VVI11" s="538"/>
      <c r="VVJ11" s="538"/>
      <c r="VVK11" s="538"/>
      <c r="VVL11" s="538"/>
      <c r="VVM11" s="538"/>
      <c r="VVN11" s="538"/>
      <c r="VVO11" s="538"/>
      <c r="VVP11" s="538"/>
      <c r="VVQ11" s="538"/>
      <c r="VVR11" s="538"/>
      <c r="VVS11" s="538"/>
      <c r="VVT11" s="538"/>
      <c r="VVU11" s="538"/>
      <c r="VVV11" s="538"/>
      <c r="VVW11" s="538"/>
      <c r="VVX11" s="538"/>
      <c r="VVY11" s="538"/>
      <c r="VVZ11" s="538"/>
      <c r="VWA11" s="538"/>
      <c r="VWB11" s="538"/>
      <c r="VWC11" s="538"/>
      <c r="VWD11" s="538"/>
      <c r="VWE11" s="538"/>
      <c r="VWF11" s="538"/>
      <c r="VWG11" s="538"/>
      <c r="VWH11" s="538"/>
      <c r="VWI11" s="538"/>
      <c r="VWJ11" s="538"/>
      <c r="VWK11" s="538"/>
      <c r="VWL11" s="538"/>
      <c r="VWM11" s="538"/>
      <c r="VWN11" s="538"/>
      <c r="VWO11" s="538"/>
      <c r="VWP11" s="538"/>
      <c r="VWQ11" s="538"/>
      <c r="VWR11" s="538"/>
      <c r="VWS11" s="538"/>
      <c r="VWT11" s="538"/>
      <c r="VWU11" s="538"/>
      <c r="VWV11" s="538"/>
      <c r="VWW11" s="538"/>
      <c r="VWX11" s="538"/>
      <c r="VWY11" s="538"/>
      <c r="VWZ11" s="538"/>
      <c r="VXA11" s="538"/>
      <c r="VXB11" s="538"/>
      <c r="VXC11" s="538"/>
      <c r="VXD11" s="538"/>
      <c r="VXE11" s="538"/>
      <c r="VXF11" s="538"/>
      <c r="VXG11" s="538"/>
      <c r="VXH11" s="538"/>
      <c r="VXI11" s="538"/>
      <c r="VXJ11" s="538"/>
      <c r="VXK11" s="538"/>
      <c r="VXL11" s="538"/>
      <c r="VXM11" s="538"/>
      <c r="VXN11" s="538"/>
      <c r="VXO11" s="538"/>
      <c r="VXP11" s="538"/>
      <c r="VXQ11" s="538"/>
      <c r="VXR11" s="538"/>
      <c r="VXS11" s="538"/>
      <c r="VXT11" s="538"/>
      <c r="VXU11" s="538"/>
      <c r="VXV11" s="538"/>
      <c r="VXW11" s="538"/>
      <c r="VXX11" s="538"/>
      <c r="VXY11" s="538"/>
      <c r="VXZ11" s="538"/>
      <c r="VYA11" s="538"/>
      <c r="VYB11" s="538"/>
      <c r="VYC11" s="538"/>
      <c r="VYD11" s="538"/>
      <c r="VYE11" s="538"/>
      <c r="VYF11" s="538"/>
      <c r="VYG11" s="538"/>
      <c r="VYH11" s="538"/>
      <c r="VYI11" s="538"/>
      <c r="VYJ11" s="538"/>
      <c r="VYK11" s="538"/>
      <c r="VYL11" s="538"/>
      <c r="VYM11" s="538"/>
      <c r="VYN11" s="538"/>
      <c r="VYO11" s="538"/>
      <c r="VYP11" s="538"/>
      <c r="VYQ11" s="538"/>
      <c r="VYR11" s="538"/>
      <c r="VYS11" s="538"/>
      <c r="VYT11" s="538"/>
      <c r="VYU11" s="538"/>
      <c r="VYV11" s="538"/>
      <c r="VYW11" s="538"/>
      <c r="VYX11" s="538"/>
      <c r="VYY11" s="538"/>
      <c r="VYZ11" s="538"/>
      <c r="VZA11" s="538"/>
      <c r="VZB11" s="538"/>
      <c r="VZC11" s="538"/>
      <c r="VZD11" s="538"/>
      <c r="VZE11" s="538"/>
      <c r="VZF11" s="538"/>
      <c r="VZG11" s="538"/>
      <c r="VZH11" s="538"/>
      <c r="VZI11" s="538"/>
      <c r="VZJ11" s="538"/>
      <c r="VZK11" s="538"/>
      <c r="VZL11" s="538"/>
      <c r="VZM11" s="538"/>
      <c r="VZN11" s="538"/>
      <c r="VZO11" s="538"/>
      <c r="VZP11" s="538"/>
      <c r="VZQ11" s="538"/>
      <c r="VZR11" s="538"/>
      <c r="VZS11" s="538"/>
      <c r="VZT11" s="538"/>
      <c r="VZU11" s="538"/>
      <c r="VZV11" s="538"/>
      <c r="VZW11" s="538"/>
      <c r="VZX11" s="538"/>
      <c r="VZY11" s="538"/>
      <c r="VZZ11" s="538"/>
      <c r="WAA11" s="538"/>
      <c r="WAB11" s="538"/>
      <c r="WAC11" s="538"/>
      <c r="WAD11" s="538"/>
      <c r="WAE11" s="538"/>
      <c r="WAF11" s="538"/>
      <c r="WAG11" s="538"/>
      <c r="WAH11" s="538"/>
      <c r="WAI11" s="538"/>
      <c r="WAJ11" s="538"/>
      <c r="WAK11" s="538"/>
      <c r="WAL11" s="538"/>
      <c r="WAM11" s="538"/>
      <c r="WAN11" s="538"/>
      <c r="WAO11" s="538"/>
      <c r="WAP11" s="538"/>
      <c r="WAQ11" s="538"/>
      <c r="WAR11" s="538"/>
      <c r="WAS11" s="538"/>
      <c r="WAT11" s="538"/>
      <c r="WAU11" s="538"/>
      <c r="WAV11" s="538"/>
      <c r="WAW11" s="538"/>
      <c r="WAX11" s="538"/>
      <c r="WAY11" s="538"/>
      <c r="WAZ11" s="538"/>
      <c r="WBA11" s="538"/>
      <c r="WBB11" s="538"/>
      <c r="WBC11" s="538"/>
      <c r="WBD11" s="538"/>
      <c r="WBE11" s="538"/>
      <c r="WBF11" s="538"/>
      <c r="WBG11" s="538"/>
      <c r="WBH11" s="538"/>
      <c r="WBI11" s="538"/>
      <c r="WBJ11" s="538"/>
      <c r="WBK11" s="538"/>
      <c r="WBL11" s="538"/>
      <c r="WBM11" s="538"/>
      <c r="WBN11" s="538"/>
      <c r="WBO11" s="538"/>
      <c r="WBP11" s="538"/>
      <c r="WBQ11" s="538"/>
      <c r="WBR11" s="538"/>
      <c r="WBS11" s="538"/>
      <c r="WBT11" s="538"/>
      <c r="WBU11" s="538"/>
      <c r="WBV11" s="538"/>
      <c r="WBW11" s="538"/>
      <c r="WBX11" s="538"/>
      <c r="WBY11" s="538"/>
      <c r="WBZ11" s="538"/>
      <c r="WCA11" s="538"/>
      <c r="WCB11" s="538"/>
      <c r="WCC11" s="538"/>
      <c r="WCD11" s="538"/>
      <c r="WCE11" s="538"/>
      <c r="WCF11" s="538"/>
      <c r="WCG11" s="538"/>
      <c r="WCH11" s="538"/>
      <c r="WCI11" s="538"/>
      <c r="WCJ11" s="538"/>
      <c r="WCK11" s="538"/>
      <c r="WCL11" s="538"/>
      <c r="WCM11" s="538"/>
      <c r="WCN11" s="538"/>
      <c r="WCO11" s="538"/>
      <c r="WCP11" s="538"/>
      <c r="WCQ11" s="538"/>
      <c r="WCR11" s="538"/>
      <c r="WCS11" s="538"/>
      <c r="WCT11" s="538"/>
      <c r="WCU11" s="538"/>
      <c r="WCV11" s="538"/>
      <c r="WCW11" s="538"/>
      <c r="WCX11" s="538"/>
      <c r="WCY11" s="538"/>
      <c r="WCZ11" s="538"/>
      <c r="WDA11" s="538"/>
      <c r="WDB11" s="538"/>
      <c r="WDC11" s="538"/>
      <c r="WDD11" s="538"/>
      <c r="WDE11" s="538"/>
      <c r="WDF11" s="538"/>
      <c r="WDG11" s="538"/>
      <c r="WDH11" s="538"/>
      <c r="WDI11" s="538"/>
      <c r="WDJ11" s="538"/>
      <c r="WDK11" s="538"/>
      <c r="WDL11" s="538"/>
      <c r="WDM11" s="538"/>
      <c r="WDN11" s="538"/>
      <c r="WDO11" s="538"/>
      <c r="WDP11" s="538"/>
      <c r="WDQ11" s="538"/>
      <c r="WDR11" s="538"/>
      <c r="WDS11" s="538"/>
      <c r="WDT11" s="538"/>
      <c r="WDU11" s="538"/>
      <c r="WDV11" s="538"/>
      <c r="WDW11" s="538"/>
      <c r="WDX11" s="538"/>
      <c r="WDY11" s="538"/>
      <c r="WDZ11" s="538"/>
      <c r="WEA11" s="538"/>
      <c r="WEB11" s="538"/>
      <c r="WEC11" s="538"/>
      <c r="WED11" s="538"/>
      <c r="WEE11" s="538"/>
      <c r="WEF11" s="538"/>
      <c r="WEG11" s="538"/>
      <c r="WEH11" s="538"/>
      <c r="WEI11" s="538"/>
      <c r="WEJ11" s="538"/>
      <c r="WEK11" s="538"/>
      <c r="WEL11" s="538"/>
      <c r="WEM11" s="538"/>
      <c r="WEN11" s="538"/>
      <c r="WEO11" s="538"/>
      <c r="WEP11" s="538"/>
      <c r="WEQ11" s="538"/>
      <c r="WER11" s="538"/>
      <c r="WES11" s="538"/>
      <c r="WET11" s="538"/>
      <c r="WEU11" s="538"/>
      <c r="WEV11" s="538"/>
      <c r="WEW11" s="538"/>
      <c r="WEX11" s="538"/>
      <c r="WEY11" s="538"/>
      <c r="WEZ11" s="538"/>
      <c r="WFA11" s="538"/>
      <c r="WFB11" s="538"/>
      <c r="WFC11" s="538"/>
      <c r="WFD11" s="538"/>
      <c r="WFE11" s="538"/>
      <c r="WFF11" s="538"/>
      <c r="WFG11" s="538"/>
      <c r="WFH11" s="538"/>
      <c r="WFI11" s="538"/>
      <c r="WFJ11" s="538"/>
      <c r="WFK11" s="538"/>
      <c r="WFL11" s="538"/>
      <c r="WFM11" s="538"/>
      <c r="WFN11" s="538"/>
      <c r="WFO11" s="538"/>
      <c r="WFP11" s="538"/>
      <c r="WFQ11" s="538"/>
      <c r="WFR11" s="538"/>
      <c r="WFS11" s="538"/>
      <c r="WFT11" s="538"/>
      <c r="WFU11" s="538"/>
      <c r="WFV11" s="538"/>
      <c r="WFW11" s="538"/>
      <c r="WFX11" s="538"/>
      <c r="WFY11" s="538"/>
      <c r="WFZ11" s="538"/>
      <c r="WGA11" s="538"/>
      <c r="WGB11" s="538"/>
      <c r="WGC11" s="538"/>
      <c r="WGD11" s="538"/>
      <c r="WGE11" s="538"/>
      <c r="WGF11" s="538"/>
      <c r="WGG11" s="538"/>
      <c r="WGH11" s="538"/>
      <c r="WGI11" s="538"/>
      <c r="WGJ11" s="538"/>
      <c r="WGK11" s="538"/>
      <c r="WGL11" s="538"/>
      <c r="WGM11" s="538"/>
      <c r="WGN11" s="538"/>
      <c r="WGO11" s="538"/>
      <c r="WGP11" s="538"/>
      <c r="WGQ11" s="538"/>
      <c r="WGR11" s="538"/>
      <c r="WGS11" s="538"/>
      <c r="WGT11" s="538"/>
      <c r="WGU11" s="538"/>
      <c r="WGV11" s="538"/>
      <c r="WGW11" s="538"/>
      <c r="WGX11" s="538"/>
      <c r="WGY11" s="538"/>
      <c r="WGZ11" s="538"/>
      <c r="WHA11" s="538"/>
      <c r="WHB11" s="538"/>
      <c r="WHC11" s="538"/>
      <c r="WHD11" s="538"/>
      <c r="WHE11" s="538"/>
      <c r="WHF11" s="538"/>
      <c r="WHG11" s="538"/>
      <c r="WHH11" s="538"/>
      <c r="WHI11" s="538"/>
      <c r="WHJ11" s="538"/>
      <c r="WHK11" s="538"/>
      <c r="WHL11" s="538"/>
      <c r="WHM11" s="538"/>
      <c r="WHN11" s="538"/>
      <c r="WHO11" s="538"/>
      <c r="WHP11" s="538"/>
      <c r="WHQ11" s="538"/>
      <c r="WHR11" s="538"/>
      <c r="WHS11" s="538"/>
      <c r="WHT11" s="538"/>
      <c r="WHU11" s="538"/>
      <c r="WHV11" s="538"/>
      <c r="WHW11" s="538"/>
      <c r="WHX11" s="538"/>
      <c r="WHY11" s="538"/>
      <c r="WHZ11" s="538"/>
      <c r="WIA11" s="538"/>
      <c r="WIB11" s="538"/>
      <c r="WIC11" s="538"/>
      <c r="WID11" s="538"/>
      <c r="WIE11" s="538"/>
      <c r="WIF11" s="538"/>
      <c r="WIG11" s="538"/>
      <c r="WIH11" s="538"/>
      <c r="WII11" s="538"/>
      <c r="WIJ11" s="538"/>
      <c r="WIK11" s="538"/>
      <c r="WIL11" s="538"/>
      <c r="WIM11" s="538"/>
      <c r="WIN11" s="538"/>
      <c r="WIO11" s="538"/>
      <c r="WIP11" s="538"/>
      <c r="WIQ11" s="538"/>
      <c r="WIR11" s="538"/>
      <c r="WIS11" s="538"/>
      <c r="WIT11" s="538"/>
      <c r="WIU11" s="538"/>
      <c r="WIV11" s="538"/>
      <c r="WIW11" s="538"/>
      <c r="WIX11" s="538"/>
      <c r="WIY11" s="538"/>
      <c r="WIZ11" s="538"/>
      <c r="WJA11" s="538"/>
      <c r="WJB11" s="538"/>
      <c r="WJC11" s="538"/>
      <c r="WJD11" s="538"/>
      <c r="WJE11" s="538"/>
      <c r="WJF11" s="538"/>
      <c r="WJG11" s="538"/>
      <c r="WJH11" s="538"/>
      <c r="WJI11" s="538"/>
      <c r="WJJ11" s="538"/>
      <c r="WJK11" s="538"/>
      <c r="WJL11" s="538"/>
      <c r="WJM11" s="538"/>
      <c r="WJN11" s="538"/>
      <c r="WJO11" s="538"/>
      <c r="WJP11" s="538"/>
      <c r="WJQ11" s="538"/>
      <c r="WJR11" s="538"/>
      <c r="WJS11" s="538"/>
      <c r="WJT11" s="538"/>
      <c r="WJU11" s="538"/>
      <c r="WJV11" s="538"/>
      <c r="WJW11" s="538"/>
      <c r="WJX11" s="538"/>
      <c r="WJY11" s="538"/>
      <c r="WJZ11" s="538"/>
      <c r="WKA11" s="538"/>
      <c r="WKB11" s="538"/>
      <c r="WKC11" s="538"/>
      <c r="WKD11" s="538"/>
      <c r="WKE11" s="538"/>
      <c r="WKF11" s="538"/>
      <c r="WKG11" s="538"/>
      <c r="WKH11" s="538"/>
      <c r="WKI11" s="538"/>
      <c r="WKJ11" s="538"/>
      <c r="WKK11" s="538"/>
      <c r="WKL11" s="538"/>
      <c r="WKM11" s="538"/>
      <c r="WKN11" s="538"/>
      <c r="WKO11" s="538"/>
      <c r="WKP11" s="538"/>
      <c r="WKQ11" s="538"/>
      <c r="WKR11" s="538"/>
      <c r="WKS11" s="538"/>
      <c r="WKT11" s="538"/>
      <c r="WKU11" s="538"/>
      <c r="WKV11" s="538"/>
      <c r="WKW11" s="538"/>
      <c r="WKX11" s="538"/>
      <c r="WKY11" s="538"/>
      <c r="WKZ11" s="538"/>
      <c r="WLA11" s="538"/>
      <c r="WLB11" s="538"/>
      <c r="WLC11" s="538"/>
      <c r="WLD11" s="538"/>
      <c r="WLE11" s="538"/>
      <c r="WLF11" s="538"/>
      <c r="WLG11" s="538"/>
      <c r="WLH11" s="538"/>
      <c r="WLI11" s="538"/>
      <c r="WLJ11" s="538"/>
      <c r="WLK11" s="538"/>
      <c r="WLL11" s="538"/>
      <c r="WLM11" s="538"/>
      <c r="WLN11" s="538"/>
      <c r="WLO11" s="538"/>
      <c r="WLP11" s="538"/>
      <c r="WLQ11" s="538"/>
      <c r="WLR11" s="538"/>
      <c r="WLS11" s="538"/>
      <c r="WLT11" s="538"/>
      <c r="WLU11" s="538"/>
      <c r="WLV11" s="538"/>
      <c r="WLW11" s="538"/>
      <c r="WLX11" s="538"/>
      <c r="WLY11" s="538"/>
      <c r="WLZ11" s="538"/>
      <c r="WMA11" s="538"/>
      <c r="WMB11" s="538"/>
      <c r="WMC11" s="538"/>
      <c r="WMD11" s="538"/>
      <c r="WME11" s="538"/>
      <c r="WMF11" s="538"/>
      <c r="WMG11" s="538"/>
      <c r="WMH11" s="538"/>
      <c r="WMI11" s="538"/>
      <c r="WMJ11" s="538"/>
      <c r="WMK11" s="538"/>
      <c r="WML11" s="538"/>
      <c r="WMM11" s="538"/>
      <c r="WMN11" s="538"/>
      <c r="WMO11" s="538"/>
      <c r="WMP11" s="538"/>
      <c r="WMQ11" s="538"/>
      <c r="WMR11" s="538"/>
      <c r="WMS11" s="538"/>
      <c r="WMT11" s="538"/>
      <c r="WMU11" s="538"/>
      <c r="WMV11" s="538"/>
      <c r="WMW11" s="538"/>
      <c r="WMX11" s="538"/>
      <c r="WMY11" s="538"/>
      <c r="WMZ11" s="538"/>
      <c r="WNA11" s="538"/>
      <c r="WNB11" s="538"/>
      <c r="WNC11" s="538"/>
      <c r="WND11" s="538"/>
      <c r="WNE11" s="538"/>
      <c r="WNF11" s="538"/>
      <c r="WNG11" s="538"/>
      <c r="WNH11" s="538"/>
      <c r="WNI11" s="538"/>
      <c r="WNJ11" s="538"/>
      <c r="WNK11" s="538"/>
      <c r="WNL11" s="538"/>
      <c r="WNM11" s="538"/>
      <c r="WNN11" s="538"/>
      <c r="WNO11" s="538"/>
      <c r="WNP11" s="538"/>
      <c r="WNQ11" s="538"/>
      <c r="WNR11" s="538"/>
      <c r="WNS11" s="538"/>
      <c r="WNT11" s="538"/>
      <c r="WNU11" s="538"/>
      <c r="WNV11" s="538"/>
      <c r="WNW11" s="538"/>
      <c r="WNX11" s="538"/>
      <c r="WNY11" s="538"/>
      <c r="WNZ11" s="538"/>
      <c r="WOA11" s="538"/>
      <c r="WOB11" s="538"/>
      <c r="WOC11" s="538"/>
      <c r="WOD11" s="538"/>
      <c r="WOE11" s="538"/>
      <c r="WOF11" s="538"/>
      <c r="WOG11" s="538"/>
      <c r="WOH11" s="538"/>
      <c r="WOI11" s="538"/>
      <c r="WOJ11" s="538"/>
      <c r="WOK11" s="538"/>
      <c r="WOL11" s="538"/>
      <c r="WOM11" s="538"/>
      <c r="WON11" s="538"/>
      <c r="WOO11" s="538"/>
      <c r="WOP11" s="538"/>
      <c r="WOQ11" s="538"/>
      <c r="WOR11" s="538"/>
      <c r="WOS11" s="538"/>
      <c r="WOT11" s="538"/>
      <c r="WOU11" s="538"/>
      <c r="WOV11" s="538"/>
      <c r="WOW11" s="538"/>
      <c r="WOX11" s="538"/>
      <c r="WOY11" s="538"/>
      <c r="WOZ11" s="538"/>
      <c r="WPA11" s="538"/>
      <c r="WPB11" s="538"/>
      <c r="WPC11" s="538"/>
      <c r="WPD11" s="538"/>
      <c r="WPE11" s="538"/>
      <c r="WPF11" s="538"/>
      <c r="WPG11" s="538"/>
      <c r="WPH11" s="538"/>
      <c r="WPI11" s="538"/>
      <c r="WPJ11" s="538"/>
      <c r="WPK11" s="538"/>
      <c r="WPL11" s="538"/>
      <c r="WPM11" s="538"/>
      <c r="WPN11" s="538"/>
      <c r="WPO11" s="538"/>
      <c r="WPP11" s="538"/>
      <c r="WPQ11" s="538"/>
      <c r="WPR11" s="538"/>
      <c r="WPS11" s="538"/>
      <c r="WPT11" s="538"/>
      <c r="WPU11" s="538"/>
      <c r="WPV11" s="538"/>
      <c r="WPW11" s="538"/>
      <c r="WPX11" s="538"/>
      <c r="WPY11" s="538"/>
      <c r="WPZ11" s="538"/>
      <c r="WQA11" s="538"/>
      <c r="WQB11" s="538"/>
      <c r="WQC11" s="538"/>
      <c r="WQD11" s="538"/>
      <c r="WQE11" s="538"/>
      <c r="WQF11" s="538"/>
      <c r="WQG11" s="538"/>
      <c r="WQH11" s="538"/>
      <c r="WQI11" s="538"/>
      <c r="WQJ11" s="538"/>
      <c r="WQK11" s="538"/>
      <c r="WQL11" s="538"/>
      <c r="WQM11" s="538"/>
      <c r="WQN11" s="538"/>
      <c r="WQO11" s="538"/>
      <c r="WQP11" s="538"/>
      <c r="WQQ11" s="538"/>
      <c r="WQR11" s="538"/>
      <c r="WQS11" s="538"/>
      <c r="WQT11" s="538"/>
      <c r="WQU11" s="538"/>
      <c r="WQV11" s="538"/>
      <c r="WQW11" s="538"/>
      <c r="WQX11" s="538"/>
      <c r="WQY11" s="538"/>
      <c r="WQZ11" s="538"/>
      <c r="WRA11" s="538"/>
      <c r="WRB11" s="538"/>
      <c r="WRC11" s="538"/>
      <c r="WRD11" s="538"/>
      <c r="WRE11" s="538"/>
      <c r="WRF11" s="538"/>
      <c r="WRG11" s="538"/>
      <c r="WRH11" s="538"/>
      <c r="WRI11" s="538"/>
      <c r="WRJ11" s="538"/>
      <c r="WRK11" s="538"/>
      <c r="WRL11" s="538"/>
      <c r="WRM11" s="538"/>
      <c r="WRN11" s="538"/>
      <c r="WRO11" s="538"/>
      <c r="WRP11" s="538"/>
      <c r="WRQ11" s="538"/>
      <c r="WRR11" s="538"/>
      <c r="WRS11" s="538"/>
      <c r="WRT11" s="538"/>
      <c r="WRU11" s="538"/>
      <c r="WRV11" s="538"/>
      <c r="WRW11" s="538"/>
      <c r="WRX11" s="538"/>
      <c r="WRY11" s="538"/>
      <c r="WRZ11" s="538"/>
      <c r="WSA11" s="538"/>
      <c r="WSB11" s="538"/>
      <c r="WSC11" s="538"/>
      <c r="WSD11" s="538"/>
      <c r="WSE11" s="538"/>
      <c r="WSF11" s="538"/>
      <c r="WSG11" s="538"/>
      <c r="WSH11" s="538"/>
      <c r="WSI11" s="538"/>
      <c r="WSJ11" s="538"/>
      <c r="WSK11" s="538"/>
      <c r="WSL11" s="538"/>
      <c r="WSM11" s="538"/>
      <c r="WSN11" s="538"/>
      <c r="WSO11" s="538"/>
      <c r="WSP11" s="538"/>
      <c r="WSQ11" s="538"/>
      <c r="WSR11" s="538"/>
      <c r="WSS11" s="538"/>
      <c r="WST11" s="538"/>
      <c r="WSU11" s="538"/>
      <c r="WSV11" s="538"/>
      <c r="WSW11" s="538"/>
      <c r="WSX11" s="538"/>
      <c r="WSY11" s="538"/>
      <c r="WSZ11" s="538"/>
      <c r="WTA11" s="538"/>
      <c r="WTB11" s="538"/>
      <c r="WTC11" s="538"/>
      <c r="WTD11" s="538"/>
      <c r="WTE11" s="538"/>
      <c r="WTF11" s="538"/>
      <c r="WTG11" s="538"/>
      <c r="WTH11" s="538"/>
      <c r="WTI11" s="538"/>
      <c r="WTJ11" s="538"/>
      <c r="WTK11" s="538"/>
      <c r="WTL11" s="538"/>
      <c r="WTM11" s="538"/>
      <c r="WTN11" s="538"/>
      <c r="WTO11" s="538"/>
      <c r="WTP11" s="538"/>
      <c r="WTQ11" s="538"/>
      <c r="WTR11" s="538"/>
      <c r="WTS11" s="538"/>
      <c r="WTT11" s="538"/>
      <c r="WTU11" s="538"/>
      <c r="WTV11" s="538"/>
      <c r="WTW11" s="538"/>
      <c r="WTX11" s="538"/>
      <c r="WTY11" s="538"/>
      <c r="WTZ11" s="538"/>
      <c r="WUA11" s="538"/>
      <c r="WUB11" s="538"/>
      <c r="WUC11" s="538"/>
      <c r="WUD11" s="538"/>
      <c r="WUE11" s="538"/>
      <c r="WUF11" s="538"/>
      <c r="WUG11" s="538"/>
      <c r="WUH11" s="538"/>
      <c r="WUI11" s="538"/>
      <c r="WUJ11" s="538"/>
      <c r="WUK11" s="538"/>
      <c r="WUL11" s="538"/>
      <c r="WUM11" s="538"/>
      <c r="WUN11" s="538"/>
      <c r="WUO11" s="538"/>
      <c r="WUP11" s="538"/>
      <c r="WUQ11" s="538"/>
      <c r="WUR11" s="538"/>
      <c r="WUS11" s="538"/>
      <c r="WUT11" s="538"/>
      <c r="WUU11" s="538"/>
      <c r="WUV11" s="538"/>
      <c r="WUW11" s="538"/>
      <c r="WUX11" s="538"/>
      <c r="WUY11" s="538"/>
      <c r="WUZ11" s="538"/>
      <c r="WVA11" s="538"/>
      <c r="WVB11" s="538"/>
      <c r="WVC11" s="538"/>
      <c r="WVD11" s="538"/>
      <c r="WVE11" s="538"/>
      <c r="WVF11" s="538"/>
      <c r="WVG11" s="538"/>
      <c r="WVH11" s="538"/>
      <c r="WVI11" s="538"/>
      <c r="WVJ11" s="538"/>
      <c r="WVK11" s="538"/>
      <c r="WVL11" s="538"/>
      <c r="WVM11" s="538"/>
      <c r="WVN11" s="538"/>
      <c r="WVO11" s="538"/>
      <c r="WVP11" s="538"/>
      <c r="WVQ11" s="538"/>
      <c r="WVR11" s="538"/>
      <c r="WVS11" s="538"/>
      <c r="WVT11" s="538"/>
      <c r="WVU11" s="538"/>
      <c r="WVV11" s="538"/>
      <c r="WVW11" s="538"/>
      <c r="WVX11" s="538"/>
      <c r="WVY11" s="538"/>
      <c r="WVZ11" s="538"/>
      <c r="WWA11" s="538"/>
      <c r="WWB11" s="538"/>
      <c r="WWC11" s="538"/>
      <c r="WWD11" s="538"/>
      <c r="WWE11" s="538"/>
      <c r="WWF11" s="538"/>
      <c r="WWG11" s="538"/>
      <c r="WWH11" s="538"/>
      <c r="WWI11" s="538"/>
      <c r="WWJ11" s="538"/>
      <c r="WWK11" s="538"/>
      <c r="WWL11" s="538"/>
      <c r="WWM11" s="538"/>
      <c r="WWN11" s="538"/>
      <c r="WWO11" s="538"/>
      <c r="WWP11" s="538"/>
      <c r="WWQ11" s="538"/>
      <c r="WWR11" s="538"/>
      <c r="WWS11" s="538"/>
      <c r="WWT11" s="538"/>
      <c r="WWU11" s="538"/>
      <c r="WWV11" s="538"/>
      <c r="WWW11" s="538"/>
      <c r="WWX11" s="538"/>
      <c r="WWY11" s="538"/>
      <c r="WWZ11" s="538"/>
      <c r="WXA11" s="538"/>
      <c r="WXB11" s="538"/>
      <c r="WXC11" s="538"/>
      <c r="WXD11" s="538"/>
      <c r="WXE11" s="538"/>
      <c r="WXF11" s="538"/>
      <c r="WXG11" s="538"/>
      <c r="WXH11" s="538"/>
      <c r="WXI11" s="538"/>
      <c r="WXJ11" s="538"/>
      <c r="WXK11" s="538"/>
      <c r="WXL11" s="538"/>
      <c r="WXM11" s="538"/>
      <c r="WXN11" s="538"/>
      <c r="WXO11" s="538"/>
      <c r="WXP11" s="538"/>
      <c r="WXQ11" s="538"/>
      <c r="WXR11" s="538"/>
      <c r="WXS11" s="538"/>
      <c r="WXT11" s="538"/>
      <c r="WXU11" s="538"/>
      <c r="WXV11" s="538"/>
      <c r="WXW11" s="538"/>
      <c r="WXX11" s="538"/>
      <c r="WXY11" s="538"/>
      <c r="WXZ11" s="538"/>
      <c r="WYA11" s="538"/>
      <c r="WYB11" s="538"/>
      <c r="WYC11" s="538"/>
      <c r="WYD11" s="538"/>
      <c r="WYE11" s="538"/>
      <c r="WYF11" s="538"/>
      <c r="WYG11" s="538"/>
      <c r="WYH11" s="538"/>
      <c r="WYI11" s="538"/>
      <c r="WYJ11" s="538"/>
      <c r="WYK11" s="538"/>
      <c r="WYL11" s="538"/>
      <c r="WYM11" s="538"/>
      <c r="WYN11" s="538"/>
      <c r="WYO11" s="538"/>
      <c r="WYP11" s="538"/>
      <c r="WYQ11" s="538"/>
      <c r="WYR11" s="538"/>
      <c r="WYS11" s="538"/>
      <c r="WYT11" s="538"/>
      <c r="WYU11" s="538"/>
      <c r="WYV11" s="538"/>
      <c r="WYW11" s="538"/>
      <c r="WYX11" s="538"/>
      <c r="WYY11" s="538"/>
      <c r="WYZ11" s="538"/>
      <c r="WZA11" s="538"/>
      <c r="WZB11" s="538"/>
      <c r="WZC11" s="538"/>
      <c r="WZD11" s="538"/>
      <c r="WZE11" s="538"/>
      <c r="WZF11" s="538"/>
      <c r="WZG11" s="538"/>
      <c r="WZH11" s="538"/>
      <c r="WZI11" s="538"/>
      <c r="WZJ11" s="538"/>
      <c r="WZK11" s="538"/>
      <c r="WZL11" s="538"/>
      <c r="WZM11" s="538"/>
      <c r="WZN11" s="538"/>
      <c r="WZO11" s="538"/>
      <c r="WZP11" s="538"/>
      <c r="WZQ11" s="538"/>
      <c r="WZR11" s="538"/>
      <c r="WZS11" s="538"/>
      <c r="WZT11" s="538"/>
      <c r="WZU11" s="538"/>
      <c r="WZV11" s="538"/>
      <c r="WZW11" s="538"/>
      <c r="WZX11" s="538"/>
      <c r="WZY11" s="538"/>
      <c r="WZZ11" s="538"/>
      <c r="XAA11" s="538"/>
      <c r="XAB11" s="538"/>
      <c r="XAC11" s="538"/>
      <c r="XAD11" s="538"/>
      <c r="XAE11" s="538"/>
      <c r="XAF11" s="538"/>
      <c r="XAG11" s="538"/>
      <c r="XAH11" s="538"/>
      <c r="XAI11" s="538"/>
      <c r="XAJ11" s="538"/>
      <c r="XAK11" s="538"/>
      <c r="XAL11" s="538"/>
      <c r="XAM11" s="538"/>
      <c r="XAN11" s="538"/>
      <c r="XAO11" s="538"/>
      <c r="XAP11" s="538"/>
      <c r="XAQ11" s="538"/>
      <c r="XAR11" s="538"/>
      <c r="XAS11" s="538"/>
      <c r="XAT11" s="538"/>
      <c r="XAU11" s="538"/>
      <c r="XAV11" s="538"/>
      <c r="XAW11" s="538"/>
      <c r="XAX11" s="538"/>
      <c r="XAY11" s="538"/>
      <c r="XAZ11" s="538"/>
      <c r="XBA11" s="538"/>
      <c r="XBB11" s="538"/>
      <c r="XBC11" s="538"/>
      <c r="XBD11" s="538"/>
      <c r="XBE11" s="538"/>
      <c r="XBF11" s="538"/>
      <c r="XBG11" s="538"/>
      <c r="XBH11" s="538"/>
      <c r="XBI11" s="538"/>
      <c r="XBJ11" s="538"/>
      <c r="XBK11" s="538"/>
      <c r="XBL11" s="538"/>
      <c r="XBM11" s="538"/>
      <c r="XBN11" s="538"/>
      <c r="XBO11" s="538"/>
      <c r="XBP11" s="538"/>
      <c r="XBQ11" s="538"/>
      <c r="XBR11" s="538"/>
      <c r="XBS11" s="538"/>
      <c r="XBT11" s="538"/>
      <c r="XBU11" s="538"/>
      <c r="XBV11" s="538"/>
      <c r="XBW11" s="538"/>
      <c r="XBX11" s="538"/>
      <c r="XBY11" s="538"/>
      <c r="XBZ11" s="538"/>
      <c r="XCA11" s="538"/>
      <c r="XCB11" s="538"/>
      <c r="XCC11" s="538"/>
      <c r="XCD11" s="538"/>
      <c r="XCE11" s="538"/>
      <c r="XCF11" s="538"/>
      <c r="XCG11" s="538"/>
      <c r="XCH11" s="538"/>
      <c r="XCI11" s="538"/>
      <c r="XCJ11" s="538"/>
      <c r="XCK11" s="538"/>
      <c r="XCL11" s="538"/>
      <c r="XCM11" s="538"/>
      <c r="XCN11" s="538"/>
      <c r="XCO11" s="538"/>
      <c r="XCP11" s="538"/>
      <c r="XCQ11" s="538"/>
      <c r="XCR11" s="538"/>
      <c r="XCS11" s="538"/>
      <c r="XCT11" s="538"/>
      <c r="XCU11" s="538"/>
      <c r="XCV11" s="538"/>
      <c r="XCW11" s="538"/>
      <c r="XCX11" s="538"/>
      <c r="XCY11" s="538"/>
      <c r="XCZ11" s="538"/>
      <c r="XDA11" s="538"/>
      <c r="XDB11" s="538"/>
      <c r="XDC11" s="538"/>
      <c r="XDD11" s="538"/>
      <c r="XDE11" s="538"/>
      <c r="XDF11" s="538"/>
      <c r="XDG11" s="538"/>
      <c r="XDH11" s="538"/>
      <c r="XDI11" s="538"/>
      <c r="XDJ11" s="538"/>
      <c r="XDK11" s="538"/>
      <c r="XDL11" s="538"/>
      <c r="XDM11" s="538"/>
      <c r="XDN11" s="538"/>
      <c r="XDO11" s="538"/>
      <c r="XDP11" s="538"/>
      <c r="XDQ11" s="538"/>
      <c r="XDR11" s="538"/>
      <c r="XDS11" s="538"/>
      <c r="XDT11" s="538"/>
      <c r="XDU11" s="538"/>
      <c r="XDV11" s="538"/>
      <c r="XDW11" s="538"/>
      <c r="XDX11" s="538"/>
      <c r="XDY11" s="538"/>
      <c r="XDZ11" s="538"/>
      <c r="XEA11" s="538"/>
      <c r="XEB11" s="538"/>
      <c r="XEC11" s="538"/>
      <c r="XED11" s="538"/>
      <c r="XEE11" s="538"/>
      <c r="XEF11" s="538"/>
      <c r="XEG11" s="538"/>
      <c r="XEH11" s="538"/>
      <c r="XEI11" s="538"/>
      <c r="XEJ11" s="538"/>
      <c r="XEK11" s="538"/>
      <c r="XEL11" s="538"/>
      <c r="XEM11" s="538"/>
      <c r="XEN11" s="538"/>
      <c r="XEO11" s="538"/>
      <c r="XEP11" s="538"/>
      <c r="XEQ11" s="538"/>
    </row>
    <row r="12" spans="1:16371">
      <c r="A12" s="547" t="s">
        <v>99</v>
      </c>
      <c r="B12" s="538"/>
      <c r="C12" s="538"/>
      <c r="D12" s="538"/>
      <c r="E12" s="538"/>
      <c r="F12" s="538"/>
      <c r="G12" s="537">
        <v>266004516</v>
      </c>
      <c r="H12" s="537">
        <v>179262656</v>
      </c>
      <c r="I12" s="537"/>
      <c r="J12" s="537"/>
      <c r="K12" s="537"/>
      <c r="L12" s="537"/>
      <c r="M12" s="537"/>
      <c r="N12" s="537"/>
      <c r="O12" s="537"/>
      <c r="P12" s="537"/>
      <c r="Q12" s="537"/>
      <c r="R12" s="537"/>
      <c r="S12" s="537"/>
      <c r="T12" s="537"/>
      <c r="U12" s="537">
        <v>41089513</v>
      </c>
      <c r="V12" s="551">
        <v>0.22921401432320629</v>
      </c>
      <c r="W12" s="538"/>
      <c r="X12" s="538"/>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c r="BI12" s="538"/>
      <c r="BJ12" s="538"/>
      <c r="BK12" s="538"/>
      <c r="BL12" s="538"/>
      <c r="BM12" s="538"/>
      <c r="BN12" s="538"/>
      <c r="BO12" s="538"/>
      <c r="BP12" s="538"/>
      <c r="BQ12" s="538"/>
      <c r="BR12" s="538"/>
      <c r="BS12" s="538"/>
      <c r="BT12" s="538"/>
      <c r="BU12" s="538"/>
      <c r="BV12" s="538"/>
      <c r="BW12" s="538"/>
      <c r="BX12" s="538"/>
      <c r="BY12" s="538"/>
      <c r="BZ12" s="538"/>
      <c r="CA12" s="538"/>
      <c r="CB12" s="538"/>
      <c r="CC12" s="538"/>
      <c r="CD12" s="538"/>
      <c r="CE12" s="538"/>
      <c r="CF12" s="538"/>
      <c r="CG12" s="538"/>
      <c r="CH12" s="538"/>
      <c r="CI12" s="538"/>
      <c r="CJ12" s="538"/>
      <c r="CK12" s="538"/>
      <c r="CL12" s="538"/>
      <c r="CM12" s="538"/>
      <c r="CN12" s="538"/>
      <c r="CO12" s="538"/>
      <c r="CP12" s="538"/>
      <c r="CQ12" s="538"/>
      <c r="CR12" s="538"/>
      <c r="CS12" s="538"/>
      <c r="CT12" s="538"/>
      <c r="CU12" s="538"/>
      <c r="CV12" s="538"/>
      <c r="CW12" s="538"/>
      <c r="CX12" s="538"/>
      <c r="CY12" s="538"/>
      <c r="CZ12" s="538"/>
      <c r="DA12" s="538"/>
      <c r="DB12" s="538"/>
      <c r="DC12" s="538"/>
      <c r="DD12" s="538"/>
      <c r="DE12" s="538"/>
      <c r="DF12" s="538"/>
      <c r="DG12" s="538"/>
      <c r="DH12" s="538"/>
      <c r="DI12" s="538"/>
      <c r="DJ12" s="538"/>
      <c r="DK12" s="538"/>
      <c r="DL12" s="538"/>
      <c r="DM12" s="538"/>
      <c r="DN12" s="538"/>
      <c r="DO12" s="538"/>
      <c r="DP12" s="538"/>
      <c r="DQ12" s="538"/>
      <c r="DR12" s="538"/>
      <c r="DS12" s="538"/>
      <c r="DT12" s="538"/>
      <c r="DU12" s="538"/>
      <c r="DV12" s="538"/>
      <c r="DW12" s="538"/>
      <c r="DX12" s="538"/>
      <c r="DY12" s="538"/>
      <c r="DZ12" s="538"/>
      <c r="EA12" s="538"/>
      <c r="EB12" s="538"/>
      <c r="EC12" s="538"/>
      <c r="ED12" s="538"/>
      <c r="EE12" s="538"/>
      <c r="EF12" s="538"/>
      <c r="EG12" s="538"/>
      <c r="EH12" s="538"/>
      <c r="EI12" s="538"/>
      <c r="EJ12" s="538"/>
      <c r="EK12" s="538"/>
      <c r="EL12" s="538"/>
      <c r="EM12" s="538"/>
      <c r="EN12" s="538"/>
      <c r="EO12" s="538"/>
      <c r="EP12" s="538"/>
      <c r="EQ12" s="538"/>
      <c r="ER12" s="538"/>
      <c r="ES12" s="538"/>
      <c r="ET12" s="538"/>
      <c r="EU12" s="538"/>
      <c r="EV12" s="538"/>
      <c r="EW12" s="538"/>
      <c r="EX12" s="538"/>
      <c r="EY12" s="538"/>
      <c r="EZ12" s="538"/>
      <c r="FA12" s="538"/>
      <c r="FB12" s="538"/>
      <c r="FC12" s="538"/>
      <c r="FD12" s="538"/>
      <c r="FE12" s="538"/>
      <c r="FF12" s="538"/>
      <c r="FG12" s="538"/>
      <c r="FH12" s="538"/>
      <c r="FI12" s="538"/>
      <c r="FJ12" s="538"/>
      <c r="FK12" s="538"/>
      <c r="FL12" s="538"/>
      <c r="FM12" s="538"/>
      <c r="FN12" s="538"/>
      <c r="FO12" s="538"/>
      <c r="FP12" s="538"/>
      <c r="FQ12" s="538"/>
      <c r="FR12" s="538"/>
      <c r="FS12" s="538"/>
      <c r="FT12" s="538"/>
      <c r="FU12" s="538"/>
      <c r="FV12" s="538"/>
      <c r="FW12" s="538"/>
      <c r="FX12" s="538"/>
      <c r="FY12" s="538"/>
      <c r="FZ12" s="538"/>
      <c r="GA12" s="538"/>
      <c r="GB12" s="538"/>
      <c r="GC12" s="538"/>
      <c r="GD12" s="538"/>
      <c r="GE12" s="538"/>
      <c r="GF12" s="538"/>
      <c r="GG12" s="538"/>
      <c r="GH12" s="538"/>
      <c r="GI12" s="538"/>
      <c r="GJ12" s="538"/>
      <c r="GK12" s="538"/>
      <c r="GL12" s="538"/>
      <c r="GM12" s="538"/>
      <c r="GN12" s="538"/>
      <c r="GO12" s="538"/>
      <c r="GP12" s="538"/>
      <c r="GQ12" s="538"/>
      <c r="GR12" s="538"/>
      <c r="GS12" s="538"/>
      <c r="GT12" s="538"/>
      <c r="GU12" s="538"/>
      <c r="GV12" s="538"/>
      <c r="GW12" s="538"/>
      <c r="GX12" s="538"/>
      <c r="GY12" s="538"/>
      <c r="GZ12" s="538"/>
      <c r="HA12" s="538"/>
      <c r="HB12" s="538"/>
      <c r="HC12" s="538"/>
      <c r="HD12" s="538"/>
      <c r="HE12" s="538"/>
      <c r="HF12" s="538"/>
      <c r="HG12" s="538"/>
      <c r="HH12" s="538"/>
      <c r="HI12" s="538"/>
      <c r="HJ12" s="538"/>
      <c r="HK12" s="538"/>
      <c r="HL12" s="538"/>
      <c r="HM12" s="538"/>
      <c r="HN12" s="538"/>
      <c r="HO12" s="538"/>
      <c r="HP12" s="538"/>
      <c r="HQ12" s="538"/>
      <c r="HR12" s="538"/>
      <c r="HS12" s="538"/>
      <c r="HT12" s="538"/>
      <c r="HU12" s="538"/>
      <c r="HV12" s="538"/>
      <c r="HW12" s="538"/>
      <c r="HX12" s="538"/>
      <c r="HY12" s="538"/>
      <c r="HZ12" s="538"/>
      <c r="IA12" s="538"/>
      <c r="IB12" s="538"/>
      <c r="IC12" s="538"/>
      <c r="ID12" s="538"/>
      <c r="IE12" s="538"/>
      <c r="IF12" s="538"/>
      <c r="IG12" s="538"/>
      <c r="IH12" s="538"/>
      <c r="II12" s="538"/>
      <c r="IJ12" s="538"/>
      <c r="IK12" s="538"/>
      <c r="IL12" s="538"/>
      <c r="IM12" s="538"/>
      <c r="IN12" s="538"/>
      <c r="IO12" s="538"/>
      <c r="IP12" s="538"/>
      <c r="IQ12" s="538"/>
      <c r="IR12" s="538"/>
      <c r="IS12" s="538"/>
      <c r="IT12" s="538"/>
      <c r="IU12" s="538"/>
      <c r="IV12" s="538"/>
      <c r="IW12" s="538"/>
      <c r="IX12" s="538"/>
      <c r="IY12" s="538"/>
      <c r="IZ12" s="538"/>
      <c r="JA12" s="538"/>
      <c r="JB12" s="538"/>
      <c r="JC12" s="538"/>
      <c r="JD12" s="538"/>
      <c r="JE12" s="538"/>
      <c r="JF12" s="538"/>
      <c r="JG12" s="538"/>
      <c r="JH12" s="538"/>
      <c r="JI12" s="538"/>
      <c r="JJ12" s="538"/>
      <c r="JK12" s="538"/>
      <c r="JL12" s="538"/>
      <c r="JM12" s="538"/>
      <c r="JN12" s="538"/>
      <c r="JO12" s="538"/>
      <c r="JP12" s="538"/>
      <c r="JQ12" s="538"/>
      <c r="JR12" s="538"/>
      <c r="JS12" s="538"/>
      <c r="JT12" s="538"/>
      <c r="JU12" s="538"/>
      <c r="JV12" s="538"/>
      <c r="JW12" s="538"/>
      <c r="JX12" s="538"/>
      <c r="JY12" s="538"/>
      <c r="JZ12" s="538"/>
      <c r="KA12" s="538"/>
      <c r="KB12" s="538"/>
      <c r="KC12" s="538"/>
      <c r="KD12" s="538"/>
      <c r="KE12" s="538"/>
      <c r="KF12" s="538"/>
      <c r="KG12" s="538"/>
      <c r="KH12" s="538"/>
      <c r="KI12" s="538"/>
      <c r="KJ12" s="538"/>
      <c r="KK12" s="538"/>
      <c r="KL12" s="538"/>
      <c r="KM12" s="538"/>
      <c r="KN12" s="538"/>
      <c r="KO12" s="538"/>
      <c r="KP12" s="538"/>
      <c r="KQ12" s="538"/>
      <c r="KR12" s="538"/>
      <c r="KS12" s="538"/>
      <c r="KT12" s="538"/>
      <c r="KU12" s="538"/>
      <c r="KV12" s="538"/>
      <c r="KW12" s="538"/>
      <c r="KX12" s="538"/>
      <c r="KY12" s="538"/>
      <c r="KZ12" s="538"/>
      <c r="LA12" s="538"/>
      <c r="LB12" s="538"/>
      <c r="LC12" s="538"/>
      <c r="LD12" s="538"/>
      <c r="LE12" s="538"/>
      <c r="LF12" s="538"/>
      <c r="LG12" s="538"/>
      <c r="LH12" s="538"/>
      <c r="LI12" s="538"/>
      <c r="LJ12" s="538"/>
      <c r="LK12" s="538"/>
      <c r="LL12" s="538"/>
      <c r="LM12" s="538"/>
      <c r="LN12" s="538"/>
      <c r="LO12" s="538"/>
      <c r="LP12" s="538"/>
      <c r="LQ12" s="538"/>
      <c r="LR12" s="538"/>
      <c r="LS12" s="538"/>
      <c r="LT12" s="538"/>
      <c r="LU12" s="538"/>
      <c r="LV12" s="538"/>
      <c r="LW12" s="538"/>
      <c r="LX12" s="538"/>
      <c r="LY12" s="538"/>
      <c r="LZ12" s="538"/>
      <c r="MA12" s="538"/>
      <c r="MB12" s="538"/>
      <c r="MC12" s="538"/>
      <c r="MD12" s="538"/>
      <c r="ME12" s="538"/>
      <c r="MF12" s="538"/>
      <c r="MG12" s="538"/>
      <c r="MH12" s="538"/>
      <c r="MI12" s="538"/>
      <c r="MJ12" s="538"/>
      <c r="MK12" s="538"/>
      <c r="ML12" s="538"/>
      <c r="MM12" s="538"/>
      <c r="MN12" s="538"/>
      <c r="MO12" s="538"/>
      <c r="MP12" s="538"/>
      <c r="MQ12" s="538"/>
      <c r="MR12" s="538"/>
      <c r="MS12" s="538"/>
      <c r="MT12" s="538"/>
      <c r="MU12" s="538"/>
      <c r="MV12" s="538"/>
      <c r="MW12" s="538"/>
      <c r="MX12" s="538"/>
      <c r="MY12" s="538"/>
      <c r="MZ12" s="538"/>
      <c r="NA12" s="538"/>
      <c r="NB12" s="538"/>
      <c r="NC12" s="538"/>
      <c r="ND12" s="538"/>
      <c r="NE12" s="538"/>
      <c r="NF12" s="538"/>
      <c r="NG12" s="538"/>
      <c r="NH12" s="538"/>
      <c r="NI12" s="538"/>
      <c r="NJ12" s="538"/>
      <c r="NK12" s="538"/>
      <c r="NL12" s="538"/>
      <c r="NM12" s="538"/>
      <c r="NN12" s="538"/>
      <c r="NO12" s="538"/>
      <c r="NP12" s="538"/>
      <c r="NQ12" s="538"/>
      <c r="NR12" s="538"/>
      <c r="NS12" s="538"/>
      <c r="NT12" s="538"/>
      <c r="NU12" s="538"/>
      <c r="NV12" s="538"/>
      <c r="NW12" s="538"/>
      <c r="NX12" s="538"/>
      <c r="NY12" s="538"/>
      <c r="NZ12" s="538"/>
      <c r="OA12" s="538"/>
      <c r="OB12" s="538"/>
      <c r="OC12" s="538"/>
      <c r="OD12" s="538"/>
      <c r="OE12" s="538"/>
      <c r="OF12" s="538"/>
      <c r="OG12" s="538"/>
      <c r="OH12" s="538"/>
      <c r="OI12" s="538"/>
      <c r="OJ12" s="538"/>
      <c r="OK12" s="538"/>
      <c r="OL12" s="538"/>
      <c r="OM12" s="538"/>
      <c r="ON12" s="538"/>
      <c r="OO12" s="538"/>
      <c r="OP12" s="538"/>
      <c r="OQ12" s="538"/>
      <c r="OR12" s="538"/>
      <c r="OS12" s="538"/>
      <c r="OT12" s="538"/>
      <c r="OU12" s="538"/>
      <c r="OV12" s="538"/>
      <c r="OW12" s="538"/>
      <c r="OX12" s="538"/>
      <c r="OY12" s="538"/>
      <c r="OZ12" s="538"/>
      <c r="PA12" s="538"/>
      <c r="PB12" s="538"/>
      <c r="PC12" s="538"/>
      <c r="PD12" s="538"/>
      <c r="PE12" s="538"/>
      <c r="PF12" s="538"/>
      <c r="PG12" s="538"/>
      <c r="PH12" s="538"/>
      <c r="PI12" s="538"/>
      <c r="PJ12" s="538"/>
      <c r="PK12" s="538"/>
      <c r="PL12" s="538"/>
      <c r="PM12" s="538"/>
      <c r="PN12" s="538"/>
      <c r="PO12" s="538"/>
      <c r="PP12" s="538"/>
      <c r="PQ12" s="538"/>
      <c r="PR12" s="538"/>
      <c r="PS12" s="538"/>
      <c r="PT12" s="538"/>
      <c r="PU12" s="538"/>
      <c r="PV12" s="538"/>
      <c r="PW12" s="538"/>
      <c r="PX12" s="538"/>
      <c r="PY12" s="538"/>
      <c r="PZ12" s="538"/>
      <c r="QA12" s="538"/>
      <c r="QB12" s="538"/>
      <c r="QC12" s="538"/>
      <c r="QD12" s="538"/>
      <c r="QE12" s="538"/>
      <c r="QF12" s="538"/>
      <c r="QG12" s="538"/>
      <c r="QH12" s="538"/>
      <c r="QI12" s="538"/>
      <c r="QJ12" s="538"/>
      <c r="QK12" s="538"/>
      <c r="QL12" s="538"/>
      <c r="QM12" s="538"/>
      <c r="QN12" s="538"/>
      <c r="QO12" s="538"/>
      <c r="QP12" s="538"/>
      <c r="QQ12" s="538"/>
      <c r="QR12" s="538"/>
      <c r="QS12" s="538"/>
      <c r="QT12" s="538"/>
      <c r="QU12" s="538"/>
      <c r="QV12" s="538"/>
      <c r="QW12" s="538"/>
      <c r="QX12" s="538"/>
      <c r="QY12" s="538"/>
      <c r="QZ12" s="538"/>
      <c r="RA12" s="538"/>
      <c r="RB12" s="538"/>
      <c r="RC12" s="538"/>
      <c r="RD12" s="538"/>
      <c r="RE12" s="538"/>
      <c r="RF12" s="538"/>
      <c r="RG12" s="538"/>
      <c r="RH12" s="538"/>
      <c r="RI12" s="538"/>
      <c r="RJ12" s="538"/>
      <c r="RK12" s="538"/>
      <c r="RL12" s="538"/>
      <c r="RM12" s="538"/>
      <c r="RN12" s="538"/>
      <c r="RO12" s="538"/>
      <c r="RP12" s="538"/>
      <c r="RQ12" s="538"/>
      <c r="RR12" s="538"/>
      <c r="RS12" s="538"/>
      <c r="RT12" s="538"/>
      <c r="RU12" s="538"/>
      <c r="RV12" s="538"/>
      <c r="RW12" s="538"/>
      <c r="RX12" s="538"/>
      <c r="RY12" s="538"/>
      <c r="RZ12" s="538"/>
      <c r="SA12" s="538"/>
      <c r="SB12" s="538"/>
      <c r="SC12" s="538"/>
      <c r="SD12" s="538"/>
      <c r="SE12" s="538"/>
      <c r="SF12" s="538"/>
      <c r="SG12" s="538"/>
      <c r="SH12" s="538"/>
      <c r="SI12" s="538"/>
      <c r="SJ12" s="538"/>
      <c r="SK12" s="538"/>
      <c r="SL12" s="538"/>
      <c r="SM12" s="538"/>
      <c r="SN12" s="538"/>
      <c r="SO12" s="538"/>
      <c r="SP12" s="538"/>
      <c r="SQ12" s="538"/>
      <c r="SR12" s="538"/>
      <c r="SS12" s="538"/>
      <c r="ST12" s="538"/>
      <c r="SU12" s="538"/>
      <c r="SV12" s="538"/>
      <c r="SW12" s="538"/>
      <c r="SX12" s="538"/>
      <c r="SY12" s="538"/>
      <c r="SZ12" s="538"/>
      <c r="TA12" s="538"/>
      <c r="TB12" s="538"/>
      <c r="TC12" s="538"/>
      <c r="TD12" s="538"/>
      <c r="TE12" s="538"/>
      <c r="TF12" s="538"/>
      <c r="TG12" s="538"/>
      <c r="TH12" s="538"/>
      <c r="TI12" s="538"/>
      <c r="TJ12" s="538"/>
      <c r="TK12" s="538"/>
      <c r="TL12" s="538"/>
      <c r="TM12" s="538"/>
      <c r="TN12" s="538"/>
      <c r="TO12" s="538"/>
      <c r="TP12" s="538"/>
      <c r="TQ12" s="538"/>
      <c r="TR12" s="538"/>
      <c r="TS12" s="538"/>
      <c r="TT12" s="538"/>
      <c r="TU12" s="538"/>
      <c r="TV12" s="538"/>
      <c r="TW12" s="538"/>
      <c r="TX12" s="538"/>
      <c r="TY12" s="538"/>
      <c r="TZ12" s="538"/>
      <c r="UA12" s="538"/>
      <c r="UB12" s="538"/>
      <c r="UC12" s="538"/>
      <c r="UD12" s="538"/>
      <c r="UE12" s="538"/>
      <c r="UF12" s="538"/>
      <c r="UG12" s="538"/>
      <c r="UH12" s="538"/>
      <c r="UI12" s="538"/>
      <c r="UJ12" s="538"/>
      <c r="UK12" s="538"/>
      <c r="UL12" s="538"/>
      <c r="UM12" s="538"/>
      <c r="UN12" s="538"/>
      <c r="UO12" s="538"/>
      <c r="UP12" s="538"/>
      <c r="UQ12" s="538"/>
      <c r="UR12" s="538"/>
      <c r="US12" s="538"/>
      <c r="UT12" s="538"/>
      <c r="UU12" s="538"/>
      <c r="UV12" s="538"/>
      <c r="UW12" s="538"/>
      <c r="UX12" s="538"/>
      <c r="UY12" s="538"/>
      <c r="UZ12" s="538"/>
      <c r="VA12" s="538"/>
      <c r="VB12" s="538"/>
      <c r="VC12" s="538"/>
      <c r="VD12" s="538"/>
      <c r="VE12" s="538"/>
      <c r="VF12" s="538"/>
      <c r="VG12" s="538"/>
      <c r="VH12" s="538"/>
      <c r="VI12" s="538"/>
      <c r="VJ12" s="538"/>
      <c r="VK12" s="538"/>
      <c r="VL12" s="538"/>
      <c r="VM12" s="538"/>
      <c r="VN12" s="538"/>
      <c r="VO12" s="538"/>
      <c r="VP12" s="538"/>
      <c r="VQ12" s="538"/>
      <c r="VR12" s="538"/>
      <c r="VS12" s="538"/>
      <c r="VT12" s="538"/>
      <c r="VU12" s="538"/>
      <c r="VV12" s="538"/>
      <c r="VW12" s="538"/>
      <c r="VX12" s="538"/>
      <c r="VY12" s="538"/>
      <c r="VZ12" s="538"/>
      <c r="WA12" s="538"/>
      <c r="WB12" s="538"/>
      <c r="WC12" s="538"/>
      <c r="WD12" s="538"/>
      <c r="WE12" s="538"/>
      <c r="WF12" s="538"/>
      <c r="WG12" s="538"/>
      <c r="WH12" s="538"/>
      <c r="WI12" s="538"/>
      <c r="WJ12" s="538"/>
      <c r="WK12" s="538"/>
      <c r="WL12" s="538"/>
      <c r="WM12" s="538"/>
      <c r="WN12" s="538"/>
      <c r="WO12" s="538"/>
      <c r="WP12" s="538"/>
      <c r="WQ12" s="538"/>
      <c r="WR12" s="538"/>
      <c r="WS12" s="538"/>
      <c r="WT12" s="538"/>
      <c r="WU12" s="538"/>
      <c r="WV12" s="538"/>
      <c r="WW12" s="538"/>
      <c r="WX12" s="538"/>
      <c r="WY12" s="538"/>
      <c r="WZ12" s="538"/>
      <c r="XA12" s="538"/>
      <c r="XB12" s="538"/>
      <c r="XC12" s="538"/>
      <c r="XD12" s="538"/>
      <c r="XE12" s="538"/>
      <c r="XF12" s="538"/>
      <c r="XG12" s="538"/>
      <c r="XH12" s="538"/>
      <c r="XI12" s="538"/>
      <c r="XJ12" s="538"/>
      <c r="XK12" s="538"/>
      <c r="XL12" s="538"/>
      <c r="XM12" s="538"/>
      <c r="XN12" s="538"/>
      <c r="XO12" s="538"/>
      <c r="XP12" s="538"/>
      <c r="XQ12" s="538"/>
      <c r="XR12" s="538"/>
      <c r="XS12" s="538"/>
      <c r="XT12" s="538"/>
      <c r="XU12" s="538"/>
      <c r="XV12" s="538"/>
      <c r="XW12" s="538"/>
      <c r="XX12" s="538"/>
      <c r="XY12" s="538"/>
      <c r="XZ12" s="538"/>
      <c r="YA12" s="538"/>
      <c r="YB12" s="538"/>
      <c r="YC12" s="538"/>
      <c r="YD12" s="538"/>
      <c r="YE12" s="538"/>
      <c r="YF12" s="538"/>
      <c r="YG12" s="538"/>
      <c r="YH12" s="538"/>
      <c r="YI12" s="538"/>
      <c r="YJ12" s="538"/>
      <c r="YK12" s="538"/>
      <c r="YL12" s="538"/>
      <c r="YM12" s="538"/>
      <c r="YN12" s="538"/>
      <c r="YO12" s="538"/>
      <c r="YP12" s="538"/>
      <c r="YQ12" s="538"/>
      <c r="YR12" s="538"/>
      <c r="YS12" s="538"/>
      <c r="YT12" s="538"/>
      <c r="YU12" s="538"/>
      <c r="YV12" s="538"/>
      <c r="YW12" s="538"/>
      <c r="YX12" s="538"/>
      <c r="YY12" s="538"/>
      <c r="YZ12" s="538"/>
      <c r="ZA12" s="538"/>
      <c r="ZB12" s="538"/>
      <c r="ZC12" s="538"/>
      <c r="ZD12" s="538"/>
      <c r="ZE12" s="538"/>
      <c r="ZF12" s="538"/>
      <c r="ZG12" s="538"/>
      <c r="ZH12" s="538"/>
      <c r="ZI12" s="538"/>
      <c r="ZJ12" s="538"/>
      <c r="ZK12" s="538"/>
      <c r="ZL12" s="538"/>
      <c r="ZM12" s="538"/>
      <c r="ZN12" s="538"/>
      <c r="ZO12" s="538"/>
      <c r="ZP12" s="538"/>
      <c r="ZQ12" s="538"/>
      <c r="ZR12" s="538"/>
      <c r="ZS12" s="538"/>
      <c r="ZT12" s="538"/>
      <c r="ZU12" s="538"/>
      <c r="ZV12" s="538"/>
      <c r="ZW12" s="538"/>
      <c r="ZX12" s="538"/>
      <c r="ZY12" s="538"/>
      <c r="ZZ12" s="538"/>
      <c r="AAA12" s="538"/>
      <c r="AAB12" s="538"/>
      <c r="AAC12" s="538"/>
      <c r="AAD12" s="538"/>
      <c r="AAE12" s="538"/>
      <c r="AAF12" s="538"/>
      <c r="AAG12" s="538"/>
      <c r="AAH12" s="538"/>
      <c r="AAI12" s="538"/>
      <c r="AAJ12" s="538"/>
      <c r="AAK12" s="538"/>
      <c r="AAL12" s="538"/>
      <c r="AAM12" s="538"/>
      <c r="AAN12" s="538"/>
      <c r="AAO12" s="538"/>
      <c r="AAP12" s="538"/>
      <c r="AAQ12" s="538"/>
      <c r="AAR12" s="538"/>
      <c r="AAS12" s="538"/>
      <c r="AAT12" s="538"/>
      <c r="AAU12" s="538"/>
      <c r="AAV12" s="538"/>
      <c r="AAW12" s="538"/>
      <c r="AAX12" s="538"/>
      <c r="AAY12" s="538"/>
      <c r="AAZ12" s="538"/>
      <c r="ABA12" s="538"/>
      <c r="ABB12" s="538"/>
      <c r="ABC12" s="538"/>
      <c r="ABD12" s="538"/>
      <c r="ABE12" s="538"/>
      <c r="ABF12" s="538"/>
      <c r="ABG12" s="538"/>
      <c r="ABH12" s="538"/>
      <c r="ABI12" s="538"/>
      <c r="ABJ12" s="538"/>
      <c r="ABK12" s="538"/>
      <c r="ABL12" s="538"/>
      <c r="ABM12" s="538"/>
      <c r="ABN12" s="538"/>
      <c r="ABO12" s="538"/>
      <c r="ABP12" s="538"/>
      <c r="ABQ12" s="538"/>
      <c r="ABR12" s="538"/>
      <c r="ABS12" s="538"/>
      <c r="ABT12" s="538"/>
      <c r="ABU12" s="538"/>
      <c r="ABV12" s="538"/>
      <c r="ABW12" s="538"/>
      <c r="ABX12" s="538"/>
      <c r="ABY12" s="538"/>
      <c r="ABZ12" s="538"/>
      <c r="ACA12" s="538"/>
      <c r="ACB12" s="538"/>
      <c r="ACC12" s="538"/>
      <c r="ACD12" s="538"/>
      <c r="ACE12" s="538"/>
      <c r="ACF12" s="538"/>
      <c r="ACG12" s="538"/>
      <c r="ACH12" s="538"/>
      <c r="ACI12" s="538"/>
      <c r="ACJ12" s="538"/>
      <c r="ACK12" s="538"/>
      <c r="ACL12" s="538"/>
      <c r="ACM12" s="538"/>
      <c r="ACN12" s="538"/>
      <c r="ACO12" s="538"/>
      <c r="ACP12" s="538"/>
      <c r="ACQ12" s="538"/>
      <c r="ACR12" s="538"/>
      <c r="ACS12" s="538"/>
      <c r="ACT12" s="538"/>
      <c r="ACU12" s="538"/>
      <c r="ACV12" s="538"/>
      <c r="ACW12" s="538"/>
      <c r="ACX12" s="538"/>
      <c r="ACY12" s="538"/>
      <c r="ACZ12" s="538"/>
      <c r="ADA12" s="538"/>
      <c r="ADB12" s="538"/>
      <c r="ADC12" s="538"/>
      <c r="ADD12" s="538"/>
      <c r="ADE12" s="538"/>
      <c r="ADF12" s="538"/>
      <c r="ADG12" s="538"/>
      <c r="ADH12" s="538"/>
      <c r="ADI12" s="538"/>
      <c r="ADJ12" s="538"/>
      <c r="ADK12" s="538"/>
      <c r="ADL12" s="538"/>
      <c r="ADM12" s="538"/>
      <c r="ADN12" s="538"/>
      <c r="ADO12" s="538"/>
      <c r="ADP12" s="538"/>
      <c r="ADQ12" s="538"/>
      <c r="ADR12" s="538"/>
      <c r="ADS12" s="538"/>
      <c r="ADT12" s="538"/>
      <c r="ADU12" s="538"/>
      <c r="ADV12" s="538"/>
      <c r="ADW12" s="538"/>
      <c r="ADX12" s="538"/>
      <c r="ADY12" s="538"/>
      <c r="ADZ12" s="538"/>
      <c r="AEA12" s="538"/>
      <c r="AEB12" s="538"/>
      <c r="AEC12" s="538"/>
      <c r="AED12" s="538"/>
      <c r="AEE12" s="538"/>
      <c r="AEF12" s="538"/>
      <c r="AEG12" s="538"/>
      <c r="AEH12" s="538"/>
      <c r="AEI12" s="538"/>
      <c r="AEJ12" s="538"/>
      <c r="AEK12" s="538"/>
      <c r="AEL12" s="538"/>
      <c r="AEM12" s="538"/>
      <c r="AEN12" s="538"/>
      <c r="AEO12" s="538"/>
      <c r="AEP12" s="538"/>
      <c r="AEQ12" s="538"/>
      <c r="AER12" s="538"/>
      <c r="AES12" s="538"/>
      <c r="AET12" s="538"/>
      <c r="AEU12" s="538"/>
      <c r="AEV12" s="538"/>
      <c r="AEW12" s="538"/>
      <c r="AEX12" s="538"/>
      <c r="AEY12" s="538"/>
      <c r="AEZ12" s="538"/>
      <c r="AFA12" s="538"/>
      <c r="AFB12" s="538"/>
      <c r="AFC12" s="538"/>
      <c r="AFD12" s="538"/>
      <c r="AFE12" s="538"/>
      <c r="AFF12" s="538"/>
      <c r="AFG12" s="538"/>
      <c r="AFH12" s="538"/>
      <c r="AFI12" s="538"/>
      <c r="AFJ12" s="538"/>
      <c r="AFK12" s="538"/>
      <c r="AFL12" s="538"/>
      <c r="AFM12" s="538"/>
      <c r="AFN12" s="538"/>
      <c r="AFO12" s="538"/>
      <c r="AFP12" s="538"/>
      <c r="AFQ12" s="538"/>
      <c r="AFR12" s="538"/>
      <c r="AFS12" s="538"/>
      <c r="AFT12" s="538"/>
      <c r="AFU12" s="538"/>
      <c r="AFV12" s="538"/>
      <c r="AFW12" s="538"/>
      <c r="AFX12" s="538"/>
      <c r="AFY12" s="538"/>
      <c r="AFZ12" s="538"/>
      <c r="AGA12" s="538"/>
      <c r="AGB12" s="538"/>
      <c r="AGC12" s="538"/>
      <c r="AGD12" s="538"/>
      <c r="AGE12" s="538"/>
      <c r="AGF12" s="538"/>
      <c r="AGG12" s="538"/>
      <c r="AGH12" s="538"/>
      <c r="AGI12" s="538"/>
      <c r="AGJ12" s="538"/>
      <c r="AGK12" s="538"/>
      <c r="AGL12" s="538"/>
      <c r="AGM12" s="538"/>
      <c r="AGN12" s="538"/>
      <c r="AGO12" s="538"/>
      <c r="AGP12" s="538"/>
      <c r="AGQ12" s="538"/>
      <c r="AGR12" s="538"/>
      <c r="AGS12" s="538"/>
      <c r="AGT12" s="538"/>
      <c r="AGU12" s="538"/>
      <c r="AGV12" s="538"/>
      <c r="AGW12" s="538"/>
      <c r="AGX12" s="538"/>
      <c r="AGY12" s="538"/>
      <c r="AGZ12" s="538"/>
      <c r="AHA12" s="538"/>
      <c r="AHB12" s="538"/>
      <c r="AHC12" s="538"/>
      <c r="AHD12" s="538"/>
      <c r="AHE12" s="538"/>
      <c r="AHF12" s="538"/>
      <c r="AHG12" s="538"/>
      <c r="AHH12" s="538"/>
      <c r="AHI12" s="538"/>
      <c r="AHJ12" s="538"/>
      <c r="AHK12" s="538"/>
      <c r="AHL12" s="538"/>
      <c r="AHM12" s="538"/>
      <c r="AHN12" s="538"/>
      <c r="AHO12" s="538"/>
      <c r="AHP12" s="538"/>
      <c r="AHQ12" s="538"/>
      <c r="AHR12" s="538"/>
      <c r="AHS12" s="538"/>
      <c r="AHT12" s="538"/>
      <c r="AHU12" s="538"/>
      <c r="AHV12" s="538"/>
      <c r="AHW12" s="538"/>
      <c r="AHX12" s="538"/>
      <c r="AHY12" s="538"/>
      <c r="AHZ12" s="538"/>
      <c r="AIA12" s="538"/>
      <c r="AIB12" s="538"/>
      <c r="AIC12" s="538"/>
      <c r="AID12" s="538"/>
      <c r="AIE12" s="538"/>
      <c r="AIF12" s="538"/>
      <c r="AIG12" s="538"/>
      <c r="AIH12" s="538"/>
      <c r="AII12" s="538"/>
      <c r="AIJ12" s="538"/>
      <c r="AIK12" s="538"/>
      <c r="AIL12" s="538"/>
      <c r="AIM12" s="538"/>
      <c r="AIN12" s="538"/>
      <c r="AIO12" s="538"/>
      <c r="AIP12" s="538"/>
      <c r="AIQ12" s="538"/>
      <c r="AIR12" s="538"/>
      <c r="AIS12" s="538"/>
      <c r="AIT12" s="538"/>
      <c r="AIU12" s="538"/>
      <c r="AIV12" s="538"/>
      <c r="AIW12" s="538"/>
      <c r="AIX12" s="538"/>
      <c r="AIY12" s="538"/>
      <c r="AIZ12" s="538"/>
      <c r="AJA12" s="538"/>
      <c r="AJB12" s="538"/>
      <c r="AJC12" s="538"/>
      <c r="AJD12" s="538"/>
      <c r="AJE12" s="538"/>
      <c r="AJF12" s="538"/>
      <c r="AJG12" s="538"/>
      <c r="AJH12" s="538"/>
      <c r="AJI12" s="538"/>
      <c r="AJJ12" s="538"/>
      <c r="AJK12" s="538"/>
      <c r="AJL12" s="538"/>
      <c r="AJM12" s="538"/>
      <c r="AJN12" s="538"/>
      <c r="AJO12" s="538"/>
      <c r="AJP12" s="538"/>
      <c r="AJQ12" s="538"/>
      <c r="AJR12" s="538"/>
      <c r="AJS12" s="538"/>
      <c r="AJT12" s="538"/>
      <c r="AJU12" s="538"/>
      <c r="AJV12" s="538"/>
      <c r="AJW12" s="538"/>
      <c r="AJX12" s="538"/>
      <c r="AJY12" s="538"/>
      <c r="AJZ12" s="538"/>
      <c r="AKA12" s="538"/>
      <c r="AKB12" s="538"/>
      <c r="AKC12" s="538"/>
      <c r="AKD12" s="538"/>
      <c r="AKE12" s="538"/>
      <c r="AKF12" s="538"/>
      <c r="AKG12" s="538"/>
      <c r="AKH12" s="538"/>
      <c r="AKI12" s="538"/>
      <c r="AKJ12" s="538"/>
      <c r="AKK12" s="538"/>
      <c r="AKL12" s="538"/>
      <c r="AKM12" s="538"/>
      <c r="AKN12" s="538"/>
      <c r="AKO12" s="538"/>
      <c r="AKP12" s="538"/>
      <c r="AKQ12" s="538"/>
      <c r="AKR12" s="538"/>
      <c r="AKS12" s="538"/>
      <c r="AKT12" s="538"/>
      <c r="AKU12" s="538"/>
      <c r="AKV12" s="538"/>
      <c r="AKW12" s="538"/>
      <c r="AKX12" s="538"/>
      <c r="AKY12" s="538"/>
      <c r="AKZ12" s="538"/>
      <c r="ALA12" s="538"/>
      <c r="ALB12" s="538"/>
      <c r="ALC12" s="538"/>
      <c r="ALD12" s="538"/>
      <c r="ALE12" s="538"/>
      <c r="ALF12" s="538"/>
      <c r="ALG12" s="538"/>
      <c r="ALH12" s="538"/>
      <c r="ALI12" s="538"/>
      <c r="ALJ12" s="538"/>
      <c r="ALK12" s="538"/>
      <c r="ALL12" s="538"/>
      <c r="ALM12" s="538"/>
      <c r="ALN12" s="538"/>
      <c r="ALO12" s="538"/>
      <c r="ALP12" s="538"/>
      <c r="ALQ12" s="538"/>
      <c r="ALR12" s="538"/>
      <c r="ALS12" s="538"/>
      <c r="ALT12" s="538"/>
      <c r="ALU12" s="538"/>
      <c r="ALV12" s="538"/>
      <c r="ALW12" s="538"/>
      <c r="ALX12" s="538"/>
      <c r="ALY12" s="538"/>
      <c r="ALZ12" s="538"/>
      <c r="AMA12" s="538"/>
      <c r="AMB12" s="538"/>
      <c r="AMC12" s="538"/>
      <c r="AMD12" s="538"/>
      <c r="AME12" s="538"/>
      <c r="AMF12" s="538"/>
      <c r="AMG12" s="538"/>
      <c r="AMH12" s="538"/>
      <c r="AMI12" s="538"/>
      <c r="AMJ12" s="538"/>
      <c r="AMK12" s="538"/>
      <c r="AML12" s="538"/>
      <c r="AMM12" s="538"/>
      <c r="AMN12" s="538"/>
      <c r="AMO12" s="538"/>
      <c r="AMP12" s="538"/>
      <c r="AMQ12" s="538"/>
      <c r="AMR12" s="538"/>
      <c r="AMS12" s="538"/>
      <c r="AMT12" s="538"/>
      <c r="AMU12" s="538"/>
      <c r="AMV12" s="538"/>
      <c r="AMW12" s="538"/>
      <c r="AMX12" s="538"/>
      <c r="AMY12" s="538"/>
      <c r="AMZ12" s="538"/>
      <c r="ANA12" s="538"/>
      <c r="ANB12" s="538"/>
      <c r="ANC12" s="538"/>
      <c r="AND12" s="538"/>
      <c r="ANE12" s="538"/>
      <c r="ANF12" s="538"/>
      <c r="ANG12" s="538"/>
      <c r="ANH12" s="538"/>
      <c r="ANI12" s="538"/>
      <c r="ANJ12" s="538"/>
      <c r="ANK12" s="538"/>
      <c r="ANL12" s="538"/>
      <c r="ANM12" s="538"/>
      <c r="ANN12" s="538"/>
      <c r="ANO12" s="538"/>
      <c r="ANP12" s="538"/>
      <c r="ANQ12" s="538"/>
      <c r="ANR12" s="538"/>
      <c r="ANS12" s="538"/>
      <c r="ANT12" s="538"/>
      <c r="ANU12" s="538"/>
      <c r="ANV12" s="538"/>
      <c r="ANW12" s="538"/>
      <c r="ANX12" s="538"/>
      <c r="ANY12" s="538"/>
      <c r="ANZ12" s="538"/>
      <c r="AOA12" s="538"/>
      <c r="AOB12" s="538"/>
      <c r="AOC12" s="538"/>
      <c r="AOD12" s="538"/>
      <c r="AOE12" s="538"/>
      <c r="AOF12" s="538"/>
      <c r="AOG12" s="538"/>
      <c r="AOH12" s="538"/>
      <c r="AOI12" s="538"/>
      <c r="AOJ12" s="538"/>
      <c r="AOK12" s="538"/>
      <c r="AOL12" s="538"/>
      <c r="AOM12" s="538"/>
      <c r="AON12" s="538"/>
      <c r="AOO12" s="538"/>
      <c r="AOP12" s="538"/>
      <c r="AOQ12" s="538"/>
      <c r="AOR12" s="538"/>
      <c r="AOS12" s="538"/>
      <c r="AOT12" s="538"/>
      <c r="AOU12" s="538"/>
      <c r="AOV12" s="538"/>
      <c r="AOW12" s="538"/>
      <c r="AOX12" s="538"/>
      <c r="AOY12" s="538"/>
      <c r="AOZ12" s="538"/>
      <c r="APA12" s="538"/>
      <c r="APB12" s="538"/>
      <c r="APC12" s="538"/>
      <c r="APD12" s="538"/>
      <c r="APE12" s="538"/>
      <c r="APF12" s="538"/>
      <c r="APG12" s="538"/>
      <c r="APH12" s="538"/>
      <c r="API12" s="538"/>
      <c r="APJ12" s="538"/>
      <c r="APK12" s="538"/>
      <c r="APL12" s="538"/>
      <c r="APM12" s="538"/>
      <c r="APN12" s="538"/>
      <c r="APO12" s="538"/>
      <c r="APP12" s="538"/>
      <c r="APQ12" s="538"/>
      <c r="APR12" s="538"/>
      <c r="APS12" s="538"/>
      <c r="APT12" s="538"/>
      <c r="APU12" s="538"/>
      <c r="APV12" s="538"/>
      <c r="APW12" s="538"/>
      <c r="APX12" s="538"/>
      <c r="APY12" s="538"/>
      <c r="APZ12" s="538"/>
      <c r="AQA12" s="538"/>
      <c r="AQB12" s="538"/>
      <c r="AQC12" s="538"/>
      <c r="AQD12" s="538"/>
      <c r="AQE12" s="538"/>
      <c r="AQF12" s="538"/>
      <c r="AQG12" s="538"/>
      <c r="AQH12" s="538"/>
      <c r="AQI12" s="538"/>
      <c r="AQJ12" s="538"/>
      <c r="AQK12" s="538"/>
      <c r="AQL12" s="538"/>
      <c r="AQM12" s="538"/>
      <c r="AQN12" s="538"/>
      <c r="AQO12" s="538"/>
      <c r="AQP12" s="538"/>
      <c r="AQQ12" s="538"/>
      <c r="AQR12" s="538"/>
      <c r="AQS12" s="538"/>
      <c r="AQT12" s="538"/>
      <c r="AQU12" s="538"/>
      <c r="AQV12" s="538"/>
      <c r="AQW12" s="538"/>
      <c r="AQX12" s="538"/>
      <c r="AQY12" s="538"/>
      <c r="AQZ12" s="538"/>
      <c r="ARA12" s="538"/>
      <c r="ARB12" s="538"/>
      <c r="ARC12" s="538"/>
      <c r="ARD12" s="538"/>
      <c r="ARE12" s="538"/>
      <c r="ARF12" s="538"/>
      <c r="ARG12" s="538"/>
      <c r="ARH12" s="538"/>
      <c r="ARI12" s="538"/>
      <c r="ARJ12" s="538"/>
      <c r="ARK12" s="538"/>
      <c r="ARL12" s="538"/>
      <c r="ARM12" s="538"/>
      <c r="ARN12" s="538"/>
      <c r="ARO12" s="538"/>
      <c r="ARP12" s="538"/>
      <c r="ARQ12" s="538"/>
      <c r="ARR12" s="538"/>
      <c r="ARS12" s="538"/>
      <c r="ART12" s="538"/>
      <c r="ARU12" s="538"/>
      <c r="ARV12" s="538"/>
      <c r="ARW12" s="538"/>
      <c r="ARX12" s="538"/>
      <c r="ARY12" s="538"/>
      <c r="ARZ12" s="538"/>
      <c r="ASA12" s="538"/>
      <c r="ASB12" s="538"/>
      <c r="ASC12" s="538"/>
      <c r="ASD12" s="538"/>
      <c r="ASE12" s="538"/>
      <c r="ASF12" s="538"/>
      <c r="ASG12" s="538"/>
      <c r="ASH12" s="538"/>
      <c r="ASI12" s="538"/>
      <c r="ASJ12" s="538"/>
      <c r="ASK12" s="538"/>
      <c r="ASL12" s="538"/>
      <c r="ASM12" s="538"/>
      <c r="ASN12" s="538"/>
      <c r="ASO12" s="538"/>
      <c r="ASP12" s="538"/>
      <c r="ASQ12" s="538"/>
      <c r="ASR12" s="538"/>
      <c r="ASS12" s="538"/>
      <c r="AST12" s="538"/>
      <c r="ASU12" s="538"/>
      <c r="ASV12" s="538"/>
      <c r="ASW12" s="538"/>
      <c r="ASX12" s="538"/>
      <c r="ASY12" s="538"/>
      <c r="ASZ12" s="538"/>
      <c r="ATA12" s="538"/>
      <c r="ATB12" s="538"/>
      <c r="ATC12" s="538"/>
      <c r="ATD12" s="538"/>
      <c r="ATE12" s="538"/>
      <c r="ATF12" s="538"/>
      <c r="ATG12" s="538"/>
      <c r="ATH12" s="538"/>
      <c r="ATI12" s="538"/>
      <c r="ATJ12" s="538"/>
      <c r="ATK12" s="538"/>
      <c r="ATL12" s="538"/>
      <c r="ATM12" s="538"/>
      <c r="ATN12" s="538"/>
      <c r="ATO12" s="538"/>
      <c r="ATP12" s="538"/>
      <c r="ATQ12" s="538"/>
      <c r="ATR12" s="538"/>
      <c r="ATS12" s="538"/>
      <c r="ATT12" s="538"/>
      <c r="ATU12" s="538"/>
      <c r="ATV12" s="538"/>
      <c r="ATW12" s="538"/>
      <c r="ATX12" s="538"/>
      <c r="ATY12" s="538"/>
      <c r="ATZ12" s="538"/>
      <c r="AUA12" s="538"/>
      <c r="AUB12" s="538"/>
      <c r="AUC12" s="538"/>
      <c r="AUD12" s="538"/>
      <c r="AUE12" s="538"/>
      <c r="AUF12" s="538"/>
      <c r="AUG12" s="538"/>
      <c r="AUH12" s="538"/>
      <c r="AUI12" s="538"/>
      <c r="AUJ12" s="538"/>
      <c r="AUK12" s="538"/>
      <c r="AUL12" s="538"/>
      <c r="AUM12" s="538"/>
      <c r="AUN12" s="538"/>
      <c r="AUO12" s="538"/>
      <c r="AUP12" s="538"/>
      <c r="AUQ12" s="538"/>
      <c r="AUR12" s="538"/>
      <c r="AUS12" s="538"/>
      <c r="AUT12" s="538"/>
      <c r="AUU12" s="538"/>
      <c r="AUV12" s="538"/>
      <c r="AUW12" s="538"/>
      <c r="AUX12" s="538"/>
      <c r="AUY12" s="538"/>
      <c r="AUZ12" s="538"/>
      <c r="AVA12" s="538"/>
      <c r="AVB12" s="538"/>
      <c r="AVC12" s="538"/>
      <c r="AVD12" s="538"/>
      <c r="AVE12" s="538"/>
      <c r="AVF12" s="538"/>
      <c r="AVG12" s="538"/>
      <c r="AVH12" s="538"/>
      <c r="AVI12" s="538"/>
      <c r="AVJ12" s="538"/>
      <c r="AVK12" s="538"/>
      <c r="AVL12" s="538"/>
      <c r="AVM12" s="538"/>
      <c r="AVN12" s="538"/>
      <c r="AVO12" s="538"/>
      <c r="AVP12" s="538"/>
      <c r="AVQ12" s="538"/>
      <c r="AVR12" s="538"/>
      <c r="AVS12" s="538"/>
      <c r="AVT12" s="538"/>
      <c r="AVU12" s="538"/>
      <c r="AVV12" s="538"/>
      <c r="AVW12" s="538"/>
      <c r="AVX12" s="538"/>
      <c r="AVY12" s="538"/>
      <c r="AVZ12" s="538"/>
      <c r="AWA12" s="538"/>
      <c r="AWB12" s="538"/>
      <c r="AWC12" s="538"/>
      <c r="AWD12" s="538"/>
      <c r="AWE12" s="538"/>
      <c r="AWF12" s="538"/>
      <c r="AWG12" s="538"/>
      <c r="AWH12" s="538"/>
      <c r="AWI12" s="538"/>
      <c r="AWJ12" s="538"/>
      <c r="AWK12" s="538"/>
      <c r="AWL12" s="538"/>
      <c r="AWM12" s="538"/>
      <c r="AWN12" s="538"/>
      <c r="AWO12" s="538"/>
      <c r="AWP12" s="538"/>
      <c r="AWQ12" s="538"/>
      <c r="AWR12" s="538"/>
      <c r="AWS12" s="538"/>
      <c r="AWT12" s="538"/>
      <c r="AWU12" s="538"/>
      <c r="AWV12" s="538"/>
      <c r="AWW12" s="538"/>
      <c r="AWX12" s="538"/>
      <c r="AWY12" s="538"/>
      <c r="AWZ12" s="538"/>
      <c r="AXA12" s="538"/>
      <c r="AXB12" s="538"/>
      <c r="AXC12" s="538"/>
      <c r="AXD12" s="538"/>
      <c r="AXE12" s="538"/>
      <c r="AXF12" s="538"/>
      <c r="AXG12" s="538"/>
      <c r="AXH12" s="538"/>
      <c r="AXI12" s="538"/>
      <c r="AXJ12" s="538"/>
      <c r="AXK12" s="538"/>
      <c r="AXL12" s="538"/>
      <c r="AXM12" s="538"/>
      <c r="AXN12" s="538"/>
      <c r="AXO12" s="538"/>
      <c r="AXP12" s="538"/>
      <c r="AXQ12" s="538"/>
      <c r="AXR12" s="538"/>
      <c r="AXS12" s="538"/>
      <c r="AXT12" s="538"/>
      <c r="AXU12" s="538"/>
      <c r="AXV12" s="538"/>
      <c r="AXW12" s="538"/>
      <c r="AXX12" s="538"/>
      <c r="AXY12" s="538"/>
      <c r="AXZ12" s="538"/>
      <c r="AYA12" s="538"/>
      <c r="AYB12" s="538"/>
      <c r="AYC12" s="538"/>
      <c r="AYD12" s="538"/>
      <c r="AYE12" s="538"/>
      <c r="AYF12" s="538"/>
      <c r="AYG12" s="538"/>
      <c r="AYH12" s="538"/>
      <c r="AYI12" s="538"/>
      <c r="AYJ12" s="538"/>
      <c r="AYK12" s="538"/>
      <c r="AYL12" s="538"/>
      <c r="AYM12" s="538"/>
      <c r="AYN12" s="538"/>
      <c r="AYO12" s="538"/>
      <c r="AYP12" s="538"/>
      <c r="AYQ12" s="538"/>
      <c r="AYR12" s="538"/>
      <c r="AYS12" s="538"/>
      <c r="AYT12" s="538"/>
      <c r="AYU12" s="538"/>
      <c r="AYV12" s="538"/>
      <c r="AYW12" s="538"/>
      <c r="AYX12" s="538"/>
      <c r="AYY12" s="538"/>
      <c r="AYZ12" s="538"/>
      <c r="AZA12" s="538"/>
      <c r="AZB12" s="538"/>
      <c r="AZC12" s="538"/>
      <c r="AZD12" s="538"/>
      <c r="AZE12" s="538"/>
      <c r="AZF12" s="538"/>
      <c r="AZG12" s="538"/>
      <c r="AZH12" s="538"/>
      <c r="AZI12" s="538"/>
      <c r="AZJ12" s="538"/>
      <c r="AZK12" s="538"/>
      <c r="AZL12" s="538"/>
      <c r="AZM12" s="538"/>
      <c r="AZN12" s="538"/>
      <c r="AZO12" s="538"/>
      <c r="AZP12" s="538"/>
      <c r="AZQ12" s="538"/>
      <c r="AZR12" s="538"/>
      <c r="AZS12" s="538"/>
      <c r="AZT12" s="538"/>
      <c r="AZU12" s="538"/>
      <c r="AZV12" s="538"/>
      <c r="AZW12" s="538"/>
      <c r="AZX12" s="538"/>
      <c r="AZY12" s="538"/>
      <c r="AZZ12" s="538"/>
      <c r="BAA12" s="538"/>
      <c r="BAB12" s="538"/>
      <c r="BAC12" s="538"/>
      <c r="BAD12" s="538"/>
      <c r="BAE12" s="538"/>
      <c r="BAF12" s="538"/>
      <c r="BAG12" s="538"/>
      <c r="BAH12" s="538"/>
      <c r="BAI12" s="538"/>
      <c r="BAJ12" s="538"/>
      <c r="BAK12" s="538"/>
      <c r="BAL12" s="538"/>
      <c r="BAM12" s="538"/>
      <c r="BAN12" s="538"/>
      <c r="BAO12" s="538"/>
      <c r="BAP12" s="538"/>
      <c r="BAQ12" s="538"/>
      <c r="BAR12" s="538"/>
      <c r="BAS12" s="538"/>
      <c r="BAT12" s="538"/>
      <c r="BAU12" s="538"/>
      <c r="BAV12" s="538"/>
      <c r="BAW12" s="538"/>
      <c r="BAX12" s="538"/>
      <c r="BAY12" s="538"/>
      <c r="BAZ12" s="538"/>
      <c r="BBA12" s="538"/>
      <c r="BBB12" s="538"/>
      <c r="BBC12" s="538"/>
      <c r="BBD12" s="538"/>
      <c r="BBE12" s="538"/>
      <c r="BBF12" s="538"/>
      <c r="BBG12" s="538"/>
      <c r="BBH12" s="538"/>
      <c r="BBI12" s="538"/>
      <c r="BBJ12" s="538"/>
      <c r="BBK12" s="538"/>
      <c r="BBL12" s="538"/>
      <c r="BBM12" s="538"/>
      <c r="BBN12" s="538"/>
      <c r="BBO12" s="538"/>
      <c r="BBP12" s="538"/>
      <c r="BBQ12" s="538"/>
      <c r="BBR12" s="538"/>
      <c r="BBS12" s="538"/>
      <c r="BBT12" s="538"/>
      <c r="BBU12" s="538"/>
      <c r="BBV12" s="538"/>
      <c r="BBW12" s="538"/>
      <c r="BBX12" s="538"/>
      <c r="BBY12" s="538"/>
      <c r="BBZ12" s="538"/>
      <c r="BCA12" s="538"/>
      <c r="BCB12" s="538"/>
      <c r="BCC12" s="538"/>
      <c r="BCD12" s="538"/>
      <c r="BCE12" s="538"/>
      <c r="BCF12" s="538"/>
      <c r="BCG12" s="538"/>
      <c r="BCH12" s="538"/>
      <c r="BCI12" s="538"/>
      <c r="BCJ12" s="538"/>
      <c r="BCK12" s="538"/>
      <c r="BCL12" s="538"/>
      <c r="BCM12" s="538"/>
      <c r="BCN12" s="538"/>
      <c r="BCO12" s="538"/>
      <c r="BCP12" s="538"/>
      <c r="BCQ12" s="538"/>
      <c r="BCR12" s="538"/>
      <c r="BCS12" s="538"/>
      <c r="BCT12" s="538"/>
      <c r="BCU12" s="538"/>
      <c r="BCV12" s="538"/>
      <c r="BCW12" s="538"/>
      <c r="BCX12" s="538"/>
      <c r="BCY12" s="538"/>
      <c r="BCZ12" s="538"/>
      <c r="BDA12" s="538"/>
      <c r="BDB12" s="538"/>
      <c r="BDC12" s="538"/>
      <c r="BDD12" s="538"/>
      <c r="BDE12" s="538"/>
      <c r="BDF12" s="538"/>
      <c r="BDG12" s="538"/>
      <c r="BDH12" s="538"/>
      <c r="BDI12" s="538"/>
      <c r="BDJ12" s="538"/>
      <c r="BDK12" s="538"/>
      <c r="BDL12" s="538"/>
      <c r="BDM12" s="538"/>
      <c r="BDN12" s="538"/>
      <c r="BDO12" s="538"/>
      <c r="BDP12" s="538"/>
      <c r="BDQ12" s="538"/>
      <c r="BDR12" s="538"/>
      <c r="BDS12" s="538"/>
      <c r="BDT12" s="538"/>
      <c r="BDU12" s="538"/>
      <c r="BDV12" s="538"/>
      <c r="BDW12" s="538"/>
      <c r="BDX12" s="538"/>
      <c r="BDY12" s="538"/>
      <c r="BDZ12" s="538"/>
      <c r="BEA12" s="538"/>
      <c r="BEB12" s="538"/>
      <c r="BEC12" s="538"/>
      <c r="BED12" s="538"/>
      <c r="BEE12" s="538"/>
      <c r="BEF12" s="538"/>
      <c r="BEG12" s="538"/>
      <c r="BEH12" s="538"/>
      <c r="BEI12" s="538"/>
      <c r="BEJ12" s="538"/>
      <c r="BEK12" s="538"/>
      <c r="BEL12" s="538"/>
      <c r="BEM12" s="538"/>
      <c r="BEN12" s="538"/>
      <c r="BEO12" s="538"/>
      <c r="BEP12" s="538"/>
      <c r="BEQ12" s="538"/>
      <c r="BER12" s="538"/>
      <c r="BES12" s="538"/>
      <c r="BET12" s="538"/>
      <c r="BEU12" s="538"/>
      <c r="BEV12" s="538"/>
      <c r="BEW12" s="538"/>
      <c r="BEX12" s="538"/>
      <c r="BEY12" s="538"/>
      <c r="BEZ12" s="538"/>
      <c r="BFA12" s="538"/>
      <c r="BFB12" s="538"/>
      <c r="BFC12" s="538"/>
      <c r="BFD12" s="538"/>
      <c r="BFE12" s="538"/>
      <c r="BFF12" s="538"/>
      <c r="BFG12" s="538"/>
      <c r="BFH12" s="538"/>
      <c r="BFI12" s="538"/>
      <c r="BFJ12" s="538"/>
      <c r="BFK12" s="538"/>
      <c r="BFL12" s="538"/>
      <c r="BFM12" s="538"/>
      <c r="BFN12" s="538"/>
      <c r="BFO12" s="538"/>
      <c r="BFP12" s="538"/>
      <c r="BFQ12" s="538"/>
      <c r="BFR12" s="538"/>
      <c r="BFS12" s="538"/>
      <c r="BFT12" s="538"/>
      <c r="BFU12" s="538"/>
      <c r="BFV12" s="538"/>
      <c r="BFW12" s="538"/>
      <c r="BFX12" s="538"/>
      <c r="BFY12" s="538"/>
      <c r="BFZ12" s="538"/>
      <c r="BGA12" s="538"/>
      <c r="BGB12" s="538"/>
      <c r="BGC12" s="538"/>
      <c r="BGD12" s="538"/>
      <c r="BGE12" s="538"/>
      <c r="BGF12" s="538"/>
      <c r="BGG12" s="538"/>
      <c r="BGH12" s="538"/>
      <c r="BGI12" s="538"/>
      <c r="BGJ12" s="538"/>
      <c r="BGK12" s="538"/>
      <c r="BGL12" s="538"/>
      <c r="BGM12" s="538"/>
      <c r="BGN12" s="538"/>
      <c r="BGO12" s="538"/>
      <c r="BGP12" s="538"/>
      <c r="BGQ12" s="538"/>
      <c r="BGR12" s="538"/>
      <c r="BGS12" s="538"/>
      <c r="BGT12" s="538"/>
      <c r="BGU12" s="538"/>
      <c r="BGV12" s="538"/>
      <c r="BGW12" s="538"/>
      <c r="BGX12" s="538"/>
      <c r="BGY12" s="538"/>
      <c r="BGZ12" s="538"/>
      <c r="BHA12" s="538"/>
      <c r="BHB12" s="538"/>
      <c r="BHC12" s="538"/>
      <c r="BHD12" s="538"/>
      <c r="BHE12" s="538"/>
      <c r="BHF12" s="538"/>
      <c r="BHG12" s="538"/>
      <c r="BHH12" s="538"/>
      <c r="BHI12" s="538"/>
      <c r="BHJ12" s="538"/>
      <c r="BHK12" s="538"/>
      <c r="BHL12" s="538"/>
      <c r="BHM12" s="538"/>
      <c r="BHN12" s="538"/>
      <c r="BHO12" s="538"/>
      <c r="BHP12" s="538"/>
      <c r="BHQ12" s="538"/>
      <c r="BHR12" s="538"/>
      <c r="BHS12" s="538"/>
      <c r="BHT12" s="538"/>
      <c r="BHU12" s="538"/>
      <c r="BHV12" s="538"/>
      <c r="BHW12" s="538"/>
      <c r="BHX12" s="538"/>
      <c r="BHY12" s="538"/>
      <c r="BHZ12" s="538"/>
      <c r="BIA12" s="538"/>
      <c r="BIB12" s="538"/>
      <c r="BIC12" s="538"/>
      <c r="BID12" s="538"/>
      <c r="BIE12" s="538"/>
      <c r="BIF12" s="538"/>
      <c r="BIG12" s="538"/>
      <c r="BIH12" s="538"/>
      <c r="BII12" s="538"/>
      <c r="BIJ12" s="538"/>
      <c r="BIK12" s="538"/>
      <c r="BIL12" s="538"/>
      <c r="BIM12" s="538"/>
      <c r="BIN12" s="538"/>
      <c r="BIO12" s="538"/>
      <c r="BIP12" s="538"/>
      <c r="BIQ12" s="538"/>
      <c r="BIR12" s="538"/>
      <c r="BIS12" s="538"/>
      <c r="BIT12" s="538"/>
      <c r="BIU12" s="538"/>
      <c r="BIV12" s="538"/>
      <c r="BIW12" s="538"/>
      <c r="BIX12" s="538"/>
      <c r="BIY12" s="538"/>
      <c r="BIZ12" s="538"/>
      <c r="BJA12" s="538"/>
      <c r="BJB12" s="538"/>
      <c r="BJC12" s="538"/>
      <c r="BJD12" s="538"/>
      <c r="BJE12" s="538"/>
      <c r="BJF12" s="538"/>
      <c r="BJG12" s="538"/>
      <c r="BJH12" s="538"/>
      <c r="BJI12" s="538"/>
      <c r="BJJ12" s="538"/>
      <c r="BJK12" s="538"/>
      <c r="BJL12" s="538"/>
      <c r="BJM12" s="538"/>
      <c r="BJN12" s="538"/>
      <c r="BJO12" s="538"/>
      <c r="BJP12" s="538"/>
      <c r="BJQ12" s="538"/>
      <c r="BJR12" s="538"/>
      <c r="BJS12" s="538"/>
      <c r="BJT12" s="538"/>
      <c r="BJU12" s="538"/>
      <c r="BJV12" s="538"/>
      <c r="BJW12" s="538"/>
      <c r="BJX12" s="538"/>
      <c r="BJY12" s="538"/>
      <c r="BJZ12" s="538"/>
      <c r="BKA12" s="538"/>
      <c r="BKB12" s="538"/>
      <c r="BKC12" s="538"/>
      <c r="BKD12" s="538"/>
      <c r="BKE12" s="538"/>
      <c r="BKF12" s="538"/>
      <c r="BKG12" s="538"/>
      <c r="BKH12" s="538"/>
      <c r="BKI12" s="538"/>
      <c r="BKJ12" s="538"/>
      <c r="BKK12" s="538"/>
      <c r="BKL12" s="538"/>
      <c r="BKM12" s="538"/>
      <c r="BKN12" s="538"/>
      <c r="BKO12" s="538"/>
      <c r="BKP12" s="538"/>
      <c r="BKQ12" s="538"/>
      <c r="BKR12" s="538"/>
      <c r="BKS12" s="538"/>
      <c r="BKT12" s="538"/>
      <c r="BKU12" s="538"/>
      <c r="BKV12" s="538"/>
      <c r="BKW12" s="538"/>
      <c r="BKX12" s="538"/>
      <c r="BKY12" s="538"/>
      <c r="BKZ12" s="538"/>
      <c r="BLA12" s="538"/>
      <c r="BLB12" s="538"/>
      <c r="BLC12" s="538"/>
      <c r="BLD12" s="538"/>
      <c r="BLE12" s="538"/>
      <c r="BLF12" s="538"/>
      <c r="BLG12" s="538"/>
      <c r="BLH12" s="538"/>
      <c r="BLI12" s="538"/>
      <c r="BLJ12" s="538"/>
      <c r="BLK12" s="538"/>
      <c r="BLL12" s="538"/>
      <c r="BLM12" s="538"/>
      <c r="BLN12" s="538"/>
      <c r="BLO12" s="538"/>
      <c r="BLP12" s="538"/>
      <c r="BLQ12" s="538"/>
      <c r="BLR12" s="538"/>
      <c r="BLS12" s="538"/>
      <c r="BLT12" s="538"/>
      <c r="BLU12" s="538"/>
      <c r="BLV12" s="538"/>
      <c r="BLW12" s="538"/>
      <c r="BLX12" s="538"/>
      <c r="BLY12" s="538"/>
      <c r="BLZ12" s="538"/>
      <c r="BMA12" s="538"/>
      <c r="BMB12" s="538"/>
      <c r="BMC12" s="538"/>
      <c r="BMD12" s="538"/>
      <c r="BME12" s="538"/>
      <c r="BMF12" s="538"/>
      <c r="BMG12" s="538"/>
      <c r="BMH12" s="538"/>
      <c r="BMI12" s="538"/>
      <c r="BMJ12" s="538"/>
      <c r="BMK12" s="538"/>
      <c r="BML12" s="538"/>
      <c r="BMM12" s="538"/>
      <c r="BMN12" s="538"/>
      <c r="BMO12" s="538"/>
      <c r="BMP12" s="538"/>
      <c r="BMQ12" s="538"/>
      <c r="BMR12" s="538"/>
      <c r="BMS12" s="538"/>
      <c r="BMT12" s="538"/>
      <c r="BMU12" s="538"/>
      <c r="BMV12" s="538"/>
      <c r="BMW12" s="538"/>
      <c r="BMX12" s="538"/>
      <c r="BMY12" s="538"/>
      <c r="BMZ12" s="538"/>
      <c r="BNA12" s="538"/>
      <c r="BNB12" s="538"/>
      <c r="BNC12" s="538"/>
      <c r="BND12" s="538"/>
      <c r="BNE12" s="538"/>
      <c r="BNF12" s="538"/>
      <c r="BNG12" s="538"/>
      <c r="BNH12" s="538"/>
      <c r="BNI12" s="538"/>
      <c r="BNJ12" s="538"/>
      <c r="BNK12" s="538"/>
      <c r="BNL12" s="538"/>
      <c r="BNM12" s="538"/>
      <c r="BNN12" s="538"/>
      <c r="BNO12" s="538"/>
      <c r="BNP12" s="538"/>
      <c r="BNQ12" s="538"/>
      <c r="BNR12" s="538"/>
      <c r="BNS12" s="538"/>
      <c r="BNT12" s="538"/>
      <c r="BNU12" s="538"/>
      <c r="BNV12" s="538"/>
      <c r="BNW12" s="538"/>
      <c r="BNX12" s="538"/>
      <c r="BNY12" s="538"/>
      <c r="BNZ12" s="538"/>
      <c r="BOA12" s="538"/>
      <c r="BOB12" s="538"/>
      <c r="BOC12" s="538"/>
      <c r="BOD12" s="538"/>
      <c r="BOE12" s="538"/>
      <c r="BOF12" s="538"/>
      <c r="BOG12" s="538"/>
      <c r="BOH12" s="538"/>
      <c r="BOI12" s="538"/>
      <c r="BOJ12" s="538"/>
      <c r="BOK12" s="538"/>
      <c r="BOL12" s="538"/>
      <c r="BOM12" s="538"/>
      <c r="BON12" s="538"/>
      <c r="BOO12" s="538"/>
      <c r="BOP12" s="538"/>
      <c r="BOQ12" s="538"/>
      <c r="BOR12" s="538"/>
      <c r="BOS12" s="538"/>
      <c r="BOT12" s="538"/>
      <c r="BOU12" s="538"/>
      <c r="BOV12" s="538"/>
      <c r="BOW12" s="538"/>
      <c r="BOX12" s="538"/>
      <c r="BOY12" s="538"/>
      <c r="BOZ12" s="538"/>
      <c r="BPA12" s="538"/>
      <c r="BPB12" s="538"/>
      <c r="BPC12" s="538"/>
      <c r="BPD12" s="538"/>
      <c r="BPE12" s="538"/>
      <c r="BPF12" s="538"/>
      <c r="BPG12" s="538"/>
      <c r="BPH12" s="538"/>
      <c r="BPI12" s="538"/>
      <c r="BPJ12" s="538"/>
      <c r="BPK12" s="538"/>
      <c r="BPL12" s="538"/>
      <c r="BPM12" s="538"/>
      <c r="BPN12" s="538"/>
      <c r="BPO12" s="538"/>
      <c r="BPP12" s="538"/>
      <c r="BPQ12" s="538"/>
      <c r="BPR12" s="538"/>
      <c r="BPS12" s="538"/>
      <c r="BPT12" s="538"/>
      <c r="BPU12" s="538"/>
      <c r="BPV12" s="538"/>
      <c r="BPW12" s="538"/>
      <c r="BPX12" s="538"/>
      <c r="BPY12" s="538"/>
      <c r="BPZ12" s="538"/>
      <c r="BQA12" s="538"/>
      <c r="BQB12" s="538"/>
      <c r="BQC12" s="538"/>
      <c r="BQD12" s="538"/>
      <c r="BQE12" s="538"/>
      <c r="BQF12" s="538"/>
      <c r="BQG12" s="538"/>
      <c r="BQH12" s="538"/>
      <c r="BQI12" s="538"/>
      <c r="BQJ12" s="538"/>
      <c r="BQK12" s="538"/>
      <c r="BQL12" s="538"/>
      <c r="BQM12" s="538"/>
      <c r="BQN12" s="538"/>
      <c r="BQO12" s="538"/>
      <c r="BQP12" s="538"/>
      <c r="BQQ12" s="538"/>
      <c r="BQR12" s="538"/>
      <c r="BQS12" s="538"/>
      <c r="BQT12" s="538"/>
      <c r="BQU12" s="538"/>
      <c r="BQV12" s="538"/>
      <c r="BQW12" s="538"/>
      <c r="BQX12" s="538"/>
      <c r="BQY12" s="538"/>
      <c r="BQZ12" s="538"/>
      <c r="BRA12" s="538"/>
      <c r="BRB12" s="538"/>
      <c r="BRC12" s="538"/>
      <c r="BRD12" s="538"/>
      <c r="BRE12" s="538"/>
      <c r="BRF12" s="538"/>
      <c r="BRG12" s="538"/>
      <c r="BRH12" s="538"/>
      <c r="BRI12" s="538"/>
      <c r="BRJ12" s="538"/>
      <c r="BRK12" s="538"/>
      <c r="BRL12" s="538"/>
      <c r="BRM12" s="538"/>
      <c r="BRN12" s="538"/>
      <c r="BRO12" s="538"/>
      <c r="BRP12" s="538"/>
      <c r="BRQ12" s="538"/>
      <c r="BRR12" s="538"/>
      <c r="BRS12" s="538"/>
      <c r="BRT12" s="538"/>
      <c r="BRU12" s="538"/>
      <c r="BRV12" s="538"/>
      <c r="BRW12" s="538"/>
      <c r="BRX12" s="538"/>
      <c r="BRY12" s="538"/>
      <c r="BRZ12" s="538"/>
      <c r="BSA12" s="538"/>
      <c r="BSB12" s="538"/>
      <c r="BSC12" s="538"/>
      <c r="BSD12" s="538"/>
      <c r="BSE12" s="538"/>
      <c r="BSF12" s="538"/>
      <c r="BSG12" s="538"/>
      <c r="BSH12" s="538"/>
      <c r="BSI12" s="538"/>
      <c r="BSJ12" s="538"/>
      <c r="BSK12" s="538"/>
      <c r="BSL12" s="538"/>
      <c r="BSM12" s="538"/>
      <c r="BSN12" s="538"/>
      <c r="BSO12" s="538"/>
      <c r="BSP12" s="538"/>
      <c r="BSQ12" s="538"/>
      <c r="BSR12" s="538"/>
      <c r="BSS12" s="538"/>
      <c r="BST12" s="538"/>
      <c r="BSU12" s="538"/>
      <c r="BSV12" s="538"/>
      <c r="BSW12" s="538"/>
      <c r="BSX12" s="538"/>
      <c r="BSY12" s="538"/>
      <c r="BSZ12" s="538"/>
      <c r="BTA12" s="538"/>
      <c r="BTB12" s="538"/>
      <c r="BTC12" s="538"/>
      <c r="BTD12" s="538"/>
      <c r="BTE12" s="538"/>
      <c r="BTF12" s="538"/>
      <c r="BTG12" s="538"/>
      <c r="BTH12" s="538"/>
      <c r="BTI12" s="538"/>
      <c r="BTJ12" s="538"/>
      <c r="BTK12" s="538"/>
      <c r="BTL12" s="538"/>
      <c r="BTM12" s="538"/>
      <c r="BTN12" s="538"/>
      <c r="BTO12" s="538"/>
      <c r="BTP12" s="538"/>
      <c r="BTQ12" s="538"/>
      <c r="BTR12" s="538"/>
      <c r="BTS12" s="538"/>
      <c r="BTT12" s="538"/>
      <c r="BTU12" s="538"/>
      <c r="BTV12" s="538"/>
      <c r="BTW12" s="538"/>
      <c r="BTX12" s="538"/>
      <c r="BTY12" s="538"/>
      <c r="BTZ12" s="538"/>
      <c r="BUA12" s="538"/>
      <c r="BUB12" s="538"/>
      <c r="BUC12" s="538"/>
      <c r="BUD12" s="538"/>
      <c r="BUE12" s="538"/>
      <c r="BUF12" s="538"/>
      <c r="BUG12" s="538"/>
      <c r="BUH12" s="538"/>
      <c r="BUI12" s="538"/>
      <c r="BUJ12" s="538"/>
      <c r="BUK12" s="538"/>
      <c r="BUL12" s="538"/>
      <c r="BUM12" s="538"/>
      <c r="BUN12" s="538"/>
      <c r="BUO12" s="538"/>
      <c r="BUP12" s="538"/>
      <c r="BUQ12" s="538"/>
      <c r="BUR12" s="538"/>
      <c r="BUS12" s="538"/>
      <c r="BUT12" s="538"/>
      <c r="BUU12" s="538"/>
      <c r="BUV12" s="538"/>
      <c r="BUW12" s="538"/>
      <c r="BUX12" s="538"/>
      <c r="BUY12" s="538"/>
      <c r="BUZ12" s="538"/>
      <c r="BVA12" s="538"/>
      <c r="BVB12" s="538"/>
      <c r="BVC12" s="538"/>
      <c r="BVD12" s="538"/>
      <c r="BVE12" s="538"/>
      <c r="BVF12" s="538"/>
      <c r="BVG12" s="538"/>
      <c r="BVH12" s="538"/>
      <c r="BVI12" s="538"/>
      <c r="BVJ12" s="538"/>
      <c r="BVK12" s="538"/>
      <c r="BVL12" s="538"/>
      <c r="BVM12" s="538"/>
      <c r="BVN12" s="538"/>
      <c r="BVO12" s="538"/>
      <c r="BVP12" s="538"/>
      <c r="BVQ12" s="538"/>
      <c r="BVR12" s="538"/>
      <c r="BVS12" s="538"/>
      <c r="BVT12" s="538"/>
      <c r="BVU12" s="538"/>
      <c r="BVV12" s="538"/>
      <c r="BVW12" s="538"/>
      <c r="BVX12" s="538"/>
      <c r="BVY12" s="538"/>
      <c r="BVZ12" s="538"/>
      <c r="BWA12" s="538"/>
      <c r="BWB12" s="538"/>
      <c r="BWC12" s="538"/>
      <c r="BWD12" s="538"/>
      <c r="BWE12" s="538"/>
      <c r="BWF12" s="538"/>
      <c r="BWG12" s="538"/>
      <c r="BWH12" s="538"/>
      <c r="BWI12" s="538"/>
      <c r="BWJ12" s="538"/>
      <c r="BWK12" s="538"/>
      <c r="BWL12" s="538"/>
      <c r="BWM12" s="538"/>
      <c r="BWN12" s="538"/>
      <c r="BWO12" s="538"/>
      <c r="BWP12" s="538"/>
      <c r="BWQ12" s="538"/>
      <c r="BWR12" s="538"/>
      <c r="BWS12" s="538"/>
      <c r="BWT12" s="538"/>
      <c r="BWU12" s="538"/>
      <c r="BWV12" s="538"/>
      <c r="BWW12" s="538"/>
      <c r="BWX12" s="538"/>
      <c r="BWY12" s="538"/>
      <c r="BWZ12" s="538"/>
      <c r="BXA12" s="538"/>
      <c r="BXB12" s="538"/>
      <c r="BXC12" s="538"/>
      <c r="BXD12" s="538"/>
      <c r="BXE12" s="538"/>
      <c r="BXF12" s="538"/>
      <c r="BXG12" s="538"/>
      <c r="BXH12" s="538"/>
      <c r="BXI12" s="538"/>
      <c r="BXJ12" s="538"/>
      <c r="BXK12" s="538"/>
      <c r="BXL12" s="538"/>
      <c r="BXM12" s="538"/>
      <c r="BXN12" s="538"/>
      <c r="BXO12" s="538"/>
      <c r="BXP12" s="538"/>
      <c r="BXQ12" s="538"/>
      <c r="BXR12" s="538"/>
      <c r="BXS12" s="538"/>
      <c r="BXT12" s="538"/>
      <c r="BXU12" s="538"/>
      <c r="BXV12" s="538"/>
      <c r="BXW12" s="538"/>
      <c r="BXX12" s="538"/>
      <c r="BXY12" s="538"/>
      <c r="BXZ12" s="538"/>
      <c r="BYA12" s="538"/>
      <c r="BYB12" s="538"/>
      <c r="BYC12" s="538"/>
      <c r="BYD12" s="538"/>
      <c r="BYE12" s="538"/>
      <c r="BYF12" s="538"/>
      <c r="BYG12" s="538"/>
      <c r="BYH12" s="538"/>
      <c r="BYI12" s="538"/>
      <c r="BYJ12" s="538"/>
      <c r="BYK12" s="538"/>
      <c r="BYL12" s="538"/>
      <c r="BYM12" s="538"/>
      <c r="BYN12" s="538"/>
      <c r="BYO12" s="538"/>
      <c r="BYP12" s="538"/>
      <c r="BYQ12" s="538"/>
      <c r="BYR12" s="538"/>
      <c r="BYS12" s="538"/>
      <c r="BYT12" s="538"/>
      <c r="BYU12" s="538"/>
      <c r="BYV12" s="538"/>
      <c r="BYW12" s="538"/>
      <c r="BYX12" s="538"/>
      <c r="BYY12" s="538"/>
      <c r="BYZ12" s="538"/>
      <c r="BZA12" s="538"/>
      <c r="BZB12" s="538"/>
      <c r="BZC12" s="538"/>
      <c r="BZD12" s="538"/>
      <c r="BZE12" s="538"/>
      <c r="BZF12" s="538"/>
      <c r="BZG12" s="538"/>
      <c r="BZH12" s="538"/>
      <c r="BZI12" s="538"/>
      <c r="BZJ12" s="538"/>
      <c r="BZK12" s="538"/>
      <c r="BZL12" s="538"/>
      <c r="BZM12" s="538"/>
      <c r="BZN12" s="538"/>
      <c r="BZO12" s="538"/>
      <c r="BZP12" s="538"/>
      <c r="BZQ12" s="538"/>
      <c r="BZR12" s="538"/>
      <c r="BZS12" s="538"/>
      <c r="BZT12" s="538"/>
      <c r="BZU12" s="538"/>
      <c r="BZV12" s="538"/>
      <c r="BZW12" s="538"/>
      <c r="BZX12" s="538"/>
      <c r="BZY12" s="538"/>
      <c r="BZZ12" s="538"/>
      <c r="CAA12" s="538"/>
      <c r="CAB12" s="538"/>
      <c r="CAC12" s="538"/>
      <c r="CAD12" s="538"/>
      <c r="CAE12" s="538"/>
      <c r="CAF12" s="538"/>
      <c r="CAG12" s="538"/>
      <c r="CAH12" s="538"/>
      <c r="CAI12" s="538"/>
      <c r="CAJ12" s="538"/>
      <c r="CAK12" s="538"/>
      <c r="CAL12" s="538"/>
      <c r="CAM12" s="538"/>
      <c r="CAN12" s="538"/>
      <c r="CAO12" s="538"/>
      <c r="CAP12" s="538"/>
      <c r="CAQ12" s="538"/>
      <c r="CAR12" s="538"/>
      <c r="CAS12" s="538"/>
      <c r="CAT12" s="538"/>
      <c r="CAU12" s="538"/>
      <c r="CAV12" s="538"/>
      <c r="CAW12" s="538"/>
      <c r="CAX12" s="538"/>
      <c r="CAY12" s="538"/>
      <c r="CAZ12" s="538"/>
      <c r="CBA12" s="538"/>
      <c r="CBB12" s="538"/>
      <c r="CBC12" s="538"/>
      <c r="CBD12" s="538"/>
      <c r="CBE12" s="538"/>
      <c r="CBF12" s="538"/>
      <c r="CBG12" s="538"/>
      <c r="CBH12" s="538"/>
      <c r="CBI12" s="538"/>
      <c r="CBJ12" s="538"/>
      <c r="CBK12" s="538"/>
      <c r="CBL12" s="538"/>
      <c r="CBM12" s="538"/>
      <c r="CBN12" s="538"/>
      <c r="CBO12" s="538"/>
      <c r="CBP12" s="538"/>
      <c r="CBQ12" s="538"/>
      <c r="CBR12" s="538"/>
      <c r="CBS12" s="538"/>
      <c r="CBT12" s="538"/>
      <c r="CBU12" s="538"/>
      <c r="CBV12" s="538"/>
      <c r="CBW12" s="538"/>
      <c r="CBX12" s="538"/>
      <c r="CBY12" s="538"/>
      <c r="CBZ12" s="538"/>
      <c r="CCA12" s="538"/>
      <c r="CCB12" s="538"/>
      <c r="CCC12" s="538"/>
      <c r="CCD12" s="538"/>
      <c r="CCE12" s="538"/>
      <c r="CCF12" s="538"/>
      <c r="CCG12" s="538"/>
      <c r="CCH12" s="538"/>
      <c r="CCI12" s="538"/>
      <c r="CCJ12" s="538"/>
      <c r="CCK12" s="538"/>
      <c r="CCL12" s="538"/>
      <c r="CCM12" s="538"/>
      <c r="CCN12" s="538"/>
      <c r="CCO12" s="538"/>
      <c r="CCP12" s="538"/>
      <c r="CCQ12" s="538"/>
      <c r="CCR12" s="538"/>
      <c r="CCS12" s="538"/>
      <c r="CCT12" s="538"/>
      <c r="CCU12" s="538"/>
      <c r="CCV12" s="538"/>
      <c r="CCW12" s="538"/>
      <c r="CCX12" s="538"/>
      <c r="CCY12" s="538"/>
      <c r="CCZ12" s="538"/>
      <c r="CDA12" s="538"/>
      <c r="CDB12" s="538"/>
      <c r="CDC12" s="538"/>
      <c r="CDD12" s="538"/>
      <c r="CDE12" s="538"/>
      <c r="CDF12" s="538"/>
      <c r="CDG12" s="538"/>
      <c r="CDH12" s="538"/>
      <c r="CDI12" s="538"/>
      <c r="CDJ12" s="538"/>
      <c r="CDK12" s="538"/>
      <c r="CDL12" s="538"/>
      <c r="CDM12" s="538"/>
      <c r="CDN12" s="538"/>
      <c r="CDO12" s="538"/>
      <c r="CDP12" s="538"/>
      <c r="CDQ12" s="538"/>
      <c r="CDR12" s="538"/>
      <c r="CDS12" s="538"/>
      <c r="CDT12" s="538"/>
      <c r="CDU12" s="538"/>
      <c r="CDV12" s="538"/>
      <c r="CDW12" s="538"/>
      <c r="CDX12" s="538"/>
      <c r="CDY12" s="538"/>
      <c r="CDZ12" s="538"/>
      <c r="CEA12" s="538"/>
      <c r="CEB12" s="538"/>
      <c r="CEC12" s="538"/>
      <c r="CED12" s="538"/>
      <c r="CEE12" s="538"/>
      <c r="CEF12" s="538"/>
      <c r="CEG12" s="538"/>
      <c r="CEH12" s="538"/>
      <c r="CEI12" s="538"/>
      <c r="CEJ12" s="538"/>
      <c r="CEK12" s="538"/>
      <c r="CEL12" s="538"/>
      <c r="CEM12" s="538"/>
      <c r="CEN12" s="538"/>
      <c r="CEO12" s="538"/>
      <c r="CEP12" s="538"/>
      <c r="CEQ12" s="538"/>
      <c r="CER12" s="538"/>
      <c r="CES12" s="538"/>
      <c r="CET12" s="538"/>
      <c r="CEU12" s="538"/>
      <c r="CEV12" s="538"/>
      <c r="CEW12" s="538"/>
      <c r="CEX12" s="538"/>
      <c r="CEY12" s="538"/>
      <c r="CEZ12" s="538"/>
      <c r="CFA12" s="538"/>
      <c r="CFB12" s="538"/>
      <c r="CFC12" s="538"/>
      <c r="CFD12" s="538"/>
      <c r="CFE12" s="538"/>
      <c r="CFF12" s="538"/>
      <c r="CFG12" s="538"/>
      <c r="CFH12" s="538"/>
      <c r="CFI12" s="538"/>
      <c r="CFJ12" s="538"/>
      <c r="CFK12" s="538"/>
      <c r="CFL12" s="538"/>
      <c r="CFM12" s="538"/>
      <c r="CFN12" s="538"/>
      <c r="CFO12" s="538"/>
      <c r="CFP12" s="538"/>
      <c r="CFQ12" s="538"/>
      <c r="CFR12" s="538"/>
      <c r="CFS12" s="538"/>
      <c r="CFT12" s="538"/>
      <c r="CFU12" s="538"/>
      <c r="CFV12" s="538"/>
      <c r="CFW12" s="538"/>
      <c r="CFX12" s="538"/>
      <c r="CFY12" s="538"/>
      <c r="CFZ12" s="538"/>
      <c r="CGA12" s="538"/>
      <c r="CGB12" s="538"/>
      <c r="CGC12" s="538"/>
      <c r="CGD12" s="538"/>
      <c r="CGE12" s="538"/>
      <c r="CGF12" s="538"/>
      <c r="CGG12" s="538"/>
      <c r="CGH12" s="538"/>
      <c r="CGI12" s="538"/>
      <c r="CGJ12" s="538"/>
      <c r="CGK12" s="538"/>
      <c r="CGL12" s="538"/>
      <c r="CGM12" s="538"/>
      <c r="CGN12" s="538"/>
      <c r="CGO12" s="538"/>
      <c r="CGP12" s="538"/>
      <c r="CGQ12" s="538"/>
      <c r="CGR12" s="538"/>
      <c r="CGS12" s="538"/>
      <c r="CGT12" s="538"/>
      <c r="CGU12" s="538"/>
      <c r="CGV12" s="538"/>
      <c r="CGW12" s="538"/>
      <c r="CGX12" s="538"/>
      <c r="CGY12" s="538"/>
      <c r="CGZ12" s="538"/>
      <c r="CHA12" s="538"/>
      <c r="CHB12" s="538"/>
      <c r="CHC12" s="538"/>
      <c r="CHD12" s="538"/>
      <c r="CHE12" s="538"/>
      <c r="CHF12" s="538"/>
      <c r="CHG12" s="538"/>
      <c r="CHH12" s="538"/>
      <c r="CHI12" s="538"/>
      <c r="CHJ12" s="538"/>
      <c r="CHK12" s="538"/>
      <c r="CHL12" s="538"/>
      <c r="CHM12" s="538"/>
      <c r="CHN12" s="538"/>
      <c r="CHO12" s="538"/>
      <c r="CHP12" s="538"/>
      <c r="CHQ12" s="538"/>
      <c r="CHR12" s="538"/>
      <c r="CHS12" s="538"/>
      <c r="CHT12" s="538"/>
      <c r="CHU12" s="538"/>
      <c r="CHV12" s="538"/>
      <c r="CHW12" s="538"/>
      <c r="CHX12" s="538"/>
      <c r="CHY12" s="538"/>
      <c r="CHZ12" s="538"/>
      <c r="CIA12" s="538"/>
      <c r="CIB12" s="538"/>
      <c r="CIC12" s="538"/>
      <c r="CID12" s="538"/>
      <c r="CIE12" s="538"/>
      <c r="CIF12" s="538"/>
      <c r="CIG12" s="538"/>
      <c r="CIH12" s="538"/>
      <c r="CII12" s="538"/>
      <c r="CIJ12" s="538"/>
      <c r="CIK12" s="538"/>
      <c r="CIL12" s="538"/>
      <c r="CIM12" s="538"/>
      <c r="CIN12" s="538"/>
      <c r="CIO12" s="538"/>
      <c r="CIP12" s="538"/>
      <c r="CIQ12" s="538"/>
      <c r="CIR12" s="538"/>
      <c r="CIS12" s="538"/>
      <c r="CIT12" s="538"/>
      <c r="CIU12" s="538"/>
      <c r="CIV12" s="538"/>
      <c r="CIW12" s="538"/>
      <c r="CIX12" s="538"/>
      <c r="CIY12" s="538"/>
      <c r="CIZ12" s="538"/>
      <c r="CJA12" s="538"/>
      <c r="CJB12" s="538"/>
      <c r="CJC12" s="538"/>
      <c r="CJD12" s="538"/>
      <c r="CJE12" s="538"/>
      <c r="CJF12" s="538"/>
      <c r="CJG12" s="538"/>
      <c r="CJH12" s="538"/>
      <c r="CJI12" s="538"/>
      <c r="CJJ12" s="538"/>
      <c r="CJK12" s="538"/>
      <c r="CJL12" s="538"/>
      <c r="CJM12" s="538"/>
      <c r="CJN12" s="538"/>
      <c r="CJO12" s="538"/>
      <c r="CJP12" s="538"/>
      <c r="CJQ12" s="538"/>
      <c r="CJR12" s="538"/>
      <c r="CJS12" s="538"/>
      <c r="CJT12" s="538"/>
      <c r="CJU12" s="538"/>
      <c r="CJV12" s="538"/>
      <c r="CJW12" s="538"/>
      <c r="CJX12" s="538"/>
      <c r="CJY12" s="538"/>
      <c r="CJZ12" s="538"/>
      <c r="CKA12" s="538"/>
      <c r="CKB12" s="538"/>
      <c r="CKC12" s="538"/>
      <c r="CKD12" s="538"/>
      <c r="CKE12" s="538"/>
      <c r="CKF12" s="538"/>
      <c r="CKG12" s="538"/>
      <c r="CKH12" s="538"/>
      <c r="CKI12" s="538"/>
      <c r="CKJ12" s="538"/>
      <c r="CKK12" s="538"/>
      <c r="CKL12" s="538"/>
      <c r="CKM12" s="538"/>
      <c r="CKN12" s="538"/>
      <c r="CKO12" s="538"/>
      <c r="CKP12" s="538"/>
      <c r="CKQ12" s="538"/>
      <c r="CKR12" s="538"/>
      <c r="CKS12" s="538"/>
      <c r="CKT12" s="538"/>
      <c r="CKU12" s="538"/>
      <c r="CKV12" s="538"/>
      <c r="CKW12" s="538"/>
      <c r="CKX12" s="538"/>
      <c r="CKY12" s="538"/>
      <c r="CKZ12" s="538"/>
      <c r="CLA12" s="538"/>
      <c r="CLB12" s="538"/>
      <c r="CLC12" s="538"/>
      <c r="CLD12" s="538"/>
      <c r="CLE12" s="538"/>
      <c r="CLF12" s="538"/>
      <c r="CLG12" s="538"/>
      <c r="CLH12" s="538"/>
      <c r="CLI12" s="538"/>
      <c r="CLJ12" s="538"/>
      <c r="CLK12" s="538"/>
      <c r="CLL12" s="538"/>
      <c r="CLM12" s="538"/>
      <c r="CLN12" s="538"/>
      <c r="CLO12" s="538"/>
      <c r="CLP12" s="538"/>
      <c r="CLQ12" s="538"/>
      <c r="CLR12" s="538"/>
      <c r="CLS12" s="538"/>
      <c r="CLT12" s="538"/>
      <c r="CLU12" s="538"/>
      <c r="CLV12" s="538"/>
      <c r="CLW12" s="538"/>
      <c r="CLX12" s="538"/>
      <c r="CLY12" s="538"/>
      <c r="CLZ12" s="538"/>
      <c r="CMA12" s="538"/>
      <c r="CMB12" s="538"/>
      <c r="CMC12" s="538"/>
      <c r="CMD12" s="538"/>
      <c r="CME12" s="538"/>
      <c r="CMF12" s="538"/>
      <c r="CMG12" s="538"/>
      <c r="CMH12" s="538"/>
      <c r="CMI12" s="538"/>
      <c r="CMJ12" s="538"/>
      <c r="CMK12" s="538"/>
      <c r="CML12" s="538"/>
      <c r="CMM12" s="538"/>
      <c r="CMN12" s="538"/>
      <c r="CMO12" s="538"/>
      <c r="CMP12" s="538"/>
      <c r="CMQ12" s="538"/>
      <c r="CMR12" s="538"/>
      <c r="CMS12" s="538"/>
      <c r="CMT12" s="538"/>
      <c r="CMU12" s="538"/>
      <c r="CMV12" s="538"/>
      <c r="CMW12" s="538"/>
      <c r="CMX12" s="538"/>
      <c r="CMY12" s="538"/>
      <c r="CMZ12" s="538"/>
      <c r="CNA12" s="538"/>
      <c r="CNB12" s="538"/>
      <c r="CNC12" s="538"/>
      <c r="CND12" s="538"/>
      <c r="CNE12" s="538"/>
      <c r="CNF12" s="538"/>
      <c r="CNG12" s="538"/>
      <c r="CNH12" s="538"/>
      <c r="CNI12" s="538"/>
      <c r="CNJ12" s="538"/>
      <c r="CNK12" s="538"/>
      <c r="CNL12" s="538"/>
      <c r="CNM12" s="538"/>
      <c r="CNN12" s="538"/>
      <c r="CNO12" s="538"/>
      <c r="CNP12" s="538"/>
      <c r="CNQ12" s="538"/>
      <c r="CNR12" s="538"/>
      <c r="CNS12" s="538"/>
      <c r="CNT12" s="538"/>
      <c r="CNU12" s="538"/>
      <c r="CNV12" s="538"/>
      <c r="CNW12" s="538"/>
      <c r="CNX12" s="538"/>
      <c r="CNY12" s="538"/>
      <c r="CNZ12" s="538"/>
      <c r="COA12" s="538"/>
      <c r="COB12" s="538"/>
      <c r="COC12" s="538"/>
      <c r="COD12" s="538"/>
      <c r="COE12" s="538"/>
      <c r="COF12" s="538"/>
      <c r="COG12" s="538"/>
      <c r="COH12" s="538"/>
      <c r="COI12" s="538"/>
      <c r="COJ12" s="538"/>
      <c r="COK12" s="538"/>
      <c r="COL12" s="538"/>
      <c r="COM12" s="538"/>
      <c r="CON12" s="538"/>
      <c r="COO12" s="538"/>
      <c r="COP12" s="538"/>
      <c r="COQ12" s="538"/>
      <c r="COR12" s="538"/>
      <c r="COS12" s="538"/>
      <c r="COT12" s="538"/>
      <c r="COU12" s="538"/>
      <c r="COV12" s="538"/>
      <c r="COW12" s="538"/>
      <c r="COX12" s="538"/>
      <c r="COY12" s="538"/>
      <c r="COZ12" s="538"/>
      <c r="CPA12" s="538"/>
      <c r="CPB12" s="538"/>
      <c r="CPC12" s="538"/>
      <c r="CPD12" s="538"/>
      <c r="CPE12" s="538"/>
      <c r="CPF12" s="538"/>
      <c r="CPG12" s="538"/>
      <c r="CPH12" s="538"/>
      <c r="CPI12" s="538"/>
      <c r="CPJ12" s="538"/>
      <c r="CPK12" s="538"/>
      <c r="CPL12" s="538"/>
      <c r="CPM12" s="538"/>
      <c r="CPN12" s="538"/>
      <c r="CPO12" s="538"/>
      <c r="CPP12" s="538"/>
      <c r="CPQ12" s="538"/>
      <c r="CPR12" s="538"/>
      <c r="CPS12" s="538"/>
      <c r="CPT12" s="538"/>
      <c r="CPU12" s="538"/>
      <c r="CPV12" s="538"/>
      <c r="CPW12" s="538"/>
      <c r="CPX12" s="538"/>
      <c r="CPY12" s="538"/>
      <c r="CPZ12" s="538"/>
      <c r="CQA12" s="538"/>
      <c r="CQB12" s="538"/>
      <c r="CQC12" s="538"/>
      <c r="CQD12" s="538"/>
      <c r="CQE12" s="538"/>
      <c r="CQF12" s="538"/>
      <c r="CQG12" s="538"/>
      <c r="CQH12" s="538"/>
      <c r="CQI12" s="538"/>
      <c r="CQJ12" s="538"/>
      <c r="CQK12" s="538"/>
      <c r="CQL12" s="538"/>
      <c r="CQM12" s="538"/>
      <c r="CQN12" s="538"/>
      <c r="CQO12" s="538"/>
      <c r="CQP12" s="538"/>
      <c r="CQQ12" s="538"/>
      <c r="CQR12" s="538"/>
      <c r="CQS12" s="538"/>
      <c r="CQT12" s="538"/>
      <c r="CQU12" s="538"/>
      <c r="CQV12" s="538"/>
      <c r="CQW12" s="538"/>
      <c r="CQX12" s="538"/>
      <c r="CQY12" s="538"/>
      <c r="CQZ12" s="538"/>
      <c r="CRA12" s="538"/>
      <c r="CRB12" s="538"/>
      <c r="CRC12" s="538"/>
      <c r="CRD12" s="538"/>
      <c r="CRE12" s="538"/>
      <c r="CRF12" s="538"/>
      <c r="CRG12" s="538"/>
      <c r="CRH12" s="538"/>
      <c r="CRI12" s="538"/>
      <c r="CRJ12" s="538"/>
      <c r="CRK12" s="538"/>
      <c r="CRL12" s="538"/>
      <c r="CRM12" s="538"/>
      <c r="CRN12" s="538"/>
      <c r="CRO12" s="538"/>
      <c r="CRP12" s="538"/>
      <c r="CRQ12" s="538"/>
      <c r="CRR12" s="538"/>
      <c r="CRS12" s="538"/>
      <c r="CRT12" s="538"/>
      <c r="CRU12" s="538"/>
      <c r="CRV12" s="538"/>
      <c r="CRW12" s="538"/>
      <c r="CRX12" s="538"/>
      <c r="CRY12" s="538"/>
      <c r="CRZ12" s="538"/>
      <c r="CSA12" s="538"/>
      <c r="CSB12" s="538"/>
      <c r="CSC12" s="538"/>
      <c r="CSD12" s="538"/>
      <c r="CSE12" s="538"/>
      <c r="CSF12" s="538"/>
      <c r="CSG12" s="538"/>
      <c r="CSH12" s="538"/>
      <c r="CSI12" s="538"/>
      <c r="CSJ12" s="538"/>
      <c r="CSK12" s="538"/>
      <c r="CSL12" s="538"/>
      <c r="CSM12" s="538"/>
      <c r="CSN12" s="538"/>
      <c r="CSO12" s="538"/>
      <c r="CSP12" s="538"/>
      <c r="CSQ12" s="538"/>
      <c r="CSR12" s="538"/>
      <c r="CSS12" s="538"/>
      <c r="CST12" s="538"/>
      <c r="CSU12" s="538"/>
      <c r="CSV12" s="538"/>
      <c r="CSW12" s="538"/>
      <c r="CSX12" s="538"/>
      <c r="CSY12" s="538"/>
      <c r="CSZ12" s="538"/>
      <c r="CTA12" s="538"/>
      <c r="CTB12" s="538"/>
      <c r="CTC12" s="538"/>
      <c r="CTD12" s="538"/>
      <c r="CTE12" s="538"/>
      <c r="CTF12" s="538"/>
      <c r="CTG12" s="538"/>
      <c r="CTH12" s="538"/>
      <c r="CTI12" s="538"/>
      <c r="CTJ12" s="538"/>
      <c r="CTK12" s="538"/>
      <c r="CTL12" s="538"/>
      <c r="CTM12" s="538"/>
      <c r="CTN12" s="538"/>
      <c r="CTO12" s="538"/>
      <c r="CTP12" s="538"/>
      <c r="CTQ12" s="538"/>
      <c r="CTR12" s="538"/>
      <c r="CTS12" s="538"/>
      <c r="CTT12" s="538"/>
      <c r="CTU12" s="538"/>
      <c r="CTV12" s="538"/>
      <c r="CTW12" s="538"/>
      <c r="CTX12" s="538"/>
      <c r="CTY12" s="538"/>
      <c r="CTZ12" s="538"/>
      <c r="CUA12" s="538"/>
      <c r="CUB12" s="538"/>
      <c r="CUC12" s="538"/>
      <c r="CUD12" s="538"/>
      <c r="CUE12" s="538"/>
      <c r="CUF12" s="538"/>
      <c r="CUG12" s="538"/>
      <c r="CUH12" s="538"/>
      <c r="CUI12" s="538"/>
      <c r="CUJ12" s="538"/>
      <c r="CUK12" s="538"/>
      <c r="CUL12" s="538"/>
      <c r="CUM12" s="538"/>
      <c r="CUN12" s="538"/>
      <c r="CUO12" s="538"/>
      <c r="CUP12" s="538"/>
      <c r="CUQ12" s="538"/>
      <c r="CUR12" s="538"/>
      <c r="CUS12" s="538"/>
      <c r="CUT12" s="538"/>
      <c r="CUU12" s="538"/>
      <c r="CUV12" s="538"/>
      <c r="CUW12" s="538"/>
      <c r="CUX12" s="538"/>
      <c r="CUY12" s="538"/>
      <c r="CUZ12" s="538"/>
      <c r="CVA12" s="538"/>
      <c r="CVB12" s="538"/>
      <c r="CVC12" s="538"/>
      <c r="CVD12" s="538"/>
      <c r="CVE12" s="538"/>
      <c r="CVF12" s="538"/>
      <c r="CVG12" s="538"/>
      <c r="CVH12" s="538"/>
      <c r="CVI12" s="538"/>
      <c r="CVJ12" s="538"/>
      <c r="CVK12" s="538"/>
      <c r="CVL12" s="538"/>
      <c r="CVM12" s="538"/>
      <c r="CVN12" s="538"/>
      <c r="CVO12" s="538"/>
      <c r="CVP12" s="538"/>
      <c r="CVQ12" s="538"/>
      <c r="CVR12" s="538"/>
      <c r="CVS12" s="538"/>
      <c r="CVT12" s="538"/>
      <c r="CVU12" s="538"/>
      <c r="CVV12" s="538"/>
      <c r="CVW12" s="538"/>
      <c r="CVX12" s="538"/>
      <c r="CVY12" s="538"/>
      <c r="CVZ12" s="538"/>
      <c r="CWA12" s="538"/>
      <c r="CWB12" s="538"/>
      <c r="CWC12" s="538"/>
      <c r="CWD12" s="538"/>
      <c r="CWE12" s="538"/>
      <c r="CWF12" s="538"/>
      <c r="CWG12" s="538"/>
      <c r="CWH12" s="538"/>
      <c r="CWI12" s="538"/>
      <c r="CWJ12" s="538"/>
      <c r="CWK12" s="538"/>
      <c r="CWL12" s="538"/>
      <c r="CWM12" s="538"/>
      <c r="CWN12" s="538"/>
      <c r="CWO12" s="538"/>
      <c r="CWP12" s="538"/>
      <c r="CWQ12" s="538"/>
      <c r="CWR12" s="538"/>
      <c r="CWS12" s="538"/>
      <c r="CWT12" s="538"/>
      <c r="CWU12" s="538"/>
      <c r="CWV12" s="538"/>
      <c r="CWW12" s="538"/>
      <c r="CWX12" s="538"/>
      <c r="CWY12" s="538"/>
      <c r="CWZ12" s="538"/>
      <c r="CXA12" s="538"/>
      <c r="CXB12" s="538"/>
      <c r="CXC12" s="538"/>
      <c r="CXD12" s="538"/>
      <c r="CXE12" s="538"/>
      <c r="CXF12" s="538"/>
      <c r="CXG12" s="538"/>
      <c r="CXH12" s="538"/>
      <c r="CXI12" s="538"/>
      <c r="CXJ12" s="538"/>
      <c r="CXK12" s="538"/>
      <c r="CXL12" s="538"/>
      <c r="CXM12" s="538"/>
      <c r="CXN12" s="538"/>
      <c r="CXO12" s="538"/>
      <c r="CXP12" s="538"/>
      <c r="CXQ12" s="538"/>
      <c r="CXR12" s="538"/>
      <c r="CXS12" s="538"/>
      <c r="CXT12" s="538"/>
      <c r="CXU12" s="538"/>
      <c r="CXV12" s="538"/>
      <c r="CXW12" s="538"/>
      <c r="CXX12" s="538"/>
      <c r="CXY12" s="538"/>
      <c r="CXZ12" s="538"/>
      <c r="CYA12" s="538"/>
      <c r="CYB12" s="538"/>
      <c r="CYC12" s="538"/>
      <c r="CYD12" s="538"/>
      <c r="CYE12" s="538"/>
      <c r="CYF12" s="538"/>
      <c r="CYG12" s="538"/>
      <c r="CYH12" s="538"/>
      <c r="CYI12" s="538"/>
      <c r="CYJ12" s="538"/>
      <c r="CYK12" s="538"/>
      <c r="CYL12" s="538"/>
      <c r="CYM12" s="538"/>
      <c r="CYN12" s="538"/>
      <c r="CYO12" s="538"/>
      <c r="CYP12" s="538"/>
      <c r="CYQ12" s="538"/>
      <c r="CYR12" s="538"/>
      <c r="CYS12" s="538"/>
      <c r="CYT12" s="538"/>
      <c r="CYU12" s="538"/>
      <c r="CYV12" s="538"/>
      <c r="CYW12" s="538"/>
      <c r="CYX12" s="538"/>
      <c r="CYY12" s="538"/>
      <c r="CYZ12" s="538"/>
      <c r="CZA12" s="538"/>
      <c r="CZB12" s="538"/>
      <c r="CZC12" s="538"/>
      <c r="CZD12" s="538"/>
      <c r="CZE12" s="538"/>
      <c r="CZF12" s="538"/>
      <c r="CZG12" s="538"/>
      <c r="CZH12" s="538"/>
      <c r="CZI12" s="538"/>
      <c r="CZJ12" s="538"/>
      <c r="CZK12" s="538"/>
      <c r="CZL12" s="538"/>
      <c r="CZM12" s="538"/>
      <c r="CZN12" s="538"/>
      <c r="CZO12" s="538"/>
      <c r="CZP12" s="538"/>
      <c r="CZQ12" s="538"/>
      <c r="CZR12" s="538"/>
      <c r="CZS12" s="538"/>
      <c r="CZT12" s="538"/>
      <c r="CZU12" s="538"/>
      <c r="CZV12" s="538"/>
      <c r="CZW12" s="538"/>
      <c r="CZX12" s="538"/>
      <c r="CZY12" s="538"/>
      <c r="CZZ12" s="538"/>
      <c r="DAA12" s="538"/>
      <c r="DAB12" s="538"/>
      <c r="DAC12" s="538"/>
      <c r="DAD12" s="538"/>
      <c r="DAE12" s="538"/>
      <c r="DAF12" s="538"/>
      <c r="DAG12" s="538"/>
      <c r="DAH12" s="538"/>
      <c r="DAI12" s="538"/>
      <c r="DAJ12" s="538"/>
      <c r="DAK12" s="538"/>
      <c r="DAL12" s="538"/>
      <c r="DAM12" s="538"/>
      <c r="DAN12" s="538"/>
      <c r="DAO12" s="538"/>
      <c r="DAP12" s="538"/>
      <c r="DAQ12" s="538"/>
      <c r="DAR12" s="538"/>
      <c r="DAS12" s="538"/>
      <c r="DAT12" s="538"/>
      <c r="DAU12" s="538"/>
      <c r="DAV12" s="538"/>
      <c r="DAW12" s="538"/>
      <c r="DAX12" s="538"/>
      <c r="DAY12" s="538"/>
      <c r="DAZ12" s="538"/>
      <c r="DBA12" s="538"/>
      <c r="DBB12" s="538"/>
      <c r="DBC12" s="538"/>
      <c r="DBD12" s="538"/>
      <c r="DBE12" s="538"/>
      <c r="DBF12" s="538"/>
      <c r="DBG12" s="538"/>
      <c r="DBH12" s="538"/>
      <c r="DBI12" s="538"/>
      <c r="DBJ12" s="538"/>
      <c r="DBK12" s="538"/>
      <c r="DBL12" s="538"/>
      <c r="DBM12" s="538"/>
      <c r="DBN12" s="538"/>
      <c r="DBO12" s="538"/>
      <c r="DBP12" s="538"/>
      <c r="DBQ12" s="538"/>
      <c r="DBR12" s="538"/>
      <c r="DBS12" s="538"/>
      <c r="DBT12" s="538"/>
      <c r="DBU12" s="538"/>
      <c r="DBV12" s="538"/>
      <c r="DBW12" s="538"/>
      <c r="DBX12" s="538"/>
      <c r="DBY12" s="538"/>
      <c r="DBZ12" s="538"/>
      <c r="DCA12" s="538"/>
      <c r="DCB12" s="538"/>
      <c r="DCC12" s="538"/>
      <c r="DCD12" s="538"/>
      <c r="DCE12" s="538"/>
      <c r="DCF12" s="538"/>
      <c r="DCG12" s="538"/>
      <c r="DCH12" s="538"/>
      <c r="DCI12" s="538"/>
      <c r="DCJ12" s="538"/>
      <c r="DCK12" s="538"/>
      <c r="DCL12" s="538"/>
      <c r="DCM12" s="538"/>
      <c r="DCN12" s="538"/>
      <c r="DCO12" s="538"/>
      <c r="DCP12" s="538"/>
      <c r="DCQ12" s="538"/>
      <c r="DCR12" s="538"/>
      <c r="DCS12" s="538"/>
      <c r="DCT12" s="538"/>
      <c r="DCU12" s="538"/>
      <c r="DCV12" s="538"/>
      <c r="DCW12" s="538"/>
      <c r="DCX12" s="538"/>
      <c r="DCY12" s="538"/>
      <c r="DCZ12" s="538"/>
      <c r="DDA12" s="538"/>
      <c r="DDB12" s="538"/>
      <c r="DDC12" s="538"/>
      <c r="DDD12" s="538"/>
      <c r="DDE12" s="538"/>
      <c r="DDF12" s="538"/>
      <c r="DDG12" s="538"/>
      <c r="DDH12" s="538"/>
      <c r="DDI12" s="538"/>
      <c r="DDJ12" s="538"/>
      <c r="DDK12" s="538"/>
      <c r="DDL12" s="538"/>
      <c r="DDM12" s="538"/>
      <c r="DDN12" s="538"/>
      <c r="DDO12" s="538"/>
      <c r="DDP12" s="538"/>
      <c r="DDQ12" s="538"/>
      <c r="DDR12" s="538"/>
      <c r="DDS12" s="538"/>
      <c r="DDT12" s="538"/>
      <c r="DDU12" s="538"/>
      <c r="DDV12" s="538"/>
      <c r="DDW12" s="538"/>
      <c r="DDX12" s="538"/>
      <c r="DDY12" s="538"/>
      <c r="DDZ12" s="538"/>
      <c r="DEA12" s="538"/>
      <c r="DEB12" s="538"/>
      <c r="DEC12" s="538"/>
      <c r="DED12" s="538"/>
      <c r="DEE12" s="538"/>
      <c r="DEF12" s="538"/>
      <c r="DEG12" s="538"/>
      <c r="DEH12" s="538"/>
      <c r="DEI12" s="538"/>
      <c r="DEJ12" s="538"/>
      <c r="DEK12" s="538"/>
      <c r="DEL12" s="538"/>
      <c r="DEM12" s="538"/>
      <c r="DEN12" s="538"/>
      <c r="DEO12" s="538"/>
      <c r="DEP12" s="538"/>
      <c r="DEQ12" s="538"/>
      <c r="DER12" s="538"/>
      <c r="DES12" s="538"/>
      <c r="DET12" s="538"/>
      <c r="DEU12" s="538"/>
      <c r="DEV12" s="538"/>
      <c r="DEW12" s="538"/>
      <c r="DEX12" s="538"/>
      <c r="DEY12" s="538"/>
      <c r="DEZ12" s="538"/>
      <c r="DFA12" s="538"/>
      <c r="DFB12" s="538"/>
      <c r="DFC12" s="538"/>
      <c r="DFD12" s="538"/>
      <c r="DFE12" s="538"/>
      <c r="DFF12" s="538"/>
      <c r="DFG12" s="538"/>
      <c r="DFH12" s="538"/>
      <c r="DFI12" s="538"/>
      <c r="DFJ12" s="538"/>
      <c r="DFK12" s="538"/>
      <c r="DFL12" s="538"/>
      <c r="DFM12" s="538"/>
      <c r="DFN12" s="538"/>
      <c r="DFO12" s="538"/>
      <c r="DFP12" s="538"/>
      <c r="DFQ12" s="538"/>
      <c r="DFR12" s="538"/>
      <c r="DFS12" s="538"/>
      <c r="DFT12" s="538"/>
      <c r="DFU12" s="538"/>
      <c r="DFV12" s="538"/>
      <c r="DFW12" s="538"/>
      <c r="DFX12" s="538"/>
      <c r="DFY12" s="538"/>
      <c r="DFZ12" s="538"/>
      <c r="DGA12" s="538"/>
      <c r="DGB12" s="538"/>
      <c r="DGC12" s="538"/>
      <c r="DGD12" s="538"/>
      <c r="DGE12" s="538"/>
      <c r="DGF12" s="538"/>
      <c r="DGG12" s="538"/>
      <c r="DGH12" s="538"/>
      <c r="DGI12" s="538"/>
      <c r="DGJ12" s="538"/>
      <c r="DGK12" s="538"/>
      <c r="DGL12" s="538"/>
      <c r="DGM12" s="538"/>
      <c r="DGN12" s="538"/>
      <c r="DGO12" s="538"/>
      <c r="DGP12" s="538"/>
      <c r="DGQ12" s="538"/>
      <c r="DGR12" s="538"/>
      <c r="DGS12" s="538"/>
      <c r="DGT12" s="538"/>
      <c r="DGU12" s="538"/>
      <c r="DGV12" s="538"/>
      <c r="DGW12" s="538"/>
      <c r="DGX12" s="538"/>
      <c r="DGY12" s="538"/>
      <c r="DGZ12" s="538"/>
      <c r="DHA12" s="538"/>
      <c r="DHB12" s="538"/>
      <c r="DHC12" s="538"/>
      <c r="DHD12" s="538"/>
      <c r="DHE12" s="538"/>
      <c r="DHF12" s="538"/>
      <c r="DHG12" s="538"/>
      <c r="DHH12" s="538"/>
      <c r="DHI12" s="538"/>
      <c r="DHJ12" s="538"/>
      <c r="DHK12" s="538"/>
      <c r="DHL12" s="538"/>
      <c r="DHM12" s="538"/>
      <c r="DHN12" s="538"/>
      <c r="DHO12" s="538"/>
      <c r="DHP12" s="538"/>
      <c r="DHQ12" s="538"/>
      <c r="DHR12" s="538"/>
      <c r="DHS12" s="538"/>
      <c r="DHT12" s="538"/>
      <c r="DHU12" s="538"/>
      <c r="DHV12" s="538"/>
      <c r="DHW12" s="538"/>
      <c r="DHX12" s="538"/>
      <c r="DHY12" s="538"/>
      <c r="DHZ12" s="538"/>
      <c r="DIA12" s="538"/>
      <c r="DIB12" s="538"/>
      <c r="DIC12" s="538"/>
      <c r="DID12" s="538"/>
      <c r="DIE12" s="538"/>
      <c r="DIF12" s="538"/>
      <c r="DIG12" s="538"/>
      <c r="DIH12" s="538"/>
      <c r="DII12" s="538"/>
      <c r="DIJ12" s="538"/>
      <c r="DIK12" s="538"/>
      <c r="DIL12" s="538"/>
      <c r="DIM12" s="538"/>
      <c r="DIN12" s="538"/>
      <c r="DIO12" s="538"/>
      <c r="DIP12" s="538"/>
      <c r="DIQ12" s="538"/>
      <c r="DIR12" s="538"/>
      <c r="DIS12" s="538"/>
      <c r="DIT12" s="538"/>
      <c r="DIU12" s="538"/>
      <c r="DIV12" s="538"/>
      <c r="DIW12" s="538"/>
      <c r="DIX12" s="538"/>
      <c r="DIY12" s="538"/>
      <c r="DIZ12" s="538"/>
      <c r="DJA12" s="538"/>
      <c r="DJB12" s="538"/>
      <c r="DJC12" s="538"/>
      <c r="DJD12" s="538"/>
      <c r="DJE12" s="538"/>
      <c r="DJF12" s="538"/>
      <c r="DJG12" s="538"/>
      <c r="DJH12" s="538"/>
      <c r="DJI12" s="538"/>
      <c r="DJJ12" s="538"/>
      <c r="DJK12" s="538"/>
      <c r="DJL12" s="538"/>
      <c r="DJM12" s="538"/>
      <c r="DJN12" s="538"/>
      <c r="DJO12" s="538"/>
      <c r="DJP12" s="538"/>
      <c r="DJQ12" s="538"/>
      <c r="DJR12" s="538"/>
      <c r="DJS12" s="538"/>
      <c r="DJT12" s="538"/>
      <c r="DJU12" s="538"/>
      <c r="DJV12" s="538"/>
      <c r="DJW12" s="538"/>
      <c r="DJX12" s="538"/>
      <c r="DJY12" s="538"/>
      <c r="DJZ12" s="538"/>
      <c r="DKA12" s="538"/>
      <c r="DKB12" s="538"/>
      <c r="DKC12" s="538"/>
      <c r="DKD12" s="538"/>
      <c r="DKE12" s="538"/>
      <c r="DKF12" s="538"/>
      <c r="DKG12" s="538"/>
      <c r="DKH12" s="538"/>
      <c r="DKI12" s="538"/>
      <c r="DKJ12" s="538"/>
      <c r="DKK12" s="538"/>
      <c r="DKL12" s="538"/>
      <c r="DKM12" s="538"/>
      <c r="DKN12" s="538"/>
      <c r="DKO12" s="538"/>
      <c r="DKP12" s="538"/>
      <c r="DKQ12" s="538"/>
      <c r="DKR12" s="538"/>
      <c r="DKS12" s="538"/>
      <c r="DKT12" s="538"/>
      <c r="DKU12" s="538"/>
      <c r="DKV12" s="538"/>
      <c r="DKW12" s="538"/>
      <c r="DKX12" s="538"/>
      <c r="DKY12" s="538"/>
      <c r="DKZ12" s="538"/>
      <c r="DLA12" s="538"/>
      <c r="DLB12" s="538"/>
      <c r="DLC12" s="538"/>
      <c r="DLD12" s="538"/>
      <c r="DLE12" s="538"/>
      <c r="DLF12" s="538"/>
      <c r="DLG12" s="538"/>
      <c r="DLH12" s="538"/>
      <c r="DLI12" s="538"/>
      <c r="DLJ12" s="538"/>
      <c r="DLK12" s="538"/>
      <c r="DLL12" s="538"/>
      <c r="DLM12" s="538"/>
      <c r="DLN12" s="538"/>
      <c r="DLO12" s="538"/>
      <c r="DLP12" s="538"/>
      <c r="DLQ12" s="538"/>
      <c r="DLR12" s="538"/>
      <c r="DLS12" s="538"/>
      <c r="DLT12" s="538"/>
      <c r="DLU12" s="538"/>
      <c r="DLV12" s="538"/>
      <c r="DLW12" s="538"/>
      <c r="DLX12" s="538"/>
      <c r="DLY12" s="538"/>
      <c r="DLZ12" s="538"/>
      <c r="DMA12" s="538"/>
      <c r="DMB12" s="538"/>
      <c r="DMC12" s="538"/>
      <c r="DMD12" s="538"/>
      <c r="DME12" s="538"/>
      <c r="DMF12" s="538"/>
      <c r="DMG12" s="538"/>
      <c r="DMH12" s="538"/>
      <c r="DMI12" s="538"/>
      <c r="DMJ12" s="538"/>
      <c r="DMK12" s="538"/>
      <c r="DML12" s="538"/>
      <c r="DMM12" s="538"/>
      <c r="DMN12" s="538"/>
      <c r="DMO12" s="538"/>
      <c r="DMP12" s="538"/>
      <c r="DMQ12" s="538"/>
      <c r="DMR12" s="538"/>
      <c r="DMS12" s="538"/>
      <c r="DMT12" s="538"/>
      <c r="DMU12" s="538"/>
      <c r="DMV12" s="538"/>
      <c r="DMW12" s="538"/>
      <c r="DMX12" s="538"/>
      <c r="DMY12" s="538"/>
      <c r="DMZ12" s="538"/>
      <c r="DNA12" s="538"/>
      <c r="DNB12" s="538"/>
      <c r="DNC12" s="538"/>
      <c r="DND12" s="538"/>
      <c r="DNE12" s="538"/>
      <c r="DNF12" s="538"/>
      <c r="DNG12" s="538"/>
      <c r="DNH12" s="538"/>
      <c r="DNI12" s="538"/>
      <c r="DNJ12" s="538"/>
      <c r="DNK12" s="538"/>
      <c r="DNL12" s="538"/>
      <c r="DNM12" s="538"/>
      <c r="DNN12" s="538"/>
      <c r="DNO12" s="538"/>
      <c r="DNP12" s="538"/>
      <c r="DNQ12" s="538"/>
      <c r="DNR12" s="538"/>
      <c r="DNS12" s="538"/>
      <c r="DNT12" s="538"/>
      <c r="DNU12" s="538"/>
      <c r="DNV12" s="538"/>
      <c r="DNW12" s="538"/>
      <c r="DNX12" s="538"/>
      <c r="DNY12" s="538"/>
      <c r="DNZ12" s="538"/>
      <c r="DOA12" s="538"/>
      <c r="DOB12" s="538"/>
      <c r="DOC12" s="538"/>
      <c r="DOD12" s="538"/>
      <c r="DOE12" s="538"/>
      <c r="DOF12" s="538"/>
      <c r="DOG12" s="538"/>
      <c r="DOH12" s="538"/>
      <c r="DOI12" s="538"/>
      <c r="DOJ12" s="538"/>
      <c r="DOK12" s="538"/>
      <c r="DOL12" s="538"/>
      <c r="DOM12" s="538"/>
      <c r="DON12" s="538"/>
      <c r="DOO12" s="538"/>
      <c r="DOP12" s="538"/>
      <c r="DOQ12" s="538"/>
      <c r="DOR12" s="538"/>
      <c r="DOS12" s="538"/>
      <c r="DOT12" s="538"/>
      <c r="DOU12" s="538"/>
      <c r="DOV12" s="538"/>
      <c r="DOW12" s="538"/>
      <c r="DOX12" s="538"/>
      <c r="DOY12" s="538"/>
      <c r="DOZ12" s="538"/>
      <c r="DPA12" s="538"/>
      <c r="DPB12" s="538"/>
      <c r="DPC12" s="538"/>
      <c r="DPD12" s="538"/>
      <c r="DPE12" s="538"/>
      <c r="DPF12" s="538"/>
      <c r="DPG12" s="538"/>
      <c r="DPH12" s="538"/>
      <c r="DPI12" s="538"/>
      <c r="DPJ12" s="538"/>
      <c r="DPK12" s="538"/>
      <c r="DPL12" s="538"/>
      <c r="DPM12" s="538"/>
      <c r="DPN12" s="538"/>
      <c r="DPO12" s="538"/>
      <c r="DPP12" s="538"/>
      <c r="DPQ12" s="538"/>
      <c r="DPR12" s="538"/>
      <c r="DPS12" s="538"/>
      <c r="DPT12" s="538"/>
      <c r="DPU12" s="538"/>
      <c r="DPV12" s="538"/>
      <c r="DPW12" s="538"/>
      <c r="DPX12" s="538"/>
      <c r="DPY12" s="538"/>
      <c r="DPZ12" s="538"/>
      <c r="DQA12" s="538"/>
      <c r="DQB12" s="538"/>
      <c r="DQC12" s="538"/>
      <c r="DQD12" s="538"/>
      <c r="DQE12" s="538"/>
      <c r="DQF12" s="538"/>
      <c r="DQG12" s="538"/>
      <c r="DQH12" s="538"/>
      <c r="DQI12" s="538"/>
      <c r="DQJ12" s="538"/>
      <c r="DQK12" s="538"/>
      <c r="DQL12" s="538"/>
      <c r="DQM12" s="538"/>
      <c r="DQN12" s="538"/>
      <c r="DQO12" s="538"/>
      <c r="DQP12" s="538"/>
      <c r="DQQ12" s="538"/>
      <c r="DQR12" s="538"/>
      <c r="DQS12" s="538"/>
      <c r="DQT12" s="538"/>
      <c r="DQU12" s="538"/>
      <c r="DQV12" s="538"/>
      <c r="DQW12" s="538"/>
      <c r="DQX12" s="538"/>
      <c r="DQY12" s="538"/>
      <c r="DQZ12" s="538"/>
      <c r="DRA12" s="538"/>
      <c r="DRB12" s="538"/>
      <c r="DRC12" s="538"/>
      <c r="DRD12" s="538"/>
      <c r="DRE12" s="538"/>
      <c r="DRF12" s="538"/>
      <c r="DRG12" s="538"/>
      <c r="DRH12" s="538"/>
      <c r="DRI12" s="538"/>
      <c r="DRJ12" s="538"/>
      <c r="DRK12" s="538"/>
      <c r="DRL12" s="538"/>
      <c r="DRM12" s="538"/>
      <c r="DRN12" s="538"/>
      <c r="DRO12" s="538"/>
      <c r="DRP12" s="538"/>
      <c r="DRQ12" s="538"/>
      <c r="DRR12" s="538"/>
      <c r="DRS12" s="538"/>
      <c r="DRT12" s="538"/>
      <c r="DRU12" s="538"/>
      <c r="DRV12" s="538"/>
      <c r="DRW12" s="538"/>
      <c r="DRX12" s="538"/>
      <c r="DRY12" s="538"/>
      <c r="DRZ12" s="538"/>
      <c r="DSA12" s="538"/>
      <c r="DSB12" s="538"/>
      <c r="DSC12" s="538"/>
      <c r="DSD12" s="538"/>
      <c r="DSE12" s="538"/>
      <c r="DSF12" s="538"/>
      <c r="DSG12" s="538"/>
      <c r="DSH12" s="538"/>
      <c r="DSI12" s="538"/>
      <c r="DSJ12" s="538"/>
      <c r="DSK12" s="538"/>
      <c r="DSL12" s="538"/>
      <c r="DSM12" s="538"/>
      <c r="DSN12" s="538"/>
      <c r="DSO12" s="538"/>
      <c r="DSP12" s="538"/>
      <c r="DSQ12" s="538"/>
      <c r="DSR12" s="538"/>
      <c r="DSS12" s="538"/>
      <c r="DST12" s="538"/>
      <c r="DSU12" s="538"/>
      <c r="DSV12" s="538"/>
      <c r="DSW12" s="538"/>
      <c r="DSX12" s="538"/>
      <c r="DSY12" s="538"/>
      <c r="DSZ12" s="538"/>
      <c r="DTA12" s="538"/>
      <c r="DTB12" s="538"/>
      <c r="DTC12" s="538"/>
      <c r="DTD12" s="538"/>
      <c r="DTE12" s="538"/>
      <c r="DTF12" s="538"/>
      <c r="DTG12" s="538"/>
      <c r="DTH12" s="538"/>
      <c r="DTI12" s="538"/>
      <c r="DTJ12" s="538"/>
      <c r="DTK12" s="538"/>
      <c r="DTL12" s="538"/>
      <c r="DTM12" s="538"/>
      <c r="DTN12" s="538"/>
      <c r="DTO12" s="538"/>
      <c r="DTP12" s="538"/>
      <c r="DTQ12" s="538"/>
      <c r="DTR12" s="538"/>
      <c r="DTS12" s="538"/>
      <c r="DTT12" s="538"/>
      <c r="DTU12" s="538"/>
      <c r="DTV12" s="538"/>
      <c r="DTW12" s="538"/>
      <c r="DTX12" s="538"/>
      <c r="DTY12" s="538"/>
      <c r="DTZ12" s="538"/>
      <c r="DUA12" s="538"/>
      <c r="DUB12" s="538"/>
      <c r="DUC12" s="538"/>
      <c r="DUD12" s="538"/>
      <c r="DUE12" s="538"/>
      <c r="DUF12" s="538"/>
      <c r="DUG12" s="538"/>
      <c r="DUH12" s="538"/>
      <c r="DUI12" s="538"/>
      <c r="DUJ12" s="538"/>
      <c r="DUK12" s="538"/>
      <c r="DUL12" s="538"/>
      <c r="DUM12" s="538"/>
      <c r="DUN12" s="538"/>
      <c r="DUO12" s="538"/>
      <c r="DUP12" s="538"/>
      <c r="DUQ12" s="538"/>
      <c r="DUR12" s="538"/>
      <c r="DUS12" s="538"/>
      <c r="DUT12" s="538"/>
      <c r="DUU12" s="538"/>
      <c r="DUV12" s="538"/>
      <c r="DUW12" s="538"/>
      <c r="DUX12" s="538"/>
      <c r="DUY12" s="538"/>
      <c r="DUZ12" s="538"/>
      <c r="DVA12" s="538"/>
      <c r="DVB12" s="538"/>
      <c r="DVC12" s="538"/>
      <c r="DVD12" s="538"/>
      <c r="DVE12" s="538"/>
      <c r="DVF12" s="538"/>
      <c r="DVG12" s="538"/>
      <c r="DVH12" s="538"/>
      <c r="DVI12" s="538"/>
      <c r="DVJ12" s="538"/>
      <c r="DVK12" s="538"/>
      <c r="DVL12" s="538"/>
      <c r="DVM12" s="538"/>
      <c r="DVN12" s="538"/>
      <c r="DVO12" s="538"/>
      <c r="DVP12" s="538"/>
      <c r="DVQ12" s="538"/>
      <c r="DVR12" s="538"/>
      <c r="DVS12" s="538"/>
      <c r="DVT12" s="538"/>
      <c r="DVU12" s="538"/>
      <c r="DVV12" s="538"/>
      <c r="DVW12" s="538"/>
      <c r="DVX12" s="538"/>
      <c r="DVY12" s="538"/>
      <c r="DVZ12" s="538"/>
      <c r="DWA12" s="538"/>
      <c r="DWB12" s="538"/>
      <c r="DWC12" s="538"/>
      <c r="DWD12" s="538"/>
      <c r="DWE12" s="538"/>
      <c r="DWF12" s="538"/>
      <c r="DWG12" s="538"/>
      <c r="DWH12" s="538"/>
      <c r="DWI12" s="538"/>
      <c r="DWJ12" s="538"/>
      <c r="DWK12" s="538"/>
      <c r="DWL12" s="538"/>
      <c r="DWM12" s="538"/>
      <c r="DWN12" s="538"/>
      <c r="DWO12" s="538"/>
      <c r="DWP12" s="538"/>
      <c r="DWQ12" s="538"/>
      <c r="DWR12" s="538"/>
      <c r="DWS12" s="538"/>
      <c r="DWT12" s="538"/>
      <c r="DWU12" s="538"/>
      <c r="DWV12" s="538"/>
      <c r="DWW12" s="538"/>
      <c r="DWX12" s="538"/>
      <c r="DWY12" s="538"/>
      <c r="DWZ12" s="538"/>
      <c r="DXA12" s="538"/>
      <c r="DXB12" s="538"/>
      <c r="DXC12" s="538"/>
      <c r="DXD12" s="538"/>
      <c r="DXE12" s="538"/>
      <c r="DXF12" s="538"/>
      <c r="DXG12" s="538"/>
      <c r="DXH12" s="538"/>
      <c r="DXI12" s="538"/>
      <c r="DXJ12" s="538"/>
      <c r="DXK12" s="538"/>
      <c r="DXL12" s="538"/>
      <c r="DXM12" s="538"/>
      <c r="DXN12" s="538"/>
      <c r="DXO12" s="538"/>
      <c r="DXP12" s="538"/>
      <c r="DXQ12" s="538"/>
      <c r="DXR12" s="538"/>
      <c r="DXS12" s="538"/>
      <c r="DXT12" s="538"/>
      <c r="DXU12" s="538"/>
      <c r="DXV12" s="538"/>
      <c r="DXW12" s="538"/>
      <c r="DXX12" s="538"/>
      <c r="DXY12" s="538"/>
      <c r="DXZ12" s="538"/>
      <c r="DYA12" s="538"/>
      <c r="DYB12" s="538"/>
      <c r="DYC12" s="538"/>
      <c r="DYD12" s="538"/>
      <c r="DYE12" s="538"/>
      <c r="DYF12" s="538"/>
      <c r="DYG12" s="538"/>
      <c r="DYH12" s="538"/>
      <c r="DYI12" s="538"/>
      <c r="DYJ12" s="538"/>
      <c r="DYK12" s="538"/>
      <c r="DYL12" s="538"/>
      <c r="DYM12" s="538"/>
      <c r="DYN12" s="538"/>
      <c r="DYO12" s="538"/>
      <c r="DYP12" s="538"/>
      <c r="DYQ12" s="538"/>
      <c r="DYR12" s="538"/>
      <c r="DYS12" s="538"/>
      <c r="DYT12" s="538"/>
      <c r="DYU12" s="538"/>
      <c r="DYV12" s="538"/>
      <c r="DYW12" s="538"/>
      <c r="DYX12" s="538"/>
      <c r="DYY12" s="538"/>
      <c r="DYZ12" s="538"/>
      <c r="DZA12" s="538"/>
      <c r="DZB12" s="538"/>
      <c r="DZC12" s="538"/>
      <c r="DZD12" s="538"/>
      <c r="DZE12" s="538"/>
      <c r="DZF12" s="538"/>
      <c r="DZG12" s="538"/>
      <c r="DZH12" s="538"/>
      <c r="DZI12" s="538"/>
      <c r="DZJ12" s="538"/>
      <c r="DZK12" s="538"/>
      <c r="DZL12" s="538"/>
      <c r="DZM12" s="538"/>
      <c r="DZN12" s="538"/>
      <c r="DZO12" s="538"/>
      <c r="DZP12" s="538"/>
      <c r="DZQ12" s="538"/>
      <c r="DZR12" s="538"/>
      <c r="DZS12" s="538"/>
      <c r="DZT12" s="538"/>
      <c r="DZU12" s="538"/>
      <c r="DZV12" s="538"/>
      <c r="DZW12" s="538"/>
      <c r="DZX12" s="538"/>
      <c r="DZY12" s="538"/>
      <c r="DZZ12" s="538"/>
      <c r="EAA12" s="538"/>
      <c r="EAB12" s="538"/>
      <c r="EAC12" s="538"/>
      <c r="EAD12" s="538"/>
      <c r="EAE12" s="538"/>
      <c r="EAF12" s="538"/>
      <c r="EAG12" s="538"/>
      <c r="EAH12" s="538"/>
      <c r="EAI12" s="538"/>
      <c r="EAJ12" s="538"/>
      <c r="EAK12" s="538"/>
      <c r="EAL12" s="538"/>
      <c r="EAM12" s="538"/>
      <c r="EAN12" s="538"/>
      <c r="EAO12" s="538"/>
      <c r="EAP12" s="538"/>
      <c r="EAQ12" s="538"/>
      <c r="EAR12" s="538"/>
      <c r="EAS12" s="538"/>
      <c r="EAT12" s="538"/>
      <c r="EAU12" s="538"/>
      <c r="EAV12" s="538"/>
      <c r="EAW12" s="538"/>
      <c r="EAX12" s="538"/>
      <c r="EAY12" s="538"/>
      <c r="EAZ12" s="538"/>
      <c r="EBA12" s="538"/>
      <c r="EBB12" s="538"/>
      <c r="EBC12" s="538"/>
      <c r="EBD12" s="538"/>
      <c r="EBE12" s="538"/>
      <c r="EBF12" s="538"/>
      <c r="EBG12" s="538"/>
      <c r="EBH12" s="538"/>
      <c r="EBI12" s="538"/>
      <c r="EBJ12" s="538"/>
      <c r="EBK12" s="538"/>
      <c r="EBL12" s="538"/>
      <c r="EBM12" s="538"/>
      <c r="EBN12" s="538"/>
      <c r="EBO12" s="538"/>
      <c r="EBP12" s="538"/>
      <c r="EBQ12" s="538"/>
      <c r="EBR12" s="538"/>
      <c r="EBS12" s="538"/>
      <c r="EBT12" s="538"/>
      <c r="EBU12" s="538"/>
      <c r="EBV12" s="538"/>
      <c r="EBW12" s="538"/>
      <c r="EBX12" s="538"/>
      <c r="EBY12" s="538"/>
      <c r="EBZ12" s="538"/>
      <c r="ECA12" s="538"/>
      <c r="ECB12" s="538"/>
      <c r="ECC12" s="538"/>
      <c r="ECD12" s="538"/>
      <c r="ECE12" s="538"/>
      <c r="ECF12" s="538"/>
      <c r="ECG12" s="538"/>
      <c r="ECH12" s="538"/>
      <c r="ECI12" s="538"/>
      <c r="ECJ12" s="538"/>
      <c r="ECK12" s="538"/>
      <c r="ECL12" s="538"/>
      <c r="ECM12" s="538"/>
      <c r="ECN12" s="538"/>
      <c r="ECO12" s="538"/>
      <c r="ECP12" s="538"/>
      <c r="ECQ12" s="538"/>
      <c r="ECR12" s="538"/>
      <c r="ECS12" s="538"/>
      <c r="ECT12" s="538"/>
      <c r="ECU12" s="538"/>
      <c r="ECV12" s="538"/>
      <c r="ECW12" s="538"/>
      <c r="ECX12" s="538"/>
      <c r="ECY12" s="538"/>
      <c r="ECZ12" s="538"/>
      <c r="EDA12" s="538"/>
      <c r="EDB12" s="538"/>
      <c r="EDC12" s="538"/>
      <c r="EDD12" s="538"/>
      <c r="EDE12" s="538"/>
      <c r="EDF12" s="538"/>
      <c r="EDG12" s="538"/>
      <c r="EDH12" s="538"/>
      <c r="EDI12" s="538"/>
      <c r="EDJ12" s="538"/>
      <c r="EDK12" s="538"/>
      <c r="EDL12" s="538"/>
      <c r="EDM12" s="538"/>
      <c r="EDN12" s="538"/>
      <c r="EDO12" s="538"/>
      <c r="EDP12" s="538"/>
      <c r="EDQ12" s="538"/>
      <c r="EDR12" s="538"/>
      <c r="EDS12" s="538"/>
      <c r="EDT12" s="538"/>
      <c r="EDU12" s="538"/>
      <c r="EDV12" s="538"/>
      <c r="EDW12" s="538"/>
      <c r="EDX12" s="538"/>
      <c r="EDY12" s="538"/>
      <c r="EDZ12" s="538"/>
      <c r="EEA12" s="538"/>
      <c r="EEB12" s="538"/>
      <c r="EEC12" s="538"/>
      <c r="EED12" s="538"/>
      <c r="EEE12" s="538"/>
      <c r="EEF12" s="538"/>
      <c r="EEG12" s="538"/>
      <c r="EEH12" s="538"/>
      <c r="EEI12" s="538"/>
      <c r="EEJ12" s="538"/>
      <c r="EEK12" s="538"/>
      <c r="EEL12" s="538"/>
      <c r="EEM12" s="538"/>
      <c r="EEN12" s="538"/>
      <c r="EEO12" s="538"/>
      <c r="EEP12" s="538"/>
      <c r="EEQ12" s="538"/>
      <c r="EER12" s="538"/>
      <c r="EES12" s="538"/>
      <c r="EET12" s="538"/>
      <c r="EEU12" s="538"/>
      <c r="EEV12" s="538"/>
      <c r="EEW12" s="538"/>
      <c r="EEX12" s="538"/>
      <c r="EEY12" s="538"/>
      <c r="EEZ12" s="538"/>
      <c r="EFA12" s="538"/>
      <c r="EFB12" s="538"/>
      <c r="EFC12" s="538"/>
      <c r="EFD12" s="538"/>
      <c r="EFE12" s="538"/>
      <c r="EFF12" s="538"/>
      <c r="EFG12" s="538"/>
      <c r="EFH12" s="538"/>
      <c r="EFI12" s="538"/>
      <c r="EFJ12" s="538"/>
      <c r="EFK12" s="538"/>
      <c r="EFL12" s="538"/>
      <c r="EFM12" s="538"/>
      <c r="EFN12" s="538"/>
      <c r="EFO12" s="538"/>
      <c r="EFP12" s="538"/>
      <c r="EFQ12" s="538"/>
      <c r="EFR12" s="538"/>
      <c r="EFS12" s="538"/>
      <c r="EFT12" s="538"/>
      <c r="EFU12" s="538"/>
      <c r="EFV12" s="538"/>
      <c r="EFW12" s="538"/>
      <c r="EFX12" s="538"/>
      <c r="EFY12" s="538"/>
      <c r="EFZ12" s="538"/>
      <c r="EGA12" s="538"/>
      <c r="EGB12" s="538"/>
      <c r="EGC12" s="538"/>
      <c r="EGD12" s="538"/>
      <c r="EGE12" s="538"/>
      <c r="EGF12" s="538"/>
      <c r="EGG12" s="538"/>
      <c r="EGH12" s="538"/>
      <c r="EGI12" s="538"/>
      <c r="EGJ12" s="538"/>
      <c r="EGK12" s="538"/>
      <c r="EGL12" s="538"/>
      <c r="EGM12" s="538"/>
      <c r="EGN12" s="538"/>
      <c r="EGO12" s="538"/>
      <c r="EGP12" s="538"/>
      <c r="EGQ12" s="538"/>
      <c r="EGR12" s="538"/>
      <c r="EGS12" s="538"/>
      <c r="EGT12" s="538"/>
      <c r="EGU12" s="538"/>
      <c r="EGV12" s="538"/>
      <c r="EGW12" s="538"/>
      <c r="EGX12" s="538"/>
      <c r="EGY12" s="538"/>
      <c r="EGZ12" s="538"/>
      <c r="EHA12" s="538"/>
      <c r="EHB12" s="538"/>
      <c r="EHC12" s="538"/>
      <c r="EHD12" s="538"/>
      <c r="EHE12" s="538"/>
      <c r="EHF12" s="538"/>
      <c r="EHG12" s="538"/>
      <c r="EHH12" s="538"/>
      <c r="EHI12" s="538"/>
      <c r="EHJ12" s="538"/>
      <c r="EHK12" s="538"/>
      <c r="EHL12" s="538"/>
      <c r="EHM12" s="538"/>
      <c r="EHN12" s="538"/>
      <c r="EHO12" s="538"/>
      <c r="EHP12" s="538"/>
      <c r="EHQ12" s="538"/>
      <c r="EHR12" s="538"/>
      <c r="EHS12" s="538"/>
      <c r="EHT12" s="538"/>
      <c r="EHU12" s="538"/>
      <c r="EHV12" s="538"/>
      <c r="EHW12" s="538"/>
      <c r="EHX12" s="538"/>
      <c r="EHY12" s="538"/>
      <c r="EHZ12" s="538"/>
      <c r="EIA12" s="538"/>
      <c r="EIB12" s="538"/>
      <c r="EIC12" s="538"/>
      <c r="EID12" s="538"/>
      <c r="EIE12" s="538"/>
      <c r="EIF12" s="538"/>
      <c r="EIG12" s="538"/>
      <c r="EIH12" s="538"/>
      <c r="EII12" s="538"/>
      <c r="EIJ12" s="538"/>
      <c r="EIK12" s="538"/>
      <c r="EIL12" s="538"/>
      <c r="EIM12" s="538"/>
      <c r="EIN12" s="538"/>
      <c r="EIO12" s="538"/>
      <c r="EIP12" s="538"/>
      <c r="EIQ12" s="538"/>
      <c r="EIR12" s="538"/>
      <c r="EIS12" s="538"/>
      <c r="EIT12" s="538"/>
      <c r="EIU12" s="538"/>
      <c r="EIV12" s="538"/>
      <c r="EIW12" s="538"/>
      <c r="EIX12" s="538"/>
      <c r="EIY12" s="538"/>
      <c r="EIZ12" s="538"/>
      <c r="EJA12" s="538"/>
      <c r="EJB12" s="538"/>
      <c r="EJC12" s="538"/>
      <c r="EJD12" s="538"/>
      <c r="EJE12" s="538"/>
      <c r="EJF12" s="538"/>
      <c r="EJG12" s="538"/>
      <c r="EJH12" s="538"/>
      <c r="EJI12" s="538"/>
      <c r="EJJ12" s="538"/>
      <c r="EJK12" s="538"/>
      <c r="EJL12" s="538"/>
      <c r="EJM12" s="538"/>
      <c r="EJN12" s="538"/>
      <c r="EJO12" s="538"/>
      <c r="EJP12" s="538"/>
      <c r="EJQ12" s="538"/>
      <c r="EJR12" s="538"/>
      <c r="EJS12" s="538"/>
      <c r="EJT12" s="538"/>
      <c r="EJU12" s="538"/>
      <c r="EJV12" s="538"/>
      <c r="EJW12" s="538"/>
      <c r="EJX12" s="538"/>
      <c r="EJY12" s="538"/>
      <c r="EJZ12" s="538"/>
      <c r="EKA12" s="538"/>
      <c r="EKB12" s="538"/>
      <c r="EKC12" s="538"/>
      <c r="EKD12" s="538"/>
      <c r="EKE12" s="538"/>
      <c r="EKF12" s="538"/>
      <c r="EKG12" s="538"/>
      <c r="EKH12" s="538"/>
      <c r="EKI12" s="538"/>
      <c r="EKJ12" s="538"/>
      <c r="EKK12" s="538"/>
      <c r="EKL12" s="538"/>
      <c r="EKM12" s="538"/>
      <c r="EKN12" s="538"/>
      <c r="EKO12" s="538"/>
      <c r="EKP12" s="538"/>
      <c r="EKQ12" s="538"/>
      <c r="EKR12" s="538"/>
      <c r="EKS12" s="538"/>
      <c r="EKT12" s="538"/>
      <c r="EKU12" s="538"/>
      <c r="EKV12" s="538"/>
      <c r="EKW12" s="538"/>
      <c r="EKX12" s="538"/>
      <c r="EKY12" s="538"/>
      <c r="EKZ12" s="538"/>
      <c r="ELA12" s="538"/>
      <c r="ELB12" s="538"/>
      <c r="ELC12" s="538"/>
      <c r="ELD12" s="538"/>
      <c r="ELE12" s="538"/>
      <c r="ELF12" s="538"/>
      <c r="ELG12" s="538"/>
      <c r="ELH12" s="538"/>
      <c r="ELI12" s="538"/>
      <c r="ELJ12" s="538"/>
      <c r="ELK12" s="538"/>
      <c r="ELL12" s="538"/>
      <c r="ELM12" s="538"/>
      <c r="ELN12" s="538"/>
      <c r="ELO12" s="538"/>
      <c r="ELP12" s="538"/>
      <c r="ELQ12" s="538"/>
      <c r="ELR12" s="538"/>
      <c r="ELS12" s="538"/>
      <c r="ELT12" s="538"/>
      <c r="ELU12" s="538"/>
      <c r="ELV12" s="538"/>
      <c r="ELW12" s="538"/>
      <c r="ELX12" s="538"/>
      <c r="ELY12" s="538"/>
      <c r="ELZ12" s="538"/>
      <c r="EMA12" s="538"/>
      <c r="EMB12" s="538"/>
      <c r="EMC12" s="538"/>
      <c r="EMD12" s="538"/>
      <c r="EME12" s="538"/>
      <c r="EMF12" s="538"/>
      <c r="EMG12" s="538"/>
      <c r="EMH12" s="538"/>
      <c r="EMI12" s="538"/>
      <c r="EMJ12" s="538"/>
      <c r="EMK12" s="538"/>
      <c r="EML12" s="538"/>
      <c r="EMM12" s="538"/>
      <c r="EMN12" s="538"/>
      <c r="EMO12" s="538"/>
      <c r="EMP12" s="538"/>
      <c r="EMQ12" s="538"/>
      <c r="EMR12" s="538"/>
      <c r="EMS12" s="538"/>
      <c r="EMT12" s="538"/>
      <c r="EMU12" s="538"/>
      <c r="EMV12" s="538"/>
      <c r="EMW12" s="538"/>
      <c r="EMX12" s="538"/>
      <c r="EMY12" s="538"/>
      <c r="EMZ12" s="538"/>
      <c r="ENA12" s="538"/>
      <c r="ENB12" s="538"/>
      <c r="ENC12" s="538"/>
      <c r="END12" s="538"/>
      <c r="ENE12" s="538"/>
      <c r="ENF12" s="538"/>
      <c r="ENG12" s="538"/>
      <c r="ENH12" s="538"/>
      <c r="ENI12" s="538"/>
      <c r="ENJ12" s="538"/>
      <c r="ENK12" s="538"/>
      <c r="ENL12" s="538"/>
      <c r="ENM12" s="538"/>
      <c r="ENN12" s="538"/>
      <c r="ENO12" s="538"/>
      <c r="ENP12" s="538"/>
      <c r="ENQ12" s="538"/>
      <c r="ENR12" s="538"/>
      <c r="ENS12" s="538"/>
      <c r="ENT12" s="538"/>
      <c r="ENU12" s="538"/>
      <c r="ENV12" s="538"/>
      <c r="ENW12" s="538"/>
      <c r="ENX12" s="538"/>
      <c r="ENY12" s="538"/>
      <c r="ENZ12" s="538"/>
      <c r="EOA12" s="538"/>
      <c r="EOB12" s="538"/>
      <c r="EOC12" s="538"/>
      <c r="EOD12" s="538"/>
      <c r="EOE12" s="538"/>
      <c r="EOF12" s="538"/>
      <c r="EOG12" s="538"/>
      <c r="EOH12" s="538"/>
      <c r="EOI12" s="538"/>
      <c r="EOJ12" s="538"/>
      <c r="EOK12" s="538"/>
      <c r="EOL12" s="538"/>
      <c r="EOM12" s="538"/>
      <c r="EON12" s="538"/>
      <c r="EOO12" s="538"/>
      <c r="EOP12" s="538"/>
      <c r="EOQ12" s="538"/>
      <c r="EOR12" s="538"/>
      <c r="EOS12" s="538"/>
      <c r="EOT12" s="538"/>
      <c r="EOU12" s="538"/>
      <c r="EOV12" s="538"/>
      <c r="EOW12" s="538"/>
      <c r="EOX12" s="538"/>
      <c r="EOY12" s="538"/>
      <c r="EOZ12" s="538"/>
      <c r="EPA12" s="538"/>
      <c r="EPB12" s="538"/>
      <c r="EPC12" s="538"/>
      <c r="EPD12" s="538"/>
      <c r="EPE12" s="538"/>
      <c r="EPF12" s="538"/>
      <c r="EPG12" s="538"/>
      <c r="EPH12" s="538"/>
      <c r="EPI12" s="538"/>
      <c r="EPJ12" s="538"/>
      <c r="EPK12" s="538"/>
      <c r="EPL12" s="538"/>
      <c r="EPM12" s="538"/>
      <c r="EPN12" s="538"/>
      <c r="EPO12" s="538"/>
      <c r="EPP12" s="538"/>
      <c r="EPQ12" s="538"/>
      <c r="EPR12" s="538"/>
      <c r="EPS12" s="538"/>
      <c r="EPT12" s="538"/>
      <c r="EPU12" s="538"/>
      <c r="EPV12" s="538"/>
      <c r="EPW12" s="538"/>
      <c r="EPX12" s="538"/>
      <c r="EPY12" s="538"/>
      <c r="EPZ12" s="538"/>
      <c r="EQA12" s="538"/>
      <c r="EQB12" s="538"/>
      <c r="EQC12" s="538"/>
      <c r="EQD12" s="538"/>
      <c r="EQE12" s="538"/>
      <c r="EQF12" s="538"/>
      <c r="EQG12" s="538"/>
      <c r="EQH12" s="538"/>
      <c r="EQI12" s="538"/>
      <c r="EQJ12" s="538"/>
      <c r="EQK12" s="538"/>
      <c r="EQL12" s="538"/>
      <c r="EQM12" s="538"/>
      <c r="EQN12" s="538"/>
      <c r="EQO12" s="538"/>
      <c r="EQP12" s="538"/>
      <c r="EQQ12" s="538"/>
      <c r="EQR12" s="538"/>
      <c r="EQS12" s="538"/>
      <c r="EQT12" s="538"/>
      <c r="EQU12" s="538"/>
      <c r="EQV12" s="538"/>
      <c r="EQW12" s="538"/>
      <c r="EQX12" s="538"/>
      <c r="EQY12" s="538"/>
      <c r="EQZ12" s="538"/>
      <c r="ERA12" s="538"/>
      <c r="ERB12" s="538"/>
      <c r="ERC12" s="538"/>
      <c r="ERD12" s="538"/>
      <c r="ERE12" s="538"/>
      <c r="ERF12" s="538"/>
      <c r="ERG12" s="538"/>
      <c r="ERH12" s="538"/>
      <c r="ERI12" s="538"/>
      <c r="ERJ12" s="538"/>
      <c r="ERK12" s="538"/>
      <c r="ERL12" s="538"/>
      <c r="ERM12" s="538"/>
      <c r="ERN12" s="538"/>
      <c r="ERO12" s="538"/>
      <c r="ERP12" s="538"/>
      <c r="ERQ12" s="538"/>
      <c r="ERR12" s="538"/>
      <c r="ERS12" s="538"/>
      <c r="ERT12" s="538"/>
      <c r="ERU12" s="538"/>
      <c r="ERV12" s="538"/>
      <c r="ERW12" s="538"/>
      <c r="ERX12" s="538"/>
      <c r="ERY12" s="538"/>
      <c r="ERZ12" s="538"/>
      <c r="ESA12" s="538"/>
      <c r="ESB12" s="538"/>
      <c r="ESC12" s="538"/>
      <c r="ESD12" s="538"/>
      <c r="ESE12" s="538"/>
      <c r="ESF12" s="538"/>
      <c r="ESG12" s="538"/>
      <c r="ESH12" s="538"/>
      <c r="ESI12" s="538"/>
      <c r="ESJ12" s="538"/>
      <c r="ESK12" s="538"/>
      <c r="ESL12" s="538"/>
      <c r="ESM12" s="538"/>
      <c r="ESN12" s="538"/>
      <c r="ESO12" s="538"/>
      <c r="ESP12" s="538"/>
      <c r="ESQ12" s="538"/>
      <c r="ESR12" s="538"/>
      <c r="ESS12" s="538"/>
      <c r="EST12" s="538"/>
      <c r="ESU12" s="538"/>
      <c r="ESV12" s="538"/>
      <c r="ESW12" s="538"/>
      <c r="ESX12" s="538"/>
      <c r="ESY12" s="538"/>
      <c r="ESZ12" s="538"/>
      <c r="ETA12" s="538"/>
      <c r="ETB12" s="538"/>
      <c r="ETC12" s="538"/>
      <c r="ETD12" s="538"/>
      <c r="ETE12" s="538"/>
      <c r="ETF12" s="538"/>
      <c r="ETG12" s="538"/>
      <c r="ETH12" s="538"/>
      <c r="ETI12" s="538"/>
      <c r="ETJ12" s="538"/>
      <c r="ETK12" s="538"/>
      <c r="ETL12" s="538"/>
      <c r="ETM12" s="538"/>
      <c r="ETN12" s="538"/>
      <c r="ETO12" s="538"/>
      <c r="ETP12" s="538"/>
      <c r="ETQ12" s="538"/>
      <c r="ETR12" s="538"/>
      <c r="ETS12" s="538"/>
      <c r="ETT12" s="538"/>
      <c r="ETU12" s="538"/>
      <c r="ETV12" s="538"/>
      <c r="ETW12" s="538"/>
      <c r="ETX12" s="538"/>
      <c r="ETY12" s="538"/>
      <c r="ETZ12" s="538"/>
      <c r="EUA12" s="538"/>
      <c r="EUB12" s="538"/>
      <c r="EUC12" s="538"/>
      <c r="EUD12" s="538"/>
      <c r="EUE12" s="538"/>
      <c r="EUF12" s="538"/>
      <c r="EUG12" s="538"/>
      <c r="EUH12" s="538"/>
      <c r="EUI12" s="538"/>
      <c r="EUJ12" s="538"/>
      <c r="EUK12" s="538"/>
      <c r="EUL12" s="538"/>
      <c r="EUM12" s="538"/>
      <c r="EUN12" s="538"/>
      <c r="EUO12" s="538"/>
      <c r="EUP12" s="538"/>
      <c r="EUQ12" s="538"/>
      <c r="EUR12" s="538"/>
      <c r="EUS12" s="538"/>
      <c r="EUT12" s="538"/>
      <c r="EUU12" s="538"/>
      <c r="EUV12" s="538"/>
      <c r="EUW12" s="538"/>
      <c r="EUX12" s="538"/>
      <c r="EUY12" s="538"/>
      <c r="EUZ12" s="538"/>
      <c r="EVA12" s="538"/>
      <c r="EVB12" s="538"/>
      <c r="EVC12" s="538"/>
      <c r="EVD12" s="538"/>
      <c r="EVE12" s="538"/>
      <c r="EVF12" s="538"/>
      <c r="EVG12" s="538"/>
      <c r="EVH12" s="538"/>
      <c r="EVI12" s="538"/>
      <c r="EVJ12" s="538"/>
      <c r="EVK12" s="538"/>
      <c r="EVL12" s="538"/>
      <c r="EVM12" s="538"/>
      <c r="EVN12" s="538"/>
      <c r="EVO12" s="538"/>
      <c r="EVP12" s="538"/>
      <c r="EVQ12" s="538"/>
      <c r="EVR12" s="538"/>
      <c r="EVS12" s="538"/>
      <c r="EVT12" s="538"/>
      <c r="EVU12" s="538"/>
      <c r="EVV12" s="538"/>
      <c r="EVW12" s="538"/>
      <c r="EVX12" s="538"/>
      <c r="EVY12" s="538"/>
      <c r="EVZ12" s="538"/>
      <c r="EWA12" s="538"/>
      <c r="EWB12" s="538"/>
      <c r="EWC12" s="538"/>
      <c r="EWD12" s="538"/>
      <c r="EWE12" s="538"/>
      <c r="EWF12" s="538"/>
      <c r="EWG12" s="538"/>
      <c r="EWH12" s="538"/>
      <c r="EWI12" s="538"/>
      <c r="EWJ12" s="538"/>
      <c r="EWK12" s="538"/>
      <c r="EWL12" s="538"/>
      <c r="EWM12" s="538"/>
      <c r="EWN12" s="538"/>
      <c r="EWO12" s="538"/>
      <c r="EWP12" s="538"/>
      <c r="EWQ12" s="538"/>
      <c r="EWR12" s="538"/>
      <c r="EWS12" s="538"/>
      <c r="EWT12" s="538"/>
      <c r="EWU12" s="538"/>
      <c r="EWV12" s="538"/>
      <c r="EWW12" s="538"/>
      <c r="EWX12" s="538"/>
      <c r="EWY12" s="538"/>
      <c r="EWZ12" s="538"/>
      <c r="EXA12" s="538"/>
      <c r="EXB12" s="538"/>
      <c r="EXC12" s="538"/>
      <c r="EXD12" s="538"/>
      <c r="EXE12" s="538"/>
      <c r="EXF12" s="538"/>
      <c r="EXG12" s="538"/>
      <c r="EXH12" s="538"/>
      <c r="EXI12" s="538"/>
      <c r="EXJ12" s="538"/>
      <c r="EXK12" s="538"/>
      <c r="EXL12" s="538"/>
      <c r="EXM12" s="538"/>
      <c r="EXN12" s="538"/>
      <c r="EXO12" s="538"/>
      <c r="EXP12" s="538"/>
      <c r="EXQ12" s="538"/>
      <c r="EXR12" s="538"/>
      <c r="EXS12" s="538"/>
      <c r="EXT12" s="538"/>
      <c r="EXU12" s="538"/>
      <c r="EXV12" s="538"/>
      <c r="EXW12" s="538"/>
      <c r="EXX12" s="538"/>
      <c r="EXY12" s="538"/>
      <c r="EXZ12" s="538"/>
      <c r="EYA12" s="538"/>
      <c r="EYB12" s="538"/>
      <c r="EYC12" s="538"/>
      <c r="EYD12" s="538"/>
      <c r="EYE12" s="538"/>
      <c r="EYF12" s="538"/>
      <c r="EYG12" s="538"/>
      <c r="EYH12" s="538"/>
      <c r="EYI12" s="538"/>
      <c r="EYJ12" s="538"/>
      <c r="EYK12" s="538"/>
      <c r="EYL12" s="538"/>
      <c r="EYM12" s="538"/>
      <c r="EYN12" s="538"/>
      <c r="EYO12" s="538"/>
      <c r="EYP12" s="538"/>
      <c r="EYQ12" s="538"/>
      <c r="EYR12" s="538"/>
      <c r="EYS12" s="538"/>
      <c r="EYT12" s="538"/>
      <c r="EYU12" s="538"/>
      <c r="EYV12" s="538"/>
      <c r="EYW12" s="538"/>
      <c r="EYX12" s="538"/>
      <c r="EYY12" s="538"/>
      <c r="EYZ12" s="538"/>
      <c r="EZA12" s="538"/>
      <c r="EZB12" s="538"/>
      <c r="EZC12" s="538"/>
      <c r="EZD12" s="538"/>
      <c r="EZE12" s="538"/>
      <c r="EZF12" s="538"/>
      <c r="EZG12" s="538"/>
      <c r="EZH12" s="538"/>
      <c r="EZI12" s="538"/>
      <c r="EZJ12" s="538"/>
      <c r="EZK12" s="538"/>
      <c r="EZL12" s="538"/>
      <c r="EZM12" s="538"/>
      <c r="EZN12" s="538"/>
      <c r="EZO12" s="538"/>
      <c r="EZP12" s="538"/>
      <c r="EZQ12" s="538"/>
      <c r="EZR12" s="538"/>
      <c r="EZS12" s="538"/>
      <c r="EZT12" s="538"/>
      <c r="EZU12" s="538"/>
      <c r="EZV12" s="538"/>
      <c r="EZW12" s="538"/>
      <c r="EZX12" s="538"/>
      <c r="EZY12" s="538"/>
      <c r="EZZ12" s="538"/>
      <c r="FAA12" s="538"/>
      <c r="FAB12" s="538"/>
      <c r="FAC12" s="538"/>
      <c r="FAD12" s="538"/>
      <c r="FAE12" s="538"/>
      <c r="FAF12" s="538"/>
      <c r="FAG12" s="538"/>
      <c r="FAH12" s="538"/>
      <c r="FAI12" s="538"/>
      <c r="FAJ12" s="538"/>
      <c r="FAK12" s="538"/>
      <c r="FAL12" s="538"/>
      <c r="FAM12" s="538"/>
      <c r="FAN12" s="538"/>
      <c r="FAO12" s="538"/>
      <c r="FAP12" s="538"/>
      <c r="FAQ12" s="538"/>
      <c r="FAR12" s="538"/>
      <c r="FAS12" s="538"/>
      <c r="FAT12" s="538"/>
      <c r="FAU12" s="538"/>
      <c r="FAV12" s="538"/>
      <c r="FAW12" s="538"/>
      <c r="FAX12" s="538"/>
      <c r="FAY12" s="538"/>
      <c r="FAZ12" s="538"/>
      <c r="FBA12" s="538"/>
      <c r="FBB12" s="538"/>
      <c r="FBC12" s="538"/>
      <c r="FBD12" s="538"/>
      <c r="FBE12" s="538"/>
      <c r="FBF12" s="538"/>
      <c r="FBG12" s="538"/>
      <c r="FBH12" s="538"/>
      <c r="FBI12" s="538"/>
      <c r="FBJ12" s="538"/>
      <c r="FBK12" s="538"/>
      <c r="FBL12" s="538"/>
      <c r="FBM12" s="538"/>
      <c r="FBN12" s="538"/>
      <c r="FBO12" s="538"/>
      <c r="FBP12" s="538"/>
      <c r="FBQ12" s="538"/>
      <c r="FBR12" s="538"/>
      <c r="FBS12" s="538"/>
      <c r="FBT12" s="538"/>
      <c r="FBU12" s="538"/>
      <c r="FBV12" s="538"/>
      <c r="FBW12" s="538"/>
      <c r="FBX12" s="538"/>
      <c r="FBY12" s="538"/>
      <c r="FBZ12" s="538"/>
      <c r="FCA12" s="538"/>
      <c r="FCB12" s="538"/>
      <c r="FCC12" s="538"/>
      <c r="FCD12" s="538"/>
      <c r="FCE12" s="538"/>
      <c r="FCF12" s="538"/>
      <c r="FCG12" s="538"/>
      <c r="FCH12" s="538"/>
      <c r="FCI12" s="538"/>
      <c r="FCJ12" s="538"/>
      <c r="FCK12" s="538"/>
      <c r="FCL12" s="538"/>
      <c r="FCM12" s="538"/>
      <c r="FCN12" s="538"/>
      <c r="FCO12" s="538"/>
      <c r="FCP12" s="538"/>
      <c r="FCQ12" s="538"/>
      <c r="FCR12" s="538"/>
      <c r="FCS12" s="538"/>
      <c r="FCT12" s="538"/>
      <c r="FCU12" s="538"/>
      <c r="FCV12" s="538"/>
      <c r="FCW12" s="538"/>
      <c r="FCX12" s="538"/>
      <c r="FCY12" s="538"/>
      <c r="FCZ12" s="538"/>
      <c r="FDA12" s="538"/>
      <c r="FDB12" s="538"/>
      <c r="FDC12" s="538"/>
      <c r="FDD12" s="538"/>
      <c r="FDE12" s="538"/>
      <c r="FDF12" s="538"/>
      <c r="FDG12" s="538"/>
      <c r="FDH12" s="538"/>
      <c r="FDI12" s="538"/>
      <c r="FDJ12" s="538"/>
      <c r="FDK12" s="538"/>
      <c r="FDL12" s="538"/>
      <c r="FDM12" s="538"/>
      <c r="FDN12" s="538"/>
      <c r="FDO12" s="538"/>
      <c r="FDP12" s="538"/>
      <c r="FDQ12" s="538"/>
      <c r="FDR12" s="538"/>
      <c r="FDS12" s="538"/>
      <c r="FDT12" s="538"/>
      <c r="FDU12" s="538"/>
      <c r="FDV12" s="538"/>
      <c r="FDW12" s="538"/>
      <c r="FDX12" s="538"/>
      <c r="FDY12" s="538"/>
      <c r="FDZ12" s="538"/>
      <c r="FEA12" s="538"/>
      <c r="FEB12" s="538"/>
      <c r="FEC12" s="538"/>
      <c r="FED12" s="538"/>
      <c r="FEE12" s="538"/>
      <c r="FEF12" s="538"/>
      <c r="FEG12" s="538"/>
      <c r="FEH12" s="538"/>
      <c r="FEI12" s="538"/>
      <c r="FEJ12" s="538"/>
      <c r="FEK12" s="538"/>
      <c r="FEL12" s="538"/>
      <c r="FEM12" s="538"/>
      <c r="FEN12" s="538"/>
      <c r="FEO12" s="538"/>
      <c r="FEP12" s="538"/>
      <c r="FEQ12" s="538"/>
      <c r="FER12" s="538"/>
      <c r="FES12" s="538"/>
      <c r="FET12" s="538"/>
      <c r="FEU12" s="538"/>
      <c r="FEV12" s="538"/>
      <c r="FEW12" s="538"/>
      <c r="FEX12" s="538"/>
      <c r="FEY12" s="538"/>
      <c r="FEZ12" s="538"/>
      <c r="FFA12" s="538"/>
      <c r="FFB12" s="538"/>
      <c r="FFC12" s="538"/>
      <c r="FFD12" s="538"/>
      <c r="FFE12" s="538"/>
      <c r="FFF12" s="538"/>
      <c r="FFG12" s="538"/>
      <c r="FFH12" s="538"/>
      <c r="FFI12" s="538"/>
      <c r="FFJ12" s="538"/>
      <c r="FFK12" s="538"/>
      <c r="FFL12" s="538"/>
      <c r="FFM12" s="538"/>
      <c r="FFN12" s="538"/>
      <c r="FFO12" s="538"/>
      <c r="FFP12" s="538"/>
      <c r="FFQ12" s="538"/>
      <c r="FFR12" s="538"/>
      <c r="FFS12" s="538"/>
      <c r="FFT12" s="538"/>
      <c r="FFU12" s="538"/>
      <c r="FFV12" s="538"/>
      <c r="FFW12" s="538"/>
      <c r="FFX12" s="538"/>
      <c r="FFY12" s="538"/>
      <c r="FFZ12" s="538"/>
      <c r="FGA12" s="538"/>
      <c r="FGB12" s="538"/>
      <c r="FGC12" s="538"/>
      <c r="FGD12" s="538"/>
      <c r="FGE12" s="538"/>
      <c r="FGF12" s="538"/>
      <c r="FGG12" s="538"/>
      <c r="FGH12" s="538"/>
      <c r="FGI12" s="538"/>
      <c r="FGJ12" s="538"/>
      <c r="FGK12" s="538"/>
      <c r="FGL12" s="538"/>
      <c r="FGM12" s="538"/>
      <c r="FGN12" s="538"/>
      <c r="FGO12" s="538"/>
      <c r="FGP12" s="538"/>
      <c r="FGQ12" s="538"/>
      <c r="FGR12" s="538"/>
      <c r="FGS12" s="538"/>
      <c r="FGT12" s="538"/>
      <c r="FGU12" s="538"/>
      <c r="FGV12" s="538"/>
      <c r="FGW12" s="538"/>
      <c r="FGX12" s="538"/>
      <c r="FGY12" s="538"/>
      <c r="FGZ12" s="538"/>
      <c r="FHA12" s="538"/>
      <c r="FHB12" s="538"/>
      <c r="FHC12" s="538"/>
      <c r="FHD12" s="538"/>
      <c r="FHE12" s="538"/>
      <c r="FHF12" s="538"/>
      <c r="FHG12" s="538"/>
      <c r="FHH12" s="538"/>
      <c r="FHI12" s="538"/>
      <c r="FHJ12" s="538"/>
      <c r="FHK12" s="538"/>
      <c r="FHL12" s="538"/>
      <c r="FHM12" s="538"/>
      <c r="FHN12" s="538"/>
      <c r="FHO12" s="538"/>
      <c r="FHP12" s="538"/>
      <c r="FHQ12" s="538"/>
      <c r="FHR12" s="538"/>
      <c r="FHS12" s="538"/>
      <c r="FHT12" s="538"/>
      <c r="FHU12" s="538"/>
      <c r="FHV12" s="538"/>
      <c r="FHW12" s="538"/>
      <c r="FHX12" s="538"/>
      <c r="FHY12" s="538"/>
      <c r="FHZ12" s="538"/>
      <c r="FIA12" s="538"/>
      <c r="FIB12" s="538"/>
      <c r="FIC12" s="538"/>
      <c r="FID12" s="538"/>
      <c r="FIE12" s="538"/>
      <c r="FIF12" s="538"/>
      <c r="FIG12" s="538"/>
      <c r="FIH12" s="538"/>
      <c r="FII12" s="538"/>
      <c r="FIJ12" s="538"/>
      <c r="FIK12" s="538"/>
      <c r="FIL12" s="538"/>
      <c r="FIM12" s="538"/>
      <c r="FIN12" s="538"/>
      <c r="FIO12" s="538"/>
      <c r="FIP12" s="538"/>
      <c r="FIQ12" s="538"/>
      <c r="FIR12" s="538"/>
      <c r="FIS12" s="538"/>
      <c r="FIT12" s="538"/>
      <c r="FIU12" s="538"/>
      <c r="FIV12" s="538"/>
      <c r="FIW12" s="538"/>
      <c r="FIX12" s="538"/>
      <c r="FIY12" s="538"/>
      <c r="FIZ12" s="538"/>
      <c r="FJA12" s="538"/>
      <c r="FJB12" s="538"/>
      <c r="FJC12" s="538"/>
      <c r="FJD12" s="538"/>
      <c r="FJE12" s="538"/>
      <c r="FJF12" s="538"/>
      <c r="FJG12" s="538"/>
      <c r="FJH12" s="538"/>
      <c r="FJI12" s="538"/>
      <c r="FJJ12" s="538"/>
      <c r="FJK12" s="538"/>
      <c r="FJL12" s="538"/>
      <c r="FJM12" s="538"/>
      <c r="FJN12" s="538"/>
      <c r="FJO12" s="538"/>
      <c r="FJP12" s="538"/>
      <c r="FJQ12" s="538"/>
      <c r="FJR12" s="538"/>
      <c r="FJS12" s="538"/>
      <c r="FJT12" s="538"/>
      <c r="FJU12" s="538"/>
      <c r="FJV12" s="538"/>
      <c r="FJW12" s="538"/>
      <c r="FJX12" s="538"/>
      <c r="FJY12" s="538"/>
      <c r="FJZ12" s="538"/>
      <c r="FKA12" s="538"/>
      <c r="FKB12" s="538"/>
      <c r="FKC12" s="538"/>
      <c r="FKD12" s="538"/>
      <c r="FKE12" s="538"/>
      <c r="FKF12" s="538"/>
      <c r="FKG12" s="538"/>
      <c r="FKH12" s="538"/>
      <c r="FKI12" s="538"/>
      <c r="FKJ12" s="538"/>
      <c r="FKK12" s="538"/>
      <c r="FKL12" s="538"/>
      <c r="FKM12" s="538"/>
      <c r="FKN12" s="538"/>
      <c r="FKO12" s="538"/>
      <c r="FKP12" s="538"/>
      <c r="FKQ12" s="538"/>
      <c r="FKR12" s="538"/>
      <c r="FKS12" s="538"/>
      <c r="FKT12" s="538"/>
      <c r="FKU12" s="538"/>
      <c r="FKV12" s="538"/>
      <c r="FKW12" s="538"/>
      <c r="FKX12" s="538"/>
      <c r="FKY12" s="538"/>
      <c r="FKZ12" s="538"/>
      <c r="FLA12" s="538"/>
      <c r="FLB12" s="538"/>
      <c r="FLC12" s="538"/>
      <c r="FLD12" s="538"/>
      <c r="FLE12" s="538"/>
      <c r="FLF12" s="538"/>
      <c r="FLG12" s="538"/>
      <c r="FLH12" s="538"/>
      <c r="FLI12" s="538"/>
      <c r="FLJ12" s="538"/>
      <c r="FLK12" s="538"/>
      <c r="FLL12" s="538"/>
      <c r="FLM12" s="538"/>
      <c r="FLN12" s="538"/>
      <c r="FLO12" s="538"/>
      <c r="FLP12" s="538"/>
      <c r="FLQ12" s="538"/>
      <c r="FLR12" s="538"/>
      <c r="FLS12" s="538"/>
      <c r="FLT12" s="538"/>
      <c r="FLU12" s="538"/>
      <c r="FLV12" s="538"/>
      <c r="FLW12" s="538"/>
      <c r="FLX12" s="538"/>
      <c r="FLY12" s="538"/>
      <c r="FLZ12" s="538"/>
      <c r="FMA12" s="538"/>
      <c r="FMB12" s="538"/>
      <c r="FMC12" s="538"/>
      <c r="FMD12" s="538"/>
      <c r="FME12" s="538"/>
      <c r="FMF12" s="538"/>
      <c r="FMG12" s="538"/>
      <c r="FMH12" s="538"/>
      <c r="FMI12" s="538"/>
      <c r="FMJ12" s="538"/>
      <c r="FMK12" s="538"/>
      <c r="FML12" s="538"/>
      <c r="FMM12" s="538"/>
      <c r="FMN12" s="538"/>
      <c r="FMO12" s="538"/>
      <c r="FMP12" s="538"/>
      <c r="FMQ12" s="538"/>
      <c r="FMR12" s="538"/>
      <c r="FMS12" s="538"/>
      <c r="FMT12" s="538"/>
      <c r="FMU12" s="538"/>
      <c r="FMV12" s="538"/>
      <c r="FMW12" s="538"/>
      <c r="FMX12" s="538"/>
      <c r="FMY12" s="538"/>
      <c r="FMZ12" s="538"/>
      <c r="FNA12" s="538"/>
      <c r="FNB12" s="538"/>
      <c r="FNC12" s="538"/>
      <c r="FND12" s="538"/>
      <c r="FNE12" s="538"/>
      <c r="FNF12" s="538"/>
      <c r="FNG12" s="538"/>
      <c r="FNH12" s="538"/>
      <c r="FNI12" s="538"/>
      <c r="FNJ12" s="538"/>
      <c r="FNK12" s="538"/>
      <c r="FNL12" s="538"/>
      <c r="FNM12" s="538"/>
      <c r="FNN12" s="538"/>
      <c r="FNO12" s="538"/>
      <c r="FNP12" s="538"/>
      <c r="FNQ12" s="538"/>
      <c r="FNR12" s="538"/>
      <c r="FNS12" s="538"/>
      <c r="FNT12" s="538"/>
      <c r="FNU12" s="538"/>
      <c r="FNV12" s="538"/>
      <c r="FNW12" s="538"/>
      <c r="FNX12" s="538"/>
      <c r="FNY12" s="538"/>
      <c r="FNZ12" s="538"/>
      <c r="FOA12" s="538"/>
      <c r="FOB12" s="538"/>
      <c r="FOC12" s="538"/>
      <c r="FOD12" s="538"/>
      <c r="FOE12" s="538"/>
      <c r="FOF12" s="538"/>
      <c r="FOG12" s="538"/>
      <c r="FOH12" s="538"/>
      <c r="FOI12" s="538"/>
      <c r="FOJ12" s="538"/>
      <c r="FOK12" s="538"/>
      <c r="FOL12" s="538"/>
      <c r="FOM12" s="538"/>
      <c r="FON12" s="538"/>
      <c r="FOO12" s="538"/>
      <c r="FOP12" s="538"/>
      <c r="FOQ12" s="538"/>
      <c r="FOR12" s="538"/>
      <c r="FOS12" s="538"/>
      <c r="FOT12" s="538"/>
      <c r="FOU12" s="538"/>
      <c r="FOV12" s="538"/>
      <c r="FOW12" s="538"/>
      <c r="FOX12" s="538"/>
      <c r="FOY12" s="538"/>
      <c r="FOZ12" s="538"/>
      <c r="FPA12" s="538"/>
      <c r="FPB12" s="538"/>
      <c r="FPC12" s="538"/>
      <c r="FPD12" s="538"/>
      <c r="FPE12" s="538"/>
      <c r="FPF12" s="538"/>
      <c r="FPG12" s="538"/>
      <c r="FPH12" s="538"/>
      <c r="FPI12" s="538"/>
      <c r="FPJ12" s="538"/>
      <c r="FPK12" s="538"/>
      <c r="FPL12" s="538"/>
      <c r="FPM12" s="538"/>
      <c r="FPN12" s="538"/>
      <c r="FPO12" s="538"/>
      <c r="FPP12" s="538"/>
      <c r="FPQ12" s="538"/>
      <c r="FPR12" s="538"/>
      <c r="FPS12" s="538"/>
      <c r="FPT12" s="538"/>
      <c r="FPU12" s="538"/>
      <c r="FPV12" s="538"/>
      <c r="FPW12" s="538"/>
      <c r="FPX12" s="538"/>
      <c r="FPY12" s="538"/>
      <c r="FPZ12" s="538"/>
      <c r="FQA12" s="538"/>
      <c r="FQB12" s="538"/>
      <c r="FQC12" s="538"/>
      <c r="FQD12" s="538"/>
      <c r="FQE12" s="538"/>
      <c r="FQF12" s="538"/>
      <c r="FQG12" s="538"/>
      <c r="FQH12" s="538"/>
      <c r="FQI12" s="538"/>
      <c r="FQJ12" s="538"/>
      <c r="FQK12" s="538"/>
      <c r="FQL12" s="538"/>
      <c r="FQM12" s="538"/>
      <c r="FQN12" s="538"/>
      <c r="FQO12" s="538"/>
      <c r="FQP12" s="538"/>
      <c r="FQQ12" s="538"/>
      <c r="FQR12" s="538"/>
      <c r="FQS12" s="538"/>
      <c r="FQT12" s="538"/>
      <c r="FQU12" s="538"/>
      <c r="FQV12" s="538"/>
      <c r="FQW12" s="538"/>
      <c r="FQX12" s="538"/>
      <c r="FQY12" s="538"/>
      <c r="FQZ12" s="538"/>
      <c r="FRA12" s="538"/>
      <c r="FRB12" s="538"/>
      <c r="FRC12" s="538"/>
      <c r="FRD12" s="538"/>
      <c r="FRE12" s="538"/>
      <c r="FRF12" s="538"/>
      <c r="FRG12" s="538"/>
      <c r="FRH12" s="538"/>
      <c r="FRI12" s="538"/>
      <c r="FRJ12" s="538"/>
      <c r="FRK12" s="538"/>
      <c r="FRL12" s="538"/>
      <c r="FRM12" s="538"/>
      <c r="FRN12" s="538"/>
      <c r="FRO12" s="538"/>
      <c r="FRP12" s="538"/>
      <c r="FRQ12" s="538"/>
      <c r="FRR12" s="538"/>
      <c r="FRS12" s="538"/>
      <c r="FRT12" s="538"/>
      <c r="FRU12" s="538"/>
      <c r="FRV12" s="538"/>
      <c r="FRW12" s="538"/>
      <c r="FRX12" s="538"/>
      <c r="FRY12" s="538"/>
      <c r="FRZ12" s="538"/>
      <c r="FSA12" s="538"/>
      <c r="FSB12" s="538"/>
      <c r="FSC12" s="538"/>
      <c r="FSD12" s="538"/>
      <c r="FSE12" s="538"/>
      <c r="FSF12" s="538"/>
      <c r="FSG12" s="538"/>
      <c r="FSH12" s="538"/>
      <c r="FSI12" s="538"/>
      <c r="FSJ12" s="538"/>
      <c r="FSK12" s="538"/>
      <c r="FSL12" s="538"/>
      <c r="FSM12" s="538"/>
      <c r="FSN12" s="538"/>
      <c r="FSO12" s="538"/>
      <c r="FSP12" s="538"/>
      <c r="FSQ12" s="538"/>
      <c r="FSR12" s="538"/>
      <c r="FSS12" s="538"/>
      <c r="FST12" s="538"/>
      <c r="FSU12" s="538"/>
      <c r="FSV12" s="538"/>
      <c r="FSW12" s="538"/>
      <c r="FSX12" s="538"/>
      <c r="FSY12" s="538"/>
      <c r="FSZ12" s="538"/>
      <c r="FTA12" s="538"/>
      <c r="FTB12" s="538"/>
      <c r="FTC12" s="538"/>
      <c r="FTD12" s="538"/>
      <c r="FTE12" s="538"/>
      <c r="FTF12" s="538"/>
      <c r="FTG12" s="538"/>
      <c r="FTH12" s="538"/>
      <c r="FTI12" s="538"/>
      <c r="FTJ12" s="538"/>
      <c r="FTK12" s="538"/>
      <c r="FTL12" s="538"/>
      <c r="FTM12" s="538"/>
      <c r="FTN12" s="538"/>
      <c r="FTO12" s="538"/>
      <c r="FTP12" s="538"/>
      <c r="FTQ12" s="538"/>
      <c r="FTR12" s="538"/>
      <c r="FTS12" s="538"/>
      <c r="FTT12" s="538"/>
      <c r="FTU12" s="538"/>
      <c r="FTV12" s="538"/>
      <c r="FTW12" s="538"/>
      <c r="FTX12" s="538"/>
      <c r="FTY12" s="538"/>
      <c r="FTZ12" s="538"/>
      <c r="FUA12" s="538"/>
      <c r="FUB12" s="538"/>
      <c r="FUC12" s="538"/>
      <c r="FUD12" s="538"/>
      <c r="FUE12" s="538"/>
      <c r="FUF12" s="538"/>
      <c r="FUG12" s="538"/>
      <c r="FUH12" s="538"/>
      <c r="FUI12" s="538"/>
      <c r="FUJ12" s="538"/>
      <c r="FUK12" s="538"/>
      <c r="FUL12" s="538"/>
      <c r="FUM12" s="538"/>
      <c r="FUN12" s="538"/>
      <c r="FUO12" s="538"/>
      <c r="FUP12" s="538"/>
      <c r="FUQ12" s="538"/>
      <c r="FUR12" s="538"/>
      <c r="FUS12" s="538"/>
      <c r="FUT12" s="538"/>
      <c r="FUU12" s="538"/>
      <c r="FUV12" s="538"/>
      <c r="FUW12" s="538"/>
      <c r="FUX12" s="538"/>
      <c r="FUY12" s="538"/>
      <c r="FUZ12" s="538"/>
      <c r="FVA12" s="538"/>
      <c r="FVB12" s="538"/>
      <c r="FVC12" s="538"/>
      <c r="FVD12" s="538"/>
      <c r="FVE12" s="538"/>
      <c r="FVF12" s="538"/>
      <c r="FVG12" s="538"/>
      <c r="FVH12" s="538"/>
      <c r="FVI12" s="538"/>
      <c r="FVJ12" s="538"/>
      <c r="FVK12" s="538"/>
      <c r="FVL12" s="538"/>
      <c r="FVM12" s="538"/>
      <c r="FVN12" s="538"/>
      <c r="FVO12" s="538"/>
      <c r="FVP12" s="538"/>
      <c r="FVQ12" s="538"/>
      <c r="FVR12" s="538"/>
      <c r="FVS12" s="538"/>
      <c r="FVT12" s="538"/>
      <c r="FVU12" s="538"/>
      <c r="FVV12" s="538"/>
      <c r="FVW12" s="538"/>
      <c r="FVX12" s="538"/>
      <c r="FVY12" s="538"/>
      <c r="FVZ12" s="538"/>
      <c r="FWA12" s="538"/>
      <c r="FWB12" s="538"/>
      <c r="FWC12" s="538"/>
      <c r="FWD12" s="538"/>
      <c r="FWE12" s="538"/>
      <c r="FWF12" s="538"/>
      <c r="FWG12" s="538"/>
      <c r="FWH12" s="538"/>
      <c r="FWI12" s="538"/>
      <c r="FWJ12" s="538"/>
      <c r="FWK12" s="538"/>
      <c r="FWL12" s="538"/>
      <c r="FWM12" s="538"/>
      <c r="FWN12" s="538"/>
      <c r="FWO12" s="538"/>
      <c r="FWP12" s="538"/>
      <c r="FWQ12" s="538"/>
      <c r="FWR12" s="538"/>
      <c r="FWS12" s="538"/>
      <c r="FWT12" s="538"/>
      <c r="FWU12" s="538"/>
      <c r="FWV12" s="538"/>
      <c r="FWW12" s="538"/>
      <c r="FWX12" s="538"/>
      <c r="FWY12" s="538"/>
      <c r="FWZ12" s="538"/>
      <c r="FXA12" s="538"/>
      <c r="FXB12" s="538"/>
      <c r="FXC12" s="538"/>
      <c r="FXD12" s="538"/>
      <c r="FXE12" s="538"/>
      <c r="FXF12" s="538"/>
      <c r="FXG12" s="538"/>
      <c r="FXH12" s="538"/>
      <c r="FXI12" s="538"/>
      <c r="FXJ12" s="538"/>
      <c r="FXK12" s="538"/>
      <c r="FXL12" s="538"/>
      <c r="FXM12" s="538"/>
      <c r="FXN12" s="538"/>
      <c r="FXO12" s="538"/>
      <c r="FXP12" s="538"/>
      <c r="FXQ12" s="538"/>
      <c r="FXR12" s="538"/>
      <c r="FXS12" s="538"/>
      <c r="FXT12" s="538"/>
      <c r="FXU12" s="538"/>
      <c r="FXV12" s="538"/>
      <c r="FXW12" s="538"/>
      <c r="FXX12" s="538"/>
      <c r="FXY12" s="538"/>
      <c r="FXZ12" s="538"/>
      <c r="FYA12" s="538"/>
      <c r="FYB12" s="538"/>
      <c r="FYC12" s="538"/>
      <c r="FYD12" s="538"/>
      <c r="FYE12" s="538"/>
      <c r="FYF12" s="538"/>
      <c r="FYG12" s="538"/>
      <c r="FYH12" s="538"/>
      <c r="FYI12" s="538"/>
      <c r="FYJ12" s="538"/>
      <c r="FYK12" s="538"/>
      <c r="FYL12" s="538"/>
      <c r="FYM12" s="538"/>
      <c r="FYN12" s="538"/>
      <c r="FYO12" s="538"/>
      <c r="FYP12" s="538"/>
      <c r="FYQ12" s="538"/>
      <c r="FYR12" s="538"/>
      <c r="FYS12" s="538"/>
      <c r="FYT12" s="538"/>
      <c r="FYU12" s="538"/>
      <c r="FYV12" s="538"/>
      <c r="FYW12" s="538"/>
      <c r="FYX12" s="538"/>
      <c r="FYY12" s="538"/>
      <c r="FYZ12" s="538"/>
      <c r="FZA12" s="538"/>
      <c r="FZB12" s="538"/>
      <c r="FZC12" s="538"/>
      <c r="FZD12" s="538"/>
      <c r="FZE12" s="538"/>
      <c r="FZF12" s="538"/>
      <c r="FZG12" s="538"/>
      <c r="FZH12" s="538"/>
      <c r="FZI12" s="538"/>
      <c r="FZJ12" s="538"/>
      <c r="FZK12" s="538"/>
      <c r="FZL12" s="538"/>
      <c r="FZM12" s="538"/>
      <c r="FZN12" s="538"/>
      <c r="FZO12" s="538"/>
      <c r="FZP12" s="538"/>
      <c r="FZQ12" s="538"/>
      <c r="FZR12" s="538"/>
      <c r="FZS12" s="538"/>
      <c r="FZT12" s="538"/>
      <c r="FZU12" s="538"/>
      <c r="FZV12" s="538"/>
      <c r="FZW12" s="538"/>
      <c r="FZX12" s="538"/>
      <c r="FZY12" s="538"/>
      <c r="FZZ12" s="538"/>
      <c r="GAA12" s="538"/>
      <c r="GAB12" s="538"/>
      <c r="GAC12" s="538"/>
      <c r="GAD12" s="538"/>
      <c r="GAE12" s="538"/>
      <c r="GAF12" s="538"/>
      <c r="GAG12" s="538"/>
      <c r="GAH12" s="538"/>
      <c r="GAI12" s="538"/>
      <c r="GAJ12" s="538"/>
      <c r="GAK12" s="538"/>
      <c r="GAL12" s="538"/>
      <c r="GAM12" s="538"/>
      <c r="GAN12" s="538"/>
      <c r="GAO12" s="538"/>
      <c r="GAP12" s="538"/>
      <c r="GAQ12" s="538"/>
      <c r="GAR12" s="538"/>
      <c r="GAS12" s="538"/>
      <c r="GAT12" s="538"/>
      <c r="GAU12" s="538"/>
      <c r="GAV12" s="538"/>
      <c r="GAW12" s="538"/>
      <c r="GAX12" s="538"/>
      <c r="GAY12" s="538"/>
      <c r="GAZ12" s="538"/>
      <c r="GBA12" s="538"/>
      <c r="GBB12" s="538"/>
      <c r="GBC12" s="538"/>
      <c r="GBD12" s="538"/>
      <c r="GBE12" s="538"/>
      <c r="GBF12" s="538"/>
      <c r="GBG12" s="538"/>
      <c r="GBH12" s="538"/>
      <c r="GBI12" s="538"/>
      <c r="GBJ12" s="538"/>
      <c r="GBK12" s="538"/>
      <c r="GBL12" s="538"/>
      <c r="GBM12" s="538"/>
      <c r="GBN12" s="538"/>
      <c r="GBO12" s="538"/>
      <c r="GBP12" s="538"/>
      <c r="GBQ12" s="538"/>
      <c r="GBR12" s="538"/>
      <c r="GBS12" s="538"/>
      <c r="GBT12" s="538"/>
      <c r="GBU12" s="538"/>
      <c r="GBV12" s="538"/>
      <c r="GBW12" s="538"/>
      <c r="GBX12" s="538"/>
      <c r="GBY12" s="538"/>
      <c r="GBZ12" s="538"/>
      <c r="GCA12" s="538"/>
      <c r="GCB12" s="538"/>
      <c r="GCC12" s="538"/>
      <c r="GCD12" s="538"/>
      <c r="GCE12" s="538"/>
      <c r="GCF12" s="538"/>
      <c r="GCG12" s="538"/>
      <c r="GCH12" s="538"/>
      <c r="GCI12" s="538"/>
      <c r="GCJ12" s="538"/>
      <c r="GCK12" s="538"/>
      <c r="GCL12" s="538"/>
      <c r="GCM12" s="538"/>
      <c r="GCN12" s="538"/>
      <c r="GCO12" s="538"/>
      <c r="GCP12" s="538"/>
      <c r="GCQ12" s="538"/>
      <c r="GCR12" s="538"/>
      <c r="GCS12" s="538"/>
      <c r="GCT12" s="538"/>
      <c r="GCU12" s="538"/>
      <c r="GCV12" s="538"/>
      <c r="GCW12" s="538"/>
      <c r="GCX12" s="538"/>
      <c r="GCY12" s="538"/>
      <c r="GCZ12" s="538"/>
      <c r="GDA12" s="538"/>
      <c r="GDB12" s="538"/>
      <c r="GDC12" s="538"/>
      <c r="GDD12" s="538"/>
      <c r="GDE12" s="538"/>
      <c r="GDF12" s="538"/>
      <c r="GDG12" s="538"/>
      <c r="GDH12" s="538"/>
      <c r="GDI12" s="538"/>
      <c r="GDJ12" s="538"/>
      <c r="GDK12" s="538"/>
      <c r="GDL12" s="538"/>
      <c r="GDM12" s="538"/>
      <c r="GDN12" s="538"/>
      <c r="GDO12" s="538"/>
      <c r="GDP12" s="538"/>
      <c r="GDQ12" s="538"/>
      <c r="GDR12" s="538"/>
      <c r="GDS12" s="538"/>
      <c r="GDT12" s="538"/>
      <c r="GDU12" s="538"/>
      <c r="GDV12" s="538"/>
      <c r="GDW12" s="538"/>
      <c r="GDX12" s="538"/>
      <c r="GDY12" s="538"/>
      <c r="GDZ12" s="538"/>
      <c r="GEA12" s="538"/>
      <c r="GEB12" s="538"/>
      <c r="GEC12" s="538"/>
      <c r="GED12" s="538"/>
      <c r="GEE12" s="538"/>
      <c r="GEF12" s="538"/>
      <c r="GEG12" s="538"/>
      <c r="GEH12" s="538"/>
      <c r="GEI12" s="538"/>
      <c r="GEJ12" s="538"/>
      <c r="GEK12" s="538"/>
      <c r="GEL12" s="538"/>
      <c r="GEM12" s="538"/>
      <c r="GEN12" s="538"/>
      <c r="GEO12" s="538"/>
      <c r="GEP12" s="538"/>
      <c r="GEQ12" s="538"/>
      <c r="GER12" s="538"/>
      <c r="GES12" s="538"/>
      <c r="GET12" s="538"/>
      <c r="GEU12" s="538"/>
      <c r="GEV12" s="538"/>
      <c r="GEW12" s="538"/>
      <c r="GEX12" s="538"/>
      <c r="GEY12" s="538"/>
      <c r="GEZ12" s="538"/>
      <c r="GFA12" s="538"/>
      <c r="GFB12" s="538"/>
      <c r="GFC12" s="538"/>
      <c r="GFD12" s="538"/>
      <c r="GFE12" s="538"/>
      <c r="GFF12" s="538"/>
      <c r="GFG12" s="538"/>
      <c r="GFH12" s="538"/>
      <c r="GFI12" s="538"/>
      <c r="GFJ12" s="538"/>
      <c r="GFK12" s="538"/>
      <c r="GFL12" s="538"/>
      <c r="GFM12" s="538"/>
      <c r="GFN12" s="538"/>
      <c r="GFO12" s="538"/>
      <c r="GFP12" s="538"/>
      <c r="GFQ12" s="538"/>
      <c r="GFR12" s="538"/>
      <c r="GFS12" s="538"/>
      <c r="GFT12" s="538"/>
      <c r="GFU12" s="538"/>
      <c r="GFV12" s="538"/>
      <c r="GFW12" s="538"/>
      <c r="GFX12" s="538"/>
      <c r="GFY12" s="538"/>
      <c r="GFZ12" s="538"/>
      <c r="GGA12" s="538"/>
      <c r="GGB12" s="538"/>
      <c r="GGC12" s="538"/>
      <c r="GGD12" s="538"/>
      <c r="GGE12" s="538"/>
      <c r="GGF12" s="538"/>
      <c r="GGG12" s="538"/>
      <c r="GGH12" s="538"/>
      <c r="GGI12" s="538"/>
      <c r="GGJ12" s="538"/>
      <c r="GGK12" s="538"/>
      <c r="GGL12" s="538"/>
      <c r="GGM12" s="538"/>
      <c r="GGN12" s="538"/>
      <c r="GGO12" s="538"/>
      <c r="GGP12" s="538"/>
      <c r="GGQ12" s="538"/>
      <c r="GGR12" s="538"/>
      <c r="GGS12" s="538"/>
      <c r="GGT12" s="538"/>
      <c r="GGU12" s="538"/>
      <c r="GGV12" s="538"/>
      <c r="GGW12" s="538"/>
      <c r="GGX12" s="538"/>
      <c r="GGY12" s="538"/>
      <c r="GGZ12" s="538"/>
      <c r="GHA12" s="538"/>
      <c r="GHB12" s="538"/>
      <c r="GHC12" s="538"/>
      <c r="GHD12" s="538"/>
      <c r="GHE12" s="538"/>
      <c r="GHF12" s="538"/>
      <c r="GHG12" s="538"/>
      <c r="GHH12" s="538"/>
      <c r="GHI12" s="538"/>
      <c r="GHJ12" s="538"/>
      <c r="GHK12" s="538"/>
      <c r="GHL12" s="538"/>
      <c r="GHM12" s="538"/>
      <c r="GHN12" s="538"/>
      <c r="GHO12" s="538"/>
      <c r="GHP12" s="538"/>
      <c r="GHQ12" s="538"/>
      <c r="GHR12" s="538"/>
      <c r="GHS12" s="538"/>
      <c r="GHT12" s="538"/>
      <c r="GHU12" s="538"/>
      <c r="GHV12" s="538"/>
      <c r="GHW12" s="538"/>
      <c r="GHX12" s="538"/>
      <c r="GHY12" s="538"/>
      <c r="GHZ12" s="538"/>
      <c r="GIA12" s="538"/>
      <c r="GIB12" s="538"/>
      <c r="GIC12" s="538"/>
      <c r="GID12" s="538"/>
      <c r="GIE12" s="538"/>
      <c r="GIF12" s="538"/>
      <c r="GIG12" s="538"/>
      <c r="GIH12" s="538"/>
      <c r="GII12" s="538"/>
      <c r="GIJ12" s="538"/>
      <c r="GIK12" s="538"/>
      <c r="GIL12" s="538"/>
      <c r="GIM12" s="538"/>
      <c r="GIN12" s="538"/>
      <c r="GIO12" s="538"/>
      <c r="GIP12" s="538"/>
      <c r="GIQ12" s="538"/>
      <c r="GIR12" s="538"/>
      <c r="GIS12" s="538"/>
      <c r="GIT12" s="538"/>
      <c r="GIU12" s="538"/>
      <c r="GIV12" s="538"/>
      <c r="GIW12" s="538"/>
      <c r="GIX12" s="538"/>
      <c r="GIY12" s="538"/>
      <c r="GIZ12" s="538"/>
      <c r="GJA12" s="538"/>
      <c r="GJB12" s="538"/>
      <c r="GJC12" s="538"/>
      <c r="GJD12" s="538"/>
      <c r="GJE12" s="538"/>
      <c r="GJF12" s="538"/>
      <c r="GJG12" s="538"/>
      <c r="GJH12" s="538"/>
      <c r="GJI12" s="538"/>
      <c r="GJJ12" s="538"/>
      <c r="GJK12" s="538"/>
      <c r="GJL12" s="538"/>
      <c r="GJM12" s="538"/>
      <c r="GJN12" s="538"/>
      <c r="GJO12" s="538"/>
      <c r="GJP12" s="538"/>
      <c r="GJQ12" s="538"/>
      <c r="GJR12" s="538"/>
      <c r="GJS12" s="538"/>
      <c r="GJT12" s="538"/>
      <c r="GJU12" s="538"/>
      <c r="GJV12" s="538"/>
      <c r="GJW12" s="538"/>
      <c r="GJX12" s="538"/>
      <c r="GJY12" s="538"/>
      <c r="GJZ12" s="538"/>
      <c r="GKA12" s="538"/>
      <c r="GKB12" s="538"/>
      <c r="GKC12" s="538"/>
      <c r="GKD12" s="538"/>
      <c r="GKE12" s="538"/>
      <c r="GKF12" s="538"/>
      <c r="GKG12" s="538"/>
      <c r="GKH12" s="538"/>
      <c r="GKI12" s="538"/>
      <c r="GKJ12" s="538"/>
      <c r="GKK12" s="538"/>
      <c r="GKL12" s="538"/>
      <c r="GKM12" s="538"/>
      <c r="GKN12" s="538"/>
      <c r="GKO12" s="538"/>
      <c r="GKP12" s="538"/>
      <c r="GKQ12" s="538"/>
      <c r="GKR12" s="538"/>
      <c r="GKS12" s="538"/>
      <c r="GKT12" s="538"/>
      <c r="GKU12" s="538"/>
      <c r="GKV12" s="538"/>
      <c r="GKW12" s="538"/>
      <c r="GKX12" s="538"/>
      <c r="GKY12" s="538"/>
      <c r="GKZ12" s="538"/>
      <c r="GLA12" s="538"/>
      <c r="GLB12" s="538"/>
      <c r="GLC12" s="538"/>
      <c r="GLD12" s="538"/>
      <c r="GLE12" s="538"/>
      <c r="GLF12" s="538"/>
      <c r="GLG12" s="538"/>
      <c r="GLH12" s="538"/>
      <c r="GLI12" s="538"/>
      <c r="GLJ12" s="538"/>
      <c r="GLK12" s="538"/>
      <c r="GLL12" s="538"/>
      <c r="GLM12" s="538"/>
      <c r="GLN12" s="538"/>
      <c r="GLO12" s="538"/>
      <c r="GLP12" s="538"/>
      <c r="GLQ12" s="538"/>
      <c r="GLR12" s="538"/>
      <c r="GLS12" s="538"/>
      <c r="GLT12" s="538"/>
      <c r="GLU12" s="538"/>
      <c r="GLV12" s="538"/>
      <c r="GLW12" s="538"/>
      <c r="GLX12" s="538"/>
      <c r="GLY12" s="538"/>
      <c r="GLZ12" s="538"/>
      <c r="GMA12" s="538"/>
      <c r="GMB12" s="538"/>
      <c r="GMC12" s="538"/>
      <c r="GMD12" s="538"/>
      <c r="GME12" s="538"/>
      <c r="GMF12" s="538"/>
      <c r="GMG12" s="538"/>
      <c r="GMH12" s="538"/>
      <c r="GMI12" s="538"/>
      <c r="GMJ12" s="538"/>
      <c r="GMK12" s="538"/>
      <c r="GML12" s="538"/>
      <c r="GMM12" s="538"/>
      <c r="GMN12" s="538"/>
      <c r="GMO12" s="538"/>
      <c r="GMP12" s="538"/>
      <c r="GMQ12" s="538"/>
      <c r="GMR12" s="538"/>
      <c r="GMS12" s="538"/>
      <c r="GMT12" s="538"/>
      <c r="GMU12" s="538"/>
      <c r="GMV12" s="538"/>
      <c r="GMW12" s="538"/>
      <c r="GMX12" s="538"/>
      <c r="GMY12" s="538"/>
      <c r="GMZ12" s="538"/>
      <c r="GNA12" s="538"/>
      <c r="GNB12" s="538"/>
      <c r="GNC12" s="538"/>
      <c r="GND12" s="538"/>
      <c r="GNE12" s="538"/>
      <c r="GNF12" s="538"/>
      <c r="GNG12" s="538"/>
      <c r="GNH12" s="538"/>
      <c r="GNI12" s="538"/>
      <c r="GNJ12" s="538"/>
      <c r="GNK12" s="538"/>
      <c r="GNL12" s="538"/>
      <c r="GNM12" s="538"/>
      <c r="GNN12" s="538"/>
      <c r="GNO12" s="538"/>
      <c r="GNP12" s="538"/>
      <c r="GNQ12" s="538"/>
      <c r="GNR12" s="538"/>
      <c r="GNS12" s="538"/>
      <c r="GNT12" s="538"/>
      <c r="GNU12" s="538"/>
      <c r="GNV12" s="538"/>
      <c r="GNW12" s="538"/>
      <c r="GNX12" s="538"/>
      <c r="GNY12" s="538"/>
      <c r="GNZ12" s="538"/>
      <c r="GOA12" s="538"/>
      <c r="GOB12" s="538"/>
      <c r="GOC12" s="538"/>
      <c r="GOD12" s="538"/>
      <c r="GOE12" s="538"/>
      <c r="GOF12" s="538"/>
      <c r="GOG12" s="538"/>
      <c r="GOH12" s="538"/>
      <c r="GOI12" s="538"/>
      <c r="GOJ12" s="538"/>
      <c r="GOK12" s="538"/>
      <c r="GOL12" s="538"/>
      <c r="GOM12" s="538"/>
      <c r="GON12" s="538"/>
      <c r="GOO12" s="538"/>
      <c r="GOP12" s="538"/>
      <c r="GOQ12" s="538"/>
      <c r="GOR12" s="538"/>
      <c r="GOS12" s="538"/>
      <c r="GOT12" s="538"/>
      <c r="GOU12" s="538"/>
      <c r="GOV12" s="538"/>
      <c r="GOW12" s="538"/>
      <c r="GOX12" s="538"/>
      <c r="GOY12" s="538"/>
      <c r="GOZ12" s="538"/>
      <c r="GPA12" s="538"/>
      <c r="GPB12" s="538"/>
      <c r="GPC12" s="538"/>
      <c r="GPD12" s="538"/>
      <c r="GPE12" s="538"/>
      <c r="GPF12" s="538"/>
      <c r="GPG12" s="538"/>
      <c r="GPH12" s="538"/>
      <c r="GPI12" s="538"/>
      <c r="GPJ12" s="538"/>
      <c r="GPK12" s="538"/>
      <c r="GPL12" s="538"/>
      <c r="GPM12" s="538"/>
      <c r="GPN12" s="538"/>
      <c r="GPO12" s="538"/>
      <c r="GPP12" s="538"/>
      <c r="GPQ12" s="538"/>
      <c r="GPR12" s="538"/>
      <c r="GPS12" s="538"/>
      <c r="GPT12" s="538"/>
      <c r="GPU12" s="538"/>
      <c r="GPV12" s="538"/>
      <c r="GPW12" s="538"/>
      <c r="GPX12" s="538"/>
      <c r="GPY12" s="538"/>
      <c r="GPZ12" s="538"/>
      <c r="GQA12" s="538"/>
      <c r="GQB12" s="538"/>
      <c r="GQC12" s="538"/>
      <c r="GQD12" s="538"/>
      <c r="GQE12" s="538"/>
      <c r="GQF12" s="538"/>
      <c r="GQG12" s="538"/>
      <c r="GQH12" s="538"/>
      <c r="GQI12" s="538"/>
      <c r="GQJ12" s="538"/>
      <c r="GQK12" s="538"/>
      <c r="GQL12" s="538"/>
      <c r="GQM12" s="538"/>
      <c r="GQN12" s="538"/>
      <c r="GQO12" s="538"/>
      <c r="GQP12" s="538"/>
      <c r="GQQ12" s="538"/>
      <c r="GQR12" s="538"/>
      <c r="GQS12" s="538"/>
      <c r="GQT12" s="538"/>
      <c r="GQU12" s="538"/>
      <c r="GQV12" s="538"/>
      <c r="GQW12" s="538"/>
      <c r="GQX12" s="538"/>
      <c r="GQY12" s="538"/>
      <c r="GQZ12" s="538"/>
      <c r="GRA12" s="538"/>
      <c r="GRB12" s="538"/>
      <c r="GRC12" s="538"/>
      <c r="GRD12" s="538"/>
      <c r="GRE12" s="538"/>
      <c r="GRF12" s="538"/>
      <c r="GRG12" s="538"/>
      <c r="GRH12" s="538"/>
      <c r="GRI12" s="538"/>
      <c r="GRJ12" s="538"/>
      <c r="GRK12" s="538"/>
      <c r="GRL12" s="538"/>
      <c r="GRM12" s="538"/>
      <c r="GRN12" s="538"/>
      <c r="GRO12" s="538"/>
      <c r="GRP12" s="538"/>
      <c r="GRQ12" s="538"/>
      <c r="GRR12" s="538"/>
      <c r="GRS12" s="538"/>
      <c r="GRT12" s="538"/>
      <c r="GRU12" s="538"/>
      <c r="GRV12" s="538"/>
      <c r="GRW12" s="538"/>
      <c r="GRX12" s="538"/>
      <c r="GRY12" s="538"/>
      <c r="GRZ12" s="538"/>
      <c r="GSA12" s="538"/>
      <c r="GSB12" s="538"/>
      <c r="GSC12" s="538"/>
      <c r="GSD12" s="538"/>
      <c r="GSE12" s="538"/>
      <c r="GSF12" s="538"/>
      <c r="GSG12" s="538"/>
      <c r="GSH12" s="538"/>
      <c r="GSI12" s="538"/>
      <c r="GSJ12" s="538"/>
      <c r="GSK12" s="538"/>
      <c r="GSL12" s="538"/>
      <c r="GSM12" s="538"/>
      <c r="GSN12" s="538"/>
      <c r="GSO12" s="538"/>
      <c r="GSP12" s="538"/>
      <c r="GSQ12" s="538"/>
      <c r="GSR12" s="538"/>
      <c r="GSS12" s="538"/>
      <c r="GST12" s="538"/>
      <c r="GSU12" s="538"/>
      <c r="GSV12" s="538"/>
      <c r="GSW12" s="538"/>
      <c r="GSX12" s="538"/>
      <c r="GSY12" s="538"/>
      <c r="GSZ12" s="538"/>
      <c r="GTA12" s="538"/>
      <c r="GTB12" s="538"/>
      <c r="GTC12" s="538"/>
      <c r="GTD12" s="538"/>
      <c r="GTE12" s="538"/>
      <c r="GTF12" s="538"/>
      <c r="GTG12" s="538"/>
      <c r="GTH12" s="538"/>
      <c r="GTI12" s="538"/>
      <c r="GTJ12" s="538"/>
      <c r="GTK12" s="538"/>
      <c r="GTL12" s="538"/>
      <c r="GTM12" s="538"/>
      <c r="GTN12" s="538"/>
      <c r="GTO12" s="538"/>
      <c r="GTP12" s="538"/>
      <c r="GTQ12" s="538"/>
      <c r="GTR12" s="538"/>
      <c r="GTS12" s="538"/>
      <c r="GTT12" s="538"/>
      <c r="GTU12" s="538"/>
      <c r="GTV12" s="538"/>
      <c r="GTW12" s="538"/>
      <c r="GTX12" s="538"/>
      <c r="GTY12" s="538"/>
      <c r="GTZ12" s="538"/>
      <c r="GUA12" s="538"/>
      <c r="GUB12" s="538"/>
      <c r="GUC12" s="538"/>
      <c r="GUD12" s="538"/>
      <c r="GUE12" s="538"/>
      <c r="GUF12" s="538"/>
      <c r="GUG12" s="538"/>
      <c r="GUH12" s="538"/>
      <c r="GUI12" s="538"/>
      <c r="GUJ12" s="538"/>
      <c r="GUK12" s="538"/>
      <c r="GUL12" s="538"/>
      <c r="GUM12" s="538"/>
      <c r="GUN12" s="538"/>
      <c r="GUO12" s="538"/>
      <c r="GUP12" s="538"/>
      <c r="GUQ12" s="538"/>
      <c r="GUR12" s="538"/>
      <c r="GUS12" s="538"/>
      <c r="GUT12" s="538"/>
      <c r="GUU12" s="538"/>
      <c r="GUV12" s="538"/>
      <c r="GUW12" s="538"/>
      <c r="GUX12" s="538"/>
      <c r="GUY12" s="538"/>
      <c r="GUZ12" s="538"/>
      <c r="GVA12" s="538"/>
      <c r="GVB12" s="538"/>
      <c r="GVC12" s="538"/>
      <c r="GVD12" s="538"/>
      <c r="GVE12" s="538"/>
      <c r="GVF12" s="538"/>
      <c r="GVG12" s="538"/>
      <c r="GVH12" s="538"/>
      <c r="GVI12" s="538"/>
      <c r="GVJ12" s="538"/>
      <c r="GVK12" s="538"/>
      <c r="GVL12" s="538"/>
      <c r="GVM12" s="538"/>
      <c r="GVN12" s="538"/>
      <c r="GVO12" s="538"/>
      <c r="GVP12" s="538"/>
      <c r="GVQ12" s="538"/>
      <c r="GVR12" s="538"/>
      <c r="GVS12" s="538"/>
      <c r="GVT12" s="538"/>
      <c r="GVU12" s="538"/>
      <c r="GVV12" s="538"/>
      <c r="GVW12" s="538"/>
      <c r="GVX12" s="538"/>
      <c r="GVY12" s="538"/>
      <c r="GVZ12" s="538"/>
      <c r="GWA12" s="538"/>
      <c r="GWB12" s="538"/>
      <c r="GWC12" s="538"/>
      <c r="GWD12" s="538"/>
      <c r="GWE12" s="538"/>
      <c r="GWF12" s="538"/>
      <c r="GWG12" s="538"/>
      <c r="GWH12" s="538"/>
      <c r="GWI12" s="538"/>
      <c r="GWJ12" s="538"/>
      <c r="GWK12" s="538"/>
      <c r="GWL12" s="538"/>
      <c r="GWM12" s="538"/>
      <c r="GWN12" s="538"/>
      <c r="GWO12" s="538"/>
      <c r="GWP12" s="538"/>
      <c r="GWQ12" s="538"/>
      <c r="GWR12" s="538"/>
      <c r="GWS12" s="538"/>
      <c r="GWT12" s="538"/>
      <c r="GWU12" s="538"/>
      <c r="GWV12" s="538"/>
      <c r="GWW12" s="538"/>
      <c r="GWX12" s="538"/>
      <c r="GWY12" s="538"/>
      <c r="GWZ12" s="538"/>
      <c r="GXA12" s="538"/>
      <c r="GXB12" s="538"/>
      <c r="GXC12" s="538"/>
      <c r="GXD12" s="538"/>
      <c r="GXE12" s="538"/>
      <c r="GXF12" s="538"/>
      <c r="GXG12" s="538"/>
      <c r="GXH12" s="538"/>
      <c r="GXI12" s="538"/>
      <c r="GXJ12" s="538"/>
      <c r="GXK12" s="538"/>
      <c r="GXL12" s="538"/>
      <c r="GXM12" s="538"/>
      <c r="GXN12" s="538"/>
      <c r="GXO12" s="538"/>
      <c r="GXP12" s="538"/>
      <c r="GXQ12" s="538"/>
      <c r="GXR12" s="538"/>
      <c r="GXS12" s="538"/>
      <c r="GXT12" s="538"/>
      <c r="GXU12" s="538"/>
      <c r="GXV12" s="538"/>
      <c r="GXW12" s="538"/>
      <c r="GXX12" s="538"/>
      <c r="GXY12" s="538"/>
      <c r="GXZ12" s="538"/>
      <c r="GYA12" s="538"/>
      <c r="GYB12" s="538"/>
      <c r="GYC12" s="538"/>
      <c r="GYD12" s="538"/>
      <c r="GYE12" s="538"/>
      <c r="GYF12" s="538"/>
      <c r="GYG12" s="538"/>
      <c r="GYH12" s="538"/>
      <c r="GYI12" s="538"/>
      <c r="GYJ12" s="538"/>
      <c r="GYK12" s="538"/>
      <c r="GYL12" s="538"/>
      <c r="GYM12" s="538"/>
      <c r="GYN12" s="538"/>
      <c r="GYO12" s="538"/>
      <c r="GYP12" s="538"/>
      <c r="GYQ12" s="538"/>
      <c r="GYR12" s="538"/>
      <c r="GYS12" s="538"/>
      <c r="GYT12" s="538"/>
      <c r="GYU12" s="538"/>
      <c r="GYV12" s="538"/>
      <c r="GYW12" s="538"/>
      <c r="GYX12" s="538"/>
      <c r="GYY12" s="538"/>
      <c r="GYZ12" s="538"/>
      <c r="GZA12" s="538"/>
      <c r="GZB12" s="538"/>
      <c r="GZC12" s="538"/>
      <c r="GZD12" s="538"/>
      <c r="GZE12" s="538"/>
      <c r="GZF12" s="538"/>
      <c r="GZG12" s="538"/>
      <c r="GZH12" s="538"/>
      <c r="GZI12" s="538"/>
      <c r="GZJ12" s="538"/>
      <c r="GZK12" s="538"/>
      <c r="GZL12" s="538"/>
      <c r="GZM12" s="538"/>
      <c r="GZN12" s="538"/>
      <c r="GZO12" s="538"/>
      <c r="GZP12" s="538"/>
      <c r="GZQ12" s="538"/>
      <c r="GZR12" s="538"/>
      <c r="GZS12" s="538"/>
      <c r="GZT12" s="538"/>
      <c r="GZU12" s="538"/>
      <c r="GZV12" s="538"/>
      <c r="GZW12" s="538"/>
      <c r="GZX12" s="538"/>
      <c r="GZY12" s="538"/>
      <c r="GZZ12" s="538"/>
      <c r="HAA12" s="538"/>
      <c r="HAB12" s="538"/>
      <c r="HAC12" s="538"/>
      <c r="HAD12" s="538"/>
      <c r="HAE12" s="538"/>
      <c r="HAF12" s="538"/>
      <c r="HAG12" s="538"/>
      <c r="HAH12" s="538"/>
      <c r="HAI12" s="538"/>
      <c r="HAJ12" s="538"/>
      <c r="HAK12" s="538"/>
      <c r="HAL12" s="538"/>
      <c r="HAM12" s="538"/>
      <c r="HAN12" s="538"/>
      <c r="HAO12" s="538"/>
      <c r="HAP12" s="538"/>
      <c r="HAQ12" s="538"/>
      <c r="HAR12" s="538"/>
      <c r="HAS12" s="538"/>
      <c r="HAT12" s="538"/>
      <c r="HAU12" s="538"/>
      <c r="HAV12" s="538"/>
      <c r="HAW12" s="538"/>
      <c r="HAX12" s="538"/>
      <c r="HAY12" s="538"/>
      <c r="HAZ12" s="538"/>
      <c r="HBA12" s="538"/>
      <c r="HBB12" s="538"/>
      <c r="HBC12" s="538"/>
      <c r="HBD12" s="538"/>
      <c r="HBE12" s="538"/>
      <c r="HBF12" s="538"/>
      <c r="HBG12" s="538"/>
      <c r="HBH12" s="538"/>
      <c r="HBI12" s="538"/>
      <c r="HBJ12" s="538"/>
      <c r="HBK12" s="538"/>
      <c r="HBL12" s="538"/>
      <c r="HBM12" s="538"/>
      <c r="HBN12" s="538"/>
      <c r="HBO12" s="538"/>
      <c r="HBP12" s="538"/>
      <c r="HBQ12" s="538"/>
      <c r="HBR12" s="538"/>
      <c r="HBS12" s="538"/>
      <c r="HBT12" s="538"/>
      <c r="HBU12" s="538"/>
      <c r="HBV12" s="538"/>
      <c r="HBW12" s="538"/>
      <c r="HBX12" s="538"/>
      <c r="HBY12" s="538"/>
      <c r="HBZ12" s="538"/>
      <c r="HCA12" s="538"/>
      <c r="HCB12" s="538"/>
      <c r="HCC12" s="538"/>
      <c r="HCD12" s="538"/>
      <c r="HCE12" s="538"/>
      <c r="HCF12" s="538"/>
      <c r="HCG12" s="538"/>
      <c r="HCH12" s="538"/>
      <c r="HCI12" s="538"/>
      <c r="HCJ12" s="538"/>
      <c r="HCK12" s="538"/>
      <c r="HCL12" s="538"/>
      <c r="HCM12" s="538"/>
      <c r="HCN12" s="538"/>
      <c r="HCO12" s="538"/>
      <c r="HCP12" s="538"/>
      <c r="HCQ12" s="538"/>
      <c r="HCR12" s="538"/>
      <c r="HCS12" s="538"/>
      <c r="HCT12" s="538"/>
      <c r="HCU12" s="538"/>
      <c r="HCV12" s="538"/>
      <c r="HCW12" s="538"/>
      <c r="HCX12" s="538"/>
      <c r="HCY12" s="538"/>
      <c r="HCZ12" s="538"/>
      <c r="HDA12" s="538"/>
      <c r="HDB12" s="538"/>
      <c r="HDC12" s="538"/>
      <c r="HDD12" s="538"/>
      <c r="HDE12" s="538"/>
      <c r="HDF12" s="538"/>
      <c r="HDG12" s="538"/>
      <c r="HDH12" s="538"/>
      <c r="HDI12" s="538"/>
      <c r="HDJ12" s="538"/>
      <c r="HDK12" s="538"/>
      <c r="HDL12" s="538"/>
      <c r="HDM12" s="538"/>
      <c r="HDN12" s="538"/>
      <c r="HDO12" s="538"/>
      <c r="HDP12" s="538"/>
      <c r="HDQ12" s="538"/>
      <c r="HDR12" s="538"/>
      <c r="HDS12" s="538"/>
      <c r="HDT12" s="538"/>
      <c r="HDU12" s="538"/>
      <c r="HDV12" s="538"/>
      <c r="HDW12" s="538"/>
      <c r="HDX12" s="538"/>
      <c r="HDY12" s="538"/>
      <c r="HDZ12" s="538"/>
      <c r="HEA12" s="538"/>
      <c r="HEB12" s="538"/>
      <c r="HEC12" s="538"/>
      <c r="HED12" s="538"/>
      <c r="HEE12" s="538"/>
      <c r="HEF12" s="538"/>
      <c r="HEG12" s="538"/>
      <c r="HEH12" s="538"/>
      <c r="HEI12" s="538"/>
      <c r="HEJ12" s="538"/>
      <c r="HEK12" s="538"/>
      <c r="HEL12" s="538"/>
      <c r="HEM12" s="538"/>
      <c r="HEN12" s="538"/>
      <c r="HEO12" s="538"/>
      <c r="HEP12" s="538"/>
      <c r="HEQ12" s="538"/>
      <c r="HER12" s="538"/>
      <c r="HES12" s="538"/>
      <c r="HET12" s="538"/>
      <c r="HEU12" s="538"/>
      <c r="HEV12" s="538"/>
      <c r="HEW12" s="538"/>
      <c r="HEX12" s="538"/>
      <c r="HEY12" s="538"/>
      <c r="HEZ12" s="538"/>
      <c r="HFA12" s="538"/>
      <c r="HFB12" s="538"/>
      <c r="HFC12" s="538"/>
      <c r="HFD12" s="538"/>
      <c r="HFE12" s="538"/>
      <c r="HFF12" s="538"/>
      <c r="HFG12" s="538"/>
      <c r="HFH12" s="538"/>
      <c r="HFI12" s="538"/>
      <c r="HFJ12" s="538"/>
      <c r="HFK12" s="538"/>
      <c r="HFL12" s="538"/>
      <c r="HFM12" s="538"/>
      <c r="HFN12" s="538"/>
      <c r="HFO12" s="538"/>
      <c r="HFP12" s="538"/>
      <c r="HFQ12" s="538"/>
      <c r="HFR12" s="538"/>
      <c r="HFS12" s="538"/>
      <c r="HFT12" s="538"/>
      <c r="HFU12" s="538"/>
      <c r="HFV12" s="538"/>
      <c r="HFW12" s="538"/>
      <c r="HFX12" s="538"/>
      <c r="HFY12" s="538"/>
      <c r="HFZ12" s="538"/>
      <c r="HGA12" s="538"/>
      <c r="HGB12" s="538"/>
      <c r="HGC12" s="538"/>
      <c r="HGD12" s="538"/>
      <c r="HGE12" s="538"/>
      <c r="HGF12" s="538"/>
      <c r="HGG12" s="538"/>
      <c r="HGH12" s="538"/>
      <c r="HGI12" s="538"/>
      <c r="HGJ12" s="538"/>
      <c r="HGK12" s="538"/>
      <c r="HGL12" s="538"/>
      <c r="HGM12" s="538"/>
      <c r="HGN12" s="538"/>
      <c r="HGO12" s="538"/>
      <c r="HGP12" s="538"/>
      <c r="HGQ12" s="538"/>
      <c r="HGR12" s="538"/>
      <c r="HGS12" s="538"/>
      <c r="HGT12" s="538"/>
      <c r="HGU12" s="538"/>
      <c r="HGV12" s="538"/>
      <c r="HGW12" s="538"/>
      <c r="HGX12" s="538"/>
      <c r="HGY12" s="538"/>
      <c r="HGZ12" s="538"/>
      <c r="HHA12" s="538"/>
      <c r="HHB12" s="538"/>
      <c r="HHC12" s="538"/>
      <c r="HHD12" s="538"/>
      <c r="HHE12" s="538"/>
      <c r="HHF12" s="538"/>
      <c r="HHG12" s="538"/>
      <c r="HHH12" s="538"/>
      <c r="HHI12" s="538"/>
      <c r="HHJ12" s="538"/>
      <c r="HHK12" s="538"/>
      <c r="HHL12" s="538"/>
      <c r="HHM12" s="538"/>
      <c r="HHN12" s="538"/>
      <c r="HHO12" s="538"/>
      <c r="HHP12" s="538"/>
      <c r="HHQ12" s="538"/>
      <c r="HHR12" s="538"/>
      <c r="HHS12" s="538"/>
      <c r="HHT12" s="538"/>
      <c r="HHU12" s="538"/>
      <c r="HHV12" s="538"/>
      <c r="HHW12" s="538"/>
      <c r="HHX12" s="538"/>
      <c r="HHY12" s="538"/>
      <c r="HHZ12" s="538"/>
      <c r="HIA12" s="538"/>
      <c r="HIB12" s="538"/>
      <c r="HIC12" s="538"/>
      <c r="HID12" s="538"/>
      <c r="HIE12" s="538"/>
      <c r="HIF12" s="538"/>
      <c r="HIG12" s="538"/>
      <c r="HIH12" s="538"/>
      <c r="HII12" s="538"/>
      <c r="HIJ12" s="538"/>
      <c r="HIK12" s="538"/>
      <c r="HIL12" s="538"/>
      <c r="HIM12" s="538"/>
      <c r="HIN12" s="538"/>
      <c r="HIO12" s="538"/>
      <c r="HIP12" s="538"/>
      <c r="HIQ12" s="538"/>
      <c r="HIR12" s="538"/>
      <c r="HIS12" s="538"/>
      <c r="HIT12" s="538"/>
      <c r="HIU12" s="538"/>
      <c r="HIV12" s="538"/>
      <c r="HIW12" s="538"/>
      <c r="HIX12" s="538"/>
      <c r="HIY12" s="538"/>
      <c r="HIZ12" s="538"/>
      <c r="HJA12" s="538"/>
      <c r="HJB12" s="538"/>
      <c r="HJC12" s="538"/>
      <c r="HJD12" s="538"/>
      <c r="HJE12" s="538"/>
      <c r="HJF12" s="538"/>
      <c r="HJG12" s="538"/>
      <c r="HJH12" s="538"/>
      <c r="HJI12" s="538"/>
      <c r="HJJ12" s="538"/>
      <c r="HJK12" s="538"/>
      <c r="HJL12" s="538"/>
      <c r="HJM12" s="538"/>
      <c r="HJN12" s="538"/>
      <c r="HJO12" s="538"/>
      <c r="HJP12" s="538"/>
      <c r="HJQ12" s="538"/>
      <c r="HJR12" s="538"/>
      <c r="HJS12" s="538"/>
      <c r="HJT12" s="538"/>
      <c r="HJU12" s="538"/>
      <c r="HJV12" s="538"/>
      <c r="HJW12" s="538"/>
      <c r="HJX12" s="538"/>
      <c r="HJY12" s="538"/>
      <c r="HJZ12" s="538"/>
      <c r="HKA12" s="538"/>
      <c r="HKB12" s="538"/>
      <c r="HKC12" s="538"/>
      <c r="HKD12" s="538"/>
      <c r="HKE12" s="538"/>
      <c r="HKF12" s="538"/>
      <c r="HKG12" s="538"/>
      <c r="HKH12" s="538"/>
      <c r="HKI12" s="538"/>
      <c r="HKJ12" s="538"/>
      <c r="HKK12" s="538"/>
      <c r="HKL12" s="538"/>
      <c r="HKM12" s="538"/>
      <c r="HKN12" s="538"/>
      <c r="HKO12" s="538"/>
      <c r="HKP12" s="538"/>
      <c r="HKQ12" s="538"/>
      <c r="HKR12" s="538"/>
      <c r="HKS12" s="538"/>
      <c r="HKT12" s="538"/>
      <c r="HKU12" s="538"/>
      <c r="HKV12" s="538"/>
      <c r="HKW12" s="538"/>
      <c r="HKX12" s="538"/>
      <c r="HKY12" s="538"/>
      <c r="HKZ12" s="538"/>
      <c r="HLA12" s="538"/>
      <c r="HLB12" s="538"/>
      <c r="HLC12" s="538"/>
      <c r="HLD12" s="538"/>
      <c r="HLE12" s="538"/>
      <c r="HLF12" s="538"/>
      <c r="HLG12" s="538"/>
      <c r="HLH12" s="538"/>
      <c r="HLI12" s="538"/>
      <c r="HLJ12" s="538"/>
      <c r="HLK12" s="538"/>
      <c r="HLL12" s="538"/>
      <c r="HLM12" s="538"/>
      <c r="HLN12" s="538"/>
      <c r="HLO12" s="538"/>
      <c r="HLP12" s="538"/>
      <c r="HLQ12" s="538"/>
      <c r="HLR12" s="538"/>
      <c r="HLS12" s="538"/>
      <c r="HLT12" s="538"/>
      <c r="HLU12" s="538"/>
      <c r="HLV12" s="538"/>
      <c r="HLW12" s="538"/>
      <c r="HLX12" s="538"/>
      <c r="HLY12" s="538"/>
      <c r="HLZ12" s="538"/>
      <c r="HMA12" s="538"/>
      <c r="HMB12" s="538"/>
      <c r="HMC12" s="538"/>
      <c r="HMD12" s="538"/>
      <c r="HME12" s="538"/>
      <c r="HMF12" s="538"/>
      <c r="HMG12" s="538"/>
      <c r="HMH12" s="538"/>
      <c r="HMI12" s="538"/>
      <c r="HMJ12" s="538"/>
      <c r="HMK12" s="538"/>
      <c r="HML12" s="538"/>
      <c r="HMM12" s="538"/>
      <c r="HMN12" s="538"/>
      <c r="HMO12" s="538"/>
      <c r="HMP12" s="538"/>
      <c r="HMQ12" s="538"/>
      <c r="HMR12" s="538"/>
      <c r="HMS12" s="538"/>
      <c r="HMT12" s="538"/>
      <c r="HMU12" s="538"/>
      <c r="HMV12" s="538"/>
      <c r="HMW12" s="538"/>
      <c r="HMX12" s="538"/>
      <c r="HMY12" s="538"/>
      <c r="HMZ12" s="538"/>
      <c r="HNA12" s="538"/>
      <c r="HNB12" s="538"/>
      <c r="HNC12" s="538"/>
      <c r="HND12" s="538"/>
      <c r="HNE12" s="538"/>
      <c r="HNF12" s="538"/>
      <c r="HNG12" s="538"/>
      <c r="HNH12" s="538"/>
      <c r="HNI12" s="538"/>
      <c r="HNJ12" s="538"/>
      <c r="HNK12" s="538"/>
      <c r="HNL12" s="538"/>
      <c r="HNM12" s="538"/>
      <c r="HNN12" s="538"/>
      <c r="HNO12" s="538"/>
      <c r="HNP12" s="538"/>
      <c r="HNQ12" s="538"/>
      <c r="HNR12" s="538"/>
      <c r="HNS12" s="538"/>
      <c r="HNT12" s="538"/>
      <c r="HNU12" s="538"/>
      <c r="HNV12" s="538"/>
      <c r="HNW12" s="538"/>
      <c r="HNX12" s="538"/>
      <c r="HNY12" s="538"/>
      <c r="HNZ12" s="538"/>
      <c r="HOA12" s="538"/>
      <c r="HOB12" s="538"/>
      <c r="HOC12" s="538"/>
      <c r="HOD12" s="538"/>
      <c r="HOE12" s="538"/>
      <c r="HOF12" s="538"/>
      <c r="HOG12" s="538"/>
      <c r="HOH12" s="538"/>
      <c r="HOI12" s="538"/>
      <c r="HOJ12" s="538"/>
      <c r="HOK12" s="538"/>
      <c r="HOL12" s="538"/>
      <c r="HOM12" s="538"/>
      <c r="HON12" s="538"/>
      <c r="HOO12" s="538"/>
      <c r="HOP12" s="538"/>
      <c r="HOQ12" s="538"/>
      <c r="HOR12" s="538"/>
      <c r="HOS12" s="538"/>
      <c r="HOT12" s="538"/>
      <c r="HOU12" s="538"/>
      <c r="HOV12" s="538"/>
      <c r="HOW12" s="538"/>
      <c r="HOX12" s="538"/>
      <c r="HOY12" s="538"/>
      <c r="HOZ12" s="538"/>
      <c r="HPA12" s="538"/>
      <c r="HPB12" s="538"/>
      <c r="HPC12" s="538"/>
      <c r="HPD12" s="538"/>
      <c r="HPE12" s="538"/>
      <c r="HPF12" s="538"/>
      <c r="HPG12" s="538"/>
      <c r="HPH12" s="538"/>
      <c r="HPI12" s="538"/>
      <c r="HPJ12" s="538"/>
      <c r="HPK12" s="538"/>
      <c r="HPL12" s="538"/>
      <c r="HPM12" s="538"/>
      <c r="HPN12" s="538"/>
      <c r="HPO12" s="538"/>
      <c r="HPP12" s="538"/>
      <c r="HPQ12" s="538"/>
      <c r="HPR12" s="538"/>
      <c r="HPS12" s="538"/>
      <c r="HPT12" s="538"/>
      <c r="HPU12" s="538"/>
      <c r="HPV12" s="538"/>
      <c r="HPW12" s="538"/>
      <c r="HPX12" s="538"/>
      <c r="HPY12" s="538"/>
      <c r="HPZ12" s="538"/>
      <c r="HQA12" s="538"/>
      <c r="HQB12" s="538"/>
      <c r="HQC12" s="538"/>
      <c r="HQD12" s="538"/>
      <c r="HQE12" s="538"/>
      <c r="HQF12" s="538"/>
      <c r="HQG12" s="538"/>
      <c r="HQH12" s="538"/>
      <c r="HQI12" s="538"/>
      <c r="HQJ12" s="538"/>
      <c r="HQK12" s="538"/>
      <c r="HQL12" s="538"/>
      <c r="HQM12" s="538"/>
      <c r="HQN12" s="538"/>
      <c r="HQO12" s="538"/>
      <c r="HQP12" s="538"/>
      <c r="HQQ12" s="538"/>
      <c r="HQR12" s="538"/>
      <c r="HQS12" s="538"/>
      <c r="HQT12" s="538"/>
      <c r="HQU12" s="538"/>
      <c r="HQV12" s="538"/>
      <c r="HQW12" s="538"/>
      <c r="HQX12" s="538"/>
      <c r="HQY12" s="538"/>
      <c r="HQZ12" s="538"/>
      <c r="HRA12" s="538"/>
      <c r="HRB12" s="538"/>
      <c r="HRC12" s="538"/>
      <c r="HRD12" s="538"/>
      <c r="HRE12" s="538"/>
      <c r="HRF12" s="538"/>
      <c r="HRG12" s="538"/>
      <c r="HRH12" s="538"/>
      <c r="HRI12" s="538"/>
      <c r="HRJ12" s="538"/>
      <c r="HRK12" s="538"/>
      <c r="HRL12" s="538"/>
      <c r="HRM12" s="538"/>
      <c r="HRN12" s="538"/>
      <c r="HRO12" s="538"/>
      <c r="HRP12" s="538"/>
      <c r="HRQ12" s="538"/>
      <c r="HRR12" s="538"/>
      <c r="HRS12" s="538"/>
      <c r="HRT12" s="538"/>
      <c r="HRU12" s="538"/>
      <c r="HRV12" s="538"/>
      <c r="HRW12" s="538"/>
      <c r="HRX12" s="538"/>
      <c r="HRY12" s="538"/>
      <c r="HRZ12" s="538"/>
      <c r="HSA12" s="538"/>
      <c r="HSB12" s="538"/>
      <c r="HSC12" s="538"/>
      <c r="HSD12" s="538"/>
      <c r="HSE12" s="538"/>
      <c r="HSF12" s="538"/>
      <c r="HSG12" s="538"/>
      <c r="HSH12" s="538"/>
      <c r="HSI12" s="538"/>
      <c r="HSJ12" s="538"/>
      <c r="HSK12" s="538"/>
      <c r="HSL12" s="538"/>
      <c r="HSM12" s="538"/>
      <c r="HSN12" s="538"/>
      <c r="HSO12" s="538"/>
      <c r="HSP12" s="538"/>
      <c r="HSQ12" s="538"/>
      <c r="HSR12" s="538"/>
      <c r="HSS12" s="538"/>
      <c r="HST12" s="538"/>
      <c r="HSU12" s="538"/>
      <c r="HSV12" s="538"/>
      <c r="HSW12" s="538"/>
      <c r="HSX12" s="538"/>
      <c r="HSY12" s="538"/>
      <c r="HSZ12" s="538"/>
      <c r="HTA12" s="538"/>
      <c r="HTB12" s="538"/>
      <c r="HTC12" s="538"/>
      <c r="HTD12" s="538"/>
      <c r="HTE12" s="538"/>
      <c r="HTF12" s="538"/>
      <c r="HTG12" s="538"/>
      <c r="HTH12" s="538"/>
      <c r="HTI12" s="538"/>
      <c r="HTJ12" s="538"/>
      <c r="HTK12" s="538"/>
      <c r="HTL12" s="538"/>
      <c r="HTM12" s="538"/>
      <c r="HTN12" s="538"/>
      <c r="HTO12" s="538"/>
      <c r="HTP12" s="538"/>
      <c r="HTQ12" s="538"/>
      <c r="HTR12" s="538"/>
      <c r="HTS12" s="538"/>
      <c r="HTT12" s="538"/>
      <c r="HTU12" s="538"/>
      <c r="HTV12" s="538"/>
      <c r="HTW12" s="538"/>
      <c r="HTX12" s="538"/>
      <c r="HTY12" s="538"/>
      <c r="HTZ12" s="538"/>
      <c r="HUA12" s="538"/>
      <c r="HUB12" s="538"/>
      <c r="HUC12" s="538"/>
      <c r="HUD12" s="538"/>
      <c r="HUE12" s="538"/>
      <c r="HUF12" s="538"/>
      <c r="HUG12" s="538"/>
      <c r="HUH12" s="538"/>
      <c r="HUI12" s="538"/>
      <c r="HUJ12" s="538"/>
      <c r="HUK12" s="538"/>
      <c r="HUL12" s="538"/>
      <c r="HUM12" s="538"/>
      <c r="HUN12" s="538"/>
      <c r="HUO12" s="538"/>
      <c r="HUP12" s="538"/>
      <c r="HUQ12" s="538"/>
      <c r="HUR12" s="538"/>
      <c r="HUS12" s="538"/>
      <c r="HUT12" s="538"/>
      <c r="HUU12" s="538"/>
      <c r="HUV12" s="538"/>
      <c r="HUW12" s="538"/>
      <c r="HUX12" s="538"/>
      <c r="HUY12" s="538"/>
      <c r="HUZ12" s="538"/>
      <c r="HVA12" s="538"/>
      <c r="HVB12" s="538"/>
      <c r="HVC12" s="538"/>
      <c r="HVD12" s="538"/>
      <c r="HVE12" s="538"/>
      <c r="HVF12" s="538"/>
      <c r="HVG12" s="538"/>
      <c r="HVH12" s="538"/>
      <c r="HVI12" s="538"/>
      <c r="HVJ12" s="538"/>
      <c r="HVK12" s="538"/>
      <c r="HVL12" s="538"/>
      <c r="HVM12" s="538"/>
      <c r="HVN12" s="538"/>
      <c r="HVO12" s="538"/>
      <c r="HVP12" s="538"/>
      <c r="HVQ12" s="538"/>
      <c r="HVR12" s="538"/>
      <c r="HVS12" s="538"/>
      <c r="HVT12" s="538"/>
      <c r="HVU12" s="538"/>
      <c r="HVV12" s="538"/>
      <c r="HVW12" s="538"/>
      <c r="HVX12" s="538"/>
      <c r="HVY12" s="538"/>
      <c r="HVZ12" s="538"/>
      <c r="HWA12" s="538"/>
      <c r="HWB12" s="538"/>
      <c r="HWC12" s="538"/>
      <c r="HWD12" s="538"/>
      <c r="HWE12" s="538"/>
      <c r="HWF12" s="538"/>
      <c r="HWG12" s="538"/>
      <c r="HWH12" s="538"/>
      <c r="HWI12" s="538"/>
      <c r="HWJ12" s="538"/>
      <c r="HWK12" s="538"/>
      <c r="HWL12" s="538"/>
      <c r="HWM12" s="538"/>
      <c r="HWN12" s="538"/>
      <c r="HWO12" s="538"/>
      <c r="HWP12" s="538"/>
      <c r="HWQ12" s="538"/>
      <c r="HWR12" s="538"/>
      <c r="HWS12" s="538"/>
      <c r="HWT12" s="538"/>
      <c r="HWU12" s="538"/>
      <c r="HWV12" s="538"/>
      <c r="HWW12" s="538"/>
      <c r="HWX12" s="538"/>
      <c r="HWY12" s="538"/>
      <c r="HWZ12" s="538"/>
      <c r="HXA12" s="538"/>
      <c r="HXB12" s="538"/>
      <c r="HXC12" s="538"/>
      <c r="HXD12" s="538"/>
      <c r="HXE12" s="538"/>
      <c r="HXF12" s="538"/>
      <c r="HXG12" s="538"/>
      <c r="HXH12" s="538"/>
      <c r="HXI12" s="538"/>
      <c r="HXJ12" s="538"/>
      <c r="HXK12" s="538"/>
      <c r="HXL12" s="538"/>
      <c r="HXM12" s="538"/>
      <c r="HXN12" s="538"/>
      <c r="HXO12" s="538"/>
      <c r="HXP12" s="538"/>
      <c r="HXQ12" s="538"/>
      <c r="HXR12" s="538"/>
      <c r="HXS12" s="538"/>
      <c r="HXT12" s="538"/>
      <c r="HXU12" s="538"/>
      <c r="HXV12" s="538"/>
      <c r="HXW12" s="538"/>
      <c r="HXX12" s="538"/>
      <c r="HXY12" s="538"/>
      <c r="HXZ12" s="538"/>
      <c r="HYA12" s="538"/>
      <c r="HYB12" s="538"/>
      <c r="HYC12" s="538"/>
      <c r="HYD12" s="538"/>
      <c r="HYE12" s="538"/>
      <c r="HYF12" s="538"/>
      <c r="HYG12" s="538"/>
      <c r="HYH12" s="538"/>
      <c r="HYI12" s="538"/>
      <c r="HYJ12" s="538"/>
      <c r="HYK12" s="538"/>
      <c r="HYL12" s="538"/>
      <c r="HYM12" s="538"/>
      <c r="HYN12" s="538"/>
      <c r="HYO12" s="538"/>
      <c r="HYP12" s="538"/>
      <c r="HYQ12" s="538"/>
      <c r="HYR12" s="538"/>
      <c r="HYS12" s="538"/>
      <c r="HYT12" s="538"/>
      <c r="HYU12" s="538"/>
      <c r="HYV12" s="538"/>
      <c r="HYW12" s="538"/>
      <c r="HYX12" s="538"/>
      <c r="HYY12" s="538"/>
      <c r="HYZ12" s="538"/>
      <c r="HZA12" s="538"/>
      <c r="HZB12" s="538"/>
      <c r="HZC12" s="538"/>
      <c r="HZD12" s="538"/>
      <c r="HZE12" s="538"/>
      <c r="HZF12" s="538"/>
      <c r="HZG12" s="538"/>
      <c r="HZH12" s="538"/>
      <c r="HZI12" s="538"/>
      <c r="HZJ12" s="538"/>
      <c r="HZK12" s="538"/>
      <c r="HZL12" s="538"/>
      <c r="HZM12" s="538"/>
      <c r="HZN12" s="538"/>
      <c r="HZO12" s="538"/>
      <c r="HZP12" s="538"/>
      <c r="HZQ12" s="538"/>
      <c r="HZR12" s="538"/>
      <c r="HZS12" s="538"/>
      <c r="HZT12" s="538"/>
      <c r="HZU12" s="538"/>
      <c r="HZV12" s="538"/>
      <c r="HZW12" s="538"/>
      <c r="HZX12" s="538"/>
      <c r="HZY12" s="538"/>
      <c r="HZZ12" s="538"/>
      <c r="IAA12" s="538"/>
      <c r="IAB12" s="538"/>
      <c r="IAC12" s="538"/>
      <c r="IAD12" s="538"/>
      <c r="IAE12" s="538"/>
      <c r="IAF12" s="538"/>
      <c r="IAG12" s="538"/>
      <c r="IAH12" s="538"/>
      <c r="IAI12" s="538"/>
      <c r="IAJ12" s="538"/>
      <c r="IAK12" s="538"/>
      <c r="IAL12" s="538"/>
      <c r="IAM12" s="538"/>
      <c r="IAN12" s="538"/>
      <c r="IAO12" s="538"/>
      <c r="IAP12" s="538"/>
      <c r="IAQ12" s="538"/>
      <c r="IAR12" s="538"/>
      <c r="IAS12" s="538"/>
      <c r="IAT12" s="538"/>
      <c r="IAU12" s="538"/>
      <c r="IAV12" s="538"/>
      <c r="IAW12" s="538"/>
      <c r="IAX12" s="538"/>
      <c r="IAY12" s="538"/>
      <c r="IAZ12" s="538"/>
      <c r="IBA12" s="538"/>
      <c r="IBB12" s="538"/>
      <c r="IBC12" s="538"/>
      <c r="IBD12" s="538"/>
      <c r="IBE12" s="538"/>
      <c r="IBF12" s="538"/>
      <c r="IBG12" s="538"/>
      <c r="IBH12" s="538"/>
      <c r="IBI12" s="538"/>
      <c r="IBJ12" s="538"/>
      <c r="IBK12" s="538"/>
      <c r="IBL12" s="538"/>
      <c r="IBM12" s="538"/>
      <c r="IBN12" s="538"/>
      <c r="IBO12" s="538"/>
      <c r="IBP12" s="538"/>
      <c r="IBQ12" s="538"/>
      <c r="IBR12" s="538"/>
      <c r="IBS12" s="538"/>
      <c r="IBT12" s="538"/>
      <c r="IBU12" s="538"/>
      <c r="IBV12" s="538"/>
      <c r="IBW12" s="538"/>
      <c r="IBX12" s="538"/>
      <c r="IBY12" s="538"/>
      <c r="IBZ12" s="538"/>
      <c r="ICA12" s="538"/>
      <c r="ICB12" s="538"/>
      <c r="ICC12" s="538"/>
      <c r="ICD12" s="538"/>
      <c r="ICE12" s="538"/>
      <c r="ICF12" s="538"/>
      <c r="ICG12" s="538"/>
      <c r="ICH12" s="538"/>
      <c r="ICI12" s="538"/>
      <c r="ICJ12" s="538"/>
      <c r="ICK12" s="538"/>
      <c r="ICL12" s="538"/>
      <c r="ICM12" s="538"/>
      <c r="ICN12" s="538"/>
      <c r="ICO12" s="538"/>
      <c r="ICP12" s="538"/>
      <c r="ICQ12" s="538"/>
      <c r="ICR12" s="538"/>
      <c r="ICS12" s="538"/>
      <c r="ICT12" s="538"/>
      <c r="ICU12" s="538"/>
      <c r="ICV12" s="538"/>
      <c r="ICW12" s="538"/>
      <c r="ICX12" s="538"/>
      <c r="ICY12" s="538"/>
      <c r="ICZ12" s="538"/>
      <c r="IDA12" s="538"/>
      <c r="IDB12" s="538"/>
      <c r="IDC12" s="538"/>
      <c r="IDD12" s="538"/>
      <c r="IDE12" s="538"/>
      <c r="IDF12" s="538"/>
      <c r="IDG12" s="538"/>
      <c r="IDH12" s="538"/>
      <c r="IDI12" s="538"/>
      <c r="IDJ12" s="538"/>
      <c r="IDK12" s="538"/>
      <c r="IDL12" s="538"/>
      <c r="IDM12" s="538"/>
      <c r="IDN12" s="538"/>
      <c r="IDO12" s="538"/>
      <c r="IDP12" s="538"/>
      <c r="IDQ12" s="538"/>
      <c r="IDR12" s="538"/>
      <c r="IDS12" s="538"/>
      <c r="IDT12" s="538"/>
      <c r="IDU12" s="538"/>
      <c r="IDV12" s="538"/>
      <c r="IDW12" s="538"/>
      <c r="IDX12" s="538"/>
      <c r="IDY12" s="538"/>
      <c r="IDZ12" s="538"/>
      <c r="IEA12" s="538"/>
      <c r="IEB12" s="538"/>
      <c r="IEC12" s="538"/>
      <c r="IED12" s="538"/>
      <c r="IEE12" s="538"/>
      <c r="IEF12" s="538"/>
      <c r="IEG12" s="538"/>
      <c r="IEH12" s="538"/>
      <c r="IEI12" s="538"/>
      <c r="IEJ12" s="538"/>
      <c r="IEK12" s="538"/>
      <c r="IEL12" s="538"/>
      <c r="IEM12" s="538"/>
      <c r="IEN12" s="538"/>
      <c r="IEO12" s="538"/>
      <c r="IEP12" s="538"/>
      <c r="IEQ12" s="538"/>
      <c r="IER12" s="538"/>
      <c r="IES12" s="538"/>
      <c r="IET12" s="538"/>
      <c r="IEU12" s="538"/>
      <c r="IEV12" s="538"/>
      <c r="IEW12" s="538"/>
      <c r="IEX12" s="538"/>
      <c r="IEY12" s="538"/>
      <c r="IEZ12" s="538"/>
      <c r="IFA12" s="538"/>
      <c r="IFB12" s="538"/>
      <c r="IFC12" s="538"/>
      <c r="IFD12" s="538"/>
      <c r="IFE12" s="538"/>
      <c r="IFF12" s="538"/>
      <c r="IFG12" s="538"/>
      <c r="IFH12" s="538"/>
      <c r="IFI12" s="538"/>
      <c r="IFJ12" s="538"/>
      <c r="IFK12" s="538"/>
      <c r="IFL12" s="538"/>
      <c r="IFM12" s="538"/>
      <c r="IFN12" s="538"/>
      <c r="IFO12" s="538"/>
      <c r="IFP12" s="538"/>
      <c r="IFQ12" s="538"/>
      <c r="IFR12" s="538"/>
      <c r="IFS12" s="538"/>
      <c r="IFT12" s="538"/>
      <c r="IFU12" s="538"/>
      <c r="IFV12" s="538"/>
      <c r="IFW12" s="538"/>
      <c r="IFX12" s="538"/>
      <c r="IFY12" s="538"/>
      <c r="IFZ12" s="538"/>
      <c r="IGA12" s="538"/>
      <c r="IGB12" s="538"/>
      <c r="IGC12" s="538"/>
      <c r="IGD12" s="538"/>
      <c r="IGE12" s="538"/>
      <c r="IGF12" s="538"/>
      <c r="IGG12" s="538"/>
      <c r="IGH12" s="538"/>
      <c r="IGI12" s="538"/>
      <c r="IGJ12" s="538"/>
      <c r="IGK12" s="538"/>
      <c r="IGL12" s="538"/>
      <c r="IGM12" s="538"/>
      <c r="IGN12" s="538"/>
      <c r="IGO12" s="538"/>
      <c r="IGP12" s="538"/>
      <c r="IGQ12" s="538"/>
      <c r="IGR12" s="538"/>
      <c r="IGS12" s="538"/>
      <c r="IGT12" s="538"/>
      <c r="IGU12" s="538"/>
      <c r="IGV12" s="538"/>
      <c r="IGW12" s="538"/>
      <c r="IGX12" s="538"/>
      <c r="IGY12" s="538"/>
      <c r="IGZ12" s="538"/>
      <c r="IHA12" s="538"/>
      <c r="IHB12" s="538"/>
      <c r="IHC12" s="538"/>
      <c r="IHD12" s="538"/>
      <c r="IHE12" s="538"/>
      <c r="IHF12" s="538"/>
      <c r="IHG12" s="538"/>
      <c r="IHH12" s="538"/>
      <c r="IHI12" s="538"/>
      <c r="IHJ12" s="538"/>
      <c r="IHK12" s="538"/>
      <c r="IHL12" s="538"/>
      <c r="IHM12" s="538"/>
      <c r="IHN12" s="538"/>
      <c r="IHO12" s="538"/>
      <c r="IHP12" s="538"/>
      <c r="IHQ12" s="538"/>
      <c r="IHR12" s="538"/>
      <c r="IHS12" s="538"/>
      <c r="IHT12" s="538"/>
      <c r="IHU12" s="538"/>
      <c r="IHV12" s="538"/>
      <c r="IHW12" s="538"/>
      <c r="IHX12" s="538"/>
      <c r="IHY12" s="538"/>
      <c r="IHZ12" s="538"/>
      <c r="IIA12" s="538"/>
      <c r="IIB12" s="538"/>
      <c r="IIC12" s="538"/>
      <c r="IID12" s="538"/>
      <c r="IIE12" s="538"/>
      <c r="IIF12" s="538"/>
      <c r="IIG12" s="538"/>
      <c r="IIH12" s="538"/>
      <c r="III12" s="538"/>
      <c r="IIJ12" s="538"/>
      <c r="IIK12" s="538"/>
      <c r="IIL12" s="538"/>
      <c r="IIM12" s="538"/>
      <c r="IIN12" s="538"/>
      <c r="IIO12" s="538"/>
      <c r="IIP12" s="538"/>
      <c r="IIQ12" s="538"/>
      <c r="IIR12" s="538"/>
      <c r="IIS12" s="538"/>
      <c r="IIT12" s="538"/>
      <c r="IIU12" s="538"/>
      <c r="IIV12" s="538"/>
      <c r="IIW12" s="538"/>
      <c r="IIX12" s="538"/>
      <c r="IIY12" s="538"/>
      <c r="IIZ12" s="538"/>
      <c r="IJA12" s="538"/>
      <c r="IJB12" s="538"/>
      <c r="IJC12" s="538"/>
      <c r="IJD12" s="538"/>
      <c r="IJE12" s="538"/>
      <c r="IJF12" s="538"/>
      <c r="IJG12" s="538"/>
      <c r="IJH12" s="538"/>
      <c r="IJI12" s="538"/>
      <c r="IJJ12" s="538"/>
      <c r="IJK12" s="538"/>
      <c r="IJL12" s="538"/>
      <c r="IJM12" s="538"/>
      <c r="IJN12" s="538"/>
      <c r="IJO12" s="538"/>
      <c r="IJP12" s="538"/>
      <c r="IJQ12" s="538"/>
      <c r="IJR12" s="538"/>
      <c r="IJS12" s="538"/>
      <c r="IJT12" s="538"/>
      <c r="IJU12" s="538"/>
      <c r="IJV12" s="538"/>
      <c r="IJW12" s="538"/>
      <c r="IJX12" s="538"/>
      <c r="IJY12" s="538"/>
      <c r="IJZ12" s="538"/>
      <c r="IKA12" s="538"/>
      <c r="IKB12" s="538"/>
      <c r="IKC12" s="538"/>
      <c r="IKD12" s="538"/>
      <c r="IKE12" s="538"/>
      <c r="IKF12" s="538"/>
      <c r="IKG12" s="538"/>
      <c r="IKH12" s="538"/>
      <c r="IKI12" s="538"/>
      <c r="IKJ12" s="538"/>
      <c r="IKK12" s="538"/>
      <c r="IKL12" s="538"/>
      <c r="IKM12" s="538"/>
      <c r="IKN12" s="538"/>
      <c r="IKO12" s="538"/>
      <c r="IKP12" s="538"/>
      <c r="IKQ12" s="538"/>
      <c r="IKR12" s="538"/>
      <c r="IKS12" s="538"/>
      <c r="IKT12" s="538"/>
      <c r="IKU12" s="538"/>
      <c r="IKV12" s="538"/>
      <c r="IKW12" s="538"/>
      <c r="IKX12" s="538"/>
      <c r="IKY12" s="538"/>
      <c r="IKZ12" s="538"/>
      <c r="ILA12" s="538"/>
      <c r="ILB12" s="538"/>
      <c r="ILC12" s="538"/>
      <c r="ILD12" s="538"/>
      <c r="ILE12" s="538"/>
      <c r="ILF12" s="538"/>
      <c r="ILG12" s="538"/>
      <c r="ILH12" s="538"/>
      <c r="ILI12" s="538"/>
      <c r="ILJ12" s="538"/>
      <c r="ILK12" s="538"/>
      <c r="ILL12" s="538"/>
      <c r="ILM12" s="538"/>
      <c r="ILN12" s="538"/>
      <c r="ILO12" s="538"/>
      <c r="ILP12" s="538"/>
      <c r="ILQ12" s="538"/>
      <c r="ILR12" s="538"/>
      <c r="ILS12" s="538"/>
      <c r="ILT12" s="538"/>
      <c r="ILU12" s="538"/>
      <c r="ILV12" s="538"/>
      <c r="ILW12" s="538"/>
      <c r="ILX12" s="538"/>
      <c r="ILY12" s="538"/>
      <c r="ILZ12" s="538"/>
      <c r="IMA12" s="538"/>
      <c r="IMB12" s="538"/>
      <c r="IMC12" s="538"/>
      <c r="IMD12" s="538"/>
      <c r="IME12" s="538"/>
      <c r="IMF12" s="538"/>
      <c r="IMG12" s="538"/>
      <c r="IMH12" s="538"/>
      <c r="IMI12" s="538"/>
      <c r="IMJ12" s="538"/>
      <c r="IMK12" s="538"/>
      <c r="IML12" s="538"/>
      <c r="IMM12" s="538"/>
      <c r="IMN12" s="538"/>
      <c r="IMO12" s="538"/>
      <c r="IMP12" s="538"/>
      <c r="IMQ12" s="538"/>
      <c r="IMR12" s="538"/>
      <c r="IMS12" s="538"/>
      <c r="IMT12" s="538"/>
      <c r="IMU12" s="538"/>
      <c r="IMV12" s="538"/>
      <c r="IMW12" s="538"/>
      <c r="IMX12" s="538"/>
      <c r="IMY12" s="538"/>
      <c r="IMZ12" s="538"/>
      <c r="INA12" s="538"/>
      <c r="INB12" s="538"/>
      <c r="INC12" s="538"/>
      <c r="IND12" s="538"/>
      <c r="INE12" s="538"/>
      <c r="INF12" s="538"/>
      <c r="ING12" s="538"/>
      <c r="INH12" s="538"/>
      <c r="INI12" s="538"/>
      <c r="INJ12" s="538"/>
      <c r="INK12" s="538"/>
      <c r="INL12" s="538"/>
      <c r="INM12" s="538"/>
      <c r="INN12" s="538"/>
      <c r="INO12" s="538"/>
      <c r="INP12" s="538"/>
      <c r="INQ12" s="538"/>
      <c r="INR12" s="538"/>
      <c r="INS12" s="538"/>
      <c r="INT12" s="538"/>
      <c r="INU12" s="538"/>
      <c r="INV12" s="538"/>
      <c r="INW12" s="538"/>
      <c r="INX12" s="538"/>
      <c r="INY12" s="538"/>
      <c r="INZ12" s="538"/>
      <c r="IOA12" s="538"/>
      <c r="IOB12" s="538"/>
      <c r="IOC12" s="538"/>
      <c r="IOD12" s="538"/>
      <c r="IOE12" s="538"/>
      <c r="IOF12" s="538"/>
      <c r="IOG12" s="538"/>
      <c r="IOH12" s="538"/>
      <c r="IOI12" s="538"/>
      <c r="IOJ12" s="538"/>
      <c r="IOK12" s="538"/>
      <c r="IOL12" s="538"/>
      <c r="IOM12" s="538"/>
      <c r="ION12" s="538"/>
      <c r="IOO12" s="538"/>
      <c r="IOP12" s="538"/>
      <c r="IOQ12" s="538"/>
      <c r="IOR12" s="538"/>
      <c r="IOS12" s="538"/>
      <c r="IOT12" s="538"/>
      <c r="IOU12" s="538"/>
      <c r="IOV12" s="538"/>
      <c r="IOW12" s="538"/>
      <c r="IOX12" s="538"/>
      <c r="IOY12" s="538"/>
      <c r="IOZ12" s="538"/>
      <c r="IPA12" s="538"/>
      <c r="IPB12" s="538"/>
      <c r="IPC12" s="538"/>
      <c r="IPD12" s="538"/>
      <c r="IPE12" s="538"/>
      <c r="IPF12" s="538"/>
      <c r="IPG12" s="538"/>
      <c r="IPH12" s="538"/>
      <c r="IPI12" s="538"/>
      <c r="IPJ12" s="538"/>
      <c r="IPK12" s="538"/>
      <c r="IPL12" s="538"/>
      <c r="IPM12" s="538"/>
      <c r="IPN12" s="538"/>
      <c r="IPO12" s="538"/>
      <c r="IPP12" s="538"/>
      <c r="IPQ12" s="538"/>
      <c r="IPR12" s="538"/>
      <c r="IPS12" s="538"/>
      <c r="IPT12" s="538"/>
      <c r="IPU12" s="538"/>
      <c r="IPV12" s="538"/>
      <c r="IPW12" s="538"/>
      <c r="IPX12" s="538"/>
      <c r="IPY12" s="538"/>
      <c r="IPZ12" s="538"/>
      <c r="IQA12" s="538"/>
      <c r="IQB12" s="538"/>
      <c r="IQC12" s="538"/>
      <c r="IQD12" s="538"/>
      <c r="IQE12" s="538"/>
      <c r="IQF12" s="538"/>
      <c r="IQG12" s="538"/>
      <c r="IQH12" s="538"/>
      <c r="IQI12" s="538"/>
      <c r="IQJ12" s="538"/>
      <c r="IQK12" s="538"/>
      <c r="IQL12" s="538"/>
      <c r="IQM12" s="538"/>
      <c r="IQN12" s="538"/>
      <c r="IQO12" s="538"/>
      <c r="IQP12" s="538"/>
      <c r="IQQ12" s="538"/>
      <c r="IQR12" s="538"/>
      <c r="IQS12" s="538"/>
      <c r="IQT12" s="538"/>
      <c r="IQU12" s="538"/>
      <c r="IQV12" s="538"/>
      <c r="IQW12" s="538"/>
      <c r="IQX12" s="538"/>
      <c r="IQY12" s="538"/>
      <c r="IQZ12" s="538"/>
      <c r="IRA12" s="538"/>
      <c r="IRB12" s="538"/>
      <c r="IRC12" s="538"/>
      <c r="IRD12" s="538"/>
      <c r="IRE12" s="538"/>
      <c r="IRF12" s="538"/>
      <c r="IRG12" s="538"/>
      <c r="IRH12" s="538"/>
      <c r="IRI12" s="538"/>
      <c r="IRJ12" s="538"/>
      <c r="IRK12" s="538"/>
      <c r="IRL12" s="538"/>
      <c r="IRM12" s="538"/>
      <c r="IRN12" s="538"/>
      <c r="IRO12" s="538"/>
      <c r="IRP12" s="538"/>
      <c r="IRQ12" s="538"/>
      <c r="IRR12" s="538"/>
      <c r="IRS12" s="538"/>
      <c r="IRT12" s="538"/>
      <c r="IRU12" s="538"/>
      <c r="IRV12" s="538"/>
      <c r="IRW12" s="538"/>
      <c r="IRX12" s="538"/>
      <c r="IRY12" s="538"/>
      <c r="IRZ12" s="538"/>
      <c r="ISA12" s="538"/>
      <c r="ISB12" s="538"/>
      <c r="ISC12" s="538"/>
      <c r="ISD12" s="538"/>
      <c r="ISE12" s="538"/>
      <c r="ISF12" s="538"/>
      <c r="ISG12" s="538"/>
      <c r="ISH12" s="538"/>
      <c r="ISI12" s="538"/>
      <c r="ISJ12" s="538"/>
      <c r="ISK12" s="538"/>
      <c r="ISL12" s="538"/>
      <c r="ISM12" s="538"/>
      <c r="ISN12" s="538"/>
      <c r="ISO12" s="538"/>
      <c r="ISP12" s="538"/>
      <c r="ISQ12" s="538"/>
      <c r="ISR12" s="538"/>
      <c r="ISS12" s="538"/>
      <c r="IST12" s="538"/>
      <c r="ISU12" s="538"/>
      <c r="ISV12" s="538"/>
      <c r="ISW12" s="538"/>
      <c r="ISX12" s="538"/>
      <c r="ISY12" s="538"/>
      <c r="ISZ12" s="538"/>
      <c r="ITA12" s="538"/>
      <c r="ITB12" s="538"/>
      <c r="ITC12" s="538"/>
      <c r="ITD12" s="538"/>
      <c r="ITE12" s="538"/>
      <c r="ITF12" s="538"/>
      <c r="ITG12" s="538"/>
      <c r="ITH12" s="538"/>
      <c r="ITI12" s="538"/>
      <c r="ITJ12" s="538"/>
      <c r="ITK12" s="538"/>
      <c r="ITL12" s="538"/>
      <c r="ITM12" s="538"/>
      <c r="ITN12" s="538"/>
      <c r="ITO12" s="538"/>
      <c r="ITP12" s="538"/>
      <c r="ITQ12" s="538"/>
      <c r="ITR12" s="538"/>
      <c r="ITS12" s="538"/>
      <c r="ITT12" s="538"/>
      <c r="ITU12" s="538"/>
      <c r="ITV12" s="538"/>
      <c r="ITW12" s="538"/>
      <c r="ITX12" s="538"/>
      <c r="ITY12" s="538"/>
      <c r="ITZ12" s="538"/>
      <c r="IUA12" s="538"/>
      <c r="IUB12" s="538"/>
      <c r="IUC12" s="538"/>
      <c r="IUD12" s="538"/>
      <c r="IUE12" s="538"/>
      <c r="IUF12" s="538"/>
      <c r="IUG12" s="538"/>
      <c r="IUH12" s="538"/>
      <c r="IUI12" s="538"/>
      <c r="IUJ12" s="538"/>
      <c r="IUK12" s="538"/>
      <c r="IUL12" s="538"/>
      <c r="IUM12" s="538"/>
      <c r="IUN12" s="538"/>
      <c r="IUO12" s="538"/>
      <c r="IUP12" s="538"/>
      <c r="IUQ12" s="538"/>
      <c r="IUR12" s="538"/>
      <c r="IUS12" s="538"/>
      <c r="IUT12" s="538"/>
      <c r="IUU12" s="538"/>
      <c r="IUV12" s="538"/>
      <c r="IUW12" s="538"/>
      <c r="IUX12" s="538"/>
      <c r="IUY12" s="538"/>
      <c r="IUZ12" s="538"/>
      <c r="IVA12" s="538"/>
      <c r="IVB12" s="538"/>
      <c r="IVC12" s="538"/>
      <c r="IVD12" s="538"/>
      <c r="IVE12" s="538"/>
      <c r="IVF12" s="538"/>
      <c r="IVG12" s="538"/>
      <c r="IVH12" s="538"/>
      <c r="IVI12" s="538"/>
      <c r="IVJ12" s="538"/>
      <c r="IVK12" s="538"/>
      <c r="IVL12" s="538"/>
      <c r="IVM12" s="538"/>
      <c r="IVN12" s="538"/>
      <c r="IVO12" s="538"/>
      <c r="IVP12" s="538"/>
      <c r="IVQ12" s="538"/>
      <c r="IVR12" s="538"/>
      <c r="IVS12" s="538"/>
      <c r="IVT12" s="538"/>
      <c r="IVU12" s="538"/>
      <c r="IVV12" s="538"/>
      <c r="IVW12" s="538"/>
      <c r="IVX12" s="538"/>
      <c r="IVY12" s="538"/>
      <c r="IVZ12" s="538"/>
      <c r="IWA12" s="538"/>
      <c r="IWB12" s="538"/>
      <c r="IWC12" s="538"/>
      <c r="IWD12" s="538"/>
      <c r="IWE12" s="538"/>
      <c r="IWF12" s="538"/>
      <c r="IWG12" s="538"/>
      <c r="IWH12" s="538"/>
      <c r="IWI12" s="538"/>
      <c r="IWJ12" s="538"/>
      <c r="IWK12" s="538"/>
      <c r="IWL12" s="538"/>
      <c r="IWM12" s="538"/>
      <c r="IWN12" s="538"/>
      <c r="IWO12" s="538"/>
      <c r="IWP12" s="538"/>
      <c r="IWQ12" s="538"/>
      <c r="IWR12" s="538"/>
      <c r="IWS12" s="538"/>
      <c r="IWT12" s="538"/>
      <c r="IWU12" s="538"/>
      <c r="IWV12" s="538"/>
      <c r="IWW12" s="538"/>
      <c r="IWX12" s="538"/>
      <c r="IWY12" s="538"/>
      <c r="IWZ12" s="538"/>
      <c r="IXA12" s="538"/>
      <c r="IXB12" s="538"/>
      <c r="IXC12" s="538"/>
      <c r="IXD12" s="538"/>
      <c r="IXE12" s="538"/>
      <c r="IXF12" s="538"/>
      <c r="IXG12" s="538"/>
      <c r="IXH12" s="538"/>
      <c r="IXI12" s="538"/>
      <c r="IXJ12" s="538"/>
      <c r="IXK12" s="538"/>
      <c r="IXL12" s="538"/>
      <c r="IXM12" s="538"/>
      <c r="IXN12" s="538"/>
      <c r="IXO12" s="538"/>
      <c r="IXP12" s="538"/>
      <c r="IXQ12" s="538"/>
      <c r="IXR12" s="538"/>
      <c r="IXS12" s="538"/>
      <c r="IXT12" s="538"/>
      <c r="IXU12" s="538"/>
      <c r="IXV12" s="538"/>
      <c r="IXW12" s="538"/>
      <c r="IXX12" s="538"/>
      <c r="IXY12" s="538"/>
      <c r="IXZ12" s="538"/>
      <c r="IYA12" s="538"/>
      <c r="IYB12" s="538"/>
      <c r="IYC12" s="538"/>
      <c r="IYD12" s="538"/>
      <c r="IYE12" s="538"/>
      <c r="IYF12" s="538"/>
      <c r="IYG12" s="538"/>
      <c r="IYH12" s="538"/>
      <c r="IYI12" s="538"/>
      <c r="IYJ12" s="538"/>
      <c r="IYK12" s="538"/>
      <c r="IYL12" s="538"/>
      <c r="IYM12" s="538"/>
      <c r="IYN12" s="538"/>
      <c r="IYO12" s="538"/>
      <c r="IYP12" s="538"/>
      <c r="IYQ12" s="538"/>
      <c r="IYR12" s="538"/>
      <c r="IYS12" s="538"/>
      <c r="IYT12" s="538"/>
      <c r="IYU12" s="538"/>
      <c r="IYV12" s="538"/>
      <c r="IYW12" s="538"/>
      <c r="IYX12" s="538"/>
      <c r="IYY12" s="538"/>
      <c r="IYZ12" s="538"/>
      <c r="IZA12" s="538"/>
      <c r="IZB12" s="538"/>
      <c r="IZC12" s="538"/>
      <c r="IZD12" s="538"/>
      <c r="IZE12" s="538"/>
      <c r="IZF12" s="538"/>
      <c r="IZG12" s="538"/>
      <c r="IZH12" s="538"/>
      <c r="IZI12" s="538"/>
      <c r="IZJ12" s="538"/>
      <c r="IZK12" s="538"/>
      <c r="IZL12" s="538"/>
      <c r="IZM12" s="538"/>
      <c r="IZN12" s="538"/>
      <c r="IZO12" s="538"/>
      <c r="IZP12" s="538"/>
      <c r="IZQ12" s="538"/>
      <c r="IZR12" s="538"/>
      <c r="IZS12" s="538"/>
      <c r="IZT12" s="538"/>
      <c r="IZU12" s="538"/>
      <c r="IZV12" s="538"/>
      <c r="IZW12" s="538"/>
      <c r="IZX12" s="538"/>
      <c r="IZY12" s="538"/>
      <c r="IZZ12" s="538"/>
      <c r="JAA12" s="538"/>
      <c r="JAB12" s="538"/>
      <c r="JAC12" s="538"/>
      <c r="JAD12" s="538"/>
      <c r="JAE12" s="538"/>
      <c r="JAF12" s="538"/>
      <c r="JAG12" s="538"/>
      <c r="JAH12" s="538"/>
      <c r="JAI12" s="538"/>
      <c r="JAJ12" s="538"/>
      <c r="JAK12" s="538"/>
      <c r="JAL12" s="538"/>
      <c r="JAM12" s="538"/>
      <c r="JAN12" s="538"/>
      <c r="JAO12" s="538"/>
      <c r="JAP12" s="538"/>
      <c r="JAQ12" s="538"/>
      <c r="JAR12" s="538"/>
      <c r="JAS12" s="538"/>
      <c r="JAT12" s="538"/>
      <c r="JAU12" s="538"/>
      <c r="JAV12" s="538"/>
      <c r="JAW12" s="538"/>
      <c r="JAX12" s="538"/>
      <c r="JAY12" s="538"/>
      <c r="JAZ12" s="538"/>
      <c r="JBA12" s="538"/>
      <c r="JBB12" s="538"/>
      <c r="JBC12" s="538"/>
      <c r="JBD12" s="538"/>
      <c r="JBE12" s="538"/>
      <c r="JBF12" s="538"/>
      <c r="JBG12" s="538"/>
      <c r="JBH12" s="538"/>
      <c r="JBI12" s="538"/>
      <c r="JBJ12" s="538"/>
      <c r="JBK12" s="538"/>
      <c r="JBL12" s="538"/>
      <c r="JBM12" s="538"/>
      <c r="JBN12" s="538"/>
      <c r="JBO12" s="538"/>
      <c r="JBP12" s="538"/>
      <c r="JBQ12" s="538"/>
      <c r="JBR12" s="538"/>
      <c r="JBS12" s="538"/>
      <c r="JBT12" s="538"/>
      <c r="JBU12" s="538"/>
      <c r="JBV12" s="538"/>
      <c r="JBW12" s="538"/>
      <c r="JBX12" s="538"/>
      <c r="JBY12" s="538"/>
      <c r="JBZ12" s="538"/>
      <c r="JCA12" s="538"/>
      <c r="JCB12" s="538"/>
      <c r="JCC12" s="538"/>
      <c r="JCD12" s="538"/>
      <c r="JCE12" s="538"/>
      <c r="JCF12" s="538"/>
      <c r="JCG12" s="538"/>
      <c r="JCH12" s="538"/>
      <c r="JCI12" s="538"/>
      <c r="JCJ12" s="538"/>
      <c r="JCK12" s="538"/>
      <c r="JCL12" s="538"/>
      <c r="JCM12" s="538"/>
      <c r="JCN12" s="538"/>
      <c r="JCO12" s="538"/>
      <c r="JCP12" s="538"/>
      <c r="JCQ12" s="538"/>
      <c r="JCR12" s="538"/>
      <c r="JCS12" s="538"/>
      <c r="JCT12" s="538"/>
      <c r="JCU12" s="538"/>
      <c r="JCV12" s="538"/>
      <c r="JCW12" s="538"/>
      <c r="JCX12" s="538"/>
      <c r="JCY12" s="538"/>
      <c r="JCZ12" s="538"/>
      <c r="JDA12" s="538"/>
      <c r="JDB12" s="538"/>
      <c r="JDC12" s="538"/>
      <c r="JDD12" s="538"/>
      <c r="JDE12" s="538"/>
      <c r="JDF12" s="538"/>
      <c r="JDG12" s="538"/>
      <c r="JDH12" s="538"/>
      <c r="JDI12" s="538"/>
      <c r="JDJ12" s="538"/>
      <c r="JDK12" s="538"/>
      <c r="JDL12" s="538"/>
      <c r="JDM12" s="538"/>
      <c r="JDN12" s="538"/>
      <c r="JDO12" s="538"/>
      <c r="JDP12" s="538"/>
      <c r="JDQ12" s="538"/>
      <c r="JDR12" s="538"/>
      <c r="JDS12" s="538"/>
      <c r="JDT12" s="538"/>
      <c r="JDU12" s="538"/>
      <c r="JDV12" s="538"/>
      <c r="JDW12" s="538"/>
      <c r="JDX12" s="538"/>
      <c r="JDY12" s="538"/>
      <c r="JDZ12" s="538"/>
      <c r="JEA12" s="538"/>
      <c r="JEB12" s="538"/>
      <c r="JEC12" s="538"/>
      <c r="JED12" s="538"/>
      <c r="JEE12" s="538"/>
      <c r="JEF12" s="538"/>
      <c r="JEG12" s="538"/>
      <c r="JEH12" s="538"/>
      <c r="JEI12" s="538"/>
      <c r="JEJ12" s="538"/>
      <c r="JEK12" s="538"/>
      <c r="JEL12" s="538"/>
      <c r="JEM12" s="538"/>
      <c r="JEN12" s="538"/>
      <c r="JEO12" s="538"/>
      <c r="JEP12" s="538"/>
      <c r="JEQ12" s="538"/>
      <c r="JER12" s="538"/>
      <c r="JES12" s="538"/>
      <c r="JET12" s="538"/>
      <c r="JEU12" s="538"/>
      <c r="JEV12" s="538"/>
      <c r="JEW12" s="538"/>
      <c r="JEX12" s="538"/>
      <c r="JEY12" s="538"/>
      <c r="JEZ12" s="538"/>
      <c r="JFA12" s="538"/>
      <c r="JFB12" s="538"/>
      <c r="JFC12" s="538"/>
      <c r="JFD12" s="538"/>
      <c r="JFE12" s="538"/>
      <c r="JFF12" s="538"/>
      <c r="JFG12" s="538"/>
      <c r="JFH12" s="538"/>
      <c r="JFI12" s="538"/>
      <c r="JFJ12" s="538"/>
      <c r="JFK12" s="538"/>
      <c r="JFL12" s="538"/>
      <c r="JFM12" s="538"/>
      <c r="JFN12" s="538"/>
      <c r="JFO12" s="538"/>
      <c r="JFP12" s="538"/>
      <c r="JFQ12" s="538"/>
      <c r="JFR12" s="538"/>
      <c r="JFS12" s="538"/>
      <c r="JFT12" s="538"/>
      <c r="JFU12" s="538"/>
      <c r="JFV12" s="538"/>
      <c r="JFW12" s="538"/>
      <c r="JFX12" s="538"/>
      <c r="JFY12" s="538"/>
      <c r="JFZ12" s="538"/>
      <c r="JGA12" s="538"/>
      <c r="JGB12" s="538"/>
      <c r="JGC12" s="538"/>
      <c r="JGD12" s="538"/>
      <c r="JGE12" s="538"/>
      <c r="JGF12" s="538"/>
      <c r="JGG12" s="538"/>
      <c r="JGH12" s="538"/>
      <c r="JGI12" s="538"/>
      <c r="JGJ12" s="538"/>
      <c r="JGK12" s="538"/>
      <c r="JGL12" s="538"/>
      <c r="JGM12" s="538"/>
      <c r="JGN12" s="538"/>
      <c r="JGO12" s="538"/>
      <c r="JGP12" s="538"/>
      <c r="JGQ12" s="538"/>
      <c r="JGR12" s="538"/>
      <c r="JGS12" s="538"/>
      <c r="JGT12" s="538"/>
      <c r="JGU12" s="538"/>
      <c r="JGV12" s="538"/>
      <c r="JGW12" s="538"/>
      <c r="JGX12" s="538"/>
      <c r="JGY12" s="538"/>
      <c r="JGZ12" s="538"/>
      <c r="JHA12" s="538"/>
      <c r="JHB12" s="538"/>
      <c r="JHC12" s="538"/>
      <c r="JHD12" s="538"/>
      <c r="JHE12" s="538"/>
      <c r="JHF12" s="538"/>
      <c r="JHG12" s="538"/>
      <c r="JHH12" s="538"/>
      <c r="JHI12" s="538"/>
      <c r="JHJ12" s="538"/>
      <c r="JHK12" s="538"/>
      <c r="JHL12" s="538"/>
      <c r="JHM12" s="538"/>
      <c r="JHN12" s="538"/>
      <c r="JHO12" s="538"/>
      <c r="JHP12" s="538"/>
      <c r="JHQ12" s="538"/>
      <c r="JHR12" s="538"/>
      <c r="JHS12" s="538"/>
      <c r="JHT12" s="538"/>
      <c r="JHU12" s="538"/>
      <c r="JHV12" s="538"/>
      <c r="JHW12" s="538"/>
      <c r="JHX12" s="538"/>
      <c r="JHY12" s="538"/>
      <c r="JHZ12" s="538"/>
      <c r="JIA12" s="538"/>
      <c r="JIB12" s="538"/>
      <c r="JIC12" s="538"/>
      <c r="JID12" s="538"/>
      <c r="JIE12" s="538"/>
      <c r="JIF12" s="538"/>
      <c r="JIG12" s="538"/>
      <c r="JIH12" s="538"/>
      <c r="JII12" s="538"/>
      <c r="JIJ12" s="538"/>
      <c r="JIK12" s="538"/>
      <c r="JIL12" s="538"/>
      <c r="JIM12" s="538"/>
      <c r="JIN12" s="538"/>
      <c r="JIO12" s="538"/>
      <c r="JIP12" s="538"/>
      <c r="JIQ12" s="538"/>
      <c r="JIR12" s="538"/>
      <c r="JIS12" s="538"/>
      <c r="JIT12" s="538"/>
      <c r="JIU12" s="538"/>
      <c r="JIV12" s="538"/>
      <c r="JIW12" s="538"/>
      <c r="JIX12" s="538"/>
      <c r="JIY12" s="538"/>
      <c r="JIZ12" s="538"/>
      <c r="JJA12" s="538"/>
      <c r="JJB12" s="538"/>
      <c r="JJC12" s="538"/>
      <c r="JJD12" s="538"/>
      <c r="JJE12" s="538"/>
      <c r="JJF12" s="538"/>
      <c r="JJG12" s="538"/>
      <c r="JJH12" s="538"/>
      <c r="JJI12" s="538"/>
      <c r="JJJ12" s="538"/>
      <c r="JJK12" s="538"/>
      <c r="JJL12" s="538"/>
      <c r="JJM12" s="538"/>
      <c r="JJN12" s="538"/>
      <c r="JJO12" s="538"/>
      <c r="JJP12" s="538"/>
      <c r="JJQ12" s="538"/>
      <c r="JJR12" s="538"/>
      <c r="JJS12" s="538"/>
      <c r="JJT12" s="538"/>
      <c r="JJU12" s="538"/>
      <c r="JJV12" s="538"/>
      <c r="JJW12" s="538"/>
      <c r="JJX12" s="538"/>
      <c r="JJY12" s="538"/>
      <c r="JJZ12" s="538"/>
      <c r="JKA12" s="538"/>
      <c r="JKB12" s="538"/>
      <c r="JKC12" s="538"/>
      <c r="JKD12" s="538"/>
      <c r="JKE12" s="538"/>
      <c r="JKF12" s="538"/>
      <c r="JKG12" s="538"/>
      <c r="JKH12" s="538"/>
      <c r="JKI12" s="538"/>
      <c r="JKJ12" s="538"/>
      <c r="JKK12" s="538"/>
      <c r="JKL12" s="538"/>
      <c r="JKM12" s="538"/>
      <c r="JKN12" s="538"/>
      <c r="JKO12" s="538"/>
      <c r="JKP12" s="538"/>
      <c r="JKQ12" s="538"/>
      <c r="JKR12" s="538"/>
      <c r="JKS12" s="538"/>
      <c r="JKT12" s="538"/>
      <c r="JKU12" s="538"/>
      <c r="JKV12" s="538"/>
      <c r="JKW12" s="538"/>
      <c r="JKX12" s="538"/>
      <c r="JKY12" s="538"/>
      <c r="JKZ12" s="538"/>
      <c r="JLA12" s="538"/>
      <c r="JLB12" s="538"/>
      <c r="JLC12" s="538"/>
      <c r="JLD12" s="538"/>
      <c r="JLE12" s="538"/>
      <c r="JLF12" s="538"/>
      <c r="JLG12" s="538"/>
      <c r="JLH12" s="538"/>
      <c r="JLI12" s="538"/>
      <c r="JLJ12" s="538"/>
      <c r="JLK12" s="538"/>
      <c r="JLL12" s="538"/>
      <c r="JLM12" s="538"/>
      <c r="JLN12" s="538"/>
      <c r="JLO12" s="538"/>
      <c r="JLP12" s="538"/>
      <c r="JLQ12" s="538"/>
      <c r="JLR12" s="538"/>
      <c r="JLS12" s="538"/>
      <c r="JLT12" s="538"/>
      <c r="JLU12" s="538"/>
      <c r="JLV12" s="538"/>
      <c r="JLW12" s="538"/>
      <c r="JLX12" s="538"/>
      <c r="JLY12" s="538"/>
      <c r="JLZ12" s="538"/>
      <c r="JMA12" s="538"/>
      <c r="JMB12" s="538"/>
      <c r="JMC12" s="538"/>
      <c r="JMD12" s="538"/>
      <c r="JME12" s="538"/>
      <c r="JMF12" s="538"/>
      <c r="JMG12" s="538"/>
      <c r="JMH12" s="538"/>
      <c r="JMI12" s="538"/>
      <c r="JMJ12" s="538"/>
      <c r="JMK12" s="538"/>
      <c r="JML12" s="538"/>
      <c r="JMM12" s="538"/>
      <c r="JMN12" s="538"/>
      <c r="JMO12" s="538"/>
      <c r="JMP12" s="538"/>
      <c r="JMQ12" s="538"/>
      <c r="JMR12" s="538"/>
      <c r="JMS12" s="538"/>
      <c r="JMT12" s="538"/>
      <c r="JMU12" s="538"/>
      <c r="JMV12" s="538"/>
      <c r="JMW12" s="538"/>
      <c r="JMX12" s="538"/>
      <c r="JMY12" s="538"/>
      <c r="JMZ12" s="538"/>
      <c r="JNA12" s="538"/>
      <c r="JNB12" s="538"/>
      <c r="JNC12" s="538"/>
      <c r="JND12" s="538"/>
      <c r="JNE12" s="538"/>
      <c r="JNF12" s="538"/>
      <c r="JNG12" s="538"/>
      <c r="JNH12" s="538"/>
      <c r="JNI12" s="538"/>
      <c r="JNJ12" s="538"/>
      <c r="JNK12" s="538"/>
      <c r="JNL12" s="538"/>
      <c r="JNM12" s="538"/>
      <c r="JNN12" s="538"/>
      <c r="JNO12" s="538"/>
      <c r="JNP12" s="538"/>
      <c r="JNQ12" s="538"/>
      <c r="JNR12" s="538"/>
      <c r="JNS12" s="538"/>
      <c r="JNT12" s="538"/>
      <c r="JNU12" s="538"/>
      <c r="JNV12" s="538"/>
      <c r="JNW12" s="538"/>
      <c r="JNX12" s="538"/>
      <c r="JNY12" s="538"/>
      <c r="JNZ12" s="538"/>
      <c r="JOA12" s="538"/>
      <c r="JOB12" s="538"/>
      <c r="JOC12" s="538"/>
      <c r="JOD12" s="538"/>
      <c r="JOE12" s="538"/>
      <c r="JOF12" s="538"/>
      <c r="JOG12" s="538"/>
      <c r="JOH12" s="538"/>
      <c r="JOI12" s="538"/>
      <c r="JOJ12" s="538"/>
      <c r="JOK12" s="538"/>
      <c r="JOL12" s="538"/>
      <c r="JOM12" s="538"/>
      <c r="JON12" s="538"/>
      <c r="JOO12" s="538"/>
      <c r="JOP12" s="538"/>
      <c r="JOQ12" s="538"/>
      <c r="JOR12" s="538"/>
      <c r="JOS12" s="538"/>
      <c r="JOT12" s="538"/>
      <c r="JOU12" s="538"/>
      <c r="JOV12" s="538"/>
      <c r="JOW12" s="538"/>
      <c r="JOX12" s="538"/>
      <c r="JOY12" s="538"/>
      <c r="JOZ12" s="538"/>
      <c r="JPA12" s="538"/>
      <c r="JPB12" s="538"/>
      <c r="JPC12" s="538"/>
      <c r="JPD12" s="538"/>
      <c r="JPE12" s="538"/>
      <c r="JPF12" s="538"/>
      <c r="JPG12" s="538"/>
      <c r="JPH12" s="538"/>
      <c r="JPI12" s="538"/>
      <c r="JPJ12" s="538"/>
      <c r="JPK12" s="538"/>
      <c r="JPL12" s="538"/>
      <c r="JPM12" s="538"/>
      <c r="JPN12" s="538"/>
      <c r="JPO12" s="538"/>
      <c r="JPP12" s="538"/>
      <c r="JPQ12" s="538"/>
      <c r="JPR12" s="538"/>
      <c r="JPS12" s="538"/>
      <c r="JPT12" s="538"/>
      <c r="JPU12" s="538"/>
      <c r="JPV12" s="538"/>
      <c r="JPW12" s="538"/>
      <c r="JPX12" s="538"/>
      <c r="JPY12" s="538"/>
      <c r="JPZ12" s="538"/>
      <c r="JQA12" s="538"/>
      <c r="JQB12" s="538"/>
      <c r="JQC12" s="538"/>
      <c r="JQD12" s="538"/>
      <c r="JQE12" s="538"/>
      <c r="JQF12" s="538"/>
      <c r="JQG12" s="538"/>
      <c r="JQH12" s="538"/>
      <c r="JQI12" s="538"/>
      <c r="JQJ12" s="538"/>
      <c r="JQK12" s="538"/>
      <c r="JQL12" s="538"/>
      <c r="JQM12" s="538"/>
      <c r="JQN12" s="538"/>
      <c r="JQO12" s="538"/>
      <c r="JQP12" s="538"/>
      <c r="JQQ12" s="538"/>
      <c r="JQR12" s="538"/>
      <c r="JQS12" s="538"/>
      <c r="JQT12" s="538"/>
      <c r="JQU12" s="538"/>
      <c r="JQV12" s="538"/>
      <c r="JQW12" s="538"/>
      <c r="JQX12" s="538"/>
      <c r="JQY12" s="538"/>
      <c r="JQZ12" s="538"/>
      <c r="JRA12" s="538"/>
      <c r="JRB12" s="538"/>
      <c r="JRC12" s="538"/>
      <c r="JRD12" s="538"/>
      <c r="JRE12" s="538"/>
      <c r="JRF12" s="538"/>
      <c r="JRG12" s="538"/>
      <c r="JRH12" s="538"/>
      <c r="JRI12" s="538"/>
      <c r="JRJ12" s="538"/>
      <c r="JRK12" s="538"/>
      <c r="JRL12" s="538"/>
      <c r="JRM12" s="538"/>
      <c r="JRN12" s="538"/>
      <c r="JRO12" s="538"/>
      <c r="JRP12" s="538"/>
      <c r="JRQ12" s="538"/>
      <c r="JRR12" s="538"/>
      <c r="JRS12" s="538"/>
      <c r="JRT12" s="538"/>
      <c r="JRU12" s="538"/>
      <c r="JRV12" s="538"/>
      <c r="JRW12" s="538"/>
      <c r="JRX12" s="538"/>
      <c r="JRY12" s="538"/>
      <c r="JRZ12" s="538"/>
      <c r="JSA12" s="538"/>
      <c r="JSB12" s="538"/>
      <c r="JSC12" s="538"/>
      <c r="JSD12" s="538"/>
      <c r="JSE12" s="538"/>
      <c r="JSF12" s="538"/>
      <c r="JSG12" s="538"/>
      <c r="JSH12" s="538"/>
      <c r="JSI12" s="538"/>
      <c r="JSJ12" s="538"/>
      <c r="JSK12" s="538"/>
      <c r="JSL12" s="538"/>
      <c r="JSM12" s="538"/>
      <c r="JSN12" s="538"/>
      <c r="JSO12" s="538"/>
      <c r="JSP12" s="538"/>
      <c r="JSQ12" s="538"/>
      <c r="JSR12" s="538"/>
      <c r="JSS12" s="538"/>
      <c r="JST12" s="538"/>
      <c r="JSU12" s="538"/>
      <c r="JSV12" s="538"/>
      <c r="JSW12" s="538"/>
      <c r="JSX12" s="538"/>
      <c r="JSY12" s="538"/>
      <c r="JSZ12" s="538"/>
      <c r="JTA12" s="538"/>
      <c r="JTB12" s="538"/>
      <c r="JTC12" s="538"/>
      <c r="JTD12" s="538"/>
      <c r="JTE12" s="538"/>
      <c r="JTF12" s="538"/>
      <c r="JTG12" s="538"/>
      <c r="JTH12" s="538"/>
      <c r="JTI12" s="538"/>
      <c r="JTJ12" s="538"/>
      <c r="JTK12" s="538"/>
      <c r="JTL12" s="538"/>
      <c r="JTM12" s="538"/>
      <c r="JTN12" s="538"/>
      <c r="JTO12" s="538"/>
      <c r="JTP12" s="538"/>
      <c r="JTQ12" s="538"/>
      <c r="JTR12" s="538"/>
      <c r="JTS12" s="538"/>
      <c r="JTT12" s="538"/>
      <c r="JTU12" s="538"/>
      <c r="JTV12" s="538"/>
      <c r="JTW12" s="538"/>
      <c r="JTX12" s="538"/>
      <c r="JTY12" s="538"/>
      <c r="JTZ12" s="538"/>
      <c r="JUA12" s="538"/>
      <c r="JUB12" s="538"/>
      <c r="JUC12" s="538"/>
      <c r="JUD12" s="538"/>
      <c r="JUE12" s="538"/>
      <c r="JUF12" s="538"/>
      <c r="JUG12" s="538"/>
      <c r="JUH12" s="538"/>
      <c r="JUI12" s="538"/>
      <c r="JUJ12" s="538"/>
      <c r="JUK12" s="538"/>
      <c r="JUL12" s="538"/>
      <c r="JUM12" s="538"/>
      <c r="JUN12" s="538"/>
      <c r="JUO12" s="538"/>
      <c r="JUP12" s="538"/>
      <c r="JUQ12" s="538"/>
      <c r="JUR12" s="538"/>
      <c r="JUS12" s="538"/>
      <c r="JUT12" s="538"/>
      <c r="JUU12" s="538"/>
      <c r="JUV12" s="538"/>
      <c r="JUW12" s="538"/>
      <c r="JUX12" s="538"/>
      <c r="JUY12" s="538"/>
      <c r="JUZ12" s="538"/>
      <c r="JVA12" s="538"/>
      <c r="JVB12" s="538"/>
      <c r="JVC12" s="538"/>
      <c r="JVD12" s="538"/>
      <c r="JVE12" s="538"/>
      <c r="JVF12" s="538"/>
      <c r="JVG12" s="538"/>
      <c r="JVH12" s="538"/>
      <c r="JVI12" s="538"/>
      <c r="JVJ12" s="538"/>
      <c r="JVK12" s="538"/>
      <c r="JVL12" s="538"/>
      <c r="JVM12" s="538"/>
      <c r="JVN12" s="538"/>
      <c r="JVO12" s="538"/>
      <c r="JVP12" s="538"/>
      <c r="JVQ12" s="538"/>
      <c r="JVR12" s="538"/>
      <c r="JVS12" s="538"/>
      <c r="JVT12" s="538"/>
      <c r="JVU12" s="538"/>
      <c r="JVV12" s="538"/>
      <c r="JVW12" s="538"/>
      <c r="JVX12" s="538"/>
      <c r="JVY12" s="538"/>
      <c r="JVZ12" s="538"/>
      <c r="JWA12" s="538"/>
      <c r="JWB12" s="538"/>
      <c r="JWC12" s="538"/>
      <c r="JWD12" s="538"/>
      <c r="JWE12" s="538"/>
      <c r="JWF12" s="538"/>
      <c r="JWG12" s="538"/>
      <c r="JWH12" s="538"/>
      <c r="JWI12" s="538"/>
      <c r="JWJ12" s="538"/>
      <c r="JWK12" s="538"/>
      <c r="JWL12" s="538"/>
      <c r="JWM12" s="538"/>
      <c r="JWN12" s="538"/>
      <c r="JWO12" s="538"/>
      <c r="JWP12" s="538"/>
      <c r="JWQ12" s="538"/>
      <c r="JWR12" s="538"/>
      <c r="JWS12" s="538"/>
      <c r="JWT12" s="538"/>
      <c r="JWU12" s="538"/>
      <c r="JWV12" s="538"/>
      <c r="JWW12" s="538"/>
      <c r="JWX12" s="538"/>
      <c r="JWY12" s="538"/>
      <c r="JWZ12" s="538"/>
      <c r="JXA12" s="538"/>
      <c r="JXB12" s="538"/>
      <c r="JXC12" s="538"/>
      <c r="JXD12" s="538"/>
      <c r="JXE12" s="538"/>
      <c r="JXF12" s="538"/>
      <c r="JXG12" s="538"/>
      <c r="JXH12" s="538"/>
      <c r="JXI12" s="538"/>
      <c r="JXJ12" s="538"/>
      <c r="JXK12" s="538"/>
      <c r="JXL12" s="538"/>
      <c r="JXM12" s="538"/>
      <c r="JXN12" s="538"/>
      <c r="JXO12" s="538"/>
      <c r="JXP12" s="538"/>
      <c r="JXQ12" s="538"/>
      <c r="JXR12" s="538"/>
      <c r="JXS12" s="538"/>
      <c r="JXT12" s="538"/>
      <c r="JXU12" s="538"/>
      <c r="JXV12" s="538"/>
      <c r="JXW12" s="538"/>
      <c r="JXX12" s="538"/>
      <c r="JXY12" s="538"/>
      <c r="JXZ12" s="538"/>
      <c r="JYA12" s="538"/>
      <c r="JYB12" s="538"/>
      <c r="JYC12" s="538"/>
      <c r="JYD12" s="538"/>
      <c r="JYE12" s="538"/>
      <c r="JYF12" s="538"/>
      <c r="JYG12" s="538"/>
      <c r="JYH12" s="538"/>
      <c r="JYI12" s="538"/>
      <c r="JYJ12" s="538"/>
      <c r="JYK12" s="538"/>
      <c r="JYL12" s="538"/>
      <c r="JYM12" s="538"/>
      <c r="JYN12" s="538"/>
      <c r="JYO12" s="538"/>
      <c r="JYP12" s="538"/>
      <c r="JYQ12" s="538"/>
      <c r="JYR12" s="538"/>
      <c r="JYS12" s="538"/>
      <c r="JYT12" s="538"/>
      <c r="JYU12" s="538"/>
      <c r="JYV12" s="538"/>
      <c r="JYW12" s="538"/>
      <c r="JYX12" s="538"/>
      <c r="JYY12" s="538"/>
      <c r="JYZ12" s="538"/>
      <c r="JZA12" s="538"/>
      <c r="JZB12" s="538"/>
      <c r="JZC12" s="538"/>
      <c r="JZD12" s="538"/>
      <c r="JZE12" s="538"/>
      <c r="JZF12" s="538"/>
      <c r="JZG12" s="538"/>
      <c r="JZH12" s="538"/>
      <c r="JZI12" s="538"/>
      <c r="JZJ12" s="538"/>
      <c r="JZK12" s="538"/>
      <c r="JZL12" s="538"/>
      <c r="JZM12" s="538"/>
      <c r="JZN12" s="538"/>
      <c r="JZO12" s="538"/>
      <c r="JZP12" s="538"/>
      <c r="JZQ12" s="538"/>
      <c r="JZR12" s="538"/>
      <c r="JZS12" s="538"/>
      <c r="JZT12" s="538"/>
      <c r="JZU12" s="538"/>
      <c r="JZV12" s="538"/>
      <c r="JZW12" s="538"/>
      <c r="JZX12" s="538"/>
      <c r="JZY12" s="538"/>
      <c r="JZZ12" s="538"/>
      <c r="KAA12" s="538"/>
      <c r="KAB12" s="538"/>
      <c r="KAC12" s="538"/>
      <c r="KAD12" s="538"/>
      <c r="KAE12" s="538"/>
      <c r="KAF12" s="538"/>
      <c r="KAG12" s="538"/>
      <c r="KAH12" s="538"/>
      <c r="KAI12" s="538"/>
      <c r="KAJ12" s="538"/>
      <c r="KAK12" s="538"/>
      <c r="KAL12" s="538"/>
      <c r="KAM12" s="538"/>
      <c r="KAN12" s="538"/>
      <c r="KAO12" s="538"/>
      <c r="KAP12" s="538"/>
      <c r="KAQ12" s="538"/>
      <c r="KAR12" s="538"/>
      <c r="KAS12" s="538"/>
      <c r="KAT12" s="538"/>
      <c r="KAU12" s="538"/>
      <c r="KAV12" s="538"/>
      <c r="KAW12" s="538"/>
      <c r="KAX12" s="538"/>
      <c r="KAY12" s="538"/>
      <c r="KAZ12" s="538"/>
      <c r="KBA12" s="538"/>
      <c r="KBB12" s="538"/>
      <c r="KBC12" s="538"/>
      <c r="KBD12" s="538"/>
      <c r="KBE12" s="538"/>
      <c r="KBF12" s="538"/>
      <c r="KBG12" s="538"/>
      <c r="KBH12" s="538"/>
      <c r="KBI12" s="538"/>
      <c r="KBJ12" s="538"/>
      <c r="KBK12" s="538"/>
      <c r="KBL12" s="538"/>
      <c r="KBM12" s="538"/>
      <c r="KBN12" s="538"/>
      <c r="KBO12" s="538"/>
      <c r="KBP12" s="538"/>
      <c r="KBQ12" s="538"/>
      <c r="KBR12" s="538"/>
      <c r="KBS12" s="538"/>
      <c r="KBT12" s="538"/>
      <c r="KBU12" s="538"/>
      <c r="KBV12" s="538"/>
      <c r="KBW12" s="538"/>
      <c r="KBX12" s="538"/>
      <c r="KBY12" s="538"/>
      <c r="KBZ12" s="538"/>
      <c r="KCA12" s="538"/>
      <c r="KCB12" s="538"/>
      <c r="KCC12" s="538"/>
      <c r="KCD12" s="538"/>
      <c r="KCE12" s="538"/>
      <c r="KCF12" s="538"/>
      <c r="KCG12" s="538"/>
      <c r="KCH12" s="538"/>
      <c r="KCI12" s="538"/>
      <c r="KCJ12" s="538"/>
      <c r="KCK12" s="538"/>
      <c r="KCL12" s="538"/>
      <c r="KCM12" s="538"/>
      <c r="KCN12" s="538"/>
      <c r="KCO12" s="538"/>
      <c r="KCP12" s="538"/>
      <c r="KCQ12" s="538"/>
      <c r="KCR12" s="538"/>
      <c r="KCS12" s="538"/>
      <c r="KCT12" s="538"/>
      <c r="KCU12" s="538"/>
      <c r="KCV12" s="538"/>
      <c r="KCW12" s="538"/>
      <c r="KCX12" s="538"/>
      <c r="KCY12" s="538"/>
      <c r="KCZ12" s="538"/>
      <c r="KDA12" s="538"/>
      <c r="KDB12" s="538"/>
      <c r="KDC12" s="538"/>
      <c r="KDD12" s="538"/>
      <c r="KDE12" s="538"/>
      <c r="KDF12" s="538"/>
      <c r="KDG12" s="538"/>
      <c r="KDH12" s="538"/>
      <c r="KDI12" s="538"/>
      <c r="KDJ12" s="538"/>
      <c r="KDK12" s="538"/>
      <c r="KDL12" s="538"/>
      <c r="KDM12" s="538"/>
      <c r="KDN12" s="538"/>
      <c r="KDO12" s="538"/>
      <c r="KDP12" s="538"/>
      <c r="KDQ12" s="538"/>
      <c r="KDR12" s="538"/>
      <c r="KDS12" s="538"/>
      <c r="KDT12" s="538"/>
      <c r="KDU12" s="538"/>
      <c r="KDV12" s="538"/>
      <c r="KDW12" s="538"/>
      <c r="KDX12" s="538"/>
      <c r="KDY12" s="538"/>
      <c r="KDZ12" s="538"/>
      <c r="KEA12" s="538"/>
      <c r="KEB12" s="538"/>
      <c r="KEC12" s="538"/>
      <c r="KED12" s="538"/>
      <c r="KEE12" s="538"/>
      <c r="KEF12" s="538"/>
      <c r="KEG12" s="538"/>
      <c r="KEH12" s="538"/>
      <c r="KEI12" s="538"/>
      <c r="KEJ12" s="538"/>
      <c r="KEK12" s="538"/>
      <c r="KEL12" s="538"/>
      <c r="KEM12" s="538"/>
      <c r="KEN12" s="538"/>
      <c r="KEO12" s="538"/>
      <c r="KEP12" s="538"/>
      <c r="KEQ12" s="538"/>
      <c r="KER12" s="538"/>
      <c r="KES12" s="538"/>
      <c r="KET12" s="538"/>
      <c r="KEU12" s="538"/>
      <c r="KEV12" s="538"/>
      <c r="KEW12" s="538"/>
      <c r="KEX12" s="538"/>
      <c r="KEY12" s="538"/>
      <c r="KEZ12" s="538"/>
      <c r="KFA12" s="538"/>
      <c r="KFB12" s="538"/>
      <c r="KFC12" s="538"/>
      <c r="KFD12" s="538"/>
      <c r="KFE12" s="538"/>
      <c r="KFF12" s="538"/>
      <c r="KFG12" s="538"/>
      <c r="KFH12" s="538"/>
      <c r="KFI12" s="538"/>
      <c r="KFJ12" s="538"/>
      <c r="KFK12" s="538"/>
      <c r="KFL12" s="538"/>
      <c r="KFM12" s="538"/>
      <c r="KFN12" s="538"/>
      <c r="KFO12" s="538"/>
      <c r="KFP12" s="538"/>
      <c r="KFQ12" s="538"/>
      <c r="KFR12" s="538"/>
      <c r="KFS12" s="538"/>
      <c r="KFT12" s="538"/>
      <c r="KFU12" s="538"/>
      <c r="KFV12" s="538"/>
      <c r="KFW12" s="538"/>
      <c r="KFX12" s="538"/>
      <c r="KFY12" s="538"/>
      <c r="KFZ12" s="538"/>
      <c r="KGA12" s="538"/>
      <c r="KGB12" s="538"/>
      <c r="KGC12" s="538"/>
      <c r="KGD12" s="538"/>
      <c r="KGE12" s="538"/>
      <c r="KGF12" s="538"/>
      <c r="KGG12" s="538"/>
      <c r="KGH12" s="538"/>
      <c r="KGI12" s="538"/>
      <c r="KGJ12" s="538"/>
      <c r="KGK12" s="538"/>
      <c r="KGL12" s="538"/>
      <c r="KGM12" s="538"/>
      <c r="KGN12" s="538"/>
      <c r="KGO12" s="538"/>
      <c r="KGP12" s="538"/>
      <c r="KGQ12" s="538"/>
      <c r="KGR12" s="538"/>
      <c r="KGS12" s="538"/>
      <c r="KGT12" s="538"/>
      <c r="KGU12" s="538"/>
      <c r="KGV12" s="538"/>
      <c r="KGW12" s="538"/>
      <c r="KGX12" s="538"/>
      <c r="KGY12" s="538"/>
      <c r="KGZ12" s="538"/>
      <c r="KHA12" s="538"/>
      <c r="KHB12" s="538"/>
      <c r="KHC12" s="538"/>
      <c r="KHD12" s="538"/>
      <c r="KHE12" s="538"/>
      <c r="KHF12" s="538"/>
      <c r="KHG12" s="538"/>
      <c r="KHH12" s="538"/>
      <c r="KHI12" s="538"/>
      <c r="KHJ12" s="538"/>
      <c r="KHK12" s="538"/>
      <c r="KHL12" s="538"/>
      <c r="KHM12" s="538"/>
      <c r="KHN12" s="538"/>
      <c r="KHO12" s="538"/>
      <c r="KHP12" s="538"/>
      <c r="KHQ12" s="538"/>
      <c r="KHR12" s="538"/>
      <c r="KHS12" s="538"/>
      <c r="KHT12" s="538"/>
      <c r="KHU12" s="538"/>
      <c r="KHV12" s="538"/>
      <c r="KHW12" s="538"/>
      <c r="KHX12" s="538"/>
      <c r="KHY12" s="538"/>
      <c r="KHZ12" s="538"/>
      <c r="KIA12" s="538"/>
      <c r="KIB12" s="538"/>
      <c r="KIC12" s="538"/>
      <c r="KID12" s="538"/>
      <c r="KIE12" s="538"/>
      <c r="KIF12" s="538"/>
      <c r="KIG12" s="538"/>
      <c r="KIH12" s="538"/>
      <c r="KII12" s="538"/>
      <c r="KIJ12" s="538"/>
      <c r="KIK12" s="538"/>
      <c r="KIL12" s="538"/>
      <c r="KIM12" s="538"/>
      <c r="KIN12" s="538"/>
      <c r="KIO12" s="538"/>
      <c r="KIP12" s="538"/>
      <c r="KIQ12" s="538"/>
      <c r="KIR12" s="538"/>
      <c r="KIS12" s="538"/>
      <c r="KIT12" s="538"/>
      <c r="KIU12" s="538"/>
      <c r="KIV12" s="538"/>
      <c r="KIW12" s="538"/>
      <c r="KIX12" s="538"/>
      <c r="KIY12" s="538"/>
      <c r="KIZ12" s="538"/>
      <c r="KJA12" s="538"/>
      <c r="KJB12" s="538"/>
      <c r="KJC12" s="538"/>
      <c r="KJD12" s="538"/>
      <c r="KJE12" s="538"/>
      <c r="KJF12" s="538"/>
      <c r="KJG12" s="538"/>
      <c r="KJH12" s="538"/>
      <c r="KJI12" s="538"/>
      <c r="KJJ12" s="538"/>
      <c r="KJK12" s="538"/>
      <c r="KJL12" s="538"/>
      <c r="KJM12" s="538"/>
      <c r="KJN12" s="538"/>
      <c r="KJO12" s="538"/>
      <c r="KJP12" s="538"/>
      <c r="KJQ12" s="538"/>
      <c r="KJR12" s="538"/>
      <c r="KJS12" s="538"/>
      <c r="KJT12" s="538"/>
      <c r="KJU12" s="538"/>
      <c r="KJV12" s="538"/>
      <c r="KJW12" s="538"/>
      <c r="KJX12" s="538"/>
      <c r="KJY12" s="538"/>
      <c r="KJZ12" s="538"/>
      <c r="KKA12" s="538"/>
      <c r="KKB12" s="538"/>
      <c r="KKC12" s="538"/>
      <c r="KKD12" s="538"/>
      <c r="KKE12" s="538"/>
      <c r="KKF12" s="538"/>
      <c r="KKG12" s="538"/>
      <c r="KKH12" s="538"/>
      <c r="KKI12" s="538"/>
      <c r="KKJ12" s="538"/>
      <c r="KKK12" s="538"/>
      <c r="KKL12" s="538"/>
      <c r="KKM12" s="538"/>
      <c r="KKN12" s="538"/>
      <c r="KKO12" s="538"/>
      <c r="KKP12" s="538"/>
      <c r="KKQ12" s="538"/>
      <c r="KKR12" s="538"/>
      <c r="KKS12" s="538"/>
      <c r="KKT12" s="538"/>
      <c r="KKU12" s="538"/>
      <c r="KKV12" s="538"/>
      <c r="KKW12" s="538"/>
      <c r="KKX12" s="538"/>
      <c r="KKY12" s="538"/>
      <c r="KKZ12" s="538"/>
      <c r="KLA12" s="538"/>
      <c r="KLB12" s="538"/>
      <c r="KLC12" s="538"/>
      <c r="KLD12" s="538"/>
      <c r="KLE12" s="538"/>
      <c r="KLF12" s="538"/>
      <c r="KLG12" s="538"/>
      <c r="KLH12" s="538"/>
      <c r="KLI12" s="538"/>
      <c r="KLJ12" s="538"/>
      <c r="KLK12" s="538"/>
      <c r="KLL12" s="538"/>
      <c r="KLM12" s="538"/>
      <c r="KLN12" s="538"/>
      <c r="KLO12" s="538"/>
      <c r="KLP12" s="538"/>
      <c r="KLQ12" s="538"/>
      <c r="KLR12" s="538"/>
      <c r="KLS12" s="538"/>
      <c r="KLT12" s="538"/>
      <c r="KLU12" s="538"/>
      <c r="KLV12" s="538"/>
      <c r="KLW12" s="538"/>
      <c r="KLX12" s="538"/>
      <c r="KLY12" s="538"/>
      <c r="KLZ12" s="538"/>
      <c r="KMA12" s="538"/>
      <c r="KMB12" s="538"/>
      <c r="KMC12" s="538"/>
      <c r="KMD12" s="538"/>
      <c r="KME12" s="538"/>
      <c r="KMF12" s="538"/>
      <c r="KMG12" s="538"/>
      <c r="KMH12" s="538"/>
      <c r="KMI12" s="538"/>
      <c r="KMJ12" s="538"/>
      <c r="KMK12" s="538"/>
      <c r="KML12" s="538"/>
      <c r="KMM12" s="538"/>
      <c r="KMN12" s="538"/>
      <c r="KMO12" s="538"/>
      <c r="KMP12" s="538"/>
      <c r="KMQ12" s="538"/>
      <c r="KMR12" s="538"/>
      <c r="KMS12" s="538"/>
      <c r="KMT12" s="538"/>
      <c r="KMU12" s="538"/>
      <c r="KMV12" s="538"/>
      <c r="KMW12" s="538"/>
      <c r="KMX12" s="538"/>
      <c r="KMY12" s="538"/>
      <c r="KMZ12" s="538"/>
      <c r="KNA12" s="538"/>
      <c r="KNB12" s="538"/>
      <c r="KNC12" s="538"/>
      <c r="KND12" s="538"/>
      <c r="KNE12" s="538"/>
      <c r="KNF12" s="538"/>
      <c r="KNG12" s="538"/>
      <c r="KNH12" s="538"/>
      <c r="KNI12" s="538"/>
      <c r="KNJ12" s="538"/>
      <c r="KNK12" s="538"/>
      <c r="KNL12" s="538"/>
      <c r="KNM12" s="538"/>
      <c r="KNN12" s="538"/>
      <c r="KNO12" s="538"/>
      <c r="KNP12" s="538"/>
      <c r="KNQ12" s="538"/>
      <c r="KNR12" s="538"/>
      <c r="KNS12" s="538"/>
      <c r="KNT12" s="538"/>
      <c r="KNU12" s="538"/>
      <c r="KNV12" s="538"/>
      <c r="KNW12" s="538"/>
      <c r="KNX12" s="538"/>
      <c r="KNY12" s="538"/>
      <c r="KNZ12" s="538"/>
      <c r="KOA12" s="538"/>
      <c r="KOB12" s="538"/>
      <c r="KOC12" s="538"/>
      <c r="KOD12" s="538"/>
      <c r="KOE12" s="538"/>
      <c r="KOF12" s="538"/>
      <c r="KOG12" s="538"/>
      <c r="KOH12" s="538"/>
      <c r="KOI12" s="538"/>
      <c r="KOJ12" s="538"/>
      <c r="KOK12" s="538"/>
      <c r="KOL12" s="538"/>
      <c r="KOM12" s="538"/>
      <c r="KON12" s="538"/>
      <c r="KOO12" s="538"/>
      <c r="KOP12" s="538"/>
      <c r="KOQ12" s="538"/>
      <c r="KOR12" s="538"/>
      <c r="KOS12" s="538"/>
      <c r="KOT12" s="538"/>
      <c r="KOU12" s="538"/>
      <c r="KOV12" s="538"/>
      <c r="KOW12" s="538"/>
      <c r="KOX12" s="538"/>
      <c r="KOY12" s="538"/>
      <c r="KOZ12" s="538"/>
      <c r="KPA12" s="538"/>
      <c r="KPB12" s="538"/>
      <c r="KPC12" s="538"/>
      <c r="KPD12" s="538"/>
      <c r="KPE12" s="538"/>
      <c r="KPF12" s="538"/>
      <c r="KPG12" s="538"/>
      <c r="KPH12" s="538"/>
      <c r="KPI12" s="538"/>
      <c r="KPJ12" s="538"/>
      <c r="KPK12" s="538"/>
      <c r="KPL12" s="538"/>
      <c r="KPM12" s="538"/>
      <c r="KPN12" s="538"/>
      <c r="KPO12" s="538"/>
      <c r="KPP12" s="538"/>
      <c r="KPQ12" s="538"/>
      <c r="KPR12" s="538"/>
      <c r="KPS12" s="538"/>
      <c r="KPT12" s="538"/>
      <c r="KPU12" s="538"/>
      <c r="KPV12" s="538"/>
      <c r="KPW12" s="538"/>
      <c r="KPX12" s="538"/>
      <c r="KPY12" s="538"/>
      <c r="KPZ12" s="538"/>
      <c r="KQA12" s="538"/>
      <c r="KQB12" s="538"/>
      <c r="KQC12" s="538"/>
      <c r="KQD12" s="538"/>
      <c r="KQE12" s="538"/>
      <c r="KQF12" s="538"/>
      <c r="KQG12" s="538"/>
      <c r="KQH12" s="538"/>
      <c r="KQI12" s="538"/>
      <c r="KQJ12" s="538"/>
      <c r="KQK12" s="538"/>
      <c r="KQL12" s="538"/>
      <c r="KQM12" s="538"/>
      <c r="KQN12" s="538"/>
      <c r="KQO12" s="538"/>
      <c r="KQP12" s="538"/>
      <c r="KQQ12" s="538"/>
      <c r="KQR12" s="538"/>
      <c r="KQS12" s="538"/>
      <c r="KQT12" s="538"/>
      <c r="KQU12" s="538"/>
      <c r="KQV12" s="538"/>
      <c r="KQW12" s="538"/>
      <c r="KQX12" s="538"/>
      <c r="KQY12" s="538"/>
      <c r="KQZ12" s="538"/>
      <c r="KRA12" s="538"/>
      <c r="KRB12" s="538"/>
      <c r="KRC12" s="538"/>
      <c r="KRD12" s="538"/>
      <c r="KRE12" s="538"/>
      <c r="KRF12" s="538"/>
      <c r="KRG12" s="538"/>
      <c r="KRH12" s="538"/>
      <c r="KRI12" s="538"/>
      <c r="KRJ12" s="538"/>
      <c r="KRK12" s="538"/>
      <c r="KRL12" s="538"/>
      <c r="KRM12" s="538"/>
      <c r="KRN12" s="538"/>
      <c r="KRO12" s="538"/>
      <c r="KRP12" s="538"/>
      <c r="KRQ12" s="538"/>
      <c r="KRR12" s="538"/>
      <c r="KRS12" s="538"/>
      <c r="KRT12" s="538"/>
      <c r="KRU12" s="538"/>
      <c r="KRV12" s="538"/>
      <c r="KRW12" s="538"/>
      <c r="KRX12" s="538"/>
      <c r="KRY12" s="538"/>
      <c r="KRZ12" s="538"/>
      <c r="KSA12" s="538"/>
      <c r="KSB12" s="538"/>
      <c r="KSC12" s="538"/>
      <c r="KSD12" s="538"/>
      <c r="KSE12" s="538"/>
      <c r="KSF12" s="538"/>
      <c r="KSG12" s="538"/>
      <c r="KSH12" s="538"/>
      <c r="KSI12" s="538"/>
      <c r="KSJ12" s="538"/>
      <c r="KSK12" s="538"/>
      <c r="KSL12" s="538"/>
      <c r="KSM12" s="538"/>
      <c r="KSN12" s="538"/>
      <c r="KSO12" s="538"/>
      <c r="KSP12" s="538"/>
      <c r="KSQ12" s="538"/>
      <c r="KSR12" s="538"/>
      <c r="KSS12" s="538"/>
      <c r="KST12" s="538"/>
      <c r="KSU12" s="538"/>
      <c r="KSV12" s="538"/>
      <c r="KSW12" s="538"/>
      <c r="KSX12" s="538"/>
      <c r="KSY12" s="538"/>
      <c r="KSZ12" s="538"/>
      <c r="KTA12" s="538"/>
      <c r="KTB12" s="538"/>
      <c r="KTC12" s="538"/>
      <c r="KTD12" s="538"/>
      <c r="KTE12" s="538"/>
      <c r="KTF12" s="538"/>
      <c r="KTG12" s="538"/>
      <c r="KTH12" s="538"/>
      <c r="KTI12" s="538"/>
      <c r="KTJ12" s="538"/>
      <c r="KTK12" s="538"/>
      <c r="KTL12" s="538"/>
      <c r="KTM12" s="538"/>
      <c r="KTN12" s="538"/>
      <c r="KTO12" s="538"/>
      <c r="KTP12" s="538"/>
      <c r="KTQ12" s="538"/>
      <c r="KTR12" s="538"/>
      <c r="KTS12" s="538"/>
      <c r="KTT12" s="538"/>
      <c r="KTU12" s="538"/>
      <c r="KTV12" s="538"/>
      <c r="KTW12" s="538"/>
      <c r="KTX12" s="538"/>
      <c r="KTY12" s="538"/>
      <c r="KTZ12" s="538"/>
      <c r="KUA12" s="538"/>
      <c r="KUB12" s="538"/>
      <c r="KUC12" s="538"/>
      <c r="KUD12" s="538"/>
      <c r="KUE12" s="538"/>
      <c r="KUF12" s="538"/>
      <c r="KUG12" s="538"/>
      <c r="KUH12" s="538"/>
      <c r="KUI12" s="538"/>
      <c r="KUJ12" s="538"/>
      <c r="KUK12" s="538"/>
      <c r="KUL12" s="538"/>
      <c r="KUM12" s="538"/>
      <c r="KUN12" s="538"/>
      <c r="KUO12" s="538"/>
      <c r="KUP12" s="538"/>
      <c r="KUQ12" s="538"/>
      <c r="KUR12" s="538"/>
      <c r="KUS12" s="538"/>
      <c r="KUT12" s="538"/>
      <c r="KUU12" s="538"/>
      <c r="KUV12" s="538"/>
      <c r="KUW12" s="538"/>
      <c r="KUX12" s="538"/>
      <c r="KUY12" s="538"/>
      <c r="KUZ12" s="538"/>
      <c r="KVA12" s="538"/>
      <c r="KVB12" s="538"/>
      <c r="KVC12" s="538"/>
      <c r="KVD12" s="538"/>
      <c r="KVE12" s="538"/>
      <c r="KVF12" s="538"/>
      <c r="KVG12" s="538"/>
      <c r="KVH12" s="538"/>
      <c r="KVI12" s="538"/>
      <c r="KVJ12" s="538"/>
      <c r="KVK12" s="538"/>
      <c r="KVL12" s="538"/>
      <c r="KVM12" s="538"/>
      <c r="KVN12" s="538"/>
      <c r="KVO12" s="538"/>
      <c r="KVP12" s="538"/>
      <c r="KVQ12" s="538"/>
      <c r="KVR12" s="538"/>
      <c r="KVS12" s="538"/>
      <c r="KVT12" s="538"/>
      <c r="KVU12" s="538"/>
      <c r="KVV12" s="538"/>
      <c r="KVW12" s="538"/>
      <c r="KVX12" s="538"/>
      <c r="KVY12" s="538"/>
      <c r="KVZ12" s="538"/>
      <c r="KWA12" s="538"/>
      <c r="KWB12" s="538"/>
      <c r="KWC12" s="538"/>
      <c r="KWD12" s="538"/>
      <c r="KWE12" s="538"/>
      <c r="KWF12" s="538"/>
      <c r="KWG12" s="538"/>
      <c r="KWH12" s="538"/>
      <c r="KWI12" s="538"/>
      <c r="KWJ12" s="538"/>
      <c r="KWK12" s="538"/>
      <c r="KWL12" s="538"/>
      <c r="KWM12" s="538"/>
      <c r="KWN12" s="538"/>
      <c r="KWO12" s="538"/>
      <c r="KWP12" s="538"/>
      <c r="KWQ12" s="538"/>
      <c r="KWR12" s="538"/>
      <c r="KWS12" s="538"/>
      <c r="KWT12" s="538"/>
      <c r="KWU12" s="538"/>
      <c r="KWV12" s="538"/>
      <c r="KWW12" s="538"/>
      <c r="KWX12" s="538"/>
      <c r="KWY12" s="538"/>
      <c r="KWZ12" s="538"/>
      <c r="KXA12" s="538"/>
      <c r="KXB12" s="538"/>
      <c r="KXC12" s="538"/>
      <c r="KXD12" s="538"/>
      <c r="KXE12" s="538"/>
      <c r="KXF12" s="538"/>
      <c r="KXG12" s="538"/>
      <c r="KXH12" s="538"/>
      <c r="KXI12" s="538"/>
      <c r="KXJ12" s="538"/>
      <c r="KXK12" s="538"/>
      <c r="KXL12" s="538"/>
      <c r="KXM12" s="538"/>
      <c r="KXN12" s="538"/>
      <c r="KXO12" s="538"/>
      <c r="KXP12" s="538"/>
      <c r="KXQ12" s="538"/>
      <c r="KXR12" s="538"/>
      <c r="KXS12" s="538"/>
      <c r="KXT12" s="538"/>
      <c r="KXU12" s="538"/>
      <c r="KXV12" s="538"/>
      <c r="KXW12" s="538"/>
      <c r="KXX12" s="538"/>
      <c r="KXY12" s="538"/>
      <c r="KXZ12" s="538"/>
      <c r="KYA12" s="538"/>
      <c r="KYB12" s="538"/>
      <c r="KYC12" s="538"/>
      <c r="KYD12" s="538"/>
      <c r="KYE12" s="538"/>
      <c r="KYF12" s="538"/>
      <c r="KYG12" s="538"/>
      <c r="KYH12" s="538"/>
      <c r="KYI12" s="538"/>
      <c r="KYJ12" s="538"/>
      <c r="KYK12" s="538"/>
      <c r="KYL12" s="538"/>
      <c r="KYM12" s="538"/>
      <c r="KYN12" s="538"/>
      <c r="KYO12" s="538"/>
      <c r="KYP12" s="538"/>
      <c r="KYQ12" s="538"/>
      <c r="KYR12" s="538"/>
      <c r="KYS12" s="538"/>
      <c r="KYT12" s="538"/>
      <c r="KYU12" s="538"/>
      <c r="KYV12" s="538"/>
      <c r="KYW12" s="538"/>
      <c r="KYX12" s="538"/>
      <c r="KYY12" s="538"/>
      <c r="KYZ12" s="538"/>
      <c r="KZA12" s="538"/>
      <c r="KZB12" s="538"/>
      <c r="KZC12" s="538"/>
      <c r="KZD12" s="538"/>
      <c r="KZE12" s="538"/>
      <c r="KZF12" s="538"/>
      <c r="KZG12" s="538"/>
      <c r="KZH12" s="538"/>
      <c r="KZI12" s="538"/>
      <c r="KZJ12" s="538"/>
      <c r="KZK12" s="538"/>
      <c r="KZL12" s="538"/>
      <c r="KZM12" s="538"/>
      <c r="KZN12" s="538"/>
      <c r="KZO12" s="538"/>
      <c r="KZP12" s="538"/>
      <c r="KZQ12" s="538"/>
      <c r="KZR12" s="538"/>
      <c r="KZS12" s="538"/>
      <c r="KZT12" s="538"/>
      <c r="KZU12" s="538"/>
      <c r="KZV12" s="538"/>
      <c r="KZW12" s="538"/>
      <c r="KZX12" s="538"/>
      <c r="KZY12" s="538"/>
      <c r="KZZ12" s="538"/>
      <c r="LAA12" s="538"/>
      <c r="LAB12" s="538"/>
      <c r="LAC12" s="538"/>
      <c r="LAD12" s="538"/>
      <c r="LAE12" s="538"/>
      <c r="LAF12" s="538"/>
      <c r="LAG12" s="538"/>
      <c r="LAH12" s="538"/>
      <c r="LAI12" s="538"/>
      <c r="LAJ12" s="538"/>
      <c r="LAK12" s="538"/>
      <c r="LAL12" s="538"/>
      <c r="LAM12" s="538"/>
      <c r="LAN12" s="538"/>
      <c r="LAO12" s="538"/>
      <c r="LAP12" s="538"/>
      <c r="LAQ12" s="538"/>
      <c r="LAR12" s="538"/>
      <c r="LAS12" s="538"/>
      <c r="LAT12" s="538"/>
      <c r="LAU12" s="538"/>
      <c r="LAV12" s="538"/>
      <c r="LAW12" s="538"/>
      <c r="LAX12" s="538"/>
      <c r="LAY12" s="538"/>
      <c r="LAZ12" s="538"/>
      <c r="LBA12" s="538"/>
      <c r="LBB12" s="538"/>
      <c r="LBC12" s="538"/>
      <c r="LBD12" s="538"/>
      <c r="LBE12" s="538"/>
      <c r="LBF12" s="538"/>
      <c r="LBG12" s="538"/>
      <c r="LBH12" s="538"/>
      <c r="LBI12" s="538"/>
      <c r="LBJ12" s="538"/>
      <c r="LBK12" s="538"/>
      <c r="LBL12" s="538"/>
      <c r="LBM12" s="538"/>
      <c r="LBN12" s="538"/>
      <c r="LBO12" s="538"/>
      <c r="LBP12" s="538"/>
      <c r="LBQ12" s="538"/>
      <c r="LBR12" s="538"/>
      <c r="LBS12" s="538"/>
      <c r="LBT12" s="538"/>
      <c r="LBU12" s="538"/>
      <c r="LBV12" s="538"/>
      <c r="LBW12" s="538"/>
      <c r="LBX12" s="538"/>
      <c r="LBY12" s="538"/>
      <c r="LBZ12" s="538"/>
      <c r="LCA12" s="538"/>
      <c r="LCB12" s="538"/>
      <c r="LCC12" s="538"/>
      <c r="LCD12" s="538"/>
      <c r="LCE12" s="538"/>
      <c r="LCF12" s="538"/>
      <c r="LCG12" s="538"/>
      <c r="LCH12" s="538"/>
      <c r="LCI12" s="538"/>
      <c r="LCJ12" s="538"/>
      <c r="LCK12" s="538"/>
      <c r="LCL12" s="538"/>
      <c r="LCM12" s="538"/>
      <c r="LCN12" s="538"/>
      <c r="LCO12" s="538"/>
      <c r="LCP12" s="538"/>
      <c r="LCQ12" s="538"/>
      <c r="LCR12" s="538"/>
      <c r="LCS12" s="538"/>
      <c r="LCT12" s="538"/>
      <c r="LCU12" s="538"/>
      <c r="LCV12" s="538"/>
      <c r="LCW12" s="538"/>
      <c r="LCX12" s="538"/>
      <c r="LCY12" s="538"/>
      <c r="LCZ12" s="538"/>
      <c r="LDA12" s="538"/>
      <c r="LDB12" s="538"/>
      <c r="LDC12" s="538"/>
      <c r="LDD12" s="538"/>
      <c r="LDE12" s="538"/>
      <c r="LDF12" s="538"/>
      <c r="LDG12" s="538"/>
      <c r="LDH12" s="538"/>
      <c r="LDI12" s="538"/>
      <c r="LDJ12" s="538"/>
      <c r="LDK12" s="538"/>
      <c r="LDL12" s="538"/>
      <c r="LDM12" s="538"/>
      <c r="LDN12" s="538"/>
      <c r="LDO12" s="538"/>
      <c r="LDP12" s="538"/>
      <c r="LDQ12" s="538"/>
      <c r="LDR12" s="538"/>
      <c r="LDS12" s="538"/>
      <c r="LDT12" s="538"/>
      <c r="LDU12" s="538"/>
      <c r="LDV12" s="538"/>
      <c r="LDW12" s="538"/>
      <c r="LDX12" s="538"/>
      <c r="LDY12" s="538"/>
      <c r="LDZ12" s="538"/>
      <c r="LEA12" s="538"/>
      <c r="LEB12" s="538"/>
      <c r="LEC12" s="538"/>
      <c r="LED12" s="538"/>
      <c r="LEE12" s="538"/>
      <c r="LEF12" s="538"/>
      <c r="LEG12" s="538"/>
      <c r="LEH12" s="538"/>
      <c r="LEI12" s="538"/>
      <c r="LEJ12" s="538"/>
      <c r="LEK12" s="538"/>
      <c r="LEL12" s="538"/>
      <c r="LEM12" s="538"/>
      <c r="LEN12" s="538"/>
      <c r="LEO12" s="538"/>
      <c r="LEP12" s="538"/>
      <c r="LEQ12" s="538"/>
      <c r="LER12" s="538"/>
      <c r="LES12" s="538"/>
      <c r="LET12" s="538"/>
      <c r="LEU12" s="538"/>
      <c r="LEV12" s="538"/>
      <c r="LEW12" s="538"/>
      <c r="LEX12" s="538"/>
      <c r="LEY12" s="538"/>
      <c r="LEZ12" s="538"/>
      <c r="LFA12" s="538"/>
      <c r="LFB12" s="538"/>
      <c r="LFC12" s="538"/>
      <c r="LFD12" s="538"/>
      <c r="LFE12" s="538"/>
      <c r="LFF12" s="538"/>
      <c r="LFG12" s="538"/>
      <c r="LFH12" s="538"/>
      <c r="LFI12" s="538"/>
      <c r="LFJ12" s="538"/>
      <c r="LFK12" s="538"/>
      <c r="LFL12" s="538"/>
      <c r="LFM12" s="538"/>
      <c r="LFN12" s="538"/>
      <c r="LFO12" s="538"/>
      <c r="LFP12" s="538"/>
      <c r="LFQ12" s="538"/>
      <c r="LFR12" s="538"/>
      <c r="LFS12" s="538"/>
      <c r="LFT12" s="538"/>
      <c r="LFU12" s="538"/>
      <c r="LFV12" s="538"/>
      <c r="LFW12" s="538"/>
      <c r="LFX12" s="538"/>
      <c r="LFY12" s="538"/>
      <c r="LFZ12" s="538"/>
      <c r="LGA12" s="538"/>
      <c r="LGB12" s="538"/>
      <c r="LGC12" s="538"/>
      <c r="LGD12" s="538"/>
      <c r="LGE12" s="538"/>
      <c r="LGF12" s="538"/>
      <c r="LGG12" s="538"/>
      <c r="LGH12" s="538"/>
      <c r="LGI12" s="538"/>
      <c r="LGJ12" s="538"/>
      <c r="LGK12" s="538"/>
      <c r="LGL12" s="538"/>
      <c r="LGM12" s="538"/>
      <c r="LGN12" s="538"/>
      <c r="LGO12" s="538"/>
      <c r="LGP12" s="538"/>
      <c r="LGQ12" s="538"/>
      <c r="LGR12" s="538"/>
      <c r="LGS12" s="538"/>
      <c r="LGT12" s="538"/>
      <c r="LGU12" s="538"/>
      <c r="LGV12" s="538"/>
      <c r="LGW12" s="538"/>
      <c r="LGX12" s="538"/>
      <c r="LGY12" s="538"/>
      <c r="LGZ12" s="538"/>
      <c r="LHA12" s="538"/>
      <c r="LHB12" s="538"/>
      <c r="LHC12" s="538"/>
      <c r="LHD12" s="538"/>
      <c r="LHE12" s="538"/>
      <c r="LHF12" s="538"/>
      <c r="LHG12" s="538"/>
      <c r="LHH12" s="538"/>
      <c r="LHI12" s="538"/>
      <c r="LHJ12" s="538"/>
      <c r="LHK12" s="538"/>
      <c r="LHL12" s="538"/>
      <c r="LHM12" s="538"/>
      <c r="LHN12" s="538"/>
      <c r="LHO12" s="538"/>
      <c r="LHP12" s="538"/>
      <c r="LHQ12" s="538"/>
      <c r="LHR12" s="538"/>
      <c r="LHS12" s="538"/>
      <c r="LHT12" s="538"/>
      <c r="LHU12" s="538"/>
      <c r="LHV12" s="538"/>
      <c r="LHW12" s="538"/>
      <c r="LHX12" s="538"/>
      <c r="LHY12" s="538"/>
      <c r="LHZ12" s="538"/>
      <c r="LIA12" s="538"/>
      <c r="LIB12" s="538"/>
      <c r="LIC12" s="538"/>
      <c r="LID12" s="538"/>
      <c r="LIE12" s="538"/>
      <c r="LIF12" s="538"/>
      <c r="LIG12" s="538"/>
      <c r="LIH12" s="538"/>
      <c r="LII12" s="538"/>
      <c r="LIJ12" s="538"/>
      <c r="LIK12" s="538"/>
      <c r="LIL12" s="538"/>
      <c r="LIM12" s="538"/>
      <c r="LIN12" s="538"/>
      <c r="LIO12" s="538"/>
      <c r="LIP12" s="538"/>
      <c r="LIQ12" s="538"/>
      <c r="LIR12" s="538"/>
      <c r="LIS12" s="538"/>
      <c r="LIT12" s="538"/>
      <c r="LIU12" s="538"/>
      <c r="LIV12" s="538"/>
      <c r="LIW12" s="538"/>
      <c r="LIX12" s="538"/>
      <c r="LIY12" s="538"/>
      <c r="LIZ12" s="538"/>
      <c r="LJA12" s="538"/>
      <c r="LJB12" s="538"/>
      <c r="LJC12" s="538"/>
      <c r="LJD12" s="538"/>
      <c r="LJE12" s="538"/>
      <c r="LJF12" s="538"/>
      <c r="LJG12" s="538"/>
      <c r="LJH12" s="538"/>
      <c r="LJI12" s="538"/>
      <c r="LJJ12" s="538"/>
      <c r="LJK12" s="538"/>
      <c r="LJL12" s="538"/>
      <c r="LJM12" s="538"/>
      <c r="LJN12" s="538"/>
      <c r="LJO12" s="538"/>
      <c r="LJP12" s="538"/>
      <c r="LJQ12" s="538"/>
      <c r="LJR12" s="538"/>
      <c r="LJS12" s="538"/>
      <c r="LJT12" s="538"/>
      <c r="LJU12" s="538"/>
      <c r="LJV12" s="538"/>
      <c r="LJW12" s="538"/>
      <c r="LJX12" s="538"/>
      <c r="LJY12" s="538"/>
      <c r="LJZ12" s="538"/>
      <c r="LKA12" s="538"/>
      <c r="LKB12" s="538"/>
      <c r="LKC12" s="538"/>
      <c r="LKD12" s="538"/>
      <c r="LKE12" s="538"/>
      <c r="LKF12" s="538"/>
      <c r="LKG12" s="538"/>
      <c r="LKH12" s="538"/>
      <c r="LKI12" s="538"/>
      <c r="LKJ12" s="538"/>
      <c r="LKK12" s="538"/>
      <c r="LKL12" s="538"/>
      <c r="LKM12" s="538"/>
      <c r="LKN12" s="538"/>
      <c r="LKO12" s="538"/>
      <c r="LKP12" s="538"/>
      <c r="LKQ12" s="538"/>
      <c r="LKR12" s="538"/>
      <c r="LKS12" s="538"/>
      <c r="LKT12" s="538"/>
      <c r="LKU12" s="538"/>
      <c r="LKV12" s="538"/>
      <c r="LKW12" s="538"/>
      <c r="LKX12" s="538"/>
      <c r="LKY12" s="538"/>
      <c r="LKZ12" s="538"/>
      <c r="LLA12" s="538"/>
      <c r="LLB12" s="538"/>
      <c r="LLC12" s="538"/>
      <c r="LLD12" s="538"/>
      <c r="LLE12" s="538"/>
      <c r="LLF12" s="538"/>
      <c r="LLG12" s="538"/>
      <c r="LLH12" s="538"/>
      <c r="LLI12" s="538"/>
      <c r="LLJ12" s="538"/>
      <c r="LLK12" s="538"/>
      <c r="LLL12" s="538"/>
      <c r="LLM12" s="538"/>
      <c r="LLN12" s="538"/>
      <c r="LLO12" s="538"/>
      <c r="LLP12" s="538"/>
      <c r="LLQ12" s="538"/>
      <c r="LLR12" s="538"/>
      <c r="LLS12" s="538"/>
      <c r="LLT12" s="538"/>
      <c r="LLU12" s="538"/>
      <c r="LLV12" s="538"/>
      <c r="LLW12" s="538"/>
      <c r="LLX12" s="538"/>
      <c r="LLY12" s="538"/>
      <c r="LLZ12" s="538"/>
      <c r="LMA12" s="538"/>
      <c r="LMB12" s="538"/>
      <c r="LMC12" s="538"/>
      <c r="LMD12" s="538"/>
      <c r="LME12" s="538"/>
      <c r="LMF12" s="538"/>
      <c r="LMG12" s="538"/>
      <c r="LMH12" s="538"/>
      <c r="LMI12" s="538"/>
      <c r="LMJ12" s="538"/>
      <c r="LMK12" s="538"/>
      <c r="LML12" s="538"/>
      <c r="LMM12" s="538"/>
      <c r="LMN12" s="538"/>
      <c r="LMO12" s="538"/>
      <c r="LMP12" s="538"/>
      <c r="LMQ12" s="538"/>
      <c r="LMR12" s="538"/>
      <c r="LMS12" s="538"/>
      <c r="LMT12" s="538"/>
      <c r="LMU12" s="538"/>
      <c r="LMV12" s="538"/>
      <c r="LMW12" s="538"/>
      <c r="LMX12" s="538"/>
      <c r="LMY12" s="538"/>
      <c r="LMZ12" s="538"/>
      <c r="LNA12" s="538"/>
      <c r="LNB12" s="538"/>
      <c r="LNC12" s="538"/>
      <c r="LND12" s="538"/>
      <c r="LNE12" s="538"/>
      <c r="LNF12" s="538"/>
      <c r="LNG12" s="538"/>
      <c r="LNH12" s="538"/>
      <c r="LNI12" s="538"/>
      <c r="LNJ12" s="538"/>
      <c r="LNK12" s="538"/>
      <c r="LNL12" s="538"/>
      <c r="LNM12" s="538"/>
      <c r="LNN12" s="538"/>
      <c r="LNO12" s="538"/>
      <c r="LNP12" s="538"/>
      <c r="LNQ12" s="538"/>
      <c r="LNR12" s="538"/>
      <c r="LNS12" s="538"/>
      <c r="LNT12" s="538"/>
      <c r="LNU12" s="538"/>
      <c r="LNV12" s="538"/>
      <c r="LNW12" s="538"/>
      <c r="LNX12" s="538"/>
      <c r="LNY12" s="538"/>
      <c r="LNZ12" s="538"/>
      <c r="LOA12" s="538"/>
      <c r="LOB12" s="538"/>
      <c r="LOC12" s="538"/>
      <c r="LOD12" s="538"/>
      <c r="LOE12" s="538"/>
      <c r="LOF12" s="538"/>
      <c r="LOG12" s="538"/>
      <c r="LOH12" s="538"/>
      <c r="LOI12" s="538"/>
      <c r="LOJ12" s="538"/>
      <c r="LOK12" s="538"/>
      <c r="LOL12" s="538"/>
      <c r="LOM12" s="538"/>
      <c r="LON12" s="538"/>
      <c r="LOO12" s="538"/>
      <c r="LOP12" s="538"/>
      <c r="LOQ12" s="538"/>
      <c r="LOR12" s="538"/>
      <c r="LOS12" s="538"/>
      <c r="LOT12" s="538"/>
      <c r="LOU12" s="538"/>
      <c r="LOV12" s="538"/>
      <c r="LOW12" s="538"/>
      <c r="LOX12" s="538"/>
      <c r="LOY12" s="538"/>
      <c r="LOZ12" s="538"/>
      <c r="LPA12" s="538"/>
      <c r="LPB12" s="538"/>
      <c r="LPC12" s="538"/>
      <c r="LPD12" s="538"/>
      <c r="LPE12" s="538"/>
      <c r="LPF12" s="538"/>
      <c r="LPG12" s="538"/>
      <c r="LPH12" s="538"/>
      <c r="LPI12" s="538"/>
      <c r="LPJ12" s="538"/>
      <c r="LPK12" s="538"/>
      <c r="LPL12" s="538"/>
      <c r="LPM12" s="538"/>
      <c r="LPN12" s="538"/>
      <c r="LPO12" s="538"/>
      <c r="LPP12" s="538"/>
      <c r="LPQ12" s="538"/>
      <c r="LPR12" s="538"/>
      <c r="LPS12" s="538"/>
      <c r="LPT12" s="538"/>
      <c r="LPU12" s="538"/>
      <c r="LPV12" s="538"/>
      <c r="LPW12" s="538"/>
      <c r="LPX12" s="538"/>
      <c r="LPY12" s="538"/>
      <c r="LPZ12" s="538"/>
      <c r="LQA12" s="538"/>
      <c r="LQB12" s="538"/>
      <c r="LQC12" s="538"/>
      <c r="LQD12" s="538"/>
      <c r="LQE12" s="538"/>
      <c r="LQF12" s="538"/>
      <c r="LQG12" s="538"/>
      <c r="LQH12" s="538"/>
      <c r="LQI12" s="538"/>
      <c r="LQJ12" s="538"/>
      <c r="LQK12" s="538"/>
      <c r="LQL12" s="538"/>
      <c r="LQM12" s="538"/>
      <c r="LQN12" s="538"/>
      <c r="LQO12" s="538"/>
      <c r="LQP12" s="538"/>
      <c r="LQQ12" s="538"/>
      <c r="LQR12" s="538"/>
      <c r="LQS12" s="538"/>
      <c r="LQT12" s="538"/>
      <c r="LQU12" s="538"/>
      <c r="LQV12" s="538"/>
      <c r="LQW12" s="538"/>
      <c r="LQX12" s="538"/>
      <c r="LQY12" s="538"/>
      <c r="LQZ12" s="538"/>
      <c r="LRA12" s="538"/>
      <c r="LRB12" s="538"/>
      <c r="LRC12" s="538"/>
      <c r="LRD12" s="538"/>
      <c r="LRE12" s="538"/>
      <c r="LRF12" s="538"/>
      <c r="LRG12" s="538"/>
      <c r="LRH12" s="538"/>
      <c r="LRI12" s="538"/>
      <c r="LRJ12" s="538"/>
      <c r="LRK12" s="538"/>
      <c r="LRL12" s="538"/>
      <c r="LRM12" s="538"/>
      <c r="LRN12" s="538"/>
      <c r="LRO12" s="538"/>
      <c r="LRP12" s="538"/>
      <c r="LRQ12" s="538"/>
      <c r="LRR12" s="538"/>
      <c r="LRS12" s="538"/>
      <c r="LRT12" s="538"/>
      <c r="LRU12" s="538"/>
      <c r="LRV12" s="538"/>
      <c r="LRW12" s="538"/>
      <c r="LRX12" s="538"/>
      <c r="LRY12" s="538"/>
      <c r="LRZ12" s="538"/>
      <c r="LSA12" s="538"/>
      <c r="LSB12" s="538"/>
      <c r="LSC12" s="538"/>
      <c r="LSD12" s="538"/>
      <c r="LSE12" s="538"/>
      <c r="LSF12" s="538"/>
      <c r="LSG12" s="538"/>
      <c r="LSH12" s="538"/>
      <c r="LSI12" s="538"/>
      <c r="LSJ12" s="538"/>
      <c r="LSK12" s="538"/>
      <c r="LSL12" s="538"/>
      <c r="LSM12" s="538"/>
      <c r="LSN12" s="538"/>
      <c r="LSO12" s="538"/>
      <c r="LSP12" s="538"/>
      <c r="LSQ12" s="538"/>
      <c r="LSR12" s="538"/>
      <c r="LSS12" s="538"/>
      <c r="LST12" s="538"/>
      <c r="LSU12" s="538"/>
      <c r="LSV12" s="538"/>
      <c r="LSW12" s="538"/>
      <c r="LSX12" s="538"/>
      <c r="LSY12" s="538"/>
      <c r="LSZ12" s="538"/>
      <c r="LTA12" s="538"/>
      <c r="LTB12" s="538"/>
      <c r="LTC12" s="538"/>
      <c r="LTD12" s="538"/>
      <c r="LTE12" s="538"/>
      <c r="LTF12" s="538"/>
      <c r="LTG12" s="538"/>
      <c r="LTH12" s="538"/>
      <c r="LTI12" s="538"/>
      <c r="LTJ12" s="538"/>
      <c r="LTK12" s="538"/>
      <c r="LTL12" s="538"/>
      <c r="LTM12" s="538"/>
      <c r="LTN12" s="538"/>
      <c r="LTO12" s="538"/>
      <c r="LTP12" s="538"/>
      <c r="LTQ12" s="538"/>
      <c r="LTR12" s="538"/>
      <c r="LTS12" s="538"/>
      <c r="LTT12" s="538"/>
      <c r="LTU12" s="538"/>
      <c r="LTV12" s="538"/>
      <c r="LTW12" s="538"/>
      <c r="LTX12" s="538"/>
      <c r="LTY12" s="538"/>
      <c r="LTZ12" s="538"/>
      <c r="LUA12" s="538"/>
      <c r="LUB12" s="538"/>
      <c r="LUC12" s="538"/>
      <c r="LUD12" s="538"/>
      <c r="LUE12" s="538"/>
      <c r="LUF12" s="538"/>
      <c r="LUG12" s="538"/>
      <c r="LUH12" s="538"/>
      <c r="LUI12" s="538"/>
      <c r="LUJ12" s="538"/>
      <c r="LUK12" s="538"/>
      <c r="LUL12" s="538"/>
      <c r="LUM12" s="538"/>
      <c r="LUN12" s="538"/>
      <c r="LUO12" s="538"/>
      <c r="LUP12" s="538"/>
      <c r="LUQ12" s="538"/>
      <c r="LUR12" s="538"/>
      <c r="LUS12" s="538"/>
      <c r="LUT12" s="538"/>
      <c r="LUU12" s="538"/>
      <c r="LUV12" s="538"/>
      <c r="LUW12" s="538"/>
      <c r="LUX12" s="538"/>
      <c r="LUY12" s="538"/>
      <c r="LUZ12" s="538"/>
      <c r="LVA12" s="538"/>
      <c r="LVB12" s="538"/>
      <c r="LVC12" s="538"/>
      <c r="LVD12" s="538"/>
      <c r="LVE12" s="538"/>
      <c r="LVF12" s="538"/>
      <c r="LVG12" s="538"/>
      <c r="LVH12" s="538"/>
      <c r="LVI12" s="538"/>
      <c r="LVJ12" s="538"/>
      <c r="LVK12" s="538"/>
      <c r="LVL12" s="538"/>
      <c r="LVM12" s="538"/>
      <c r="LVN12" s="538"/>
      <c r="LVO12" s="538"/>
      <c r="LVP12" s="538"/>
      <c r="LVQ12" s="538"/>
      <c r="LVR12" s="538"/>
      <c r="LVS12" s="538"/>
      <c r="LVT12" s="538"/>
      <c r="LVU12" s="538"/>
      <c r="LVV12" s="538"/>
      <c r="LVW12" s="538"/>
      <c r="LVX12" s="538"/>
      <c r="LVY12" s="538"/>
      <c r="LVZ12" s="538"/>
      <c r="LWA12" s="538"/>
      <c r="LWB12" s="538"/>
      <c r="LWC12" s="538"/>
      <c r="LWD12" s="538"/>
      <c r="LWE12" s="538"/>
      <c r="LWF12" s="538"/>
      <c r="LWG12" s="538"/>
      <c r="LWH12" s="538"/>
      <c r="LWI12" s="538"/>
      <c r="LWJ12" s="538"/>
      <c r="LWK12" s="538"/>
      <c r="LWL12" s="538"/>
      <c r="LWM12" s="538"/>
      <c r="LWN12" s="538"/>
      <c r="LWO12" s="538"/>
      <c r="LWP12" s="538"/>
      <c r="LWQ12" s="538"/>
      <c r="LWR12" s="538"/>
      <c r="LWS12" s="538"/>
      <c r="LWT12" s="538"/>
      <c r="LWU12" s="538"/>
      <c r="LWV12" s="538"/>
      <c r="LWW12" s="538"/>
      <c r="LWX12" s="538"/>
      <c r="LWY12" s="538"/>
      <c r="LWZ12" s="538"/>
      <c r="LXA12" s="538"/>
      <c r="LXB12" s="538"/>
      <c r="LXC12" s="538"/>
      <c r="LXD12" s="538"/>
      <c r="LXE12" s="538"/>
      <c r="LXF12" s="538"/>
      <c r="LXG12" s="538"/>
      <c r="LXH12" s="538"/>
      <c r="LXI12" s="538"/>
      <c r="LXJ12" s="538"/>
      <c r="LXK12" s="538"/>
      <c r="LXL12" s="538"/>
      <c r="LXM12" s="538"/>
      <c r="LXN12" s="538"/>
      <c r="LXO12" s="538"/>
      <c r="LXP12" s="538"/>
      <c r="LXQ12" s="538"/>
      <c r="LXR12" s="538"/>
      <c r="LXS12" s="538"/>
      <c r="LXT12" s="538"/>
      <c r="LXU12" s="538"/>
      <c r="LXV12" s="538"/>
      <c r="LXW12" s="538"/>
      <c r="LXX12" s="538"/>
      <c r="LXY12" s="538"/>
      <c r="LXZ12" s="538"/>
      <c r="LYA12" s="538"/>
      <c r="LYB12" s="538"/>
      <c r="LYC12" s="538"/>
      <c r="LYD12" s="538"/>
      <c r="LYE12" s="538"/>
      <c r="LYF12" s="538"/>
      <c r="LYG12" s="538"/>
      <c r="LYH12" s="538"/>
      <c r="LYI12" s="538"/>
      <c r="LYJ12" s="538"/>
      <c r="LYK12" s="538"/>
      <c r="LYL12" s="538"/>
      <c r="LYM12" s="538"/>
      <c r="LYN12" s="538"/>
      <c r="LYO12" s="538"/>
      <c r="LYP12" s="538"/>
      <c r="LYQ12" s="538"/>
      <c r="LYR12" s="538"/>
      <c r="LYS12" s="538"/>
      <c r="LYT12" s="538"/>
      <c r="LYU12" s="538"/>
      <c r="LYV12" s="538"/>
      <c r="LYW12" s="538"/>
      <c r="LYX12" s="538"/>
      <c r="LYY12" s="538"/>
      <c r="LYZ12" s="538"/>
      <c r="LZA12" s="538"/>
      <c r="LZB12" s="538"/>
      <c r="LZC12" s="538"/>
      <c r="LZD12" s="538"/>
      <c r="LZE12" s="538"/>
      <c r="LZF12" s="538"/>
      <c r="LZG12" s="538"/>
      <c r="LZH12" s="538"/>
      <c r="LZI12" s="538"/>
      <c r="LZJ12" s="538"/>
      <c r="LZK12" s="538"/>
      <c r="LZL12" s="538"/>
      <c r="LZM12" s="538"/>
      <c r="LZN12" s="538"/>
      <c r="LZO12" s="538"/>
      <c r="LZP12" s="538"/>
      <c r="LZQ12" s="538"/>
      <c r="LZR12" s="538"/>
      <c r="LZS12" s="538"/>
      <c r="LZT12" s="538"/>
      <c r="LZU12" s="538"/>
      <c r="LZV12" s="538"/>
      <c r="LZW12" s="538"/>
      <c r="LZX12" s="538"/>
      <c r="LZY12" s="538"/>
      <c r="LZZ12" s="538"/>
      <c r="MAA12" s="538"/>
      <c r="MAB12" s="538"/>
      <c r="MAC12" s="538"/>
      <c r="MAD12" s="538"/>
      <c r="MAE12" s="538"/>
      <c r="MAF12" s="538"/>
      <c r="MAG12" s="538"/>
      <c r="MAH12" s="538"/>
      <c r="MAI12" s="538"/>
      <c r="MAJ12" s="538"/>
      <c r="MAK12" s="538"/>
      <c r="MAL12" s="538"/>
      <c r="MAM12" s="538"/>
      <c r="MAN12" s="538"/>
      <c r="MAO12" s="538"/>
      <c r="MAP12" s="538"/>
      <c r="MAQ12" s="538"/>
      <c r="MAR12" s="538"/>
      <c r="MAS12" s="538"/>
      <c r="MAT12" s="538"/>
      <c r="MAU12" s="538"/>
      <c r="MAV12" s="538"/>
      <c r="MAW12" s="538"/>
      <c r="MAX12" s="538"/>
      <c r="MAY12" s="538"/>
      <c r="MAZ12" s="538"/>
      <c r="MBA12" s="538"/>
      <c r="MBB12" s="538"/>
      <c r="MBC12" s="538"/>
      <c r="MBD12" s="538"/>
      <c r="MBE12" s="538"/>
      <c r="MBF12" s="538"/>
      <c r="MBG12" s="538"/>
      <c r="MBH12" s="538"/>
      <c r="MBI12" s="538"/>
      <c r="MBJ12" s="538"/>
      <c r="MBK12" s="538"/>
      <c r="MBL12" s="538"/>
      <c r="MBM12" s="538"/>
      <c r="MBN12" s="538"/>
      <c r="MBO12" s="538"/>
      <c r="MBP12" s="538"/>
      <c r="MBQ12" s="538"/>
      <c r="MBR12" s="538"/>
      <c r="MBS12" s="538"/>
      <c r="MBT12" s="538"/>
      <c r="MBU12" s="538"/>
      <c r="MBV12" s="538"/>
      <c r="MBW12" s="538"/>
      <c r="MBX12" s="538"/>
      <c r="MBY12" s="538"/>
      <c r="MBZ12" s="538"/>
      <c r="MCA12" s="538"/>
      <c r="MCB12" s="538"/>
      <c r="MCC12" s="538"/>
      <c r="MCD12" s="538"/>
      <c r="MCE12" s="538"/>
      <c r="MCF12" s="538"/>
      <c r="MCG12" s="538"/>
      <c r="MCH12" s="538"/>
      <c r="MCI12" s="538"/>
      <c r="MCJ12" s="538"/>
      <c r="MCK12" s="538"/>
      <c r="MCL12" s="538"/>
      <c r="MCM12" s="538"/>
      <c r="MCN12" s="538"/>
      <c r="MCO12" s="538"/>
      <c r="MCP12" s="538"/>
      <c r="MCQ12" s="538"/>
      <c r="MCR12" s="538"/>
      <c r="MCS12" s="538"/>
      <c r="MCT12" s="538"/>
      <c r="MCU12" s="538"/>
      <c r="MCV12" s="538"/>
      <c r="MCW12" s="538"/>
      <c r="MCX12" s="538"/>
      <c r="MCY12" s="538"/>
      <c r="MCZ12" s="538"/>
      <c r="MDA12" s="538"/>
      <c r="MDB12" s="538"/>
      <c r="MDC12" s="538"/>
      <c r="MDD12" s="538"/>
      <c r="MDE12" s="538"/>
      <c r="MDF12" s="538"/>
      <c r="MDG12" s="538"/>
      <c r="MDH12" s="538"/>
      <c r="MDI12" s="538"/>
      <c r="MDJ12" s="538"/>
      <c r="MDK12" s="538"/>
      <c r="MDL12" s="538"/>
      <c r="MDM12" s="538"/>
      <c r="MDN12" s="538"/>
      <c r="MDO12" s="538"/>
      <c r="MDP12" s="538"/>
      <c r="MDQ12" s="538"/>
      <c r="MDR12" s="538"/>
      <c r="MDS12" s="538"/>
      <c r="MDT12" s="538"/>
      <c r="MDU12" s="538"/>
      <c r="MDV12" s="538"/>
      <c r="MDW12" s="538"/>
      <c r="MDX12" s="538"/>
      <c r="MDY12" s="538"/>
      <c r="MDZ12" s="538"/>
      <c r="MEA12" s="538"/>
      <c r="MEB12" s="538"/>
      <c r="MEC12" s="538"/>
      <c r="MED12" s="538"/>
      <c r="MEE12" s="538"/>
      <c r="MEF12" s="538"/>
      <c r="MEG12" s="538"/>
      <c r="MEH12" s="538"/>
      <c r="MEI12" s="538"/>
      <c r="MEJ12" s="538"/>
      <c r="MEK12" s="538"/>
      <c r="MEL12" s="538"/>
      <c r="MEM12" s="538"/>
      <c r="MEN12" s="538"/>
      <c r="MEO12" s="538"/>
      <c r="MEP12" s="538"/>
      <c r="MEQ12" s="538"/>
      <c r="MER12" s="538"/>
      <c r="MES12" s="538"/>
      <c r="MET12" s="538"/>
      <c r="MEU12" s="538"/>
      <c r="MEV12" s="538"/>
      <c r="MEW12" s="538"/>
      <c r="MEX12" s="538"/>
      <c r="MEY12" s="538"/>
      <c r="MEZ12" s="538"/>
      <c r="MFA12" s="538"/>
      <c r="MFB12" s="538"/>
      <c r="MFC12" s="538"/>
      <c r="MFD12" s="538"/>
      <c r="MFE12" s="538"/>
      <c r="MFF12" s="538"/>
      <c r="MFG12" s="538"/>
      <c r="MFH12" s="538"/>
      <c r="MFI12" s="538"/>
      <c r="MFJ12" s="538"/>
      <c r="MFK12" s="538"/>
      <c r="MFL12" s="538"/>
      <c r="MFM12" s="538"/>
      <c r="MFN12" s="538"/>
      <c r="MFO12" s="538"/>
      <c r="MFP12" s="538"/>
      <c r="MFQ12" s="538"/>
      <c r="MFR12" s="538"/>
      <c r="MFS12" s="538"/>
      <c r="MFT12" s="538"/>
      <c r="MFU12" s="538"/>
      <c r="MFV12" s="538"/>
      <c r="MFW12" s="538"/>
      <c r="MFX12" s="538"/>
      <c r="MFY12" s="538"/>
      <c r="MFZ12" s="538"/>
      <c r="MGA12" s="538"/>
      <c r="MGB12" s="538"/>
      <c r="MGC12" s="538"/>
      <c r="MGD12" s="538"/>
      <c r="MGE12" s="538"/>
      <c r="MGF12" s="538"/>
      <c r="MGG12" s="538"/>
      <c r="MGH12" s="538"/>
      <c r="MGI12" s="538"/>
      <c r="MGJ12" s="538"/>
      <c r="MGK12" s="538"/>
      <c r="MGL12" s="538"/>
      <c r="MGM12" s="538"/>
      <c r="MGN12" s="538"/>
      <c r="MGO12" s="538"/>
      <c r="MGP12" s="538"/>
      <c r="MGQ12" s="538"/>
      <c r="MGR12" s="538"/>
      <c r="MGS12" s="538"/>
      <c r="MGT12" s="538"/>
      <c r="MGU12" s="538"/>
      <c r="MGV12" s="538"/>
      <c r="MGW12" s="538"/>
      <c r="MGX12" s="538"/>
      <c r="MGY12" s="538"/>
      <c r="MGZ12" s="538"/>
      <c r="MHA12" s="538"/>
      <c r="MHB12" s="538"/>
      <c r="MHC12" s="538"/>
      <c r="MHD12" s="538"/>
      <c r="MHE12" s="538"/>
      <c r="MHF12" s="538"/>
      <c r="MHG12" s="538"/>
      <c r="MHH12" s="538"/>
      <c r="MHI12" s="538"/>
      <c r="MHJ12" s="538"/>
      <c r="MHK12" s="538"/>
      <c r="MHL12" s="538"/>
      <c r="MHM12" s="538"/>
      <c r="MHN12" s="538"/>
      <c r="MHO12" s="538"/>
      <c r="MHP12" s="538"/>
      <c r="MHQ12" s="538"/>
      <c r="MHR12" s="538"/>
      <c r="MHS12" s="538"/>
      <c r="MHT12" s="538"/>
      <c r="MHU12" s="538"/>
      <c r="MHV12" s="538"/>
      <c r="MHW12" s="538"/>
      <c r="MHX12" s="538"/>
      <c r="MHY12" s="538"/>
      <c r="MHZ12" s="538"/>
      <c r="MIA12" s="538"/>
      <c r="MIB12" s="538"/>
      <c r="MIC12" s="538"/>
      <c r="MID12" s="538"/>
      <c r="MIE12" s="538"/>
      <c r="MIF12" s="538"/>
      <c r="MIG12" s="538"/>
      <c r="MIH12" s="538"/>
      <c r="MII12" s="538"/>
      <c r="MIJ12" s="538"/>
      <c r="MIK12" s="538"/>
      <c r="MIL12" s="538"/>
      <c r="MIM12" s="538"/>
      <c r="MIN12" s="538"/>
      <c r="MIO12" s="538"/>
      <c r="MIP12" s="538"/>
      <c r="MIQ12" s="538"/>
      <c r="MIR12" s="538"/>
      <c r="MIS12" s="538"/>
      <c r="MIT12" s="538"/>
      <c r="MIU12" s="538"/>
      <c r="MIV12" s="538"/>
      <c r="MIW12" s="538"/>
      <c r="MIX12" s="538"/>
      <c r="MIY12" s="538"/>
      <c r="MIZ12" s="538"/>
      <c r="MJA12" s="538"/>
      <c r="MJB12" s="538"/>
      <c r="MJC12" s="538"/>
      <c r="MJD12" s="538"/>
      <c r="MJE12" s="538"/>
      <c r="MJF12" s="538"/>
      <c r="MJG12" s="538"/>
      <c r="MJH12" s="538"/>
      <c r="MJI12" s="538"/>
      <c r="MJJ12" s="538"/>
      <c r="MJK12" s="538"/>
      <c r="MJL12" s="538"/>
      <c r="MJM12" s="538"/>
      <c r="MJN12" s="538"/>
      <c r="MJO12" s="538"/>
      <c r="MJP12" s="538"/>
      <c r="MJQ12" s="538"/>
      <c r="MJR12" s="538"/>
      <c r="MJS12" s="538"/>
      <c r="MJT12" s="538"/>
      <c r="MJU12" s="538"/>
      <c r="MJV12" s="538"/>
      <c r="MJW12" s="538"/>
      <c r="MJX12" s="538"/>
      <c r="MJY12" s="538"/>
      <c r="MJZ12" s="538"/>
      <c r="MKA12" s="538"/>
      <c r="MKB12" s="538"/>
      <c r="MKC12" s="538"/>
      <c r="MKD12" s="538"/>
      <c r="MKE12" s="538"/>
      <c r="MKF12" s="538"/>
      <c r="MKG12" s="538"/>
      <c r="MKH12" s="538"/>
      <c r="MKI12" s="538"/>
      <c r="MKJ12" s="538"/>
      <c r="MKK12" s="538"/>
      <c r="MKL12" s="538"/>
      <c r="MKM12" s="538"/>
      <c r="MKN12" s="538"/>
      <c r="MKO12" s="538"/>
      <c r="MKP12" s="538"/>
      <c r="MKQ12" s="538"/>
      <c r="MKR12" s="538"/>
      <c r="MKS12" s="538"/>
      <c r="MKT12" s="538"/>
      <c r="MKU12" s="538"/>
      <c r="MKV12" s="538"/>
      <c r="MKW12" s="538"/>
      <c r="MKX12" s="538"/>
      <c r="MKY12" s="538"/>
      <c r="MKZ12" s="538"/>
      <c r="MLA12" s="538"/>
      <c r="MLB12" s="538"/>
      <c r="MLC12" s="538"/>
      <c r="MLD12" s="538"/>
      <c r="MLE12" s="538"/>
      <c r="MLF12" s="538"/>
      <c r="MLG12" s="538"/>
      <c r="MLH12" s="538"/>
      <c r="MLI12" s="538"/>
      <c r="MLJ12" s="538"/>
      <c r="MLK12" s="538"/>
      <c r="MLL12" s="538"/>
      <c r="MLM12" s="538"/>
      <c r="MLN12" s="538"/>
      <c r="MLO12" s="538"/>
      <c r="MLP12" s="538"/>
      <c r="MLQ12" s="538"/>
      <c r="MLR12" s="538"/>
      <c r="MLS12" s="538"/>
      <c r="MLT12" s="538"/>
      <c r="MLU12" s="538"/>
      <c r="MLV12" s="538"/>
      <c r="MLW12" s="538"/>
      <c r="MLX12" s="538"/>
      <c r="MLY12" s="538"/>
      <c r="MLZ12" s="538"/>
      <c r="MMA12" s="538"/>
      <c r="MMB12" s="538"/>
      <c r="MMC12" s="538"/>
      <c r="MMD12" s="538"/>
      <c r="MME12" s="538"/>
      <c r="MMF12" s="538"/>
      <c r="MMG12" s="538"/>
      <c r="MMH12" s="538"/>
      <c r="MMI12" s="538"/>
      <c r="MMJ12" s="538"/>
      <c r="MMK12" s="538"/>
      <c r="MML12" s="538"/>
      <c r="MMM12" s="538"/>
      <c r="MMN12" s="538"/>
      <c r="MMO12" s="538"/>
      <c r="MMP12" s="538"/>
      <c r="MMQ12" s="538"/>
      <c r="MMR12" s="538"/>
      <c r="MMS12" s="538"/>
      <c r="MMT12" s="538"/>
      <c r="MMU12" s="538"/>
      <c r="MMV12" s="538"/>
      <c r="MMW12" s="538"/>
      <c r="MMX12" s="538"/>
      <c r="MMY12" s="538"/>
      <c r="MMZ12" s="538"/>
      <c r="MNA12" s="538"/>
      <c r="MNB12" s="538"/>
      <c r="MNC12" s="538"/>
      <c r="MND12" s="538"/>
      <c r="MNE12" s="538"/>
      <c r="MNF12" s="538"/>
      <c r="MNG12" s="538"/>
      <c r="MNH12" s="538"/>
      <c r="MNI12" s="538"/>
      <c r="MNJ12" s="538"/>
      <c r="MNK12" s="538"/>
      <c r="MNL12" s="538"/>
      <c r="MNM12" s="538"/>
      <c r="MNN12" s="538"/>
      <c r="MNO12" s="538"/>
      <c r="MNP12" s="538"/>
      <c r="MNQ12" s="538"/>
      <c r="MNR12" s="538"/>
      <c r="MNS12" s="538"/>
      <c r="MNT12" s="538"/>
      <c r="MNU12" s="538"/>
      <c r="MNV12" s="538"/>
      <c r="MNW12" s="538"/>
      <c r="MNX12" s="538"/>
      <c r="MNY12" s="538"/>
      <c r="MNZ12" s="538"/>
      <c r="MOA12" s="538"/>
      <c r="MOB12" s="538"/>
      <c r="MOC12" s="538"/>
      <c r="MOD12" s="538"/>
      <c r="MOE12" s="538"/>
      <c r="MOF12" s="538"/>
      <c r="MOG12" s="538"/>
      <c r="MOH12" s="538"/>
      <c r="MOI12" s="538"/>
      <c r="MOJ12" s="538"/>
      <c r="MOK12" s="538"/>
      <c r="MOL12" s="538"/>
      <c r="MOM12" s="538"/>
      <c r="MON12" s="538"/>
      <c r="MOO12" s="538"/>
      <c r="MOP12" s="538"/>
      <c r="MOQ12" s="538"/>
      <c r="MOR12" s="538"/>
      <c r="MOS12" s="538"/>
      <c r="MOT12" s="538"/>
      <c r="MOU12" s="538"/>
      <c r="MOV12" s="538"/>
      <c r="MOW12" s="538"/>
      <c r="MOX12" s="538"/>
      <c r="MOY12" s="538"/>
      <c r="MOZ12" s="538"/>
      <c r="MPA12" s="538"/>
      <c r="MPB12" s="538"/>
      <c r="MPC12" s="538"/>
      <c r="MPD12" s="538"/>
      <c r="MPE12" s="538"/>
      <c r="MPF12" s="538"/>
      <c r="MPG12" s="538"/>
      <c r="MPH12" s="538"/>
      <c r="MPI12" s="538"/>
      <c r="MPJ12" s="538"/>
      <c r="MPK12" s="538"/>
      <c r="MPL12" s="538"/>
      <c r="MPM12" s="538"/>
      <c r="MPN12" s="538"/>
      <c r="MPO12" s="538"/>
      <c r="MPP12" s="538"/>
      <c r="MPQ12" s="538"/>
      <c r="MPR12" s="538"/>
      <c r="MPS12" s="538"/>
      <c r="MPT12" s="538"/>
      <c r="MPU12" s="538"/>
      <c r="MPV12" s="538"/>
      <c r="MPW12" s="538"/>
      <c r="MPX12" s="538"/>
      <c r="MPY12" s="538"/>
      <c r="MPZ12" s="538"/>
      <c r="MQA12" s="538"/>
      <c r="MQB12" s="538"/>
      <c r="MQC12" s="538"/>
      <c r="MQD12" s="538"/>
      <c r="MQE12" s="538"/>
      <c r="MQF12" s="538"/>
      <c r="MQG12" s="538"/>
      <c r="MQH12" s="538"/>
      <c r="MQI12" s="538"/>
      <c r="MQJ12" s="538"/>
      <c r="MQK12" s="538"/>
      <c r="MQL12" s="538"/>
      <c r="MQM12" s="538"/>
      <c r="MQN12" s="538"/>
      <c r="MQO12" s="538"/>
      <c r="MQP12" s="538"/>
      <c r="MQQ12" s="538"/>
      <c r="MQR12" s="538"/>
      <c r="MQS12" s="538"/>
      <c r="MQT12" s="538"/>
      <c r="MQU12" s="538"/>
      <c r="MQV12" s="538"/>
      <c r="MQW12" s="538"/>
      <c r="MQX12" s="538"/>
      <c r="MQY12" s="538"/>
      <c r="MQZ12" s="538"/>
      <c r="MRA12" s="538"/>
      <c r="MRB12" s="538"/>
      <c r="MRC12" s="538"/>
      <c r="MRD12" s="538"/>
      <c r="MRE12" s="538"/>
      <c r="MRF12" s="538"/>
      <c r="MRG12" s="538"/>
      <c r="MRH12" s="538"/>
      <c r="MRI12" s="538"/>
      <c r="MRJ12" s="538"/>
      <c r="MRK12" s="538"/>
      <c r="MRL12" s="538"/>
      <c r="MRM12" s="538"/>
      <c r="MRN12" s="538"/>
      <c r="MRO12" s="538"/>
      <c r="MRP12" s="538"/>
      <c r="MRQ12" s="538"/>
      <c r="MRR12" s="538"/>
      <c r="MRS12" s="538"/>
      <c r="MRT12" s="538"/>
      <c r="MRU12" s="538"/>
      <c r="MRV12" s="538"/>
      <c r="MRW12" s="538"/>
      <c r="MRX12" s="538"/>
      <c r="MRY12" s="538"/>
      <c r="MRZ12" s="538"/>
      <c r="MSA12" s="538"/>
      <c r="MSB12" s="538"/>
      <c r="MSC12" s="538"/>
      <c r="MSD12" s="538"/>
      <c r="MSE12" s="538"/>
      <c r="MSF12" s="538"/>
      <c r="MSG12" s="538"/>
      <c r="MSH12" s="538"/>
      <c r="MSI12" s="538"/>
      <c r="MSJ12" s="538"/>
      <c r="MSK12" s="538"/>
      <c r="MSL12" s="538"/>
      <c r="MSM12" s="538"/>
      <c r="MSN12" s="538"/>
      <c r="MSO12" s="538"/>
      <c r="MSP12" s="538"/>
      <c r="MSQ12" s="538"/>
      <c r="MSR12" s="538"/>
      <c r="MSS12" s="538"/>
      <c r="MST12" s="538"/>
      <c r="MSU12" s="538"/>
      <c r="MSV12" s="538"/>
      <c r="MSW12" s="538"/>
      <c r="MSX12" s="538"/>
      <c r="MSY12" s="538"/>
      <c r="MSZ12" s="538"/>
      <c r="MTA12" s="538"/>
      <c r="MTB12" s="538"/>
      <c r="MTC12" s="538"/>
      <c r="MTD12" s="538"/>
      <c r="MTE12" s="538"/>
      <c r="MTF12" s="538"/>
      <c r="MTG12" s="538"/>
      <c r="MTH12" s="538"/>
      <c r="MTI12" s="538"/>
      <c r="MTJ12" s="538"/>
      <c r="MTK12" s="538"/>
      <c r="MTL12" s="538"/>
      <c r="MTM12" s="538"/>
      <c r="MTN12" s="538"/>
      <c r="MTO12" s="538"/>
      <c r="MTP12" s="538"/>
      <c r="MTQ12" s="538"/>
      <c r="MTR12" s="538"/>
      <c r="MTS12" s="538"/>
      <c r="MTT12" s="538"/>
      <c r="MTU12" s="538"/>
      <c r="MTV12" s="538"/>
      <c r="MTW12" s="538"/>
      <c r="MTX12" s="538"/>
      <c r="MTY12" s="538"/>
      <c r="MTZ12" s="538"/>
      <c r="MUA12" s="538"/>
      <c r="MUB12" s="538"/>
      <c r="MUC12" s="538"/>
      <c r="MUD12" s="538"/>
      <c r="MUE12" s="538"/>
      <c r="MUF12" s="538"/>
      <c r="MUG12" s="538"/>
      <c r="MUH12" s="538"/>
      <c r="MUI12" s="538"/>
      <c r="MUJ12" s="538"/>
      <c r="MUK12" s="538"/>
      <c r="MUL12" s="538"/>
      <c r="MUM12" s="538"/>
      <c r="MUN12" s="538"/>
      <c r="MUO12" s="538"/>
      <c r="MUP12" s="538"/>
      <c r="MUQ12" s="538"/>
      <c r="MUR12" s="538"/>
      <c r="MUS12" s="538"/>
      <c r="MUT12" s="538"/>
      <c r="MUU12" s="538"/>
      <c r="MUV12" s="538"/>
      <c r="MUW12" s="538"/>
      <c r="MUX12" s="538"/>
      <c r="MUY12" s="538"/>
      <c r="MUZ12" s="538"/>
      <c r="MVA12" s="538"/>
      <c r="MVB12" s="538"/>
      <c r="MVC12" s="538"/>
      <c r="MVD12" s="538"/>
      <c r="MVE12" s="538"/>
      <c r="MVF12" s="538"/>
      <c r="MVG12" s="538"/>
      <c r="MVH12" s="538"/>
      <c r="MVI12" s="538"/>
      <c r="MVJ12" s="538"/>
      <c r="MVK12" s="538"/>
      <c r="MVL12" s="538"/>
      <c r="MVM12" s="538"/>
      <c r="MVN12" s="538"/>
      <c r="MVO12" s="538"/>
      <c r="MVP12" s="538"/>
      <c r="MVQ12" s="538"/>
      <c r="MVR12" s="538"/>
      <c r="MVS12" s="538"/>
      <c r="MVT12" s="538"/>
      <c r="MVU12" s="538"/>
      <c r="MVV12" s="538"/>
      <c r="MVW12" s="538"/>
      <c r="MVX12" s="538"/>
      <c r="MVY12" s="538"/>
      <c r="MVZ12" s="538"/>
      <c r="MWA12" s="538"/>
      <c r="MWB12" s="538"/>
      <c r="MWC12" s="538"/>
      <c r="MWD12" s="538"/>
      <c r="MWE12" s="538"/>
      <c r="MWF12" s="538"/>
      <c r="MWG12" s="538"/>
      <c r="MWH12" s="538"/>
      <c r="MWI12" s="538"/>
      <c r="MWJ12" s="538"/>
      <c r="MWK12" s="538"/>
      <c r="MWL12" s="538"/>
      <c r="MWM12" s="538"/>
      <c r="MWN12" s="538"/>
      <c r="MWO12" s="538"/>
      <c r="MWP12" s="538"/>
      <c r="MWQ12" s="538"/>
      <c r="MWR12" s="538"/>
      <c r="MWS12" s="538"/>
      <c r="MWT12" s="538"/>
      <c r="MWU12" s="538"/>
      <c r="MWV12" s="538"/>
      <c r="MWW12" s="538"/>
      <c r="MWX12" s="538"/>
      <c r="MWY12" s="538"/>
      <c r="MWZ12" s="538"/>
      <c r="MXA12" s="538"/>
      <c r="MXB12" s="538"/>
      <c r="MXC12" s="538"/>
      <c r="MXD12" s="538"/>
      <c r="MXE12" s="538"/>
      <c r="MXF12" s="538"/>
      <c r="MXG12" s="538"/>
      <c r="MXH12" s="538"/>
      <c r="MXI12" s="538"/>
      <c r="MXJ12" s="538"/>
      <c r="MXK12" s="538"/>
      <c r="MXL12" s="538"/>
      <c r="MXM12" s="538"/>
      <c r="MXN12" s="538"/>
      <c r="MXO12" s="538"/>
      <c r="MXP12" s="538"/>
      <c r="MXQ12" s="538"/>
      <c r="MXR12" s="538"/>
      <c r="MXS12" s="538"/>
      <c r="MXT12" s="538"/>
      <c r="MXU12" s="538"/>
      <c r="MXV12" s="538"/>
      <c r="MXW12" s="538"/>
      <c r="MXX12" s="538"/>
      <c r="MXY12" s="538"/>
      <c r="MXZ12" s="538"/>
      <c r="MYA12" s="538"/>
      <c r="MYB12" s="538"/>
      <c r="MYC12" s="538"/>
      <c r="MYD12" s="538"/>
      <c r="MYE12" s="538"/>
      <c r="MYF12" s="538"/>
      <c r="MYG12" s="538"/>
      <c r="MYH12" s="538"/>
      <c r="MYI12" s="538"/>
      <c r="MYJ12" s="538"/>
      <c r="MYK12" s="538"/>
      <c r="MYL12" s="538"/>
      <c r="MYM12" s="538"/>
      <c r="MYN12" s="538"/>
      <c r="MYO12" s="538"/>
      <c r="MYP12" s="538"/>
      <c r="MYQ12" s="538"/>
      <c r="MYR12" s="538"/>
      <c r="MYS12" s="538"/>
      <c r="MYT12" s="538"/>
      <c r="MYU12" s="538"/>
      <c r="MYV12" s="538"/>
      <c r="MYW12" s="538"/>
      <c r="MYX12" s="538"/>
      <c r="MYY12" s="538"/>
      <c r="MYZ12" s="538"/>
      <c r="MZA12" s="538"/>
      <c r="MZB12" s="538"/>
      <c r="MZC12" s="538"/>
      <c r="MZD12" s="538"/>
      <c r="MZE12" s="538"/>
      <c r="MZF12" s="538"/>
      <c r="MZG12" s="538"/>
      <c r="MZH12" s="538"/>
      <c r="MZI12" s="538"/>
      <c r="MZJ12" s="538"/>
      <c r="MZK12" s="538"/>
      <c r="MZL12" s="538"/>
      <c r="MZM12" s="538"/>
      <c r="MZN12" s="538"/>
      <c r="MZO12" s="538"/>
      <c r="MZP12" s="538"/>
      <c r="MZQ12" s="538"/>
      <c r="MZR12" s="538"/>
      <c r="MZS12" s="538"/>
      <c r="MZT12" s="538"/>
      <c r="MZU12" s="538"/>
      <c r="MZV12" s="538"/>
      <c r="MZW12" s="538"/>
      <c r="MZX12" s="538"/>
      <c r="MZY12" s="538"/>
      <c r="MZZ12" s="538"/>
      <c r="NAA12" s="538"/>
      <c r="NAB12" s="538"/>
      <c r="NAC12" s="538"/>
      <c r="NAD12" s="538"/>
      <c r="NAE12" s="538"/>
      <c r="NAF12" s="538"/>
      <c r="NAG12" s="538"/>
      <c r="NAH12" s="538"/>
      <c r="NAI12" s="538"/>
      <c r="NAJ12" s="538"/>
      <c r="NAK12" s="538"/>
      <c r="NAL12" s="538"/>
      <c r="NAM12" s="538"/>
      <c r="NAN12" s="538"/>
      <c r="NAO12" s="538"/>
      <c r="NAP12" s="538"/>
      <c r="NAQ12" s="538"/>
      <c r="NAR12" s="538"/>
      <c r="NAS12" s="538"/>
      <c r="NAT12" s="538"/>
      <c r="NAU12" s="538"/>
      <c r="NAV12" s="538"/>
      <c r="NAW12" s="538"/>
      <c r="NAX12" s="538"/>
      <c r="NAY12" s="538"/>
      <c r="NAZ12" s="538"/>
      <c r="NBA12" s="538"/>
      <c r="NBB12" s="538"/>
      <c r="NBC12" s="538"/>
      <c r="NBD12" s="538"/>
      <c r="NBE12" s="538"/>
      <c r="NBF12" s="538"/>
      <c r="NBG12" s="538"/>
      <c r="NBH12" s="538"/>
      <c r="NBI12" s="538"/>
      <c r="NBJ12" s="538"/>
      <c r="NBK12" s="538"/>
      <c r="NBL12" s="538"/>
      <c r="NBM12" s="538"/>
      <c r="NBN12" s="538"/>
      <c r="NBO12" s="538"/>
      <c r="NBP12" s="538"/>
      <c r="NBQ12" s="538"/>
      <c r="NBR12" s="538"/>
      <c r="NBS12" s="538"/>
      <c r="NBT12" s="538"/>
      <c r="NBU12" s="538"/>
      <c r="NBV12" s="538"/>
      <c r="NBW12" s="538"/>
      <c r="NBX12" s="538"/>
      <c r="NBY12" s="538"/>
      <c r="NBZ12" s="538"/>
      <c r="NCA12" s="538"/>
      <c r="NCB12" s="538"/>
      <c r="NCC12" s="538"/>
      <c r="NCD12" s="538"/>
      <c r="NCE12" s="538"/>
      <c r="NCF12" s="538"/>
      <c r="NCG12" s="538"/>
      <c r="NCH12" s="538"/>
      <c r="NCI12" s="538"/>
      <c r="NCJ12" s="538"/>
      <c r="NCK12" s="538"/>
      <c r="NCL12" s="538"/>
      <c r="NCM12" s="538"/>
      <c r="NCN12" s="538"/>
      <c r="NCO12" s="538"/>
      <c r="NCP12" s="538"/>
      <c r="NCQ12" s="538"/>
      <c r="NCR12" s="538"/>
      <c r="NCS12" s="538"/>
      <c r="NCT12" s="538"/>
      <c r="NCU12" s="538"/>
      <c r="NCV12" s="538"/>
      <c r="NCW12" s="538"/>
      <c r="NCX12" s="538"/>
      <c r="NCY12" s="538"/>
      <c r="NCZ12" s="538"/>
      <c r="NDA12" s="538"/>
      <c r="NDB12" s="538"/>
      <c r="NDC12" s="538"/>
      <c r="NDD12" s="538"/>
      <c r="NDE12" s="538"/>
      <c r="NDF12" s="538"/>
      <c r="NDG12" s="538"/>
      <c r="NDH12" s="538"/>
      <c r="NDI12" s="538"/>
      <c r="NDJ12" s="538"/>
      <c r="NDK12" s="538"/>
      <c r="NDL12" s="538"/>
      <c r="NDM12" s="538"/>
      <c r="NDN12" s="538"/>
      <c r="NDO12" s="538"/>
      <c r="NDP12" s="538"/>
      <c r="NDQ12" s="538"/>
      <c r="NDR12" s="538"/>
      <c r="NDS12" s="538"/>
      <c r="NDT12" s="538"/>
      <c r="NDU12" s="538"/>
      <c r="NDV12" s="538"/>
      <c r="NDW12" s="538"/>
      <c r="NDX12" s="538"/>
      <c r="NDY12" s="538"/>
      <c r="NDZ12" s="538"/>
      <c r="NEA12" s="538"/>
      <c r="NEB12" s="538"/>
      <c r="NEC12" s="538"/>
      <c r="NED12" s="538"/>
      <c r="NEE12" s="538"/>
      <c r="NEF12" s="538"/>
      <c r="NEG12" s="538"/>
      <c r="NEH12" s="538"/>
      <c r="NEI12" s="538"/>
      <c r="NEJ12" s="538"/>
      <c r="NEK12" s="538"/>
      <c r="NEL12" s="538"/>
      <c r="NEM12" s="538"/>
      <c r="NEN12" s="538"/>
      <c r="NEO12" s="538"/>
      <c r="NEP12" s="538"/>
      <c r="NEQ12" s="538"/>
      <c r="NER12" s="538"/>
      <c r="NES12" s="538"/>
      <c r="NET12" s="538"/>
      <c r="NEU12" s="538"/>
      <c r="NEV12" s="538"/>
      <c r="NEW12" s="538"/>
      <c r="NEX12" s="538"/>
      <c r="NEY12" s="538"/>
      <c r="NEZ12" s="538"/>
      <c r="NFA12" s="538"/>
      <c r="NFB12" s="538"/>
      <c r="NFC12" s="538"/>
      <c r="NFD12" s="538"/>
      <c r="NFE12" s="538"/>
      <c r="NFF12" s="538"/>
      <c r="NFG12" s="538"/>
      <c r="NFH12" s="538"/>
      <c r="NFI12" s="538"/>
      <c r="NFJ12" s="538"/>
      <c r="NFK12" s="538"/>
      <c r="NFL12" s="538"/>
      <c r="NFM12" s="538"/>
      <c r="NFN12" s="538"/>
      <c r="NFO12" s="538"/>
      <c r="NFP12" s="538"/>
      <c r="NFQ12" s="538"/>
      <c r="NFR12" s="538"/>
      <c r="NFS12" s="538"/>
      <c r="NFT12" s="538"/>
      <c r="NFU12" s="538"/>
      <c r="NFV12" s="538"/>
      <c r="NFW12" s="538"/>
      <c r="NFX12" s="538"/>
      <c r="NFY12" s="538"/>
      <c r="NFZ12" s="538"/>
      <c r="NGA12" s="538"/>
      <c r="NGB12" s="538"/>
      <c r="NGC12" s="538"/>
      <c r="NGD12" s="538"/>
      <c r="NGE12" s="538"/>
      <c r="NGF12" s="538"/>
      <c r="NGG12" s="538"/>
      <c r="NGH12" s="538"/>
      <c r="NGI12" s="538"/>
      <c r="NGJ12" s="538"/>
      <c r="NGK12" s="538"/>
      <c r="NGL12" s="538"/>
      <c r="NGM12" s="538"/>
      <c r="NGN12" s="538"/>
      <c r="NGO12" s="538"/>
      <c r="NGP12" s="538"/>
      <c r="NGQ12" s="538"/>
      <c r="NGR12" s="538"/>
      <c r="NGS12" s="538"/>
      <c r="NGT12" s="538"/>
      <c r="NGU12" s="538"/>
      <c r="NGV12" s="538"/>
      <c r="NGW12" s="538"/>
      <c r="NGX12" s="538"/>
      <c r="NGY12" s="538"/>
      <c r="NGZ12" s="538"/>
      <c r="NHA12" s="538"/>
      <c r="NHB12" s="538"/>
      <c r="NHC12" s="538"/>
      <c r="NHD12" s="538"/>
      <c r="NHE12" s="538"/>
      <c r="NHF12" s="538"/>
      <c r="NHG12" s="538"/>
      <c r="NHH12" s="538"/>
      <c r="NHI12" s="538"/>
      <c r="NHJ12" s="538"/>
      <c r="NHK12" s="538"/>
      <c r="NHL12" s="538"/>
      <c r="NHM12" s="538"/>
      <c r="NHN12" s="538"/>
      <c r="NHO12" s="538"/>
      <c r="NHP12" s="538"/>
      <c r="NHQ12" s="538"/>
      <c r="NHR12" s="538"/>
      <c r="NHS12" s="538"/>
      <c r="NHT12" s="538"/>
      <c r="NHU12" s="538"/>
      <c r="NHV12" s="538"/>
      <c r="NHW12" s="538"/>
      <c r="NHX12" s="538"/>
      <c r="NHY12" s="538"/>
      <c r="NHZ12" s="538"/>
      <c r="NIA12" s="538"/>
      <c r="NIB12" s="538"/>
      <c r="NIC12" s="538"/>
      <c r="NID12" s="538"/>
      <c r="NIE12" s="538"/>
      <c r="NIF12" s="538"/>
      <c r="NIG12" s="538"/>
      <c r="NIH12" s="538"/>
      <c r="NII12" s="538"/>
      <c r="NIJ12" s="538"/>
      <c r="NIK12" s="538"/>
      <c r="NIL12" s="538"/>
      <c r="NIM12" s="538"/>
      <c r="NIN12" s="538"/>
      <c r="NIO12" s="538"/>
      <c r="NIP12" s="538"/>
      <c r="NIQ12" s="538"/>
      <c r="NIR12" s="538"/>
      <c r="NIS12" s="538"/>
      <c r="NIT12" s="538"/>
      <c r="NIU12" s="538"/>
      <c r="NIV12" s="538"/>
      <c r="NIW12" s="538"/>
      <c r="NIX12" s="538"/>
      <c r="NIY12" s="538"/>
      <c r="NIZ12" s="538"/>
      <c r="NJA12" s="538"/>
      <c r="NJB12" s="538"/>
      <c r="NJC12" s="538"/>
      <c r="NJD12" s="538"/>
      <c r="NJE12" s="538"/>
      <c r="NJF12" s="538"/>
      <c r="NJG12" s="538"/>
      <c r="NJH12" s="538"/>
      <c r="NJI12" s="538"/>
      <c r="NJJ12" s="538"/>
      <c r="NJK12" s="538"/>
      <c r="NJL12" s="538"/>
      <c r="NJM12" s="538"/>
      <c r="NJN12" s="538"/>
      <c r="NJO12" s="538"/>
      <c r="NJP12" s="538"/>
      <c r="NJQ12" s="538"/>
      <c r="NJR12" s="538"/>
      <c r="NJS12" s="538"/>
      <c r="NJT12" s="538"/>
      <c r="NJU12" s="538"/>
      <c r="NJV12" s="538"/>
      <c r="NJW12" s="538"/>
      <c r="NJX12" s="538"/>
      <c r="NJY12" s="538"/>
      <c r="NJZ12" s="538"/>
      <c r="NKA12" s="538"/>
      <c r="NKB12" s="538"/>
      <c r="NKC12" s="538"/>
      <c r="NKD12" s="538"/>
      <c r="NKE12" s="538"/>
      <c r="NKF12" s="538"/>
      <c r="NKG12" s="538"/>
      <c r="NKH12" s="538"/>
      <c r="NKI12" s="538"/>
      <c r="NKJ12" s="538"/>
      <c r="NKK12" s="538"/>
      <c r="NKL12" s="538"/>
      <c r="NKM12" s="538"/>
      <c r="NKN12" s="538"/>
      <c r="NKO12" s="538"/>
      <c r="NKP12" s="538"/>
      <c r="NKQ12" s="538"/>
      <c r="NKR12" s="538"/>
      <c r="NKS12" s="538"/>
      <c r="NKT12" s="538"/>
      <c r="NKU12" s="538"/>
      <c r="NKV12" s="538"/>
      <c r="NKW12" s="538"/>
      <c r="NKX12" s="538"/>
      <c r="NKY12" s="538"/>
      <c r="NKZ12" s="538"/>
      <c r="NLA12" s="538"/>
      <c r="NLB12" s="538"/>
      <c r="NLC12" s="538"/>
      <c r="NLD12" s="538"/>
      <c r="NLE12" s="538"/>
      <c r="NLF12" s="538"/>
      <c r="NLG12" s="538"/>
      <c r="NLH12" s="538"/>
      <c r="NLI12" s="538"/>
      <c r="NLJ12" s="538"/>
      <c r="NLK12" s="538"/>
      <c r="NLL12" s="538"/>
      <c r="NLM12" s="538"/>
      <c r="NLN12" s="538"/>
      <c r="NLO12" s="538"/>
      <c r="NLP12" s="538"/>
      <c r="NLQ12" s="538"/>
      <c r="NLR12" s="538"/>
      <c r="NLS12" s="538"/>
      <c r="NLT12" s="538"/>
      <c r="NLU12" s="538"/>
      <c r="NLV12" s="538"/>
      <c r="NLW12" s="538"/>
      <c r="NLX12" s="538"/>
      <c r="NLY12" s="538"/>
      <c r="NLZ12" s="538"/>
      <c r="NMA12" s="538"/>
      <c r="NMB12" s="538"/>
      <c r="NMC12" s="538"/>
      <c r="NMD12" s="538"/>
      <c r="NME12" s="538"/>
      <c r="NMF12" s="538"/>
      <c r="NMG12" s="538"/>
      <c r="NMH12" s="538"/>
      <c r="NMI12" s="538"/>
      <c r="NMJ12" s="538"/>
      <c r="NMK12" s="538"/>
      <c r="NML12" s="538"/>
      <c r="NMM12" s="538"/>
      <c r="NMN12" s="538"/>
      <c r="NMO12" s="538"/>
      <c r="NMP12" s="538"/>
      <c r="NMQ12" s="538"/>
      <c r="NMR12" s="538"/>
      <c r="NMS12" s="538"/>
      <c r="NMT12" s="538"/>
      <c r="NMU12" s="538"/>
      <c r="NMV12" s="538"/>
      <c r="NMW12" s="538"/>
      <c r="NMX12" s="538"/>
      <c r="NMY12" s="538"/>
      <c r="NMZ12" s="538"/>
      <c r="NNA12" s="538"/>
      <c r="NNB12" s="538"/>
      <c r="NNC12" s="538"/>
      <c r="NND12" s="538"/>
      <c r="NNE12" s="538"/>
      <c r="NNF12" s="538"/>
      <c r="NNG12" s="538"/>
      <c r="NNH12" s="538"/>
      <c r="NNI12" s="538"/>
      <c r="NNJ12" s="538"/>
      <c r="NNK12" s="538"/>
      <c r="NNL12" s="538"/>
      <c r="NNM12" s="538"/>
      <c r="NNN12" s="538"/>
      <c r="NNO12" s="538"/>
      <c r="NNP12" s="538"/>
      <c r="NNQ12" s="538"/>
      <c r="NNR12" s="538"/>
      <c r="NNS12" s="538"/>
      <c r="NNT12" s="538"/>
      <c r="NNU12" s="538"/>
      <c r="NNV12" s="538"/>
      <c r="NNW12" s="538"/>
      <c r="NNX12" s="538"/>
      <c r="NNY12" s="538"/>
      <c r="NNZ12" s="538"/>
      <c r="NOA12" s="538"/>
      <c r="NOB12" s="538"/>
      <c r="NOC12" s="538"/>
      <c r="NOD12" s="538"/>
      <c r="NOE12" s="538"/>
      <c r="NOF12" s="538"/>
      <c r="NOG12" s="538"/>
      <c r="NOH12" s="538"/>
      <c r="NOI12" s="538"/>
      <c r="NOJ12" s="538"/>
      <c r="NOK12" s="538"/>
      <c r="NOL12" s="538"/>
      <c r="NOM12" s="538"/>
      <c r="NON12" s="538"/>
      <c r="NOO12" s="538"/>
      <c r="NOP12" s="538"/>
      <c r="NOQ12" s="538"/>
      <c r="NOR12" s="538"/>
      <c r="NOS12" s="538"/>
      <c r="NOT12" s="538"/>
      <c r="NOU12" s="538"/>
      <c r="NOV12" s="538"/>
      <c r="NOW12" s="538"/>
      <c r="NOX12" s="538"/>
      <c r="NOY12" s="538"/>
      <c r="NOZ12" s="538"/>
      <c r="NPA12" s="538"/>
      <c r="NPB12" s="538"/>
      <c r="NPC12" s="538"/>
      <c r="NPD12" s="538"/>
      <c r="NPE12" s="538"/>
      <c r="NPF12" s="538"/>
      <c r="NPG12" s="538"/>
      <c r="NPH12" s="538"/>
      <c r="NPI12" s="538"/>
      <c r="NPJ12" s="538"/>
      <c r="NPK12" s="538"/>
      <c r="NPL12" s="538"/>
      <c r="NPM12" s="538"/>
      <c r="NPN12" s="538"/>
      <c r="NPO12" s="538"/>
      <c r="NPP12" s="538"/>
      <c r="NPQ12" s="538"/>
      <c r="NPR12" s="538"/>
      <c r="NPS12" s="538"/>
      <c r="NPT12" s="538"/>
      <c r="NPU12" s="538"/>
      <c r="NPV12" s="538"/>
      <c r="NPW12" s="538"/>
      <c r="NPX12" s="538"/>
      <c r="NPY12" s="538"/>
      <c r="NPZ12" s="538"/>
      <c r="NQA12" s="538"/>
      <c r="NQB12" s="538"/>
      <c r="NQC12" s="538"/>
      <c r="NQD12" s="538"/>
      <c r="NQE12" s="538"/>
      <c r="NQF12" s="538"/>
      <c r="NQG12" s="538"/>
      <c r="NQH12" s="538"/>
      <c r="NQI12" s="538"/>
      <c r="NQJ12" s="538"/>
      <c r="NQK12" s="538"/>
      <c r="NQL12" s="538"/>
      <c r="NQM12" s="538"/>
      <c r="NQN12" s="538"/>
      <c r="NQO12" s="538"/>
      <c r="NQP12" s="538"/>
      <c r="NQQ12" s="538"/>
      <c r="NQR12" s="538"/>
      <c r="NQS12" s="538"/>
      <c r="NQT12" s="538"/>
      <c r="NQU12" s="538"/>
      <c r="NQV12" s="538"/>
      <c r="NQW12" s="538"/>
      <c r="NQX12" s="538"/>
      <c r="NQY12" s="538"/>
      <c r="NQZ12" s="538"/>
      <c r="NRA12" s="538"/>
      <c r="NRB12" s="538"/>
      <c r="NRC12" s="538"/>
      <c r="NRD12" s="538"/>
      <c r="NRE12" s="538"/>
      <c r="NRF12" s="538"/>
      <c r="NRG12" s="538"/>
      <c r="NRH12" s="538"/>
      <c r="NRI12" s="538"/>
      <c r="NRJ12" s="538"/>
      <c r="NRK12" s="538"/>
      <c r="NRL12" s="538"/>
      <c r="NRM12" s="538"/>
      <c r="NRN12" s="538"/>
      <c r="NRO12" s="538"/>
      <c r="NRP12" s="538"/>
      <c r="NRQ12" s="538"/>
      <c r="NRR12" s="538"/>
      <c r="NRS12" s="538"/>
      <c r="NRT12" s="538"/>
      <c r="NRU12" s="538"/>
      <c r="NRV12" s="538"/>
      <c r="NRW12" s="538"/>
      <c r="NRX12" s="538"/>
      <c r="NRY12" s="538"/>
      <c r="NRZ12" s="538"/>
      <c r="NSA12" s="538"/>
      <c r="NSB12" s="538"/>
      <c r="NSC12" s="538"/>
      <c r="NSD12" s="538"/>
      <c r="NSE12" s="538"/>
      <c r="NSF12" s="538"/>
      <c r="NSG12" s="538"/>
      <c r="NSH12" s="538"/>
      <c r="NSI12" s="538"/>
      <c r="NSJ12" s="538"/>
      <c r="NSK12" s="538"/>
      <c r="NSL12" s="538"/>
      <c r="NSM12" s="538"/>
      <c r="NSN12" s="538"/>
      <c r="NSO12" s="538"/>
      <c r="NSP12" s="538"/>
      <c r="NSQ12" s="538"/>
      <c r="NSR12" s="538"/>
      <c r="NSS12" s="538"/>
      <c r="NST12" s="538"/>
      <c r="NSU12" s="538"/>
      <c r="NSV12" s="538"/>
      <c r="NSW12" s="538"/>
      <c r="NSX12" s="538"/>
      <c r="NSY12" s="538"/>
      <c r="NSZ12" s="538"/>
      <c r="NTA12" s="538"/>
      <c r="NTB12" s="538"/>
      <c r="NTC12" s="538"/>
      <c r="NTD12" s="538"/>
      <c r="NTE12" s="538"/>
      <c r="NTF12" s="538"/>
      <c r="NTG12" s="538"/>
      <c r="NTH12" s="538"/>
      <c r="NTI12" s="538"/>
      <c r="NTJ12" s="538"/>
      <c r="NTK12" s="538"/>
      <c r="NTL12" s="538"/>
      <c r="NTM12" s="538"/>
      <c r="NTN12" s="538"/>
      <c r="NTO12" s="538"/>
      <c r="NTP12" s="538"/>
      <c r="NTQ12" s="538"/>
      <c r="NTR12" s="538"/>
      <c r="NTS12" s="538"/>
      <c r="NTT12" s="538"/>
      <c r="NTU12" s="538"/>
      <c r="NTV12" s="538"/>
      <c r="NTW12" s="538"/>
      <c r="NTX12" s="538"/>
      <c r="NTY12" s="538"/>
      <c r="NTZ12" s="538"/>
      <c r="NUA12" s="538"/>
      <c r="NUB12" s="538"/>
      <c r="NUC12" s="538"/>
      <c r="NUD12" s="538"/>
      <c r="NUE12" s="538"/>
      <c r="NUF12" s="538"/>
      <c r="NUG12" s="538"/>
      <c r="NUH12" s="538"/>
      <c r="NUI12" s="538"/>
      <c r="NUJ12" s="538"/>
      <c r="NUK12" s="538"/>
      <c r="NUL12" s="538"/>
      <c r="NUM12" s="538"/>
      <c r="NUN12" s="538"/>
      <c r="NUO12" s="538"/>
      <c r="NUP12" s="538"/>
      <c r="NUQ12" s="538"/>
      <c r="NUR12" s="538"/>
      <c r="NUS12" s="538"/>
      <c r="NUT12" s="538"/>
      <c r="NUU12" s="538"/>
      <c r="NUV12" s="538"/>
      <c r="NUW12" s="538"/>
      <c r="NUX12" s="538"/>
      <c r="NUY12" s="538"/>
      <c r="NUZ12" s="538"/>
      <c r="NVA12" s="538"/>
      <c r="NVB12" s="538"/>
      <c r="NVC12" s="538"/>
      <c r="NVD12" s="538"/>
      <c r="NVE12" s="538"/>
      <c r="NVF12" s="538"/>
      <c r="NVG12" s="538"/>
      <c r="NVH12" s="538"/>
      <c r="NVI12" s="538"/>
      <c r="NVJ12" s="538"/>
      <c r="NVK12" s="538"/>
      <c r="NVL12" s="538"/>
      <c r="NVM12" s="538"/>
      <c r="NVN12" s="538"/>
      <c r="NVO12" s="538"/>
      <c r="NVP12" s="538"/>
      <c r="NVQ12" s="538"/>
      <c r="NVR12" s="538"/>
      <c r="NVS12" s="538"/>
      <c r="NVT12" s="538"/>
      <c r="NVU12" s="538"/>
      <c r="NVV12" s="538"/>
      <c r="NVW12" s="538"/>
      <c r="NVX12" s="538"/>
      <c r="NVY12" s="538"/>
      <c r="NVZ12" s="538"/>
      <c r="NWA12" s="538"/>
      <c r="NWB12" s="538"/>
      <c r="NWC12" s="538"/>
      <c r="NWD12" s="538"/>
      <c r="NWE12" s="538"/>
      <c r="NWF12" s="538"/>
      <c r="NWG12" s="538"/>
      <c r="NWH12" s="538"/>
      <c r="NWI12" s="538"/>
      <c r="NWJ12" s="538"/>
      <c r="NWK12" s="538"/>
      <c r="NWL12" s="538"/>
      <c r="NWM12" s="538"/>
      <c r="NWN12" s="538"/>
      <c r="NWO12" s="538"/>
      <c r="NWP12" s="538"/>
      <c r="NWQ12" s="538"/>
      <c r="NWR12" s="538"/>
      <c r="NWS12" s="538"/>
      <c r="NWT12" s="538"/>
      <c r="NWU12" s="538"/>
      <c r="NWV12" s="538"/>
      <c r="NWW12" s="538"/>
      <c r="NWX12" s="538"/>
      <c r="NWY12" s="538"/>
      <c r="NWZ12" s="538"/>
      <c r="NXA12" s="538"/>
      <c r="NXB12" s="538"/>
      <c r="NXC12" s="538"/>
      <c r="NXD12" s="538"/>
      <c r="NXE12" s="538"/>
      <c r="NXF12" s="538"/>
      <c r="NXG12" s="538"/>
      <c r="NXH12" s="538"/>
      <c r="NXI12" s="538"/>
      <c r="NXJ12" s="538"/>
      <c r="NXK12" s="538"/>
      <c r="NXL12" s="538"/>
      <c r="NXM12" s="538"/>
      <c r="NXN12" s="538"/>
      <c r="NXO12" s="538"/>
      <c r="NXP12" s="538"/>
      <c r="NXQ12" s="538"/>
      <c r="NXR12" s="538"/>
      <c r="NXS12" s="538"/>
      <c r="NXT12" s="538"/>
      <c r="NXU12" s="538"/>
      <c r="NXV12" s="538"/>
      <c r="NXW12" s="538"/>
      <c r="NXX12" s="538"/>
      <c r="NXY12" s="538"/>
      <c r="NXZ12" s="538"/>
      <c r="NYA12" s="538"/>
      <c r="NYB12" s="538"/>
      <c r="NYC12" s="538"/>
      <c r="NYD12" s="538"/>
      <c r="NYE12" s="538"/>
      <c r="NYF12" s="538"/>
      <c r="NYG12" s="538"/>
      <c r="NYH12" s="538"/>
      <c r="NYI12" s="538"/>
      <c r="NYJ12" s="538"/>
      <c r="NYK12" s="538"/>
      <c r="NYL12" s="538"/>
      <c r="NYM12" s="538"/>
      <c r="NYN12" s="538"/>
      <c r="NYO12" s="538"/>
      <c r="NYP12" s="538"/>
      <c r="NYQ12" s="538"/>
      <c r="NYR12" s="538"/>
      <c r="NYS12" s="538"/>
      <c r="NYT12" s="538"/>
      <c r="NYU12" s="538"/>
      <c r="NYV12" s="538"/>
      <c r="NYW12" s="538"/>
      <c r="NYX12" s="538"/>
      <c r="NYY12" s="538"/>
      <c r="NYZ12" s="538"/>
      <c r="NZA12" s="538"/>
      <c r="NZB12" s="538"/>
      <c r="NZC12" s="538"/>
      <c r="NZD12" s="538"/>
      <c r="NZE12" s="538"/>
      <c r="NZF12" s="538"/>
      <c r="NZG12" s="538"/>
      <c r="NZH12" s="538"/>
      <c r="NZI12" s="538"/>
      <c r="NZJ12" s="538"/>
      <c r="NZK12" s="538"/>
      <c r="NZL12" s="538"/>
      <c r="NZM12" s="538"/>
      <c r="NZN12" s="538"/>
      <c r="NZO12" s="538"/>
      <c r="NZP12" s="538"/>
      <c r="NZQ12" s="538"/>
      <c r="NZR12" s="538"/>
      <c r="NZS12" s="538"/>
      <c r="NZT12" s="538"/>
      <c r="NZU12" s="538"/>
      <c r="NZV12" s="538"/>
      <c r="NZW12" s="538"/>
      <c r="NZX12" s="538"/>
      <c r="NZY12" s="538"/>
      <c r="NZZ12" s="538"/>
      <c r="OAA12" s="538"/>
      <c r="OAB12" s="538"/>
      <c r="OAC12" s="538"/>
      <c r="OAD12" s="538"/>
      <c r="OAE12" s="538"/>
      <c r="OAF12" s="538"/>
      <c r="OAG12" s="538"/>
      <c r="OAH12" s="538"/>
      <c r="OAI12" s="538"/>
      <c r="OAJ12" s="538"/>
      <c r="OAK12" s="538"/>
      <c r="OAL12" s="538"/>
      <c r="OAM12" s="538"/>
      <c r="OAN12" s="538"/>
      <c r="OAO12" s="538"/>
      <c r="OAP12" s="538"/>
      <c r="OAQ12" s="538"/>
      <c r="OAR12" s="538"/>
      <c r="OAS12" s="538"/>
      <c r="OAT12" s="538"/>
      <c r="OAU12" s="538"/>
      <c r="OAV12" s="538"/>
      <c r="OAW12" s="538"/>
      <c r="OAX12" s="538"/>
      <c r="OAY12" s="538"/>
      <c r="OAZ12" s="538"/>
      <c r="OBA12" s="538"/>
      <c r="OBB12" s="538"/>
      <c r="OBC12" s="538"/>
      <c r="OBD12" s="538"/>
      <c r="OBE12" s="538"/>
      <c r="OBF12" s="538"/>
      <c r="OBG12" s="538"/>
      <c r="OBH12" s="538"/>
      <c r="OBI12" s="538"/>
      <c r="OBJ12" s="538"/>
      <c r="OBK12" s="538"/>
      <c r="OBL12" s="538"/>
      <c r="OBM12" s="538"/>
      <c r="OBN12" s="538"/>
      <c r="OBO12" s="538"/>
      <c r="OBP12" s="538"/>
      <c r="OBQ12" s="538"/>
      <c r="OBR12" s="538"/>
      <c r="OBS12" s="538"/>
      <c r="OBT12" s="538"/>
      <c r="OBU12" s="538"/>
      <c r="OBV12" s="538"/>
      <c r="OBW12" s="538"/>
      <c r="OBX12" s="538"/>
      <c r="OBY12" s="538"/>
      <c r="OBZ12" s="538"/>
      <c r="OCA12" s="538"/>
      <c r="OCB12" s="538"/>
      <c r="OCC12" s="538"/>
      <c r="OCD12" s="538"/>
      <c r="OCE12" s="538"/>
      <c r="OCF12" s="538"/>
      <c r="OCG12" s="538"/>
      <c r="OCH12" s="538"/>
      <c r="OCI12" s="538"/>
      <c r="OCJ12" s="538"/>
      <c r="OCK12" s="538"/>
      <c r="OCL12" s="538"/>
      <c r="OCM12" s="538"/>
      <c r="OCN12" s="538"/>
      <c r="OCO12" s="538"/>
      <c r="OCP12" s="538"/>
      <c r="OCQ12" s="538"/>
      <c r="OCR12" s="538"/>
      <c r="OCS12" s="538"/>
      <c r="OCT12" s="538"/>
      <c r="OCU12" s="538"/>
      <c r="OCV12" s="538"/>
      <c r="OCW12" s="538"/>
      <c r="OCX12" s="538"/>
      <c r="OCY12" s="538"/>
      <c r="OCZ12" s="538"/>
      <c r="ODA12" s="538"/>
      <c r="ODB12" s="538"/>
      <c r="ODC12" s="538"/>
      <c r="ODD12" s="538"/>
      <c r="ODE12" s="538"/>
      <c r="ODF12" s="538"/>
      <c r="ODG12" s="538"/>
      <c r="ODH12" s="538"/>
      <c r="ODI12" s="538"/>
      <c r="ODJ12" s="538"/>
      <c r="ODK12" s="538"/>
      <c r="ODL12" s="538"/>
      <c r="ODM12" s="538"/>
      <c r="ODN12" s="538"/>
      <c r="ODO12" s="538"/>
      <c r="ODP12" s="538"/>
      <c r="ODQ12" s="538"/>
      <c r="ODR12" s="538"/>
      <c r="ODS12" s="538"/>
      <c r="ODT12" s="538"/>
      <c r="ODU12" s="538"/>
      <c r="ODV12" s="538"/>
      <c r="ODW12" s="538"/>
      <c r="ODX12" s="538"/>
      <c r="ODY12" s="538"/>
      <c r="ODZ12" s="538"/>
      <c r="OEA12" s="538"/>
      <c r="OEB12" s="538"/>
      <c r="OEC12" s="538"/>
      <c r="OED12" s="538"/>
      <c r="OEE12" s="538"/>
      <c r="OEF12" s="538"/>
      <c r="OEG12" s="538"/>
      <c r="OEH12" s="538"/>
      <c r="OEI12" s="538"/>
      <c r="OEJ12" s="538"/>
      <c r="OEK12" s="538"/>
      <c r="OEL12" s="538"/>
      <c r="OEM12" s="538"/>
      <c r="OEN12" s="538"/>
      <c r="OEO12" s="538"/>
      <c r="OEP12" s="538"/>
      <c r="OEQ12" s="538"/>
      <c r="OER12" s="538"/>
      <c r="OES12" s="538"/>
      <c r="OET12" s="538"/>
      <c r="OEU12" s="538"/>
      <c r="OEV12" s="538"/>
      <c r="OEW12" s="538"/>
      <c r="OEX12" s="538"/>
      <c r="OEY12" s="538"/>
      <c r="OEZ12" s="538"/>
      <c r="OFA12" s="538"/>
      <c r="OFB12" s="538"/>
      <c r="OFC12" s="538"/>
      <c r="OFD12" s="538"/>
      <c r="OFE12" s="538"/>
      <c r="OFF12" s="538"/>
      <c r="OFG12" s="538"/>
      <c r="OFH12" s="538"/>
      <c r="OFI12" s="538"/>
      <c r="OFJ12" s="538"/>
      <c r="OFK12" s="538"/>
      <c r="OFL12" s="538"/>
      <c r="OFM12" s="538"/>
      <c r="OFN12" s="538"/>
      <c r="OFO12" s="538"/>
      <c r="OFP12" s="538"/>
      <c r="OFQ12" s="538"/>
      <c r="OFR12" s="538"/>
      <c r="OFS12" s="538"/>
      <c r="OFT12" s="538"/>
      <c r="OFU12" s="538"/>
      <c r="OFV12" s="538"/>
      <c r="OFW12" s="538"/>
      <c r="OFX12" s="538"/>
      <c r="OFY12" s="538"/>
      <c r="OFZ12" s="538"/>
      <c r="OGA12" s="538"/>
      <c r="OGB12" s="538"/>
      <c r="OGC12" s="538"/>
      <c r="OGD12" s="538"/>
      <c r="OGE12" s="538"/>
      <c r="OGF12" s="538"/>
      <c r="OGG12" s="538"/>
      <c r="OGH12" s="538"/>
      <c r="OGI12" s="538"/>
      <c r="OGJ12" s="538"/>
      <c r="OGK12" s="538"/>
      <c r="OGL12" s="538"/>
      <c r="OGM12" s="538"/>
      <c r="OGN12" s="538"/>
      <c r="OGO12" s="538"/>
      <c r="OGP12" s="538"/>
      <c r="OGQ12" s="538"/>
      <c r="OGR12" s="538"/>
      <c r="OGS12" s="538"/>
      <c r="OGT12" s="538"/>
      <c r="OGU12" s="538"/>
      <c r="OGV12" s="538"/>
      <c r="OGW12" s="538"/>
      <c r="OGX12" s="538"/>
      <c r="OGY12" s="538"/>
      <c r="OGZ12" s="538"/>
      <c r="OHA12" s="538"/>
      <c r="OHB12" s="538"/>
      <c r="OHC12" s="538"/>
      <c r="OHD12" s="538"/>
      <c r="OHE12" s="538"/>
      <c r="OHF12" s="538"/>
      <c r="OHG12" s="538"/>
      <c r="OHH12" s="538"/>
      <c r="OHI12" s="538"/>
      <c r="OHJ12" s="538"/>
      <c r="OHK12" s="538"/>
      <c r="OHL12" s="538"/>
      <c r="OHM12" s="538"/>
      <c r="OHN12" s="538"/>
      <c r="OHO12" s="538"/>
      <c r="OHP12" s="538"/>
      <c r="OHQ12" s="538"/>
      <c r="OHR12" s="538"/>
      <c r="OHS12" s="538"/>
      <c r="OHT12" s="538"/>
      <c r="OHU12" s="538"/>
      <c r="OHV12" s="538"/>
      <c r="OHW12" s="538"/>
      <c r="OHX12" s="538"/>
      <c r="OHY12" s="538"/>
      <c r="OHZ12" s="538"/>
      <c r="OIA12" s="538"/>
      <c r="OIB12" s="538"/>
      <c r="OIC12" s="538"/>
      <c r="OID12" s="538"/>
      <c r="OIE12" s="538"/>
      <c r="OIF12" s="538"/>
      <c r="OIG12" s="538"/>
      <c r="OIH12" s="538"/>
      <c r="OII12" s="538"/>
      <c r="OIJ12" s="538"/>
      <c r="OIK12" s="538"/>
      <c r="OIL12" s="538"/>
      <c r="OIM12" s="538"/>
      <c r="OIN12" s="538"/>
      <c r="OIO12" s="538"/>
      <c r="OIP12" s="538"/>
      <c r="OIQ12" s="538"/>
      <c r="OIR12" s="538"/>
      <c r="OIS12" s="538"/>
      <c r="OIT12" s="538"/>
      <c r="OIU12" s="538"/>
      <c r="OIV12" s="538"/>
      <c r="OIW12" s="538"/>
      <c r="OIX12" s="538"/>
      <c r="OIY12" s="538"/>
      <c r="OIZ12" s="538"/>
      <c r="OJA12" s="538"/>
      <c r="OJB12" s="538"/>
      <c r="OJC12" s="538"/>
      <c r="OJD12" s="538"/>
      <c r="OJE12" s="538"/>
      <c r="OJF12" s="538"/>
      <c r="OJG12" s="538"/>
      <c r="OJH12" s="538"/>
      <c r="OJI12" s="538"/>
      <c r="OJJ12" s="538"/>
      <c r="OJK12" s="538"/>
      <c r="OJL12" s="538"/>
      <c r="OJM12" s="538"/>
      <c r="OJN12" s="538"/>
      <c r="OJO12" s="538"/>
      <c r="OJP12" s="538"/>
      <c r="OJQ12" s="538"/>
      <c r="OJR12" s="538"/>
      <c r="OJS12" s="538"/>
      <c r="OJT12" s="538"/>
      <c r="OJU12" s="538"/>
      <c r="OJV12" s="538"/>
      <c r="OJW12" s="538"/>
      <c r="OJX12" s="538"/>
      <c r="OJY12" s="538"/>
      <c r="OJZ12" s="538"/>
      <c r="OKA12" s="538"/>
      <c r="OKB12" s="538"/>
      <c r="OKC12" s="538"/>
      <c r="OKD12" s="538"/>
      <c r="OKE12" s="538"/>
      <c r="OKF12" s="538"/>
      <c r="OKG12" s="538"/>
      <c r="OKH12" s="538"/>
      <c r="OKI12" s="538"/>
      <c r="OKJ12" s="538"/>
      <c r="OKK12" s="538"/>
      <c r="OKL12" s="538"/>
      <c r="OKM12" s="538"/>
      <c r="OKN12" s="538"/>
      <c r="OKO12" s="538"/>
      <c r="OKP12" s="538"/>
      <c r="OKQ12" s="538"/>
      <c r="OKR12" s="538"/>
      <c r="OKS12" s="538"/>
      <c r="OKT12" s="538"/>
      <c r="OKU12" s="538"/>
      <c r="OKV12" s="538"/>
      <c r="OKW12" s="538"/>
      <c r="OKX12" s="538"/>
      <c r="OKY12" s="538"/>
      <c r="OKZ12" s="538"/>
      <c r="OLA12" s="538"/>
      <c r="OLB12" s="538"/>
      <c r="OLC12" s="538"/>
      <c r="OLD12" s="538"/>
      <c r="OLE12" s="538"/>
      <c r="OLF12" s="538"/>
      <c r="OLG12" s="538"/>
      <c r="OLH12" s="538"/>
      <c r="OLI12" s="538"/>
      <c r="OLJ12" s="538"/>
      <c r="OLK12" s="538"/>
      <c r="OLL12" s="538"/>
      <c r="OLM12" s="538"/>
      <c r="OLN12" s="538"/>
      <c r="OLO12" s="538"/>
      <c r="OLP12" s="538"/>
      <c r="OLQ12" s="538"/>
      <c r="OLR12" s="538"/>
      <c r="OLS12" s="538"/>
      <c r="OLT12" s="538"/>
      <c r="OLU12" s="538"/>
      <c r="OLV12" s="538"/>
      <c r="OLW12" s="538"/>
      <c r="OLX12" s="538"/>
      <c r="OLY12" s="538"/>
      <c r="OLZ12" s="538"/>
      <c r="OMA12" s="538"/>
      <c r="OMB12" s="538"/>
      <c r="OMC12" s="538"/>
      <c r="OMD12" s="538"/>
      <c r="OME12" s="538"/>
      <c r="OMF12" s="538"/>
      <c r="OMG12" s="538"/>
      <c r="OMH12" s="538"/>
      <c r="OMI12" s="538"/>
      <c r="OMJ12" s="538"/>
      <c r="OMK12" s="538"/>
      <c r="OML12" s="538"/>
      <c r="OMM12" s="538"/>
      <c r="OMN12" s="538"/>
      <c r="OMO12" s="538"/>
      <c r="OMP12" s="538"/>
      <c r="OMQ12" s="538"/>
      <c r="OMR12" s="538"/>
      <c r="OMS12" s="538"/>
      <c r="OMT12" s="538"/>
      <c r="OMU12" s="538"/>
      <c r="OMV12" s="538"/>
      <c r="OMW12" s="538"/>
      <c r="OMX12" s="538"/>
      <c r="OMY12" s="538"/>
      <c r="OMZ12" s="538"/>
      <c r="ONA12" s="538"/>
      <c r="ONB12" s="538"/>
      <c r="ONC12" s="538"/>
      <c r="OND12" s="538"/>
      <c r="ONE12" s="538"/>
      <c r="ONF12" s="538"/>
      <c r="ONG12" s="538"/>
      <c r="ONH12" s="538"/>
      <c r="ONI12" s="538"/>
      <c r="ONJ12" s="538"/>
      <c r="ONK12" s="538"/>
      <c r="ONL12" s="538"/>
      <c r="ONM12" s="538"/>
      <c r="ONN12" s="538"/>
      <c r="ONO12" s="538"/>
      <c r="ONP12" s="538"/>
      <c r="ONQ12" s="538"/>
      <c r="ONR12" s="538"/>
      <c r="ONS12" s="538"/>
      <c r="ONT12" s="538"/>
      <c r="ONU12" s="538"/>
      <c r="ONV12" s="538"/>
      <c r="ONW12" s="538"/>
      <c r="ONX12" s="538"/>
      <c r="ONY12" s="538"/>
      <c r="ONZ12" s="538"/>
      <c r="OOA12" s="538"/>
      <c r="OOB12" s="538"/>
      <c r="OOC12" s="538"/>
      <c r="OOD12" s="538"/>
      <c r="OOE12" s="538"/>
      <c r="OOF12" s="538"/>
      <c r="OOG12" s="538"/>
      <c r="OOH12" s="538"/>
      <c r="OOI12" s="538"/>
      <c r="OOJ12" s="538"/>
      <c r="OOK12" s="538"/>
      <c r="OOL12" s="538"/>
      <c r="OOM12" s="538"/>
      <c r="OON12" s="538"/>
      <c r="OOO12" s="538"/>
      <c r="OOP12" s="538"/>
      <c r="OOQ12" s="538"/>
      <c r="OOR12" s="538"/>
      <c r="OOS12" s="538"/>
      <c r="OOT12" s="538"/>
      <c r="OOU12" s="538"/>
      <c r="OOV12" s="538"/>
      <c r="OOW12" s="538"/>
      <c r="OOX12" s="538"/>
      <c r="OOY12" s="538"/>
      <c r="OOZ12" s="538"/>
      <c r="OPA12" s="538"/>
      <c r="OPB12" s="538"/>
      <c r="OPC12" s="538"/>
      <c r="OPD12" s="538"/>
      <c r="OPE12" s="538"/>
      <c r="OPF12" s="538"/>
      <c r="OPG12" s="538"/>
      <c r="OPH12" s="538"/>
      <c r="OPI12" s="538"/>
      <c r="OPJ12" s="538"/>
      <c r="OPK12" s="538"/>
      <c r="OPL12" s="538"/>
      <c r="OPM12" s="538"/>
      <c r="OPN12" s="538"/>
      <c r="OPO12" s="538"/>
      <c r="OPP12" s="538"/>
      <c r="OPQ12" s="538"/>
      <c r="OPR12" s="538"/>
      <c r="OPS12" s="538"/>
      <c r="OPT12" s="538"/>
      <c r="OPU12" s="538"/>
      <c r="OPV12" s="538"/>
      <c r="OPW12" s="538"/>
      <c r="OPX12" s="538"/>
      <c r="OPY12" s="538"/>
      <c r="OPZ12" s="538"/>
      <c r="OQA12" s="538"/>
      <c r="OQB12" s="538"/>
      <c r="OQC12" s="538"/>
      <c r="OQD12" s="538"/>
      <c r="OQE12" s="538"/>
      <c r="OQF12" s="538"/>
      <c r="OQG12" s="538"/>
      <c r="OQH12" s="538"/>
      <c r="OQI12" s="538"/>
      <c r="OQJ12" s="538"/>
      <c r="OQK12" s="538"/>
      <c r="OQL12" s="538"/>
      <c r="OQM12" s="538"/>
      <c r="OQN12" s="538"/>
      <c r="OQO12" s="538"/>
      <c r="OQP12" s="538"/>
      <c r="OQQ12" s="538"/>
      <c r="OQR12" s="538"/>
      <c r="OQS12" s="538"/>
      <c r="OQT12" s="538"/>
      <c r="OQU12" s="538"/>
      <c r="OQV12" s="538"/>
      <c r="OQW12" s="538"/>
      <c r="OQX12" s="538"/>
      <c r="OQY12" s="538"/>
      <c r="OQZ12" s="538"/>
      <c r="ORA12" s="538"/>
      <c r="ORB12" s="538"/>
      <c r="ORC12" s="538"/>
      <c r="ORD12" s="538"/>
      <c r="ORE12" s="538"/>
      <c r="ORF12" s="538"/>
      <c r="ORG12" s="538"/>
      <c r="ORH12" s="538"/>
      <c r="ORI12" s="538"/>
      <c r="ORJ12" s="538"/>
      <c r="ORK12" s="538"/>
      <c r="ORL12" s="538"/>
      <c r="ORM12" s="538"/>
      <c r="ORN12" s="538"/>
      <c r="ORO12" s="538"/>
      <c r="ORP12" s="538"/>
      <c r="ORQ12" s="538"/>
      <c r="ORR12" s="538"/>
      <c r="ORS12" s="538"/>
      <c r="ORT12" s="538"/>
      <c r="ORU12" s="538"/>
      <c r="ORV12" s="538"/>
      <c r="ORW12" s="538"/>
      <c r="ORX12" s="538"/>
      <c r="ORY12" s="538"/>
      <c r="ORZ12" s="538"/>
      <c r="OSA12" s="538"/>
      <c r="OSB12" s="538"/>
      <c r="OSC12" s="538"/>
      <c r="OSD12" s="538"/>
      <c r="OSE12" s="538"/>
      <c r="OSF12" s="538"/>
      <c r="OSG12" s="538"/>
      <c r="OSH12" s="538"/>
      <c r="OSI12" s="538"/>
      <c r="OSJ12" s="538"/>
      <c r="OSK12" s="538"/>
      <c r="OSL12" s="538"/>
      <c r="OSM12" s="538"/>
      <c r="OSN12" s="538"/>
      <c r="OSO12" s="538"/>
      <c r="OSP12" s="538"/>
      <c r="OSQ12" s="538"/>
      <c r="OSR12" s="538"/>
      <c r="OSS12" s="538"/>
      <c r="OST12" s="538"/>
      <c r="OSU12" s="538"/>
      <c r="OSV12" s="538"/>
      <c r="OSW12" s="538"/>
      <c r="OSX12" s="538"/>
      <c r="OSY12" s="538"/>
      <c r="OSZ12" s="538"/>
      <c r="OTA12" s="538"/>
      <c r="OTB12" s="538"/>
      <c r="OTC12" s="538"/>
      <c r="OTD12" s="538"/>
      <c r="OTE12" s="538"/>
      <c r="OTF12" s="538"/>
      <c r="OTG12" s="538"/>
      <c r="OTH12" s="538"/>
      <c r="OTI12" s="538"/>
      <c r="OTJ12" s="538"/>
      <c r="OTK12" s="538"/>
      <c r="OTL12" s="538"/>
      <c r="OTM12" s="538"/>
      <c r="OTN12" s="538"/>
      <c r="OTO12" s="538"/>
      <c r="OTP12" s="538"/>
      <c r="OTQ12" s="538"/>
      <c r="OTR12" s="538"/>
      <c r="OTS12" s="538"/>
      <c r="OTT12" s="538"/>
      <c r="OTU12" s="538"/>
      <c r="OTV12" s="538"/>
      <c r="OTW12" s="538"/>
      <c r="OTX12" s="538"/>
      <c r="OTY12" s="538"/>
      <c r="OTZ12" s="538"/>
      <c r="OUA12" s="538"/>
      <c r="OUB12" s="538"/>
      <c r="OUC12" s="538"/>
      <c r="OUD12" s="538"/>
      <c r="OUE12" s="538"/>
      <c r="OUF12" s="538"/>
      <c r="OUG12" s="538"/>
      <c r="OUH12" s="538"/>
      <c r="OUI12" s="538"/>
      <c r="OUJ12" s="538"/>
      <c r="OUK12" s="538"/>
      <c r="OUL12" s="538"/>
      <c r="OUM12" s="538"/>
      <c r="OUN12" s="538"/>
      <c r="OUO12" s="538"/>
      <c r="OUP12" s="538"/>
      <c r="OUQ12" s="538"/>
      <c r="OUR12" s="538"/>
      <c r="OUS12" s="538"/>
      <c r="OUT12" s="538"/>
      <c r="OUU12" s="538"/>
      <c r="OUV12" s="538"/>
      <c r="OUW12" s="538"/>
      <c r="OUX12" s="538"/>
      <c r="OUY12" s="538"/>
      <c r="OUZ12" s="538"/>
      <c r="OVA12" s="538"/>
      <c r="OVB12" s="538"/>
      <c r="OVC12" s="538"/>
      <c r="OVD12" s="538"/>
      <c r="OVE12" s="538"/>
      <c r="OVF12" s="538"/>
      <c r="OVG12" s="538"/>
      <c r="OVH12" s="538"/>
      <c r="OVI12" s="538"/>
      <c r="OVJ12" s="538"/>
      <c r="OVK12" s="538"/>
      <c r="OVL12" s="538"/>
      <c r="OVM12" s="538"/>
      <c r="OVN12" s="538"/>
      <c r="OVO12" s="538"/>
      <c r="OVP12" s="538"/>
      <c r="OVQ12" s="538"/>
      <c r="OVR12" s="538"/>
      <c r="OVS12" s="538"/>
      <c r="OVT12" s="538"/>
      <c r="OVU12" s="538"/>
      <c r="OVV12" s="538"/>
      <c r="OVW12" s="538"/>
      <c r="OVX12" s="538"/>
      <c r="OVY12" s="538"/>
      <c r="OVZ12" s="538"/>
      <c r="OWA12" s="538"/>
      <c r="OWB12" s="538"/>
      <c r="OWC12" s="538"/>
      <c r="OWD12" s="538"/>
      <c r="OWE12" s="538"/>
      <c r="OWF12" s="538"/>
      <c r="OWG12" s="538"/>
      <c r="OWH12" s="538"/>
      <c r="OWI12" s="538"/>
      <c r="OWJ12" s="538"/>
      <c r="OWK12" s="538"/>
      <c r="OWL12" s="538"/>
      <c r="OWM12" s="538"/>
      <c r="OWN12" s="538"/>
      <c r="OWO12" s="538"/>
      <c r="OWP12" s="538"/>
      <c r="OWQ12" s="538"/>
      <c r="OWR12" s="538"/>
      <c r="OWS12" s="538"/>
      <c r="OWT12" s="538"/>
      <c r="OWU12" s="538"/>
      <c r="OWV12" s="538"/>
      <c r="OWW12" s="538"/>
      <c r="OWX12" s="538"/>
      <c r="OWY12" s="538"/>
      <c r="OWZ12" s="538"/>
      <c r="OXA12" s="538"/>
      <c r="OXB12" s="538"/>
      <c r="OXC12" s="538"/>
      <c r="OXD12" s="538"/>
      <c r="OXE12" s="538"/>
      <c r="OXF12" s="538"/>
      <c r="OXG12" s="538"/>
      <c r="OXH12" s="538"/>
      <c r="OXI12" s="538"/>
      <c r="OXJ12" s="538"/>
      <c r="OXK12" s="538"/>
      <c r="OXL12" s="538"/>
      <c r="OXM12" s="538"/>
      <c r="OXN12" s="538"/>
      <c r="OXO12" s="538"/>
      <c r="OXP12" s="538"/>
      <c r="OXQ12" s="538"/>
      <c r="OXR12" s="538"/>
      <c r="OXS12" s="538"/>
      <c r="OXT12" s="538"/>
      <c r="OXU12" s="538"/>
      <c r="OXV12" s="538"/>
      <c r="OXW12" s="538"/>
      <c r="OXX12" s="538"/>
      <c r="OXY12" s="538"/>
      <c r="OXZ12" s="538"/>
      <c r="OYA12" s="538"/>
      <c r="OYB12" s="538"/>
      <c r="OYC12" s="538"/>
      <c r="OYD12" s="538"/>
      <c r="OYE12" s="538"/>
      <c r="OYF12" s="538"/>
      <c r="OYG12" s="538"/>
      <c r="OYH12" s="538"/>
      <c r="OYI12" s="538"/>
      <c r="OYJ12" s="538"/>
      <c r="OYK12" s="538"/>
      <c r="OYL12" s="538"/>
      <c r="OYM12" s="538"/>
      <c r="OYN12" s="538"/>
      <c r="OYO12" s="538"/>
      <c r="OYP12" s="538"/>
      <c r="OYQ12" s="538"/>
      <c r="OYR12" s="538"/>
      <c r="OYS12" s="538"/>
      <c r="OYT12" s="538"/>
      <c r="OYU12" s="538"/>
      <c r="OYV12" s="538"/>
      <c r="OYW12" s="538"/>
      <c r="OYX12" s="538"/>
      <c r="OYY12" s="538"/>
      <c r="OYZ12" s="538"/>
      <c r="OZA12" s="538"/>
      <c r="OZB12" s="538"/>
      <c r="OZC12" s="538"/>
      <c r="OZD12" s="538"/>
      <c r="OZE12" s="538"/>
      <c r="OZF12" s="538"/>
      <c r="OZG12" s="538"/>
      <c r="OZH12" s="538"/>
      <c r="OZI12" s="538"/>
      <c r="OZJ12" s="538"/>
      <c r="OZK12" s="538"/>
      <c r="OZL12" s="538"/>
      <c r="OZM12" s="538"/>
      <c r="OZN12" s="538"/>
      <c r="OZO12" s="538"/>
      <c r="OZP12" s="538"/>
      <c r="OZQ12" s="538"/>
      <c r="OZR12" s="538"/>
      <c r="OZS12" s="538"/>
      <c r="OZT12" s="538"/>
      <c r="OZU12" s="538"/>
      <c r="OZV12" s="538"/>
      <c r="OZW12" s="538"/>
      <c r="OZX12" s="538"/>
      <c r="OZY12" s="538"/>
      <c r="OZZ12" s="538"/>
      <c r="PAA12" s="538"/>
      <c r="PAB12" s="538"/>
      <c r="PAC12" s="538"/>
      <c r="PAD12" s="538"/>
      <c r="PAE12" s="538"/>
      <c r="PAF12" s="538"/>
      <c r="PAG12" s="538"/>
      <c r="PAH12" s="538"/>
      <c r="PAI12" s="538"/>
      <c r="PAJ12" s="538"/>
      <c r="PAK12" s="538"/>
      <c r="PAL12" s="538"/>
      <c r="PAM12" s="538"/>
      <c r="PAN12" s="538"/>
      <c r="PAO12" s="538"/>
      <c r="PAP12" s="538"/>
      <c r="PAQ12" s="538"/>
      <c r="PAR12" s="538"/>
      <c r="PAS12" s="538"/>
      <c r="PAT12" s="538"/>
      <c r="PAU12" s="538"/>
      <c r="PAV12" s="538"/>
      <c r="PAW12" s="538"/>
      <c r="PAX12" s="538"/>
      <c r="PAY12" s="538"/>
      <c r="PAZ12" s="538"/>
      <c r="PBA12" s="538"/>
      <c r="PBB12" s="538"/>
      <c r="PBC12" s="538"/>
      <c r="PBD12" s="538"/>
      <c r="PBE12" s="538"/>
      <c r="PBF12" s="538"/>
      <c r="PBG12" s="538"/>
      <c r="PBH12" s="538"/>
      <c r="PBI12" s="538"/>
      <c r="PBJ12" s="538"/>
      <c r="PBK12" s="538"/>
      <c r="PBL12" s="538"/>
      <c r="PBM12" s="538"/>
      <c r="PBN12" s="538"/>
      <c r="PBO12" s="538"/>
      <c r="PBP12" s="538"/>
      <c r="PBQ12" s="538"/>
      <c r="PBR12" s="538"/>
      <c r="PBS12" s="538"/>
      <c r="PBT12" s="538"/>
      <c r="PBU12" s="538"/>
      <c r="PBV12" s="538"/>
      <c r="PBW12" s="538"/>
      <c r="PBX12" s="538"/>
      <c r="PBY12" s="538"/>
      <c r="PBZ12" s="538"/>
      <c r="PCA12" s="538"/>
      <c r="PCB12" s="538"/>
      <c r="PCC12" s="538"/>
      <c r="PCD12" s="538"/>
      <c r="PCE12" s="538"/>
      <c r="PCF12" s="538"/>
      <c r="PCG12" s="538"/>
      <c r="PCH12" s="538"/>
      <c r="PCI12" s="538"/>
      <c r="PCJ12" s="538"/>
      <c r="PCK12" s="538"/>
      <c r="PCL12" s="538"/>
      <c r="PCM12" s="538"/>
      <c r="PCN12" s="538"/>
      <c r="PCO12" s="538"/>
      <c r="PCP12" s="538"/>
      <c r="PCQ12" s="538"/>
      <c r="PCR12" s="538"/>
      <c r="PCS12" s="538"/>
      <c r="PCT12" s="538"/>
      <c r="PCU12" s="538"/>
      <c r="PCV12" s="538"/>
      <c r="PCW12" s="538"/>
      <c r="PCX12" s="538"/>
      <c r="PCY12" s="538"/>
      <c r="PCZ12" s="538"/>
      <c r="PDA12" s="538"/>
      <c r="PDB12" s="538"/>
      <c r="PDC12" s="538"/>
      <c r="PDD12" s="538"/>
      <c r="PDE12" s="538"/>
      <c r="PDF12" s="538"/>
      <c r="PDG12" s="538"/>
      <c r="PDH12" s="538"/>
      <c r="PDI12" s="538"/>
      <c r="PDJ12" s="538"/>
      <c r="PDK12" s="538"/>
      <c r="PDL12" s="538"/>
      <c r="PDM12" s="538"/>
      <c r="PDN12" s="538"/>
      <c r="PDO12" s="538"/>
      <c r="PDP12" s="538"/>
      <c r="PDQ12" s="538"/>
      <c r="PDR12" s="538"/>
      <c r="PDS12" s="538"/>
      <c r="PDT12" s="538"/>
      <c r="PDU12" s="538"/>
      <c r="PDV12" s="538"/>
      <c r="PDW12" s="538"/>
      <c r="PDX12" s="538"/>
      <c r="PDY12" s="538"/>
      <c r="PDZ12" s="538"/>
      <c r="PEA12" s="538"/>
      <c r="PEB12" s="538"/>
      <c r="PEC12" s="538"/>
      <c r="PED12" s="538"/>
      <c r="PEE12" s="538"/>
      <c r="PEF12" s="538"/>
      <c r="PEG12" s="538"/>
      <c r="PEH12" s="538"/>
      <c r="PEI12" s="538"/>
      <c r="PEJ12" s="538"/>
      <c r="PEK12" s="538"/>
      <c r="PEL12" s="538"/>
      <c r="PEM12" s="538"/>
      <c r="PEN12" s="538"/>
      <c r="PEO12" s="538"/>
      <c r="PEP12" s="538"/>
      <c r="PEQ12" s="538"/>
      <c r="PER12" s="538"/>
      <c r="PES12" s="538"/>
      <c r="PET12" s="538"/>
      <c r="PEU12" s="538"/>
      <c r="PEV12" s="538"/>
      <c r="PEW12" s="538"/>
      <c r="PEX12" s="538"/>
      <c r="PEY12" s="538"/>
      <c r="PEZ12" s="538"/>
      <c r="PFA12" s="538"/>
      <c r="PFB12" s="538"/>
      <c r="PFC12" s="538"/>
      <c r="PFD12" s="538"/>
      <c r="PFE12" s="538"/>
      <c r="PFF12" s="538"/>
      <c r="PFG12" s="538"/>
      <c r="PFH12" s="538"/>
      <c r="PFI12" s="538"/>
      <c r="PFJ12" s="538"/>
      <c r="PFK12" s="538"/>
      <c r="PFL12" s="538"/>
      <c r="PFM12" s="538"/>
      <c r="PFN12" s="538"/>
      <c r="PFO12" s="538"/>
      <c r="PFP12" s="538"/>
      <c r="PFQ12" s="538"/>
      <c r="PFR12" s="538"/>
      <c r="PFS12" s="538"/>
      <c r="PFT12" s="538"/>
      <c r="PFU12" s="538"/>
      <c r="PFV12" s="538"/>
      <c r="PFW12" s="538"/>
      <c r="PFX12" s="538"/>
      <c r="PFY12" s="538"/>
      <c r="PFZ12" s="538"/>
      <c r="PGA12" s="538"/>
      <c r="PGB12" s="538"/>
      <c r="PGC12" s="538"/>
      <c r="PGD12" s="538"/>
      <c r="PGE12" s="538"/>
      <c r="PGF12" s="538"/>
      <c r="PGG12" s="538"/>
      <c r="PGH12" s="538"/>
      <c r="PGI12" s="538"/>
      <c r="PGJ12" s="538"/>
      <c r="PGK12" s="538"/>
      <c r="PGL12" s="538"/>
      <c r="PGM12" s="538"/>
      <c r="PGN12" s="538"/>
      <c r="PGO12" s="538"/>
      <c r="PGP12" s="538"/>
      <c r="PGQ12" s="538"/>
      <c r="PGR12" s="538"/>
      <c r="PGS12" s="538"/>
      <c r="PGT12" s="538"/>
      <c r="PGU12" s="538"/>
      <c r="PGV12" s="538"/>
      <c r="PGW12" s="538"/>
      <c r="PGX12" s="538"/>
      <c r="PGY12" s="538"/>
      <c r="PGZ12" s="538"/>
      <c r="PHA12" s="538"/>
      <c r="PHB12" s="538"/>
      <c r="PHC12" s="538"/>
      <c r="PHD12" s="538"/>
      <c r="PHE12" s="538"/>
      <c r="PHF12" s="538"/>
      <c r="PHG12" s="538"/>
      <c r="PHH12" s="538"/>
      <c r="PHI12" s="538"/>
      <c r="PHJ12" s="538"/>
      <c r="PHK12" s="538"/>
      <c r="PHL12" s="538"/>
      <c r="PHM12" s="538"/>
      <c r="PHN12" s="538"/>
      <c r="PHO12" s="538"/>
      <c r="PHP12" s="538"/>
      <c r="PHQ12" s="538"/>
      <c r="PHR12" s="538"/>
      <c r="PHS12" s="538"/>
      <c r="PHT12" s="538"/>
      <c r="PHU12" s="538"/>
      <c r="PHV12" s="538"/>
      <c r="PHW12" s="538"/>
      <c r="PHX12" s="538"/>
      <c r="PHY12" s="538"/>
      <c r="PHZ12" s="538"/>
      <c r="PIA12" s="538"/>
      <c r="PIB12" s="538"/>
      <c r="PIC12" s="538"/>
      <c r="PID12" s="538"/>
      <c r="PIE12" s="538"/>
      <c r="PIF12" s="538"/>
      <c r="PIG12" s="538"/>
      <c r="PIH12" s="538"/>
      <c r="PII12" s="538"/>
      <c r="PIJ12" s="538"/>
      <c r="PIK12" s="538"/>
      <c r="PIL12" s="538"/>
      <c r="PIM12" s="538"/>
      <c r="PIN12" s="538"/>
      <c r="PIO12" s="538"/>
      <c r="PIP12" s="538"/>
      <c r="PIQ12" s="538"/>
      <c r="PIR12" s="538"/>
      <c r="PIS12" s="538"/>
      <c r="PIT12" s="538"/>
      <c r="PIU12" s="538"/>
      <c r="PIV12" s="538"/>
      <c r="PIW12" s="538"/>
      <c r="PIX12" s="538"/>
      <c r="PIY12" s="538"/>
      <c r="PIZ12" s="538"/>
      <c r="PJA12" s="538"/>
      <c r="PJB12" s="538"/>
      <c r="PJC12" s="538"/>
      <c r="PJD12" s="538"/>
      <c r="PJE12" s="538"/>
      <c r="PJF12" s="538"/>
      <c r="PJG12" s="538"/>
      <c r="PJH12" s="538"/>
      <c r="PJI12" s="538"/>
      <c r="PJJ12" s="538"/>
      <c r="PJK12" s="538"/>
      <c r="PJL12" s="538"/>
      <c r="PJM12" s="538"/>
      <c r="PJN12" s="538"/>
      <c r="PJO12" s="538"/>
      <c r="PJP12" s="538"/>
      <c r="PJQ12" s="538"/>
      <c r="PJR12" s="538"/>
      <c r="PJS12" s="538"/>
      <c r="PJT12" s="538"/>
      <c r="PJU12" s="538"/>
      <c r="PJV12" s="538"/>
      <c r="PJW12" s="538"/>
      <c r="PJX12" s="538"/>
      <c r="PJY12" s="538"/>
      <c r="PJZ12" s="538"/>
      <c r="PKA12" s="538"/>
      <c r="PKB12" s="538"/>
      <c r="PKC12" s="538"/>
      <c r="PKD12" s="538"/>
      <c r="PKE12" s="538"/>
      <c r="PKF12" s="538"/>
      <c r="PKG12" s="538"/>
      <c r="PKH12" s="538"/>
      <c r="PKI12" s="538"/>
      <c r="PKJ12" s="538"/>
      <c r="PKK12" s="538"/>
      <c r="PKL12" s="538"/>
      <c r="PKM12" s="538"/>
      <c r="PKN12" s="538"/>
      <c r="PKO12" s="538"/>
      <c r="PKP12" s="538"/>
      <c r="PKQ12" s="538"/>
      <c r="PKR12" s="538"/>
      <c r="PKS12" s="538"/>
      <c r="PKT12" s="538"/>
      <c r="PKU12" s="538"/>
      <c r="PKV12" s="538"/>
      <c r="PKW12" s="538"/>
      <c r="PKX12" s="538"/>
      <c r="PKY12" s="538"/>
      <c r="PKZ12" s="538"/>
      <c r="PLA12" s="538"/>
      <c r="PLB12" s="538"/>
      <c r="PLC12" s="538"/>
      <c r="PLD12" s="538"/>
      <c r="PLE12" s="538"/>
      <c r="PLF12" s="538"/>
      <c r="PLG12" s="538"/>
      <c r="PLH12" s="538"/>
      <c r="PLI12" s="538"/>
      <c r="PLJ12" s="538"/>
      <c r="PLK12" s="538"/>
      <c r="PLL12" s="538"/>
      <c r="PLM12" s="538"/>
      <c r="PLN12" s="538"/>
      <c r="PLO12" s="538"/>
      <c r="PLP12" s="538"/>
      <c r="PLQ12" s="538"/>
      <c r="PLR12" s="538"/>
      <c r="PLS12" s="538"/>
      <c r="PLT12" s="538"/>
      <c r="PLU12" s="538"/>
      <c r="PLV12" s="538"/>
      <c r="PLW12" s="538"/>
      <c r="PLX12" s="538"/>
      <c r="PLY12" s="538"/>
      <c r="PLZ12" s="538"/>
      <c r="PMA12" s="538"/>
      <c r="PMB12" s="538"/>
      <c r="PMC12" s="538"/>
      <c r="PMD12" s="538"/>
      <c r="PME12" s="538"/>
      <c r="PMF12" s="538"/>
      <c r="PMG12" s="538"/>
      <c r="PMH12" s="538"/>
      <c r="PMI12" s="538"/>
      <c r="PMJ12" s="538"/>
      <c r="PMK12" s="538"/>
      <c r="PML12" s="538"/>
      <c r="PMM12" s="538"/>
      <c r="PMN12" s="538"/>
      <c r="PMO12" s="538"/>
      <c r="PMP12" s="538"/>
      <c r="PMQ12" s="538"/>
      <c r="PMR12" s="538"/>
      <c r="PMS12" s="538"/>
      <c r="PMT12" s="538"/>
      <c r="PMU12" s="538"/>
      <c r="PMV12" s="538"/>
      <c r="PMW12" s="538"/>
      <c r="PMX12" s="538"/>
      <c r="PMY12" s="538"/>
      <c r="PMZ12" s="538"/>
      <c r="PNA12" s="538"/>
      <c r="PNB12" s="538"/>
      <c r="PNC12" s="538"/>
      <c r="PND12" s="538"/>
      <c r="PNE12" s="538"/>
      <c r="PNF12" s="538"/>
      <c r="PNG12" s="538"/>
      <c r="PNH12" s="538"/>
      <c r="PNI12" s="538"/>
      <c r="PNJ12" s="538"/>
      <c r="PNK12" s="538"/>
      <c r="PNL12" s="538"/>
      <c r="PNM12" s="538"/>
      <c r="PNN12" s="538"/>
      <c r="PNO12" s="538"/>
      <c r="PNP12" s="538"/>
      <c r="PNQ12" s="538"/>
      <c r="PNR12" s="538"/>
      <c r="PNS12" s="538"/>
      <c r="PNT12" s="538"/>
      <c r="PNU12" s="538"/>
      <c r="PNV12" s="538"/>
      <c r="PNW12" s="538"/>
      <c r="PNX12" s="538"/>
      <c r="PNY12" s="538"/>
      <c r="PNZ12" s="538"/>
      <c r="POA12" s="538"/>
      <c r="POB12" s="538"/>
      <c r="POC12" s="538"/>
      <c r="POD12" s="538"/>
      <c r="POE12" s="538"/>
      <c r="POF12" s="538"/>
      <c r="POG12" s="538"/>
      <c r="POH12" s="538"/>
      <c r="POI12" s="538"/>
      <c r="POJ12" s="538"/>
      <c r="POK12" s="538"/>
      <c r="POL12" s="538"/>
      <c r="POM12" s="538"/>
      <c r="PON12" s="538"/>
      <c r="POO12" s="538"/>
      <c r="POP12" s="538"/>
      <c r="POQ12" s="538"/>
      <c r="POR12" s="538"/>
      <c r="POS12" s="538"/>
      <c r="POT12" s="538"/>
      <c r="POU12" s="538"/>
      <c r="POV12" s="538"/>
      <c r="POW12" s="538"/>
      <c r="POX12" s="538"/>
      <c r="POY12" s="538"/>
      <c r="POZ12" s="538"/>
      <c r="PPA12" s="538"/>
      <c r="PPB12" s="538"/>
      <c r="PPC12" s="538"/>
      <c r="PPD12" s="538"/>
      <c r="PPE12" s="538"/>
      <c r="PPF12" s="538"/>
      <c r="PPG12" s="538"/>
      <c r="PPH12" s="538"/>
      <c r="PPI12" s="538"/>
      <c r="PPJ12" s="538"/>
      <c r="PPK12" s="538"/>
      <c r="PPL12" s="538"/>
      <c r="PPM12" s="538"/>
      <c r="PPN12" s="538"/>
      <c r="PPO12" s="538"/>
      <c r="PPP12" s="538"/>
      <c r="PPQ12" s="538"/>
      <c r="PPR12" s="538"/>
      <c r="PPS12" s="538"/>
      <c r="PPT12" s="538"/>
      <c r="PPU12" s="538"/>
      <c r="PPV12" s="538"/>
      <c r="PPW12" s="538"/>
      <c r="PPX12" s="538"/>
      <c r="PPY12" s="538"/>
      <c r="PPZ12" s="538"/>
      <c r="PQA12" s="538"/>
      <c r="PQB12" s="538"/>
      <c r="PQC12" s="538"/>
      <c r="PQD12" s="538"/>
      <c r="PQE12" s="538"/>
      <c r="PQF12" s="538"/>
      <c r="PQG12" s="538"/>
      <c r="PQH12" s="538"/>
      <c r="PQI12" s="538"/>
      <c r="PQJ12" s="538"/>
      <c r="PQK12" s="538"/>
      <c r="PQL12" s="538"/>
      <c r="PQM12" s="538"/>
      <c r="PQN12" s="538"/>
      <c r="PQO12" s="538"/>
      <c r="PQP12" s="538"/>
      <c r="PQQ12" s="538"/>
      <c r="PQR12" s="538"/>
      <c r="PQS12" s="538"/>
      <c r="PQT12" s="538"/>
      <c r="PQU12" s="538"/>
      <c r="PQV12" s="538"/>
      <c r="PQW12" s="538"/>
      <c r="PQX12" s="538"/>
      <c r="PQY12" s="538"/>
      <c r="PQZ12" s="538"/>
      <c r="PRA12" s="538"/>
      <c r="PRB12" s="538"/>
      <c r="PRC12" s="538"/>
      <c r="PRD12" s="538"/>
      <c r="PRE12" s="538"/>
      <c r="PRF12" s="538"/>
      <c r="PRG12" s="538"/>
      <c r="PRH12" s="538"/>
      <c r="PRI12" s="538"/>
      <c r="PRJ12" s="538"/>
      <c r="PRK12" s="538"/>
      <c r="PRL12" s="538"/>
      <c r="PRM12" s="538"/>
      <c r="PRN12" s="538"/>
      <c r="PRO12" s="538"/>
      <c r="PRP12" s="538"/>
      <c r="PRQ12" s="538"/>
      <c r="PRR12" s="538"/>
      <c r="PRS12" s="538"/>
      <c r="PRT12" s="538"/>
      <c r="PRU12" s="538"/>
      <c r="PRV12" s="538"/>
      <c r="PRW12" s="538"/>
      <c r="PRX12" s="538"/>
      <c r="PRY12" s="538"/>
      <c r="PRZ12" s="538"/>
      <c r="PSA12" s="538"/>
      <c r="PSB12" s="538"/>
      <c r="PSC12" s="538"/>
      <c r="PSD12" s="538"/>
      <c r="PSE12" s="538"/>
      <c r="PSF12" s="538"/>
      <c r="PSG12" s="538"/>
      <c r="PSH12" s="538"/>
      <c r="PSI12" s="538"/>
      <c r="PSJ12" s="538"/>
      <c r="PSK12" s="538"/>
      <c r="PSL12" s="538"/>
      <c r="PSM12" s="538"/>
      <c r="PSN12" s="538"/>
      <c r="PSO12" s="538"/>
      <c r="PSP12" s="538"/>
      <c r="PSQ12" s="538"/>
      <c r="PSR12" s="538"/>
      <c r="PSS12" s="538"/>
      <c r="PST12" s="538"/>
      <c r="PSU12" s="538"/>
      <c r="PSV12" s="538"/>
      <c r="PSW12" s="538"/>
      <c r="PSX12" s="538"/>
      <c r="PSY12" s="538"/>
      <c r="PSZ12" s="538"/>
      <c r="PTA12" s="538"/>
      <c r="PTB12" s="538"/>
      <c r="PTC12" s="538"/>
      <c r="PTD12" s="538"/>
      <c r="PTE12" s="538"/>
      <c r="PTF12" s="538"/>
      <c r="PTG12" s="538"/>
      <c r="PTH12" s="538"/>
      <c r="PTI12" s="538"/>
      <c r="PTJ12" s="538"/>
      <c r="PTK12" s="538"/>
      <c r="PTL12" s="538"/>
      <c r="PTM12" s="538"/>
      <c r="PTN12" s="538"/>
      <c r="PTO12" s="538"/>
      <c r="PTP12" s="538"/>
      <c r="PTQ12" s="538"/>
      <c r="PTR12" s="538"/>
      <c r="PTS12" s="538"/>
      <c r="PTT12" s="538"/>
      <c r="PTU12" s="538"/>
      <c r="PTV12" s="538"/>
      <c r="PTW12" s="538"/>
      <c r="PTX12" s="538"/>
      <c r="PTY12" s="538"/>
      <c r="PTZ12" s="538"/>
      <c r="PUA12" s="538"/>
      <c r="PUB12" s="538"/>
      <c r="PUC12" s="538"/>
      <c r="PUD12" s="538"/>
      <c r="PUE12" s="538"/>
      <c r="PUF12" s="538"/>
      <c r="PUG12" s="538"/>
      <c r="PUH12" s="538"/>
      <c r="PUI12" s="538"/>
      <c r="PUJ12" s="538"/>
      <c r="PUK12" s="538"/>
      <c r="PUL12" s="538"/>
      <c r="PUM12" s="538"/>
      <c r="PUN12" s="538"/>
      <c r="PUO12" s="538"/>
      <c r="PUP12" s="538"/>
      <c r="PUQ12" s="538"/>
      <c r="PUR12" s="538"/>
      <c r="PUS12" s="538"/>
      <c r="PUT12" s="538"/>
      <c r="PUU12" s="538"/>
      <c r="PUV12" s="538"/>
      <c r="PUW12" s="538"/>
      <c r="PUX12" s="538"/>
      <c r="PUY12" s="538"/>
      <c r="PUZ12" s="538"/>
      <c r="PVA12" s="538"/>
      <c r="PVB12" s="538"/>
      <c r="PVC12" s="538"/>
      <c r="PVD12" s="538"/>
      <c r="PVE12" s="538"/>
      <c r="PVF12" s="538"/>
      <c r="PVG12" s="538"/>
      <c r="PVH12" s="538"/>
      <c r="PVI12" s="538"/>
      <c r="PVJ12" s="538"/>
      <c r="PVK12" s="538"/>
      <c r="PVL12" s="538"/>
      <c r="PVM12" s="538"/>
      <c r="PVN12" s="538"/>
      <c r="PVO12" s="538"/>
      <c r="PVP12" s="538"/>
      <c r="PVQ12" s="538"/>
      <c r="PVR12" s="538"/>
      <c r="PVS12" s="538"/>
      <c r="PVT12" s="538"/>
      <c r="PVU12" s="538"/>
      <c r="PVV12" s="538"/>
      <c r="PVW12" s="538"/>
      <c r="PVX12" s="538"/>
      <c r="PVY12" s="538"/>
      <c r="PVZ12" s="538"/>
      <c r="PWA12" s="538"/>
      <c r="PWB12" s="538"/>
      <c r="PWC12" s="538"/>
      <c r="PWD12" s="538"/>
      <c r="PWE12" s="538"/>
      <c r="PWF12" s="538"/>
      <c r="PWG12" s="538"/>
      <c r="PWH12" s="538"/>
      <c r="PWI12" s="538"/>
      <c r="PWJ12" s="538"/>
      <c r="PWK12" s="538"/>
      <c r="PWL12" s="538"/>
      <c r="PWM12" s="538"/>
      <c r="PWN12" s="538"/>
      <c r="PWO12" s="538"/>
      <c r="PWP12" s="538"/>
      <c r="PWQ12" s="538"/>
      <c r="PWR12" s="538"/>
      <c r="PWS12" s="538"/>
      <c r="PWT12" s="538"/>
      <c r="PWU12" s="538"/>
      <c r="PWV12" s="538"/>
      <c r="PWW12" s="538"/>
      <c r="PWX12" s="538"/>
      <c r="PWY12" s="538"/>
      <c r="PWZ12" s="538"/>
      <c r="PXA12" s="538"/>
      <c r="PXB12" s="538"/>
      <c r="PXC12" s="538"/>
      <c r="PXD12" s="538"/>
      <c r="PXE12" s="538"/>
      <c r="PXF12" s="538"/>
      <c r="PXG12" s="538"/>
      <c r="PXH12" s="538"/>
      <c r="PXI12" s="538"/>
      <c r="PXJ12" s="538"/>
      <c r="PXK12" s="538"/>
      <c r="PXL12" s="538"/>
      <c r="PXM12" s="538"/>
      <c r="PXN12" s="538"/>
      <c r="PXO12" s="538"/>
      <c r="PXP12" s="538"/>
      <c r="PXQ12" s="538"/>
      <c r="PXR12" s="538"/>
      <c r="PXS12" s="538"/>
      <c r="PXT12" s="538"/>
      <c r="PXU12" s="538"/>
      <c r="PXV12" s="538"/>
      <c r="PXW12" s="538"/>
      <c r="PXX12" s="538"/>
      <c r="PXY12" s="538"/>
      <c r="PXZ12" s="538"/>
      <c r="PYA12" s="538"/>
      <c r="PYB12" s="538"/>
      <c r="PYC12" s="538"/>
      <c r="PYD12" s="538"/>
      <c r="PYE12" s="538"/>
      <c r="PYF12" s="538"/>
      <c r="PYG12" s="538"/>
      <c r="PYH12" s="538"/>
      <c r="PYI12" s="538"/>
      <c r="PYJ12" s="538"/>
      <c r="PYK12" s="538"/>
      <c r="PYL12" s="538"/>
      <c r="PYM12" s="538"/>
      <c r="PYN12" s="538"/>
      <c r="PYO12" s="538"/>
      <c r="PYP12" s="538"/>
      <c r="PYQ12" s="538"/>
      <c r="PYR12" s="538"/>
      <c r="PYS12" s="538"/>
      <c r="PYT12" s="538"/>
      <c r="PYU12" s="538"/>
      <c r="PYV12" s="538"/>
      <c r="PYW12" s="538"/>
      <c r="PYX12" s="538"/>
      <c r="PYY12" s="538"/>
      <c r="PYZ12" s="538"/>
      <c r="PZA12" s="538"/>
      <c r="PZB12" s="538"/>
      <c r="PZC12" s="538"/>
      <c r="PZD12" s="538"/>
      <c r="PZE12" s="538"/>
      <c r="PZF12" s="538"/>
      <c r="PZG12" s="538"/>
      <c r="PZH12" s="538"/>
      <c r="PZI12" s="538"/>
      <c r="PZJ12" s="538"/>
      <c r="PZK12" s="538"/>
      <c r="PZL12" s="538"/>
      <c r="PZM12" s="538"/>
      <c r="PZN12" s="538"/>
      <c r="PZO12" s="538"/>
      <c r="PZP12" s="538"/>
      <c r="PZQ12" s="538"/>
      <c r="PZR12" s="538"/>
      <c r="PZS12" s="538"/>
      <c r="PZT12" s="538"/>
      <c r="PZU12" s="538"/>
      <c r="PZV12" s="538"/>
      <c r="PZW12" s="538"/>
      <c r="PZX12" s="538"/>
      <c r="PZY12" s="538"/>
      <c r="PZZ12" s="538"/>
      <c r="QAA12" s="538"/>
      <c r="QAB12" s="538"/>
      <c r="QAC12" s="538"/>
      <c r="QAD12" s="538"/>
      <c r="QAE12" s="538"/>
      <c r="QAF12" s="538"/>
      <c r="QAG12" s="538"/>
      <c r="QAH12" s="538"/>
      <c r="QAI12" s="538"/>
      <c r="QAJ12" s="538"/>
      <c r="QAK12" s="538"/>
      <c r="QAL12" s="538"/>
      <c r="QAM12" s="538"/>
      <c r="QAN12" s="538"/>
      <c r="QAO12" s="538"/>
      <c r="QAP12" s="538"/>
      <c r="QAQ12" s="538"/>
      <c r="QAR12" s="538"/>
      <c r="QAS12" s="538"/>
      <c r="QAT12" s="538"/>
      <c r="QAU12" s="538"/>
      <c r="QAV12" s="538"/>
      <c r="QAW12" s="538"/>
      <c r="QAX12" s="538"/>
      <c r="QAY12" s="538"/>
      <c r="QAZ12" s="538"/>
      <c r="QBA12" s="538"/>
      <c r="QBB12" s="538"/>
      <c r="QBC12" s="538"/>
      <c r="QBD12" s="538"/>
      <c r="QBE12" s="538"/>
      <c r="QBF12" s="538"/>
      <c r="QBG12" s="538"/>
      <c r="QBH12" s="538"/>
      <c r="QBI12" s="538"/>
      <c r="QBJ12" s="538"/>
      <c r="QBK12" s="538"/>
      <c r="QBL12" s="538"/>
      <c r="QBM12" s="538"/>
      <c r="QBN12" s="538"/>
      <c r="QBO12" s="538"/>
      <c r="QBP12" s="538"/>
      <c r="QBQ12" s="538"/>
      <c r="QBR12" s="538"/>
      <c r="QBS12" s="538"/>
      <c r="QBT12" s="538"/>
      <c r="QBU12" s="538"/>
      <c r="QBV12" s="538"/>
      <c r="QBW12" s="538"/>
      <c r="QBX12" s="538"/>
      <c r="QBY12" s="538"/>
      <c r="QBZ12" s="538"/>
      <c r="QCA12" s="538"/>
      <c r="QCB12" s="538"/>
      <c r="QCC12" s="538"/>
      <c r="QCD12" s="538"/>
      <c r="QCE12" s="538"/>
      <c r="QCF12" s="538"/>
      <c r="QCG12" s="538"/>
      <c r="QCH12" s="538"/>
      <c r="QCI12" s="538"/>
      <c r="QCJ12" s="538"/>
      <c r="QCK12" s="538"/>
      <c r="QCL12" s="538"/>
      <c r="QCM12" s="538"/>
      <c r="QCN12" s="538"/>
      <c r="QCO12" s="538"/>
      <c r="QCP12" s="538"/>
      <c r="QCQ12" s="538"/>
      <c r="QCR12" s="538"/>
      <c r="QCS12" s="538"/>
      <c r="QCT12" s="538"/>
      <c r="QCU12" s="538"/>
      <c r="QCV12" s="538"/>
      <c r="QCW12" s="538"/>
      <c r="QCX12" s="538"/>
      <c r="QCY12" s="538"/>
      <c r="QCZ12" s="538"/>
      <c r="QDA12" s="538"/>
      <c r="QDB12" s="538"/>
      <c r="QDC12" s="538"/>
      <c r="QDD12" s="538"/>
      <c r="QDE12" s="538"/>
      <c r="QDF12" s="538"/>
      <c r="QDG12" s="538"/>
      <c r="QDH12" s="538"/>
      <c r="QDI12" s="538"/>
      <c r="QDJ12" s="538"/>
      <c r="QDK12" s="538"/>
      <c r="QDL12" s="538"/>
      <c r="QDM12" s="538"/>
      <c r="QDN12" s="538"/>
      <c r="QDO12" s="538"/>
      <c r="QDP12" s="538"/>
      <c r="QDQ12" s="538"/>
      <c r="QDR12" s="538"/>
      <c r="QDS12" s="538"/>
      <c r="QDT12" s="538"/>
      <c r="QDU12" s="538"/>
      <c r="QDV12" s="538"/>
      <c r="QDW12" s="538"/>
      <c r="QDX12" s="538"/>
      <c r="QDY12" s="538"/>
      <c r="QDZ12" s="538"/>
      <c r="QEA12" s="538"/>
      <c r="QEB12" s="538"/>
      <c r="QEC12" s="538"/>
      <c r="QED12" s="538"/>
      <c r="QEE12" s="538"/>
      <c r="QEF12" s="538"/>
      <c r="QEG12" s="538"/>
      <c r="QEH12" s="538"/>
      <c r="QEI12" s="538"/>
      <c r="QEJ12" s="538"/>
      <c r="QEK12" s="538"/>
      <c r="QEL12" s="538"/>
      <c r="QEM12" s="538"/>
      <c r="QEN12" s="538"/>
      <c r="QEO12" s="538"/>
      <c r="QEP12" s="538"/>
      <c r="QEQ12" s="538"/>
      <c r="QER12" s="538"/>
      <c r="QES12" s="538"/>
      <c r="QET12" s="538"/>
      <c r="QEU12" s="538"/>
      <c r="QEV12" s="538"/>
      <c r="QEW12" s="538"/>
      <c r="QEX12" s="538"/>
      <c r="QEY12" s="538"/>
      <c r="QEZ12" s="538"/>
      <c r="QFA12" s="538"/>
      <c r="QFB12" s="538"/>
      <c r="QFC12" s="538"/>
      <c r="QFD12" s="538"/>
      <c r="QFE12" s="538"/>
      <c r="QFF12" s="538"/>
      <c r="QFG12" s="538"/>
      <c r="QFH12" s="538"/>
      <c r="QFI12" s="538"/>
      <c r="QFJ12" s="538"/>
      <c r="QFK12" s="538"/>
      <c r="QFL12" s="538"/>
      <c r="QFM12" s="538"/>
      <c r="QFN12" s="538"/>
      <c r="QFO12" s="538"/>
      <c r="QFP12" s="538"/>
      <c r="QFQ12" s="538"/>
      <c r="QFR12" s="538"/>
      <c r="QFS12" s="538"/>
      <c r="QFT12" s="538"/>
      <c r="QFU12" s="538"/>
      <c r="QFV12" s="538"/>
      <c r="QFW12" s="538"/>
      <c r="QFX12" s="538"/>
      <c r="QFY12" s="538"/>
      <c r="QFZ12" s="538"/>
      <c r="QGA12" s="538"/>
      <c r="QGB12" s="538"/>
      <c r="QGC12" s="538"/>
      <c r="QGD12" s="538"/>
      <c r="QGE12" s="538"/>
      <c r="QGF12" s="538"/>
      <c r="QGG12" s="538"/>
      <c r="QGH12" s="538"/>
      <c r="QGI12" s="538"/>
      <c r="QGJ12" s="538"/>
      <c r="QGK12" s="538"/>
      <c r="QGL12" s="538"/>
      <c r="QGM12" s="538"/>
      <c r="QGN12" s="538"/>
      <c r="QGO12" s="538"/>
      <c r="QGP12" s="538"/>
      <c r="QGQ12" s="538"/>
      <c r="QGR12" s="538"/>
      <c r="QGS12" s="538"/>
      <c r="QGT12" s="538"/>
      <c r="QGU12" s="538"/>
      <c r="QGV12" s="538"/>
      <c r="QGW12" s="538"/>
      <c r="QGX12" s="538"/>
      <c r="QGY12" s="538"/>
      <c r="QGZ12" s="538"/>
      <c r="QHA12" s="538"/>
      <c r="QHB12" s="538"/>
      <c r="QHC12" s="538"/>
      <c r="QHD12" s="538"/>
      <c r="QHE12" s="538"/>
      <c r="QHF12" s="538"/>
      <c r="QHG12" s="538"/>
      <c r="QHH12" s="538"/>
      <c r="QHI12" s="538"/>
      <c r="QHJ12" s="538"/>
      <c r="QHK12" s="538"/>
      <c r="QHL12" s="538"/>
      <c r="QHM12" s="538"/>
      <c r="QHN12" s="538"/>
      <c r="QHO12" s="538"/>
      <c r="QHP12" s="538"/>
      <c r="QHQ12" s="538"/>
      <c r="QHR12" s="538"/>
      <c r="QHS12" s="538"/>
      <c r="QHT12" s="538"/>
      <c r="QHU12" s="538"/>
      <c r="QHV12" s="538"/>
      <c r="QHW12" s="538"/>
      <c r="QHX12" s="538"/>
      <c r="QHY12" s="538"/>
      <c r="QHZ12" s="538"/>
      <c r="QIA12" s="538"/>
      <c r="QIB12" s="538"/>
      <c r="QIC12" s="538"/>
      <c r="QID12" s="538"/>
      <c r="QIE12" s="538"/>
      <c r="QIF12" s="538"/>
      <c r="QIG12" s="538"/>
      <c r="QIH12" s="538"/>
      <c r="QII12" s="538"/>
      <c r="QIJ12" s="538"/>
      <c r="QIK12" s="538"/>
      <c r="QIL12" s="538"/>
      <c r="QIM12" s="538"/>
      <c r="QIN12" s="538"/>
      <c r="QIO12" s="538"/>
      <c r="QIP12" s="538"/>
      <c r="QIQ12" s="538"/>
      <c r="QIR12" s="538"/>
      <c r="QIS12" s="538"/>
      <c r="QIT12" s="538"/>
      <c r="QIU12" s="538"/>
      <c r="QIV12" s="538"/>
      <c r="QIW12" s="538"/>
      <c r="QIX12" s="538"/>
      <c r="QIY12" s="538"/>
      <c r="QIZ12" s="538"/>
      <c r="QJA12" s="538"/>
      <c r="QJB12" s="538"/>
      <c r="QJC12" s="538"/>
      <c r="QJD12" s="538"/>
      <c r="QJE12" s="538"/>
      <c r="QJF12" s="538"/>
      <c r="QJG12" s="538"/>
      <c r="QJH12" s="538"/>
      <c r="QJI12" s="538"/>
      <c r="QJJ12" s="538"/>
      <c r="QJK12" s="538"/>
      <c r="QJL12" s="538"/>
      <c r="QJM12" s="538"/>
      <c r="QJN12" s="538"/>
      <c r="QJO12" s="538"/>
      <c r="QJP12" s="538"/>
      <c r="QJQ12" s="538"/>
      <c r="QJR12" s="538"/>
      <c r="QJS12" s="538"/>
      <c r="QJT12" s="538"/>
      <c r="QJU12" s="538"/>
      <c r="QJV12" s="538"/>
      <c r="QJW12" s="538"/>
      <c r="QJX12" s="538"/>
      <c r="QJY12" s="538"/>
      <c r="QJZ12" s="538"/>
      <c r="QKA12" s="538"/>
      <c r="QKB12" s="538"/>
      <c r="QKC12" s="538"/>
      <c r="QKD12" s="538"/>
      <c r="QKE12" s="538"/>
      <c r="QKF12" s="538"/>
      <c r="QKG12" s="538"/>
      <c r="QKH12" s="538"/>
      <c r="QKI12" s="538"/>
      <c r="QKJ12" s="538"/>
      <c r="QKK12" s="538"/>
      <c r="QKL12" s="538"/>
      <c r="QKM12" s="538"/>
      <c r="QKN12" s="538"/>
      <c r="QKO12" s="538"/>
      <c r="QKP12" s="538"/>
      <c r="QKQ12" s="538"/>
      <c r="QKR12" s="538"/>
      <c r="QKS12" s="538"/>
      <c r="QKT12" s="538"/>
      <c r="QKU12" s="538"/>
      <c r="QKV12" s="538"/>
      <c r="QKW12" s="538"/>
      <c r="QKX12" s="538"/>
      <c r="QKY12" s="538"/>
      <c r="QKZ12" s="538"/>
      <c r="QLA12" s="538"/>
      <c r="QLB12" s="538"/>
      <c r="QLC12" s="538"/>
      <c r="QLD12" s="538"/>
      <c r="QLE12" s="538"/>
      <c r="QLF12" s="538"/>
      <c r="QLG12" s="538"/>
      <c r="QLH12" s="538"/>
      <c r="QLI12" s="538"/>
      <c r="QLJ12" s="538"/>
      <c r="QLK12" s="538"/>
      <c r="QLL12" s="538"/>
      <c r="QLM12" s="538"/>
      <c r="QLN12" s="538"/>
      <c r="QLO12" s="538"/>
      <c r="QLP12" s="538"/>
      <c r="QLQ12" s="538"/>
      <c r="QLR12" s="538"/>
      <c r="QLS12" s="538"/>
      <c r="QLT12" s="538"/>
      <c r="QLU12" s="538"/>
      <c r="QLV12" s="538"/>
      <c r="QLW12" s="538"/>
      <c r="QLX12" s="538"/>
      <c r="QLY12" s="538"/>
      <c r="QLZ12" s="538"/>
      <c r="QMA12" s="538"/>
      <c r="QMB12" s="538"/>
      <c r="QMC12" s="538"/>
      <c r="QMD12" s="538"/>
      <c r="QME12" s="538"/>
      <c r="QMF12" s="538"/>
      <c r="QMG12" s="538"/>
      <c r="QMH12" s="538"/>
      <c r="QMI12" s="538"/>
      <c r="QMJ12" s="538"/>
      <c r="QMK12" s="538"/>
      <c r="QML12" s="538"/>
      <c r="QMM12" s="538"/>
      <c r="QMN12" s="538"/>
      <c r="QMO12" s="538"/>
      <c r="QMP12" s="538"/>
      <c r="QMQ12" s="538"/>
      <c r="QMR12" s="538"/>
      <c r="QMS12" s="538"/>
      <c r="QMT12" s="538"/>
      <c r="QMU12" s="538"/>
      <c r="QMV12" s="538"/>
      <c r="QMW12" s="538"/>
      <c r="QMX12" s="538"/>
      <c r="QMY12" s="538"/>
      <c r="QMZ12" s="538"/>
      <c r="QNA12" s="538"/>
      <c r="QNB12" s="538"/>
      <c r="QNC12" s="538"/>
      <c r="QND12" s="538"/>
      <c r="QNE12" s="538"/>
      <c r="QNF12" s="538"/>
      <c r="QNG12" s="538"/>
      <c r="QNH12" s="538"/>
      <c r="QNI12" s="538"/>
      <c r="QNJ12" s="538"/>
      <c r="QNK12" s="538"/>
      <c r="QNL12" s="538"/>
      <c r="QNM12" s="538"/>
      <c r="QNN12" s="538"/>
      <c r="QNO12" s="538"/>
      <c r="QNP12" s="538"/>
      <c r="QNQ12" s="538"/>
      <c r="QNR12" s="538"/>
      <c r="QNS12" s="538"/>
      <c r="QNT12" s="538"/>
      <c r="QNU12" s="538"/>
      <c r="QNV12" s="538"/>
      <c r="QNW12" s="538"/>
      <c r="QNX12" s="538"/>
      <c r="QNY12" s="538"/>
      <c r="QNZ12" s="538"/>
      <c r="QOA12" s="538"/>
      <c r="QOB12" s="538"/>
      <c r="QOC12" s="538"/>
      <c r="QOD12" s="538"/>
      <c r="QOE12" s="538"/>
      <c r="QOF12" s="538"/>
      <c r="QOG12" s="538"/>
      <c r="QOH12" s="538"/>
      <c r="QOI12" s="538"/>
      <c r="QOJ12" s="538"/>
      <c r="QOK12" s="538"/>
      <c r="QOL12" s="538"/>
      <c r="QOM12" s="538"/>
      <c r="QON12" s="538"/>
      <c r="QOO12" s="538"/>
      <c r="QOP12" s="538"/>
      <c r="QOQ12" s="538"/>
      <c r="QOR12" s="538"/>
      <c r="QOS12" s="538"/>
      <c r="QOT12" s="538"/>
      <c r="QOU12" s="538"/>
      <c r="QOV12" s="538"/>
      <c r="QOW12" s="538"/>
      <c r="QOX12" s="538"/>
      <c r="QOY12" s="538"/>
      <c r="QOZ12" s="538"/>
      <c r="QPA12" s="538"/>
      <c r="QPB12" s="538"/>
      <c r="QPC12" s="538"/>
      <c r="QPD12" s="538"/>
      <c r="QPE12" s="538"/>
      <c r="QPF12" s="538"/>
      <c r="QPG12" s="538"/>
      <c r="QPH12" s="538"/>
      <c r="QPI12" s="538"/>
      <c r="QPJ12" s="538"/>
      <c r="QPK12" s="538"/>
      <c r="QPL12" s="538"/>
      <c r="QPM12" s="538"/>
      <c r="QPN12" s="538"/>
      <c r="QPO12" s="538"/>
      <c r="QPP12" s="538"/>
      <c r="QPQ12" s="538"/>
      <c r="QPR12" s="538"/>
      <c r="QPS12" s="538"/>
      <c r="QPT12" s="538"/>
      <c r="QPU12" s="538"/>
      <c r="QPV12" s="538"/>
      <c r="QPW12" s="538"/>
      <c r="QPX12" s="538"/>
      <c r="QPY12" s="538"/>
      <c r="QPZ12" s="538"/>
      <c r="QQA12" s="538"/>
      <c r="QQB12" s="538"/>
      <c r="QQC12" s="538"/>
      <c r="QQD12" s="538"/>
      <c r="QQE12" s="538"/>
      <c r="QQF12" s="538"/>
      <c r="QQG12" s="538"/>
      <c r="QQH12" s="538"/>
      <c r="QQI12" s="538"/>
      <c r="QQJ12" s="538"/>
      <c r="QQK12" s="538"/>
      <c r="QQL12" s="538"/>
      <c r="QQM12" s="538"/>
      <c r="QQN12" s="538"/>
      <c r="QQO12" s="538"/>
      <c r="QQP12" s="538"/>
      <c r="QQQ12" s="538"/>
      <c r="QQR12" s="538"/>
      <c r="QQS12" s="538"/>
      <c r="QQT12" s="538"/>
      <c r="QQU12" s="538"/>
      <c r="QQV12" s="538"/>
      <c r="QQW12" s="538"/>
      <c r="QQX12" s="538"/>
      <c r="QQY12" s="538"/>
      <c r="QQZ12" s="538"/>
      <c r="QRA12" s="538"/>
      <c r="QRB12" s="538"/>
      <c r="QRC12" s="538"/>
      <c r="QRD12" s="538"/>
      <c r="QRE12" s="538"/>
      <c r="QRF12" s="538"/>
      <c r="QRG12" s="538"/>
      <c r="QRH12" s="538"/>
      <c r="QRI12" s="538"/>
      <c r="QRJ12" s="538"/>
      <c r="QRK12" s="538"/>
      <c r="QRL12" s="538"/>
      <c r="QRM12" s="538"/>
      <c r="QRN12" s="538"/>
      <c r="QRO12" s="538"/>
      <c r="QRP12" s="538"/>
      <c r="QRQ12" s="538"/>
      <c r="QRR12" s="538"/>
      <c r="QRS12" s="538"/>
      <c r="QRT12" s="538"/>
      <c r="QRU12" s="538"/>
      <c r="QRV12" s="538"/>
      <c r="QRW12" s="538"/>
      <c r="QRX12" s="538"/>
      <c r="QRY12" s="538"/>
      <c r="QRZ12" s="538"/>
      <c r="QSA12" s="538"/>
      <c r="QSB12" s="538"/>
      <c r="QSC12" s="538"/>
      <c r="QSD12" s="538"/>
      <c r="QSE12" s="538"/>
      <c r="QSF12" s="538"/>
      <c r="QSG12" s="538"/>
      <c r="QSH12" s="538"/>
      <c r="QSI12" s="538"/>
      <c r="QSJ12" s="538"/>
      <c r="QSK12" s="538"/>
      <c r="QSL12" s="538"/>
      <c r="QSM12" s="538"/>
      <c r="QSN12" s="538"/>
      <c r="QSO12" s="538"/>
      <c r="QSP12" s="538"/>
      <c r="QSQ12" s="538"/>
      <c r="QSR12" s="538"/>
      <c r="QSS12" s="538"/>
      <c r="QST12" s="538"/>
      <c r="QSU12" s="538"/>
      <c r="QSV12" s="538"/>
      <c r="QSW12" s="538"/>
      <c r="QSX12" s="538"/>
      <c r="QSY12" s="538"/>
      <c r="QSZ12" s="538"/>
      <c r="QTA12" s="538"/>
      <c r="QTB12" s="538"/>
      <c r="QTC12" s="538"/>
      <c r="QTD12" s="538"/>
      <c r="QTE12" s="538"/>
      <c r="QTF12" s="538"/>
      <c r="QTG12" s="538"/>
      <c r="QTH12" s="538"/>
      <c r="QTI12" s="538"/>
      <c r="QTJ12" s="538"/>
      <c r="QTK12" s="538"/>
      <c r="QTL12" s="538"/>
      <c r="QTM12" s="538"/>
      <c r="QTN12" s="538"/>
      <c r="QTO12" s="538"/>
      <c r="QTP12" s="538"/>
      <c r="QTQ12" s="538"/>
      <c r="QTR12" s="538"/>
      <c r="QTS12" s="538"/>
      <c r="QTT12" s="538"/>
      <c r="QTU12" s="538"/>
      <c r="QTV12" s="538"/>
      <c r="QTW12" s="538"/>
      <c r="QTX12" s="538"/>
      <c r="QTY12" s="538"/>
      <c r="QTZ12" s="538"/>
      <c r="QUA12" s="538"/>
      <c r="QUB12" s="538"/>
      <c r="QUC12" s="538"/>
      <c r="QUD12" s="538"/>
      <c r="QUE12" s="538"/>
      <c r="QUF12" s="538"/>
      <c r="QUG12" s="538"/>
      <c r="QUH12" s="538"/>
      <c r="QUI12" s="538"/>
      <c r="QUJ12" s="538"/>
      <c r="QUK12" s="538"/>
      <c r="QUL12" s="538"/>
      <c r="QUM12" s="538"/>
      <c r="QUN12" s="538"/>
      <c r="QUO12" s="538"/>
      <c r="QUP12" s="538"/>
      <c r="QUQ12" s="538"/>
      <c r="QUR12" s="538"/>
      <c r="QUS12" s="538"/>
      <c r="QUT12" s="538"/>
      <c r="QUU12" s="538"/>
      <c r="QUV12" s="538"/>
      <c r="QUW12" s="538"/>
      <c r="QUX12" s="538"/>
      <c r="QUY12" s="538"/>
      <c r="QUZ12" s="538"/>
      <c r="QVA12" s="538"/>
      <c r="QVB12" s="538"/>
      <c r="QVC12" s="538"/>
      <c r="QVD12" s="538"/>
      <c r="QVE12" s="538"/>
      <c r="QVF12" s="538"/>
      <c r="QVG12" s="538"/>
      <c r="QVH12" s="538"/>
      <c r="QVI12" s="538"/>
      <c r="QVJ12" s="538"/>
      <c r="QVK12" s="538"/>
      <c r="QVL12" s="538"/>
      <c r="QVM12" s="538"/>
      <c r="QVN12" s="538"/>
      <c r="QVO12" s="538"/>
      <c r="QVP12" s="538"/>
      <c r="QVQ12" s="538"/>
      <c r="QVR12" s="538"/>
      <c r="QVS12" s="538"/>
      <c r="QVT12" s="538"/>
      <c r="QVU12" s="538"/>
      <c r="QVV12" s="538"/>
      <c r="QVW12" s="538"/>
      <c r="QVX12" s="538"/>
      <c r="QVY12" s="538"/>
      <c r="QVZ12" s="538"/>
      <c r="QWA12" s="538"/>
      <c r="QWB12" s="538"/>
      <c r="QWC12" s="538"/>
      <c r="QWD12" s="538"/>
      <c r="QWE12" s="538"/>
      <c r="QWF12" s="538"/>
      <c r="QWG12" s="538"/>
      <c r="QWH12" s="538"/>
      <c r="QWI12" s="538"/>
      <c r="QWJ12" s="538"/>
      <c r="QWK12" s="538"/>
      <c r="QWL12" s="538"/>
      <c r="QWM12" s="538"/>
      <c r="QWN12" s="538"/>
      <c r="QWO12" s="538"/>
      <c r="QWP12" s="538"/>
      <c r="QWQ12" s="538"/>
      <c r="QWR12" s="538"/>
      <c r="QWS12" s="538"/>
      <c r="QWT12" s="538"/>
      <c r="QWU12" s="538"/>
      <c r="QWV12" s="538"/>
      <c r="QWW12" s="538"/>
      <c r="QWX12" s="538"/>
      <c r="QWY12" s="538"/>
      <c r="QWZ12" s="538"/>
      <c r="QXA12" s="538"/>
      <c r="QXB12" s="538"/>
      <c r="QXC12" s="538"/>
      <c r="QXD12" s="538"/>
      <c r="QXE12" s="538"/>
      <c r="QXF12" s="538"/>
      <c r="QXG12" s="538"/>
      <c r="QXH12" s="538"/>
      <c r="QXI12" s="538"/>
      <c r="QXJ12" s="538"/>
      <c r="QXK12" s="538"/>
      <c r="QXL12" s="538"/>
      <c r="QXM12" s="538"/>
      <c r="QXN12" s="538"/>
      <c r="QXO12" s="538"/>
      <c r="QXP12" s="538"/>
      <c r="QXQ12" s="538"/>
      <c r="QXR12" s="538"/>
      <c r="QXS12" s="538"/>
      <c r="QXT12" s="538"/>
      <c r="QXU12" s="538"/>
      <c r="QXV12" s="538"/>
      <c r="QXW12" s="538"/>
      <c r="QXX12" s="538"/>
      <c r="QXY12" s="538"/>
      <c r="QXZ12" s="538"/>
      <c r="QYA12" s="538"/>
      <c r="QYB12" s="538"/>
      <c r="QYC12" s="538"/>
      <c r="QYD12" s="538"/>
      <c r="QYE12" s="538"/>
      <c r="QYF12" s="538"/>
      <c r="QYG12" s="538"/>
      <c r="QYH12" s="538"/>
      <c r="QYI12" s="538"/>
      <c r="QYJ12" s="538"/>
      <c r="QYK12" s="538"/>
      <c r="QYL12" s="538"/>
      <c r="QYM12" s="538"/>
      <c r="QYN12" s="538"/>
      <c r="QYO12" s="538"/>
      <c r="QYP12" s="538"/>
      <c r="QYQ12" s="538"/>
      <c r="QYR12" s="538"/>
      <c r="QYS12" s="538"/>
      <c r="QYT12" s="538"/>
      <c r="QYU12" s="538"/>
      <c r="QYV12" s="538"/>
      <c r="QYW12" s="538"/>
      <c r="QYX12" s="538"/>
      <c r="QYY12" s="538"/>
      <c r="QYZ12" s="538"/>
      <c r="QZA12" s="538"/>
      <c r="QZB12" s="538"/>
      <c r="QZC12" s="538"/>
      <c r="QZD12" s="538"/>
      <c r="QZE12" s="538"/>
      <c r="QZF12" s="538"/>
      <c r="QZG12" s="538"/>
      <c r="QZH12" s="538"/>
      <c r="QZI12" s="538"/>
      <c r="QZJ12" s="538"/>
      <c r="QZK12" s="538"/>
      <c r="QZL12" s="538"/>
      <c r="QZM12" s="538"/>
      <c r="QZN12" s="538"/>
      <c r="QZO12" s="538"/>
      <c r="QZP12" s="538"/>
      <c r="QZQ12" s="538"/>
      <c r="QZR12" s="538"/>
      <c r="QZS12" s="538"/>
      <c r="QZT12" s="538"/>
      <c r="QZU12" s="538"/>
      <c r="QZV12" s="538"/>
      <c r="QZW12" s="538"/>
      <c r="QZX12" s="538"/>
      <c r="QZY12" s="538"/>
      <c r="QZZ12" s="538"/>
      <c r="RAA12" s="538"/>
      <c r="RAB12" s="538"/>
      <c r="RAC12" s="538"/>
      <c r="RAD12" s="538"/>
      <c r="RAE12" s="538"/>
      <c r="RAF12" s="538"/>
      <c r="RAG12" s="538"/>
      <c r="RAH12" s="538"/>
      <c r="RAI12" s="538"/>
      <c r="RAJ12" s="538"/>
      <c r="RAK12" s="538"/>
      <c r="RAL12" s="538"/>
      <c r="RAM12" s="538"/>
      <c r="RAN12" s="538"/>
      <c r="RAO12" s="538"/>
      <c r="RAP12" s="538"/>
      <c r="RAQ12" s="538"/>
      <c r="RAR12" s="538"/>
      <c r="RAS12" s="538"/>
      <c r="RAT12" s="538"/>
      <c r="RAU12" s="538"/>
      <c r="RAV12" s="538"/>
      <c r="RAW12" s="538"/>
      <c r="RAX12" s="538"/>
      <c r="RAY12" s="538"/>
      <c r="RAZ12" s="538"/>
      <c r="RBA12" s="538"/>
      <c r="RBB12" s="538"/>
      <c r="RBC12" s="538"/>
      <c r="RBD12" s="538"/>
      <c r="RBE12" s="538"/>
      <c r="RBF12" s="538"/>
      <c r="RBG12" s="538"/>
      <c r="RBH12" s="538"/>
      <c r="RBI12" s="538"/>
      <c r="RBJ12" s="538"/>
      <c r="RBK12" s="538"/>
      <c r="RBL12" s="538"/>
      <c r="RBM12" s="538"/>
      <c r="RBN12" s="538"/>
      <c r="RBO12" s="538"/>
      <c r="RBP12" s="538"/>
      <c r="RBQ12" s="538"/>
      <c r="RBR12" s="538"/>
      <c r="RBS12" s="538"/>
      <c r="RBT12" s="538"/>
      <c r="RBU12" s="538"/>
      <c r="RBV12" s="538"/>
      <c r="RBW12" s="538"/>
      <c r="RBX12" s="538"/>
      <c r="RBY12" s="538"/>
      <c r="RBZ12" s="538"/>
      <c r="RCA12" s="538"/>
      <c r="RCB12" s="538"/>
      <c r="RCC12" s="538"/>
      <c r="RCD12" s="538"/>
      <c r="RCE12" s="538"/>
      <c r="RCF12" s="538"/>
      <c r="RCG12" s="538"/>
      <c r="RCH12" s="538"/>
      <c r="RCI12" s="538"/>
      <c r="RCJ12" s="538"/>
      <c r="RCK12" s="538"/>
      <c r="RCL12" s="538"/>
      <c r="RCM12" s="538"/>
      <c r="RCN12" s="538"/>
      <c r="RCO12" s="538"/>
      <c r="RCP12" s="538"/>
      <c r="RCQ12" s="538"/>
      <c r="RCR12" s="538"/>
      <c r="RCS12" s="538"/>
      <c r="RCT12" s="538"/>
      <c r="RCU12" s="538"/>
      <c r="RCV12" s="538"/>
      <c r="RCW12" s="538"/>
      <c r="RCX12" s="538"/>
      <c r="RCY12" s="538"/>
      <c r="RCZ12" s="538"/>
      <c r="RDA12" s="538"/>
      <c r="RDB12" s="538"/>
      <c r="RDC12" s="538"/>
      <c r="RDD12" s="538"/>
      <c r="RDE12" s="538"/>
      <c r="RDF12" s="538"/>
      <c r="RDG12" s="538"/>
      <c r="RDH12" s="538"/>
      <c r="RDI12" s="538"/>
      <c r="RDJ12" s="538"/>
      <c r="RDK12" s="538"/>
      <c r="RDL12" s="538"/>
      <c r="RDM12" s="538"/>
      <c r="RDN12" s="538"/>
      <c r="RDO12" s="538"/>
      <c r="RDP12" s="538"/>
      <c r="RDQ12" s="538"/>
      <c r="RDR12" s="538"/>
      <c r="RDS12" s="538"/>
      <c r="RDT12" s="538"/>
      <c r="RDU12" s="538"/>
      <c r="RDV12" s="538"/>
      <c r="RDW12" s="538"/>
      <c r="RDX12" s="538"/>
      <c r="RDY12" s="538"/>
      <c r="RDZ12" s="538"/>
      <c r="REA12" s="538"/>
      <c r="REB12" s="538"/>
      <c r="REC12" s="538"/>
      <c r="RED12" s="538"/>
      <c r="REE12" s="538"/>
      <c r="REF12" s="538"/>
      <c r="REG12" s="538"/>
      <c r="REH12" s="538"/>
      <c r="REI12" s="538"/>
      <c r="REJ12" s="538"/>
      <c r="REK12" s="538"/>
      <c r="REL12" s="538"/>
      <c r="REM12" s="538"/>
      <c r="REN12" s="538"/>
      <c r="REO12" s="538"/>
      <c r="REP12" s="538"/>
      <c r="REQ12" s="538"/>
      <c r="RER12" s="538"/>
      <c r="RES12" s="538"/>
      <c r="RET12" s="538"/>
      <c r="REU12" s="538"/>
      <c r="REV12" s="538"/>
      <c r="REW12" s="538"/>
      <c r="REX12" s="538"/>
      <c r="REY12" s="538"/>
      <c r="REZ12" s="538"/>
      <c r="RFA12" s="538"/>
      <c r="RFB12" s="538"/>
      <c r="RFC12" s="538"/>
      <c r="RFD12" s="538"/>
      <c r="RFE12" s="538"/>
      <c r="RFF12" s="538"/>
      <c r="RFG12" s="538"/>
      <c r="RFH12" s="538"/>
      <c r="RFI12" s="538"/>
      <c r="RFJ12" s="538"/>
      <c r="RFK12" s="538"/>
      <c r="RFL12" s="538"/>
      <c r="RFM12" s="538"/>
      <c r="RFN12" s="538"/>
      <c r="RFO12" s="538"/>
      <c r="RFP12" s="538"/>
      <c r="RFQ12" s="538"/>
      <c r="RFR12" s="538"/>
      <c r="RFS12" s="538"/>
      <c r="RFT12" s="538"/>
      <c r="RFU12" s="538"/>
      <c r="RFV12" s="538"/>
      <c r="RFW12" s="538"/>
      <c r="RFX12" s="538"/>
      <c r="RFY12" s="538"/>
      <c r="RFZ12" s="538"/>
      <c r="RGA12" s="538"/>
      <c r="RGB12" s="538"/>
      <c r="RGC12" s="538"/>
      <c r="RGD12" s="538"/>
      <c r="RGE12" s="538"/>
      <c r="RGF12" s="538"/>
      <c r="RGG12" s="538"/>
      <c r="RGH12" s="538"/>
      <c r="RGI12" s="538"/>
      <c r="RGJ12" s="538"/>
      <c r="RGK12" s="538"/>
      <c r="RGL12" s="538"/>
      <c r="RGM12" s="538"/>
      <c r="RGN12" s="538"/>
      <c r="RGO12" s="538"/>
      <c r="RGP12" s="538"/>
      <c r="RGQ12" s="538"/>
      <c r="RGR12" s="538"/>
      <c r="RGS12" s="538"/>
      <c r="RGT12" s="538"/>
      <c r="RGU12" s="538"/>
      <c r="RGV12" s="538"/>
      <c r="RGW12" s="538"/>
      <c r="RGX12" s="538"/>
      <c r="RGY12" s="538"/>
      <c r="RGZ12" s="538"/>
      <c r="RHA12" s="538"/>
      <c r="RHB12" s="538"/>
      <c r="RHC12" s="538"/>
      <c r="RHD12" s="538"/>
      <c r="RHE12" s="538"/>
      <c r="RHF12" s="538"/>
      <c r="RHG12" s="538"/>
      <c r="RHH12" s="538"/>
      <c r="RHI12" s="538"/>
      <c r="RHJ12" s="538"/>
      <c r="RHK12" s="538"/>
      <c r="RHL12" s="538"/>
      <c r="RHM12" s="538"/>
      <c r="RHN12" s="538"/>
      <c r="RHO12" s="538"/>
      <c r="RHP12" s="538"/>
      <c r="RHQ12" s="538"/>
      <c r="RHR12" s="538"/>
      <c r="RHS12" s="538"/>
      <c r="RHT12" s="538"/>
      <c r="RHU12" s="538"/>
      <c r="RHV12" s="538"/>
      <c r="RHW12" s="538"/>
      <c r="RHX12" s="538"/>
      <c r="RHY12" s="538"/>
      <c r="RHZ12" s="538"/>
      <c r="RIA12" s="538"/>
      <c r="RIB12" s="538"/>
      <c r="RIC12" s="538"/>
      <c r="RID12" s="538"/>
      <c r="RIE12" s="538"/>
      <c r="RIF12" s="538"/>
      <c r="RIG12" s="538"/>
      <c r="RIH12" s="538"/>
      <c r="RII12" s="538"/>
      <c r="RIJ12" s="538"/>
      <c r="RIK12" s="538"/>
      <c r="RIL12" s="538"/>
      <c r="RIM12" s="538"/>
      <c r="RIN12" s="538"/>
      <c r="RIO12" s="538"/>
      <c r="RIP12" s="538"/>
      <c r="RIQ12" s="538"/>
      <c r="RIR12" s="538"/>
      <c r="RIS12" s="538"/>
      <c r="RIT12" s="538"/>
      <c r="RIU12" s="538"/>
      <c r="RIV12" s="538"/>
      <c r="RIW12" s="538"/>
      <c r="RIX12" s="538"/>
      <c r="RIY12" s="538"/>
      <c r="RIZ12" s="538"/>
      <c r="RJA12" s="538"/>
      <c r="RJB12" s="538"/>
      <c r="RJC12" s="538"/>
      <c r="RJD12" s="538"/>
      <c r="RJE12" s="538"/>
      <c r="RJF12" s="538"/>
      <c r="RJG12" s="538"/>
      <c r="RJH12" s="538"/>
      <c r="RJI12" s="538"/>
      <c r="RJJ12" s="538"/>
      <c r="RJK12" s="538"/>
      <c r="RJL12" s="538"/>
      <c r="RJM12" s="538"/>
      <c r="RJN12" s="538"/>
      <c r="RJO12" s="538"/>
      <c r="RJP12" s="538"/>
      <c r="RJQ12" s="538"/>
      <c r="RJR12" s="538"/>
      <c r="RJS12" s="538"/>
      <c r="RJT12" s="538"/>
      <c r="RJU12" s="538"/>
      <c r="RJV12" s="538"/>
      <c r="RJW12" s="538"/>
      <c r="RJX12" s="538"/>
      <c r="RJY12" s="538"/>
      <c r="RJZ12" s="538"/>
      <c r="RKA12" s="538"/>
      <c r="RKB12" s="538"/>
      <c r="RKC12" s="538"/>
      <c r="RKD12" s="538"/>
      <c r="RKE12" s="538"/>
      <c r="RKF12" s="538"/>
      <c r="RKG12" s="538"/>
      <c r="RKH12" s="538"/>
      <c r="RKI12" s="538"/>
      <c r="RKJ12" s="538"/>
      <c r="RKK12" s="538"/>
      <c r="RKL12" s="538"/>
      <c r="RKM12" s="538"/>
      <c r="RKN12" s="538"/>
      <c r="RKO12" s="538"/>
      <c r="RKP12" s="538"/>
      <c r="RKQ12" s="538"/>
      <c r="RKR12" s="538"/>
      <c r="RKS12" s="538"/>
      <c r="RKT12" s="538"/>
      <c r="RKU12" s="538"/>
      <c r="RKV12" s="538"/>
      <c r="RKW12" s="538"/>
      <c r="RKX12" s="538"/>
      <c r="RKY12" s="538"/>
      <c r="RKZ12" s="538"/>
      <c r="RLA12" s="538"/>
      <c r="RLB12" s="538"/>
      <c r="RLC12" s="538"/>
      <c r="RLD12" s="538"/>
      <c r="RLE12" s="538"/>
      <c r="RLF12" s="538"/>
      <c r="RLG12" s="538"/>
      <c r="RLH12" s="538"/>
      <c r="RLI12" s="538"/>
      <c r="RLJ12" s="538"/>
      <c r="RLK12" s="538"/>
      <c r="RLL12" s="538"/>
      <c r="RLM12" s="538"/>
      <c r="RLN12" s="538"/>
      <c r="RLO12" s="538"/>
      <c r="RLP12" s="538"/>
      <c r="RLQ12" s="538"/>
      <c r="RLR12" s="538"/>
      <c r="RLS12" s="538"/>
      <c r="RLT12" s="538"/>
      <c r="RLU12" s="538"/>
      <c r="RLV12" s="538"/>
      <c r="RLW12" s="538"/>
      <c r="RLX12" s="538"/>
      <c r="RLY12" s="538"/>
      <c r="RLZ12" s="538"/>
      <c r="RMA12" s="538"/>
      <c r="RMB12" s="538"/>
      <c r="RMC12" s="538"/>
      <c r="RMD12" s="538"/>
      <c r="RME12" s="538"/>
      <c r="RMF12" s="538"/>
      <c r="RMG12" s="538"/>
      <c r="RMH12" s="538"/>
      <c r="RMI12" s="538"/>
      <c r="RMJ12" s="538"/>
      <c r="RMK12" s="538"/>
      <c r="RML12" s="538"/>
      <c r="RMM12" s="538"/>
      <c r="RMN12" s="538"/>
      <c r="RMO12" s="538"/>
      <c r="RMP12" s="538"/>
      <c r="RMQ12" s="538"/>
      <c r="RMR12" s="538"/>
      <c r="RMS12" s="538"/>
      <c r="RMT12" s="538"/>
      <c r="RMU12" s="538"/>
      <c r="RMV12" s="538"/>
      <c r="RMW12" s="538"/>
      <c r="RMX12" s="538"/>
      <c r="RMY12" s="538"/>
      <c r="RMZ12" s="538"/>
      <c r="RNA12" s="538"/>
      <c r="RNB12" s="538"/>
      <c r="RNC12" s="538"/>
      <c r="RND12" s="538"/>
      <c r="RNE12" s="538"/>
      <c r="RNF12" s="538"/>
      <c r="RNG12" s="538"/>
      <c r="RNH12" s="538"/>
      <c r="RNI12" s="538"/>
      <c r="RNJ12" s="538"/>
      <c r="RNK12" s="538"/>
      <c r="RNL12" s="538"/>
      <c r="RNM12" s="538"/>
      <c r="RNN12" s="538"/>
      <c r="RNO12" s="538"/>
      <c r="RNP12" s="538"/>
      <c r="RNQ12" s="538"/>
      <c r="RNR12" s="538"/>
      <c r="RNS12" s="538"/>
      <c r="RNT12" s="538"/>
      <c r="RNU12" s="538"/>
      <c r="RNV12" s="538"/>
      <c r="RNW12" s="538"/>
      <c r="RNX12" s="538"/>
      <c r="RNY12" s="538"/>
      <c r="RNZ12" s="538"/>
      <c r="ROA12" s="538"/>
      <c r="ROB12" s="538"/>
      <c r="ROC12" s="538"/>
      <c r="ROD12" s="538"/>
      <c r="ROE12" s="538"/>
      <c r="ROF12" s="538"/>
      <c r="ROG12" s="538"/>
      <c r="ROH12" s="538"/>
      <c r="ROI12" s="538"/>
      <c r="ROJ12" s="538"/>
      <c r="ROK12" s="538"/>
      <c r="ROL12" s="538"/>
      <c r="ROM12" s="538"/>
      <c r="RON12" s="538"/>
      <c r="ROO12" s="538"/>
      <c r="ROP12" s="538"/>
      <c r="ROQ12" s="538"/>
      <c r="ROR12" s="538"/>
      <c r="ROS12" s="538"/>
      <c r="ROT12" s="538"/>
      <c r="ROU12" s="538"/>
      <c r="ROV12" s="538"/>
      <c r="ROW12" s="538"/>
      <c r="ROX12" s="538"/>
      <c r="ROY12" s="538"/>
      <c r="ROZ12" s="538"/>
      <c r="RPA12" s="538"/>
      <c r="RPB12" s="538"/>
      <c r="RPC12" s="538"/>
      <c r="RPD12" s="538"/>
      <c r="RPE12" s="538"/>
      <c r="RPF12" s="538"/>
      <c r="RPG12" s="538"/>
      <c r="RPH12" s="538"/>
      <c r="RPI12" s="538"/>
      <c r="RPJ12" s="538"/>
      <c r="RPK12" s="538"/>
      <c r="RPL12" s="538"/>
      <c r="RPM12" s="538"/>
      <c r="RPN12" s="538"/>
      <c r="RPO12" s="538"/>
      <c r="RPP12" s="538"/>
      <c r="RPQ12" s="538"/>
      <c r="RPR12" s="538"/>
      <c r="RPS12" s="538"/>
      <c r="RPT12" s="538"/>
      <c r="RPU12" s="538"/>
      <c r="RPV12" s="538"/>
      <c r="RPW12" s="538"/>
      <c r="RPX12" s="538"/>
      <c r="RPY12" s="538"/>
      <c r="RPZ12" s="538"/>
      <c r="RQA12" s="538"/>
      <c r="RQB12" s="538"/>
      <c r="RQC12" s="538"/>
      <c r="RQD12" s="538"/>
      <c r="RQE12" s="538"/>
      <c r="RQF12" s="538"/>
      <c r="RQG12" s="538"/>
      <c r="RQH12" s="538"/>
      <c r="RQI12" s="538"/>
      <c r="RQJ12" s="538"/>
      <c r="RQK12" s="538"/>
      <c r="RQL12" s="538"/>
      <c r="RQM12" s="538"/>
      <c r="RQN12" s="538"/>
      <c r="RQO12" s="538"/>
      <c r="RQP12" s="538"/>
      <c r="RQQ12" s="538"/>
      <c r="RQR12" s="538"/>
      <c r="RQS12" s="538"/>
      <c r="RQT12" s="538"/>
      <c r="RQU12" s="538"/>
      <c r="RQV12" s="538"/>
      <c r="RQW12" s="538"/>
      <c r="RQX12" s="538"/>
      <c r="RQY12" s="538"/>
      <c r="RQZ12" s="538"/>
      <c r="RRA12" s="538"/>
      <c r="RRB12" s="538"/>
      <c r="RRC12" s="538"/>
      <c r="RRD12" s="538"/>
      <c r="RRE12" s="538"/>
      <c r="RRF12" s="538"/>
      <c r="RRG12" s="538"/>
      <c r="RRH12" s="538"/>
      <c r="RRI12" s="538"/>
      <c r="RRJ12" s="538"/>
      <c r="RRK12" s="538"/>
      <c r="RRL12" s="538"/>
      <c r="RRM12" s="538"/>
      <c r="RRN12" s="538"/>
      <c r="RRO12" s="538"/>
      <c r="RRP12" s="538"/>
      <c r="RRQ12" s="538"/>
      <c r="RRR12" s="538"/>
      <c r="RRS12" s="538"/>
      <c r="RRT12" s="538"/>
      <c r="RRU12" s="538"/>
      <c r="RRV12" s="538"/>
      <c r="RRW12" s="538"/>
      <c r="RRX12" s="538"/>
      <c r="RRY12" s="538"/>
      <c r="RRZ12" s="538"/>
      <c r="RSA12" s="538"/>
      <c r="RSB12" s="538"/>
      <c r="RSC12" s="538"/>
      <c r="RSD12" s="538"/>
      <c r="RSE12" s="538"/>
      <c r="RSF12" s="538"/>
      <c r="RSG12" s="538"/>
      <c r="RSH12" s="538"/>
      <c r="RSI12" s="538"/>
      <c r="RSJ12" s="538"/>
      <c r="RSK12" s="538"/>
      <c r="RSL12" s="538"/>
      <c r="RSM12" s="538"/>
      <c r="RSN12" s="538"/>
      <c r="RSO12" s="538"/>
      <c r="RSP12" s="538"/>
      <c r="RSQ12" s="538"/>
      <c r="RSR12" s="538"/>
      <c r="RSS12" s="538"/>
      <c r="RST12" s="538"/>
      <c r="RSU12" s="538"/>
      <c r="RSV12" s="538"/>
      <c r="RSW12" s="538"/>
      <c r="RSX12" s="538"/>
      <c r="RSY12" s="538"/>
      <c r="RSZ12" s="538"/>
      <c r="RTA12" s="538"/>
      <c r="RTB12" s="538"/>
      <c r="RTC12" s="538"/>
      <c r="RTD12" s="538"/>
      <c r="RTE12" s="538"/>
      <c r="RTF12" s="538"/>
      <c r="RTG12" s="538"/>
      <c r="RTH12" s="538"/>
      <c r="RTI12" s="538"/>
      <c r="RTJ12" s="538"/>
      <c r="RTK12" s="538"/>
      <c r="RTL12" s="538"/>
      <c r="RTM12" s="538"/>
      <c r="RTN12" s="538"/>
      <c r="RTO12" s="538"/>
      <c r="RTP12" s="538"/>
      <c r="RTQ12" s="538"/>
      <c r="RTR12" s="538"/>
      <c r="RTS12" s="538"/>
      <c r="RTT12" s="538"/>
      <c r="RTU12" s="538"/>
      <c r="RTV12" s="538"/>
      <c r="RTW12" s="538"/>
      <c r="RTX12" s="538"/>
      <c r="RTY12" s="538"/>
      <c r="RTZ12" s="538"/>
      <c r="RUA12" s="538"/>
      <c r="RUB12" s="538"/>
      <c r="RUC12" s="538"/>
      <c r="RUD12" s="538"/>
      <c r="RUE12" s="538"/>
      <c r="RUF12" s="538"/>
      <c r="RUG12" s="538"/>
      <c r="RUH12" s="538"/>
      <c r="RUI12" s="538"/>
      <c r="RUJ12" s="538"/>
      <c r="RUK12" s="538"/>
      <c r="RUL12" s="538"/>
      <c r="RUM12" s="538"/>
      <c r="RUN12" s="538"/>
      <c r="RUO12" s="538"/>
      <c r="RUP12" s="538"/>
      <c r="RUQ12" s="538"/>
      <c r="RUR12" s="538"/>
      <c r="RUS12" s="538"/>
      <c r="RUT12" s="538"/>
      <c r="RUU12" s="538"/>
      <c r="RUV12" s="538"/>
      <c r="RUW12" s="538"/>
      <c r="RUX12" s="538"/>
      <c r="RUY12" s="538"/>
      <c r="RUZ12" s="538"/>
      <c r="RVA12" s="538"/>
      <c r="RVB12" s="538"/>
      <c r="RVC12" s="538"/>
      <c r="RVD12" s="538"/>
      <c r="RVE12" s="538"/>
      <c r="RVF12" s="538"/>
      <c r="RVG12" s="538"/>
      <c r="RVH12" s="538"/>
      <c r="RVI12" s="538"/>
      <c r="RVJ12" s="538"/>
      <c r="RVK12" s="538"/>
      <c r="RVL12" s="538"/>
      <c r="RVM12" s="538"/>
      <c r="RVN12" s="538"/>
      <c r="RVO12" s="538"/>
      <c r="RVP12" s="538"/>
      <c r="RVQ12" s="538"/>
      <c r="RVR12" s="538"/>
      <c r="RVS12" s="538"/>
      <c r="RVT12" s="538"/>
      <c r="RVU12" s="538"/>
      <c r="RVV12" s="538"/>
      <c r="RVW12" s="538"/>
      <c r="RVX12" s="538"/>
      <c r="RVY12" s="538"/>
      <c r="RVZ12" s="538"/>
      <c r="RWA12" s="538"/>
      <c r="RWB12" s="538"/>
      <c r="RWC12" s="538"/>
      <c r="RWD12" s="538"/>
      <c r="RWE12" s="538"/>
      <c r="RWF12" s="538"/>
      <c r="RWG12" s="538"/>
      <c r="RWH12" s="538"/>
      <c r="RWI12" s="538"/>
      <c r="RWJ12" s="538"/>
      <c r="RWK12" s="538"/>
      <c r="RWL12" s="538"/>
      <c r="RWM12" s="538"/>
      <c r="RWN12" s="538"/>
      <c r="RWO12" s="538"/>
      <c r="RWP12" s="538"/>
      <c r="RWQ12" s="538"/>
      <c r="RWR12" s="538"/>
      <c r="RWS12" s="538"/>
      <c r="RWT12" s="538"/>
      <c r="RWU12" s="538"/>
      <c r="RWV12" s="538"/>
      <c r="RWW12" s="538"/>
      <c r="RWX12" s="538"/>
      <c r="RWY12" s="538"/>
      <c r="RWZ12" s="538"/>
      <c r="RXA12" s="538"/>
      <c r="RXB12" s="538"/>
      <c r="RXC12" s="538"/>
      <c r="RXD12" s="538"/>
      <c r="RXE12" s="538"/>
      <c r="RXF12" s="538"/>
      <c r="RXG12" s="538"/>
      <c r="RXH12" s="538"/>
      <c r="RXI12" s="538"/>
      <c r="RXJ12" s="538"/>
      <c r="RXK12" s="538"/>
      <c r="RXL12" s="538"/>
      <c r="RXM12" s="538"/>
      <c r="RXN12" s="538"/>
      <c r="RXO12" s="538"/>
      <c r="RXP12" s="538"/>
      <c r="RXQ12" s="538"/>
      <c r="RXR12" s="538"/>
      <c r="RXS12" s="538"/>
      <c r="RXT12" s="538"/>
      <c r="RXU12" s="538"/>
      <c r="RXV12" s="538"/>
      <c r="RXW12" s="538"/>
      <c r="RXX12" s="538"/>
      <c r="RXY12" s="538"/>
      <c r="RXZ12" s="538"/>
      <c r="RYA12" s="538"/>
      <c r="RYB12" s="538"/>
      <c r="RYC12" s="538"/>
      <c r="RYD12" s="538"/>
      <c r="RYE12" s="538"/>
      <c r="RYF12" s="538"/>
      <c r="RYG12" s="538"/>
      <c r="RYH12" s="538"/>
      <c r="RYI12" s="538"/>
      <c r="RYJ12" s="538"/>
      <c r="RYK12" s="538"/>
      <c r="RYL12" s="538"/>
      <c r="RYM12" s="538"/>
      <c r="RYN12" s="538"/>
      <c r="RYO12" s="538"/>
      <c r="RYP12" s="538"/>
      <c r="RYQ12" s="538"/>
      <c r="RYR12" s="538"/>
      <c r="RYS12" s="538"/>
      <c r="RYT12" s="538"/>
      <c r="RYU12" s="538"/>
      <c r="RYV12" s="538"/>
      <c r="RYW12" s="538"/>
      <c r="RYX12" s="538"/>
      <c r="RYY12" s="538"/>
      <c r="RYZ12" s="538"/>
      <c r="RZA12" s="538"/>
      <c r="RZB12" s="538"/>
      <c r="RZC12" s="538"/>
      <c r="RZD12" s="538"/>
      <c r="RZE12" s="538"/>
      <c r="RZF12" s="538"/>
      <c r="RZG12" s="538"/>
      <c r="RZH12" s="538"/>
      <c r="RZI12" s="538"/>
      <c r="RZJ12" s="538"/>
      <c r="RZK12" s="538"/>
      <c r="RZL12" s="538"/>
      <c r="RZM12" s="538"/>
      <c r="RZN12" s="538"/>
      <c r="RZO12" s="538"/>
      <c r="RZP12" s="538"/>
      <c r="RZQ12" s="538"/>
      <c r="RZR12" s="538"/>
      <c r="RZS12" s="538"/>
      <c r="RZT12" s="538"/>
      <c r="RZU12" s="538"/>
      <c r="RZV12" s="538"/>
      <c r="RZW12" s="538"/>
      <c r="RZX12" s="538"/>
      <c r="RZY12" s="538"/>
      <c r="RZZ12" s="538"/>
      <c r="SAA12" s="538"/>
      <c r="SAB12" s="538"/>
      <c r="SAC12" s="538"/>
      <c r="SAD12" s="538"/>
      <c r="SAE12" s="538"/>
      <c r="SAF12" s="538"/>
      <c r="SAG12" s="538"/>
      <c r="SAH12" s="538"/>
      <c r="SAI12" s="538"/>
      <c r="SAJ12" s="538"/>
      <c r="SAK12" s="538"/>
      <c r="SAL12" s="538"/>
      <c r="SAM12" s="538"/>
      <c r="SAN12" s="538"/>
      <c r="SAO12" s="538"/>
      <c r="SAP12" s="538"/>
      <c r="SAQ12" s="538"/>
      <c r="SAR12" s="538"/>
      <c r="SAS12" s="538"/>
      <c r="SAT12" s="538"/>
      <c r="SAU12" s="538"/>
      <c r="SAV12" s="538"/>
      <c r="SAW12" s="538"/>
      <c r="SAX12" s="538"/>
      <c r="SAY12" s="538"/>
      <c r="SAZ12" s="538"/>
      <c r="SBA12" s="538"/>
      <c r="SBB12" s="538"/>
      <c r="SBC12" s="538"/>
      <c r="SBD12" s="538"/>
      <c r="SBE12" s="538"/>
      <c r="SBF12" s="538"/>
      <c r="SBG12" s="538"/>
      <c r="SBH12" s="538"/>
      <c r="SBI12" s="538"/>
      <c r="SBJ12" s="538"/>
      <c r="SBK12" s="538"/>
      <c r="SBL12" s="538"/>
      <c r="SBM12" s="538"/>
      <c r="SBN12" s="538"/>
      <c r="SBO12" s="538"/>
      <c r="SBP12" s="538"/>
      <c r="SBQ12" s="538"/>
      <c r="SBR12" s="538"/>
      <c r="SBS12" s="538"/>
      <c r="SBT12" s="538"/>
      <c r="SBU12" s="538"/>
      <c r="SBV12" s="538"/>
      <c r="SBW12" s="538"/>
      <c r="SBX12" s="538"/>
      <c r="SBY12" s="538"/>
      <c r="SBZ12" s="538"/>
      <c r="SCA12" s="538"/>
      <c r="SCB12" s="538"/>
      <c r="SCC12" s="538"/>
      <c r="SCD12" s="538"/>
      <c r="SCE12" s="538"/>
      <c r="SCF12" s="538"/>
      <c r="SCG12" s="538"/>
      <c r="SCH12" s="538"/>
      <c r="SCI12" s="538"/>
      <c r="SCJ12" s="538"/>
      <c r="SCK12" s="538"/>
      <c r="SCL12" s="538"/>
      <c r="SCM12" s="538"/>
      <c r="SCN12" s="538"/>
      <c r="SCO12" s="538"/>
      <c r="SCP12" s="538"/>
      <c r="SCQ12" s="538"/>
      <c r="SCR12" s="538"/>
      <c r="SCS12" s="538"/>
      <c r="SCT12" s="538"/>
      <c r="SCU12" s="538"/>
      <c r="SCV12" s="538"/>
      <c r="SCW12" s="538"/>
      <c r="SCX12" s="538"/>
      <c r="SCY12" s="538"/>
      <c r="SCZ12" s="538"/>
      <c r="SDA12" s="538"/>
      <c r="SDB12" s="538"/>
      <c r="SDC12" s="538"/>
      <c r="SDD12" s="538"/>
      <c r="SDE12" s="538"/>
      <c r="SDF12" s="538"/>
      <c r="SDG12" s="538"/>
      <c r="SDH12" s="538"/>
      <c r="SDI12" s="538"/>
      <c r="SDJ12" s="538"/>
      <c r="SDK12" s="538"/>
      <c r="SDL12" s="538"/>
      <c r="SDM12" s="538"/>
      <c r="SDN12" s="538"/>
      <c r="SDO12" s="538"/>
      <c r="SDP12" s="538"/>
      <c r="SDQ12" s="538"/>
      <c r="SDR12" s="538"/>
      <c r="SDS12" s="538"/>
      <c r="SDT12" s="538"/>
      <c r="SDU12" s="538"/>
      <c r="SDV12" s="538"/>
      <c r="SDW12" s="538"/>
      <c r="SDX12" s="538"/>
      <c r="SDY12" s="538"/>
      <c r="SDZ12" s="538"/>
      <c r="SEA12" s="538"/>
      <c r="SEB12" s="538"/>
      <c r="SEC12" s="538"/>
      <c r="SED12" s="538"/>
      <c r="SEE12" s="538"/>
      <c r="SEF12" s="538"/>
      <c r="SEG12" s="538"/>
      <c r="SEH12" s="538"/>
      <c r="SEI12" s="538"/>
      <c r="SEJ12" s="538"/>
      <c r="SEK12" s="538"/>
      <c r="SEL12" s="538"/>
      <c r="SEM12" s="538"/>
      <c r="SEN12" s="538"/>
      <c r="SEO12" s="538"/>
      <c r="SEP12" s="538"/>
      <c r="SEQ12" s="538"/>
      <c r="SER12" s="538"/>
      <c r="SES12" s="538"/>
      <c r="SET12" s="538"/>
      <c r="SEU12" s="538"/>
      <c r="SEV12" s="538"/>
      <c r="SEW12" s="538"/>
      <c r="SEX12" s="538"/>
      <c r="SEY12" s="538"/>
      <c r="SEZ12" s="538"/>
      <c r="SFA12" s="538"/>
      <c r="SFB12" s="538"/>
      <c r="SFC12" s="538"/>
      <c r="SFD12" s="538"/>
      <c r="SFE12" s="538"/>
      <c r="SFF12" s="538"/>
      <c r="SFG12" s="538"/>
      <c r="SFH12" s="538"/>
      <c r="SFI12" s="538"/>
      <c r="SFJ12" s="538"/>
      <c r="SFK12" s="538"/>
      <c r="SFL12" s="538"/>
      <c r="SFM12" s="538"/>
      <c r="SFN12" s="538"/>
      <c r="SFO12" s="538"/>
      <c r="SFP12" s="538"/>
      <c r="SFQ12" s="538"/>
      <c r="SFR12" s="538"/>
      <c r="SFS12" s="538"/>
      <c r="SFT12" s="538"/>
      <c r="SFU12" s="538"/>
      <c r="SFV12" s="538"/>
      <c r="SFW12" s="538"/>
      <c r="SFX12" s="538"/>
      <c r="SFY12" s="538"/>
      <c r="SFZ12" s="538"/>
      <c r="SGA12" s="538"/>
      <c r="SGB12" s="538"/>
      <c r="SGC12" s="538"/>
      <c r="SGD12" s="538"/>
      <c r="SGE12" s="538"/>
      <c r="SGF12" s="538"/>
      <c r="SGG12" s="538"/>
      <c r="SGH12" s="538"/>
      <c r="SGI12" s="538"/>
      <c r="SGJ12" s="538"/>
      <c r="SGK12" s="538"/>
      <c r="SGL12" s="538"/>
      <c r="SGM12" s="538"/>
      <c r="SGN12" s="538"/>
      <c r="SGO12" s="538"/>
      <c r="SGP12" s="538"/>
      <c r="SGQ12" s="538"/>
      <c r="SGR12" s="538"/>
      <c r="SGS12" s="538"/>
      <c r="SGT12" s="538"/>
      <c r="SGU12" s="538"/>
      <c r="SGV12" s="538"/>
      <c r="SGW12" s="538"/>
      <c r="SGX12" s="538"/>
      <c r="SGY12" s="538"/>
      <c r="SGZ12" s="538"/>
      <c r="SHA12" s="538"/>
      <c r="SHB12" s="538"/>
      <c r="SHC12" s="538"/>
      <c r="SHD12" s="538"/>
      <c r="SHE12" s="538"/>
      <c r="SHF12" s="538"/>
      <c r="SHG12" s="538"/>
      <c r="SHH12" s="538"/>
      <c r="SHI12" s="538"/>
      <c r="SHJ12" s="538"/>
      <c r="SHK12" s="538"/>
      <c r="SHL12" s="538"/>
      <c r="SHM12" s="538"/>
      <c r="SHN12" s="538"/>
      <c r="SHO12" s="538"/>
      <c r="SHP12" s="538"/>
      <c r="SHQ12" s="538"/>
      <c r="SHR12" s="538"/>
      <c r="SHS12" s="538"/>
      <c r="SHT12" s="538"/>
      <c r="SHU12" s="538"/>
      <c r="SHV12" s="538"/>
      <c r="SHW12" s="538"/>
      <c r="SHX12" s="538"/>
      <c r="SHY12" s="538"/>
      <c r="SHZ12" s="538"/>
      <c r="SIA12" s="538"/>
      <c r="SIB12" s="538"/>
      <c r="SIC12" s="538"/>
      <c r="SID12" s="538"/>
      <c r="SIE12" s="538"/>
      <c r="SIF12" s="538"/>
      <c r="SIG12" s="538"/>
      <c r="SIH12" s="538"/>
      <c r="SII12" s="538"/>
      <c r="SIJ12" s="538"/>
      <c r="SIK12" s="538"/>
      <c r="SIL12" s="538"/>
      <c r="SIM12" s="538"/>
      <c r="SIN12" s="538"/>
      <c r="SIO12" s="538"/>
      <c r="SIP12" s="538"/>
      <c r="SIQ12" s="538"/>
      <c r="SIR12" s="538"/>
      <c r="SIS12" s="538"/>
      <c r="SIT12" s="538"/>
      <c r="SIU12" s="538"/>
      <c r="SIV12" s="538"/>
      <c r="SIW12" s="538"/>
      <c r="SIX12" s="538"/>
      <c r="SIY12" s="538"/>
      <c r="SIZ12" s="538"/>
      <c r="SJA12" s="538"/>
      <c r="SJB12" s="538"/>
      <c r="SJC12" s="538"/>
      <c r="SJD12" s="538"/>
      <c r="SJE12" s="538"/>
      <c r="SJF12" s="538"/>
      <c r="SJG12" s="538"/>
      <c r="SJH12" s="538"/>
      <c r="SJI12" s="538"/>
      <c r="SJJ12" s="538"/>
      <c r="SJK12" s="538"/>
      <c r="SJL12" s="538"/>
      <c r="SJM12" s="538"/>
      <c r="SJN12" s="538"/>
      <c r="SJO12" s="538"/>
      <c r="SJP12" s="538"/>
      <c r="SJQ12" s="538"/>
      <c r="SJR12" s="538"/>
      <c r="SJS12" s="538"/>
      <c r="SJT12" s="538"/>
      <c r="SJU12" s="538"/>
      <c r="SJV12" s="538"/>
      <c r="SJW12" s="538"/>
      <c r="SJX12" s="538"/>
      <c r="SJY12" s="538"/>
      <c r="SJZ12" s="538"/>
      <c r="SKA12" s="538"/>
      <c r="SKB12" s="538"/>
      <c r="SKC12" s="538"/>
      <c r="SKD12" s="538"/>
      <c r="SKE12" s="538"/>
      <c r="SKF12" s="538"/>
      <c r="SKG12" s="538"/>
      <c r="SKH12" s="538"/>
      <c r="SKI12" s="538"/>
      <c r="SKJ12" s="538"/>
      <c r="SKK12" s="538"/>
      <c r="SKL12" s="538"/>
      <c r="SKM12" s="538"/>
      <c r="SKN12" s="538"/>
      <c r="SKO12" s="538"/>
      <c r="SKP12" s="538"/>
      <c r="SKQ12" s="538"/>
      <c r="SKR12" s="538"/>
      <c r="SKS12" s="538"/>
      <c r="SKT12" s="538"/>
      <c r="SKU12" s="538"/>
      <c r="SKV12" s="538"/>
      <c r="SKW12" s="538"/>
      <c r="SKX12" s="538"/>
      <c r="SKY12" s="538"/>
      <c r="SKZ12" s="538"/>
      <c r="SLA12" s="538"/>
      <c r="SLB12" s="538"/>
      <c r="SLC12" s="538"/>
      <c r="SLD12" s="538"/>
      <c r="SLE12" s="538"/>
      <c r="SLF12" s="538"/>
      <c r="SLG12" s="538"/>
      <c r="SLH12" s="538"/>
      <c r="SLI12" s="538"/>
      <c r="SLJ12" s="538"/>
      <c r="SLK12" s="538"/>
      <c r="SLL12" s="538"/>
      <c r="SLM12" s="538"/>
      <c r="SLN12" s="538"/>
      <c r="SLO12" s="538"/>
      <c r="SLP12" s="538"/>
      <c r="SLQ12" s="538"/>
      <c r="SLR12" s="538"/>
      <c r="SLS12" s="538"/>
      <c r="SLT12" s="538"/>
      <c r="SLU12" s="538"/>
      <c r="SLV12" s="538"/>
      <c r="SLW12" s="538"/>
      <c r="SLX12" s="538"/>
      <c r="SLY12" s="538"/>
      <c r="SLZ12" s="538"/>
      <c r="SMA12" s="538"/>
      <c r="SMB12" s="538"/>
      <c r="SMC12" s="538"/>
      <c r="SMD12" s="538"/>
      <c r="SME12" s="538"/>
      <c r="SMF12" s="538"/>
      <c r="SMG12" s="538"/>
      <c r="SMH12" s="538"/>
      <c r="SMI12" s="538"/>
      <c r="SMJ12" s="538"/>
      <c r="SMK12" s="538"/>
      <c r="SML12" s="538"/>
      <c r="SMM12" s="538"/>
      <c r="SMN12" s="538"/>
      <c r="SMO12" s="538"/>
      <c r="SMP12" s="538"/>
      <c r="SMQ12" s="538"/>
      <c r="SMR12" s="538"/>
      <c r="SMS12" s="538"/>
      <c r="SMT12" s="538"/>
      <c r="SMU12" s="538"/>
      <c r="SMV12" s="538"/>
      <c r="SMW12" s="538"/>
      <c r="SMX12" s="538"/>
      <c r="SMY12" s="538"/>
      <c r="SMZ12" s="538"/>
      <c r="SNA12" s="538"/>
      <c r="SNB12" s="538"/>
      <c r="SNC12" s="538"/>
      <c r="SND12" s="538"/>
      <c r="SNE12" s="538"/>
      <c r="SNF12" s="538"/>
      <c r="SNG12" s="538"/>
      <c r="SNH12" s="538"/>
      <c r="SNI12" s="538"/>
      <c r="SNJ12" s="538"/>
      <c r="SNK12" s="538"/>
      <c r="SNL12" s="538"/>
      <c r="SNM12" s="538"/>
      <c r="SNN12" s="538"/>
      <c r="SNO12" s="538"/>
      <c r="SNP12" s="538"/>
      <c r="SNQ12" s="538"/>
      <c r="SNR12" s="538"/>
      <c r="SNS12" s="538"/>
      <c r="SNT12" s="538"/>
      <c r="SNU12" s="538"/>
      <c r="SNV12" s="538"/>
      <c r="SNW12" s="538"/>
      <c r="SNX12" s="538"/>
      <c r="SNY12" s="538"/>
      <c r="SNZ12" s="538"/>
      <c r="SOA12" s="538"/>
      <c r="SOB12" s="538"/>
      <c r="SOC12" s="538"/>
      <c r="SOD12" s="538"/>
      <c r="SOE12" s="538"/>
      <c r="SOF12" s="538"/>
      <c r="SOG12" s="538"/>
      <c r="SOH12" s="538"/>
      <c r="SOI12" s="538"/>
      <c r="SOJ12" s="538"/>
      <c r="SOK12" s="538"/>
      <c r="SOL12" s="538"/>
      <c r="SOM12" s="538"/>
      <c r="SON12" s="538"/>
      <c r="SOO12" s="538"/>
      <c r="SOP12" s="538"/>
      <c r="SOQ12" s="538"/>
      <c r="SOR12" s="538"/>
      <c r="SOS12" s="538"/>
      <c r="SOT12" s="538"/>
      <c r="SOU12" s="538"/>
      <c r="SOV12" s="538"/>
      <c r="SOW12" s="538"/>
      <c r="SOX12" s="538"/>
      <c r="SOY12" s="538"/>
      <c r="SOZ12" s="538"/>
      <c r="SPA12" s="538"/>
      <c r="SPB12" s="538"/>
      <c r="SPC12" s="538"/>
      <c r="SPD12" s="538"/>
      <c r="SPE12" s="538"/>
      <c r="SPF12" s="538"/>
      <c r="SPG12" s="538"/>
      <c r="SPH12" s="538"/>
      <c r="SPI12" s="538"/>
      <c r="SPJ12" s="538"/>
      <c r="SPK12" s="538"/>
      <c r="SPL12" s="538"/>
      <c r="SPM12" s="538"/>
      <c r="SPN12" s="538"/>
      <c r="SPO12" s="538"/>
      <c r="SPP12" s="538"/>
      <c r="SPQ12" s="538"/>
      <c r="SPR12" s="538"/>
      <c r="SPS12" s="538"/>
      <c r="SPT12" s="538"/>
      <c r="SPU12" s="538"/>
      <c r="SPV12" s="538"/>
      <c r="SPW12" s="538"/>
      <c r="SPX12" s="538"/>
      <c r="SPY12" s="538"/>
      <c r="SPZ12" s="538"/>
      <c r="SQA12" s="538"/>
      <c r="SQB12" s="538"/>
      <c r="SQC12" s="538"/>
      <c r="SQD12" s="538"/>
      <c r="SQE12" s="538"/>
      <c r="SQF12" s="538"/>
      <c r="SQG12" s="538"/>
      <c r="SQH12" s="538"/>
      <c r="SQI12" s="538"/>
      <c r="SQJ12" s="538"/>
      <c r="SQK12" s="538"/>
      <c r="SQL12" s="538"/>
      <c r="SQM12" s="538"/>
      <c r="SQN12" s="538"/>
      <c r="SQO12" s="538"/>
      <c r="SQP12" s="538"/>
      <c r="SQQ12" s="538"/>
      <c r="SQR12" s="538"/>
      <c r="SQS12" s="538"/>
      <c r="SQT12" s="538"/>
      <c r="SQU12" s="538"/>
      <c r="SQV12" s="538"/>
      <c r="SQW12" s="538"/>
      <c r="SQX12" s="538"/>
      <c r="SQY12" s="538"/>
      <c r="SQZ12" s="538"/>
      <c r="SRA12" s="538"/>
      <c r="SRB12" s="538"/>
      <c r="SRC12" s="538"/>
      <c r="SRD12" s="538"/>
      <c r="SRE12" s="538"/>
      <c r="SRF12" s="538"/>
      <c r="SRG12" s="538"/>
      <c r="SRH12" s="538"/>
      <c r="SRI12" s="538"/>
      <c r="SRJ12" s="538"/>
      <c r="SRK12" s="538"/>
      <c r="SRL12" s="538"/>
      <c r="SRM12" s="538"/>
      <c r="SRN12" s="538"/>
      <c r="SRO12" s="538"/>
      <c r="SRP12" s="538"/>
      <c r="SRQ12" s="538"/>
      <c r="SRR12" s="538"/>
      <c r="SRS12" s="538"/>
      <c r="SRT12" s="538"/>
      <c r="SRU12" s="538"/>
      <c r="SRV12" s="538"/>
      <c r="SRW12" s="538"/>
      <c r="SRX12" s="538"/>
      <c r="SRY12" s="538"/>
      <c r="SRZ12" s="538"/>
      <c r="SSA12" s="538"/>
      <c r="SSB12" s="538"/>
      <c r="SSC12" s="538"/>
      <c r="SSD12" s="538"/>
      <c r="SSE12" s="538"/>
      <c r="SSF12" s="538"/>
      <c r="SSG12" s="538"/>
      <c r="SSH12" s="538"/>
      <c r="SSI12" s="538"/>
      <c r="SSJ12" s="538"/>
      <c r="SSK12" s="538"/>
      <c r="SSL12" s="538"/>
      <c r="SSM12" s="538"/>
      <c r="SSN12" s="538"/>
      <c r="SSO12" s="538"/>
      <c r="SSP12" s="538"/>
      <c r="SSQ12" s="538"/>
      <c r="SSR12" s="538"/>
      <c r="SSS12" s="538"/>
      <c r="SST12" s="538"/>
      <c r="SSU12" s="538"/>
      <c r="SSV12" s="538"/>
      <c r="SSW12" s="538"/>
      <c r="SSX12" s="538"/>
      <c r="SSY12" s="538"/>
      <c r="SSZ12" s="538"/>
      <c r="STA12" s="538"/>
      <c r="STB12" s="538"/>
      <c r="STC12" s="538"/>
      <c r="STD12" s="538"/>
      <c r="STE12" s="538"/>
      <c r="STF12" s="538"/>
      <c r="STG12" s="538"/>
      <c r="STH12" s="538"/>
      <c r="STI12" s="538"/>
      <c r="STJ12" s="538"/>
      <c r="STK12" s="538"/>
      <c r="STL12" s="538"/>
      <c r="STM12" s="538"/>
      <c r="STN12" s="538"/>
      <c r="STO12" s="538"/>
      <c r="STP12" s="538"/>
      <c r="STQ12" s="538"/>
      <c r="STR12" s="538"/>
      <c r="STS12" s="538"/>
      <c r="STT12" s="538"/>
      <c r="STU12" s="538"/>
      <c r="STV12" s="538"/>
      <c r="STW12" s="538"/>
      <c r="STX12" s="538"/>
      <c r="STY12" s="538"/>
      <c r="STZ12" s="538"/>
      <c r="SUA12" s="538"/>
      <c r="SUB12" s="538"/>
      <c r="SUC12" s="538"/>
      <c r="SUD12" s="538"/>
      <c r="SUE12" s="538"/>
      <c r="SUF12" s="538"/>
      <c r="SUG12" s="538"/>
      <c r="SUH12" s="538"/>
      <c r="SUI12" s="538"/>
      <c r="SUJ12" s="538"/>
      <c r="SUK12" s="538"/>
      <c r="SUL12" s="538"/>
      <c r="SUM12" s="538"/>
      <c r="SUN12" s="538"/>
      <c r="SUO12" s="538"/>
      <c r="SUP12" s="538"/>
      <c r="SUQ12" s="538"/>
      <c r="SUR12" s="538"/>
      <c r="SUS12" s="538"/>
      <c r="SUT12" s="538"/>
      <c r="SUU12" s="538"/>
      <c r="SUV12" s="538"/>
      <c r="SUW12" s="538"/>
      <c r="SUX12" s="538"/>
      <c r="SUY12" s="538"/>
      <c r="SUZ12" s="538"/>
      <c r="SVA12" s="538"/>
      <c r="SVB12" s="538"/>
      <c r="SVC12" s="538"/>
      <c r="SVD12" s="538"/>
      <c r="SVE12" s="538"/>
      <c r="SVF12" s="538"/>
      <c r="SVG12" s="538"/>
      <c r="SVH12" s="538"/>
      <c r="SVI12" s="538"/>
      <c r="SVJ12" s="538"/>
      <c r="SVK12" s="538"/>
      <c r="SVL12" s="538"/>
      <c r="SVM12" s="538"/>
      <c r="SVN12" s="538"/>
      <c r="SVO12" s="538"/>
      <c r="SVP12" s="538"/>
      <c r="SVQ12" s="538"/>
      <c r="SVR12" s="538"/>
      <c r="SVS12" s="538"/>
      <c r="SVT12" s="538"/>
      <c r="SVU12" s="538"/>
      <c r="SVV12" s="538"/>
      <c r="SVW12" s="538"/>
      <c r="SVX12" s="538"/>
      <c r="SVY12" s="538"/>
      <c r="SVZ12" s="538"/>
      <c r="SWA12" s="538"/>
      <c r="SWB12" s="538"/>
      <c r="SWC12" s="538"/>
      <c r="SWD12" s="538"/>
      <c r="SWE12" s="538"/>
      <c r="SWF12" s="538"/>
      <c r="SWG12" s="538"/>
      <c r="SWH12" s="538"/>
      <c r="SWI12" s="538"/>
      <c r="SWJ12" s="538"/>
      <c r="SWK12" s="538"/>
      <c r="SWL12" s="538"/>
      <c r="SWM12" s="538"/>
      <c r="SWN12" s="538"/>
      <c r="SWO12" s="538"/>
      <c r="SWP12" s="538"/>
      <c r="SWQ12" s="538"/>
      <c r="SWR12" s="538"/>
      <c r="SWS12" s="538"/>
      <c r="SWT12" s="538"/>
      <c r="SWU12" s="538"/>
      <c r="SWV12" s="538"/>
      <c r="SWW12" s="538"/>
      <c r="SWX12" s="538"/>
      <c r="SWY12" s="538"/>
      <c r="SWZ12" s="538"/>
      <c r="SXA12" s="538"/>
      <c r="SXB12" s="538"/>
      <c r="SXC12" s="538"/>
      <c r="SXD12" s="538"/>
      <c r="SXE12" s="538"/>
      <c r="SXF12" s="538"/>
      <c r="SXG12" s="538"/>
      <c r="SXH12" s="538"/>
      <c r="SXI12" s="538"/>
      <c r="SXJ12" s="538"/>
      <c r="SXK12" s="538"/>
      <c r="SXL12" s="538"/>
      <c r="SXM12" s="538"/>
      <c r="SXN12" s="538"/>
      <c r="SXO12" s="538"/>
      <c r="SXP12" s="538"/>
      <c r="SXQ12" s="538"/>
      <c r="SXR12" s="538"/>
      <c r="SXS12" s="538"/>
      <c r="SXT12" s="538"/>
      <c r="SXU12" s="538"/>
      <c r="SXV12" s="538"/>
      <c r="SXW12" s="538"/>
      <c r="SXX12" s="538"/>
      <c r="SXY12" s="538"/>
      <c r="SXZ12" s="538"/>
      <c r="SYA12" s="538"/>
      <c r="SYB12" s="538"/>
      <c r="SYC12" s="538"/>
      <c r="SYD12" s="538"/>
      <c r="SYE12" s="538"/>
      <c r="SYF12" s="538"/>
      <c r="SYG12" s="538"/>
      <c r="SYH12" s="538"/>
      <c r="SYI12" s="538"/>
      <c r="SYJ12" s="538"/>
      <c r="SYK12" s="538"/>
      <c r="SYL12" s="538"/>
      <c r="SYM12" s="538"/>
      <c r="SYN12" s="538"/>
      <c r="SYO12" s="538"/>
      <c r="SYP12" s="538"/>
      <c r="SYQ12" s="538"/>
      <c r="SYR12" s="538"/>
      <c r="SYS12" s="538"/>
      <c r="SYT12" s="538"/>
      <c r="SYU12" s="538"/>
      <c r="SYV12" s="538"/>
      <c r="SYW12" s="538"/>
      <c r="SYX12" s="538"/>
      <c r="SYY12" s="538"/>
      <c r="SYZ12" s="538"/>
      <c r="SZA12" s="538"/>
      <c r="SZB12" s="538"/>
      <c r="SZC12" s="538"/>
      <c r="SZD12" s="538"/>
      <c r="SZE12" s="538"/>
      <c r="SZF12" s="538"/>
      <c r="SZG12" s="538"/>
      <c r="SZH12" s="538"/>
      <c r="SZI12" s="538"/>
      <c r="SZJ12" s="538"/>
      <c r="SZK12" s="538"/>
      <c r="SZL12" s="538"/>
      <c r="SZM12" s="538"/>
      <c r="SZN12" s="538"/>
      <c r="SZO12" s="538"/>
      <c r="SZP12" s="538"/>
      <c r="SZQ12" s="538"/>
      <c r="SZR12" s="538"/>
      <c r="SZS12" s="538"/>
      <c r="SZT12" s="538"/>
      <c r="SZU12" s="538"/>
      <c r="SZV12" s="538"/>
      <c r="SZW12" s="538"/>
      <c r="SZX12" s="538"/>
      <c r="SZY12" s="538"/>
      <c r="SZZ12" s="538"/>
      <c r="TAA12" s="538"/>
      <c r="TAB12" s="538"/>
      <c r="TAC12" s="538"/>
      <c r="TAD12" s="538"/>
      <c r="TAE12" s="538"/>
      <c r="TAF12" s="538"/>
      <c r="TAG12" s="538"/>
      <c r="TAH12" s="538"/>
      <c r="TAI12" s="538"/>
      <c r="TAJ12" s="538"/>
      <c r="TAK12" s="538"/>
      <c r="TAL12" s="538"/>
      <c r="TAM12" s="538"/>
      <c r="TAN12" s="538"/>
      <c r="TAO12" s="538"/>
      <c r="TAP12" s="538"/>
      <c r="TAQ12" s="538"/>
      <c r="TAR12" s="538"/>
      <c r="TAS12" s="538"/>
      <c r="TAT12" s="538"/>
      <c r="TAU12" s="538"/>
      <c r="TAV12" s="538"/>
      <c r="TAW12" s="538"/>
      <c r="TAX12" s="538"/>
      <c r="TAY12" s="538"/>
      <c r="TAZ12" s="538"/>
      <c r="TBA12" s="538"/>
      <c r="TBB12" s="538"/>
      <c r="TBC12" s="538"/>
      <c r="TBD12" s="538"/>
      <c r="TBE12" s="538"/>
      <c r="TBF12" s="538"/>
      <c r="TBG12" s="538"/>
      <c r="TBH12" s="538"/>
      <c r="TBI12" s="538"/>
      <c r="TBJ12" s="538"/>
      <c r="TBK12" s="538"/>
      <c r="TBL12" s="538"/>
      <c r="TBM12" s="538"/>
      <c r="TBN12" s="538"/>
      <c r="TBO12" s="538"/>
      <c r="TBP12" s="538"/>
      <c r="TBQ12" s="538"/>
      <c r="TBR12" s="538"/>
      <c r="TBS12" s="538"/>
      <c r="TBT12" s="538"/>
      <c r="TBU12" s="538"/>
      <c r="TBV12" s="538"/>
      <c r="TBW12" s="538"/>
      <c r="TBX12" s="538"/>
      <c r="TBY12" s="538"/>
      <c r="TBZ12" s="538"/>
      <c r="TCA12" s="538"/>
      <c r="TCB12" s="538"/>
      <c r="TCC12" s="538"/>
      <c r="TCD12" s="538"/>
      <c r="TCE12" s="538"/>
      <c r="TCF12" s="538"/>
      <c r="TCG12" s="538"/>
      <c r="TCH12" s="538"/>
      <c r="TCI12" s="538"/>
      <c r="TCJ12" s="538"/>
      <c r="TCK12" s="538"/>
      <c r="TCL12" s="538"/>
      <c r="TCM12" s="538"/>
      <c r="TCN12" s="538"/>
      <c r="TCO12" s="538"/>
      <c r="TCP12" s="538"/>
      <c r="TCQ12" s="538"/>
      <c r="TCR12" s="538"/>
      <c r="TCS12" s="538"/>
      <c r="TCT12" s="538"/>
      <c r="TCU12" s="538"/>
      <c r="TCV12" s="538"/>
      <c r="TCW12" s="538"/>
      <c r="TCX12" s="538"/>
      <c r="TCY12" s="538"/>
      <c r="TCZ12" s="538"/>
      <c r="TDA12" s="538"/>
      <c r="TDB12" s="538"/>
      <c r="TDC12" s="538"/>
      <c r="TDD12" s="538"/>
      <c r="TDE12" s="538"/>
      <c r="TDF12" s="538"/>
      <c r="TDG12" s="538"/>
      <c r="TDH12" s="538"/>
      <c r="TDI12" s="538"/>
      <c r="TDJ12" s="538"/>
      <c r="TDK12" s="538"/>
      <c r="TDL12" s="538"/>
      <c r="TDM12" s="538"/>
      <c r="TDN12" s="538"/>
      <c r="TDO12" s="538"/>
      <c r="TDP12" s="538"/>
      <c r="TDQ12" s="538"/>
      <c r="TDR12" s="538"/>
      <c r="TDS12" s="538"/>
      <c r="TDT12" s="538"/>
      <c r="TDU12" s="538"/>
      <c r="TDV12" s="538"/>
      <c r="TDW12" s="538"/>
      <c r="TDX12" s="538"/>
      <c r="TDY12" s="538"/>
      <c r="TDZ12" s="538"/>
      <c r="TEA12" s="538"/>
      <c r="TEB12" s="538"/>
      <c r="TEC12" s="538"/>
      <c r="TED12" s="538"/>
      <c r="TEE12" s="538"/>
      <c r="TEF12" s="538"/>
      <c r="TEG12" s="538"/>
      <c r="TEH12" s="538"/>
      <c r="TEI12" s="538"/>
      <c r="TEJ12" s="538"/>
      <c r="TEK12" s="538"/>
      <c r="TEL12" s="538"/>
      <c r="TEM12" s="538"/>
      <c r="TEN12" s="538"/>
      <c r="TEO12" s="538"/>
      <c r="TEP12" s="538"/>
      <c r="TEQ12" s="538"/>
      <c r="TER12" s="538"/>
      <c r="TES12" s="538"/>
      <c r="TET12" s="538"/>
      <c r="TEU12" s="538"/>
      <c r="TEV12" s="538"/>
      <c r="TEW12" s="538"/>
      <c r="TEX12" s="538"/>
      <c r="TEY12" s="538"/>
      <c r="TEZ12" s="538"/>
      <c r="TFA12" s="538"/>
      <c r="TFB12" s="538"/>
      <c r="TFC12" s="538"/>
      <c r="TFD12" s="538"/>
      <c r="TFE12" s="538"/>
      <c r="TFF12" s="538"/>
      <c r="TFG12" s="538"/>
      <c r="TFH12" s="538"/>
      <c r="TFI12" s="538"/>
      <c r="TFJ12" s="538"/>
      <c r="TFK12" s="538"/>
      <c r="TFL12" s="538"/>
      <c r="TFM12" s="538"/>
      <c r="TFN12" s="538"/>
      <c r="TFO12" s="538"/>
      <c r="TFP12" s="538"/>
      <c r="TFQ12" s="538"/>
      <c r="TFR12" s="538"/>
      <c r="TFS12" s="538"/>
      <c r="TFT12" s="538"/>
      <c r="TFU12" s="538"/>
      <c r="TFV12" s="538"/>
      <c r="TFW12" s="538"/>
      <c r="TFX12" s="538"/>
      <c r="TFY12" s="538"/>
      <c r="TFZ12" s="538"/>
      <c r="TGA12" s="538"/>
      <c r="TGB12" s="538"/>
      <c r="TGC12" s="538"/>
      <c r="TGD12" s="538"/>
      <c r="TGE12" s="538"/>
      <c r="TGF12" s="538"/>
      <c r="TGG12" s="538"/>
      <c r="TGH12" s="538"/>
      <c r="TGI12" s="538"/>
      <c r="TGJ12" s="538"/>
      <c r="TGK12" s="538"/>
      <c r="TGL12" s="538"/>
      <c r="TGM12" s="538"/>
      <c r="TGN12" s="538"/>
      <c r="TGO12" s="538"/>
      <c r="TGP12" s="538"/>
      <c r="TGQ12" s="538"/>
      <c r="TGR12" s="538"/>
      <c r="TGS12" s="538"/>
      <c r="TGT12" s="538"/>
      <c r="TGU12" s="538"/>
      <c r="TGV12" s="538"/>
      <c r="TGW12" s="538"/>
      <c r="TGX12" s="538"/>
      <c r="TGY12" s="538"/>
      <c r="TGZ12" s="538"/>
      <c r="THA12" s="538"/>
      <c r="THB12" s="538"/>
      <c r="THC12" s="538"/>
      <c r="THD12" s="538"/>
      <c r="THE12" s="538"/>
      <c r="THF12" s="538"/>
      <c r="THG12" s="538"/>
      <c r="THH12" s="538"/>
      <c r="THI12" s="538"/>
      <c r="THJ12" s="538"/>
      <c r="THK12" s="538"/>
      <c r="THL12" s="538"/>
      <c r="THM12" s="538"/>
      <c r="THN12" s="538"/>
      <c r="THO12" s="538"/>
      <c r="THP12" s="538"/>
      <c r="THQ12" s="538"/>
      <c r="THR12" s="538"/>
      <c r="THS12" s="538"/>
      <c r="THT12" s="538"/>
      <c r="THU12" s="538"/>
      <c r="THV12" s="538"/>
      <c r="THW12" s="538"/>
      <c r="THX12" s="538"/>
      <c r="THY12" s="538"/>
      <c r="THZ12" s="538"/>
      <c r="TIA12" s="538"/>
      <c r="TIB12" s="538"/>
      <c r="TIC12" s="538"/>
      <c r="TID12" s="538"/>
      <c r="TIE12" s="538"/>
      <c r="TIF12" s="538"/>
      <c r="TIG12" s="538"/>
      <c r="TIH12" s="538"/>
      <c r="TII12" s="538"/>
      <c r="TIJ12" s="538"/>
      <c r="TIK12" s="538"/>
      <c r="TIL12" s="538"/>
      <c r="TIM12" s="538"/>
      <c r="TIN12" s="538"/>
      <c r="TIO12" s="538"/>
      <c r="TIP12" s="538"/>
      <c r="TIQ12" s="538"/>
      <c r="TIR12" s="538"/>
      <c r="TIS12" s="538"/>
      <c r="TIT12" s="538"/>
      <c r="TIU12" s="538"/>
      <c r="TIV12" s="538"/>
      <c r="TIW12" s="538"/>
      <c r="TIX12" s="538"/>
      <c r="TIY12" s="538"/>
      <c r="TIZ12" s="538"/>
      <c r="TJA12" s="538"/>
      <c r="TJB12" s="538"/>
      <c r="TJC12" s="538"/>
      <c r="TJD12" s="538"/>
      <c r="TJE12" s="538"/>
      <c r="TJF12" s="538"/>
      <c r="TJG12" s="538"/>
      <c r="TJH12" s="538"/>
      <c r="TJI12" s="538"/>
      <c r="TJJ12" s="538"/>
      <c r="TJK12" s="538"/>
      <c r="TJL12" s="538"/>
      <c r="TJM12" s="538"/>
      <c r="TJN12" s="538"/>
      <c r="TJO12" s="538"/>
      <c r="TJP12" s="538"/>
      <c r="TJQ12" s="538"/>
      <c r="TJR12" s="538"/>
      <c r="TJS12" s="538"/>
      <c r="TJT12" s="538"/>
      <c r="TJU12" s="538"/>
      <c r="TJV12" s="538"/>
      <c r="TJW12" s="538"/>
      <c r="TJX12" s="538"/>
      <c r="TJY12" s="538"/>
      <c r="TJZ12" s="538"/>
      <c r="TKA12" s="538"/>
      <c r="TKB12" s="538"/>
      <c r="TKC12" s="538"/>
      <c r="TKD12" s="538"/>
      <c r="TKE12" s="538"/>
      <c r="TKF12" s="538"/>
      <c r="TKG12" s="538"/>
      <c r="TKH12" s="538"/>
      <c r="TKI12" s="538"/>
      <c r="TKJ12" s="538"/>
      <c r="TKK12" s="538"/>
      <c r="TKL12" s="538"/>
      <c r="TKM12" s="538"/>
      <c r="TKN12" s="538"/>
      <c r="TKO12" s="538"/>
      <c r="TKP12" s="538"/>
      <c r="TKQ12" s="538"/>
      <c r="TKR12" s="538"/>
      <c r="TKS12" s="538"/>
      <c r="TKT12" s="538"/>
      <c r="TKU12" s="538"/>
      <c r="TKV12" s="538"/>
      <c r="TKW12" s="538"/>
      <c r="TKX12" s="538"/>
      <c r="TKY12" s="538"/>
      <c r="TKZ12" s="538"/>
      <c r="TLA12" s="538"/>
      <c r="TLB12" s="538"/>
      <c r="TLC12" s="538"/>
      <c r="TLD12" s="538"/>
      <c r="TLE12" s="538"/>
      <c r="TLF12" s="538"/>
      <c r="TLG12" s="538"/>
      <c r="TLH12" s="538"/>
      <c r="TLI12" s="538"/>
      <c r="TLJ12" s="538"/>
      <c r="TLK12" s="538"/>
      <c r="TLL12" s="538"/>
      <c r="TLM12" s="538"/>
      <c r="TLN12" s="538"/>
      <c r="TLO12" s="538"/>
      <c r="TLP12" s="538"/>
      <c r="TLQ12" s="538"/>
      <c r="TLR12" s="538"/>
      <c r="TLS12" s="538"/>
      <c r="TLT12" s="538"/>
      <c r="TLU12" s="538"/>
      <c r="TLV12" s="538"/>
      <c r="TLW12" s="538"/>
      <c r="TLX12" s="538"/>
      <c r="TLY12" s="538"/>
      <c r="TLZ12" s="538"/>
      <c r="TMA12" s="538"/>
      <c r="TMB12" s="538"/>
      <c r="TMC12" s="538"/>
      <c r="TMD12" s="538"/>
      <c r="TME12" s="538"/>
      <c r="TMF12" s="538"/>
      <c r="TMG12" s="538"/>
      <c r="TMH12" s="538"/>
      <c r="TMI12" s="538"/>
      <c r="TMJ12" s="538"/>
      <c r="TMK12" s="538"/>
      <c r="TML12" s="538"/>
      <c r="TMM12" s="538"/>
      <c r="TMN12" s="538"/>
      <c r="TMO12" s="538"/>
      <c r="TMP12" s="538"/>
      <c r="TMQ12" s="538"/>
      <c r="TMR12" s="538"/>
      <c r="TMS12" s="538"/>
      <c r="TMT12" s="538"/>
      <c r="TMU12" s="538"/>
      <c r="TMV12" s="538"/>
      <c r="TMW12" s="538"/>
      <c r="TMX12" s="538"/>
      <c r="TMY12" s="538"/>
      <c r="TMZ12" s="538"/>
      <c r="TNA12" s="538"/>
      <c r="TNB12" s="538"/>
      <c r="TNC12" s="538"/>
      <c r="TND12" s="538"/>
      <c r="TNE12" s="538"/>
      <c r="TNF12" s="538"/>
      <c r="TNG12" s="538"/>
      <c r="TNH12" s="538"/>
      <c r="TNI12" s="538"/>
      <c r="TNJ12" s="538"/>
      <c r="TNK12" s="538"/>
      <c r="TNL12" s="538"/>
      <c r="TNM12" s="538"/>
      <c r="TNN12" s="538"/>
      <c r="TNO12" s="538"/>
      <c r="TNP12" s="538"/>
      <c r="TNQ12" s="538"/>
      <c r="TNR12" s="538"/>
      <c r="TNS12" s="538"/>
      <c r="TNT12" s="538"/>
      <c r="TNU12" s="538"/>
      <c r="TNV12" s="538"/>
      <c r="TNW12" s="538"/>
      <c r="TNX12" s="538"/>
      <c r="TNY12" s="538"/>
      <c r="TNZ12" s="538"/>
      <c r="TOA12" s="538"/>
      <c r="TOB12" s="538"/>
      <c r="TOC12" s="538"/>
      <c r="TOD12" s="538"/>
      <c r="TOE12" s="538"/>
      <c r="TOF12" s="538"/>
      <c r="TOG12" s="538"/>
      <c r="TOH12" s="538"/>
      <c r="TOI12" s="538"/>
      <c r="TOJ12" s="538"/>
      <c r="TOK12" s="538"/>
      <c r="TOL12" s="538"/>
      <c r="TOM12" s="538"/>
      <c r="TON12" s="538"/>
      <c r="TOO12" s="538"/>
      <c r="TOP12" s="538"/>
      <c r="TOQ12" s="538"/>
      <c r="TOR12" s="538"/>
      <c r="TOS12" s="538"/>
      <c r="TOT12" s="538"/>
      <c r="TOU12" s="538"/>
      <c r="TOV12" s="538"/>
      <c r="TOW12" s="538"/>
      <c r="TOX12" s="538"/>
      <c r="TOY12" s="538"/>
      <c r="TOZ12" s="538"/>
      <c r="TPA12" s="538"/>
      <c r="TPB12" s="538"/>
      <c r="TPC12" s="538"/>
      <c r="TPD12" s="538"/>
      <c r="TPE12" s="538"/>
      <c r="TPF12" s="538"/>
      <c r="TPG12" s="538"/>
      <c r="TPH12" s="538"/>
      <c r="TPI12" s="538"/>
      <c r="TPJ12" s="538"/>
      <c r="TPK12" s="538"/>
      <c r="TPL12" s="538"/>
      <c r="TPM12" s="538"/>
      <c r="TPN12" s="538"/>
      <c r="TPO12" s="538"/>
      <c r="TPP12" s="538"/>
      <c r="TPQ12" s="538"/>
      <c r="TPR12" s="538"/>
      <c r="TPS12" s="538"/>
      <c r="TPT12" s="538"/>
      <c r="TPU12" s="538"/>
      <c r="TPV12" s="538"/>
      <c r="TPW12" s="538"/>
      <c r="TPX12" s="538"/>
      <c r="TPY12" s="538"/>
      <c r="TPZ12" s="538"/>
      <c r="TQA12" s="538"/>
      <c r="TQB12" s="538"/>
      <c r="TQC12" s="538"/>
      <c r="TQD12" s="538"/>
      <c r="TQE12" s="538"/>
      <c r="TQF12" s="538"/>
      <c r="TQG12" s="538"/>
      <c r="TQH12" s="538"/>
      <c r="TQI12" s="538"/>
      <c r="TQJ12" s="538"/>
      <c r="TQK12" s="538"/>
      <c r="TQL12" s="538"/>
      <c r="TQM12" s="538"/>
      <c r="TQN12" s="538"/>
      <c r="TQO12" s="538"/>
      <c r="TQP12" s="538"/>
      <c r="TQQ12" s="538"/>
      <c r="TQR12" s="538"/>
      <c r="TQS12" s="538"/>
      <c r="TQT12" s="538"/>
      <c r="TQU12" s="538"/>
      <c r="TQV12" s="538"/>
      <c r="TQW12" s="538"/>
      <c r="TQX12" s="538"/>
      <c r="TQY12" s="538"/>
      <c r="TQZ12" s="538"/>
      <c r="TRA12" s="538"/>
      <c r="TRB12" s="538"/>
      <c r="TRC12" s="538"/>
      <c r="TRD12" s="538"/>
      <c r="TRE12" s="538"/>
      <c r="TRF12" s="538"/>
      <c r="TRG12" s="538"/>
      <c r="TRH12" s="538"/>
      <c r="TRI12" s="538"/>
      <c r="TRJ12" s="538"/>
      <c r="TRK12" s="538"/>
      <c r="TRL12" s="538"/>
      <c r="TRM12" s="538"/>
      <c r="TRN12" s="538"/>
      <c r="TRO12" s="538"/>
      <c r="TRP12" s="538"/>
      <c r="TRQ12" s="538"/>
      <c r="TRR12" s="538"/>
      <c r="TRS12" s="538"/>
      <c r="TRT12" s="538"/>
      <c r="TRU12" s="538"/>
      <c r="TRV12" s="538"/>
      <c r="TRW12" s="538"/>
      <c r="TRX12" s="538"/>
      <c r="TRY12" s="538"/>
      <c r="TRZ12" s="538"/>
      <c r="TSA12" s="538"/>
      <c r="TSB12" s="538"/>
      <c r="TSC12" s="538"/>
      <c r="TSD12" s="538"/>
      <c r="TSE12" s="538"/>
      <c r="TSF12" s="538"/>
      <c r="TSG12" s="538"/>
      <c r="TSH12" s="538"/>
      <c r="TSI12" s="538"/>
      <c r="TSJ12" s="538"/>
      <c r="TSK12" s="538"/>
      <c r="TSL12" s="538"/>
      <c r="TSM12" s="538"/>
      <c r="TSN12" s="538"/>
      <c r="TSO12" s="538"/>
      <c r="TSP12" s="538"/>
      <c r="TSQ12" s="538"/>
      <c r="TSR12" s="538"/>
      <c r="TSS12" s="538"/>
      <c r="TST12" s="538"/>
      <c r="TSU12" s="538"/>
      <c r="TSV12" s="538"/>
      <c r="TSW12" s="538"/>
      <c r="TSX12" s="538"/>
      <c r="TSY12" s="538"/>
      <c r="TSZ12" s="538"/>
      <c r="TTA12" s="538"/>
      <c r="TTB12" s="538"/>
      <c r="TTC12" s="538"/>
      <c r="TTD12" s="538"/>
      <c r="TTE12" s="538"/>
      <c r="TTF12" s="538"/>
      <c r="TTG12" s="538"/>
      <c r="TTH12" s="538"/>
      <c r="TTI12" s="538"/>
      <c r="TTJ12" s="538"/>
      <c r="TTK12" s="538"/>
      <c r="TTL12" s="538"/>
      <c r="TTM12" s="538"/>
      <c r="TTN12" s="538"/>
      <c r="TTO12" s="538"/>
      <c r="TTP12" s="538"/>
      <c r="TTQ12" s="538"/>
      <c r="TTR12" s="538"/>
      <c r="TTS12" s="538"/>
      <c r="TTT12" s="538"/>
      <c r="TTU12" s="538"/>
      <c r="TTV12" s="538"/>
      <c r="TTW12" s="538"/>
      <c r="TTX12" s="538"/>
      <c r="TTY12" s="538"/>
      <c r="TTZ12" s="538"/>
      <c r="TUA12" s="538"/>
      <c r="TUB12" s="538"/>
      <c r="TUC12" s="538"/>
      <c r="TUD12" s="538"/>
      <c r="TUE12" s="538"/>
      <c r="TUF12" s="538"/>
      <c r="TUG12" s="538"/>
      <c r="TUH12" s="538"/>
      <c r="TUI12" s="538"/>
      <c r="TUJ12" s="538"/>
      <c r="TUK12" s="538"/>
      <c r="TUL12" s="538"/>
      <c r="TUM12" s="538"/>
      <c r="TUN12" s="538"/>
      <c r="TUO12" s="538"/>
      <c r="TUP12" s="538"/>
      <c r="TUQ12" s="538"/>
      <c r="TUR12" s="538"/>
      <c r="TUS12" s="538"/>
      <c r="TUT12" s="538"/>
      <c r="TUU12" s="538"/>
      <c r="TUV12" s="538"/>
      <c r="TUW12" s="538"/>
      <c r="TUX12" s="538"/>
      <c r="TUY12" s="538"/>
      <c r="TUZ12" s="538"/>
      <c r="TVA12" s="538"/>
      <c r="TVB12" s="538"/>
      <c r="TVC12" s="538"/>
      <c r="TVD12" s="538"/>
      <c r="TVE12" s="538"/>
      <c r="TVF12" s="538"/>
      <c r="TVG12" s="538"/>
      <c r="TVH12" s="538"/>
      <c r="TVI12" s="538"/>
      <c r="TVJ12" s="538"/>
      <c r="TVK12" s="538"/>
      <c r="TVL12" s="538"/>
      <c r="TVM12" s="538"/>
      <c r="TVN12" s="538"/>
      <c r="TVO12" s="538"/>
      <c r="TVP12" s="538"/>
      <c r="TVQ12" s="538"/>
      <c r="TVR12" s="538"/>
      <c r="TVS12" s="538"/>
      <c r="TVT12" s="538"/>
      <c r="TVU12" s="538"/>
      <c r="TVV12" s="538"/>
      <c r="TVW12" s="538"/>
      <c r="TVX12" s="538"/>
      <c r="TVY12" s="538"/>
      <c r="TVZ12" s="538"/>
      <c r="TWA12" s="538"/>
      <c r="TWB12" s="538"/>
      <c r="TWC12" s="538"/>
      <c r="TWD12" s="538"/>
      <c r="TWE12" s="538"/>
      <c r="TWF12" s="538"/>
      <c r="TWG12" s="538"/>
      <c r="TWH12" s="538"/>
      <c r="TWI12" s="538"/>
      <c r="TWJ12" s="538"/>
      <c r="TWK12" s="538"/>
      <c r="TWL12" s="538"/>
      <c r="TWM12" s="538"/>
      <c r="TWN12" s="538"/>
      <c r="TWO12" s="538"/>
      <c r="TWP12" s="538"/>
      <c r="TWQ12" s="538"/>
      <c r="TWR12" s="538"/>
      <c r="TWS12" s="538"/>
      <c r="TWT12" s="538"/>
      <c r="TWU12" s="538"/>
      <c r="TWV12" s="538"/>
      <c r="TWW12" s="538"/>
      <c r="TWX12" s="538"/>
      <c r="TWY12" s="538"/>
      <c r="TWZ12" s="538"/>
      <c r="TXA12" s="538"/>
      <c r="TXB12" s="538"/>
      <c r="TXC12" s="538"/>
      <c r="TXD12" s="538"/>
      <c r="TXE12" s="538"/>
      <c r="TXF12" s="538"/>
      <c r="TXG12" s="538"/>
      <c r="TXH12" s="538"/>
      <c r="TXI12" s="538"/>
      <c r="TXJ12" s="538"/>
      <c r="TXK12" s="538"/>
      <c r="TXL12" s="538"/>
      <c r="TXM12" s="538"/>
      <c r="TXN12" s="538"/>
      <c r="TXO12" s="538"/>
      <c r="TXP12" s="538"/>
      <c r="TXQ12" s="538"/>
      <c r="TXR12" s="538"/>
      <c r="TXS12" s="538"/>
      <c r="TXT12" s="538"/>
      <c r="TXU12" s="538"/>
      <c r="TXV12" s="538"/>
      <c r="TXW12" s="538"/>
      <c r="TXX12" s="538"/>
      <c r="TXY12" s="538"/>
      <c r="TXZ12" s="538"/>
      <c r="TYA12" s="538"/>
      <c r="TYB12" s="538"/>
      <c r="TYC12" s="538"/>
      <c r="TYD12" s="538"/>
      <c r="TYE12" s="538"/>
      <c r="TYF12" s="538"/>
      <c r="TYG12" s="538"/>
      <c r="TYH12" s="538"/>
      <c r="TYI12" s="538"/>
      <c r="TYJ12" s="538"/>
      <c r="TYK12" s="538"/>
      <c r="TYL12" s="538"/>
      <c r="TYM12" s="538"/>
      <c r="TYN12" s="538"/>
      <c r="TYO12" s="538"/>
      <c r="TYP12" s="538"/>
      <c r="TYQ12" s="538"/>
      <c r="TYR12" s="538"/>
      <c r="TYS12" s="538"/>
      <c r="TYT12" s="538"/>
      <c r="TYU12" s="538"/>
      <c r="TYV12" s="538"/>
      <c r="TYW12" s="538"/>
      <c r="TYX12" s="538"/>
      <c r="TYY12" s="538"/>
      <c r="TYZ12" s="538"/>
      <c r="TZA12" s="538"/>
      <c r="TZB12" s="538"/>
      <c r="TZC12" s="538"/>
      <c r="TZD12" s="538"/>
      <c r="TZE12" s="538"/>
      <c r="TZF12" s="538"/>
      <c r="TZG12" s="538"/>
      <c r="TZH12" s="538"/>
      <c r="TZI12" s="538"/>
      <c r="TZJ12" s="538"/>
      <c r="TZK12" s="538"/>
      <c r="TZL12" s="538"/>
      <c r="TZM12" s="538"/>
      <c r="TZN12" s="538"/>
      <c r="TZO12" s="538"/>
      <c r="TZP12" s="538"/>
      <c r="TZQ12" s="538"/>
      <c r="TZR12" s="538"/>
      <c r="TZS12" s="538"/>
      <c r="TZT12" s="538"/>
      <c r="TZU12" s="538"/>
      <c r="TZV12" s="538"/>
      <c r="TZW12" s="538"/>
      <c r="TZX12" s="538"/>
      <c r="TZY12" s="538"/>
      <c r="TZZ12" s="538"/>
      <c r="UAA12" s="538"/>
      <c r="UAB12" s="538"/>
      <c r="UAC12" s="538"/>
      <c r="UAD12" s="538"/>
      <c r="UAE12" s="538"/>
      <c r="UAF12" s="538"/>
      <c r="UAG12" s="538"/>
      <c r="UAH12" s="538"/>
      <c r="UAI12" s="538"/>
      <c r="UAJ12" s="538"/>
      <c r="UAK12" s="538"/>
      <c r="UAL12" s="538"/>
      <c r="UAM12" s="538"/>
      <c r="UAN12" s="538"/>
      <c r="UAO12" s="538"/>
      <c r="UAP12" s="538"/>
      <c r="UAQ12" s="538"/>
      <c r="UAR12" s="538"/>
      <c r="UAS12" s="538"/>
      <c r="UAT12" s="538"/>
      <c r="UAU12" s="538"/>
      <c r="UAV12" s="538"/>
      <c r="UAW12" s="538"/>
      <c r="UAX12" s="538"/>
      <c r="UAY12" s="538"/>
      <c r="UAZ12" s="538"/>
      <c r="UBA12" s="538"/>
      <c r="UBB12" s="538"/>
      <c r="UBC12" s="538"/>
      <c r="UBD12" s="538"/>
      <c r="UBE12" s="538"/>
      <c r="UBF12" s="538"/>
      <c r="UBG12" s="538"/>
      <c r="UBH12" s="538"/>
      <c r="UBI12" s="538"/>
      <c r="UBJ12" s="538"/>
      <c r="UBK12" s="538"/>
      <c r="UBL12" s="538"/>
      <c r="UBM12" s="538"/>
      <c r="UBN12" s="538"/>
      <c r="UBO12" s="538"/>
      <c r="UBP12" s="538"/>
      <c r="UBQ12" s="538"/>
      <c r="UBR12" s="538"/>
      <c r="UBS12" s="538"/>
      <c r="UBT12" s="538"/>
      <c r="UBU12" s="538"/>
      <c r="UBV12" s="538"/>
      <c r="UBW12" s="538"/>
      <c r="UBX12" s="538"/>
      <c r="UBY12" s="538"/>
      <c r="UBZ12" s="538"/>
      <c r="UCA12" s="538"/>
      <c r="UCB12" s="538"/>
      <c r="UCC12" s="538"/>
      <c r="UCD12" s="538"/>
      <c r="UCE12" s="538"/>
      <c r="UCF12" s="538"/>
      <c r="UCG12" s="538"/>
      <c r="UCH12" s="538"/>
      <c r="UCI12" s="538"/>
      <c r="UCJ12" s="538"/>
      <c r="UCK12" s="538"/>
      <c r="UCL12" s="538"/>
      <c r="UCM12" s="538"/>
      <c r="UCN12" s="538"/>
      <c r="UCO12" s="538"/>
      <c r="UCP12" s="538"/>
      <c r="UCQ12" s="538"/>
      <c r="UCR12" s="538"/>
      <c r="UCS12" s="538"/>
      <c r="UCT12" s="538"/>
      <c r="UCU12" s="538"/>
      <c r="UCV12" s="538"/>
      <c r="UCW12" s="538"/>
      <c r="UCX12" s="538"/>
      <c r="UCY12" s="538"/>
      <c r="UCZ12" s="538"/>
      <c r="UDA12" s="538"/>
      <c r="UDB12" s="538"/>
      <c r="UDC12" s="538"/>
      <c r="UDD12" s="538"/>
      <c r="UDE12" s="538"/>
      <c r="UDF12" s="538"/>
      <c r="UDG12" s="538"/>
      <c r="UDH12" s="538"/>
      <c r="UDI12" s="538"/>
      <c r="UDJ12" s="538"/>
      <c r="UDK12" s="538"/>
      <c r="UDL12" s="538"/>
      <c r="UDM12" s="538"/>
      <c r="UDN12" s="538"/>
      <c r="UDO12" s="538"/>
      <c r="UDP12" s="538"/>
      <c r="UDQ12" s="538"/>
      <c r="UDR12" s="538"/>
      <c r="UDS12" s="538"/>
      <c r="UDT12" s="538"/>
      <c r="UDU12" s="538"/>
      <c r="UDV12" s="538"/>
      <c r="UDW12" s="538"/>
      <c r="UDX12" s="538"/>
      <c r="UDY12" s="538"/>
      <c r="UDZ12" s="538"/>
      <c r="UEA12" s="538"/>
      <c r="UEB12" s="538"/>
      <c r="UEC12" s="538"/>
      <c r="UED12" s="538"/>
      <c r="UEE12" s="538"/>
      <c r="UEF12" s="538"/>
      <c r="UEG12" s="538"/>
      <c r="UEH12" s="538"/>
      <c r="UEI12" s="538"/>
      <c r="UEJ12" s="538"/>
      <c r="UEK12" s="538"/>
      <c r="UEL12" s="538"/>
      <c r="UEM12" s="538"/>
      <c r="UEN12" s="538"/>
      <c r="UEO12" s="538"/>
      <c r="UEP12" s="538"/>
      <c r="UEQ12" s="538"/>
      <c r="UER12" s="538"/>
      <c r="UES12" s="538"/>
      <c r="UET12" s="538"/>
      <c r="UEU12" s="538"/>
      <c r="UEV12" s="538"/>
      <c r="UEW12" s="538"/>
      <c r="UEX12" s="538"/>
      <c r="UEY12" s="538"/>
      <c r="UEZ12" s="538"/>
      <c r="UFA12" s="538"/>
      <c r="UFB12" s="538"/>
      <c r="UFC12" s="538"/>
      <c r="UFD12" s="538"/>
      <c r="UFE12" s="538"/>
      <c r="UFF12" s="538"/>
      <c r="UFG12" s="538"/>
      <c r="UFH12" s="538"/>
      <c r="UFI12" s="538"/>
      <c r="UFJ12" s="538"/>
      <c r="UFK12" s="538"/>
      <c r="UFL12" s="538"/>
      <c r="UFM12" s="538"/>
      <c r="UFN12" s="538"/>
      <c r="UFO12" s="538"/>
      <c r="UFP12" s="538"/>
      <c r="UFQ12" s="538"/>
      <c r="UFR12" s="538"/>
      <c r="UFS12" s="538"/>
      <c r="UFT12" s="538"/>
      <c r="UFU12" s="538"/>
      <c r="UFV12" s="538"/>
      <c r="UFW12" s="538"/>
      <c r="UFX12" s="538"/>
      <c r="UFY12" s="538"/>
      <c r="UFZ12" s="538"/>
      <c r="UGA12" s="538"/>
      <c r="UGB12" s="538"/>
      <c r="UGC12" s="538"/>
      <c r="UGD12" s="538"/>
      <c r="UGE12" s="538"/>
      <c r="UGF12" s="538"/>
      <c r="UGG12" s="538"/>
      <c r="UGH12" s="538"/>
      <c r="UGI12" s="538"/>
      <c r="UGJ12" s="538"/>
      <c r="UGK12" s="538"/>
      <c r="UGL12" s="538"/>
      <c r="UGM12" s="538"/>
      <c r="UGN12" s="538"/>
      <c r="UGO12" s="538"/>
      <c r="UGP12" s="538"/>
      <c r="UGQ12" s="538"/>
      <c r="UGR12" s="538"/>
      <c r="UGS12" s="538"/>
      <c r="UGT12" s="538"/>
      <c r="UGU12" s="538"/>
      <c r="UGV12" s="538"/>
      <c r="UGW12" s="538"/>
      <c r="UGX12" s="538"/>
      <c r="UGY12" s="538"/>
      <c r="UGZ12" s="538"/>
      <c r="UHA12" s="538"/>
      <c r="UHB12" s="538"/>
      <c r="UHC12" s="538"/>
      <c r="UHD12" s="538"/>
      <c r="UHE12" s="538"/>
      <c r="UHF12" s="538"/>
      <c r="UHG12" s="538"/>
      <c r="UHH12" s="538"/>
      <c r="UHI12" s="538"/>
      <c r="UHJ12" s="538"/>
      <c r="UHK12" s="538"/>
      <c r="UHL12" s="538"/>
      <c r="UHM12" s="538"/>
      <c r="UHN12" s="538"/>
      <c r="UHO12" s="538"/>
      <c r="UHP12" s="538"/>
      <c r="UHQ12" s="538"/>
      <c r="UHR12" s="538"/>
      <c r="UHS12" s="538"/>
      <c r="UHT12" s="538"/>
      <c r="UHU12" s="538"/>
      <c r="UHV12" s="538"/>
      <c r="UHW12" s="538"/>
      <c r="UHX12" s="538"/>
      <c r="UHY12" s="538"/>
      <c r="UHZ12" s="538"/>
      <c r="UIA12" s="538"/>
      <c r="UIB12" s="538"/>
      <c r="UIC12" s="538"/>
      <c r="UID12" s="538"/>
      <c r="UIE12" s="538"/>
      <c r="UIF12" s="538"/>
      <c r="UIG12" s="538"/>
      <c r="UIH12" s="538"/>
      <c r="UII12" s="538"/>
      <c r="UIJ12" s="538"/>
      <c r="UIK12" s="538"/>
      <c r="UIL12" s="538"/>
      <c r="UIM12" s="538"/>
      <c r="UIN12" s="538"/>
      <c r="UIO12" s="538"/>
      <c r="UIP12" s="538"/>
      <c r="UIQ12" s="538"/>
      <c r="UIR12" s="538"/>
      <c r="UIS12" s="538"/>
      <c r="UIT12" s="538"/>
      <c r="UIU12" s="538"/>
      <c r="UIV12" s="538"/>
      <c r="UIW12" s="538"/>
      <c r="UIX12" s="538"/>
      <c r="UIY12" s="538"/>
      <c r="UIZ12" s="538"/>
      <c r="UJA12" s="538"/>
      <c r="UJB12" s="538"/>
      <c r="UJC12" s="538"/>
      <c r="UJD12" s="538"/>
      <c r="UJE12" s="538"/>
      <c r="UJF12" s="538"/>
      <c r="UJG12" s="538"/>
      <c r="UJH12" s="538"/>
      <c r="UJI12" s="538"/>
      <c r="UJJ12" s="538"/>
      <c r="UJK12" s="538"/>
      <c r="UJL12" s="538"/>
      <c r="UJM12" s="538"/>
      <c r="UJN12" s="538"/>
      <c r="UJO12" s="538"/>
      <c r="UJP12" s="538"/>
      <c r="UJQ12" s="538"/>
      <c r="UJR12" s="538"/>
      <c r="UJS12" s="538"/>
      <c r="UJT12" s="538"/>
      <c r="UJU12" s="538"/>
      <c r="UJV12" s="538"/>
      <c r="UJW12" s="538"/>
      <c r="UJX12" s="538"/>
      <c r="UJY12" s="538"/>
      <c r="UJZ12" s="538"/>
      <c r="UKA12" s="538"/>
      <c r="UKB12" s="538"/>
      <c r="UKC12" s="538"/>
      <c r="UKD12" s="538"/>
      <c r="UKE12" s="538"/>
      <c r="UKF12" s="538"/>
      <c r="UKG12" s="538"/>
      <c r="UKH12" s="538"/>
      <c r="UKI12" s="538"/>
      <c r="UKJ12" s="538"/>
      <c r="UKK12" s="538"/>
      <c r="UKL12" s="538"/>
      <c r="UKM12" s="538"/>
      <c r="UKN12" s="538"/>
      <c r="UKO12" s="538"/>
      <c r="UKP12" s="538"/>
      <c r="UKQ12" s="538"/>
      <c r="UKR12" s="538"/>
      <c r="UKS12" s="538"/>
      <c r="UKT12" s="538"/>
      <c r="UKU12" s="538"/>
      <c r="UKV12" s="538"/>
      <c r="UKW12" s="538"/>
      <c r="UKX12" s="538"/>
      <c r="UKY12" s="538"/>
      <c r="UKZ12" s="538"/>
      <c r="ULA12" s="538"/>
      <c r="ULB12" s="538"/>
      <c r="ULC12" s="538"/>
      <c r="ULD12" s="538"/>
      <c r="ULE12" s="538"/>
      <c r="ULF12" s="538"/>
      <c r="ULG12" s="538"/>
      <c r="ULH12" s="538"/>
      <c r="ULI12" s="538"/>
      <c r="ULJ12" s="538"/>
      <c r="ULK12" s="538"/>
      <c r="ULL12" s="538"/>
      <c r="ULM12" s="538"/>
      <c r="ULN12" s="538"/>
      <c r="ULO12" s="538"/>
      <c r="ULP12" s="538"/>
      <c r="ULQ12" s="538"/>
      <c r="ULR12" s="538"/>
      <c r="ULS12" s="538"/>
      <c r="ULT12" s="538"/>
      <c r="ULU12" s="538"/>
      <c r="ULV12" s="538"/>
      <c r="ULW12" s="538"/>
      <c r="ULX12" s="538"/>
      <c r="ULY12" s="538"/>
      <c r="ULZ12" s="538"/>
      <c r="UMA12" s="538"/>
      <c r="UMB12" s="538"/>
      <c r="UMC12" s="538"/>
      <c r="UMD12" s="538"/>
      <c r="UME12" s="538"/>
      <c r="UMF12" s="538"/>
      <c r="UMG12" s="538"/>
      <c r="UMH12" s="538"/>
      <c r="UMI12" s="538"/>
      <c r="UMJ12" s="538"/>
      <c r="UMK12" s="538"/>
      <c r="UML12" s="538"/>
      <c r="UMM12" s="538"/>
      <c r="UMN12" s="538"/>
      <c r="UMO12" s="538"/>
      <c r="UMP12" s="538"/>
      <c r="UMQ12" s="538"/>
      <c r="UMR12" s="538"/>
      <c r="UMS12" s="538"/>
      <c r="UMT12" s="538"/>
      <c r="UMU12" s="538"/>
      <c r="UMV12" s="538"/>
      <c r="UMW12" s="538"/>
      <c r="UMX12" s="538"/>
      <c r="UMY12" s="538"/>
      <c r="UMZ12" s="538"/>
      <c r="UNA12" s="538"/>
      <c r="UNB12" s="538"/>
      <c r="UNC12" s="538"/>
      <c r="UND12" s="538"/>
      <c r="UNE12" s="538"/>
      <c r="UNF12" s="538"/>
      <c r="UNG12" s="538"/>
      <c r="UNH12" s="538"/>
      <c r="UNI12" s="538"/>
      <c r="UNJ12" s="538"/>
      <c r="UNK12" s="538"/>
      <c r="UNL12" s="538"/>
      <c r="UNM12" s="538"/>
      <c r="UNN12" s="538"/>
      <c r="UNO12" s="538"/>
      <c r="UNP12" s="538"/>
      <c r="UNQ12" s="538"/>
      <c r="UNR12" s="538"/>
      <c r="UNS12" s="538"/>
      <c r="UNT12" s="538"/>
      <c r="UNU12" s="538"/>
      <c r="UNV12" s="538"/>
      <c r="UNW12" s="538"/>
      <c r="UNX12" s="538"/>
      <c r="UNY12" s="538"/>
      <c r="UNZ12" s="538"/>
      <c r="UOA12" s="538"/>
      <c r="UOB12" s="538"/>
      <c r="UOC12" s="538"/>
      <c r="UOD12" s="538"/>
      <c r="UOE12" s="538"/>
      <c r="UOF12" s="538"/>
      <c r="UOG12" s="538"/>
      <c r="UOH12" s="538"/>
      <c r="UOI12" s="538"/>
      <c r="UOJ12" s="538"/>
      <c r="UOK12" s="538"/>
      <c r="UOL12" s="538"/>
      <c r="UOM12" s="538"/>
      <c r="UON12" s="538"/>
      <c r="UOO12" s="538"/>
      <c r="UOP12" s="538"/>
      <c r="UOQ12" s="538"/>
      <c r="UOR12" s="538"/>
      <c r="UOS12" s="538"/>
      <c r="UOT12" s="538"/>
      <c r="UOU12" s="538"/>
      <c r="UOV12" s="538"/>
      <c r="UOW12" s="538"/>
      <c r="UOX12" s="538"/>
      <c r="UOY12" s="538"/>
      <c r="UOZ12" s="538"/>
      <c r="UPA12" s="538"/>
      <c r="UPB12" s="538"/>
      <c r="UPC12" s="538"/>
      <c r="UPD12" s="538"/>
      <c r="UPE12" s="538"/>
      <c r="UPF12" s="538"/>
      <c r="UPG12" s="538"/>
      <c r="UPH12" s="538"/>
      <c r="UPI12" s="538"/>
      <c r="UPJ12" s="538"/>
      <c r="UPK12" s="538"/>
      <c r="UPL12" s="538"/>
      <c r="UPM12" s="538"/>
      <c r="UPN12" s="538"/>
      <c r="UPO12" s="538"/>
      <c r="UPP12" s="538"/>
      <c r="UPQ12" s="538"/>
      <c r="UPR12" s="538"/>
      <c r="UPS12" s="538"/>
      <c r="UPT12" s="538"/>
      <c r="UPU12" s="538"/>
      <c r="UPV12" s="538"/>
      <c r="UPW12" s="538"/>
      <c r="UPX12" s="538"/>
      <c r="UPY12" s="538"/>
      <c r="UPZ12" s="538"/>
      <c r="UQA12" s="538"/>
      <c r="UQB12" s="538"/>
      <c r="UQC12" s="538"/>
      <c r="UQD12" s="538"/>
      <c r="UQE12" s="538"/>
      <c r="UQF12" s="538"/>
      <c r="UQG12" s="538"/>
      <c r="UQH12" s="538"/>
      <c r="UQI12" s="538"/>
      <c r="UQJ12" s="538"/>
      <c r="UQK12" s="538"/>
      <c r="UQL12" s="538"/>
      <c r="UQM12" s="538"/>
      <c r="UQN12" s="538"/>
      <c r="UQO12" s="538"/>
      <c r="UQP12" s="538"/>
      <c r="UQQ12" s="538"/>
      <c r="UQR12" s="538"/>
      <c r="UQS12" s="538"/>
      <c r="UQT12" s="538"/>
      <c r="UQU12" s="538"/>
      <c r="UQV12" s="538"/>
      <c r="UQW12" s="538"/>
      <c r="UQX12" s="538"/>
      <c r="UQY12" s="538"/>
      <c r="UQZ12" s="538"/>
      <c r="URA12" s="538"/>
      <c r="URB12" s="538"/>
      <c r="URC12" s="538"/>
      <c r="URD12" s="538"/>
      <c r="URE12" s="538"/>
      <c r="URF12" s="538"/>
      <c r="URG12" s="538"/>
      <c r="URH12" s="538"/>
      <c r="URI12" s="538"/>
      <c r="URJ12" s="538"/>
      <c r="URK12" s="538"/>
      <c r="URL12" s="538"/>
      <c r="URM12" s="538"/>
      <c r="URN12" s="538"/>
      <c r="URO12" s="538"/>
      <c r="URP12" s="538"/>
      <c r="URQ12" s="538"/>
      <c r="URR12" s="538"/>
      <c r="URS12" s="538"/>
      <c r="URT12" s="538"/>
      <c r="URU12" s="538"/>
      <c r="URV12" s="538"/>
      <c r="URW12" s="538"/>
      <c r="URX12" s="538"/>
      <c r="URY12" s="538"/>
      <c r="URZ12" s="538"/>
      <c r="USA12" s="538"/>
      <c r="USB12" s="538"/>
      <c r="USC12" s="538"/>
      <c r="USD12" s="538"/>
      <c r="USE12" s="538"/>
      <c r="USF12" s="538"/>
      <c r="USG12" s="538"/>
      <c r="USH12" s="538"/>
      <c r="USI12" s="538"/>
      <c r="USJ12" s="538"/>
      <c r="USK12" s="538"/>
      <c r="USL12" s="538"/>
      <c r="USM12" s="538"/>
      <c r="USN12" s="538"/>
      <c r="USO12" s="538"/>
      <c r="USP12" s="538"/>
      <c r="USQ12" s="538"/>
      <c r="USR12" s="538"/>
      <c r="USS12" s="538"/>
      <c r="UST12" s="538"/>
      <c r="USU12" s="538"/>
      <c r="USV12" s="538"/>
      <c r="USW12" s="538"/>
      <c r="USX12" s="538"/>
      <c r="USY12" s="538"/>
      <c r="USZ12" s="538"/>
      <c r="UTA12" s="538"/>
      <c r="UTB12" s="538"/>
      <c r="UTC12" s="538"/>
      <c r="UTD12" s="538"/>
      <c r="UTE12" s="538"/>
      <c r="UTF12" s="538"/>
      <c r="UTG12" s="538"/>
      <c r="UTH12" s="538"/>
      <c r="UTI12" s="538"/>
      <c r="UTJ12" s="538"/>
      <c r="UTK12" s="538"/>
      <c r="UTL12" s="538"/>
      <c r="UTM12" s="538"/>
      <c r="UTN12" s="538"/>
      <c r="UTO12" s="538"/>
      <c r="UTP12" s="538"/>
      <c r="UTQ12" s="538"/>
      <c r="UTR12" s="538"/>
      <c r="UTS12" s="538"/>
      <c r="UTT12" s="538"/>
      <c r="UTU12" s="538"/>
      <c r="UTV12" s="538"/>
      <c r="UTW12" s="538"/>
      <c r="UTX12" s="538"/>
      <c r="UTY12" s="538"/>
      <c r="UTZ12" s="538"/>
      <c r="UUA12" s="538"/>
      <c r="UUB12" s="538"/>
      <c r="UUC12" s="538"/>
      <c r="UUD12" s="538"/>
      <c r="UUE12" s="538"/>
      <c r="UUF12" s="538"/>
      <c r="UUG12" s="538"/>
      <c r="UUH12" s="538"/>
      <c r="UUI12" s="538"/>
      <c r="UUJ12" s="538"/>
      <c r="UUK12" s="538"/>
      <c r="UUL12" s="538"/>
      <c r="UUM12" s="538"/>
      <c r="UUN12" s="538"/>
      <c r="UUO12" s="538"/>
      <c r="UUP12" s="538"/>
      <c r="UUQ12" s="538"/>
      <c r="UUR12" s="538"/>
      <c r="UUS12" s="538"/>
      <c r="UUT12" s="538"/>
      <c r="UUU12" s="538"/>
      <c r="UUV12" s="538"/>
      <c r="UUW12" s="538"/>
      <c r="UUX12" s="538"/>
      <c r="UUY12" s="538"/>
      <c r="UUZ12" s="538"/>
      <c r="UVA12" s="538"/>
      <c r="UVB12" s="538"/>
      <c r="UVC12" s="538"/>
      <c r="UVD12" s="538"/>
      <c r="UVE12" s="538"/>
      <c r="UVF12" s="538"/>
      <c r="UVG12" s="538"/>
      <c r="UVH12" s="538"/>
      <c r="UVI12" s="538"/>
      <c r="UVJ12" s="538"/>
      <c r="UVK12" s="538"/>
      <c r="UVL12" s="538"/>
      <c r="UVM12" s="538"/>
      <c r="UVN12" s="538"/>
      <c r="UVO12" s="538"/>
      <c r="UVP12" s="538"/>
      <c r="UVQ12" s="538"/>
      <c r="UVR12" s="538"/>
      <c r="UVS12" s="538"/>
      <c r="UVT12" s="538"/>
      <c r="UVU12" s="538"/>
      <c r="UVV12" s="538"/>
      <c r="UVW12" s="538"/>
      <c r="UVX12" s="538"/>
      <c r="UVY12" s="538"/>
      <c r="UVZ12" s="538"/>
      <c r="UWA12" s="538"/>
      <c r="UWB12" s="538"/>
      <c r="UWC12" s="538"/>
      <c r="UWD12" s="538"/>
      <c r="UWE12" s="538"/>
      <c r="UWF12" s="538"/>
      <c r="UWG12" s="538"/>
      <c r="UWH12" s="538"/>
      <c r="UWI12" s="538"/>
      <c r="UWJ12" s="538"/>
      <c r="UWK12" s="538"/>
      <c r="UWL12" s="538"/>
      <c r="UWM12" s="538"/>
      <c r="UWN12" s="538"/>
      <c r="UWO12" s="538"/>
      <c r="UWP12" s="538"/>
      <c r="UWQ12" s="538"/>
      <c r="UWR12" s="538"/>
      <c r="UWS12" s="538"/>
      <c r="UWT12" s="538"/>
      <c r="UWU12" s="538"/>
      <c r="UWV12" s="538"/>
      <c r="UWW12" s="538"/>
      <c r="UWX12" s="538"/>
      <c r="UWY12" s="538"/>
      <c r="UWZ12" s="538"/>
      <c r="UXA12" s="538"/>
      <c r="UXB12" s="538"/>
      <c r="UXC12" s="538"/>
      <c r="UXD12" s="538"/>
      <c r="UXE12" s="538"/>
      <c r="UXF12" s="538"/>
      <c r="UXG12" s="538"/>
      <c r="UXH12" s="538"/>
      <c r="UXI12" s="538"/>
      <c r="UXJ12" s="538"/>
      <c r="UXK12" s="538"/>
      <c r="UXL12" s="538"/>
      <c r="UXM12" s="538"/>
      <c r="UXN12" s="538"/>
      <c r="UXO12" s="538"/>
      <c r="UXP12" s="538"/>
      <c r="UXQ12" s="538"/>
      <c r="UXR12" s="538"/>
      <c r="UXS12" s="538"/>
      <c r="UXT12" s="538"/>
      <c r="UXU12" s="538"/>
      <c r="UXV12" s="538"/>
      <c r="UXW12" s="538"/>
      <c r="UXX12" s="538"/>
      <c r="UXY12" s="538"/>
      <c r="UXZ12" s="538"/>
      <c r="UYA12" s="538"/>
      <c r="UYB12" s="538"/>
      <c r="UYC12" s="538"/>
      <c r="UYD12" s="538"/>
      <c r="UYE12" s="538"/>
      <c r="UYF12" s="538"/>
      <c r="UYG12" s="538"/>
      <c r="UYH12" s="538"/>
      <c r="UYI12" s="538"/>
      <c r="UYJ12" s="538"/>
      <c r="UYK12" s="538"/>
      <c r="UYL12" s="538"/>
      <c r="UYM12" s="538"/>
      <c r="UYN12" s="538"/>
      <c r="UYO12" s="538"/>
      <c r="UYP12" s="538"/>
      <c r="UYQ12" s="538"/>
      <c r="UYR12" s="538"/>
      <c r="UYS12" s="538"/>
      <c r="UYT12" s="538"/>
      <c r="UYU12" s="538"/>
      <c r="UYV12" s="538"/>
      <c r="UYW12" s="538"/>
      <c r="UYX12" s="538"/>
      <c r="UYY12" s="538"/>
      <c r="UYZ12" s="538"/>
      <c r="UZA12" s="538"/>
      <c r="UZB12" s="538"/>
      <c r="UZC12" s="538"/>
      <c r="UZD12" s="538"/>
      <c r="UZE12" s="538"/>
      <c r="UZF12" s="538"/>
      <c r="UZG12" s="538"/>
      <c r="UZH12" s="538"/>
      <c r="UZI12" s="538"/>
      <c r="UZJ12" s="538"/>
      <c r="UZK12" s="538"/>
      <c r="UZL12" s="538"/>
      <c r="UZM12" s="538"/>
      <c r="UZN12" s="538"/>
      <c r="UZO12" s="538"/>
      <c r="UZP12" s="538"/>
      <c r="UZQ12" s="538"/>
      <c r="UZR12" s="538"/>
      <c r="UZS12" s="538"/>
      <c r="UZT12" s="538"/>
      <c r="UZU12" s="538"/>
      <c r="UZV12" s="538"/>
      <c r="UZW12" s="538"/>
      <c r="UZX12" s="538"/>
      <c r="UZY12" s="538"/>
      <c r="UZZ12" s="538"/>
      <c r="VAA12" s="538"/>
      <c r="VAB12" s="538"/>
      <c r="VAC12" s="538"/>
      <c r="VAD12" s="538"/>
      <c r="VAE12" s="538"/>
      <c r="VAF12" s="538"/>
      <c r="VAG12" s="538"/>
      <c r="VAH12" s="538"/>
      <c r="VAI12" s="538"/>
      <c r="VAJ12" s="538"/>
      <c r="VAK12" s="538"/>
      <c r="VAL12" s="538"/>
      <c r="VAM12" s="538"/>
      <c r="VAN12" s="538"/>
      <c r="VAO12" s="538"/>
      <c r="VAP12" s="538"/>
      <c r="VAQ12" s="538"/>
      <c r="VAR12" s="538"/>
      <c r="VAS12" s="538"/>
      <c r="VAT12" s="538"/>
      <c r="VAU12" s="538"/>
      <c r="VAV12" s="538"/>
      <c r="VAW12" s="538"/>
      <c r="VAX12" s="538"/>
      <c r="VAY12" s="538"/>
      <c r="VAZ12" s="538"/>
      <c r="VBA12" s="538"/>
      <c r="VBB12" s="538"/>
      <c r="VBC12" s="538"/>
      <c r="VBD12" s="538"/>
      <c r="VBE12" s="538"/>
      <c r="VBF12" s="538"/>
      <c r="VBG12" s="538"/>
      <c r="VBH12" s="538"/>
      <c r="VBI12" s="538"/>
      <c r="VBJ12" s="538"/>
      <c r="VBK12" s="538"/>
      <c r="VBL12" s="538"/>
      <c r="VBM12" s="538"/>
      <c r="VBN12" s="538"/>
      <c r="VBO12" s="538"/>
      <c r="VBP12" s="538"/>
      <c r="VBQ12" s="538"/>
      <c r="VBR12" s="538"/>
      <c r="VBS12" s="538"/>
      <c r="VBT12" s="538"/>
      <c r="VBU12" s="538"/>
      <c r="VBV12" s="538"/>
      <c r="VBW12" s="538"/>
      <c r="VBX12" s="538"/>
      <c r="VBY12" s="538"/>
      <c r="VBZ12" s="538"/>
      <c r="VCA12" s="538"/>
      <c r="VCB12" s="538"/>
      <c r="VCC12" s="538"/>
      <c r="VCD12" s="538"/>
      <c r="VCE12" s="538"/>
      <c r="VCF12" s="538"/>
      <c r="VCG12" s="538"/>
      <c r="VCH12" s="538"/>
      <c r="VCI12" s="538"/>
      <c r="VCJ12" s="538"/>
      <c r="VCK12" s="538"/>
      <c r="VCL12" s="538"/>
      <c r="VCM12" s="538"/>
      <c r="VCN12" s="538"/>
      <c r="VCO12" s="538"/>
      <c r="VCP12" s="538"/>
      <c r="VCQ12" s="538"/>
      <c r="VCR12" s="538"/>
      <c r="VCS12" s="538"/>
      <c r="VCT12" s="538"/>
      <c r="VCU12" s="538"/>
      <c r="VCV12" s="538"/>
      <c r="VCW12" s="538"/>
      <c r="VCX12" s="538"/>
      <c r="VCY12" s="538"/>
      <c r="VCZ12" s="538"/>
      <c r="VDA12" s="538"/>
      <c r="VDB12" s="538"/>
      <c r="VDC12" s="538"/>
      <c r="VDD12" s="538"/>
      <c r="VDE12" s="538"/>
      <c r="VDF12" s="538"/>
      <c r="VDG12" s="538"/>
      <c r="VDH12" s="538"/>
      <c r="VDI12" s="538"/>
      <c r="VDJ12" s="538"/>
      <c r="VDK12" s="538"/>
      <c r="VDL12" s="538"/>
      <c r="VDM12" s="538"/>
      <c r="VDN12" s="538"/>
      <c r="VDO12" s="538"/>
      <c r="VDP12" s="538"/>
      <c r="VDQ12" s="538"/>
      <c r="VDR12" s="538"/>
      <c r="VDS12" s="538"/>
      <c r="VDT12" s="538"/>
      <c r="VDU12" s="538"/>
      <c r="VDV12" s="538"/>
      <c r="VDW12" s="538"/>
      <c r="VDX12" s="538"/>
      <c r="VDY12" s="538"/>
      <c r="VDZ12" s="538"/>
      <c r="VEA12" s="538"/>
      <c r="VEB12" s="538"/>
      <c r="VEC12" s="538"/>
      <c r="VED12" s="538"/>
      <c r="VEE12" s="538"/>
      <c r="VEF12" s="538"/>
      <c r="VEG12" s="538"/>
      <c r="VEH12" s="538"/>
      <c r="VEI12" s="538"/>
      <c r="VEJ12" s="538"/>
      <c r="VEK12" s="538"/>
      <c r="VEL12" s="538"/>
      <c r="VEM12" s="538"/>
      <c r="VEN12" s="538"/>
      <c r="VEO12" s="538"/>
      <c r="VEP12" s="538"/>
      <c r="VEQ12" s="538"/>
      <c r="VER12" s="538"/>
      <c r="VES12" s="538"/>
      <c r="VET12" s="538"/>
      <c r="VEU12" s="538"/>
      <c r="VEV12" s="538"/>
      <c r="VEW12" s="538"/>
      <c r="VEX12" s="538"/>
      <c r="VEY12" s="538"/>
      <c r="VEZ12" s="538"/>
      <c r="VFA12" s="538"/>
      <c r="VFB12" s="538"/>
      <c r="VFC12" s="538"/>
      <c r="VFD12" s="538"/>
      <c r="VFE12" s="538"/>
      <c r="VFF12" s="538"/>
      <c r="VFG12" s="538"/>
      <c r="VFH12" s="538"/>
      <c r="VFI12" s="538"/>
      <c r="VFJ12" s="538"/>
      <c r="VFK12" s="538"/>
      <c r="VFL12" s="538"/>
      <c r="VFM12" s="538"/>
      <c r="VFN12" s="538"/>
      <c r="VFO12" s="538"/>
      <c r="VFP12" s="538"/>
      <c r="VFQ12" s="538"/>
      <c r="VFR12" s="538"/>
      <c r="VFS12" s="538"/>
      <c r="VFT12" s="538"/>
      <c r="VFU12" s="538"/>
      <c r="VFV12" s="538"/>
      <c r="VFW12" s="538"/>
      <c r="VFX12" s="538"/>
      <c r="VFY12" s="538"/>
      <c r="VFZ12" s="538"/>
      <c r="VGA12" s="538"/>
      <c r="VGB12" s="538"/>
      <c r="VGC12" s="538"/>
      <c r="VGD12" s="538"/>
      <c r="VGE12" s="538"/>
      <c r="VGF12" s="538"/>
      <c r="VGG12" s="538"/>
      <c r="VGH12" s="538"/>
      <c r="VGI12" s="538"/>
      <c r="VGJ12" s="538"/>
      <c r="VGK12" s="538"/>
      <c r="VGL12" s="538"/>
      <c r="VGM12" s="538"/>
      <c r="VGN12" s="538"/>
      <c r="VGO12" s="538"/>
      <c r="VGP12" s="538"/>
      <c r="VGQ12" s="538"/>
      <c r="VGR12" s="538"/>
      <c r="VGS12" s="538"/>
      <c r="VGT12" s="538"/>
      <c r="VGU12" s="538"/>
      <c r="VGV12" s="538"/>
      <c r="VGW12" s="538"/>
      <c r="VGX12" s="538"/>
      <c r="VGY12" s="538"/>
      <c r="VGZ12" s="538"/>
      <c r="VHA12" s="538"/>
      <c r="VHB12" s="538"/>
      <c r="VHC12" s="538"/>
      <c r="VHD12" s="538"/>
      <c r="VHE12" s="538"/>
      <c r="VHF12" s="538"/>
      <c r="VHG12" s="538"/>
      <c r="VHH12" s="538"/>
      <c r="VHI12" s="538"/>
      <c r="VHJ12" s="538"/>
      <c r="VHK12" s="538"/>
      <c r="VHL12" s="538"/>
      <c r="VHM12" s="538"/>
      <c r="VHN12" s="538"/>
      <c r="VHO12" s="538"/>
      <c r="VHP12" s="538"/>
      <c r="VHQ12" s="538"/>
      <c r="VHR12" s="538"/>
      <c r="VHS12" s="538"/>
      <c r="VHT12" s="538"/>
      <c r="VHU12" s="538"/>
      <c r="VHV12" s="538"/>
      <c r="VHW12" s="538"/>
      <c r="VHX12" s="538"/>
      <c r="VHY12" s="538"/>
      <c r="VHZ12" s="538"/>
      <c r="VIA12" s="538"/>
      <c r="VIB12" s="538"/>
      <c r="VIC12" s="538"/>
      <c r="VID12" s="538"/>
      <c r="VIE12" s="538"/>
      <c r="VIF12" s="538"/>
      <c r="VIG12" s="538"/>
      <c r="VIH12" s="538"/>
      <c r="VII12" s="538"/>
      <c r="VIJ12" s="538"/>
      <c r="VIK12" s="538"/>
      <c r="VIL12" s="538"/>
      <c r="VIM12" s="538"/>
      <c r="VIN12" s="538"/>
      <c r="VIO12" s="538"/>
      <c r="VIP12" s="538"/>
      <c r="VIQ12" s="538"/>
      <c r="VIR12" s="538"/>
      <c r="VIS12" s="538"/>
      <c r="VIT12" s="538"/>
      <c r="VIU12" s="538"/>
      <c r="VIV12" s="538"/>
      <c r="VIW12" s="538"/>
      <c r="VIX12" s="538"/>
      <c r="VIY12" s="538"/>
      <c r="VIZ12" s="538"/>
      <c r="VJA12" s="538"/>
      <c r="VJB12" s="538"/>
      <c r="VJC12" s="538"/>
      <c r="VJD12" s="538"/>
      <c r="VJE12" s="538"/>
      <c r="VJF12" s="538"/>
      <c r="VJG12" s="538"/>
      <c r="VJH12" s="538"/>
      <c r="VJI12" s="538"/>
      <c r="VJJ12" s="538"/>
      <c r="VJK12" s="538"/>
      <c r="VJL12" s="538"/>
      <c r="VJM12" s="538"/>
      <c r="VJN12" s="538"/>
      <c r="VJO12" s="538"/>
      <c r="VJP12" s="538"/>
      <c r="VJQ12" s="538"/>
      <c r="VJR12" s="538"/>
      <c r="VJS12" s="538"/>
      <c r="VJT12" s="538"/>
      <c r="VJU12" s="538"/>
      <c r="VJV12" s="538"/>
      <c r="VJW12" s="538"/>
      <c r="VJX12" s="538"/>
      <c r="VJY12" s="538"/>
      <c r="VJZ12" s="538"/>
      <c r="VKA12" s="538"/>
      <c r="VKB12" s="538"/>
      <c r="VKC12" s="538"/>
      <c r="VKD12" s="538"/>
      <c r="VKE12" s="538"/>
      <c r="VKF12" s="538"/>
      <c r="VKG12" s="538"/>
      <c r="VKH12" s="538"/>
      <c r="VKI12" s="538"/>
      <c r="VKJ12" s="538"/>
      <c r="VKK12" s="538"/>
      <c r="VKL12" s="538"/>
      <c r="VKM12" s="538"/>
      <c r="VKN12" s="538"/>
      <c r="VKO12" s="538"/>
      <c r="VKP12" s="538"/>
      <c r="VKQ12" s="538"/>
      <c r="VKR12" s="538"/>
      <c r="VKS12" s="538"/>
      <c r="VKT12" s="538"/>
      <c r="VKU12" s="538"/>
      <c r="VKV12" s="538"/>
      <c r="VKW12" s="538"/>
      <c r="VKX12" s="538"/>
      <c r="VKY12" s="538"/>
      <c r="VKZ12" s="538"/>
      <c r="VLA12" s="538"/>
      <c r="VLB12" s="538"/>
      <c r="VLC12" s="538"/>
      <c r="VLD12" s="538"/>
      <c r="VLE12" s="538"/>
      <c r="VLF12" s="538"/>
      <c r="VLG12" s="538"/>
      <c r="VLH12" s="538"/>
      <c r="VLI12" s="538"/>
      <c r="VLJ12" s="538"/>
      <c r="VLK12" s="538"/>
      <c r="VLL12" s="538"/>
      <c r="VLM12" s="538"/>
      <c r="VLN12" s="538"/>
      <c r="VLO12" s="538"/>
      <c r="VLP12" s="538"/>
      <c r="VLQ12" s="538"/>
      <c r="VLR12" s="538"/>
      <c r="VLS12" s="538"/>
      <c r="VLT12" s="538"/>
      <c r="VLU12" s="538"/>
      <c r="VLV12" s="538"/>
      <c r="VLW12" s="538"/>
      <c r="VLX12" s="538"/>
      <c r="VLY12" s="538"/>
      <c r="VLZ12" s="538"/>
      <c r="VMA12" s="538"/>
      <c r="VMB12" s="538"/>
      <c r="VMC12" s="538"/>
      <c r="VMD12" s="538"/>
      <c r="VME12" s="538"/>
      <c r="VMF12" s="538"/>
      <c r="VMG12" s="538"/>
      <c r="VMH12" s="538"/>
      <c r="VMI12" s="538"/>
      <c r="VMJ12" s="538"/>
      <c r="VMK12" s="538"/>
      <c r="VML12" s="538"/>
      <c r="VMM12" s="538"/>
      <c r="VMN12" s="538"/>
      <c r="VMO12" s="538"/>
      <c r="VMP12" s="538"/>
      <c r="VMQ12" s="538"/>
      <c r="VMR12" s="538"/>
      <c r="VMS12" s="538"/>
      <c r="VMT12" s="538"/>
      <c r="VMU12" s="538"/>
      <c r="VMV12" s="538"/>
      <c r="VMW12" s="538"/>
      <c r="VMX12" s="538"/>
      <c r="VMY12" s="538"/>
      <c r="VMZ12" s="538"/>
      <c r="VNA12" s="538"/>
      <c r="VNB12" s="538"/>
      <c r="VNC12" s="538"/>
      <c r="VND12" s="538"/>
      <c r="VNE12" s="538"/>
      <c r="VNF12" s="538"/>
      <c r="VNG12" s="538"/>
      <c r="VNH12" s="538"/>
      <c r="VNI12" s="538"/>
      <c r="VNJ12" s="538"/>
      <c r="VNK12" s="538"/>
      <c r="VNL12" s="538"/>
      <c r="VNM12" s="538"/>
      <c r="VNN12" s="538"/>
      <c r="VNO12" s="538"/>
      <c r="VNP12" s="538"/>
      <c r="VNQ12" s="538"/>
      <c r="VNR12" s="538"/>
      <c r="VNS12" s="538"/>
      <c r="VNT12" s="538"/>
      <c r="VNU12" s="538"/>
      <c r="VNV12" s="538"/>
      <c r="VNW12" s="538"/>
      <c r="VNX12" s="538"/>
      <c r="VNY12" s="538"/>
      <c r="VNZ12" s="538"/>
      <c r="VOA12" s="538"/>
      <c r="VOB12" s="538"/>
      <c r="VOC12" s="538"/>
      <c r="VOD12" s="538"/>
      <c r="VOE12" s="538"/>
      <c r="VOF12" s="538"/>
      <c r="VOG12" s="538"/>
      <c r="VOH12" s="538"/>
      <c r="VOI12" s="538"/>
      <c r="VOJ12" s="538"/>
      <c r="VOK12" s="538"/>
      <c r="VOL12" s="538"/>
      <c r="VOM12" s="538"/>
      <c r="VON12" s="538"/>
      <c r="VOO12" s="538"/>
      <c r="VOP12" s="538"/>
      <c r="VOQ12" s="538"/>
      <c r="VOR12" s="538"/>
      <c r="VOS12" s="538"/>
      <c r="VOT12" s="538"/>
      <c r="VOU12" s="538"/>
      <c r="VOV12" s="538"/>
      <c r="VOW12" s="538"/>
      <c r="VOX12" s="538"/>
      <c r="VOY12" s="538"/>
      <c r="VOZ12" s="538"/>
      <c r="VPA12" s="538"/>
      <c r="VPB12" s="538"/>
      <c r="VPC12" s="538"/>
      <c r="VPD12" s="538"/>
      <c r="VPE12" s="538"/>
      <c r="VPF12" s="538"/>
      <c r="VPG12" s="538"/>
      <c r="VPH12" s="538"/>
      <c r="VPI12" s="538"/>
      <c r="VPJ12" s="538"/>
      <c r="VPK12" s="538"/>
      <c r="VPL12" s="538"/>
      <c r="VPM12" s="538"/>
      <c r="VPN12" s="538"/>
      <c r="VPO12" s="538"/>
      <c r="VPP12" s="538"/>
      <c r="VPQ12" s="538"/>
      <c r="VPR12" s="538"/>
      <c r="VPS12" s="538"/>
      <c r="VPT12" s="538"/>
      <c r="VPU12" s="538"/>
      <c r="VPV12" s="538"/>
      <c r="VPW12" s="538"/>
      <c r="VPX12" s="538"/>
      <c r="VPY12" s="538"/>
      <c r="VPZ12" s="538"/>
      <c r="VQA12" s="538"/>
      <c r="VQB12" s="538"/>
      <c r="VQC12" s="538"/>
      <c r="VQD12" s="538"/>
      <c r="VQE12" s="538"/>
      <c r="VQF12" s="538"/>
      <c r="VQG12" s="538"/>
      <c r="VQH12" s="538"/>
      <c r="VQI12" s="538"/>
      <c r="VQJ12" s="538"/>
      <c r="VQK12" s="538"/>
      <c r="VQL12" s="538"/>
      <c r="VQM12" s="538"/>
      <c r="VQN12" s="538"/>
      <c r="VQO12" s="538"/>
      <c r="VQP12" s="538"/>
      <c r="VQQ12" s="538"/>
      <c r="VQR12" s="538"/>
      <c r="VQS12" s="538"/>
      <c r="VQT12" s="538"/>
      <c r="VQU12" s="538"/>
      <c r="VQV12" s="538"/>
      <c r="VQW12" s="538"/>
      <c r="VQX12" s="538"/>
      <c r="VQY12" s="538"/>
      <c r="VQZ12" s="538"/>
      <c r="VRA12" s="538"/>
      <c r="VRB12" s="538"/>
      <c r="VRC12" s="538"/>
      <c r="VRD12" s="538"/>
      <c r="VRE12" s="538"/>
      <c r="VRF12" s="538"/>
      <c r="VRG12" s="538"/>
      <c r="VRH12" s="538"/>
      <c r="VRI12" s="538"/>
      <c r="VRJ12" s="538"/>
      <c r="VRK12" s="538"/>
      <c r="VRL12" s="538"/>
      <c r="VRM12" s="538"/>
      <c r="VRN12" s="538"/>
      <c r="VRO12" s="538"/>
      <c r="VRP12" s="538"/>
      <c r="VRQ12" s="538"/>
      <c r="VRR12" s="538"/>
      <c r="VRS12" s="538"/>
      <c r="VRT12" s="538"/>
      <c r="VRU12" s="538"/>
      <c r="VRV12" s="538"/>
      <c r="VRW12" s="538"/>
      <c r="VRX12" s="538"/>
      <c r="VRY12" s="538"/>
      <c r="VRZ12" s="538"/>
      <c r="VSA12" s="538"/>
      <c r="VSB12" s="538"/>
      <c r="VSC12" s="538"/>
      <c r="VSD12" s="538"/>
      <c r="VSE12" s="538"/>
      <c r="VSF12" s="538"/>
      <c r="VSG12" s="538"/>
      <c r="VSH12" s="538"/>
      <c r="VSI12" s="538"/>
      <c r="VSJ12" s="538"/>
      <c r="VSK12" s="538"/>
      <c r="VSL12" s="538"/>
      <c r="VSM12" s="538"/>
      <c r="VSN12" s="538"/>
      <c r="VSO12" s="538"/>
      <c r="VSP12" s="538"/>
      <c r="VSQ12" s="538"/>
      <c r="VSR12" s="538"/>
      <c r="VSS12" s="538"/>
      <c r="VST12" s="538"/>
      <c r="VSU12" s="538"/>
      <c r="VSV12" s="538"/>
      <c r="VSW12" s="538"/>
      <c r="VSX12" s="538"/>
      <c r="VSY12" s="538"/>
      <c r="VSZ12" s="538"/>
      <c r="VTA12" s="538"/>
      <c r="VTB12" s="538"/>
      <c r="VTC12" s="538"/>
      <c r="VTD12" s="538"/>
      <c r="VTE12" s="538"/>
      <c r="VTF12" s="538"/>
      <c r="VTG12" s="538"/>
      <c r="VTH12" s="538"/>
      <c r="VTI12" s="538"/>
      <c r="VTJ12" s="538"/>
      <c r="VTK12" s="538"/>
      <c r="VTL12" s="538"/>
      <c r="VTM12" s="538"/>
      <c r="VTN12" s="538"/>
      <c r="VTO12" s="538"/>
      <c r="VTP12" s="538"/>
      <c r="VTQ12" s="538"/>
      <c r="VTR12" s="538"/>
      <c r="VTS12" s="538"/>
      <c r="VTT12" s="538"/>
      <c r="VTU12" s="538"/>
      <c r="VTV12" s="538"/>
      <c r="VTW12" s="538"/>
      <c r="VTX12" s="538"/>
      <c r="VTY12" s="538"/>
      <c r="VTZ12" s="538"/>
      <c r="VUA12" s="538"/>
      <c r="VUB12" s="538"/>
      <c r="VUC12" s="538"/>
      <c r="VUD12" s="538"/>
      <c r="VUE12" s="538"/>
      <c r="VUF12" s="538"/>
      <c r="VUG12" s="538"/>
      <c r="VUH12" s="538"/>
      <c r="VUI12" s="538"/>
      <c r="VUJ12" s="538"/>
      <c r="VUK12" s="538"/>
      <c r="VUL12" s="538"/>
      <c r="VUM12" s="538"/>
      <c r="VUN12" s="538"/>
      <c r="VUO12" s="538"/>
      <c r="VUP12" s="538"/>
      <c r="VUQ12" s="538"/>
      <c r="VUR12" s="538"/>
      <c r="VUS12" s="538"/>
      <c r="VUT12" s="538"/>
      <c r="VUU12" s="538"/>
      <c r="VUV12" s="538"/>
      <c r="VUW12" s="538"/>
      <c r="VUX12" s="538"/>
      <c r="VUY12" s="538"/>
      <c r="VUZ12" s="538"/>
      <c r="VVA12" s="538"/>
      <c r="VVB12" s="538"/>
      <c r="VVC12" s="538"/>
      <c r="VVD12" s="538"/>
      <c r="VVE12" s="538"/>
      <c r="VVF12" s="538"/>
      <c r="VVG12" s="538"/>
      <c r="VVH12" s="538"/>
      <c r="VVI12" s="538"/>
      <c r="VVJ12" s="538"/>
      <c r="VVK12" s="538"/>
      <c r="VVL12" s="538"/>
      <c r="VVM12" s="538"/>
      <c r="VVN12" s="538"/>
      <c r="VVO12" s="538"/>
      <c r="VVP12" s="538"/>
      <c r="VVQ12" s="538"/>
      <c r="VVR12" s="538"/>
      <c r="VVS12" s="538"/>
      <c r="VVT12" s="538"/>
      <c r="VVU12" s="538"/>
      <c r="VVV12" s="538"/>
      <c r="VVW12" s="538"/>
      <c r="VVX12" s="538"/>
      <c r="VVY12" s="538"/>
      <c r="VVZ12" s="538"/>
      <c r="VWA12" s="538"/>
      <c r="VWB12" s="538"/>
      <c r="VWC12" s="538"/>
      <c r="VWD12" s="538"/>
      <c r="VWE12" s="538"/>
      <c r="VWF12" s="538"/>
      <c r="VWG12" s="538"/>
      <c r="VWH12" s="538"/>
      <c r="VWI12" s="538"/>
      <c r="VWJ12" s="538"/>
      <c r="VWK12" s="538"/>
      <c r="VWL12" s="538"/>
      <c r="VWM12" s="538"/>
      <c r="VWN12" s="538"/>
      <c r="VWO12" s="538"/>
      <c r="VWP12" s="538"/>
      <c r="VWQ12" s="538"/>
      <c r="VWR12" s="538"/>
      <c r="VWS12" s="538"/>
      <c r="VWT12" s="538"/>
      <c r="VWU12" s="538"/>
      <c r="VWV12" s="538"/>
      <c r="VWW12" s="538"/>
      <c r="VWX12" s="538"/>
      <c r="VWY12" s="538"/>
      <c r="VWZ12" s="538"/>
      <c r="VXA12" s="538"/>
      <c r="VXB12" s="538"/>
      <c r="VXC12" s="538"/>
      <c r="VXD12" s="538"/>
      <c r="VXE12" s="538"/>
      <c r="VXF12" s="538"/>
      <c r="VXG12" s="538"/>
      <c r="VXH12" s="538"/>
      <c r="VXI12" s="538"/>
      <c r="VXJ12" s="538"/>
      <c r="VXK12" s="538"/>
      <c r="VXL12" s="538"/>
      <c r="VXM12" s="538"/>
      <c r="VXN12" s="538"/>
      <c r="VXO12" s="538"/>
      <c r="VXP12" s="538"/>
      <c r="VXQ12" s="538"/>
      <c r="VXR12" s="538"/>
      <c r="VXS12" s="538"/>
      <c r="VXT12" s="538"/>
      <c r="VXU12" s="538"/>
      <c r="VXV12" s="538"/>
      <c r="VXW12" s="538"/>
      <c r="VXX12" s="538"/>
      <c r="VXY12" s="538"/>
      <c r="VXZ12" s="538"/>
      <c r="VYA12" s="538"/>
      <c r="VYB12" s="538"/>
      <c r="VYC12" s="538"/>
      <c r="VYD12" s="538"/>
      <c r="VYE12" s="538"/>
      <c r="VYF12" s="538"/>
      <c r="VYG12" s="538"/>
      <c r="VYH12" s="538"/>
      <c r="VYI12" s="538"/>
      <c r="VYJ12" s="538"/>
      <c r="VYK12" s="538"/>
      <c r="VYL12" s="538"/>
      <c r="VYM12" s="538"/>
      <c r="VYN12" s="538"/>
      <c r="VYO12" s="538"/>
      <c r="VYP12" s="538"/>
      <c r="VYQ12" s="538"/>
      <c r="VYR12" s="538"/>
      <c r="VYS12" s="538"/>
      <c r="VYT12" s="538"/>
      <c r="VYU12" s="538"/>
      <c r="VYV12" s="538"/>
      <c r="VYW12" s="538"/>
      <c r="VYX12" s="538"/>
      <c r="VYY12" s="538"/>
      <c r="VYZ12" s="538"/>
      <c r="VZA12" s="538"/>
      <c r="VZB12" s="538"/>
      <c r="VZC12" s="538"/>
      <c r="VZD12" s="538"/>
      <c r="VZE12" s="538"/>
      <c r="VZF12" s="538"/>
      <c r="VZG12" s="538"/>
      <c r="VZH12" s="538"/>
      <c r="VZI12" s="538"/>
      <c r="VZJ12" s="538"/>
      <c r="VZK12" s="538"/>
      <c r="VZL12" s="538"/>
      <c r="VZM12" s="538"/>
      <c r="VZN12" s="538"/>
      <c r="VZO12" s="538"/>
      <c r="VZP12" s="538"/>
      <c r="VZQ12" s="538"/>
      <c r="VZR12" s="538"/>
      <c r="VZS12" s="538"/>
      <c r="VZT12" s="538"/>
      <c r="VZU12" s="538"/>
      <c r="VZV12" s="538"/>
      <c r="VZW12" s="538"/>
      <c r="VZX12" s="538"/>
      <c r="VZY12" s="538"/>
      <c r="VZZ12" s="538"/>
      <c r="WAA12" s="538"/>
      <c r="WAB12" s="538"/>
      <c r="WAC12" s="538"/>
      <c r="WAD12" s="538"/>
      <c r="WAE12" s="538"/>
      <c r="WAF12" s="538"/>
      <c r="WAG12" s="538"/>
      <c r="WAH12" s="538"/>
      <c r="WAI12" s="538"/>
      <c r="WAJ12" s="538"/>
      <c r="WAK12" s="538"/>
      <c r="WAL12" s="538"/>
      <c r="WAM12" s="538"/>
      <c r="WAN12" s="538"/>
      <c r="WAO12" s="538"/>
      <c r="WAP12" s="538"/>
      <c r="WAQ12" s="538"/>
      <c r="WAR12" s="538"/>
      <c r="WAS12" s="538"/>
      <c r="WAT12" s="538"/>
      <c r="WAU12" s="538"/>
      <c r="WAV12" s="538"/>
      <c r="WAW12" s="538"/>
      <c r="WAX12" s="538"/>
      <c r="WAY12" s="538"/>
      <c r="WAZ12" s="538"/>
      <c r="WBA12" s="538"/>
      <c r="WBB12" s="538"/>
      <c r="WBC12" s="538"/>
      <c r="WBD12" s="538"/>
      <c r="WBE12" s="538"/>
      <c r="WBF12" s="538"/>
      <c r="WBG12" s="538"/>
      <c r="WBH12" s="538"/>
      <c r="WBI12" s="538"/>
      <c r="WBJ12" s="538"/>
      <c r="WBK12" s="538"/>
      <c r="WBL12" s="538"/>
      <c r="WBM12" s="538"/>
      <c r="WBN12" s="538"/>
      <c r="WBO12" s="538"/>
      <c r="WBP12" s="538"/>
      <c r="WBQ12" s="538"/>
      <c r="WBR12" s="538"/>
      <c r="WBS12" s="538"/>
      <c r="WBT12" s="538"/>
      <c r="WBU12" s="538"/>
      <c r="WBV12" s="538"/>
      <c r="WBW12" s="538"/>
      <c r="WBX12" s="538"/>
      <c r="WBY12" s="538"/>
      <c r="WBZ12" s="538"/>
      <c r="WCA12" s="538"/>
      <c r="WCB12" s="538"/>
      <c r="WCC12" s="538"/>
      <c r="WCD12" s="538"/>
      <c r="WCE12" s="538"/>
      <c r="WCF12" s="538"/>
      <c r="WCG12" s="538"/>
      <c r="WCH12" s="538"/>
      <c r="WCI12" s="538"/>
      <c r="WCJ12" s="538"/>
      <c r="WCK12" s="538"/>
      <c r="WCL12" s="538"/>
      <c r="WCM12" s="538"/>
      <c r="WCN12" s="538"/>
      <c r="WCO12" s="538"/>
      <c r="WCP12" s="538"/>
      <c r="WCQ12" s="538"/>
      <c r="WCR12" s="538"/>
      <c r="WCS12" s="538"/>
      <c r="WCT12" s="538"/>
      <c r="WCU12" s="538"/>
      <c r="WCV12" s="538"/>
      <c r="WCW12" s="538"/>
      <c r="WCX12" s="538"/>
      <c r="WCY12" s="538"/>
      <c r="WCZ12" s="538"/>
      <c r="WDA12" s="538"/>
      <c r="WDB12" s="538"/>
      <c r="WDC12" s="538"/>
      <c r="WDD12" s="538"/>
      <c r="WDE12" s="538"/>
      <c r="WDF12" s="538"/>
      <c r="WDG12" s="538"/>
      <c r="WDH12" s="538"/>
      <c r="WDI12" s="538"/>
      <c r="WDJ12" s="538"/>
      <c r="WDK12" s="538"/>
      <c r="WDL12" s="538"/>
      <c r="WDM12" s="538"/>
      <c r="WDN12" s="538"/>
      <c r="WDO12" s="538"/>
      <c r="WDP12" s="538"/>
      <c r="WDQ12" s="538"/>
      <c r="WDR12" s="538"/>
      <c r="WDS12" s="538"/>
      <c r="WDT12" s="538"/>
      <c r="WDU12" s="538"/>
      <c r="WDV12" s="538"/>
      <c r="WDW12" s="538"/>
      <c r="WDX12" s="538"/>
      <c r="WDY12" s="538"/>
      <c r="WDZ12" s="538"/>
      <c r="WEA12" s="538"/>
      <c r="WEB12" s="538"/>
      <c r="WEC12" s="538"/>
      <c r="WED12" s="538"/>
      <c r="WEE12" s="538"/>
      <c r="WEF12" s="538"/>
      <c r="WEG12" s="538"/>
      <c r="WEH12" s="538"/>
      <c r="WEI12" s="538"/>
      <c r="WEJ12" s="538"/>
      <c r="WEK12" s="538"/>
      <c r="WEL12" s="538"/>
      <c r="WEM12" s="538"/>
      <c r="WEN12" s="538"/>
      <c r="WEO12" s="538"/>
      <c r="WEP12" s="538"/>
      <c r="WEQ12" s="538"/>
      <c r="WER12" s="538"/>
      <c r="WES12" s="538"/>
      <c r="WET12" s="538"/>
      <c r="WEU12" s="538"/>
      <c r="WEV12" s="538"/>
      <c r="WEW12" s="538"/>
      <c r="WEX12" s="538"/>
      <c r="WEY12" s="538"/>
      <c r="WEZ12" s="538"/>
      <c r="WFA12" s="538"/>
      <c r="WFB12" s="538"/>
      <c r="WFC12" s="538"/>
      <c r="WFD12" s="538"/>
      <c r="WFE12" s="538"/>
      <c r="WFF12" s="538"/>
      <c r="WFG12" s="538"/>
      <c r="WFH12" s="538"/>
      <c r="WFI12" s="538"/>
      <c r="WFJ12" s="538"/>
      <c r="WFK12" s="538"/>
      <c r="WFL12" s="538"/>
      <c r="WFM12" s="538"/>
      <c r="WFN12" s="538"/>
      <c r="WFO12" s="538"/>
      <c r="WFP12" s="538"/>
      <c r="WFQ12" s="538"/>
      <c r="WFR12" s="538"/>
      <c r="WFS12" s="538"/>
      <c r="WFT12" s="538"/>
      <c r="WFU12" s="538"/>
      <c r="WFV12" s="538"/>
      <c r="WFW12" s="538"/>
      <c r="WFX12" s="538"/>
      <c r="WFY12" s="538"/>
      <c r="WFZ12" s="538"/>
      <c r="WGA12" s="538"/>
      <c r="WGB12" s="538"/>
      <c r="WGC12" s="538"/>
      <c r="WGD12" s="538"/>
      <c r="WGE12" s="538"/>
      <c r="WGF12" s="538"/>
      <c r="WGG12" s="538"/>
      <c r="WGH12" s="538"/>
      <c r="WGI12" s="538"/>
      <c r="WGJ12" s="538"/>
      <c r="WGK12" s="538"/>
      <c r="WGL12" s="538"/>
      <c r="WGM12" s="538"/>
      <c r="WGN12" s="538"/>
      <c r="WGO12" s="538"/>
      <c r="WGP12" s="538"/>
      <c r="WGQ12" s="538"/>
      <c r="WGR12" s="538"/>
      <c r="WGS12" s="538"/>
      <c r="WGT12" s="538"/>
      <c r="WGU12" s="538"/>
      <c r="WGV12" s="538"/>
      <c r="WGW12" s="538"/>
      <c r="WGX12" s="538"/>
      <c r="WGY12" s="538"/>
      <c r="WGZ12" s="538"/>
      <c r="WHA12" s="538"/>
      <c r="WHB12" s="538"/>
      <c r="WHC12" s="538"/>
      <c r="WHD12" s="538"/>
      <c r="WHE12" s="538"/>
      <c r="WHF12" s="538"/>
      <c r="WHG12" s="538"/>
      <c r="WHH12" s="538"/>
      <c r="WHI12" s="538"/>
      <c r="WHJ12" s="538"/>
      <c r="WHK12" s="538"/>
      <c r="WHL12" s="538"/>
      <c r="WHM12" s="538"/>
      <c r="WHN12" s="538"/>
      <c r="WHO12" s="538"/>
      <c r="WHP12" s="538"/>
      <c r="WHQ12" s="538"/>
      <c r="WHR12" s="538"/>
      <c r="WHS12" s="538"/>
      <c r="WHT12" s="538"/>
      <c r="WHU12" s="538"/>
      <c r="WHV12" s="538"/>
      <c r="WHW12" s="538"/>
      <c r="WHX12" s="538"/>
      <c r="WHY12" s="538"/>
      <c r="WHZ12" s="538"/>
      <c r="WIA12" s="538"/>
      <c r="WIB12" s="538"/>
      <c r="WIC12" s="538"/>
      <c r="WID12" s="538"/>
      <c r="WIE12" s="538"/>
      <c r="WIF12" s="538"/>
      <c r="WIG12" s="538"/>
      <c r="WIH12" s="538"/>
      <c r="WII12" s="538"/>
      <c r="WIJ12" s="538"/>
      <c r="WIK12" s="538"/>
      <c r="WIL12" s="538"/>
      <c r="WIM12" s="538"/>
      <c r="WIN12" s="538"/>
      <c r="WIO12" s="538"/>
      <c r="WIP12" s="538"/>
      <c r="WIQ12" s="538"/>
      <c r="WIR12" s="538"/>
      <c r="WIS12" s="538"/>
      <c r="WIT12" s="538"/>
      <c r="WIU12" s="538"/>
      <c r="WIV12" s="538"/>
      <c r="WIW12" s="538"/>
      <c r="WIX12" s="538"/>
      <c r="WIY12" s="538"/>
      <c r="WIZ12" s="538"/>
      <c r="WJA12" s="538"/>
      <c r="WJB12" s="538"/>
      <c r="WJC12" s="538"/>
      <c r="WJD12" s="538"/>
      <c r="WJE12" s="538"/>
      <c r="WJF12" s="538"/>
      <c r="WJG12" s="538"/>
      <c r="WJH12" s="538"/>
      <c r="WJI12" s="538"/>
      <c r="WJJ12" s="538"/>
      <c r="WJK12" s="538"/>
      <c r="WJL12" s="538"/>
      <c r="WJM12" s="538"/>
      <c r="WJN12" s="538"/>
      <c r="WJO12" s="538"/>
      <c r="WJP12" s="538"/>
      <c r="WJQ12" s="538"/>
      <c r="WJR12" s="538"/>
      <c r="WJS12" s="538"/>
      <c r="WJT12" s="538"/>
      <c r="WJU12" s="538"/>
      <c r="WJV12" s="538"/>
      <c r="WJW12" s="538"/>
      <c r="WJX12" s="538"/>
      <c r="WJY12" s="538"/>
      <c r="WJZ12" s="538"/>
      <c r="WKA12" s="538"/>
      <c r="WKB12" s="538"/>
      <c r="WKC12" s="538"/>
      <c r="WKD12" s="538"/>
      <c r="WKE12" s="538"/>
      <c r="WKF12" s="538"/>
      <c r="WKG12" s="538"/>
      <c r="WKH12" s="538"/>
      <c r="WKI12" s="538"/>
      <c r="WKJ12" s="538"/>
      <c r="WKK12" s="538"/>
      <c r="WKL12" s="538"/>
      <c r="WKM12" s="538"/>
      <c r="WKN12" s="538"/>
      <c r="WKO12" s="538"/>
      <c r="WKP12" s="538"/>
      <c r="WKQ12" s="538"/>
      <c r="WKR12" s="538"/>
      <c r="WKS12" s="538"/>
      <c r="WKT12" s="538"/>
      <c r="WKU12" s="538"/>
      <c r="WKV12" s="538"/>
      <c r="WKW12" s="538"/>
      <c r="WKX12" s="538"/>
      <c r="WKY12" s="538"/>
      <c r="WKZ12" s="538"/>
      <c r="WLA12" s="538"/>
      <c r="WLB12" s="538"/>
      <c r="WLC12" s="538"/>
      <c r="WLD12" s="538"/>
      <c r="WLE12" s="538"/>
      <c r="WLF12" s="538"/>
      <c r="WLG12" s="538"/>
      <c r="WLH12" s="538"/>
      <c r="WLI12" s="538"/>
      <c r="WLJ12" s="538"/>
      <c r="WLK12" s="538"/>
      <c r="WLL12" s="538"/>
      <c r="WLM12" s="538"/>
      <c r="WLN12" s="538"/>
      <c r="WLO12" s="538"/>
      <c r="WLP12" s="538"/>
      <c r="WLQ12" s="538"/>
      <c r="WLR12" s="538"/>
      <c r="WLS12" s="538"/>
      <c r="WLT12" s="538"/>
      <c r="WLU12" s="538"/>
      <c r="WLV12" s="538"/>
      <c r="WLW12" s="538"/>
      <c r="WLX12" s="538"/>
      <c r="WLY12" s="538"/>
      <c r="WLZ12" s="538"/>
      <c r="WMA12" s="538"/>
      <c r="WMB12" s="538"/>
      <c r="WMC12" s="538"/>
      <c r="WMD12" s="538"/>
      <c r="WME12" s="538"/>
      <c r="WMF12" s="538"/>
      <c r="WMG12" s="538"/>
      <c r="WMH12" s="538"/>
      <c r="WMI12" s="538"/>
      <c r="WMJ12" s="538"/>
      <c r="WMK12" s="538"/>
      <c r="WML12" s="538"/>
      <c r="WMM12" s="538"/>
      <c r="WMN12" s="538"/>
      <c r="WMO12" s="538"/>
      <c r="WMP12" s="538"/>
      <c r="WMQ12" s="538"/>
      <c r="WMR12" s="538"/>
      <c r="WMS12" s="538"/>
      <c r="WMT12" s="538"/>
      <c r="WMU12" s="538"/>
      <c r="WMV12" s="538"/>
      <c r="WMW12" s="538"/>
      <c r="WMX12" s="538"/>
      <c r="WMY12" s="538"/>
      <c r="WMZ12" s="538"/>
      <c r="WNA12" s="538"/>
      <c r="WNB12" s="538"/>
      <c r="WNC12" s="538"/>
      <c r="WND12" s="538"/>
      <c r="WNE12" s="538"/>
      <c r="WNF12" s="538"/>
      <c r="WNG12" s="538"/>
      <c r="WNH12" s="538"/>
      <c r="WNI12" s="538"/>
      <c r="WNJ12" s="538"/>
      <c r="WNK12" s="538"/>
      <c r="WNL12" s="538"/>
      <c r="WNM12" s="538"/>
      <c r="WNN12" s="538"/>
      <c r="WNO12" s="538"/>
      <c r="WNP12" s="538"/>
      <c r="WNQ12" s="538"/>
      <c r="WNR12" s="538"/>
      <c r="WNS12" s="538"/>
      <c r="WNT12" s="538"/>
      <c r="WNU12" s="538"/>
      <c r="WNV12" s="538"/>
      <c r="WNW12" s="538"/>
      <c r="WNX12" s="538"/>
      <c r="WNY12" s="538"/>
      <c r="WNZ12" s="538"/>
      <c r="WOA12" s="538"/>
      <c r="WOB12" s="538"/>
      <c r="WOC12" s="538"/>
      <c r="WOD12" s="538"/>
      <c r="WOE12" s="538"/>
      <c r="WOF12" s="538"/>
      <c r="WOG12" s="538"/>
      <c r="WOH12" s="538"/>
      <c r="WOI12" s="538"/>
      <c r="WOJ12" s="538"/>
      <c r="WOK12" s="538"/>
      <c r="WOL12" s="538"/>
      <c r="WOM12" s="538"/>
      <c r="WON12" s="538"/>
      <c r="WOO12" s="538"/>
      <c r="WOP12" s="538"/>
      <c r="WOQ12" s="538"/>
      <c r="WOR12" s="538"/>
      <c r="WOS12" s="538"/>
      <c r="WOT12" s="538"/>
      <c r="WOU12" s="538"/>
      <c r="WOV12" s="538"/>
      <c r="WOW12" s="538"/>
      <c r="WOX12" s="538"/>
      <c r="WOY12" s="538"/>
      <c r="WOZ12" s="538"/>
      <c r="WPA12" s="538"/>
      <c r="WPB12" s="538"/>
      <c r="WPC12" s="538"/>
      <c r="WPD12" s="538"/>
      <c r="WPE12" s="538"/>
      <c r="WPF12" s="538"/>
      <c r="WPG12" s="538"/>
      <c r="WPH12" s="538"/>
      <c r="WPI12" s="538"/>
      <c r="WPJ12" s="538"/>
      <c r="WPK12" s="538"/>
      <c r="WPL12" s="538"/>
      <c r="WPM12" s="538"/>
      <c r="WPN12" s="538"/>
      <c r="WPO12" s="538"/>
      <c r="WPP12" s="538"/>
      <c r="WPQ12" s="538"/>
      <c r="WPR12" s="538"/>
      <c r="WPS12" s="538"/>
      <c r="WPT12" s="538"/>
      <c r="WPU12" s="538"/>
      <c r="WPV12" s="538"/>
      <c r="WPW12" s="538"/>
      <c r="WPX12" s="538"/>
      <c r="WPY12" s="538"/>
      <c r="WPZ12" s="538"/>
      <c r="WQA12" s="538"/>
      <c r="WQB12" s="538"/>
      <c r="WQC12" s="538"/>
      <c r="WQD12" s="538"/>
      <c r="WQE12" s="538"/>
      <c r="WQF12" s="538"/>
      <c r="WQG12" s="538"/>
      <c r="WQH12" s="538"/>
      <c r="WQI12" s="538"/>
      <c r="WQJ12" s="538"/>
      <c r="WQK12" s="538"/>
      <c r="WQL12" s="538"/>
      <c r="WQM12" s="538"/>
      <c r="WQN12" s="538"/>
      <c r="WQO12" s="538"/>
      <c r="WQP12" s="538"/>
      <c r="WQQ12" s="538"/>
      <c r="WQR12" s="538"/>
      <c r="WQS12" s="538"/>
      <c r="WQT12" s="538"/>
      <c r="WQU12" s="538"/>
      <c r="WQV12" s="538"/>
      <c r="WQW12" s="538"/>
      <c r="WQX12" s="538"/>
      <c r="WQY12" s="538"/>
      <c r="WQZ12" s="538"/>
      <c r="WRA12" s="538"/>
      <c r="WRB12" s="538"/>
      <c r="WRC12" s="538"/>
      <c r="WRD12" s="538"/>
      <c r="WRE12" s="538"/>
      <c r="WRF12" s="538"/>
      <c r="WRG12" s="538"/>
      <c r="WRH12" s="538"/>
      <c r="WRI12" s="538"/>
      <c r="WRJ12" s="538"/>
      <c r="WRK12" s="538"/>
      <c r="WRL12" s="538"/>
      <c r="WRM12" s="538"/>
      <c r="WRN12" s="538"/>
      <c r="WRO12" s="538"/>
      <c r="WRP12" s="538"/>
      <c r="WRQ12" s="538"/>
      <c r="WRR12" s="538"/>
      <c r="WRS12" s="538"/>
      <c r="WRT12" s="538"/>
      <c r="WRU12" s="538"/>
      <c r="WRV12" s="538"/>
      <c r="WRW12" s="538"/>
      <c r="WRX12" s="538"/>
      <c r="WRY12" s="538"/>
      <c r="WRZ12" s="538"/>
      <c r="WSA12" s="538"/>
      <c r="WSB12" s="538"/>
      <c r="WSC12" s="538"/>
      <c r="WSD12" s="538"/>
      <c r="WSE12" s="538"/>
      <c r="WSF12" s="538"/>
      <c r="WSG12" s="538"/>
      <c r="WSH12" s="538"/>
      <c r="WSI12" s="538"/>
      <c r="WSJ12" s="538"/>
      <c r="WSK12" s="538"/>
      <c r="WSL12" s="538"/>
      <c r="WSM12" s="538"/>
      <c r="WSN12" s="538"/>
      <c r="WSO12" s="538"/>
      <c r="WSP12" s="538"/>
      <c r="WSQ12" s="538"/>
      <c r="WSR12" s="538"/>
      <c r="WSS12" s="538"/>
      <c r="WST12" s="538"/>
      <c r="WSU12" s="538"/>
      <c r="WSV12" s="538"/>
      <c r="WSW12" s="538"/>
      <c r="WSX12" s="538"/>
      <c r="WSY12" s="538"/>
      <c r="WSZ12" s="538"/>
      <c r="WTA12" s="538"/>
      <c r="WTB12" s="538"/>
      <c r="WTC12" s="538"/>
      <c r="WTD12" s="538"/>
      <c r="WTE12" s="538"/>
      <c r="WTF12" s="538"/>
      <c r="WTG12" s="538"/>
      <c r="WTH12" s="538"/>
      <c r="WTI12" s="538"/>
      <c r="WTJ12" s="538"/>
      <c r="WTK12" s="538"/>
      <c r="WTL12" s="538"/>
      <c r="WTM12" s="538"/>
      <c r="WTN12" s="538"/>
      <c r="WTO12" s="538"/>
      <c r="WTP12" s="538"/>
      <c r="WTQ12" s="538"/>
      <c r="WTR12" s="538"/>
      <c r="WTS12" s="538"/>
      <c r="WTT12" s="538"/>
      <c r="WTU12" s="538"/>
      <c r="WTV12" s="538"/>
      <c r="WTW12" s="538"/>
      <c r="WTX12" s="538"/>
      <c r="WTY12" s="538"/>
      <c r="WTZ12" s="538"/>
      <c r="WUA12" s="538"/>
      <c r="WUB12" s="538"/>
      <c r="WUC12" s="538"/>
      <c r="WUD12" s="538"/>
      <c r="WUE12" s="538"/>
      <c r="WUF12" s="538"/>
      <c r="WUG12" s="538"/>
      <c r="WUH12" s="538"/>
      <c r="WUI12" s="538"/>
      <c r="WUJ12" s="538"/>
      <c r="WUK12" s="538"/>
      <c r="WUL12" s="538"/>
      <c r="WUM12" s="538"/>
      <c r="WUN12" s="538"/>
      <c r="WUO12" s="538"/>
      <c r="WUP12" s="538"/>
      <c r="WUQ12" s="538"/>
      <c r="WUR12" s="538"/>
      <c r="WUS12" s="538"/>
      <c r="WUT12" s="538"/>
      <c r="WUU12" s="538"/>
      <c r="WUV12" s="538"/>
      <c r="WUW12" s="538"/>
      <c r="WUX12" s="538"/>
      <c r="WUY12" s="538"/>
      <c r="WUZ12" s="538"/>
      <c r="WVA12" s="538"/>
      <c r="WVB12" s="538"/>
      <c r="WVC12" s="538"/>
      <c r="WVD12" s="538"/>
      <c r="WVE12" s="538"/>
      <c r="WVF12" s="538"/>
      <c r="WVG12" s="538"/>
      <c r="WVH12" s="538"/>
      <c r="WVI12" s="538"/>
      <c r="WVJ12" s="538"/>
      <c r="WVK12" s="538"/>
      <c r="WVL12" s="538"/>
      <c r="WVM12" s="538"/>
      <c r="WVN12" s="538"/>
      <c r="WVO12" s="538"/>
      <c r="WVP12" s="538"/>
      <c r="WVQ12" s="538"/>
      <c r="WVR12" s="538"/>
      <c r="WVS12" s="538"/>
      <c r="WVT12" s="538"/>
      <c r="WVU12" s="538"/>
      <c r="WVV12" s="538"/>
      <c r="WVW12" s="538"/>
      <c r="WVX12" s="538"/>
      <c r="WVY12" s="538"/>
      <c r="WVZ12" s="538"/>
      <c r="WWA12" s="538"/>
      <c r="WWB12" s="538"/>
      <c r="WWC12" s="538"/>
      <c r="WWD12" s="538"/>
      <c r="WWE12" s="538"/>
      <c r="WWF12" s="538"/>
      <c r="WWG12" s="538"/>
      <c r="WWH12" s="538"/>
      <c r="WWI12" s="538"/>
      <c r="WWJ12" s="538"/>
      <c r="WWK12" s="538"/>
      <c r="WWL12" s="538"/>
      <c r="WWM12" s="538"/>
      <c r="WWN12" s="538"/>
      <c r="WWO12" s="538"/>
      <c r="WWP12" s="538"/>
      <c r="WWQ12" s="538"/>
      <c r="WWR12" s="538"/>
      <c r="WWS12" s="538"/>
      <c r="WWT12" s="538"/>
      <c r="WWU12" s="538"/>
      <c r="WWV12" s="538"/>
      <c r="WWW12" s="538"/>
      <c r="WWX12" s="538"/>
      <c r="WWY12" s="538"/>
      <c r="WWZ12" s="538"/>
      <c r="WXA12" s="538"/>
      <c r="WXB12" s="538"/>
      <c r="WXC12" s="538"/>
      <c r="WXD12" s="538"/>
      <c r="WXE12" s="538"/>
      <c r="WXF12" s="538"/>
      <c r="WXG12" s="538"/>
      <c r="WXH12" s="538"/>
      <c r="WXI12" s="538"/>
      <c r="WXJ12" s="538"/>
      <c r="WXK12" s="538"/>
      <c r="WXL12" s="538"/>
      <c r="WXM12" s="538"/>
      <c r="WXN12" s="538"/>
      <c r="WXO12" s="538"/>
      <c r="WXP12" s="538"/>
      <c r="WXQ12" s="538"/>
      <c r="WXR12" s="538"/>
      <c r="WXS12" s="538"/>
      <c r="WXT12" s="538"/>
      <c r="WXU12" s="538"/>
      <c r="WXV12" s="538"/>
      <c r="WXW12" s="538"/>
      <c r="WXX12" s="538"/>
      <c r="WXY12" s="538"/>
      <c r="WXZ12" s="538"/>
      <c r="WYA12" s="538"/>
      <c r="WYB12" s="538"/>
      <c r="WYC12" s="538"/>
      <c r="WYD12" s="538"/>
      <c r="WYE12" s="538"/>
      <c r="WYF12" s="538"/>
      <c r="WYG12" s="538"/>
      <c r="WYH12" s="538"/>
      <c r="WYI12" s="538"/>
      <c r="WYJ12" s="538"/>
      <c r="WYK12" s="538"/>
      <c r="WYL12" s="538"/>
      <c r="WYM12" s="538"/>
      <c r="WYN12" s="538"/>
      <c r="WYO12" s="538"/>
      <c r="WYP12" s="538"/>
      <c r="WYQ12" s="538"/>
      <c r="WYR12" s="538"/>
      <c r="WYS12" s="538"/>
      <c r="WYT12" s="538"/>
      <c r="WYU12" s="538"/>
      <c r="WYV12" s="538"/>
      <c r="WYW12" s="538"/>
      <c r="WYX12" s="538"/>
      <c r="WYY12" s="538"/>
      <c r="WYZ12" s="538"/>
      <c r="WZA12" s="538"/>
      <c r="WZB12" s="538"/>
      <c r="WZC12" s="538"/>
      <c r="WZD12" s="538"/>
      <c r="WZE12" s="538"/>
      <c r="WZF12" s="538"/>
      <c r="WZG12" s="538"/>
      <c r="WZH12" s="538"/>
      <c r="WZI12" s="538"/>
      <c r="WZJ12" s="538"/>
      <c r="WZK12" s="538"/>
      <c r="WZL12" s="538"/>
      <c r="WZM12" s="538"/>
      <c r="WZN12" s="538"/>
      <c r="WZO12" s="538"/>
      <c r="WZP12" s="538"/>
      <c r="WZQ12" s="538"/>
      <c r="WZR12" s="538"/>
      <c r="WZS12" s="538"/>
      <c r="WZT12" s="538"/>
      <c r="WZU12" s="538"/>
      <c r="WZV12" s="538"/>
      <c r="WZW12" s="538"/>
      <c r="WZX12" s="538"/>
      <c r="WZY12" s="538"/>
      <c r="WZZ12" s="538"/>
      <c r="XAA12" s="538"/>
      <c r="XAB12" s="538"/>
      <c r="XAC12" s="538"/>
      <c r="XAD12" s="538"/>
      <c r="XAE12" s="538"/>
      <c r="XAF12" s="538"/>
      <c r="XAG12" s="538"/>
      <c r="XAH12" s="538"/>
      <c r="XAI12" s="538"/>
      <c r="XAJ12" s="538"/>
      <c r="XAK12" s="538"/>
      <c r="XAL12" s="538"/>
      <c r="XAM12" s="538"/>
      <c r="XAN12" s="538"/>
      <c r="XAO12" s="538"/>
      <c r="XAP12" s="538"/>
      <c r="XAQ12" s="538"/>
      <c r="XAR12" s="538"/>
      <c r="XAS12" s="538"/>
      <c r="XAT12" s="538"/>
      <c r="XAU12" s="538"/>
      <c r="XAV12" s="538"/>
      <c r="XAW12" s="538"/>
      <c r="XAX12" s="538"/>
      <c r="XAY12" s="538"/>
      <c r="XAZ12" s="538"/>
      <c r="XBA12" s="538"/>
      <c r="XBB12" s="538"/>
      <c r="XBC12" s="538"/>
      <c r="XBD12" s="538"/>
      <c r="XBE12" s="538"/>
      <c r="XBF12" s="538"/>
      <c r="XBG12" s="538"/>
      <c r="XBH12" s="538"/>
      <c r="XBI12" s="538"/>
      <c r="XBJ12" s="538"/>
      <c r="XBK12" s="538"/>
      <c r="XBL12" s="538"/>
      <c r="XBM12" s="538"/>
      <c r="XBN12" s="538"/>
      <c r="XBO12" s="538"/>
      <c r="XBP12" s="538"/>
      <c r="XBQ12" s="538"/>
      <c r="XBR12" s="538"/>
      <c r="XBS12" s="538"/>
      <c r="XBT12" s="538"/>
      <c r="XBU12" s="538"/>
      <c r="XBV12" s="538"/>
      <c r="XBW12" s="538"/>
      <c r="XBX12" s="538"/>
      <c r="XBY12" s="538"/>
      <c r="XBZ12" s="538"/>
      <c r="XCA12" s="538"/>
      <c r="XCB12" s="538"/>
      <c r="XCC12" s="538"/>
      <c r="XCD12" s="538"/>
      <c r="XCE12" s="538"/>
      <c r="XCF12" s="538"/>
      <c r="XCG12" s="538"/>
      <c r="XCH12" s="538"/>
      <c r="XCI12" s="538"/>
      <c r="XCJ12" s="538"/>
      <c r="XCK12" s="538"/>
      <c r="XCL12" s="538"/>
      <c r="XCM12" s="538"/>
      <c r="XCN12" s="538"/>
      <c r="XCO12" s="538"/>
      <c r="XCP12" s="538"/>
      <c r="XCQ12" s="538"/>
      <c r="XCR12" s="538"/>
      <c r="XCS12" s="538"/>
      <c r="XCT12" s="538"/>
      <c r="XCU12" s="538"/>
      <c r="XCV12" s="538"/>
      <c r="XCW12" s="538"/>
      <c r="XCX12" s="538"/>
      <c r="XCY12" s="538"/>
      <c r="XCZ12" s="538"/>
      <c r="XDA12" s="538"/>
      <c r="XDB12" s="538"/>
      <c r="XDC12" s="538"/>
      <c r="XDD12" s="538"/>
      <c r="XDE12" s="538"/>
      <c r="XDF12" s="538"/>
      <c r="XDG12" s="538"/>
      <c r="XDH12" s="538"/>
      <c r="XDI12" s="538"/>
      <c r="XDJ12" s="538"/>
      <c r="XDK12" s="538"/>
      <c r="XDL12" s="538"/>
      <c r="XDM12" s="538"/>
      <c r="XDN12" s="538"/>
      <c r="XDO12" s="538"/>
      <c r="XDP12" s="538"/>
      <c r="XDQ12" s="538"/>
      <c r="XDR12" s="538"/>
      <c r="XDS12" s="538"/>
      <c r="XDT12" s="538"/>
      <c r="XDU12" s="538"/>
      <c r="XDV12" s="538"/>
      <c r="XDW12" s="538"/>
      <c r="XDX12" s="538"/>
      <c r="XDY12" s="538"/>
      <c r="XDZ12" s="538"/>
      <c r="XEA12" s="538"/>
      <c r="XEB12" s="538"/>
      <c r="XEC12" s="538"/>
      <c r="XED12" s="538"/>
      <c r="XEE12" s="538"/>
      <c r="XEF12" s="538"/>
      <c r="XEG12" s="538"/>
      <c r="XEH12" s="538"/>
      <c r="XEI12" s="538"/>
      <c r="XEJ12" s="538"/>
      <c r="XEK12" s="538"/>
      <c r="XEL12" s="538"/>
      <c r="XEM12" s="538"/>
      <c r="XEN12" s="538"/>
      <c r="XEO12" s="538"/>
      <c r="XEP12" s="538"/>
      <c r="XEQ12" s="538"/>
    </row>
    <row r="13" spans="1:16371">
      <c r="A13" s="547" t="s">
        <v>100</v>
      </c>
      <c r="B13" s="538"/>
      <c r="C13" s="538"/>
      <c r="D13" s="538"/>
      <c r="E13" s="538"/>
      <c r="F13" s="538"/>
      <c r="G13" s="537">
        <v>250604516</v>
      </c>
      <c r="H13" s="537">
        <v>163862656</v>
      </c>
      <c r="I13" s="549">
        <v>0.65386952563935441</v>
      </c>
      <c r="J13" s="537"/>
      <c r="K13" s="537">
        <v>56316893</v>
      </c>
      <c r="L13" s="551">
        <v>0.34368351139139353</v>
      </c>
      <c r="M13" s="537">
        <v>69957213</v>
      </c>
      <c r="N13" s="551">
        <v>0.42692590677890635</v>
      </c>
      <c r="O13" s="537">
        <v>33656442</v>
      </c>
      <c r="P13" s="551">
        <v>0.20539421745977315</v>
      </c>
      <c r="Q13" s="537">
        <v>3933071</v>
      </c>
      <c r="R13" s="551">
        <v>2.4002241242812517E-2</v>
      </c>
      <c r="S13" s="537">
        <v>0</v>
      </c>
      <c r="T13" s="537">
        <v>0</v>
      </c>
      <c r="U13" s="537"/>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c r="BI13" s="538"/>
      <c r="BJ13" s="538"/>
      <c r="BK13" s="538"/>
      <c r="BL13" s="538"/>
      <c r="BM13" s="538"/>
      <c r="BN13" s="538"/>
      <c r="BO13" s="538"/>
      <c r="BP13" s="538"/>
      <c r="BQ13" s="538"/>
      <c r="BR13" s="538"/>
      <c r="BS13" s="538"/>
      <c r="BT13" s="538"/>
      <c r="BU13" s="538"/>
      <c r="BV13" s="538"/>
      <c r="BW13" s="538"/>
      <c r="BX13" s="538"/>
      <c r="BY13" s="538"/>
      <c r="BZ13" s="538"/>
      <c r="CA13" s="538"/>
      <c r="CB13" s="538"/>
      <c r="CC13" s="538"/>
      <c r="CD13" s="538"/>
      <c r="CE13" s="538"/>
      <c r="CF13" s="538"/>
      <c r="CG13" s="538"/>
      <c r="CH13" s="538"/>
      <c r="CI13" s="538"/>
      <c r="CJ13" s="538"/>
      <c r="CK13" s="538"/>
      <c r="CL13" s="538"/>
      <c r="CM13" s="538"/>
      <c r="CN13" s="538"/>
      <c r="CO13" s="538"/>
      <c r="CP13" s="538"/>
      <c r="CQ13" s="538"/>
      <c r="CR13" s="538"/>
      <c r="CS13" s="538"/>
      <c r="CT13" s="538"/>
      <c r="CU13" s="538"/>
      <c r="CV13" s="538"/>
      <c r="CW13" s="538"/>
      <c r="CX13" s="538"/>
      <c r="CY13" s="538"/>
      <c r="CZ13" s="538"/>
      <c r="DA13" s="538"/>
      <c r="DB13" s="538"/>
      <c r="DC13" s="538"/>
      <c r="DD13" s="538"/>
      <c r="DE13" s="538"/>
      <c r="DF13" s="538"/>
      <c r="DG13" s="538"/>
      <c r="DH13" s="538"/>
      <c r="DI13" s="538"/>
      <c r="DJ13" s="538"/>
      <c r="DK13" s="538"/>
      <c r="DL13" s="538"/>
      <c r="DM13" s="538"/>
      <c r="DN13" s="538"/>
      <c r="DO13" s="538"/>
      <c r="DP13" s="538"/>
      <c r="DQ13" s="538"/>
      <c r="DR13" s="538"/>
      <c r="DS13" s="538"/>
      <c r="DT13" s="538"/>
      <c r="DU13" s="538"/>
      <c r="DV13" s="538"/>
      <c r="DW13" s="538"/>
      <c r="DX13" s="538"/>
      <c r="DY13" s="538"/>
      <c r="DZ13" s="538"/>
      <c r="EA13" s="538"/>
      <c r="EB13" s="538"/>
      <c r="EC13" s="538"/>
      <c r="ED13" s="538"/>
      <c r="EE13" s="538"/>
      <c r="EF13" s="538"/>
      <c r="EG13" s="538"/>
      <c r="EH13" s="538"/>
      <c r="EI13" s="538"/>
      <c r="EJ13" s="538"/>
      <c r="EK13" s="538"/>
      <c r="EL13" s="538"/>
      <c r="EM13" s="538"/>
      <c r="EN13" s="538"/>
      <c r="EO13" s="538"/>
      <c r="EP13" s="538"/>
      <c r="EQ13" s="538"/>
      <c r="ER13" s="538"/>
      <c r="ES13" s="538"/>
      <c r="ET13" s="538"/>
      <c r="EU13" s="538"/>
      <c r="EV13" s="538"/>
      <c r="EW13" s="538"/>
      <c r="EX13" s="538"/>
      <c r="EY13" s="538"/>
      <c r="EZ13" s="538"/>
      <c r="FA13" s="538"/>
      <c r="FB13" s="538"/>
      <c r="FC13" s="538"/>
      <c r="FD13" s="538"/>
      <c r="FE13" s="538"/>
      <c r="FF13" s="538"/>
      <c r="FG13" s="538"/>
      <c r="FH13" s="538"/>
      <c r="FI13" s="538"/>
      <c r="FJ13" s="538"/>
      <c r="FK13" s="538"/>
      <c r="FL13" s="538"/>
      <c r="FM13" s="538"/>
      <c r="FN13" s="538"/>
      <c r="FO13" s="538"/>
      <c r="FP13" s="538"/>
      <c r="FQ13" s="538"/>
      <c r="FR13" s="538"/>
      <c r="FS13" s="538"/>
      <c r="FT13" s="538"/>
      <c r="FU13" s="538"/>
      <c r="FV13" s="538"/>
      <c r="FW13" s="538"/>
      <c r="FX13" s="538"/>
      <c r="FY13" s="538"/>
      <c r="FZ13" s="538"/>
      <c r="GA13" s="538"/>
      <c r="GB13" s="538"/>
      <c r="GC13" s="538"/>
      <c r="GD13" s="538"/>
      <c r="GE13" s="538"/>
      <c r="GF13" s="538"/>
      <c r="GG13" s="538"/>
      <c r="GH13" s="538"/>
      <c r="GI13" s="538"/>
      <c r="GJ13" s="538"/>
      <c r="GK13" s="538"/>
      <c r="GL13" s="538"/>
      <c r="GM13" s="538"/>
      <c r="GN13" s="538"/>
      <c r="GO13" s="538"/>
      <c r="GP13" s="538"/>
      <c r="GQ13" s="538"/>
      <c r="GR13" s="538"/>
      <c r="GS13" s="538"/>
      <c r="GT13" s="538"/>
      <c r="GU13" s="538"/>
      <c r="GV13" s="538"/>
      <c r="GW13" s="538"/>
      <c r="GX13" s="538"/>
      <c r="GY13" s="538"/>
      <c r="GZ13" s="538"/>
      <c r="HA13" s="538"/>
      <c r="HB13" s="538"/>
      <c r="HC13" s="538"/>
      <c r="HD13" s="538"/>
      <c r="HE13" s="538"/>
      <c r="HF13" s="538"/>
      <c r="HG13" s="538"/>
      <c r="HH13" s="538"/>
      <c r="HI13" s="538"/>
      <c r="HJ13" s="538"/>
      <c r="HK13" s="538"/>
      <c r="HL13" s="538"/>
      <c r="HM13" s="538"/>
      <c r="HN13" s="538"/>
      <c r="HO13" s="538"/>
      <c r="HP13" s="538"/>
      <c r="HQ13" s="538"/>
      <c r="HR13" s="538"/>
      <c r="HS13" s="538"/>
      <c r="HT13" s="538"/>
      <c r="HU13" s="538"/>
      <c r="HV13" s="538"/>
      <c r="HW13" s="538"/>
      <c r="HX13" s="538"/>
      <c r="HY13" s="538"/>
      <c r="HZ13" s="538"/>
      <c r="IA13" s="538"/>
      <c r="IB13" s="538"/>
      <c r="IC13" s="538"/>
      <c r="ID13" s="538"/>
      <c r="IE13" s="538"/>
      <c r="IF13" s="538"/>
      <c r="IG13" s="538"/>
      <c r="IH13" s="538"/>
      <c r="II13" s="538"/>
      <c r="IJ13" s="538"/>
      <c r="IK13" s="538"/>
      <c r="IL13" s="538"/>
      <c r="IM13" s="538"/>
      <c r="IN13" s="538"/>
      <c r="IO13" s="538"/>
      <c r="IP13" s="538"/>
      <c r="IQ13" s="538"/>
      <c r="IR13" s="538"/>
      <c r="IS13" s="538"/>
      <c r="IT13" s="538"/>
      <c r="IU13" s="538"/>
      <c r="IV13" s="538"/>
      <c r="IW13" s="538"/>
      <c r="IX13" s="538"/>
      <c r="IY13" s="538"/>
      <c r="IZ13" s="538"/>
      <c r="JA13" s="538"/>
      <c r="JB13" s="538"/>
      <c r="JC13" s="538"/>
      <c r="JD13" s="538"/>
      <c r="JE13" s="538"/>
      <c r="JF13" s="538"/>
      <c r="JG13" s="538"/>
      <c r="JH13" s="538"/>
      <c r="JI13" s="538"/>
      <c r="JJ13" s="538"/>
      <c r="JK13" s="538"/>
      <c r="JL13" s="538"/>
      <c r="JM13" s="538"/>
      <c r="JN13" s="538"/>
      <c r="JO13" s="538"/>
      <c r="JP13" s="538"/>
      <c r="JQ13" s="538"/>
      <c r="JR13" s="538"/>
      <c r="JS13" s="538"/>
      <c r="JT13" s="538"/>
      <c r="JU13" s="538"/>
      <c r="JV13" s="538"/>
      <c r="JW13" s="538"/>
      <c r="JX13" s="538"/>
      <c r="JY13" s="538"/>
      <c r="JZ13" s="538"/>
      <c r="KA13" s="538"/>
      <c r="KB13" s="538"/>
      <c r="KC13" s="538"/>
      <c r="KD13" s="538"/>
      <c r="KE13" s="538"/>
      <c r="KF13" s="538"/>
      <c r="KG13" s="538"/>
      <c r="KH13" s="538"/>
      <c r="KI13" s="538"/>
      <c r="KJ13" s="538"/>
      <c r="KK13" s="538"/>
      <c r="KL13" s="538"/>
      <c r="KM13" s="538"/>
      <c r="KN13" s="538"/>
      <c r="KO13" s="538"/>
      <c r="KP13" s="538"/>
      <c r="KQ13" s="538"/>
      <c r="KR13" s="538"/>
      <c r="KS13" s="538"/>
      <c r="KT13" s="538"/>
      <c r="KU13" s="538"/>
      <c r="KV13" s="538"/>
      <c r="KW13" s="538"/>
      <c r="KX13" s="538"/>
      <c r="KY13" s="538"/>
      <c r="KZ13" s="538"/>
      <c r="LA13" s="538"/>
      <c r="LB13" s="538"/>
      <c r="LC13" s="538"/>
      <c r="LD13" s="538"/>
      <c r="LE13" s="538"/>
      <c r="LF13" s="538"/>
      <c r="LG13" s="538"/>
      <c r="LH13" s="538"/>
      <c r="LI13" s="538"/>
      <c r="LJ13" s="538"/>
      <c r="LK13" s="538"/>
      <c r="LL13" s="538"/>
      <c r="LM13" s="538"/>
      <c r="LN13" s="538"/>
      <c r="LO13" s="538"/>
      <c r="LP13" s="538"/>
      <c r="LQ13" s="538"/>
      <c r="LR13" s="538"/>
      <c r="LS13" s="538"/>
      <c r="LT13" s="538"/>
      <c r="LU13" s="538"/>
      <c r="LV13" s="538"/>
      <c r="LW13" s="538"/>
      <c r="LX13" s="538"/>
      <c r="LY13" s="538"/>
      <c r="LZ13" s="538"/>
      <c r="MA13" s="538"/>
      <c r="MB13" s="538"/>
      <c r="MC13" s="538"/>
      <c r="MD13" s="538"/>
      <c r="ME13" s="538"/>
      <c r="MF13" s="538"/>
      <c r="MG13" s="538"/>
      <c r="MH13" s="538"/>
      <c r="MI13" s="538"/>
      <c r="MJ13" s="538"/>
      <c r="MK13" s="538"/>
      <c r="ML13" s="538"/>
      <c r="MM13" s="538"/>
      <c r="MN13" s="538"/>
      <c r="MO13" s="538"/>
      <c r="MP13" s="538"/>
      <c r="MQ13" s="538"/>
      <c r="MR13" s="538"/>
      <c r="MS13" s="538"/>
      <c r="MT13" s="538"/>
      <c r="MU13" s="538"/>
      <c r="MV13" s="538"/>
      <c r="MW13" s="538"/>
      <c r="MX13" s="538"/>
      <c r="MY13" s="538"/>
      <c r="MZ13" s="538"/>
      <c r="NA13" s="538"/>
      <c r="NB13" s="538"/>
      <c r="NC13" s="538"/>
      <c r="ND13" s="538"/>
      <c r="NE13" s="538"/>
      <c r="NF13" s="538"/>
      <c r="NG13" s="538"/>
      <c r="NH13" s="538"/>
      <c r="NI13" s="538"/>
      <c r="NJ13" s="538"/>
      <c r="NK13" s="538"/>
      <c r="NL13" s="538"/>
      <c r="NM13" s="538"/>
      <c r="NN13" s="538"/>
      <c r="NO13" s="538"/>
      <c r="NP13" s="538"/>
      <c r="NQ13" s="538"/>
      <c r="NR13" s="538"/>
      <c r="NS13" s="538"/>
      <c r="NT13" s="538"/>
      <c r="NU13" s="538"/>
      <c r="NV13" s="538"/>
      <c r="NW13" s="538"/>
      <c r="NX13" s="538"/>
      <c r="NY13" s="538"/>
      <c r="NZ13" s="538"/>
      <c r="OA13" s="538"/>
      <c r="OB13" s="538"/>
      <c r="OC13" s="538"/>
      <c r="OD13" s="538"/>
      <c r="OE13" s="538"/>
      <c r="OF13" s="538"/>
      <c r="OG13" s="538"/>
      <c r="OH13" s="538"/>
      <c r="OI13" s="538"/>
      <c r="OJ13" s="538"/>
      <c r="OK13" s="538"/>
      <c r="OL13" s="538"/>
      <c r="OM13" s="538"/>
      <c r="ON13" s="538"/>
      <c r="OO13" s="538"/>
      <c r="OP13" s="538"/>
      <c r="OQ13" s="538"/>
      <c r="OR13" s="538"/>
      <c r="OS13" s="538"/>
      <c r="OT13" s="538"/>
      <c r="OU13" s="538"/>
      <c r="OV13" s="538"/>
      <c r="OW13" s="538"/>
      <c r="OX13" s="538"/>
      <c r="OY13" s="538"/>
      <c r="OZ13" s="538"/>
      <c r="PA13" s="538"/>
      <c r="PB13" s="538"/>
      <c r="PC13" s="538"/>
      <c r="PD13" s="538"/>
      <c r="PE13" s="538"/>
      <c r="PF13" s="538"/>
      <c r="PG13" s="538"/>
      <c r="PH13" s="538"/>
      <c r="PI13" s="538"/>
      <c r="PJ13" s="538"/>
      <c r="PK13" s="538"/>
      <c r="PL13" s="538"/>
      <c r="PM13" s="538"/>
      <c r="PN13" s="538"/>
      <c r="PO13" s="538"/>
      <c r="PP13" s="538"/>
      <c r="PQ13" s="538"/>
      <c r="PR13" s="538"/>
      <c r="PS13" s="538"/>
      <c r="PT13" s="538"/>
      <c r="PU13" s="538"/>
      <c r="PV13" s="538"/>
      <c r="PW13" s="538"/>
      <c r="PX13" s="538"/>
      <c r="PY13" s="538"/>
      <c r="PZ13" s="538"/>
      <c r="QA13" s="538"/>
      <c r="QB13" s="538"/>
      <c r="QC13" s="538"/>
      <c r="QD13" s="538"/>
      <c r="QE13" s="538"/>
      <c r="QF13" s="538"/>
      <c r="QG13" s="538"/>
      <c r="QH13" s="538"/>
      <c r="QI13" s="538"/>
      <c r="QJ13" s="538"/>
      <c r="QK13" s="538"/>
      <c r="QL13" s="538"/>
      <c r="QM13" s="538"/>
      <c r="QN13" s="538"/>
      <c r="QO13" s="538"/>
      <c r="QP13" s="538"/>
      <c r="QQ13" s="538"/>
      <c r="QR13" s="538"/>
      <c r="QS13" s="538"/>
      <c r="QT13" s="538"/>
      <c r="QU13" s="538"/>
      <c r="QV13" s="538"/>
      <c r="QW13" s="538"/>
      <c r="QX13" s="538"/>
      <c r="QY13" s="538"/>
      <c r="QZ13" s="538"/>
      <c r="RA13" s="538"/>
      <c r="RB13" s="538"/>
      <c r="RC13" s="538"/>
      <c r="RD13" s="538"/>
      <c r="RE13" s="538"/>
      <c r="RF13" s="538"/>
      <c r="RG13" s="538"/>
      <c r="RH13" s="538"/>
      <c r="RI13" s="538"/>
      <c r="RJ13" s="538"/>
      <c r="RK13" s="538"/>
      <c r="RL13" s="538"/>
      <c r="RM13" s="538"/>
      <c r="RN13" s="538"/>
      <c r="RO13" s="538"/>
      <c r="RP13" s="538"/>
      <c r="RQ13" s="538"/>
      <c r="RR13" s="538"/>
      <c r="RS13" s="538"/>
      <c r="RT13" s="538"/>
      <c r="RU13" s="538"/>
      <c r="RV13" s="538"/>
      <c r="RW13" s="538"/>
      <c r="RX13" s="538"/>
      <c r="RY13" s="538"/>
      <c r="RZ13" s="538"/>
      <c r="SA13" s="538"/>
      <c r="SB13" s="538"/>
      <c r="SC13" s="538"/>
      <c r="SD13" s="538"/>
      <c r="SE13" s="538"/>
      <c r="SF13" s="538"/>
      <c r="SG13" s="538"/>
      <c r="SH13" s="538"/>
      <c r="SI13" s="538"/>
      <c r="SJ13" s="538"/>
      <c r="SK13" s="538"/>
      <c r="SL13" s="538"/>
      <c r="SM13" s="538"/>
      <c r="SN13" s="538"/>
      <c r="SO13" s="538"/>
      <c r="SP13" s="538"/>
      <c r="SQ13" s="538"/>
      <c r="SR13" s="538"/>
      <c r="SS13" s="538"/>
      <c r="ST13" s="538"/>
      <c r="SU13" s="538"/>
      <c r="SV13" s="538"/>
      <c r="SW13" s="538"/>
      <c r="SX13" s="538"/>
      <c r="SY13" s="538"/>
      <c r="SZ13" s="538"/>
      <c r="TA13" s="538"/>
      <c r="TB13" s="538"/>
      <c r="TC13" s="538"/>
      <c r="TD13" s="538"/>
      <c r="TE13" s="538"/>
      <c r="TF13" s="538"/>
      <c r="TG13" s="538"/>
      <c r="TH13" s="538"/>
      <c r="TI13" s="538"/>
      <c r="TJ13" s="538"/>
      <c r="TK13" s="538"/>
      <c r="TL13" s="538"/>
      <c r="TM13" s="538"/>
      <c r="TN13" s="538"/>
      <c r="TO13" s="538"/>
      <c r="TP13" s="538"/>
      <c r="TQ13" s="538"/>
      <c r="TR13" s="538"/>
      <c r="TS13" s="538"/>
      <c r="TT13" s="538"/>
      <c r="TU13" s="538"/>
      <c r="TV13" s="538"/>
      <c r="TW13" s="538"/>
      <c r="TX13" s="538"/>
      <c r="TY13" s="538"/>
      <c r="TZ13" s="538"/>
      <c r="UA13" s="538"/>
      <c r="UB13" s="538"/>
      <c r="UC13" s="538"/>
      <c r="UD13" s="538"/>
      <c r="UE13" s="538"/>
      <c r="UF13" s="538"/>
      <c r="UG13" s="538"/>
      <c r="UH13" s="538"/>
      <c r="UI13" s="538"/>
      <c r="UJ13" s="538"/>
      <c r="UK13" s="538"/>
      <c r="UL13" s="538"/>
      <c r="UM13" s="538"/>
      <c r="UN13" s="538"/>
      <c r="UO13" s="538"/>
      <c r="UP13" s="538"/>
      <c r="UQ13" s="538"/>
      <c r="UR13" s="538"/>
      <c r="US13" s="538"/>
      <c r="UT13" s="538"/>
      <c r="UU13" s="538"/>
      <c r="UV13" s="538"/>
      <c r="UW13" s="538"/>
      <c r="UX13" s="538"/>
      <c r="UY13" s="538"/>
      <c r="UZ13" s="538"/>
      <c r="VA13" s="538"/>
      <c r="VB13" s="538"/>
      <c r="VC13" s="538"/>
      <c r="VD13" s="538"/>
      <c r="VE13" s="538"/>
      <c r="VF13" s="538"/>
      <c r="VG13" s="538"/>
      <c r="VH13" s="538"/>
      <c r="VI13" s="538"/>
      <c r="VJ13" s="538"/>
      <c r="VK13" s="538"/>
      <c r="VL13" s="538"/>
      <c r="VM13" s="538"/>
      <c r="VN13" s="538"/>
      <c r="VO13" s="538"/>
      <c r="VP13" s="538"/>
      <c r="VQ13" s="538"/>
      <c r="VR13" s="538"/>
      <c r="VS13" s="538"/>
      <c r="VT13" s="538"/>
      <c r="VU13" s="538"/>
      <c r="VV13" s="538"/>
      <c r="VW13" s="538"/>
      <c r="VX13" s="538"/>
      <c r="VY13" s="538"/>
      <c r="VZ13" s="538"/>
      <c r="WA13" s="538"/>
      <c r="WB13" s="538"/>
      <c r="WC13" s="538"/>
      <c r="WD13" s="538"/>
      <c r="WE13" s="538"/>
      <c r="WF13" s="538"/>
      <c r="WG13" s="538"/>
      <c r="WH13" s="538"/>
      <c r="WI13" s="538"/>
      <c r="WJ13" s="538"/>
      <c r="WK13" s="538"/>
      <c r="WL13" s="538"/>
      <c r="WM13" s="538"/>
      <c r="WN13" s="538"/>
      <c r="WO13" s="538"/>
      <c r="WP13" s="538"/>
      <c r="WQ13" s="538"/>
      <c r="WR13" s="538"/>
      <c r="WS13" s="538"/>
      <c r="WT13" s="538"/>
      <c r="WU13" s="538"/>
      <c r="WV13" s="538"/>
      <c r="WW13" s="538"/>
      <c r="WX13" s="538"/>
      <c r="WY13" s="538"/>
      <c r="WZ13" s="538"/>
      <c r="XA13" s="538"/>
      <c r="XB13" s="538"/>
      <c r="XC13" s="538"/>
      <c r="XD13" s="538"/>
      <c r="XE13" s="538"/>
      <c r="XF13" s="538"/>
      <c r="XG13" s="538"/>
      <c r="XH13" s="538"/>
      <c r="XI13" s="538"/>
      <c r="XJ13" s="538"/>
      <c r="XK13" s="538"/>
      <c r="XL13" s="538"/>
      <c r="XM13" s="538"/>
      <c r="XN13" s="538"/>
      <c r="XO13" s="538"/>
      <c r="XP13" s="538"/>
      <c r="XQ13" s="538"/>
      <c r="XR13" s="538"/>
      <c r="XS13" s="538"/>
      <c r="XT13" s="538"/>
      <c r="XU13" s="538"/>
      <c r="XV13" s="538"/>
      <c r="XW13" s="538"/>
      <c r="XX13" s="538"/>
      <c r="XY13" s="538"/>
      <c r="XZ13" s="538"/>
      <c r="YA13" s="538"/>
      <c r="YB13" s="538"/>
      <c r="YC13" s="538"/>
      <c r="YD13" s="538"/>
      <c r="YE13" s="538"/>
      <c r="YF13" s="538"/>
      <c r="YG13" s="538"/>
      <c r="YH13" s="538"/>
      <c r="YI13" s="538"/>
      <c r="YJ13" s="538"/>
      <c r="YK13" s="538"/>
      <c r="YL13" s="538"/>
      <c r="YM13" s="538"/>
      <c r="YN13" s="538"/>
      <c r="YO13" s="538"/>
      <c r="YP13" s="538"/>
      <c r="YQ13" s="538"/>
      <c r="YR13" s="538"/>
      <c r="YS13" s="538"/>
      <c r="YT13" s="538"/>
      <c r="YU13" s="538"/>
      <c r="YV13" s="538"/>
      <c r="YW13" s="538"/>
      <c r="YX13" s="538"/>
      <c r="YY13" s="538"/>
      <c r="YZ13" s="538"/>
      <c r="ZA13" s="538"/>
      <c r="ZB13" s="538"/>
      <c r="ZC13" s="538"/>
      <c r="ZD13" s="538"/>
      <c r="ZE13" s="538"/>
      <c r="ZF13" s="538"/>
      <c r="ZG13" s="538"/>
      <c r="ZH13" s="538"/>
      <c r="ZI13" s="538"/>
      <c r="ZJ13" s="538"/>
      <c r="ZK13" s="538"/>
      <c r="ZL13" s="538"/>
      <c r="ZM13" s="538"/>
      <c r="ZN13" s="538"/>
      <c r="ZO13" s="538"/>
      <c r="ZP13" s="538"/>
      <c r="ZQ13" s="538"/>
      <c r="ZR13" s="538"/>
      <c r="ZS13" s="538"/>
      <c r="ZT13" s="538"/>
      <c r="ZU13" s="538"/>
      <c r="ZV13" s="538"/>
      <c r="ZW13" s="538"/>
      <c r="ZX13" s="538"/>
      <c r="ZY13" s="538"/>
      <c r="ZZ13" s="538"/>
      <c r="AAA13" s="538"/>
      <c r="AAB13" s="538"/>
      <c r="AAC13" s="538"/>
      <c r="AAD13" s="538"/>
      <c r="AAE13" s="538"/>
      <c r="AAF13" s="538"/>
      <c r="AAG13" s="538"/>
      <c r="AAH13" s="538"/>
      <c r="AAI13" s="538"/>
      <c r="AAJ13" s="538"/>
      <c r="AAK13" s="538"/>
      <c r="AAL13" s="538"/>
      <c r="AAM13" s="538"/>
      <c r="AAN13" s="538"/>
      <c r="AAO13" s="538"/>
      <c r="AAP13" s="538"/>
      <c r="AAQ13" s="538"/>
      <c r="AAR13" s="538"/>
      <c r="AAS13" s="538"/>
      <c r="AAT13" s="538"/>
      <c r="AAU13" s="538"/>
      <c r="AAV13" s="538"/>
      <c r="AAW13" s="538"/>
      <c r="AAX13" s="538"/>
      <c r="AAY13" s="538"/>
      <c r="AAZ13" s="538"/>
      <c r="ABA13" s="538"/>
      <c r="ABB13" s="538"/>
      <c r="ABC13" s="538"/>
      <c r="ABD13" s="538"/>
      <c r="ABE13" s="538"/>
      <c r="ABF13" s="538"/>
      <c r="ABG13" s="538"/>
      <c r="ABH13" s="538"/>
      <c r="ABI13" s="538"/>
      <c r="ABJ13" s="538"/>
      <c r="ABK13" s="538"/>
      <c r="ABL13" s="538"/>
      <c r="ABM13" s="538"/>
      <c r="ABN13" s="538"/>
      <c r="ABO13" s="538"/>
      <c r="ABP13" s="538"/>
      <c r="ABQ13" s="538"/>
      <c r="ABR13" s="538"/>
      <c r="ABS13" s="538"/>
      <c r="ABT13" s="538"/>
      <c r="ABU13" s="538"/>
      <c r="ABV13" s="538"/>
      <c r="ABW13" s="538"/>
      <c r="ABX13" s="538"/>
      <c r="ABY13" s="538"/>
      <c r="ABZ13" s="538"/>
      <c r="ACA13" s="538"/>
      <c r="ACB13" s="538"/>
      <c r="ACC13" s="538"/>
      <c r="ACD13" s="538"/>
      <c r="ACE13" s="538"/>
      <c r="ACF13" s="538"/>
      <c r="ACG13" s="538"/>
      <c r="ACH13" s="538"/>
      <c r="ACI13" s="538"/>
      <c r="ACJ13" s="538"/>
      <c r="ACK13" s="538"/>
      <c r="ACL13" s="538"/>
      <c r="ACM13" s="538"/>
      <c r="ACN13" s="538"/>
      <c r="ACO13" s="538"/>
      <c r="ACP13" s="538"/>
      <c r="ACQ13" s="538"/>
      <c r="ACR13" s="538"/>
      <c r="ACS13" s="538"/>
      <c r="ACT13" s="538"/>
      <c r="ACU13" s="538"/>
      <c r="ACV13" s="538"/>
      <c r="ACW13" s="538"/>
      <c r="ACX13" s="538"/>
      <c r="ACY13" s="538"/>
      <c r="ACZ13" s="538"/>
      <c r="ADA13" s="538"/>
      <c r="ADB13" s="538"/>
      <c r="ADC13" s="538"/>
      <c r="ADD13" s="538"/>
      <c r="ADE13" s="538"/>
      <c r="ADF13" s="538"/>
      <c r="ADG13" s="538"/>
      <c r="ADH13" s="538"/>
      <c r="ADI13" s="538"/>
      <c r="ADJ13" s="538"/>
      <c r="ADK13" s="538"/>
      <c r="ADL13" s="538"/>
      <c r="ADM13" s="538"/>
      <c r="ADN13" s="538"/>
      <c r="ADO13" s="538"/>
      <c r="ADP13" s="538"/>
      <c r="ADQ13" s="538"/>
      <c r="ADR13" s="538"/>
      <c r="ADS13" s="538"/>
      <c r="ADT13" s="538"/>
      <c r="ADU13" s="538"/>
      <c r="ADV13" s="538"/>
      <c r="ADW13" s="538"/>
      <c r="ADX13" s="538"/>
      <c r="ADY13" s="538"/>
      <c r="ADZ13" s="538"/>
      <c r="AEA13" s="538"/>
      <c r="AEB13" s="538"/>
      <c r="AEC13" s="538"/>
      <c r="AED13" s="538"/>
      <c r="AEE13" s="538"/>
      <c r="AEF13" s="538"/>
      <c r="AEG13" s="538"/>
      <c r="AEH13" s="538"/>
      <c r="AEI13" s="538"/>
      <c r="AEJ13" s="538"/>
      <c r="AEK13" s="538"/>
      <c r="AEL13" s="538"/>
      <c r="AEM13" s="538"/>
      <c r="AEN13" s="538"/>
      <c r="AEO13" s="538"/>
      <c r="AEP13" s="538"/>
      <c r="AEQ13" s="538"/>
      <c r="AER13" s="538"/>
      <c r="AES13" s="538"/>
      <c r="AET13" s="538"/>
      <c r="AEU13" s="538"/>
      <c r="AEV13" s="538"/>
      <c r="AEW13" s="538"/>
      <c r="AEX13" s="538"/>
      <c r="AEY13" s="538"/>
      <c r="AEZ13" s="538"/>
      <c r="AFA13" s="538"/>
      <c r="AFB13" s="538"/>
      <c r="AFC13" s="538"/>
      <c r="AFD13" s="538"/>
      <c r="AFE13" s="538"/>
      <c r="AFF13" s="538"/>
      <c r="AFG13" s="538"/>
      <c r="AFH13" s="538"/>
      <c r="AFI13" s="538"/>
      <c r="AFJ13" s="538"/>
      <c r="AFK13" s="538"/>
      <c r="AFL13" s="538"/>
      <c r="AFM13" s="538"/>
      <c r="AFN13" s="538"/>
      <c r="AFO13" s="538"/>
      <c r="AFP13" s="538"/>
      <c r="AFQ13" s="538"/>
      <c r="AFR13" s="538"/>
      <c r="AFS13" s="538"/>
      <c r="AFT13" s="538"/>
      <c r="AFU13" s="538"/>
      <c r="AFV13" s="538"/>
      <c r="AFW13" s="538"/>
      <c r="AFX13" s="538"/>
      <c r="AFY13" s="538"/>
      <c r="AFZ13" s="538"/>
      <c r="AGA13" s="538"/>
      <c r="AGB13" s="538"/>
      <c r="AGC13" s="538"/>
      <c r="AGD13" s="538"/>
      <c r="AGE13" s="538"/>
      <c r="AGF13" s="538"/>
      <c r="AGG13" s="538"/>
      <c r="AGH13" s="538"/>
      <c r="AGI13" s="538"/>
      <c r="AGJ13" s="538"/>
      <c r="AGK13" s="538"/>
      <c r="AGL13" s="538"/>
      <c r="AGM13" s="538"/>
      <c r="AGN13" s="538"/>
      <c r="AGO13" s="538"/>
      <c r="AGP13" s="538"/>
      <c r="AGQ13" s="538"/>
      <c r="AGR13" s="538"/>
      <c r="AGS13" s="538"/>
      <c r="AGT13" s="538"/>
      <c r="AGU13" s="538"/>
      <c r="AGV13" s="538"/>
      <c r="AGW13" s="538"/>
      <c r="AGX13" s="538"/>
      <c r="AGY13" s="538"/>
      <c r="AGZ13" s="538"/>
      <c r="AHA13" s="538"/>
      <c r="AHB13" s="538"/>
      <c r="AHC13" s="538"/>
      <c r="AHD13" s="538"/>
      <c r="AHE13" s="538"/>
      <c r="AHF13" s="538"/>
      <c r="AHG13" s="538"/>
      <c r="AHH13" s="538"/>
      <c r="AHI13" s="538"/>
      <c r="AHJ13" s="538"/>
      <c r="AHK13" s="538"/>
      <c r="AHL13" s="538"/>
      <c r="AHM13" s="538"/>
      <c r="AHN13" s="538"/>
      <c r="AHO13" s="538"/>
      <c r="AHP13" s="538"/>
      <c r="AHQ13" s="538"/>
      <c r="AHR13" s="538"/>
      <c r="AHS13" s="538"/>
      <c r="AHT13" s="538"/>
      <c r="AHU13" s="538"/>
      <c r="AHV13" s="538"/>
      <c r="AHW13" s="538"/>
      <c r="AHX13" s="538"/>
      <c r="AHY13" s="538"/>
      <c r="AHZ13" s="538"/>
      <c r="AIA13" s="538"/>
      <c r="AIB13" s="538"/>
      <c r="AIC13" s="538"/>
      <c r="AID13" s="538"/>
      <c r="AIE13" s="538"/>
      <c r="AIF13" s="538"/>
      <c r="AIG13" s="538"/>
      <c r="AIH13" s="538"/>
      <c r="AII13" s="538"/>
      <c r="AIJ13" s="538"/>
      <c r="AIK13" s="538"/>
      <c r="AIL13" s="538"/>
      <c r="AIM13" s="538"/>
      <c r="AIN13" s="538"/>
      <c r="AIO13" s="538"/>
      <c r="AIP13" s="538"/>
      <c r="AIQ13" s="538"/>
      <c r="AIR13" s="538"/>
      <c r="AIS13" s="538"/>
      <c r="AIT13" s="538"/>
      <c r="AIU13" s="538"/>
      <c r="AIV13" s="538"/>
      <c r="AIW13" s="538"/>
      <c r="AIX13" s="538"/>
      <c r="AIY13" s="538"/>
      <c r="AIZ13" s="538"/>
      <c r="AJA13" s="538"/>
      <c r="AJB13" s="538"/>
      <c r="AJC13" s="538"/>
      <c r="AJD13" s="538"/>
      <c r="AJE13" s="538"/>
      <c r="AJF13" s="538"/>
      <c r="AJG13" s="538"/>
      <c r="AJH13" s="538"/>
      <c r="AJI13" s="538"/>
      <c r="AJJ13" s="538"/>
      <c r="AJK13" s="538"/>
      <c r="AJL13" s="538"/>
      <c r="AJM13" s="538"/>
      <c r="AJN13" s="538"/>
      <c r="AJO13" s="538"/>
      <c r="AJP13" s="538"/>
      <c r="AJQ13" s="538"/>
      <c r="AJR13" s="538"/>
      <c r="AJS13" s="538"/>
      <c r="AJT13" s="538"/>
      <c r="AJU13" s="538"/>
      <c r="AJV13" s="538"/>
      <c r="AJW13" s="538"/>
      <c r="AJX13" s="538"/>
      <c r="AJY13" s="538"/>
      <c r="AJZ13" s="538"/>
      <c r="AKA13" s="538"/>
      <c r="AKB13" s="538"/>
      <c r="AKC13" s="538"/>
      <c r="AKD13" s="538"/>
      <c r="AKE13" s="538"/>
      <c r="AKF13" s="538"/>
      <c r="AKG13" s="538"/>
      <c r="AKH13" s="538"/>
      <c r="AKI13" s="538"/>
      <c r="AKJ13" s="538"/>
      <c r="AKK13" s="538"/>
      <c r="AKL13" s="538"/>
      <c r="AKM13" s="538"/>
      <c r="AKN13" s="538"/>
      <c r="AKO13" s="538"/>
      <c r="AKP13" s="538"/>
      <c r="AKQ13" s="538"/>
      <c r="AKR13" s="538"/>
      <c r="AKS13" s="538"/>
      <c r="AKT13" s="538"/>
      <c r="AKU13" s="538"/>
      <c r="AKV13" s="538"/>
      <c r="AKW13" s="538"/>
      <c r="AKX13" s="538"/>
      <c r="AKY13" s="538"/>
      <c r="AKZ13" s="538"/>
      <c r="ALA13" s="538"/>
      <c r="ALB13" s="538"/>
      <c r="ALC13" s="538"/>
      <c r="ALD13" s="538"/>
      <c r="ALE13" s="538"/>
      <c r="ALF13" s="538"/>
      <c r="ALG13" s="538"/>
      <c r="ALH13" s="538"/>
      <c r="ALI13" s="538"/>
      <c r="ALJ13" s="538"/>
      <c r="ALK13" s="538"/>
      <c r="ALL13" s="538"/>
      <c r="ALM13" s="538"/>
      <c r="ALN13" s="538"/>
      <c r="ALO13" s="538"/>
      <c r="ALP13" s="538"/>
      <c r="ALQ13" s="538"/>
      <c r="ALR13" s="538"/>
      <c r="ALS13" s="538"/>
      <c r="ALT13" s="538"/>
      <c r="ALU13" s="538"/>
      <c r="ALV13" s="538"/>
      <c r="ALW13" s="538"/>
      <c r="ALX13" s="538"/>
      <c r="ALY13" s="538"/>
      <c r="ALZ13" s="538"/>
      <c r="AMA13" s="538"/>
      <c r="AMB13" s="538"/>
      <c r="AMC13" s="538"/>
      <c r="AMD13" s="538"/>
      <c r="AME13" s="538"/>
      <c r="AMF13" s="538"/>
      <c r="AMG13" s="538"/>
      <c r="AMH13" s="538"/>
      <c r="AMI13" s="538"/>
      <c r="AMJ13" s="538"/>
      <c r="AMK13" s="538"/>
      <c r="AML13" s="538"/>
      <c r="AMM13" s="538"/>
      <c r="AMN13" s="538"/>
      <c r="AMO13" s="538"/>
      <c r="AMP13" s="538"/>
      <c r="AMQ13" s="538"/>
      <c r="AMR13" s="538"/>
      <c r="AMS13" s="538"/>
      <c r="AMT13" s="538"/>
      <c r="AMU13" s="538"/>
      <c r="AMV13" s="538"/>
      <c r="AMW13" s="538"/>
      <c r="AMX13" s="538"/>
      <c r="AMY13" s="538"/>
      <c r="AMZ13" s="538"/>
      <c r="ANA13" s="538"/>
      <c r="ANB13" s="538"/>
      <c r="ANC13" s="538"/>
      <c r="AND13" s="538"/>
      <c r="ANE13" s="538"/>
      <c r="ANF13" s="538"/>
      <c r="ANG13" s="538"/>
      <c r="ANH13" s="538"/>
      <c r="ANI13" s="538"/>
      <c r="ANJ13" s="538"/>
      <c r="ANK13" s="538"/>
      <c r="ANL13" s="538"/>
      <c r="ANM13" s="538"/>
      <c r="ANN13" s="538"/>
      <c r="ANO13" s="538"/>
      <c r="ANP13" s="538"/>
      <c r="ANQ13" s="538"/>
      <c r="ANR13" s="538"/>
      <c r="ANS13" s="538"/>
      <c r="ANT13" s="538"/>
      <c r="ANU13" s="538"/>
      <c r="ANV13" s="538"/>
      <c r="ANW13" s="538"/>
      <c r="ANX13" s="538"/>
      <c r="ANY13" s="538"/>
      <c r="ANZ13" s="538"/>
      <c r="AOA13" s="538"/>
      <c r="AOB13" s="538"/>
      <c r="AOC13" s="538"/>
      <c r="AOD13" s="538"/>
      <c r="AOE13" s="538"/>
      <c r="AOF13" s="538"/>
      <c r="AOG13" s="538"/>
      <c r="AOH13" s="538"/>
      <c r="AOI13" s="538"/>
      <c r="AOJ13" s="538"/>
      <c r="AOK13" s="538"/>
      <c r="AOL13" s="538"/>
      <c r="AOM13" s="538"/>
      <c r="AON13" s="538"/>
      <c r="AOO13" s="538"/>
      <c r="AOP13" s="538"/>
      <c r="AOQ13" s="538"/>
      <c r="AOR13" s="538"/>
      <c r="AOS13" s="538"/>
      <c r="AOT13" s="538"/>
      <c r="AOU13" s="538"/>
      <c r="AOV13" s="538"/>
      <c r="AOW13" s="538"/>
      <c r="AOX13" s="538"/>
      <c r="AOY13" s="538"/>
      <c r="AOZ13" s="538"/>
      <c r="APA13" s="538"/>
      <c r="APB13" s="538"/>
      <c r="APC13" s="538"/>
      <c r="APD13" s="538"/>
      <c r="APE13" s="538"/>
      <c r="APF13" s="538"/>
      <c r="APG13" s="538"/>
      <c r="APH13" s="538"/>
      <c r="API13" s="538"/>
      <c r="APJ13" s="538"/>
      <c r="APK13" s="538"/>
      <c r="APL13" s="538"/>
      <c r="APM13" s="538"/>
      <c r="APN13" s="538"/>
      <c r="APO13" s="538"/>
      <c r="APP13" s="538"/>
      <c r="APQ13" s="538"/>
      <c r="APR13" s="538"/>
      <c r="APS13" s="538"/>
      <c r="APT13" s="538"/>
      <c r="APU13" s="538"/>
      <c r="APV13" s="538"/>
      <c r="APW13" s="538"/>
      <c r="APX13" s="538"/>
      <c r="APY13" s="538"/>
      <c r="APZ13" s="538"/>
      <c r="AQA13" s="538"/>
      <c r="AQB13" s="538"/>
      <c r="AQC13" s="538"/>
      <c r="AQD13" s="538"/>
      <c r="AQE13" s="538"/>
      <c r="AQF13" s="538"/>
      <c r="AQG13" s="538"/>
      <c r="AQH13" s="538"/>
      <c r="AQI13" s="538"/>
      <c r="AQJ13" s="538"/>
      <c r="AQK13" s="538"/>
      <c r="AQL13" s="538"/>
      <c r="AQM13" s="538"/>
      <c r="AQN13" s="538"/>
      <c r="AQO13" s="538"/>
      <c r="AQP13" s="538"/>
      <c r="AQQ13" s="538"/>
      <c r="AQR13" s="538"/>
      <c r="AQS13" s="538"/>
      <c r="AQT13" s="538"/>
      <c r="AQU13" s="538"/>
      <c r="AQV13" s="538"/>
      <c r="AQW13" s="538"/>
      <c r="AQX13" s="538"/>
      <c r="AQY13" s="538"/>
      <c r="AQZ13" s="538"/>
      <c r="ARA13" s="538"/>
      <c r="ARB13" s="538"/>
      <c r="ARC13" s="538"/>
      <c r="ARD13" s="538"/>
      <c r="ARE13" s="538"/>
      <c r="ARF13" s="538"/>
      <c r="ARG13" s="538"/>
      <c r="ARH13" s="538"/>
      <c r="ARI13" s="538"/>
      <c r="ARJ13" s="538"/>
      <c r="ARK13" s="538"/>
      <c r="ARL13" s="538"/>
      <c r="ARM13" s="538"/>
      <c r="ARN13" s="538"/>
      <c r="ARO13" s="538"/>
      <c r="ARP13" s="538"/>
      <c r="ARQ13" s="538"/>
      <c r="ARR13" s="538"/>
      <c r="ARS13" s="538"/>
      <c r="ART13" s="538"/>
      <c r="ARU13" s="538"/>
      <c r="ARV13" s="538"/>
      <c r="ARW13" s="538"/>
      <c r="ARX13" s="538"/>
      <c r="ARY13" s="538"/>
      <c r="ARZ13" s="538"/>
      <c r="ASA13" s="538"/>
      <c r="ASB13" s="538"/>
      <c r="ASC13" s="538"/>
      <c r="ASD13" s="538"/>
      <c r="ASE13" s="538"/>
      <c r="ASF13" s="538"/>
      <c r="ASG13" s="538"/>
      <c r="ASH13" s="538"/>
      <c r="ASI13" s="538"/>
      <c r="ASJ13" s="538"/>
      <c r="ASK13" s="538"/>
      <c r="ASL13" s="538"/>
      <c r="ASM13" s="538"/>
      <c r="ASN13" s="538"/>
      <c r="ASO13" s="538"/>
      <c r="ASP13" s="538"/>
      <c r="ASQ13" s="538"/>
      <c r="ASR13" s="538"/>
      <c r="ASS13" s="538"/>
      <c r="AST13" s="538"/>
      <c r="ASU13" s="538"/>
      <c r="ASV13" s="538"/>
      <c r="ASW13" s="538"/>
      <c r="ASX13" s="538"/>
      <c r="ASY13" s="538"/>
      <c r="ASZ13" s="538"/>
      <c r="ATA13" s="538"/>
      <c r="ATB13" s="538"/>
      <c r="ATC13" s="538"/>
      <c r="ATD13" s="538"/>
      <c r="ATE13" s="538"/>
      <c r="ATF13" s="538"/>
      <c r="ATG13" s="538"/>
      <c r="ATH13" s="538"/>
      <c r="ATI13" s="538"/>
      <c r="ATJ13" s="538"/>
      <c r="ATK13" s="538"/>
      <c r="ATL13" s="538"/>
      <c r="ATM13" s="538"/>
      <c r="ATN13" s="538"/>
      <c r="ATO13" s="538"/>
      <c r="ATP13" s="538"/>
      <c r="ATQ13" s="538"/>
      <c r="ATR13" s="538"/>
      <c r="ATS13" s="538"/>
      <c r="ATT13" s="538"/>
      <c r="ATU13" s="538"/>
      <c r="ATV13" s="538"/>
      <c r="ATW13" s="538"/>
      <c r="ATX13" s="538"/>
      <c r="ATY13" s="538"/>
      <c r="ATZ13" s="538"/>
      <c r="AUA13" s="538"/>
      <c r="AUB13" s="538"/>
      <c r="AUC13" s="538"/>
      <c r="AUD13" s="538"/>
      <c r="AUE13" s="538"/>
      <c r="AUF13" s="538"/>
      <c r="AUG13" s="538"/>
      <c r="AUH13" s="538"/>
      <c r="AUI13" s="538"/>
      <c r="AUJ13" s="538"/>
      <c r="AUK13" s="538"/>
      <c r="AUL13" s="538"/>
      <c r="AUM13" s="538"/>
      <c r="AUN13" s="538"/>
      <c r="AUO13" s="538"/>
      <c r="AUP13" s="538"/>
      <c r="AUQ13" s="538"/>
      <c r="AUR13" s="538"/>
      <c r="AUS13" s="538"/>
      <c r="AUT13" s="538"/>
      <c r="AUU13" s="538"/>
      <c r="AUV13" s="538"/>
      <c r="AUW13" s="538"/>
      <c r="AUX13" s="538"/>
      <c r="AUY13" s="538"/>
      <c r="AUZ13" s="538"/>
      <c r="AVA13" s="538"/>
      <c r="AVB13" s="538"/>
      <c r="AVC13" s="538"/>
      <c r="AVD13" s="538"/>
      <c r="AVE13" s="538"/>
      <c r="AVF13" s="538"/>
      <c r="AVG13" s="538"/>
      <c r="AVH13" s="538"/>
      <c r="AVI13" s="538"/>
      <c r="AVJ13" s="538"/>
      <c r="AVK13" s="538"/>
      <c r="AVL13" s="538"/>
      <c r="AVM13" s="538"/>
      <c r="AVN13" s="538"/>
      <c r="AVO13" s="538"/>
      <c r="AVP13" s="538"/>
      <c r="AVQ13" s="538"/>
      <c r="AVR13" s="538"/>
      <c r="AVS13" s="538"/>
      <c r="AVT13" s="538"/>
      <c r="AVU13" s="538"/>
      <c r="AVV13" s="538"/>
      <c r="AVW13" s="538"/>
      <c r="AVX13" s="538"/>
      <c r="AVY13" s="538"/>
      <c r="AVZ13" s="538"/>
      <c r="AWA13" s="538"/>
      <c r="AWB13" s="538"/>
      <c r="AWC13" s="538"/>
      <c r="AWD13" s="538"/>
      <c r="AWE13" s="538"/>
      <c r="AWF13" s="538"/>
      <c r="AWG13" s="538"/>
      <c r="AWH13" s="538"/>
      <c r="AWI13" s="538"/>
      <c r="AWJ13" s="538"/>
      <c r="AWK13" s="538"/>
      <c r="AWL13" s="538"/>
      <c r="AWM13" s="538"/>
      <c r="AWN13" s="538"/>
      <c r="AWO13" s="538"/>
      <c r="AWP13" s="538"/>
      <c r="AWQ13" s="538"/>
      <c r="AWR13" s="538"/>
      <c r="AWS13" s="538"/>
      <c r="AWT13" s="538"/>
      <c r="AWU13" s="538"/>
      <c r="AWV13" s="538"/>
      <c r="AWW13" s="538"/>
      <c r="AWX13" s="538"/>
      <c r="AWY13" s="538"/>
      <c r="AWZ13" s="538"/>
      <c r="AXA13" s="538"/>
      <c r="AXB13" s="538"/>
      <c r="AXC13" s="538"/>
      <c r="AXD13" s="538"/>
      <c r="AXE13" s="538"/>
      <c r="AXF13" s="538"/>
      <c r="AXG13" s="538"/>
      <c r="AXH13" s="538"/>
      <c r="AXI13" s="538"/>
      <c r="AXJ13" s="538"/>
      <c r="AXK13" s="538"/>
      <c r="AXL13" s="538"/>
      <c r="AXM13" s="538"/>
      <c r="AXN13" s="538"/>
      <c r="AXO13" s="538"/>
      <c r="AXP13" s="538"/>
      <c r="AXQ13" s="538"/>
      <c r="AXR13" s="538"/>
      <c r="AXS13" s="538"/>
      <c r="AXT13" s="538"/>
      <c r="AXU13" s="538"/>
      <c r="AXV13" s="538"/>
      <c r="AXW13" s="538"/>
      <c r="AXX13" s="538"/>
      <c r="AXY13" s="538"/>
      <c r="AXZ13" s="538"/>
      <c r="AYA13" s="538"/>
      <c r="AYB13" s="538"/>
      <c r="AYC13" s="538"/>
      <c r="AYD13" s="538"/>
      <c r="AYE13" s="538"/>
      <c r="AYF13" s="538"/>
      <c r="AYG13" s="538"/>
      <c r="AYH13" s="538"/>
      <c r="AYI13" s="538"/>
      <c r="AYJ13" s="538"/>
      <c r="AYK13" s="538"/>
      <c r="AYL13" s="538"/>
      <c r="AYM13" s="538"/>
      <c r="AYN13" s="538"/>
      <c r="AYO13" s="538"/>
      <c r="AYP13" s="538"/>
      <c r="AYQ13" s="538"/>
      <c r="AYR13" s="538"/>
      <c r="AYS13" s="538"/>
      <c r="AYT13" s="538"/>
      <c r="AYU13" s="538"/>
      <c r="AYV13" s="538"/>
      <c r="AYW13" s="538"/>
      <c r="AYX13" s="538"/>
      <c r="AYY13" s="538"/>
      <c r="AYZ13" s="538"/>
      <c r="AZA13" s="538"/>
      <c r="AZB13" s="538"/>
      <c r="AZC13" s="538"/>
      <c r="AZD13" s="538"/>
      <c r="AZE13" s="538"/>
      <c r="AZF13" s="538"/>
      <c r="AZG13" s="538"/>
      <c r="AZH13" s="538"/>
      <c r="AZI13" s="538"/>
      <c r="AZJ13" s="538"/>
      <c r="AZK13" s="538"/>
      <c r="AZL13" s="538"/>
      <c r="AZM13" s="538"/>
      <c r="AZN13" s="538"/>
      <c r="AZO13" s="538"/>
      <c r="AZP13" s="538"/>
      <c r="AZQ13" s="538"/>
      <c r="AZR13" s="538"/>
      <c r="AZS13" s="538"/>
      <c r="AZT13" s="538"/>
      <c r="AZU13" s="538"/>
      <c r="AZV13" s="538"/>
      <c r="AZW13" s="538"/>
      <c r="AZX13" s="538"/>
      <c r="AZY13" s="538"/>
      <c r="AZZ13" s="538"/>
      <c r="BAA13" s="538"/>
      <c r="BAB13" s="538"/>
      <c r="BAC13" s="538"/>
      <c r="BAD13" s="538"/>
      <c r="BAE13" s="538"/>
      <c r="BAF13" s="538"/>
      <c r="BAG13" s="538"/>
      <c r="BAH13" s="538"/>
      <c r="BAI13" s="538"/>
      <c r="BAJ13" s="538"/>
      <c r="BAK13" s="538"/>
      <c r="BAL13" s="538"/>
      <c r="BAM13" s="538"/>
      <c r="BAN13" s="538"/>
      <c r="BAO13" s="538"/>
      <c r="BAP13" s="538"/>
      <c r="BAQ13" s="538"/>
      <c r="BAR13" s="538"/>
      <c r="BAS13" s="538"/>
      <c r="BAT13" s="538"/>
      <c r="BAU13" s="538"/>
      <c r="BAV13" s="538"/>
      <c r="BAW13" s="538"/>
      <c r="BAX13" s="538"/>
      <c r="BAY13" s="538"/>
      <c r="BAZ13" s="538"/>
      <c r="BBA13" s="538"/>
      <c r="BBB13" s="538"/>
      <c r="BBC13" s="538"/>
      <c r="BBD13" s="538"/>
      <c r="BBE13" s="538"/>
      <c r="BBF13" s="538"/>
      <c r="BBG13" s="538"/>
      <c r="BBH13" s="538"/>
      <c r="BBI13" s="538"/>
      <c r="BBJ13" s="538"/>
      <c r="BBK13" s="538"/>
      <c r="BBL13" s="538"/>
      <c r="BBM13" s="538"/>
      <c r="BBN13" s="538"/>
      <c r="BBO13" s="538"/>
      <c r="BBP13" s="538"/>
      <c r="BBQ13" s="538"/>
      <c r="BBR13" s="538"/>
      <c r="BBS13" s="538"/>
      <c r="BBT13" s="538"/>
      <c r="BBU13" s="538"/>
      <c r="BBV13" s="538"/>
      <c r="BBW13" s="538"/>
      <c r="BBX13" s="538"/>
      <c r="BBY13" s="538"/>
      <c r="BBZ13" s="538"/>
      <c r="BCA13" s="538"/>
      <c r="BCB13" s="538"/>
      <c r="BCC13" s="538"/>
      <c r="BCD13" s="538"/>
      <c r="BCE13" s="538"/>
      <c r="BCF13" s="538"/>
      <c r="BCG13" s="538"/>
      <c r="BCH13" s="538"/>
      <c r="BCI13" s="538"/>
      <c r="BCJ13" s="538"/>
      <c r="BCK13" s="538"/>
      <c r="BCL13" s="538"/>
      <c r="BCM13" s="538"/>
      <c r="BCN13" s="538"/>
      <c r="BCO13" s="538"/>
      <c r="BCP13" s="538"/>
      <c r="BCQ13" s="538"/>
      <c r="BCR13" s="538"/>
      <c r="BCS13" s="538"/>
      <c r="BCT13" s="538"/>
      <c r="BCU13" s="538"/>
      <c r="BCV13" s="538"/>
      <c r="BCW13" s="538"/>
      <c r="BCX13" s="538"/>
      <c r="BCY13" s="538"/>
      <c r="BCZ13" s="538"/>
      <c r="BDA13" s="538"/>
      <c r="BDB13" s="538"/>
      <c r="BDC13" s="538"/>
      <c r="BDD13" s="538"/>
      <c r="BDE13" s="538"/>
      <c r="BDF13" s="538"/>
      <c r="BDG13" s="538"/>
      <c r="BDH13" s="538"/>
      <c r="BDI13" s="538"/>
      <c r="BDJ13" s="538"/>
      <c r="BDK13" s="538"/>
      <c r="BDL13" s="538"/>
      <c r="BDM13" s="538"/>
      <c r="BDN13" s="538"/>
      <c r="BDO13" s="538"/>
      <c r="BDP13" s="538"/>
      <c r="BDQ13" s="538"/>
      <c r="BDR13" s="538"/>
      <c r="BDS13" s="538"/>
      <c r="BDT13" s="538"/>
      <c r="BDU13" s="538"/>
      <c r="BDV13" s="538"/>
      <c r="BDW13" s="538"/>
      <c r="BDX13" s="538"/>
      <c r="BDY13" s="538"/>
      <c r="BDZ13" s="538"/>
      <c r="BEA13" s="538"/>
      <c r="BEB13" s="538"/>
      <c r="BEC13" s="538"/>
      <c r="BED13" s="538"/>
      <c r="BEE13" s="538"/>
      <c r="BEF13" s="538"/>
      <c r="BEG13" s="538"/>
      <c r="BEH13" s="538"/>
      <c r="BEI13" s="538"/>
      <c r="BEJ13" s="538"/>
      <c r="BEK13" s="538"/>
      <c r="BEL13" s="538"/>
      <c r="BEM13" s="538"/>
      <c r="BEN13" s="538"/>
      <c r="BEO13" s="538"/>
      <c r="BEP13" s="538"/>
      <c r="BEQ13" s="538"/>
      <c r="BER13" s="538"/>
      <c r="BES13" s="538"/>
      <c r="BET13" s="538"/>
      <c r="BEU13" s="538"/>
      <c r="BEV13" s="538"/>
      <c r="BEW13" s="538"/>
      <c r="BEX13" s="538"/>
      <c r="BEY13" s="538"/>
      <c r="BEZ13" s="538"/>
      <c r="BFA13" s="538"/>
      <c r="BFB13" s="538"/>
      <c r="BFC13" s="538"/>
      <c r="BFD13" s="538"/>
      <c r="BFE13" s="538"/>
      <c r="BFF13" s="538"/>
      <c r="BFG13" s="538"/>
      <c r="BFH13" s="538"/>
      <c r="BFI13" s="538"/>
      <c r="BFJ13" s="538"/>
      <c r="BFK13" s="538"/>
      <c r="BFL13" s="538"/>
      <c r="BFM13" s="538"/>
      <c r="BFN13" s="538"/>
      <c r="BFO13" s="538"/>
      <c r="BFP13" s="538"/>
      <c r="BFQ13" s="538"/>
      <c r="BFR13" s="538"/>
      <c r="BFS13" s="538"/>
      <c r="BFT13" s="538"/>
      <c r="BFU13" s="538"/>
      <c r="BFV13" s="538"/>
      <c r="BFW13" s="538"/>
      <c r="BFX13" s="538"/>
      <c r="BFY13" s="538"/>
      <c r="BFZ13" s="538"/>
      <c r="BGA13" s="538"/>
      <c r="BGB13" s="538"/>
      <c r="BGC13" s="538"/>
      <c r="BGD13" s="538"/>
      <c r="BGE13" s="538"/>
      <c r="BGF13" s="538"/>
      <c r="BGG13" s="538"/>
      <c r="BGH13" s="538"/>
      <c r="BGI13" s="538"/>
      <c r="BGJ13" s="538"/>
      <c r="BGK13" s="538"/>
      <c r="BGL13" s="538"/>
      <c r="BGM13" s="538"/>
      <c r="BGN13" s="538"/>
      <c r="BGO13" s="538"/>
      <c r="BGP13" s="538"/>
      <c r="BGQ13" s="538"/>
      <c r="BGR13" s="538"/>
      <c r="BGS13" s="538"/>
      <c r="BGT13" s="538"/>
      <c r="BGU13" s="538"/>
      <c r="BGV13" s="538"/>
      <c r="BGW13" s="538"/>
      <c r="BGX13" s="538"/>
      <c r="BGY13" s="538"/>
      <c r="BGZ13" s="538"/>
      <c r="BHA13" s="538"/>
      <c r="BHB13" s="538"/>
      <c r="BHC13" s="538"/>
      <c r="BHD13" s="538"/>
      <c r="BHE13" s="538"/>
      <c r="BHF13" s="538"/>
      <c r="BHG13" s="538"/>
      <c r="BHH13" s="538"/>
      <c r="BHI13" s="538"/>
      <c r="BHJ13" s="538"/>
      <c r="BHK13" s="538"/>
      <c r="BHL13" s="538"/>
      <c r="BHM13" s="538"/>
      <c r="BHN13" s="538"/>
      <c r="BHO13" s="538"/>
      <c r="BHP13" s="538"/>
      <c r="BHQ13" s="538"/>
      <c r="BHR13" s="538"/>
      <c r="BHS13" s="538"/>
      <c r="BHT13" s="538"/>
      <c r="BHU13" s="538"/>
      <c r="BHV13" s="538"/>
      <c r="BHW13" s="538"/>
      <c r="BHX13" s="538"/>
      <c r="BHY13" s="538"/>
      <c r="BHZ13" s="538"/>
      <c r="BIA13" s="538"/>
      <c r="BIB13" s="538"/>
      <c r="BIC13" s="538"/>
      <c r="BID13" s="538"/>
      <c r="BIE13" s="538"/>
      <c r="BIF13" s="538"/>
      <c r="BIG13" s="538"/>
      <c r="BIH13" s="538"/>
      <c r="BII13" s="538"/>
      <c r="BIJ13" s="538"/>
      <c r="BIK13" s="538"/>
      <c r="BIL13" s="538"/>
      <c r="BIM13" s="538"/>
      <c r="BIN13" s="538"/>
      <c r="BIO13" s="538"/>
      <c r="BIP13" s="538"/>
      <c r="BIQ13" s="538"/>
      <c r="BIR13" s="538"/>
      <c r="BIS13" s="538"/>
      <c r="BIT13" s="538"/>
      <c r="BIU13" s="538"/>
      <c r="BIV13" s="538"/>
      <c r="BIW13" s="538"/>
      <c r="BIX13" s="538"/>
      <c r="BIY13" s="538"/>
      <c r="BIZ13" s="538"/>
      <c r="BJA13" s="538"/>
      <c r="BJB13" s="538"/>
      <c r="BJC13" s="538"/>
      <c r="BJD13" s="538"/>
      <c r="BJE13" s="538"/>
      <c r="BJF13" s="538"/>
      <c r="BJG13" s="538"/>
      <c r="BJH13" s="538"/>
      <c r="BJI13" s="538"/>
      <c r="BJJ13" s="538"/>
      <c r="BJK13" s="538"/>
      <c r="BJL13" s="538"/>
      <c r="BJM13" s="538"/>
      <c r="BJN13" s="538"/>
      <c r="BJO13" s="538"/>
      <c r="BJP13" s="538"/>
      <c r="BJQ13" s="538"/>
      <c r="BJR13" s="538"/>
      <c r="BJS13" s="538"/>
      <c r="BJT13" s="538"/>
      <c r="BJU13" s="538"/>
      <c r="BJV13" s="538"/>
      <c r="BJW13" s="538"/>
      <c r="BJX13" s="538"/>
      <c r="BJY13" s="538"/>
      <c r="BJZ13" s="538"/>
      <c r="BKA13" s="538"/>
      <c r="BKB13" s="538"/>
      <c r="BKC13" s="538"/>
      <c r="BKD13" s="538"/>
      <c r="BKE13" s="538"/>
      <c r="BKF13" s="538"/>
      <c r="BKG13" s="538"/>
      <c r="BKH13" s="538"/>
      <c r="BKI13" s="538"/>
      <c r="BKJ13" s="538"/>
      <c r="BKK13" s="538"/>
      <c r="BKL13" s="538"/>
      <c r="BKM13" s="538"/>
      <c r="BKN13" s="538"/>
      <c r="BKO13" s="538"/>
      <c r="BKP13" s="538"/>
      <c r="BKQ13" s="538"/>
      <c r="BKR13" s="538"/>
      <c r="BKS13" s="538"/>
      <c r="BKT13" s="538"/>
      <c r="BKU13" s="538"/>
      <c r="BKV13" s="538"/>
      <c r="BKW13" s="538"/>
      <c r="BKX13" s="538"/>
      <c r="BKY13" s="538"/>
      <c r="BKZ13" s="538"/>
      <c r="BLA13" s="538"/>
      <c r="BLB13" s="538"/>
      <c r="BLC13" s="538"/>
      <c r="BLD13" s="538"/>
      <c r="BLE13" s="538"/>
      <c r="BLF13" s="538"/>
      <c r="BLG13" s="538"/>
      <c r="BLH13" s="538"/>
      <c r="BLI13" s="538"/>
      <c r="BLJ13" s="538"/>
      <c r="BLK13" s="538"/>
      <c r="BLL13" s="538"/>
      <c r="BLM13" s="538"/>
      <c r="BLN13" s="538"/>
      <c r="BLO13" s="538"/>
      <c r="BLP13" s="538"/>
      <c r="BLQ13" s="538"/>
      <c r="BLR13" s="538"/>
      <c r="BLS13" s="538"/>
      <c r="BLT13" s="538"/>
      <c r="BLU13" s="538"/>
      <c r="BLV13" s="538"/>
      <c r="BLW13" s="538"/>
      <c r="BLX13" s="538"/>
      <c r="BLY13" s="538"/>
      <c r="BLZ13" s="538"/>
      <c r="BMA13" s="538"/>
      <c r="BMB13" s="538"/>
      <c r="BMC13" s="538"/>
      <c r="BMD13" s="538"/>
      <c r="BME13" s="538"/>
      <c r="BMF13" s="538"/>
      <c r="BMG13" s="538"/>
      <c r="BMH13" s="538"/>
      <c r="BMI13" s="538"/>
      <c r="BMJ13" s="538"/>
      <c r="BMK13" s="538"/>
      <c r="BML13" s="538"/>
      <c r="BMM13" s="538"/>
      <c r="BMN13" s="538"/>
      <c r="BMO13" s="538"/>
      <c r="BMP13" s="538"/>
      <c r="BMQ13" s="538"/>
      <c r="BMR13" s="538"/>
      <c r="BMS13" s="538"/>
      <c r="BMT13" s="538"/>
      <c r="BMU13" s="538"/>
      <c r="BMV13" s="538"/>
      <c r="BMW13" s="538"/>
      <c r="BMX13" s="538"/>
      <c r="BMY13" s="538"/>
      <c r="BMZ13" s="538"/>
      <c r="BNA13" s="538"/>
      <c r="BNB13" s="538"/>
      <c r="BNC13" s="538"/>
      <c r="BND13" s="538"/>
      <c r="BNE13" s="538"/>
      <c r="BNF13" s="538"/>
      <c r="BNG13" s="538"/>
      <c r="BNH13" s="538"/>
      <c r="BNI13" s="538"/>
      <c r="BNJ13" s="538"/>
      <c r="BNK13" s="538"/>
      <c r="BNL13" s="538"/>
      <c r="BNM13" s="538"/>
      <c r="BNN13" s="538"/>
      <c r="BNO13" s="538"/>
      <c r="BNP13" s="538"/>
      <c r="BNQ13" s="538"/>
      <c r="BNR13" s="538"/>
      <c r="BNS13" s="538"/>
      <c r="BNT13" s="538"/>
      <c r="BNU13" s="538"/>
      <c r="BNV13" s="538"/>
      <c r="BNW13" s="538"/>
      <c r="BNX13" s="538"/>
      <c r="BNY13" s="538"/>
      <c r="BNZ13" s="538"/>
      <c r="BOA13" s="538"/>
      <c r="BOB13" s="538"/>
      <c r="BOC13" s="538"/>
      <c r="BOD13" s="538"/>
      <c r="BOE13" s="538"/>
      <c r="BOF13" s="538"/>
      <c r="BOG13" s="538"/>
      <c r="BOH13" s="538"/>
      <c r="BOI13" s="538"/>
      <c r="BOJ13" s="538"/>
      <c r="BOK13" s="538"/>
      <c r="BOL13" s="538"/>
      <c r="BOM13" s="538"/>
      <c r="BON13" s="538"/>
      <c r="BOO13" s="538"/>
      <c r="BOP13" s="538"/>
      <c r="BOQ13" s="538"/>
      <c r="BOR13" s="538"/>
      <c r="BOS13" s="538"/>
      <c r="BOT13" s="538"/>
      <c r="BOU13" s="538"/>
      <c r="BOV13" s="538"/>
      <c r="BOW13" s="538"/>
      <c r="BOX13" s="538"/>
      <c r="BOY13" s="538"/>
      <c r="BOZ13" s="538"/>
      <c r="BPA13" s="538"/>
      <c r="BPB13" s="538"/>
      <c r="BPC13" s="538"/>
      <c r="BPD13" s="538"/>
      <c r="BPE13" s="538"/>
      <c r="BPF13" s="538"/>
      <c r="BPG13" s="538"/>
      <c r="BPH13" s="538"/>
      <c r="BPI13" s="538"/>
      <c r="BPJ13" s="538"/>
      <c r="BPK13" s="538"/>
      <c r="BPL13" s="538"/>
      <c r="BPM13" s="538"/>
      <c r="BPN13" s="538"/>
      <c r="BPO13" s="538"/>
      <c r="BPP13" s="538"/>
      <c r="BPQ13" s="538"/>
      <c r="BPR13" s="538"/>
      <c r="BPS13" s="538"/>
      <c r="BPT13" s="538"/>
      <c r="BPU13" s="538"/>
      <c r="BPV13" s="538"/>
      <c r="BPW13" s="538"/>
      <c r="BPX13" s="538"/>
      <c r="BPY13" s="538"/>
      <c r="BPZ13" s="538"/>
      <c r="BQA13" s="538"/>
      <c r="BQB13" s="538"/>
      <c r="BQC13" s="538"/>
      <c r="BQD13" s="538"/>
      <c r="BQE13" s="538"/>
      <c r="BQF13" s="538"/>
      <c r="BQG13" s="538"/>
      <c r="BQH13" s="538"/>
      <c r="BQI13" s="538"/>
      <c r="BQJ13" s="538"/>
      <c r="BQK13" s="538"/>
      <c r="BQL13" s="538"/>
      <c r="BQM13" s="538"/>
      <c r="BQN13" s="538"/>
      <c r="BQO13" s="538"/>
      <c r="BQP13" s="538"/>
      <c r="BQQ13" s="538"/>
      <c r="BQR13" s="538"/>
      <c r="BQS13" s="538"/>
      <c r="BQT13" s="538"/>
      <c r="BQU13" s="538"/>
      <c r="BQV13" s="538"/>
      <c r="BQW13" s="538"/>
      <c r="BQX13" s="538"/>
      <c r="BQY13" s="538"/>
      <c r="BQZ13" s="538"/>
      <c r="BRA13" s="538"/>
      <c r="BRB13" s="538"/>
      <c r="BRC13" s="538"/>
      <c r="BRD13" s="538"/>
      <c r="BRE13" s="538"/>
      <c r="BRF13" s="538"/>
      <c r="BRG13" s="538"/>
      <c r="BRH13" s="538"/>
      <c r="BRI13" s="538"/>
      <c r="BRJ13" s="538"/>
      <c r="BRK13" s="538"/>
      <c r="BRL13" s="538"/>
      <c r="BRM13" s="538"/>
      <c r="BRN13" s="538"/>
      <c r="BRO13" s="538"/>
      <c r="BRP13" s="538"/>
      <c r="BRQ13" s="538"/>
      <c r="BRR13" s="538"/>
      <c r="BRS13" s="538"/>
      <c r="BRT13" s="538"/>
      <c r="BRU13" s="538"/>
      <c r="BRV13" s="538"/>
      <c r="BRW13" s="538"/>
      <c r="BRX13" s="538"/>
      <c r="BRY13" s="538"/>
      <c r="BRZ13" s="538"/>
      <c r="BSA13" s="538"/>
      <c r="BSB13" s="538"/>
      <c r="BSC13" s="538"/>
      <c r="BSD13" s="538"/>
      <c r="BSE13" s="538"/>
      <c r="BSF13" s="538"/>
      <c r="BSG13" s="538"/>
      <c r="BSH13" s="538"/>
      <c r="BSI13" s="538"/>
      <c r="BSJ13" s="538"/>
      <c r="BSK13" s="538"/>
      <c r="BSL13" s="538"/>
      <c r="BSM13" s="538"/>
      <c r="BSN13" s="538"/>
      <c r="BSO13" s="538"/>
      <c r="BSP13" s="538"/>
      <c r="BSQ13" s="538"/>
      <c r="BSR13" s="538"/>
      <c r="BSS13" s="538"/>
      <c r="BST13" s="538"/>
      <c r="BSU13" s="538"/>
      <c r="BSV13" s="538"/>
      <c r="BSW13" s="538"/>
      <c r="BSX13" s="538"/>
      <c r="BSY13" s="538"/>
      <c r="BSZ13" s="538"/>
      <c r="BTA13" s="538"/>
      <c r="BTB13" s="538"/>
      <c r="BTC13" s="538"/>
      <c r="BTD13" s="538"/>
      <c r="BTE13" s="538"/>
      <c r="BTF13" s="538"/>
      <c r="BTG13" s="538"/>
      <c r="BTH13" s="538"/>
      <c r="BTI13" s="538"/>
      <c r="BTJ13" s="538"/>
      <c r="BTK13" s="538"/>
      <c r="BTL13" s="538"/>
      <c r="BTM13" s="538"/>
      <c r="BTN13" s="538"/>
      <c r="BTO13" s="538"/>
      <c r="BTP13" s="538"/>
      <c r="BTQ13" s="538"/>
      <c r="BTR13" s="538"/>
      <c r="BTS13" s="538"/>
      <c r="BTT13" s="538"/>
      <c r="BTU13" s="538"/>
      <c r="BTV13" s="538"/>
      <c r="BTW13" s="538"/>
      <c r="BTX13" s="538"/>
      <c r="BTY13" s="538"/>
      <c r="BTZ13" s="538"/>
      <c r="BUA13" s="538"/>
      <c r="BUB13" s="538"/>
      <c r="BUC13" s="538"/>
      <c r="BUD13" s="538"/>
      <c r="BUE13" s="538"/>
      <c r="BUF13" s="538"/>
      <c r="BUG13" s="538"/>
      <c r="BUH13" s="538"/>
      <c r="BUI13" s="538"/>
      <c r="BUJ13" s="538"/>
      <c r="BUK13" s="538"/>
      <c r="BUL13" s="538"/>
      <c r="BUM13" s="538"/>
      <c r="BUN13" s="538"/>
      <c r="BUO13" s="538"/>
      <c r="BUP13" s="538"/>
      <c r="BUQ13" s="538"/>
      <c r="BUR13" s="538"/>
      <c r="BUS13" s="538"/>
      <c r="BUT13" s="538"/>
      <c r="BUU13" s="538"/>
      <c r="BUV13" s="538"/>
      <c r="BUW13" s="538"/>
      <c r="BUX13" s="538"/>
      <c r="BUY13" s="538"/>
      <c r="BUZ13" s="538"/>
      <c r="BVA13" s="538"/>
      <c r="BVB13" s="538"/>
      <c r="BVC13" s="538"/>
      <c r="BVD13" s="538"/>
      <c r="BVE13" s="538"/>
      <c r="BVF13" s="538"/>
      <c r="BVG13" s="538"/>
      <c r="BVH13" s="538"/>
      <c r="BVI13" s="538"/>
      <c r="BVJ13" s="538"/>
      <c r="BVK13" s="538"/>
      <c r="BVL13" s="538"/>
      <c r="BVM13" s="538"/>
      <c r="BVN13" s="538"/>
      <c r="BVO13" s="538"/>
      <c r="BVP13" s="538"/>
      <c r="BVQ13" s="538"/>
      <c r="BVR13" s="538"/>
      <c r="BVS13" s="538"/>
      <c r="BVT13" s="538"/>
      <c r="BVU13" s="538"/>
      <c r="BVV13" s="538"/>
      <c r="BVW13" s="538"/>
      <c r="BVX13" s="538"/>
      <c r="BVY13" s="538"/>
      <c r="BVZ13" s="538"/>
      <c r="BWA13" s="538"/>
      <c r="BWB13" s="538"/>
      <c r="BWC13" s="538"/>
      <c r="BWD13" s="538"/>
      <c r="BWE13" s="538"/>
      <c r="BWF13" s="538"/>
      <c r="BWG13" s="538"/>
      <c r="BWH13" s="538"/>
      <c r="BWI13" s="538"/>
      <c r="BWJ13" s="538"/>
      <c r="BWK13" s="538"/>
      <c r="BWL13" s="538"/>
      <c r="BWM13" s="538"/>
      <c r="BWN13" s="538"/>
      <c r="BWO13" s="538"/>
      <c r="BWP13" s="538"/>
      <c r="BWQ13" s="538"/>
      <c r="BWR13" s="538"/>
      <c r="BWS13" s="538"/>
      <c r="BWT13" s="538"/>
      <c r="BWU13" s="538"/>
      <c r="BWV13" s="538"/>
      <c r="BWW13" s="538"/>
      <c r="BWX13" s="538"/>
      <c r="BWY13" s="538"/>
      <c r="BWZ13" s="538"/>
      <c r="BXA13" s="538"/>
      <c r="BXB13" s="538"/>
      <c r="BXC13" s="538"/>
      <c r="BXD13" s="538"/>
      <c r="BXE13" s="538"/>
      <c r="BXF13" s="538"/>
      <c r="BXG13" s="538"/>
      <c r="BXH13" s="538"/>
      <c r="BXI13" s="538"/>
      <c r="BXJ13" s="538"/>
      <c r="BXK13" s="538"/>
      <c r="BXL13" s="538"/>
      <c r="BXM13" s="538"/>
      <c r="BXN13" s="538"/>
      <c r="BXO13" s="538"/>
      <c r="BXP13" s="538"/>
      <c r="BXQ13" s="538"/>
      <c r="BXR13" s="538"/>
      <c r="BXS13" s="538"/>
      <c r="BXT13" s="538"/>
      <c r="BXU13" s="538"/>
      <c r="BXV13" s="538"/>
      <c r="BXW13" s="538"/>
      <c r="BXX13" s="538"/>
      <c r="BXY13" s="538"/>
      <c r="BXZ13" s="538"/>
      <c r="BYA13" s="538"/>
      <c r="BYB13" s="538"/>
      <c r="BYC13" s="538"/>
      <c r="BYD13" s="538"/>
      <c r="BYE13" s="538"/>
      <c r="BYF13" s="538"/>
      <c r="BYG13" s="538"/>
      <c r="BYH13" s="538"/>
      <c r="BYI13" s="538"/>
      <c r="BYJ13" s="538"/>
      <c r="BYK13" s="538"/>
      <c r="BYL13" s="538"/>
      <c r="BYM13" s="538"/>
      <c r="BYN13" s="538"/>
      <c r="BYO13" s="538"/>
      <c r="BYP13" s="538"/>
      <c r="BYQ13" s="538"/>
      <c r="BYR13" s="538"/>
      <c r="BYS13" s="538"/>
      <c r="BYT13" s="538"/>
      <c r="BYU13" s="538"/>
      <c r="BYV13" s="538"/>
      <c r="BYW13" s="538"/>
      <c r="BYX13" s="538"/>
      <c r="BYY13" s="538"/>
      <c r="BYZ13" s="538"/>
      <c r="BZA13" s="538"/>
      <c r="BZB13" s="538"/>
      <c r="BZC13" s="538"/>
      <c r="BZD13" s="538"/>
      <c r="BZE13" s="538"/>
      <c r="BZF13" s="538"/>
      <c r="BZG13" s="538"/>
      <c r="BZH13" s="538"/>
      <c r="BZI13" s="538"/>
      <c r="BZJ13" s="538"/>
      <c r="BZK13" s="538"/>
      <c r="BZL13" s="538"/>
      <c r="BZM13" s="538"/>
      <c r="BZN13" s="538"/>
      <c r="BZO13" s="538"/>
      <c r="BZP13" s="538"/>
      <c r="BZQ13" s="538"/>
      <c r="BZR13" s="538"/>
      <c r="BZS13" s="538"/>
      <c r="BZT13" s="538"/>
      <c r="BZU13" s="538"/>
      <c r="BZV13" s="538"/>
      <c r="BZW13" s="538"/>
      <c r="BZX13" s="538"/>
      <c r="BZY13" s="538"/>
      <c r="BZZ13" s="538"/>
      <c r="CAA13" s="538"/>
      <c r="CAB13" s="538"/>
      <c r="CAC13" s="538"/>
      <c r="CAD13" s="538"/>
      <c r="CAE13" s="538"/>
      <c r="CAF13" s="538"/>
      <c r="CAG13" s="538"/>
      <c r="CAH13" s="538"/>
      <c r="CAI13" s="538"/>
      <c r="CAJ13" s="538"/>
      <c r="CAK13" s="538"/>
      <c r="CAL13" s="538"/>
      <c r="CAM13" s="538"/>
      <c r="CAN13" s="538"/>
      <c r="CAO13" s="538"/>
      <c r="CAP13" s="538"/>
      <c r="CAQ13" s="538"/>
      <c r="CAR13" s="538"/>
      <c r="CAS13" s="538"/>
      <c r="CAT13" s="538"/>
      <c r="CAU13" s="538"/>
      <c r="CAV13" s="538"/>
      <c r="CAW13" s="538"/>
      <c r="CAX13" s="538"/>
      <c r="CAY13" s="538"/>
      <c r="CAZ13" s="538"/>
      <c r="CBA13" s="538"/>
      <c r="CBB13" s="538"/>
      <c r="CBC13" s="538"/>
      <c r="CBD13" s="538"/>
      <c r="CBE13" s="538"/>
      <c r="CBF13" s="538"/>
      <c r="CBG13" s="538"/>
      <c r="CBH13" s="538"/>
      <c r="CBI13" s="538"/>
      <c r="CBJ13" s="538"/>
      <c r="CBK13" s="538"/>
      <c r="CBL13" s="538"/>
      <c r="CBM13" s="538"/>
      <c r="CBN13" s="538"/>
      <c r="CBO13" s="538"/>
      <c r="CBP13" s="538"/>
      <c r="CBQ13" s="538"/>
      <c r="CBR13" s="538"/>
      <c r="CBS13" s="538"/>
      <c r="CBT13" s="538"/>
      <c r="CBU13" s="538"/>
      <c r="CBV13" s="538"/>
      <c r="CBW13" s="538"/>
      <c r="CBX13" s="538"/>
      <c r="CBY13" s="538"/>
      <c r="CBZ13" s="538"/>
      <c r="CCA13" s="538"/>
      <c r="CCB13" s="538"/>
      <c r="CCC13" s="538"/>
      <c r="CCD13" s="538"/>
      <c r="CCE13" s="538"/>
      <c r="CCF13" s="538"/>
      <c r="CCG13" s="538"/>
      <c r="CCH13" s="538"/>
      <c r="CCI13" s="538"/>
      <c r="CCJ13" s="538"/>
      <c r="CCK13" s="538"/>
      <c r="CCL13" s="538"/>
      <c r="CCM13" s="538"/>
      <c r="CCN13" s="538"/>
      <c r="CCO13" s="538"/>
      <c r="CCP13" s="538"/>
      <c r="CCQ13" s="538"/>
      <c r="CCR13" s="538"/>
      <c r="CCS13" s="538"/>
      <c r="CCT13" s="538"/>
      <c r="CCU13" s="538"/>
      <c r="CCV13" s="538"/>
      <c r="CCW13" s="538"/>
      <c r="CCX13" s="538"/>
      <c r="CCY13" s="538"/>
      <c r="CCZ13" s="538"/>
      <c r="CDA13" s="538"/>
      <c r="CDB13" s="538"/>
      <c r="CDC13" s="538"/>
      <c r="CDD13" s="538"/>
      <c r="CDE13" s="538"/>
      <c r="CDF13" s="538"/>
      <c r="CDG13" s="538"/>
      <c r="CDH13" s="538"/>
      <c r="CDI13" s="538"/>
      <c r="CDJ13" s="538"/>
      <c r="CDK13" s="538"/>
      <c r="CDL13" s="538"/>
      <c r="CDM13" s="538"/>
      <c r="CDN13" s="538"/>
      <c r="CDO13" s="538"/>
      <c r="CDP13" s="538"/>
      <c r="CDQ13" s="538"/>
      <c r="CDR13" s="538"/>
      <c r="CDS13" s="538"/>
      <c r="CDT13" s="538"/>
      <c r="CDU13" s="538"/>
      <c r="CDV13" s="538"/>
      <c r="CDW13" s="538"/>
      <c r="CDX13" s="538"/>
      <c r="CDY13" s="538"/>
      <c r="CDZ13" s="538"/>
      <c r="CEA13" s="538"/>
      <c r="CEB13" s="538"/>
      <c r="CEC13" s="538"/>
      <c r="CED13" s="538"/>
      <c r="CEE13" s="538"/>
      <c r="CEF13" s="538"/>
      <c r="CEG13" s="538"/>
      <c r="CEH13" s="538"/>
      <c r="CEI13" s="538"/>
      <c r="CEJ13" s="538"/>
      <c r="CEK13" s="538"/>
      <c r="CEL13" s="538"/>
      <c r="CEM13" s="538"/>
      <c r="CEN13" s="538"/>
      <c r="CEO13" s="538"/>
      <c r="CEP13" s="538"/>
      <c r="CEQ13" s="538"/>
      <c r="CER13" s="538"/>
      <c r="CES13" s="538"/>
      <c r="CET13" s="538"/>
      <c r="CEU13" s="538"/>
      <c r="CEV13" s="538"/>
      <c r="CEW13" s="538"/>
      <c r="CEX13" s="538"/>
      <c r="CEY13" s="538"/>
      <c r="CEZ13" s="538"/>
      <c r="CFA13" s="538"/>
      <c r="CFB13" s="538"/>
      <c r="CFC13" s="538"/>
      <c r="CFD13" s="538"/>
      <c r="CFE13" s="538"/>
      <c r="CFF13" s="538"/>
      <c r="CFG13" s="538"/>
      <c r="CFH13" s="538"/>
      <c r="CFI13" s="538"/>
      <c r="CFJ13" s="538"/>
      <c r="CFK13" s="538"/>
      <c r="CFL13" s="538"/>
      <c r="CFM13" s="538"/>
      <c r="CFN13" s="538"/>
      <c r="CFO13" s="538"/>
      <c r="CFP13" s="538"/>
      <c r="CFQ13" s="538"/>
      <c r="CFR13" s="538"/>
      <c r="CFS13" s="538"/>
      <c r="CFT13" s="538"/>
      <c r="CFU13" s="538"/>
      <c r="CFV13" s="538"/>
      <c r="CFW13" s="538"/>
      <c r="CFX13" s="538"/>
      <c r="CFY13" s="538"/>
      <c r="CFZ13" s="538"/>
      <c r="CGA13" s="538"/>
      <c r="CGB13" s="538"/>
      <c r="CGC13" s="538"/>
      <c r="CGD13" s="538"/>
      <c r="CGE13" s="538"/>
      <c r="CGF13" s="538"/>
      <c r="CGG13" s="538"/>
      <c r="CGH13" s="538"/>
      <c r="CGI13" s="538"/>
      <c r="CGJ13" s="538"/>
      <c r="CGK13" s="538"/>
      <c r="CGL13" s="538"/>
      <c r="CGM13" s="538"/>
      <c r="CGN13" s="538"/>
      <c r="CGO13" s="538"/>
      <c r="CGP13" s="538"/>
      <c r="CGQ13" s="538"/>
      <c r="CGR13" s="538"/>
      <c r="CGS13" s="538"/>
      <c r="CGT13" s="538"/>
      <c r="CGU13" s="538"/>
      <c r="CGV13" s="538"/>
      <c r="CGW13" s="538"/>
      <c r="CGX13" s="538"/>
      <c r="CGY13" s="538"/>
      <c r="CGZ13" s="538"/>
      <c r="CHA13" s="538"/>
      <c r="CHB13" s="538"/>
      <c r="CHC13" s="538"/>
      <c r="CHD13" s="538"/>
      <c r="CHE13" s="538"/>
      <c r="CHF13" s="538"/>
      <c r="CHG13" s="538"/>
      <c r="CHH13" s="538"/>
      <c r="CHI13" s="538"/>
      <c r="CHJ13" s="538"/>
      <c r="CHK13" s="538"/>
      <c r="CHL13" s="538"/>
      <c r="CHM13" s="538"/>
      <c r="CHN13" s="538"/>
      <c r="CHO13" s="538"/>
      <c r="CHP13" s="538"/>
      <c r="CHQ13" s="538"/>
      <c r="CHR13" s="538"/>
      <c r="CHS13" s="538"/>
      <c r="CHT13" s="538"/>
      <c r="CHU13" s="538"/>
      <c r="CHV13" s="538"/>
      <c r="CHW13" s="538"/>
      <c r="CHX13" s="538"/>
      <c r="CHY13" s="538"/>
      <c r="CHZ13" s="538"/>
      <c r="CIA13" s="538"/>
      <c r="CIB13" s="538"/>
      <c r="CIC13" s="538"/>
      <c r="CID13" s="538"/>
      <c r="CIE13" s="538"/>
      <c r="CIF13" s="538"/>
      <c r="CIG13" s="538"/>
      <c r="CIH13" s="538"/>
      <c r="CII13" s="538"/>
      <c r="CIJ13" s="538"/>
      <c r="CIK13" s="538"/>
      <c r="CIL13" s="538"/>
      <c r="CIM13" s="538"/>
      <c r="CIN13" s="538"/>
      <c r="CIO13" s="538"/>
      <c r="CIP13" s="538"/>
      <c r="CIQ13" s="538"/>
      <c r="CIR13" s="538"/>
      <c r="CIS13" s="538"/>
      <c r="CIT13" s="538"/>
      <c r="CIU13" s="538"/>
      <c r="CIV13" s="538"/>
      <c r="CIW13" s="538"/>
      <c r="CIX13" s="538"/>
      <c r="CIY13" s="538"/>
      <c r="CIZ13" s="538"/>
      <c r="CJA13" s="538"/>
      <c r="CJB13" s="538"/>
      <c r="CJC13" s="538"/>
      <c r="CJD13" s="538"/>
      <c r="CJE13" s="538"/>
      <c r="CJF13" s="538"/>
      <c r="CJG13" s="538"/>
      <c r="CJH13" s="538"/>
      <c r="CJI13" s="538"/>
      <c r="CJJ13" s="538"/>
      <c r="CJK13" s="538"/>
      <c r="CJL13" s="538"/>
      <c r="CJM13" s="538"/>
      <c r="CJN13" s="538"/>
      <c r="CJO13" s="538"/>
      <c r="CJP13" s="538"/>
      <c r="CJQ13" s="538"/>
      <c r="CJR13" s="538"/>
      <c r="CJS13" s="538"/>
      <c r="CJT13" s="538"/>
      <c r="CJU13" s="538"/>
      <c r="CJV13" s="538"/>
      <c r="CJW13" s="538"/>
      <c r="CJX13" s="538"/>
      <c r="CJY13" s="538"/>
      <c r="CJZ13" s="538"/>
      <c r="CKA13" s="538"/>
      <c r="CKB13" s="538"/>
      <c r="CKC13" s="538"/>
      <c r="CKD13" s="538"/>
      <c r="CKE13" s="538"/>
      <c r="CKF13" s="538"/>
      <c r="CKG13" s="538"/>
      <c r="CKH13" s="538"/>
      <c r="CKI13" s="538"/>
      <c r="CKJ13" s="538"/>
      <c r="CKK13" s="538"/>
      <c r="CKL13" s="538"/>
      <c r="CKM13" s="538"/>
      <c r="CKN13" s="538"/>
      <c r="CKO13" s="538"/>
      <c r="CKP13" s="538"/>
      <c r="CKQ13" s="538"/>
      <c r="CKR13" s="538"/>
      <c r="CKS13" s="538"/>
      <c r="CKT13" s="538"/>
      <c r="CKU13" s="538"/>
      <c r="CKV13" s="538"/>
      <c r="CKW13" s="538"/>
      <c r="CKX13" s="538"/>
      <c r="CKY13" s="538"/>
      <c r="CKZ13" s="538"/>
      <c r="CLA13" s="538"/>
      <c r="CLB13" s="538"/>
      <c r="CLC13" s="538"/>
      <c r="CLD13" s="538"/>
      <c r="CLE13" s="538"/>
      <c r="CLF13" s="538"/>
      <c r="CLG13" s="538"/>
      <c r="CLH13" s="538"/>
      <c r="CLI13" s="538"/>
      <c r="CLJ13" s="538"/>
      <c r="CLK13" s="538"/>
      <c r="CLL13" s="538"/>
      <c r="CLM13" s="538"/>
      <c r="CLN13" s="538"/>
      <c r="CLO13" s="538"/>
      <c r="CLP13" s="538"/>
      <c r="CLQ13" s="538"/>
      <c r="CLR13" s="538"/>
      <c r="CLS13" s="538"/>
      <c r="CLT13" s="538"/>
      <c r="CLU13" s="538"/>
      <c r="CLV13" s="538"/>
      <c r="CLW13" s="538"/>
      <c r="CLX13" s="538"/>
      <c r="CLY13" s="538"/>
      <c r="CLZ13" s="538"/>
      <c r="CMA13" s="538"/>
      <c r="CMB13" s="538"/>
      <c r="CMC13" s="538"/>
      <c r="CMD13" s="538"/>
      <c r="CME13" s="538"/>
      <c r="CMF13" s="538"/>
      <c r="CMG13" s="538"/>
      <c r="CMH13" s="538"/>
      <c r="CMI13" s="538"/>
      <c r="CMJ13" s="538"/>
      <c r="CMK13" s="538"/>
      <c r="CML13" s="538"/>
      <c r="CMM13" s="538"/>
      <c r="CMN13" s="538"/>
      <c r="CMO13" s="538"/>
      <c r="CMP13" s="538"/>
      <c r="CMQ13" s="538"/>
      <c r="CMR13" s="538"/>
      <c r="CMS13" s="538"/>
      <c r="CMT13" s="538"/>
      <c r="CMU13" s="538"/>
      <c r="CMV13" s="538"/>
      <c r="CMW13" s="538"/>
      <c r="CMX13" s="538"/>
      <c r="CMY13" s="538"/>
      <c r="CMZ13" s="538"/>
      <c r="CNA13" s="538"/>
      <c r="CNB13" s="538"/>
      <c r="CNC13" s="538"/>
      <c r="CND13" s="538"/>
      <c r="CNE13" s="538"/>
      <c r="CNF13" s="538"/>
      <c r="CNG13" s="538"/>
      <c r="CNH13" s="538"/>
      <c r="CNI13" s="538"/>
      <c r="CNJ13" s="538"/>
      <c r="CNK13" s="538"/>
      <c r="CNL13" s="538"/>
      <c r="CNM13" s="538"/>
      <c r="CNN13" s="538"/>
      <c r="CNO13" s="538"/>
      <c r="CNP13" s="538"/>
      <c r="CNQ13" s="538"/>
      <c r="CNR13" s="538"/>
      <c r="CNS13" s="538"/>
      <c r="CNT13" s="538"/>
      <c r="CNU13" s="538"/>
      <c r="CNV13" s="538"/>
      <c r="CNW13" s="538"/>
      <c r="CNX13" s="538"/>
      <c r="CNY13" s="538"/>
      <c r="CNZ13" s="538"/>
      <c r="COA13" s="538"/>
      <c r="COB13" s="538"/>
      <c r="COC13" s="538"/>
      <c r="COD13" s="538"/>
      <c r="COE13" s="538"/>
      <c r="COF13" s="538"/>
      <c r="COG13" s="538"/>
      <c r="COH13" s="538"/>
      <c r="COI13" s="538"/>
      <c r="COJ13" s="538"/>
      <c r="COK13" s="538"/>
      <c r="COL13" s="538"/>
      <c r="COM13" s="538"/>
      <c r="CON13" s="538"/>
      <c r="COO13" s="538"/>
      <c r="COP13" s="538"/>
      <c r="COQ13" s="538"/>
      <c r="COR13" s="538"/>
      <c r="COS13" s="538"/>
      <c r="COT13" s="538"/>
      <c r="COU13" s="538"/>
      <c r="COV13" s="538"/>
      <c r="COW13" s="538"/>
      <c r="COX13" s="538"/>
      <c r="COY13" s="538"/>
      <c r="COZ13" s="538"/>
      <c r="CPA13" s="538"/>
      <c r="CPB13" s="538"/>
      <c r="CPC13" s="538"/>
      <c r="CPD13" s="538"/>
      <c r="CPE13" s="538"/>
      <c r="CPF13" s="538"/>
      <c r="CPG13" s="538"/>
      <c r="CPH13" s="538"/>
      <c r="CPI13" s="538"/>
      <c r="CPJ13" s="538"/>
      <c r="CPK13" s="538"/>
      <c r="CPL13" s="538"/>
      <c r="CPM13" s="538"/>
      <c r="CPN13" s="538"/>
      <c r="CPO13" s="538"/>
      <c r="CPP13" s="538"/>
      <c r="CPQ13" s="538"/>
      <c r="CPR13" s="538"/>
      <c r="CPS13" s="538"/>
      <c r="CPT13" s="538"/>
      <c r="CPU13" s="538"/>
      <c r="CPV13" s="538"/>
      <c r="CPW13" s="538"/>
      <c r="CPX13" s="538"/>
      <c r="CPY13" s="538"/>
      <c r="CPZ13" s="538"/>
      <c r="CQA13" s="538"/>
      <c r="CQB13" s="538"/>
      <c r="CQC13" s="538"/>
      <c r="CQD13" s="538"/>
      <c r="CQE13" s="538"/>
      <c r="CQF13" s="538"/>
      <c r="CQG13" s="538"/>
      <c r="CQH13" s="538"/>
      <c r="CQI13" s="538"/>
      <c r="CQJ13" s="538"/>
      <c r="CQK13" s="538"/>
      <c r="CQL13" s="538"/>
      <c r="CQM13" s="538"/>
      <c r="CQN13" s="538"/>
      <c r="CQO13" s="538"/>
      <c r="CQP13" s="538"/>
      <c r="CQQ13" s="538"/>
      <c r="CQR13" s="538"/>
      <c r="CQS13" s="538"/>
      <c r="CQT13" s="538"/>
      <c r="CQU13" s="538"/>
      <c r="CQV13" s="538"/>
      <c r="CQW13" s="538"/>
      <c r="CQX13" s="538"/>
      <c r="CQY13" s="538"/>
      <c r="CQZ13" s="538"/>
      <c r="CRA13" s="538"/>
      <c r="CRB13" s="538"/>
      <c r="CRC13" s="538"/>
      <c r="CRD13" s="538"/>
      <c r="CRE13" s="538"/>
      <c r="CRF13" s="538"/>
      <c r="CRG13" s="538"/>
      <c r="CRH13" s="538"/>
      <c r="CRI13" s="538"/>
      <c r="CRJ13" s="538"/>
      <c r="CRK13" s="538"/>
      <c r="CRL13" s="538"/>
      <c r="CRM13" s="538"/>
      <c r="CRN13" s="538"/>
      <c r="CRO13" s="538"/>
      <c r="CRP13" s="538"/>
      <c r="CRQ13" s="538"/>
      <c r="CRR13" s="538"/>
      <c r="CRS13" s="538"/>
      <c r="CRT13" s="538"/>
      <c r="CRU13" s="538"/>
      <c r="CRV13" s="538"/>
      <c r="CRW13" s="538"/>
      <c r="CRX13" s="538"/>
      <c r="CRY13" s="538"/>
      <c r="CRZ13" s="538"/>
      <c r="CSA13" s="538"/>
      <c r="CSB13" s="538"/>
      <c r="CSC13" s="538"/>
      <c r="CSD13" s="538"/>
      <c r="CSE13" s="538"/>
      <c r="CSF13" s="538"/>
      <c r="CSG13" s="538"/>
      <c r="CSH13" s="538"/>
      <c r="CSI13" s="538"/>
      <c r="CSJ13" s="538"/>
      <c r="CSK13" s="538"/>
      <c r="CSL13" s="538"/>
      <c r="CSM13" s="538"/>
      <c r="CSN13" s="538"/>
      <c r="CSO13" s="538"/>
      <c r="CSP13" s="538"/>
      <c r="CSQ13" s="538"/>
      <c r="CSR13" s="538"/>
      <c r="CSS13" s="538"/>
      <c r="CST13" s="538"/>
      <c r="CSU13" s="538"/>
      <c r="CSV13" s="538"/>
      <c r="CSW13" s="538"/>
      <c r="CSX13" s="538"/>
      <c r="CSY13" s="538"/>
      <c r="CSZ13" s="538"/>
      <c r="CTA13" s="538"/>
      <c r="CTB13" s="538"/>
      <c r="CTC13" s="538"/>
      <c r="CTD13" s="538"/>
      <c r="CTE13" s="538"/>
      <c r="CTF13" s="538"/>
      <c r="CTG13" s="538"/>
      <c r="CTH13" s="538"/>
      <c r="CTI13" s="538"/>
      <c r="CTJ13" s="538"/>
      <c r="CTK13" s="538"/>
      <c r="CTL13" s="538"/>
      <c r="CTM13" s="538"/>
      <c r="CTN13" s="538"/>
      <c r="CTO13" s="538"/>
      <c r="CTP13" s="538"/>
      <c r="CTQ13" s="538"/>
      <c r="CTR13" s="538"/>
      <c r="CTS13" s="538"/>
      <c r="CTT13" s="538"/>
      <c r="CTU13" s="538"/>
      <c r="CTV13" s="538"/>
      <c r="CTW13" s="538"/>
      <c r="CTX13" s="538"/>
      <c r="CTY13" s="538"/>
      <c r="CTZ13" s="538"/>
      <c r="CUA13" s="538"/>
      <c r="CUB13" s="538"/>
      <c r="CUC13" s="538"/>
      <c r="CUD13" s="538"/>
      <c r="CUE13" s="538"/>
      <c r="CUF13" s="538"/>
      <c r="CUG13" s="538"/>
      <c r="CUH13" s="538"/>
      <c r="CUI13" s="538"/>
      <c r="CUJ13" s="538"/>
      <c r="CUK13" s="538"/>
      <c r="CUL13" s="538"/>
      <c r="CUM13" s="538"/>
      <c r="CUN13" s="538"/>
      <c r="CUO13" s="538"/>
      <c r="CUP13" s="538"/>
      <c r="CUQ13" s="538"/>
      <c r="CUR13" s="538"/>
      <c r="CUS13" s="538"/>
      <c r="CUT13" s="538"/>
      <c r="CUU13" s="538"/>
      <c r="CUV13" s="538"/>
      <c r="CUW13" s="538"/>
      <c r="CUX13" s="538"/>
      <c r="CUY13" s="538"/>
      <c r="CUZ13" s="538"/>
      <c r="CVA13" s="538"/>
      <c r="CVB13" s="538"/>
      <c r="CVC13" s="538"/>
      <c r="CVD13" s="538"/>
      <c r="CVE13" s="538"/>
      <c r="CVF13" s="538"/>
      <c r="CVG13" s="538"/>
      <c r="CVH13" s="538"/>
      <c r="CVI13" s="538"/>
      <c r="CVJ13" s="538"/>
      <c r="CVK13" s="538"/>
      <c r="CVL13" s="538"/>
      <c r="CVM13" s="538"/>
      <c r="CVN13" s="538"/>
      <c r="CVO13" s="538"/>
      <c r="CVP13" s="538"/>
      <c r="CVQ13" s="538"/>
      <c r="CVR13" s="538"/>
      <c r="CVS13" s="538"/>
      <c r="CVT13" s="538"/>
      <c r="CVU13" s="538"/>
      <c r="CVV13" s="538"/>
      <c r="CVW13" s="538"/>
      <c r="CVX13" s="538"/>
      <c r="CVY13" s="538"/>
      <c r="CVZ13" s="538"/>
      <c r="CWA13" s="538"/>
      <c r="CWB13" s="538"/>
      <c r="CWC13" s="538"/>
      <c r="CWD13" s="538"/>
      <c r="CWE13" s="538"/>
      <c r="CWF13" s="538"/>
      <c r="CWG13" s="538"/>
      <c r="CWH13" s="538"/>
      <c r="CWI13" s="538"/>
      <c r="CWJ13" s="538"/>
      <c r="CWK13" s="538"/>
      <c r="CWL13" s="538"/>
      <c r="CWM13" s="538"/>
      <c r="CWN13" s="538"/>
      <c r="CWO13" s="538"/>
      <c r="CWP13" s="538"/>
      <c r="CWQ13" s="538"/>
      <c r="CWR13" s="538"/>
      <c r="CWS13" s="538"/>
      <c r="CWT13" s="538"/>
      <c r="CWU13" s="538"/>
      <c r="CWV13" s="538"/>
      <c r="CWW13" s="538"/>
      <c r="CWX13" s="538"/>
      <c r="CWY13" s="538"/>
      <c r="CWZ13" s="538"/>
      <c r="CXA13" s="538"/>
      <c r="CXB13" s="538"/>
      <c r="CXC13" s="538"/>
      <c r="CXD13" s="538"/>
      <c r="CXE13" s="538"/>
      <c r="CXF13" s="538"/>
      <c r="CXG13" s="538"/>
      <c r="CXH13" s="538"/>
      <c r="CXI13" s="538"/>
      <c r="CXJ13" s="538"/>
      <c r="CXK13" s="538"/>
      <c r="CXL13" s="538"/>
      <c r="CXM13" s="538"/>
      <c r="CXN13" s="538"/>
      <c r="CXO13" s="538"/>
      <c r="CXP13" s="538"/>
      <c r="CXQ13" s="538"/>
      <c r="CXR13" s="538"/>
      <c r="CXS13" s="538"/>
      <c r="CXT13" s="538"/>
      <c r="CXU13" s="538"/>
      <c r="CXV13" s="538"/>
      <c r="CXW13" s="538"/>
      <c r="CXX13" s="538"/>
      <c r="CXY13" s="538"/>
      <c r="CXZ13" s="538"/>
      <c r="CYA13" s="538"/>
      <c r="CYB13" s="538"/>
      <c r="CYC13" s="538"/>
      <c r="CYD13" s="538"/>
      <c r="CYE13" s="538"/>
      <c r="CYF13" s="538"/>
      <c r="CYG13" s="538"/>
      <c r="CYH13" s="538"/>
      <c r="CYI13" s="538"/>
      <c r="CYJ13" s="538"/>
      <c r="CYK13" s="538"/>
      <c r="CYL13" s="538"/>
      <c r="CYM13" s="538"/>
      <c r="CYN13" s="538"/>
      <c r="CYO13" s="538"/>
      <c r="CYP13" s="538"/>
      <c r="CYQ13" s="538"/>
      <c r="CYR13" s="538"/>
      <c r="CYS13" s="538"/>
      <c r="CYT13" s="538"/>
      <c r="CYU13" s="538"/>
      <c r="CYV13" s="538"/>
      <c r="CYW13" s="538"/>
      <c r="CYX13" s="538"/>
      <c r="CYY13" s="538"/>
      <c r="CYZ13" s="538"/>
      <c r="CZA13" s="538"/>
      <c r="CZB13" s="538"/>
      <c r="CZC13" s="538"/>
      <c r="CZD13" s="538"/>
      <c r="CZE13" s="538"/>
      <c r="CZF13" s="538"/>
      <c r="CZG13" s="538"/>
      <c r="CZH13" s="538"/>
      <c r="CZI13" s="538"/>
      <c r="CZJ13" s="538"/>
      <c r="CZK13" s="538"/>
      <c r="CZL13" s="538"/>
      <c r="CZM13" s="538"/>
      <c r="CZN13" s="538"/>
      <c r="CZO13" s="538"/>
      <c r="CZP13" s="538"/>
      <c r="CZQ13" s="538"/>
      <c r="CZR13" s="538"/>
      <c r="CZS13" s="538"/>
      <c r="CZT13" s="538"/>
      <c r="CZU13" s="538"/>
      <c r="CZV13" s="538"/>
      <c r="CZW13" s="538"/>
      <c r="CZX13" s="538"/>
      <c r="CZY13" s="538"/>
      <c r="CZZ13" s="538"/>
      <c r="DAA13" s="538"/>
      <c r="DAB13" s="538"/>
      <c r="DAC13" s="538"/>
      <c r="DAD13" s="538"/>
      <c r="DAE13" s="538"/>
      <c r="DAF13" s="538"/>
      <c r="DAG13" s="538"/>
      <c r="DAH13" s="538"/>
      <c r="DAI13" s="538"/>
      <c r="DAJ13" s="538"/>
      <c r="DAK13" s="538"/>
      <c r="DAL13" s="538"/>
      <c r="DAM13" s="538"/>
      <c r="DAN13" s="538"/>
      <c r="DAO13" s="538"/>
      <c r="DAP13" s="538"/>
      <c r="DAQ13" s="538"/>
      <c r="DAR13" s="538"/>
      <c r="DAS13" s="538"/>
      <c r="DAT13" s="538"/>
      <c r="DAU13" s="538"/>
      <c r="DAV13" s="538"/>
      <c r="DAW13" s="538"/>
      <c r="DAX13" s="538"/>
      <c r="DAY13" s="538"/>
      <c r="DAZ13" s="538"/>
      <c r="DBA13" s="538"/>
      <c r="DBB13" s="538"/>
      <c r="DBC13" s="538"/>
      <c r="DBD13" s="538"/>
      <c r="DBE13" s="538"/>
      <c r="DBF13" s="538"/>
      <c r="DBG13" s="538"/>
      <c r="DBH13" s="538"/>
      <c r="DBI13" s="538"/>
      <c r="DBJ13" s="538"/>
      <c r="DBK13" s="538"/>
      <c r="DBL13" s="538"/>
      <c r="DBM13" s="538"/>
      <c r="DBN13" s="538"/>
      <c r="DBO13" s="538"/>
      <c r="DBP13" s="538"/>
      <c r="DBQ13" s="538"/>
      <c r="DBR13" s="538"/>
      <c r="DBS13" s="538"/>
      <c r="DBT13" s="538"/>
      <c r="DBU13" s="538"/>
      <c r="DBV13" s="538"/>
      <c r="DBW13" s="538"/>
      <c r="DBX13" s="538"/>
      <c r="DBY13" s="538"/>
      <c r="DBZ13" s="538"/>
      <c r="DCA13" s="538"/>
      <c r="DCB13" s="538"/>
      <c r="DCC13" s="538"/>
      <c r="DCD13" s="538"/>
      <c r="DCE13" s="538"/>
      <c r="DCF13" s="538"/>
      <c r="DCG13" s="538"/>
      <c r="DCH13" s="538"/>
      <c r="DCI13" s="538"/>
      <c r="DCJ13" s="538"/>
      <c r="DCK13" s="538"/>
      <c r="DCL13" s="538"/>
      <c r="DCM13" s="538"/>
      <c r="DCN13" s="538"/>
      <c r="DCO13" s="538"/>
      <c r="DCP13" s="538"/>
      <c r="DCQ13" s="538"/>
      <c r="DCR13" s="538"/>
      <c r="DCS13" s="538"/>
      <c r="DCT13" s="538"/>
      <c r="DCU13" s="538"/>
      <c r="DCV13" s="538"/>
      <c r="DCW13" s="538"/>
      <c r="DCX13" s="538"/>
      <c r="DCY13" s="538"/>
      <c r="DCZ13" s="538"/>
      <c r="DDA13" s="538"/>
      <c r="DDB13" s="538"/>
      <c r="DDC13" s="538"/>
      <c r="DDD13" s="538"/>
      <c r="DDE13" s="538"/>
      <c r="DDF13" s="538"/>
      <c r="DDG13" s="538"/>
      <c r="DDH13" s="538"/>
      <c r="DDI13" s="538"/>
      <c r="DDJ13" s="538"/>
      <c r="DDK13" s="538"/>
      <c r="DDL13" s="538"/>
      <c r="DDM13" s="538"/>
      <c r="DDN13" s="538"/>
      <c r="DDO13" s="538"/>
      <c r="DDP13" s="538"/>
      <c r="DDQ13" s="538"/>
      <c r="DDR13" s="538"/>
      <c r="DDS13" s="538"/>
      <c r="DDT13" s="538"/>
      <c r="DDU13" s="538"/>
      <c r="DDV13" s="538"/>
      <c r="DDW13" s="538"/>
      <c r="DDX13" s="538"/>
      <c r="DDY13" s="538"/>
      <c r="DDZ13" s="538"/>
      <c r="DEA13" s="538"/>
      <c r="DEB13" s="538"/>
      <c r="DEC13" s="538"/>
      <c r="DED13" s="538"/>
      <c r="DEE13" s="538"/>
      <c r="DEF13" s="538"/>
      <c r="DEG13" s="538"/>
      <c r="DEH13" s="538"/>
      <c r="DEI13" s="538"/>
      <c r="DEJ13" s="538"/>
      <c r="DEK13" s="538"/>
      <c r="DEL13" s="538"/>
      <c r="DEM13" s="538"/>
      <c r="DEN13" s="538"/>
      <c r="DEO13" s="538"/>
      <c r="DEP13" s="538"/>
      <c r="DEQ13" s="538"/>
      <c r="DER13" s="538"/>
      <c r="DES13" s="538"/>
      <c r="DET13" s="538"/>
      <c r="DEU13" s="538"/>
      <c r="DEV13" s="538"/>
      <c r="DEW13" s="538"/>
      <c r="DEX13" s="538"/>
      <c r="DEY13" s="538"/>
      <c r="DEZ13" s="538"/>
      <c r="DFA13" s="538"/>
      <c r="DFB13" s="538"/>
      <c r="DFC13" s="538"/>
      <c r="DFD13" s="538"/>
      <c r="DFE13" s="538"/>
      <c r="DFF13" s="538"/>
      <c r="DFG13" s="538"/>
      <c r="DFH13" s="538"/>
      <c r="DFI13" s="538"/>
      <c r="DFJ13" s="538"/>
      <c r="DFK13" s="538"/>
      <c r="DFL13" s="538"/>
      <c r="DFM13" s="538"/>
      <c r="DFN13" s="538"/>
      <c r="DFO13" s="538"/>
      <c r="DFP13" s="538"/>
      <c r="DFQ13" s="538"/>
      <c r="DFR13" s="538"/>
      <c r="DFS13" s="538"/>
      <c r="DFT13" s="538"/>
      <c r="DFU13" s="538"/>
      <c r="DFV13" s="538"/>
      <c r="DFW13" s="538"/>
      <c r="DFX13" s="538"/>
      <c r="DFY13" s="538"/>
      <c r="DFZ13" s="538"/>
      <c r="DGA13" s="538"/>
      <c r="DGB13" s="538"/>
      <c r="DGC13" s="538"/>
      <c r="DGD13" s="538"/>
      <c r="DGE13" s="538"/>
      <c r="DGF13" s="538"/>
      <c r="DGG13" s="538"/>
      <c r="DGH13" s="538"/>
      <c r="DGI13" s="538"/>
      <c r="DGJ13" s="538"/>
      <c r="DGK13" s="538"/>
      <c r="DGL13" s="538"/>
      <c r="DGM13" s="538"/>
      <c r="DGN13" s="538"/>
      <c r="DGO13" s="538"/>
      <c r="DGP13" s="538"/>
      <c r="DGQ13" s="538"/>
      <c r="DGR13" s="538"/>
      <c r="DGS13" s="538"/>
      <c r="DGT13" s="538"/>
      <c r="DGU13" s="538"/>
      <c r="DGV13" s="538"/>
      <c r="DGW13" s="538"/>
      <c r="DGX13" s="538"/>
      <c r="DGY13" s="538"/>
      <c r="DGZ13" s="538"/>
      <c r="DHA13" s="538"/>
      <c r="DHB13" s="538"/>
      <c r="DHC13" s="538"/>
      <c r="DHD13" s="538"/>
      <c r="DHE13" s="538"/>
      <c r="DHF13" s="538"/>
      <c r="DHG13" s="538"/>
      <c r="DHH13" s="538"/>
      <c r="DHI13" s="538"/>
      <c r="DHJ13" s="538"/>
      <c r="DHK13" s="538"/>
      <c r="DHL13" s="538"/>
      <c r="DHM13" s="538"/>
      <c r="DHN13" s="538"/>
      <c r="DHO13" s="538"/>
      <c r="DHP13" s="538"/>
      <c r="DHQ13" s="538"/>
      <c r="DHR13" s="538"/>
      <c r="DHS13" s="538"/>
      <c r="DHT13" s="538"/>
      <c r="DHU13" s="538"/>
      <c r="DHV13" s="538"/>
      <c r="DHW13" s="538"/>
      <c r="DHX13" s="538"/>
      <c r="DHY13" s="538"/>
      <c r="DHZ13" s="538"/>
      <c r="DIA13" s="538"/>
      <c r="DIB13" s="538"/>
      <c r="DIC13" s="538"/>
      <c r="DID13" s="538"/>
      <c r="DIE13" s="538"/>
      <c r="DIF13" s="538"/>
      <c r="DIG13" s="538"/>
      <c r="DIH13" s="538"/>
      <c r="DII13" s="538"/>
      <c r="DIJ13" s="538"/>
      <c r="DIK13" s="538"/>
      <c r="DIL13" s="538"/>
      <c r="DIM13" s="538"/>
      <c r="DIN13" s="538"/>
      <c r="DIO13" s="538"/>
      <c r="DIP13" s="538"/>
      <c r="DIQ13" s="538"/>
      <c r="DIR13" s="538"/>
      <c r="DIS13" s="538"/>
      <c r="DIT13" s="538"/>
      <c r="DIU13" s="538"/>
      <c r="DIV13" s="538"/>
      <c r="DIW13" s="538"/>
      <c r="DIX13" s="538"/>
      <c r="DIY13" s="538"/>
      <c r="DIZ13" s="538"/>
      <c r="DJA13" s="538"/>
      <c r="DJB13" s="538"/>
      <c r="DJC13" s="538"/>
      <c r="DJD13" s="538"/>
      <c r="DJE13" s="538"/>
      <c r="DJF13" s="538"/>
      <c r="DJG13" s="538"/>
      <c r="DJH13" s="538"/>
      <c r="DJI13" s="538"/>
      <c r="DJJ13" s="538"/>
      <c r="DJK13" s="538"/>
      <c r="DJL13" s="538"/>
      <c r="DJM13" s="538"/>
      <c r="DJN13" s="538"/>
      <c r="DJO13" s="538"/>
      <c r="DJP13" s="538"/>
      <c r="DJQ13" s="538"/>
      <c r="DJR13" s="538"/>
      <c r="DJS13" s="538"/>
      <c r="DJT13" s="538"/>
      <c r="DJU13" s="538"/>
      <c r="DJV13" s="538"/>
      <c r="DJW13" s="538"/>
      <c r="DJX13" s="538"/>
      <c r="DJY13" s="538"/>
      <c r="DJZ13" s="538"/>
      <c r="DKA13" s="538"/>
      <c r="DKB13" s="538"/>
      <c r="DKC13" s="538"/>
      <c r="DKD13" s="538"/>
      <c r="DKE13" s="538"/>
      <c r="DKF13" s="538"/>
      <c r="DKG13" s="538"/>
      <c r="DKH13" s="538"/>
      <c r="DKI13" s="538"/>
      <c r="DKJ13" s="538"/>
      <c r="DKK13" s="538"/>
      <c r="DKL13" s="538"/>
      <c r="DKM13" s="538"/>
      <c r="DKN13" s="538"/>
      <c r="DKO13" s="538"/>
      <c r="DKP13" s="538"/>
      <c r="DKQ13" s="538"/>
      <c r="DKR13" s="538"/>
      <c r="DKS13" s="538"/>
      <c r="DKT13" s="538"/>
      <c r="DKU13" s="538"/>
      <c r="DKV13" s="538"/>
      <c r="DKW13" s="538"/>
      <c r="DKX13" s="538"/>
      <c r="DKY13" s="538"/>
      <c r="DKZ13" s="538"/>
      <c r="DLA13" s="538"/>
      <c r="DLB13" s="538"/>
      <c r="DLC13" s="538"/>
      <c r="DLD13" s="538"/>
      <c r="DLE13" s="538"/>
      <c r="DLF13" s="538"/>
      <c r="DLG13" s="538"/>
      <c r="DLH13" s="538"/>
      <c r="DLI13" s="538"/>
      <c r="DLJ13" s="538"/>
      <c r="DLK13" s="538"/>
      <c r="DLL13" s="538"/>
      <c r="DLM13" s="538"/>
      <c r="DLN13" s="538"/>
      <c r="DLO13" s="538"/>
      <c r="DLP13" s="538"/>
      <c r="DLQ13" s="538"/>
      <c r="DLR13" s="538"/>
      <c r="DLS13" s="538"/>
      <c r="DLT13" s="538"/>
      <c r="DLU13" s="538"/>
      <c r="DLV13" s="538"/>
      <c r="DLW13" s="538"/>
      <c r="DLX13" s="538"/>
      <c r="DLY13" s="538"/>
      <c r="DLZ13" s="538"/>
      <c r="DMA13" s="538"/>
      <c r="DMB13" s="538"/>
      <c r="DMC13" s="538"/>
      <c r="DMD13" s="538"/>
      <c r="DME13" s="538"/>
      <c r="DMF13" s="538"/>
      <c r="DMG13" s="538"/>
      <c r="DMH13" s="538"/>
      <c r="DMI13" s="538"/>
      <c r="DMJ13" s="538"/>
      <c r="DMK13" s="538"/>
      <c r="DML13" s="538"/>
      <c r="DMM13" s="538"/>
      <c r="DMN13" s="538"/>
      <c r="DMO13" s="538"/>
      <c r="DMP13" s="538"/>
      <c r="DMQ13" s="538"/>
      <c r="DMR13" s="538"/>
      <c r="DMS13" s="538"/>
      <c r="DMT13" s="538"/>
      <c r="DMU13" s="538"/>
      <c r="DMV13" s="538"/>
      <c r="DMW13" s="538"/>
      <c r="DMX13" s="538"/>
      <c r="DMY13" s="538"/>
      <c r="DMZ13" s="538"/>
      <c r="DNA13" s="538"/>
      <c r="DNB13" s="538"/>
      <c r="DNC13" s="538"/>
      <c r="DND13" s="538"/>
      <c r="DNE13" s="538"/>
      <c r="DNF13" s="538"/>
      <c r="DNG13" s="538"/>
      <c r="DNH13" s="538"/>
      <c r="DNI13" s="538"/>
      <c r="DNJ13" s="538"/>
      <c r="DNK13" s="538"/>
      <c r="DNL13" s="538"/>
      <c r="DNM13" s="538"/>
      <c r="DNN13" s="538"/>
      <c r="DNO13" s="538"/>
      <c r="DNP13" s="538"/>
      <c r="DNQ13" s="538"/>
      <c r="DNR13" s="538"/>
      <c r="DNS13" s="538"/>
      <c r="DNT13" s="538"/>
      <c r="DNU13" s="538"/>
      <c r="DNV13" s="538"/>
      <c r="DNW13" s="538"/>
      <c r="DNX13" s="538"/>
      <c r="DNY13" s="538"/>
      <c r="DNZ13" s="538"/>
      <c r="DOA13" s="538"/>
      <c r="DOB13" s="538"/>
      <c r="DOC13" s="538"/>
      <c r="DOD13" s="538"/>
      <c r="DOE13" s="538"/>
      <c r="DOF13" s="538"/>
      <c r="DOG13" s="538"/>
      <c r="DOH13" s="538"/>
      <c r="DOI13" s="538"/>
      <c r="DOJ13" s="538"/>
      <c r="DOK13" s="538"/>
      <c r="DOL13" s="538"/>
      <c r="DOM13" s="538"/>
      <c r="DON13" s="538"/>
      <c r="DOO13" s="538"/>
      <c r="DOP13" s="538"/>
      <c r="DOQ13" s="538"/>
      <c r="DOR13" s="538"/>
      <c r="DOS13" s="538"/>
      <c r="DOT13" s="538"/>
      <c r="DOU13" s="538"/>
      <c r="DOV13" s="538"/>
      <c r="DOW13" s="538"/>
      <c r="DOX13" s="538"/>
      <c r="DOY13" s="538"/>
      <c r="DOZ13" s="538"/>
      <c r="DPA13" s="538"/>
      <c r="DPB13" s="538"/>
      <c r="DPC13" s="538"/>
      <c r="DPD13" s="538"/>
      <c r="DPE13" s="538"/>
      <c r="DPF13" s="538"/>
      <c r="DPG13" s="538"/>
      <c r="DPH13" s="538"/>
      <c r="DPI13" s="538"/>
      <c r="DPJ13" s="538"/>
      <c r="DPK13" s="538"/>
      <c r="DPL13" s="538"/>
      <c r="DPM13" s="538"/>
      <c r="DPN13" s="538"/>
      <c r="DPO13" s="538"/>
      <c r="DPP13" s="538"/>
      <c r="DPQ13" s="538"/>
      <c r="DPR13" s="538"/>
      <c r="DPS13" s="538"/>
      <c r="DPT13" s="538"/>
      <c r="DPU13" s="538"/>
      <c r="DPV13" s="538"/>
      <c r="DPW13" s="538"/>
      <c r="DPX13" s="538"/>
      <c r="DPY13" s="538"/>
      <c r="DPZ13" s="538"/>
      <c r="DQA13" s="538"/>
      <c r="DQB13" s="538"/>
      <c r="DQC13" s="538"/>
      <c r="DQD13" s="538"/>
      <c r="DQE13" s="538"/>
      <c r="DQF13" s="538"/>
      <c r="DQG13" s="538"/>
      <c r="DQH13" s="538"/>
      <c r="DQI13" s="538"/>
      <c r="DQJ13" s="538"/>
      <c r="DQK13" s="538"/>
      <c r="DQL13" s="538"/>
      <c r="DQM13" s="538"/>
      <c r="DQN13" s="538"/>
      <c r="DQO13" s="538"/>
      <c r="DQP13" s="538"/>
      <c r="DQQ13" s="538"/>
      <c r="DQR13" s="538"/>
      <c r="DQS13" s="538"/>
      <c r="DQT13" s="538"/>
      <c r="DQU13" s="538"/>
      <c r="DQV13" s="538"/>
      <c r="DQW13" s="538"/>
      <c r="DQX13" s="538"/>
      <c r="DQY13" s="538"/>
      <c r="DQZ13" s="538"/>
      <c r="DRA13" s="538"/>
      <c r="DRB13" s="538"/>
      <c r="DRC13" s="538"/>
      <c r="DRD13" s="538"/>
      <c r="DRE13" s="538"/>
      <c r="DRF13" s="538"/>
      <c r="DRG13" s="538"/>
      <c r="DRH13" s="538"/>
      <c r="DRI13" s="538"/>
      <c r="DRJ13" s="538"/>
      <c r="DRK13" s="538"/>
      <c r="DRL13" s="538"/>
      <c r="DRM13" s="538"/>
      <c r="DRN13" s="538"/>
      <c r="DRO13" s="538"/>
      <c r="DRP13" s="538"/>
      <c r="DRQ13" s="538"/>
      <c r="DRR13" s="538"/>
      <c r="DRS13" s="538"/>
      <c r="DRT13" s="538"/>
      <c r="DRU13" s="538"/>
      <c r="DRV13" s="538"/>
      <c r="DRW13" s="538"/>
      <c r="DRX13" s="538"/>
      <c r="DRY13" s="538"/>
      <c r="DRZ13" s="538"/>
      <c r="DSA13" s="538"/>
      <c r="DSB13" s="538"/>
      <c r="DSC13" s="538"/>
      <c r="DSD13" s="538"/>
      <c r="DSE13" s="538"/>
      <c r="DSF13" s="538"/>
      <c r="DSG13" s="538"/>
      <c r="DSH13" s="538"/>
      <c r="DSI13" s="538"/>
      <c r="DSJ13" s="538"/>
      <c r="DSK13" s="538"/>
      <c r="DSL13" s="538"/>
      <c r="DSM13" s="538"/>
      <c r="DSN13" s="538"/>
      <c r="DSO13" s="538"/>
      <c r="DSP13" s="538"/>
      <c r="DSQ13" s="538"/>
      <c r="DSR13" s="538"/>
      <c r="DSS13" s="538"/>
      <c r="DST13" s="538"/>
      <c r="DSU13" s="538"/>
      <c r="DSV13" s="538"/>
      <c r="DSW13" s="538"/>
      <c r="DSX13" s="538"/>
      <c r="DSY13" s="538"/>
      <c r="DSZ13" s="538"/>
      <c r="DTA13" s="538"/>
      <c r="DTB13" s="538"/>
      <c r="DTC13" s="538"/>
      <c r="DTD13" s="538"/>
      <c r="DTE13" s="538"/>
      <c r="DTF13" s="538"/>
      <c r="DTG13" s="538"/>
      <c r="DTH13" s="538"/>
      <c r="DTI13" s="538"/>
      <c r="DTJ13" s="538"/>
      <c r="DTK13" s="538"/>
      <c r="DTL13" s="538"/>
      <c r="DTM13" s="538"/>
      <c r="DTN13" s="538"/>
      <c r="DTO13" s="538"/>
      <c r="DTP13" s="538"/>
      <c r="DTQ13" s="538"/>
      <c r="DTR13" s="538"/>
      <c r="DTS13" s="538"/>
      <c r="DTT13" s="538"/>
      <c r="DTU13" s="538"/>
      <c r="DTV13" s="538"/>
      <c r="DTW13" s="538"/>
      <c r="DTX13" s="538"/>
      <c r="DTY13" s="538"/>
      <c r="DTZ13" s="538"/>
      <c r="DUA13" s="538"/>
      <c r="DUB13" s="538"/>
      <c r="DUC13" s="538"/>
      <c r="DUD13" s="538"/>
      <c r="DUE13" s="538"/>
      <c r="DUF13" s="538"/>
      <c r="DUG13" s="538"/>
      <c r="DUH13" s="538"/>
      <c r="DUI13" s="538"/>
      <c r="DUJ13" s="538"/>
      <c r="DUK13" s="538"/>
      <c r="DUL13" s="538"/>
      <c r="DUM13" s="538"/>
      <c r="DUN13" s="538"/>
      <c r="DUO13" s="538"/>
      <c r="DUP13" s="538"/>
      <c r="DUQ13" s="538"/>
      <c r="DUR13" s="538"/>
      <c r="DUS13" s="538"/>
      <c r="DUT13" s="538"/>
      <c r="DUU13" s="538"/>
      <c r="DUV13" s="538"/>
      <c r="DUW13" s="538"/>
      <c r="DUX13" s="538"/>
      <c r="DUY13" s="538"/>
      <c r="DUZ13" s="538"/>
      <c r="DVA13" s="538"/>
      <c r="DVB13" s="538"/>
      <c r="DVC13" s="538"/>
      <c r="DVD13" s="538"/>
      <c r="DVE13" s="538"/>
      <c r="DVF13" s="538"/>
      <c r="DVG13" s="538"/>
      <c r="DVH13" s="538"/>
      <c r="DVI13" s="538"/>
      <c r="DVJ13" s="538"/>
      <c r="DVK13" s="538"/>
      <c r="DVL13" s="538"/>
      <c r="DVM13" s="538"/>
      <c r="DVN13" s="538"/>
      <c r="DVO13" s="538"/>
      <c r="DVP13" s="538"/>
      <c r="DVQ13" s="538"/>
      <c r="DVR13" s="538"/>
      <c r="DVS13" s="538"/>
      <c r="DVT13" s="538"/>
      <c r="DVU13" s="538"/>
      <c r="DVV13" s="538"/>
      <c r="DVW13" s="538"/>
      <c r="DVX13" s="538"/>
      <c r="DVY13" s="538"/>
      <c r="DVZ13" s="538"/>
      <c r="DWA13" s="538"/>
      <c r="DWB13" s="538"/>
      <c r="DWC13" s="538"/>
      <c r="DWD13" s="538"/>
      <c r="DWE13" s="538"/>
      <c r="DWF13" s="538"/>
      <c r="DWG13" s="538"/>
      <c r="DWH13" s="538"/>
      <c r="DWI13" s="538"/>
      <c r="DWJ13" s="538"/>
      <c r="DWK13" s="538"/>
      <c r="DWL13" s="538"/>
      <c r="DWM13" s="538"/>
      <c r="DWN13" s="538"/>
      <c r="DWO13" s="538"/>
      <c r="DWP13" s="538"/>
      <c r="DWQ13" s="538"/>
      <c r="DWR13" s="538"/>
      <c r="DWS13" s="538"/>
      <c r="DWT13" s="538"/>
      <c r="DWU13" s="538"/>
      <c r="DWV13" s="538"/>
      <c r="DWW13" s="538"/>
      <c r="DWX13" s="538"/>
      <c r="DWY13" s="538"/>
      <c r="DWZ13" s="538"/>
      <c r="DXA13" s="538"/>
      <c r="DXB13" s="538"/>
      <c r="DXC13" s="538"/>
      <c r="DXD13" s="538"/>
      <c r="DXE13" s="538"/>
      <c r="DXF13" s="538"/>
      <c r="DXG13" s="538"/>
      <c r="DXH13" s="538"/>
      <c r="DXI13" s="538"/>
      <c r="DXJ13" s="538"/>
      <c r="DXK13" s="538"/>
      <c r="DXL13" s="538"/>
      <c r="DXM13" s="538"/>
      <c r="DXN13" s="538"/>
      <c r="DXO13" s="538"/>
      <c r="DXP13" s="538"/>
      <c r="DXQ13" s="538"/>
      <c r="DXR13" s="538"/>
      <c r="DXS13" s="538"/>
      <c r="DXT13" s="538"/>
      <c r="DXU13" s="538"/>
      <c r="DXV13" s="538"/>
      <c r="DXW13" s="538"/>
      <c r="DXX13" s="538"/>
      <c r="DXY13" s="538"/>
      <c r="DXZ13" s="538"/>
      <c r="DYA13" s="538"/>
      <c r="DYB13" s="538"/>
      <c r="DYC13" s="538"/>
      <c r="DYD13" s="538"/>
      <c r="DYE13" s="538"/>
      <c r="DYF13" s="538"/>
      <c r="DYG13" s="538"/>
      <c r="DYH13" s="538"/>
      <c r="DYI13" s="538"/>
      <c r="DYJ13" s="538"/>
      <c r="DYK13" s="538"/>
      <c r="DYL13" s="538"/>
      <c r="DYM13" s="538"/>
      <c r="DYN13" s="538"/>
      <c r="DYO13" s="538"/>
      <c r="DYP13" s="538"/>
      <c r="DYQ13" s="538"/>
      <c r="DYR13" s="538"/>
      <c r="DYS13" s="538"/>
      <c r="DYT13" s="538"/>
      <c r="DYU13" s="538"/>
      <c r="DYV13" s="538"/>
      <c r="DYW13" s="538"/>
      <c r="DYX13" s="538"/>
      <c r="DYY13" s="538"/>
      <c r="DYZ13" s="538"/>
      <c r="DZA13" s="538"/>
      <c r="DZB13" s="538"/>
      <c r="DZC13" s="538"/>
      <c r="DZD13" s="538"/>
      <c r="DZE13" s="538"/>
      <c r="DZF13" s="538"/>
      <c r="DZG13" s="538"/>
      <c r="DZH13" s="538"/>
      <c r="DZI13" s="538"/>
      <c r="DZJ13" s="538"/>
      <c r="DZK13" s="538"/>
      <c r="DZL13" s="538"/>
      <c r="DZM13" s="538"/>
      <c r="DZN13" s="538"/>
      <c r="DZO13" s="538"/>
      <c r="DZP13" s="538"/>
      <c r="DZQ13" s="538"/>
      <c r="DZR13" s="538"/>
      <c r="DZS13" s="538"/>
      <c r="DZT13" s="538"/>
      <c r="DZU13" s="538"/>
      <c r="DZV13" s="538"/>
      <c r="DZW13" s="538"/>
      <c r="DZX13" s="538"/>
      <c r="DZY13" s="538"/>
      <c r="DZZ13" s="538"/>
      <c r="EAA13" s="538"/>
      <c r="EAB13" s="538"/>
      <c r="EAC13" s="538"/>
      <c r="EAD13" s="538"/>
      <c r="EAE13" s="538"/>
      <c r="EAF13" s="538"/>
      <c r="EAG13" s="538"/>
      <c r="EAH13" s="538"/>
      <c r="EAI13" s="538"/>
      <c r="EAJ13" s="538"/>
      <c r="EAK13" s="538"/>
      <c r="EAL13" s="538"/>
      <c r="EAM13" s="538"/>
      <c r="EAN13" s="538"/>
      <c r="EAO13" s="538"/>
      <c r="EAP13" s="538"/>
      <c r="EAQ13" s="538"/>
      <c r="EAR13" s="538"/>
      <c r="EAS13" s="538"/>
      <c r="EAT13" s="538"/>
      <c r="EAU13" s="538"/>
      <c r="EAV13" s="538"/>
      <c r="EAW13" s="538"/>
      <c r="EAX13" s="538"/>
      <c r="EAY13" s="538"/>
      <c r="EAZ13" s="538"/>
      <c r="EBA13" s="538"/>
      <c r="EBB13" s="538"/>
      <c r="EBC13" s="538"/>
      <c r="EBD13" s="538"/>
      <c r="EBE13" s="538"/>
      <c r="EBF13" s="538"/>
      <c r="EBG13" s="538"/>
      <c r="EBH13" s="538"/>
      <c r="EBI13" s="538"/>
      <c r="EBJ13" s="538"/>
      <c r="EBK13" s="538"/>
      <c r="EBL13" s="538"/>
      <c r="EBM13" s="538"/>
      <c r="EBN13" s="538"/>
      <c r="EBO13" s="538"/>
      <c r="EBP13" s="538"/>
      <c r="EBQ13" s="538"/>
      <c r="EBR13" s="538"/>
      <c r="EBS13" s="538"/>
      <c r="EBT13" s="538"/>
      <c r="EBU13" s="538"/>
      <c r="EBV13" s="538"/>
      <c r="EBW13" s="538"/>
      <c r="EBX13" s="538"/>
      <c r="EBY13" s="538"/>
      <c r="EBZ13" s="538"/>
      <c r="ECA13" s="538"/>
      <c r="ECB13" s="538"/>
      <c r="ECC13" s="538"/>
      <c r="ECD13" s="538"/>
      <c r="ECE13" s="538"/>
      <c r="ECF13" s="538"/>
      <c r="ECG13" s="538"/>
      <c r="ECH13" s="538"/>
      <c r="ECI13" s="538"/>
      <c r="ECJ13" s="538"/>
      <c r="ECK13" s="538"/>
      <c r="ECL13" s="538"/>
      <c r="ECM13" s="538"/>
      <c r="ECN13" s="538"/>
      <c r="ECO13" s="538"/>
      <c r="ECP13" s="538"/>
      <c r="ECQ13" s="538"/>
      <c r="ECR13" s="538"/>
      <c r="ECS13" s="538"/>
      <c r="ECT13" s="538"/>
      <c r="ECU13" s="538"/>
      <c r="ECV13" s="538"/>
      <c r="ECW13" s="538"/>
      <c r="ECX13" s="538"/>
      <c r="ECY13" s="538"/>
      <c r="ECZ13" s="538"/>
      <c r="EDA13" s="538"/>
      <c r="EDB13" s="538"/>
      <c r="EDC13" s="538"/>
      <c r="EDD13" s="538"/>
      <c r="EDE13" s="538"/>
      <c r="EDF13" s="538"/>
      <c r="EDG13" s="538"/>
      <c r="EDH13" s="538"/>
      <c r="EDI13" s="538"/>
      <c r="EDJ13" s="538"/>
      <c r="EDK13" s="538"/>
      <c r="EDL13" s="538"/>
      <c r="EDM13" s="538"/>
      <c r="EDN13" s="538"/>
      <c r="EDO13" s="538"/>
      <c r="EDP13" s="538"/>
      <c r="EDQ13" s="538"/>
      <c r="EDR13" s="538"/>
      <c r="EDS13" s="538"/>
      <c r="EDT13" s="538"/>
      <c r="EDU13" s="538"/>
      <c r="EDV13" s="538"/>
      <c r="EDW13" s="538"/>
      <c r="EDX13" s="538"/>
      <c r="EDY13" s="538"/>
      <c r="EDZ13" s="538"/>
      <c r="EEA13" s="538"/>
      <c r="EEB13" s="538"/>
      <c r="EEC13" s="538"/>
      <c r="EED13" s="538"/>
      <c r="EEE13" s="538"/>
      <c r="EEF13" s="538"/>
      <c r="EEG13" s="538"/>
      <c r="EEH13" s="538"/>
      <c r="EEI13" s="538"/>
      <c r="EEJ13" s="538"/>
      <c r="EEK13" s="538"/>
      <c r="EEL13" s="538"/>
      <c r="EEM13" s="538"/>
      <c r="EEN13" s="538"/>
      <c r="EEO13" s="538"/>
      <c r="EEP13" s="538"/>
      <c r="EEQ13" s="538"/>
      <c r="EER13" s="538"/>
      <c r="EES13" s="538"/>
      <c r="EET13" s="538"/>
      <c r="EEU13" s="538"/>
      <c r="EEV13" s="538"/>
      <c r="EEW13" s="538"/>
      <c r="EEX13" s="538"/>
      <c r="EEY13" s="538"/>
      <c r="EEZ13" s="538"/>
      <c r="EFA13" s="538"/>
      <c r="EFB13" s="538"/>
      <c r="EFC13" s="538"/>
      <c r="EFD13" s="538"/>
      <c r="EFE13" s="538"/>
      <c r="EFF13" s="538"/>
      <c r="EFG13" s="538"/>
      <c r="EFH13" s="538"/>
      <c r="EFI13" s="538"/>
      <c r="EFJ13" s="538"/>
      <c r="EFK13" s="538"/>
      <c r="EFL13" s="538"/>
      <c r="EFM13" s="538"/>
      <c r="EFN13" s="538"/>
      <c r="EFO13" s="538"/>
      <c r="EFP13" s="538"/>
      <c r="EFQ13" s="538"/>
      <c r="EFR13" s="538"/>
      <c r="EFS13" s="538"/>
      <c r="EFT13" s="538"/>
      <c r="EFU13" s="538"/>
      <c r="EFV13" s="538"/>
      <c r="EFW13" s="538"/>
      <c r="EFX13" s="538"/>
      <c r="EFY13" s="538"/>
      <c r="EFZ13" s="538"/>
      <c r="EGA13" s="538"/>
      <c r="EGB13" s="538"/>
      <c r="EGC13" s="538"/>
      <c r="EGD13" s="538"/>
      <c r="EGE13" s="538"/>
      <c r="EGF13" s="538"/>
      <c r="EGG13" s="538"/>
      <c r="EGH13" s="538"/>
      <c r="EGI13" s="538"/>
      <c r="EGJ13" s="538"/>
      <c r="EGK13" s="538"/>
      <c r="EGL13" s="538"/>
      <c r="EGM13" s="538"/>
      <c r="EGN13" s="538"/>
      <c r="EGO13" s="538"/>
      <c r="EGP13" s="538"/>
      <c r="EGQ13" s="538"/>
      <c r="EGR13" s="538"/>
      <c r="EGS13" s="538"/>
      <c r="EGT13" s="538"/>
      <c r="EGU13" s="538"/>
      <c r="EGV13" s="538"/>
      <c r="EGW13" s="538"/>
      <c r="EGX13" s="538"/>
      <c r="EGY13" s="538"/>
      <c r="EGZ13" s="538"/>
      <c r="EHA13" s="538"/>
      <c r="EHB13" s="538"/>
      <c r="EHC13" s="538"/>
      <c r="EHD13" s="538"/>
      <c r="EHE13" s="538"/>
      <c r="EHF13" s="538"/>
      <c r="EHG13" s="538"/>
      <c r="EHH13" s="538"/>
      <c r="EHI13" s="538"/>
      <c r="EHJ13" s="538"/>
      <c r="EHK13" s="538"/>
      <c r="EHL13" s="538"/>
      <c r="EHM13" s="538"/>
      <c r="EHN13" s="538"/>
      <c r="EHO13" s="538"/>
      <c r="EHP13" s="538"/>
      <c r="EHQ13" s="538"/>
      <c r="EHR13" s="538"/>
      <c r="EHS13" s="538"/>
      <c r="EHT13" s="538"/>
      <c r="EHU13" s="538"/>
      <c r="EHV13" s="538"/>
      <c r="EHW13" s="538"/>
      <c r="EHX13" s="538"/>
      <c r="EHY13" s="538"/>
      <c r="EHZ13" s="538"/>
      <c r="EIA13" s="538"/>
      <c r="EIB13" s="538"/>
      <c r="EIC13" s="538"/>
      <c r="EID13" s="538"/>
      <c r="EIE13" s="538"/>
      <c r="EIF13" s="538"/>
      <c r="EIG13" s="538"/>
      <c r="EIH13" s="538"/>
      <c r="EII13" s="538"/>
      <c r="EIJ13" s="538"/>
      <c r="EIK13" s="538"/>
      <c r="EIL13" s="538"/>
      <c r="EIM13" s="538"/>
      <c r="EIN13" s="538"/>
      <c r="EIO13" s="538"/>
      <c r="EIP13" s="538"/>
      <c r="EIQ13" s="538"/>
      <c r="EIR13" s="538"/>
      <c r="EIS13" s="538"/>
      <c r="EIT13" s="538"/>
      <c r="EIU13" s="538"/>
      <c r="EIV13" s="538"/>
      <c r="EIW13" s="538"/>
      <c r="EIX13" s="538"/>
      <c r="EIY13" s="538"/>
      <c r="EIZ13" s="538"/>
      <c r="EJA13" s="538"/>
      <c r="EJB13" s="538"/>
      <c r="EJC13" s="538"/>
      <c r="EJD13" s="538"/>
      <c r="EJE13" s="538"/>
      <c r="EJF13" s="538"/>
      <c r="EJG13" s="538"/>
      <c r="EJH13" s="538"/>
      <c r="EJI13" s="538"/>
      <c r="EJJ13" s="538"/>
      <c r="EJK13" s="538"/>
      <c r="EJL13" s="538"/>
      <c r="EJM13" s="538"/>
      <c r="EJN13" s="538"/>
      <c r="EJO13" s="538"/>
      <c r="EJP13" s="538"/>
      <c r="EJQ13" s="538"/>
      <c r="EJR13" s="538"/>
      <c r="EJS13" s="538"/>
      <c r="EJT13" s="538"/>
      <c r="EJU13" s="538"/>
      <c r="EJV13" s="538"/>
      <c r="EJW13" s="538"/>
      <c r="EJX13" s="538"/>
      <c r="EJY13" s="538"/>
      <c r="EJZ13" s="538"/>
      <c r="EKA13" s="538"/>
      <c r="EKB13" s="538"/>
      <c r="EKC13" s="538"/>
      <c r="EKD13" s="538"/>
      <c r="EKE13" s="538"/>
      <c r="EKF13" s="538"/>
      <c r="EKG13" s="538"/>
      <c r="EKH13" s="538"/>
      <c r="EKI13" s="538"/>
      <c r="EKJ13" s="538"/>
      <c r="EKK13" s="538"/>
      <c r="EKL13" s="538"/>
      <c r="EKM13" s="538"/>
      <c r="EKN13" s="538"/>
      <c r="EKO13" s="538"/>
      <c r="EKP13" s="538"/>
      <c r="EKQ13" s="538"/>
      <c r="EKR13" s="538"/>
      <c r="EKS13" s="538"/>
      <c r="EKT13" s="538"/>
      <c r="EKU13" s="538"/>
      <c r="EKV13" s="538"/>
      <c r="EKW13" s="538"/>
      <c r="EKX13" s="538"/>
      <c r="EKY13" s="538"/>
      <c r="EKZ13" s="538"/>
      <c r="ELA13" s="538"/>
      <c r="ELB13" s="538"/>
      <c r="ELC13" s="538"/>
      <c r="ELD13" s="538"/>
      <c r="ELE13" s="538"/>
      <c r="ELF13" s="538"/>
      <c r="ELG13" s="538"/>
      <c r="ELH13" s="538"/>
      <c r="ELI13" s="538"/>
      <c r="ELJ13" s="538"/>
      <c r="ELK13" s="538"/>
      <c r="ELL13" s="538"/>
      <c r="ELM13" s="538"/>
      <c r="ELN13" s="538"/>
      <c r="ELO13" s="538"/>
      <c r="ELP13" s="538"/>
      <c r="ELQ13" s="538"/>
      <c r="ELR13" s="538"/>
      <c r="ELS13" s="538"/>
      <c r="ELT13" s="538"/>
      <c r="ELU13" s="538"/>
      <c r="ELV13" s="538"/>
      <c r="ELW13" s="538"/>
      <c r="ELX13" s="538"/>
      <c r="ELY13" s="538"/>
      <c r="ELZ13" s="538"/>
      <c r="EMA13" s="538"/>
      <c r="EMB13" s="538"/>
      <c r="EMC13" s="538"/>
      <c r="EMD13" s="538"/>
      <c r="EME13" s="538"/>
      <c r="EMF13" s="538"/>
      <c r="EMG13" s="538"/>
      <c r="EMH13" s="538"/>
      <c r="EMI13" s="538"/>
      <c r="EMJ13" s="538"/>
      <c r="EMK13" s="538"/>
      <c r="EML13" s="538"/>
      <c r="EMM13" s="538"/>
      <c r="EMN13" s="538"/>
      <c r="EMO13" s="538"/>
      <c r="EMP13" s="538"/>
      <c r="EMQ13" s="538"/>
      <c r="EMR13" s="538"/>
      <c r="EMS13" s="538"/>
      <c r="EMT13" s="538"/>
      <c r="EMU13" s="538"/>
      <c r="EMV13" s="538"/>
      <c r="EMW13" s="538"/>
      <c r="EMX13" s="538"/>
      <c r="EMY13" s="538"/>
      <c r="EMZ13" s="538"/>
      <c r="ENA13" s="538"/>
      <c r="ENB13" s="538"/>
      <c r="ENC13" s="538"/>
      <c r="END13" s="538"/>
      <c r="ENE13" s="538"/>
      <c r="ENF13" s="538"/>
      <c r="ENG13" s="538"/>
      <c r="ENH13" s="538"/>
      <c r="ENI13" s="538"/>
      <c r="ENJ13" s="538"/>
      <c r="ENK13" s="538"/>
      <c r="ENL13" s="538"/>
      <c r="ENM13" s="538"/>
      <c r="ENN13" s="538"/>
      <c r="ENO13" s="538"/>
      <c r="ENP13" s="538"/>
      <c r="ENQ13" s="538"/>
      <c r="ENR13" s="538"/>
      <c r="ENS13" s="538"/>
      <c r="ENT13" s="538"/>
      <c r="ENU13" s="538"/>
      <c r="ENV13" s="538"/>
      <c r="ENW13" s="538"/>
      <c r="ENX13" s="538"/>
      <c r="ENY13" s="538"/>
      <c r="ENZ13" s="538"/>
      <c r="EOA13" s="538"/>
      <c r="EOB13" s="538"/>
      <c r="EOC13" s="538"/>
      <c r="EOD13" s="538"/>
      <c r="EOE13" s="538"/>
      <c r="EOF13" s="538"/>
      <c r="EOG13" s="538"/>
      <c r="EOH13" s="538"/>
      <c r="EOI13" s="538"/>
      <c r="EOJ13" s="538"/>
      <c r="EOK13" s="538"/>
      <c r="EOL13" s="538"/>
      <c r="EOM13" s="538"/>
      <c r="EON13" s="538"/>
      <c r="EOO13" s="538"/>
      <c r="EOP13" s="538"/>
      <c r="EOQ13" s="538"/>
      <c r="EOR13" s="538"/>
      <c r="EOS13" s="538"/>
      <c r="EOT13" s="538"/>
      <c r="EOU13" s="538"/>
      <c r="EOV13" s="538"/>
      <c r="EOW13" s="538"/>
      <c r="EOX13" s="538"/>
      <c r="EOY13" s="538"/>
      <c r="EOZ13" s="538"/>
      <c r="EPA13" s="538"/>
      <c r="EPB13" s="538"/>
      <c r="EPC13" s="538"/>
      <c r="EPD13" s="538"/>
      <c r="EPE13" s="538"/>
      <c r="EPF13" s="538"/>
      <c r="EPG13" s="538"/>
      <c r="EPH13" s="538"/>
      <c r="EPI13" s="538"/>
      <c r="EPJ13" s="538"/>
      <c r="EPK13" s="538"/>
      <c r="EPL13" s="538"/>
      <c r="EPM13" s="538"/>
      <c r="EPN13" s="538"/>
      <c r="EPO13" s="538"/>
      <c r="EPP13" s="538"/>
      <c r="EPQ13" s="538"/>
      <c r="EPR13" s="538"/>
      <c r="EPS13" s="538"/>
      <c r="EPT13" s="538"/>
      <c r="EPU13" s="538"/>
      <c r="EPV13" s="538"/>
      <c r="EPW13" s="538"/>
      <c r="EPX13" s="538"/>
      <c r="EPY13" s="538"/>
      <c r="EPZ13" s="538"/>
      <c r="EQA13" s="538"/>
      <c r="EQB13" s="538"/>
      <c r="EQC13" s="538"/>
      <c r="EQD13" s="538"/>
      <c r="EQE13" s="538"/>
      <c r="EQF13" s="538"/>
      <c r="EQG13" s="538"/>
      <c r="EQH13" s="538"/>
      <c r="EQI13" s="538"/>
      <c r="EQJ13" s="538"/>
      <c r="EQK13" s="538"/>
      <c r="EQL13" s="538"/>
      <c r="EQM13" s="538"/>
      <c r="EQN13" s="538"/>
      <c r="EQO13" s="538"/>
      <c r="EQP13" s="538"/>
      <c r="EQQ13" s="538"/>
      <c r="EQR13" s="538"/>
      <c r="EQS13" s="538"/>
      <c r="EQT13" s="538"/>
      <c r="EQU13" s="538"/>
      <c r="EQV13" s="538"/>
      <c r="EQW13" s="538"/>
      <c r="EQX13" s="538"/>
      <c r="EQY13" s="538"/>
      <c r="EQZ13" s="538"/>
      <c r="ERA13" s="538"/>
      <c r="ERB13" s="538"/>
      <c r="ERC13" s="538"/>
      <c r="ERD13" s="538"/>
      <c r="ERE13" s="538"/>
      <c r="ERF13" s="538"/>
      <c r="ERG13" s="538"/>
      <c r="ERH13" s="538"/>
      <c r="ERI13" s="538"/>
      <c r="ERJ13" s="538"/>
      <c r="ERK13" s="538"/>
      <c r="ERL13" s="538"/>
      <c r="ERM13" s="538"/>
      <c r="ERN13" s="538"/>
      <c r="ERO13" s="538"/>
      <c r="ERP13" s="538"/>
      <c r="ERQ13" s="538"/>
      <c r="ERR13" s="538"/>
      <c r="ERS13" s="538"/>
      <c r="ERT13" s="538"/>
      <c r="ERU13" s="538"/>
      <c r="ERV13" s="538"/>
      <c r="ERW13" s="538"/>
      <c r="ERX13" s="538"/>
      <c r="ERY13" s="538"/>
      <c r="ERZ13" s="538"/>
      <c r="ESA13" s="538"/>
      <c r="ESB13" s="538"/>
      <c r="ESC13" s="538"/>
      <c r="ESD13" s="538"/>
      <c r="ESE13" s="538"/>
      <c r="ESF13" s="538"/>
      <c r="ESG13" s="538"/>
      <c r="ESH13" s="538"/>
      <c r="ESI13" s="538"/>
      <c r="ESJ13" s="538"/>
      <c r="ESK13" s="538"/>
      <c r="ESL13" s="538"/>
      <c r="ESM13" s="538"/>
      <c r="ESN13" s="538"/>
      <c r="ESO13" s="538"/>
      <c r="ESP13" s="538"/>
      <c r="ESQ13" s="538"/>
      <c r="ESR13" s="538"/>
      <c r="ESS13" s="538"/>
      <c r="EST13" s="538"/>
      <c r="ESU13" s="538"/>
      <c r="ESV13" s="538"/>
      <c r="ESW13" s="538"/>
      <c r="ESX13" s="538"/>
      <c r="ESY13" s="538"/>
      <c r="ESZ13" s="538"/>
      <c r="ETA13" s="538"/>
      <c r="ETB13" s="538"/>
      <c r="ETC13" s="538"/>
      <c r="ETD13" s="538"/>
      <c r="ETE13" s="538"/>
      <c r="ETF13" s="538"/>
      <c r="ETG13" s="538"/>
      <c r="ETH13" s="538"/>
      <c r="ETI13" s="538"/>
      <c r="ETJ13" s="538"/>
      <c r="ETK13" s="538"/>
      <c r="ETL13" s="538"/>
      <c r="ETM13" s="538"/>
      <c r="ETN13" s="538"/>
      <c r="ETO13" s="538"/>
      <c r="ETP13" s="538"/>
      <c r="ETQ13" s="538"/>
      <c r="ETR13" s="538"/>
      <c r="ETS13" s="538"/>
      <c r="ETT13" s="538"/>
      <c r="ETU13" s="538"/>
      <c r="ETV13" s="538"/>
      <c r="ETW13" s="538"/>
      <c r="ETX13" s="538"/>
      <c r="ETY13" s="538"/>
      <c r="ETZ13" s="538"/>
      <c r="EUA13" s="538"/>
      <c r="EUB13" s="538"/>
      <c r="EUC13" s="538"/>
      <c r="EUD13" s="538"/>
      <c r="EUE13" s="538"/>
      <c r="EUF13" s="538"/>
      <c r="EUG13" s="538"/>
      <c r="EUH13" s="538"/>
      <c r="EUI13" s="538"/>
      <c r="EUJ13" s="538"/>
      <c r="EUK13" s="538"/>
      <c r="EUL13" s="538"/>
      <c r="EUM13" s="538"/>
      <c r="EUN13" s="538"/>
      <c r="EUO13" s="538"/>
      <c r="EUP13" s="538"/>
      <c r="EUQ13" s="538"/>
      <c r="EUR13" s="538"/>
      <c r="EUS13" s="538"/>
      <c r="EUT13" s="538"/>
      <c r="EUU13" s="538"/>
      <c r="EUV13" s="538"/>
      <c r="EUW13" s="538"/>
      <c r="EUX13" s="538"/>
      <c r="EUY13" s="538"/>
      <c r="EUZ13" s="538"/>
      <c r="EVA13" s="538"/>
      <c r="EVB13" s="538"/>
      <c r="EVC13" s="538"/>
      <c r="EVD13" s="538"/>
      <c r="EVE13" s="538"/>
      <c r="EVF13" s="538"/>
      <c r="EVG13" s="538"/>
      <c r="EVH13" s="538"/>
      <c r="EVI13" s="538"/>
      <c r="EVJ13" s="538"/>
      <c r="EVK13" s="538"/>
      <c r="EVL13" s="538"/>
      <c r="EVM13" s="538"/>
      <c r="EVN13" s="538"/>
      <c r="EVO13" s="538"/>
      <c r="EVP13" s="538"/>
      <c r="EVQ13" s="538"/>
      <c r="EVR13" s="538"/>
      <c r="EVS13" s="538"/>
      <c r="EVT13" s="538"/>
      <c r="EVU13" s="538"/>
      <c r="EVV13" s="538"/>
      <c r="EVW13" s="538"/>
      <c r="EVX13" s="538"/>
      <c r="EVY13" s="538"/>
      <c r="EVZ13" s="538"/>
      <c r="EWA13" s="538"/>
      <c r="EWB13" s="538"/>
      <c r="EWC13" s="538"/>
      <c r="EWD13" s="538"/>
      <c r="EWE13" s="538"/>
      <c r="EWF13" s="538"/>
      <c r="EWG13" s="538"/>
      <c r="EWH13" s="538"/>
      <c r="EWI13" s="538"/>
      <c r="EWJ13" s="538"/>
      <c r="EWK13" s="538"/>
      <c r="EWL13" s="538"/>
      <c r="EWM13" s="538"/>
      <c r="EWN13" s="538"/>
      <c r="EWO13" s="538"/>
      <c r="EWP13" s="538"/>
      <c r="EWQ13" s="538"/>
      <c r="EWR13" s="538"/>
      <c r="EWS13" s="538"/>
      <c r="EWT13" s="538"/>
      <c r="EWU13" s="538"/>
      <c r="EWV13" s="538"/>
      <c r="EWW13" s="538"/>
      <c r="EWX13" s="538"/>
      <c r="EWY13" s="538"/>
      <c r="EWZ13" s="538"/>
      <c r="EXA13" s="538"/>
      <c r="EXB13" s="538"/>
      <c r="EXC13" s="538"/>
      <c r="EXD13" s="538"/>
      <c r="EXE13" s="538"/>
      <c r="EXF13" s="538"/>
      <c r="EXG13" s="538"/>
      <c r="EXH13" s="538"/>
      <c r="EXI13" s="538"/>
      <c r="EXJ13" s="538"/>
      <c r="EXK13" s="538"/>
      <c r="EXL13" s="538"/>
      <c r="EXM13" s="538"/>
      <c r="EXN13" s="538"/>
      <c r="EXO13" s="538"/>
      <c r="EXP13" s="538"/>
      <c r="EXQ13" s="538"/>
      <c r="EXR13" s="538"/>
      <c r="EXS13" s="538"/>
      <c r="EXT13" s="538"/>
      <c r="EXU13" s="538"/>
      <c r="EXV13" s="538"/>
      <c r="EXW13" s="538"/>
      <c r="EXX13" s="538"/>
      <c r="EXY13" s="538"/>
      <c r="EXZ13" s="538"/>
      <c r="EYA13" s="538"/>
      <c r="EYB13" s="538"/>
      <c r="EYC13" s="538"/>
      <c r="EYD13" s="538"/>
      <c r="EYE13" s="538"/>
      <c r="EYF13" s="538"/>
      <c r="EYG13" s="538"/>
      <c r="EYH13" s="538"/>
      <c r="EYI13" s="538"/>
      <c r="EYJ13" s="538"/>
      <c r="EYK13" s="538"/>
      <c r="EYL13" s="538"/>
      <c r="EYM13" s="538"/>
      <c r="EYN13" s="538"/>
      <c r="EYO13" s="538"/>
      <c r="EYP13" s="538"/>
      <c r="EYQ13" s="538"/>
      <c r="EYR13" s="538"/>
      <c r="EYS13" s="538"/>
      <c r="EYT13" s="538"/>
      <c r="EYU13" s="538"/>
      <c r="EYV13" s="538"/>
      <c r="EYW13" s="538"/>
      <c r="EYX13" s="538"/>
      <c r="EYY13" s="538"/>
      <c r="EYZ13" s="538"/>
      <c r="EZA13" s="538"/>
      <c r="EZB13" s="538"/>
      <c r="EZC13" s="538"/>
      <c r="EZD13" s="538"/>
      <c r="EZE13" s="538"/>
      <c r="EZF13" s="538"/>
      <c r="EZG13" s="538"/>
      <c r="EZH13" s="538"/>
      <c r="EZI13" s="538"/>
      <c r="EZJ13" s="538"/>
      <c r="EZK13" s="538"/>
      <c r="EZL13" s="538"/>
      <c r="EZM13" s="538"/>
      <c r="EZN13" s="538"/>
      <c r="EZO13" s="538"/>
      <c r="EZP13" s="538"/>
      <c r="EZQ13" s="538"/>
      <c r="EZR13" s="538"/>
      <c r="EZS13" s="538"/>
      <c r="EZT13" s="538"/>
      <c r="EZU13" s="538"/>
      <c r="EZV13" s="538"/>
      <c r="EZW13" s="538"/>
      <c r="EZX13" s="538"/>
      <c r="EZY13" s="538"/>
      <c r="EZZ13" s="538"/>
      <c r="FAA13" s="538"/>
      <c r="FAB13" s="538"/>
      <c r="FAC13" s="538"/>
      <c r="FAD13" s="538"/>
      <c r="FAE13" s="538"/>
      <c r="FAF13" s="538"/>
      <c r="FAG13" s="538"/>
      <c r="FAH13" s="538"/>
      <c r="FAI13" s="538"/>
      <c r="FAJ13" s="538"/>
      <c r="FAK13" s="538"/>
      <c r="FAL13" s="538"/>
      <c r="FAM13" s="538"/>
      <c r="FAN13" s="538"/>
      <c r="FAO13" s="538"/>
      <c r="FAP13" s="538"/>
      <c r="FAQ13" s="538"/>
      <c r="FAR13" s="538"/>
      <c r="FAS13" s="538"/>
      <c r="FAT13" s="538"/>
      <c r="FAU13" s="538"/>
      <c r="FAV13" s="538"/>
      <c r="FAW13" s="538"/>
      <c r="FAX13" s="538"/>
      <c r="FAY13" s="538"/>
      <c r="FAZ13" s="538"/>
      <c r="FBA13" s="538"/>
      <c r="FBB13" s="538"/>
      <c r="FBC13" s="538"/>
      <c r="FBD13" s="538"/>
      <c r="FBE13" s="538"/>
      <c r="FBF13" s="538"/>
      <c r="FBG13" s="538"/>
      <c r="FBH13" s="538"/>
      <c r="FBI13" s="538"/>
      <c r="FBJ13" s="538"/>
      <c r="FBK13" s="538"/>
      <c r="FBL13" s="538"/>
      <c r="FBM13" s="538"/>
      <c r="FBN13" s="538"/>
      <c r="FBO13" s="538"/>
      <c r="FBP13" s="538"/>
      <c r="FBQ13" s="538"/>
      <c r="FBR13" s="538"/>
      <c r="FBS13" s="538"/>
      <c r="FBT13" s="538"/>
      <c r="FBU13" s="538"/>
      <c r="FBV13" s="538"/>
      <c r="FBW13" s="538"/>
      <c r="FBX13" s="538"/>
      <c r="FBY13" s="538"/>
      <c r="FBZ13" s="538"/>
      <c r="FCA13" s="538"/>
      <c r="FCB13" s="538"/>
      <c r="FCC13" s="538"/>
      <c r="FCD13" s="538"/>
      <c r="FCE13" s="538"/>
      <c r="FCF13" s="538"/>
      <c r="FCG13" s="538"/>
      <c r="FCH13" s="538"/>
      <c r="FCI13" s="538"/>
      <c r="FCJ13" s="538"/>
      <c r="FCK13" s="538"/>
      <c r="FCL13" s="538"/>
      <c r="FCM13" s="538"/>
      <c r="FCN13" s="538"/>
      <c r="FCO13" s="538"/>
      <c r="FCP13" s="538"/>
      <c r="FCQ13" s="538"/>
      <c r="FCR13" s="538"/>
      <c r="FCS13" s="538"/>
      <c r="FCT13" s="538"/>
      <c r="FCU13" s="538"/>
      <c r="FCV13" s="538"/>
      <c r="FCW13" s="538"/>
      <c r="FCX13" s="538"/>
      <c r="FCY13" s="538"/>
      <c r="FCZ13" s="538"/>
      <c r="FDA13" s="538"/>
      <c r="FDB13" s="538"/>
      <c r="FDC13" s="538"/>
      <c r="FDD13" s="538"/>
      <c r="FDE13" s="538"/>
      <c r="FDF13" s="538"/>
      <c r="FDG13" s="538"/>
      <c r="FDH13" s="538"/>
      <c r="FDI13" s="538"/>
      <c r="FDJ13" s="538"/>
      <c r="FDK13" s="538"/>
      <c r="FDL13" s="538"/>
      <c r="FDM13" s="538"/>
      <c r="FDN13" s="538"/>
      <c r="FDO13" s="538"/>
      <c r="FDP13" s="538"/>
      <c r="FDQ13" s="538"/>
      <c r="FDR13" s="538"/>
      <c r="FDS13" s="538"/>
      <c r="FDT13" s="538"/>
      <c r="FDU13" s="538"/>
      <c r="FDV13" s="538"/>
      <c r="FDW13" s="538"/>
      <c r="FDX13" s="538"/>
      <c r="FDY13" s="538"/>
      <c r="FDZ13" s="538"/>
      <c r="FEA13" s="538"/>
      <c r="FEB13" s="538"/>
      <c r="FEC13" s="538"/>
      <c r="FED13" s="538"/>
      <c r="FEE13" s="538"/>
      <c r="FEF13" s="538"/>
      <c r="FEG13" s="538"/>
      <c r="FEH13" s="538"/>
      <c r="FEI13" s="538"/>
      <c r="FEJ13" s="538"/>
      <c r="FEK13" s="538"/>
      <c r="FEL13" s="538"/>
      <c r="FEM13" s="538"/>
      <c r="FEN13" s="538"/>
      <c r="FEO13" s="538"/>
      <c r="FEP13" s="538"/>
      <c r="FEQ13" s="538"/>
      <c r="FER13" s="538"/>
      <c r="FES13" s="538"/>
      <c r="FET13" s="538"/>
      <c r="FEU13" s="538"/>
      <c r="FEV13" s="538"/>
      <c r="FEW13" s="538"/>
      <c r="FEX13" s="538"/>
      <c r="FEY13" s="538"/>
      <c r="FEZ13" s="538"/>
      <c r="FFA13" s="538"/>
      <c r="FFB13" s="538"/>
      <c r="FFC13" s="538"/>
      <c r="FFD13" s="538"/>
      <c r="FFE13" s="538"/>
      <c r="FFF13" s="538"/>
      <c r="FFG13" s="538"/>
      <c r="FFH13" s="538"/>
      <c r="FFI13" s="538"/>
      <c r="FFJ13" s="538"/>
      <c r="FFK13" s="538"/>
      <c r="FFL13" s="538"/>
      <c r="FFM13" s="538"/>
      <c r="FFN13" s="538"/>
      <c r="FFO13" s="538"/>
      <c r="FFP13" s="538"/>
      <c r="FFQ13" s="538"/>
      <c r="FFR13" s="538"/>
      <c r="FFS13" s="538"/>
      <c r="FFT13" s="538"/>
      <c r="FFU13" s="538"/>
      <c r="FFV13" s="538"/>
      <c r="FFW13" s="538"/>
      <c r="FFX13" s="538"/>
      <c r="FFY13" s="538"/>
      <c r="FFZ13" s="538"/>
      <c r="FGA13" s="538"/>
      <c r="FGB13" s="538"/>
      <c r="FGC13" s="538"/>
      <c r="FGD13" s="538"/>
      <c r="FGE13" s="538"/>
      <c r="FGF13" s="538"/>
      <c r="FGG13" s="538"/>
      <c r="FGH13" s="538"/>
      <c r="FGI13" s="538"/>
      <c r="FGJ13" s="538"/>
      <c r="FGK13" s="538"/>
      <c r="FGL13" s="538"/>
      <c r="FGM13" s="538"/>
      <c r="FGN13" s="538"/>
      <c r="FGO13" s="538"/>
      <c r="FGP13" s="538"/>
      <c r="FGQ13" s="538"/>
      <c r="FGR13" s="538"/>
      <c r="FGS13" s="538"/>
      <c r="FGT13" s="538"/>
      <c r="FGU13" s="538"/>
      <c r="FGV13" s="538"/>
      <c r="FGW13" s="538"/>
      <c r="FGX13" s="538"/>
      <c r="FGY13" s="538"/>
      <c r="FGZ13" s="538"/>
      <c r="FHA13" s="538"/>
      <c r="FHB13" s="538"/>
      <c r="FHC13" s="538"/>
      <c r="FHD13" s="538"/>
      <c r="FHE13" s="538"/>
      <c r="FHF13" s="538"/>
      <c r="FHG13" s="538"/>
      <c r="FHH13" s="538"/>
      <c r="FHI13" s="538"/>
      <c r="FHJ13" s="538"/>
      <c r="FHK13" s="538"/>
      <c r="FHL13" s="538"/>
      <c r="FHM13" s="538"/>
      <c r="FHN13" s="538"/>
      <c r="FHO13" s="538"/>
      <c r="FHP13" s="538"/>
      <c r="FHQ13" s="538"/>
      <c r="FHR13" s="538"/>
      <c r="FHS13" s="538"/>
      <c r="FHT13" s="538"/>
      <c r="FHU13" s="538"/>
      <c r="FHV13" s="538"/>
      <c r="FHW13" s="538"/>
      <c r="FHX13" s="538"/>
      <c r="FHY13" s="538"/>
      <c r="FHZ13" s="538"/>
      <c r="FIA13" s="538"/>
      <c r="FIB13" s="538"/>
      <c r="FIC13" s="538"/>
      <c r="FID13" s="538"/>
      <c r="FIE13" s="538"/>
      <c r="FIF13" s="538"/>
      <c r="FIG13" s="538"/>
      <c r="FIH13" s="538"/>
      <c r="FII13" s="538"/>
      <c r="FIJ13" s="538"/>
      <c r="FIK13" s="538"/>
      <c r="FIL13" s="538"/>
      <c r="FIM13" s="538"/>
      <c r="FIN13" s="538"/>
      <c r="FIO13" s="538"/>
      <c r="FIP13" s="538"/>
      <c r="FIQ13" s="538"/>
      <c r="FIR13" s="538"/>
      <c r="FIS13" s="538"/>
      <c r="FIT13" s="538"/>
      <c r="FIU13" s="538"/>
      <c r="FIV13" s="538"/>
      <c r="FIW13" s="538"/>
      <c r="FIX13" s="538"/>
      <c r="FIY13" s="538"/>
      <c r="FIZ13" s="538"/>
      <c r="FJA13" s="538"/>
      <c r="FJB13" s="538"/>
      <c r="FJC13" s="538"/>
      <c r="FJD13" s="538"/>
      <c r="FJE13" s="538"/>
      <c r="FJF13" s="538"/>
      <c r="FJG13" s="538"/>
      <c r="FJH13" s="538"/>
      <c r="FJI13" s="538"/>
      <c r="FJJ13" s="538"/>
      <c r="FJK13" s="538"/>
      <c r="FJL13" s="538"/>
      <c r="FJM13" s="538"/>
      <c r="FJN13" s="538"/>
      <c r="FJO13" s="538"/>
      <c r="FJP13" s="538"/>
      <c r="FJQ13" s="538"/>
      <c r="FJR13" s="538"/>
      <c r="FJS13" s="538"/>
      <c r="FJT13" s="538"/>
      <c r="FJU13" s="538"/>
      <c r="FJV13" s="538"/>
      <c r="FJW13" s="538"/>
      <c r="FJX13" s="538"/>
      <c r="FJY13" s="538"/>
      <c r="FJZ13" s="538"/>
      <c r="FKA13" s="538"/>
      <c r="FKB13" s="538"/>
      <c r="FKC13" s="538"/>
      <c r="FKD13" s="538"/>
      <c r="FKE13" s="538"/>
      <c r="FKF13" s="538"/>
      <c r="FKG13" s="538"/>
      <c r="FKH13" s="538"/>
      <c r="FKI13" s="538"/>
      <c r="FKJ13" s="538"/>
      <c r="FKK13" s="538"/>
      <c r="FKL13" s="538"/>
      <c r="FKM13" s="538"/>
      <c r="FKN13" s="538"/>
      <c r="FKO13" s="538"/>
      <c r="FKP13" s="538"/>
      <c r="FKQ13" s="538"/>
      <c r="FKR13" s="538"/>
      <c r="FKS13" s="538"/>
      <c r="FKT13" s="538"/>
      <c r="FKU13" s="538"/>
      <c r="FKV13" s="538"/>
      <c r="FKW13" s="538"/>
      <c r="FKX13" s="538"/>
      <c r="FKY13" s="538"/>
      <c r="FKZ13" s="538"/>
      <c r="FLA13" s="538"/>
      <c r="FLB13" s="538"/>
      <c r="FLC13" s="538"/>
      <c r="FLD13" s="538"/>
      <c r="FLE13" s="538"/>
      <c r="FLF13" s="538"/>
      <c r="FLG13" s="538"/>
      <c r="FLH13" s="538"/>
      <c r="FLI13" s="538"/>
      <c r="FLJ13" s="538"/>
      <c r="FLK13" s="538"/>
      <c r="FLL13" s="538"/>
      <c r="FLM13" s="538"/>
      <c r="FLN13" s="538"/>
      <c r="FLO13" s="538"/>
      <c r="FLP13" s="538"/>
      <c r="FLQ13" s="538"/>
      <c r="FLR13" s="538"/>
      <c r="FLS13" s="538"/>
      <c r="FLT13" s="538"/>
      <c r="FLU13" s="538"/>
      <c r="FLV13" s="538"/>
      <c r="FLW13" s="538"/>
      <c r="FLX13" s="538"/>
      <c r="FLY13" s="538"/>
      <c r="FLZ13" s="538"/>
      <c r="FMA13" s="538"/>
      <c r="FMB13" s="538"/>
      <c r="FMC13" s="538"/>
      <c r="FMD13" s="538"/>
      <c r="FME13" s="538"/>
      <c r="FMF13" s="538"/>
      <c r="FMG13" s="538"/>
      <c r="FMH13" s="538"/>
      <c r="FMI13" s="538"/>
      <c r="FMJ13" s="538"/>
      <c r="FMK13" s="538"/>
      <c r="FML13" s="538"/>
      <c r="FMM13" s="538"/>
      <c r="FMN13" s="538"/>
      <c r="FMO13" s="538"/>
      <c r="FMP13" s="538"/>
      <c r="FMQ13" s="538"/>
      <c r="FMR13" s="538"/>
      <c r="FMS13" s="538"/>
      <c r="FMT13" s="538"/>
      <c r="FMU13" s="538"/>
      <c r="FMV13" s="538"/>
      <c r="FMW13" s="538"/>
      <c r="FMX13" s="538"/>
      <c r="FMY13" s="538"/>
      <c r="FMZ13" s="538"/>
      <c r="FNA13" s="538"/>
      <c r="FNB13" s="538"/>
      <c r="FNC13" s="538"/>
      <c r="FND13" s="538"/>
      <c r="FNE13" s="538"/>
      <c r="FNF13" s="538"/>
      <c r="FNG13" s="538"/>
      <c r="FNH13" s="538"/>
      <c r="FNI13" s="538"/>
      <c r="FNJ13" s="538"/>
      <c r="FNK13" s="538"/>
      <c r="FNL13" s="538"/>
      <c r="FNM13" s="538"/>
      <c r="FNN13" s="538"/>
      <c r="FNO13" s="538"/>
      <c r="FNP13" s="538"/>
      <c r="FNQ13" s="538"/>
      <c r="FNR13" s="538"/>
      <c r="FNS13" s="538"/>
      <c r="FNT13" s="538"/>
      <c r="FNU13" s="538"/>
      <c r="FNV13" s="538"/>
      <c r="FNW13" s="538"/>
      <c r="FNX13" s="538"/>
      <c r="FNY13" s="538"/>
      <c r="FNZ13" s="538"/>
      <c r="FOA13" s="538"/>
      <c r="FOB13" s="538"/>
      <c r="FOC13" s="538"/>
      <c r="FOD13" s="538"/>
      <c r="FOE13" s="538"/>
      <c r="FOF13" s="538"/>
      <c r="FOG13" s="538"/>
      <c r="FOH13" s="538"/>
      <c r="FOI13" s="538"/>
      <c r="FOJ13" s="538"/>
      <c r="FOK13" s="538"/>
      <c r="FOL13" s="538"/>
      <c r="FOM13" s="538"/>
      <c r="FON13" s="538"/>
      <c r="FOO13" s="538"/>
      <c r="FOP13" s="538"/>
      <c r="FOQ13" s="538"/>
      <c r="FOR13" s="538"/>
      <c r="FOS13" s="538"/>
      <c r="FOT13" s="538"/>
      <c r="FOU13" s="538"/>
      <c r="FOV13" s="538"/>
      <c r="FOW13" s="538"/>
      <c r="FOX13" s="538"/>
      <c r="FOY13" s="538"/>
      <c r="FOZ13" s="538"/>
      <c r="FPA13" s="538"/>
      <c r="FPB13" s="538"/>
      <c r="FPC13" s="538"/>
      <c r="FPD13" s="538"/>
      <c r="FPE13" s="538"/>
      <c r="FPF13" s="538"/>
      <c r="FPG13" s="538"/>
      <c r="FPH13" s="538"/>
      <c r="FPI13" s="538"/>
      <c r="FPJ13" s="538"/>
      <c r="FPK13" s="538"/>
      <c r="FPL13" s="538"/>
      <c r="FPM13" s="538"/>
      <c r="FPN13" s="538"/>
      <c r="FPO13" s="538"/>
      <c r="FPP13" s="538"/>
      <c r="FPQ13" s="538"/>
      <c r="FPR13" s="538"/>
      <c r="FPS13" s="538"/>
      <c r="FPT13" s="538"/>
      <c r="FPU13" s="538"/>
      <c r="FPV13" s="538"/>
      <c r="FPW13" s="538"/>
      <c r="FPX13" s="538"/>
      <c r="FPY13" s="538"/>
      <c r="FPZ13" s="538"/>
      <c r="FQA13" s="538"/>
      <c r="FQB13" s="538"/>
      <c r="FQC13" s="538"/>
      <c r="FQD13" s="538"/>
      <c r="FQE13" s="538"/>
      <c r="FQF13" s="538"/>
      <c r="FQG13" s="538"/>
      <c r="FQH13" s="538"/>
      <c r="FQI13" s="538"/>
      <c r="FQJ13" s="538"/>
      <c r="FQK13" s="538"/>
      <c r="FQL13" s="538"/>
      <c r="FQM13" s="538"/>
      <c r="FQN13" s="538"/>
      <c r="FQO13" s="538"/>
      <c r="FQP13" s="538"/>
      <c r="FQQ13" s="538"/>
      <c r="FQR13" s="538"/>
      <c r="FQS13" s="538"/>
      <c r="FQT13" s="538"/>
      <c r="FQU13" s="538"/>
      <c r="FQV13" s="538"/>
      <c r="FQW13" s="538"/>
      <c r="FQX13" s="538"/>
      <c r="FQY13" s="538"/>
      <c r="FQZ13" s="538"/>
      <c r="FRA13" s="538"/>
      <c r="FRB13" s="538"/>
      <c r="FRC13" s="538"/>
      <c r="FRD13" s="538"/>
      <c r="FRE13" s="538"/>
      <c r="FRF13" s="538"/>
      <c r="FRG13" s="538"/>
      <c r="FRH13" s="538"/>
      <c r="FRI13" s="538"/>
      <c r="FRJ13" s="538"/>
      <c r="FRK13" s="538"/>
      <c r="FRL13" s="538"/>
      <c r="FRM13" s="538"/>
      <c r="FRN13" s="538"/>
      <c r="FRO13" s="538"/>
      <c r="FRP13" s="538"/>
      <c r="FRQ13" s="538"/>
      <c r="FRR13" s="538"/>
      <c r="FRS13" s="538"/>
      <c r="FRT13" s="538"/>
      <c r="FRU13" s="538"/>
      <c r="FRV13" s="538"/>
      <c r="FRW13" s="538"/>
      <c r="FRX13" s="538"/>
      <c r="FRY13" s="538"/>
      <c r="FRZ13" s="538"/>
      <c r="FSA13" s="538"/>
      <c r="FSB13" s="538"/>
      <c r="FSC13" s="538"/>
      <c r="FSD13" s="538"/>
      <c r="FSE13" s="538"/>
      <c r="FSF13" s="538"/>
      <c r="FSG13" s="538"/>
      <c r="FSH13" s="538"/>
      <c r="FSI13" s="538"/>
      <c r="FSJ13" s="538"/>
      <c r="FSK13" s="538"/>
      <c r="FSL13" s="538"/>
      <c r="FSM13" s="538"/>
      <c r="FSN13" s="538"/>
      <c r="FSO13" s="538"/>
      <c r="FSP13" s="538"/>
      <c r="FSQ13" s="538"/>
      <c r="FSR13" s="538"/>
      <c r="FSS13" s="538"/>
      <c r="FST13" s="538"/>
      <c r="FSU13" s="538"/>
      <c r="FSV13" s="538"/>
      <c r="FSW13" s="538"/>
      <c r="FSX13" s="538"/>
      <c r="FSY13" s="538"/>
      <c r="FSZ13" s="538"/>
      <c r="FTA13" s="538"/>
      <c r="FTB13" s="538"/>
      <c r="FTC13" s="538"/>
      <c r="FTD13" s="538"/>
      <c r="FTE13" s="538"/>
      <c r="FTF13" s="538"/>
      <c r="FTG13" s="538"/>
      <c r="FTH13" s="538"/>
      <c r="FTI13" s="538"/>
      <c r="FTJ13" s="538"/>
      <c r="FTK13" s="538"/>
      <c r="FTL13" s="538"/>
      <c r="FTM13" s="538"/>
      <c r="FTN13" s="538"/>
      <c r="FTO13" s="538"/>
      <c r="FTP13" s="538"/>
      <c r="FTQ13" s="538"/>
      <c r="FTR13" s="538"/>
      <c r="FTS13" s="538"/>
      <c r="FTT13" s="538"/>
      <c r="FTU13" s="538"/>
      <c r="FTV13" s="538"/>
      <c r="FTW13" s="538"/>
      <c r="FTX13" s="538"/>
      <c r="FTY13" s="538"/>
      <c r="FTZ13" s="538"/>
      <c r="FUA13" s="538"/>
      <c r="FUB13" s="538"/>
      <c r="FUC13" s="538"/>
      <c r="FUD13" s="538"/>
      <c r="FUE13" s="538"/>
      <c r="FUF13" s="538"/>
      <c r="FUG13" s="538"/>
      <c r="FUH13" s="538"/>
      <c r="FUI13" s="538"/>
      <c r="FUJ13" s="538"/>
      <c r="FUK13" s="538"/>
      <c r="FUL13" s="538"/>
      <c r="FUM13" s="538"/>
      <c r="FUN13" s="538"/>
      <c r="FUO13" s="538"/>
      <c r="FUP13" s="538"/>
      <c r="FUQ13" s="538"/>
      <c r="FUR13" s="538"/>
      <c r="FUS13" s="538"/>
      <c r="FUT13" s="538"/>
      <c r="FUU13" s="538"/>
      <c r="FUV13" s="538"/>
      <c r="FUW13" s="538"/>
      <c r="FUX13" s="538"/>
      <c r="FUY13" s="538"/>
      <c r="FUZ13" s="538"/>
      <c r="FVA13" s="538"/>
      <c r="FVB13" s="538"/>
      <c r="FVC13" s="538"/>
      <c r="FVD13" s="538"/>
      <c r="FVE13" s="538"/>
      <c r="FVF13" s="538"/>
      <c r="FVG13" s="538"/>
      <c r="FVH13" s="538"/>
      <c r="FVI13" s="538"/>
      <c r="FVJ13" s="538"/>
      <c r="FVK13" s="538"/>
      <c r="FVL13" s="538"/>
      <c r="FVM13" s="538"/>
      <c r="FVN13" s="538"/>
      <c r="FVO13" s="538"/>
      <c r="FVP13" s="538"/>
      <c r="FVQ13" s="538"/>
      <c r="FVR13" s="538"/>
      <c r="FVS13" s="538"/>
      <c r="FVT13" s="538"/>
      <c r="FVU13" s="538"/>
      <c r="FVV13" s="538"/>
      <c r="FVW13" s="538"/>
      <c r="FVX13" s="538"/>
      <c r="FVY13" s="538"/>
      <c r="FVZ13" s="538"/>
      <c r="FWA13" s="538"/>
      <c r="FWB13" s="538"/>
      <c r="FWC13" s="538"/>
      <c r="FWD13" s="538"/>
      <c r="FWE13" s="538"/>
      <c r="FWF13" s="538"/>
      <c r="FWG13" s="538"/>
      <c r="FWH13" s="538"/>
      <c r="FWI13" s="538"/>
      <c r="FWJ13" s="538"/>
      <c r="FWK13" s="538"/>
      <c r="FWL13" s="538"/>
      <c r="FWM13" s="538"/>
      <c r="FWN13" s="538"/>
      <c r="FWO13" s="538"/>
      <c r="FWP13" s="538"/>
      <c r="FWQ13" s="538"/>
      <c r="FWR13" s="538"/>
      <c r="FWS13" s="538"/>
      <c r="FWT13" s="538"/>
      <c r="FWU13" s="538"/>
      <c r="FWV13" s="538"/>
      <c r="FWW13" s="538"/>
      <c r="FWX13" s="538"/>
      <c r="FWY13" s="538"/>
      <c r="FWZ13" s="538"/>
      <c r="FXA13" s="538"/>
      <c r="FXB13" s="538"/>
      <c r="FXC13" s="538"/>
      <c r="FXD13" s="538"/>
      <c r="FXE13" s="538"/>
      <c r="FXF13" s="538"/>
      <c r="FXG13" s="538"/>
      <c r="FXH13" s="538"/>
      <c r="FXI13" s="538"/>
      <c r="FXJ13" s="538"/>
      <c r="FXK13" s="538"/>
      <c r="FXL13" s="538"/>
      <c r="FXM13" s="538"/>
      <c r="FXN13" s="538"/>
      <c r="FXO13" s="538"/>
      <c r="FXP13" s="538"/>
      <c r="FXQ13" s="538"/>
      <c r="FXR13" s="538"/>
      <c r="FXS13" s="538"/>
      <c r="FXT13" s="538"/>
      <c r="FXU13" s="538"/>
      <c r="FXV13" s="538"/>
      <c r="FXW13" s="538"/>
      <c r="FXX13" s="538"/>
      <c r="FXY13" s="538"/>
      <c r="FXZ13" s="538"/>
      <c r="FYA13" s="538"/>
      <c r="FYB13" s="538"/>
      <c r="FYC13" s="538"/>
      <c r="FYD13" s="538"/>
      <c r="FYE13" s="538"/>
      <c r="FYF13" s="538"/>
      <c r="FYG13" s="538"/>
      <c r="FYH13" s="538"/>
      <c r="FYI13" s="538"/>
      <c r="FYJ13" s="538"/>
      <c r="FYK13" s="538"/>
      <c r="FYL13" s="538"/>
      <c r="FYM13" s="538"/>
      <c r="FYN13" s="538"/>
      <c r="FYO13" s="538"/>
      <c r="FYP13" s="538"/>
      <c r="FYQ13" s="538"/>
      <c r="FYR13" s="538"/>
      <c r="FYS13" s="538"/>
      <c r="FYT13" s="538"/>
      <c r="FYU13" s="538"/>
      <c r="FYV13" s="538"/>
      <c r="FYW13" s="538"/>
      <c r="FYX13" s="538"/>
      <c r="FYY13" s="538"/>
      <c r="FYZ13" s="538"/>
      <c r="FZA13" s="538"/>
      <c r="FZB13" s="538"/>
      <c r="FZC13" s="538"/>
      <c r="FZD13" s="538"/>
      <c r="FZE13" s="538"/>
      <c r="FZF13" s="538"/>
      <c r="FZG13" s="538"/>
      <c r="FZH13" s="538"/>
      <c r="FZI13" s="538"/>
      <c r="FZJ13" s="538"/>
      <c r="FZK13" s="538"/>
      <c r="FZL13" s="538"/>
      <c r="FZM13" s="538"/>
      <c r="FZN13" s="538"/>
      <c r="FZO13" s="538"/>
      <c r="FZP13" s="538"/>
      <c r="FZQ13" s="538"/>
      <c r="FZR13" s="538"/>
      <c r="FZS13" s="538"/>
      <c r="FZT13" s="538"/>
      <c r="FZU13" s="538"/>
      <c r="FZV13" s="538"/>
      <c r="FZW13" s="538"/>
      <c r="FZX13" s="538"/>
      <c r="FZY13" s="538"/>
      <c r="FZZ13" s="538"/>
      <c r="GAA13" s="538"/>
      <c r="GAB13" s="538"/>
      <c r="GAC13" s="538"/>
      <c r="GAD13" s="538"/>
      <c r="GAE13" s="538"/>
      <c r="GAF13" s="538"/>
      <c r="GAG13" s="538"/>
      <c r="GAH13" s="538"/>
      <c r="GAI13" s="538"/>
      <c r="GAJ13" s="538"/>
      <c r="GAK13" s="538"/>
      <c r="GAL13" s="538"/>
      <c r="GAM13" s="538"/>
      <c r="GAN13" s="538"/>
      <c r="GAO13" s="538"/>
      <c r="GAP13" s="538"/>
      <c r="GAQ13" s="538"/>
      <c r="GAR13" s="538"/>
      <c r="GAS13" s="538"/>
      <c r="GAT13" s="538"/>
      <c r="GAU13" s="538"/>
      <c r="GAV13" s="538"/>
      <c r="GAW13" s="538"/>
      <c r="GAX13" s="538"/>
      <c r="GAY13" s="538"/>
      <c r="GAZ13" s="538"/>
      <c r="GBA13" s="538"/>
      <c r="GBB13" s="538"/>
      <c r="GBC13" s="538"/>
      <c r="GBD13" s="538"/>
      <c r="GBE13" s="538"/>
      <c r="GBF13" s="538"/>
      <c r="GBG13" s="538"/>
      <c r="GBH13" s="538"/>
      <c r="GBI13" s="538"/>
      <c r="GBJ13" s="538"/>
      <c r="GBK13" s="538"/>
      <c r="GBL13" s="538"/>
      <c r="GBM13" s="538"/>
      <c r="GBN13" s="538"/>
      <c r="GBO13" s="538"/>
      <c r="GBP13" s="538"/>
      <c r="GBQ13" s="538"/>
      <c r="GBR13" s="538"/>
      <c r="GBS13" s="538"/>
      <c r="GBT13" s="538"/>
      <c r="GBU13" s="538"/>
      <c r="GBV13" s="538"/>
      <c r="GBW13" s="538"/>
      <c r="GBX13" s="538"/>
      <c r="GBY13" s="538"/>
      <c r="GBZ13" s="538"/>
      <c r="GCA13" s="538"/>
      <c r="GCB13" s="538"/>
      <c r="GCC13" s="538"/>
      <c r="GCD13" s="538"/>
      <c r="GCE13" s="538"/>
      <c r="GCF13" s="538"/>
      <c r="GCG13" s="538"/>
      <c r="GCH13" s="538"/>
      <c r="GCI13" s="538"/>
      <c r="GCJ13" s="538"/>
      <c r="GCK13" s="538"/>
      <c r="GCL13" s="538"/>
      <c r="GCM13" s="538"/>
      <c r="GCN13" s="538"/>
      <c r="GCO13" s="538"/>
      <c r="GCP13" s="538"/>
      <c r="GCQ13" s="538"/>
      <c r="GCR13" s="538"/>
      <c r="GCS13" s="538"/>
      <c r="GCT13" s="538"/>
      <c r="GCU13" s="538"/>
      <c r="GCV13" s="538"/>
      <c r="GCW13" s="538"/>
      <c r="GCX13" s="538"/>
      <c r="GCY13" s="538"/>
      <c r="GCZ13" s="538"/>
      <c r="GDA13" s="538"/>
      <c r="GDB13" s="538"/>
      <c r="GDC13" s="538"/>
      <c r="GDD13" s="538"/>
      <c r="GDE13" s="538"/>
      <c r="GDF13" s="538"/>
      <c r="GDG13" s="538"/>
      <c r="GDH13" s="538"/>
      <c r="GDI13" s="538"/>
      <c r="GDJ13" s="538"/>
      <c r="GDK13" s="538"/>
      <c r="GDL13" s="538"/>
      <c r="GDM13" s="538"/>
      <c r="GDN13" s="538"/>
      <c r="GDO13" s="538"/>
      <c r="GDP13" s="538"/>
      <c r="GDQ13" s="538"/>
      <c r="GDR13" s="538"/>
      <c r="GDS13" s="538"/>
      <c r="GDT13" s="538"/>
      <c r="GDU13" s="538"/>
      <c r="GDV13" s="538"/>
      <c r="GDW13" s="538"/>
      <c r="GDX13" s="538"/>
      <c r="GDY13" s="538"/>
      <c r="GDZ13" s="538"/>
      <c r="GEA13" s="538"/>
      <c r="GEB13" s="538"/>
      <c r="GEC13" s="538"/>
      <c r="GED13" s="538"/>
      <c r="GEE13" s="538"/>
      <c r="GEF13" s="538"/>
      <c r="GEG13" s="538"/>
      <c r="GEH13" s="538"/>
      <c r="GEI13" s="538"/>
      <c r="GEJ13" s="538"/>
      <c r="GEK13" s="538"/>
      <c r="GEL13" s="538"/>
      <c r="GEM13" s="538"/>
      <c r="GEN13" s="538"/>
      <c r="GEO13" s="538"/>
      <c r="GEP13" s="538"/>
      <c r="GEQ13" s="538"/>
      <c r="GER13" s="538"/>
      <c r="GES13" s="538"/>
      <c r="GET13" s="538"/>
      <c r="GEU13" s="538"/>
      <c r="GEV13" s="538"/>
      <c r="GEW13" s="538"/>
      <c r="GEX13" s="538"/>
      <c r="GEY13" s="538"/>
      <c r="GEZ13" s="538"/>
      <c r="GFA13" s="538"/>
      <c r="GFB13" s="538"/>
      <c r="GFC13" s="538"/>
      <c r="GFD13" s="538"/>
      <c r="GFE13" s="538"/>
      <c r="GFF13" s="538"/>
      <c r="GFG13" s="538"/>
      <c r="GFH13" s="538"/>
      <c r="GFI13" s="538"/>
      <c r="GFJ13" s="538"/>
      <c r="GFK13" s="538"/>
      <c r="GFL13" s="538"/>
      <c r="GFM13" s="538"/>
      <c r="GFN13" s="538"/>
      <c r="GFO13" s="538"/>
      <c r="GFP13" s="538"/>
      <c r="GFQ13" s="538"/>
      <c r="GFR13" s="538"/>
      <c r="GFS13" s="538"/>
      <c r="GFT13" s="538"/>
      <c r="GFU13" s="538"/>
      <c r="GFV13" s="538"/>
      <c r="GFW13" s="538"/>
      <c r="GFX13" s="538"/>
      <c r="GFY13" s="538"/>
      <c r="GFZ13" s="538"/>
      <c r="GGA13" s="538"/>
      <c r="GGB13" s="538"/>
      <c r="GGC13" s="538"/>
      <c r="GGD13" s="538"/>
      <c r="GGE13" s="538"/>
      <c r="GGF13" s="538"/>
      <c r="GGG13" s="538"/>
      <c r="GGH13" s="538"/>
      <c r="GGI13" s="538"/>
      <c r="GGJ13" s="538"/>
      <c r="GGK13" s="538"/>
      <c r="GGL13" s="538"/>
      <c r="GGM13" s="538"/>
      <c r="GGN13" s="538"/>
      <c r="GGO13" s="538"/>
      <c r="GGP13" s="538"/>
      <c r="GGQ13" s="538"/>
      <c r="GGR13" s="538"/>
      <c r="GGS13" s="538"/>
      <c r="GGT13" s="538"/>
      <c r="GGU13" s="538"/>
      <c r="GGV13" s="538"/>
      <c r="GGW13" s="538"/>
      <c r="GGX13" s="538"/>
      <c r="GGY13" s="538"/>
      <c r="GGZ13" s="538"/>
      <c r="GHA13" s="538"/>
      <c r="GHB13" s="538"/>
      <c r="GHC13" s="538"/>
      <c r="GHD13" s="538"/>
      <c r="GHE13" s="538"/>
      <c r="GHF13" s="538"/>
      <c r="GHG13" s="538"/>
      <c r="GHH13" s="538"/>
      <c r="GHI13" s="538"/>
      <c r="GHJ13" s="538"/>
      <c r="GHK13" s="538"/>
      <c r="GHL13" s="538"/>
      <c r="GHM13" s="538"/>
      <c r="GHN13" s="538"/>
      <c r="GHO13" s="538"/>
      <c r="GHP13" s="538"/>
      <c r="GHQ13" s="538"/>
      <c r="GHR13" s="538"/>
      <c r="GHS13" s="538"/>
      <c r="GHT13" s="538"/>
      <c r="GHU13" s="538"/>
      <c r="GHV13" s="538"/>
      <c r="GHW13" s="538"/>
      <c r="GHX13" s="538"/>
      <c r="GHY13" s="538"/>
      <c r="GHZ13" s="538"/>
      <c r="GIA13" s="538"/>
      <c r="GIB13" s="538"/>
      <c r="GIC13" s="538"/>
      <c r="GID13" s="538"/>
      <c r="GIE13" s="538"/>
      <c r="GIF13" s="538"/>
      <c r="GIG13" s="538"/>
      <c r="GIH13" s="538"/>
      <c r="GII13" s="538"/>
      <c r="GIJ13" s="538"/>
      <c r="GIK13" s="538"/>
      <c r="GIL13" s="538"/>
      <c r="GIM13" s="538"/>
      <c r="GIN13" s="538"/>
      <c r="GIO13" s="538"/>
      <c r="GIP13" s="538"/>
      <c r="GIQ13" s="538"/>
      <c r="GIR13" s="538"/>
      <c r="GIS13" s="538"/>
      <c r="GIT13" s="538"/>
      <c r="GIU13" s="538"/>
      <c r="GIV13" s="538"/>
      <c r="GIW13" s="538"/>
      <c r="GIX13" s="538"/>
      <c r="GIY13" s="538"/>
      <c r="GIZ13" s="538"/>
      <c r="GJA13" s="538"/>
      <c r="GJB13" s="538"/>
      <c r="GJC13" s="538"/>
      <c r="GJD13" s="538"/>
      <c r="GJE13" s="538"/>
      <c r="GJF13" s="538"/>
      <c r="GJG13" s="538"/>
      <c r="GJH13" s="538"/>
      <c r="GJI13" s="538"/>
      <c r="GJJ13" s="538"/>
      <c r="GJK13" s="538"/>
      <c r="GJL13" s="538"/>
      <c r="GJM13" s="538"/>
      <c r="GJN13" s="538"/>
      <c r="GJO13" s="538"/>
      <c r="GJP13" s="538"/>
      <c r="GJQ13" s="538"/>
      <c r="GJR13" s="538"/>
      <c r="GJS13" s="538"/>
      <c r="GJT13" s="538"/>
      <c r="GJU13" s="538"/>
      <c r="GJV13" s="538"/>
      <c r="GJW13" s="538"/>
      <c r="GJX13" s="538"/>
      <c r="GJY13" s="538"/>
      <c r="GJZ13" s="538"/>
      <c r="GKA13" s="538"/>
      <c r="GKB13" s="538"/>
      <c r="GKC13" s="538"/>
      <c r="GKD13" s="538"/>
      <c r="GKE13" s="538"/>
      <c r="GKF13" s="538"/>
      <c r="GKG13" s="538"/>
      <c r="GKH13" s="538"/>
      <c r="GKI13" s="538"/>
      <c r="GKJ13" s="538"/>
      <c r="GKK13" s="538"/>
      <c r="GKL13" s="538"/>
      <c r="GKM13" s="538"/>
      <c r="GKN13" s="538"/>
      <c r="GKO13" s="538"/>
      <c r="GKP13" s="538"/>
      <c r="GKQ13" s="538"/>
      <c r="GKR13" s="538"/>
      <c r="GKS13" s="538"/>
      <c r="GKT13" s="538"/>
      <c r="GKU13" s="538"/>
      <c r="GKV13" s="538"/>
      <c r="GKW13" s="538"/>
      <c r="GKX13" s="538"/>
      <c r="GKY13" s="538"/>
      <c r="GKZ13" s="538"/>
      <c r="GLA13" s="538"/>
      <c r="GLB13" s="538"/>
      <c r="GLC13" s="538"/>
      <c r="GLD13" s="538"/>
      <c r="GLE13" s="538"/>
      <c r="GLF13" s="538"/>
      <c r="GLG13" s="538"/>
      <c r="GLH13" s="538"/>
      <c r="GLI13" s="538"/>
      <c r="GLJ13" s="538"/>
      <c r="GLK13" s="538"/>
      <c r="GLL13" s="538"/>
      <c r="GLM13" s="538"/>
      <c r="GLN13" s="538"/>
      <c r="GLO13" s="538"/>
      <c r="GLP13" s="538"/>
      <c r="GLQ13" s="538"/>
      <c r="GLR13" s="538"/>
      <c r="GLS13" s="538"/>
      <c r="GLT13" s="538"/>
      <c r="GLU13" s="538"/>
      <c r="GLV13" s="538"/>
      <c r="GLW13" s="538"/>
      <c r="GLX13" s="538"/>
      <c r="GLY13" s="538"/>
      <c r="GLZ13" s="538"/>
      <c r="GMA13" s="538"/>
      <c r="GMB13" s="538"/>
      <c r="GMC13" s="538"/>
      <c r="GMD13" s="538"/>
      <c r="GME13" s="538"/>
      <c r="GMF13" s="538"/>
      <c r="GMG13" s="538"/>
      <c r="GMH13" s="538"/>
      <c r="GMI13" s="538"/>
      <c r="GMJ13" s="538"/>
      <c r="GMK13" s="538"/>
      <c r="GML13" s="538"/>
      <c r="GMM13" s="538"/>
      <c r="GMN13" s="538"/>
      <c r="GMO13" s="538"/>
      <c r="GMP13" s="538"/>
      <c r="GMQ13" s="538"/>
      <c r="GMR13" s="538"/>
      <c r="GMS13" s="538"/>
      <c r="GMT13" s="538"/>
      <c r="GMU13" s="538"/>
      <c r="GMV13" s="538"/>
      <c r="GMW13" s="538"/>
      <c r="GMX13" s="538"/>
      <c r="GMY13" s="538"/>
      <c r="GMZ13" s="538"/>
      <c r="GNA13" s="538"/>
      <c r="GNB13" s="538"/>
      <c r="GNC13" s="538"/>
      <c r="GND13" s="538"/>
      <c r="GNE13" s="538"/>
      <c r="GNF13" s="538"/>
      <c r="GNG13" s="538"/>
      <c r="GNH13" s="538"/>
      <c r="GNI13" s="538"/>
      <c r="GNJ13" s="538"/>
      <c r="GNK13" s="538"/>
      <c r="GNL13" s="538"/>
      <c r="GNM13" s="538"/>
      <c r="GNN13" s="538"/>
      <c r="GNO13" s="538"/>
      <c r="GNP13" s="538"/>
      <c r="GNQ13" s="538"/>
      <c r="GNR13" s="538"/>
      <c r="GNS13" s="538"/>
      <c r="GNT13" s="538"/>
      <c r="GNU13" s="538"/>
      <c r="GNV13" s="538"/>
      <c r="GNW13" s="538"/>
      <c r="GNX13" s="538"/>
      <c r="GNY13" s="538"/>
      <c r="GNZ13" s="538"/>
      <c r="GOA13" s="538"/>
      <c r="GOB13" s="538"/>
      <c r="GOC13" s="538"/>
      <c r="GOD13" s="538"/>
      <c r="GOE13" s="538"/>
      <c r="GOF13" s="538"/>
      <c r="GOG13" s="538"/>
      <c r="GOH13" s="538"/>
      <c r="GOI13" s="538"/>
      <c r="GOJ13" s="538"/>
      <c r="GOK13" s="538"/>
      <c r="GOL13" s="538"/>
      <c r="GOM13" s="538"/>
      <c r="GON13" s="538"/>
      <c r="GOO13" s="538"/>
      <c r="GOP13" s="538"/>
      <c r="GOQ13" s="538"/>
      <c r="GOR13" s="538"/>
      <c r="GOS13" s="538"/>
      <c r="GOT13" s="538"/>
      <c r="GOU13" s="538"/>
      <c r="GOV13" s="538"/>
      <c r="GOW13" s="538"/>
      <c r="GOX13" s="538"/>
      <c r="GOY13" s="538"/>
      <c r="GOZ13" s="538"/>
      <c r="GPA13" s="538"/>
      <c r="GPB13" s="538"/>
      <c r="GPC13" s="538"/>
      <c r="GPD13" s="538"/>
      <c r="GPE13" s="538"/>
      <c r="GPF13" s="538"/>
      <c r="GPG13" s="538"/>
      <c r="GPH13" s="538"/>
      <c r="GPI13" s="538"/>
      <c r="GPJ13" s="538"/>
      <c r="GPK13" s="538"/>
      <c r="GPL13" s="538"/>
      <c r="GPM13" s="538"/>
      <c r="GPN13" s="538"/>
      <c r="GPO13" s="538"/>
      <c r="GPP13" s="538"/>
      <c r="GPQ13" s="538"/>
      <c r="GPR13" s="538"/>
      <c r="GPS13" s="538"/>
      <c r="GPT13" s="538"/>
      <c r="GPU13" s="538"/>
      <c r="GPV13" s="538"/>
      <c r="GPW13" s="538"/>
      <c r="GPX13" s="538"/>
      <c r="GPY13" s="538"/>
      <c r="GPZ13" s="538"/>
      <c r="GQA13" s="538"/>
      <c r="GQB13" s="538"/>
      <c r="GQC13" s="538"/>
      <c r="GQD13" s="538"/>
      <c r="GQE13" s="538"/>
      <c r="GQF13" s="538"/>
      <c r="GQG13" s="538"/>
      <c r="GQH13" s="538"/>
      <c r="GQI13" s="538"/>
      <c r="GQJ13" s="538"/>
      <c r="GQK13" s="538"/>
      <c r="GQL13" s="538"/>
      <c r="GQM13" s="538"/>
      <c r="GQN13" s="538"/>
      <c r="GQO13" s="538"/>
      <c r="GQP13" s="538"/>
      <c r="GQQ13" s="538"/>
      <c r="GQR13" s="538"/>
      <c r="GQS13" s="538"/>
      <c r="GQT13" s="538"/>
      <c r="GQU13" s="538"/>
      <c r="GQV13" s="538"/>
      <c r="GQW13" s="538"/>
      <c r="GQX13" s="538"/>
      <c r="GQY13" s="538"/>
      <c r="GQZ13" s="538"/>
      <c r="GRA13" s="538"/>
      <c r="GRB13" s="538"/>
      <c r="GRC13" s="538"/>
      <c r="GRD13" s="538"/>
      <c r="GRE13" s="538"/>
      <c r="GRF13" s="538"/>
      <c r="GRG13" s="538"/>
      <c r="GRH13" s="538"/>
      <c r="GRI13" s="538"/>
      <c r="GRJ13" s="538"/>
      <c r="GRK13" s="538"/>
      <c r="GRL13" s="538"/>
      <c r="GRM13" s="538"/>
      <c r="GRN13" s="538"/>
      <c r="GRO13" s="538"/>
      <c r="GRP13" s="538"/>
      <c r="GRQ13" s="538"/>
      <c r="GRR13" s="538"/>
      <c r="GRS13" s="538"/>
      <c r="GRT13" s="538"/>
      <c r="GRU13" s="538"/>
      <c r="GRV13" s="538"/>
      <c r="GRW13" s="538"/>
      <c r="GRX13" s="538"/>
      <c r="GRY13" s="538"/>
      <c r="GRZ13" s="538"/>
      <c r="GSA13" s="538"/>
      <c r="GSB13" s="538"/>
      <c r="GSC13" s="538"/>
      <c r="GSD13" s="538"/>
      <c r="GSE13" s="538"/>
      <c r="GSF13" s="538"/>
      <c r="GSG13" s="538"/>
      <c r="GSH13" s="538"/>
      <c r="GSI13" s="538"/>
      <c r="GSJ13" s="538"/>
      <c r="GSK13" s="538"/>
      <c r="GSL13" s="538"/>
      <c r="GSM13" s="538"/>
      <c r="GSN13" s="538"/>
      <c r="GSO13" s="538"/>
      <c r="GSP13" s="538"/>
      <c r="GSQ13" s="538"/>
      <c r="GSR13" s="538"/>
      <c r="GSS13" s="538"/>
      <c r="GST13" s="538"/>
      <c r="GSU13" s="538"/>
      <c r="GSV13" s="538"/>
      <c r="GSW13" s="538"/>
      <c r="GSX13" s="538"/>
      <c r="GSY13" s="538"/>
      <c r="GSZ13" s="538"/>
      <c r="GTA13" s="538"/>
      <c r="GTB13" s="538"/>
      <c r="GTC13" s="538"/>
      <c r="GTD13" s="538"/>
      <c r="GTE13" s="538"/>
      <c r="GTF13" s="538"/>
      <c r="GTG13" s="538"/>
      <c r="GTH13" s="538"/>
      <c r="GTI13" s="538"/>
      <c r="GTJ13" s="538"/>
      <c r="GTK13" s="538"/>
      <c r="GTL13" s="538"/>
      <c r="GTM13" s="538"/>
      <c r="GTN13" s="538"/>
      <c r="GTO13" s="538"/>
      <c r="GTP13" s="538"/>
      <c r="GTQ13" s="538"/>
      <c r="GTR13" s="538"/>
      <c r="GTS13" s="538"/>
      <c r="GTT13" s="538"/>
      <c r="GTU13" s="538"/>
      <c r="GTV13" s="538"/>
      <c r="GTW13" s="538"/>
      <c r="GTX13" s="538"/>
      <c r="GTY13" s="538"/>
      <c r="GTZ13" s="538"/>
      <c r="GUA13" s="538"/>
      <c r="GUB13" s="538"/>
      <c r="GUC13" s="538"/>
      <c r="GUD13" s="538"/>
      <c r="GUE13" s="538"/>
      <c r="GUF13" s="538"/>
      <c r="GUG13" s="538"/>
      <c r="GUH13" s="538"/>
      <c r="GUI13" s="538"/>
      <c r="GUJ13" s="538"/>
      <c r="GUK13" s="538"/>
      <c r="GUL13" s="538"/>
      <c r="GUM13" s="538"/>
      <c r="GUN13" s="538"/>
      <c r="GUO13" s="538"/>
      <c r="GUP13" s="538"/>
      <c r="GUQ13" s="538"/>
      <c r="GUR13" s="538"/>
      <c r="GUS13" s="538"/>
      <c r="GUT13" s="538"/>
      <c r="GUU13" s="538"/>
      <c r="GUV13" s="538"/>
      <c r="GUW13" s="538"/>
      <c r="GUX13" s="538"/>
      <c r="GUY13" s="538"/>
      <c r="GUZ13" s="538"/>
      <c r="GVA13" s="538"/>
      <c r="GVB13" s="538"/>
      <c r="GVC13" s="538"/>
      <c r="GVD13" s="538"/>
      <c r="GVE13" s="538"/>
      <c r="GVF13" s="538"/>
      <c r="GVG13" s="538"/>
      <c r="GVH13" s="538"/>
      <c r="GVI13" s="538"/>
      <c r="GVJ13" s="538"/>
      <c r="GVK13" s="538"/>
      <c r="GVL13" s="538"/>
      <c r="GVM13" s="538"/>
      <c r="GVN13" s="538"/>
      <c r="GVO13" s="538"/>
      <c r="GVP13" s="538"/>
      <c r="GVQ13" s="538"/>
      <c r="GVR13" s="538"/>
      <c r="GVS13" s="538"/>
      <c r="GVT13" s="538"/>
      <c r="GVU13" s="538"/>
      <c r="GVV13" s="538"/>
      <c r="GVW13" s="538"/>
      <c r="GVX13" s="538"/>
      <c r="GVY13" s="538"/>
      <c r="GVZ13" s="538"/>
      <c r="GWA13" s="538"/>
      <c r="GWB13" s="538"/>
      <c r="GWC13" s="538"/>
      <c r="GWD13" s="538"/>
      <c r="GWE13" s="538"/>
      <c r="GWF13" s="538"/>
      <c r="GWG13" s="538"/>
      <c r="GWH13" s="538"/>
      <c r="GWI13" s="538"/>
      <c r="GWJ13" s="538"/>
      <c r="GWK13" s="538"/>
      <c r="GWL13" s="538"/>
      <c r="GWM13" s="538"/>
      <c r="GWN13" s="538"/>
      <c r="GWO13" s="538"/>
      <c r="GWP13" s="538"/>
      <c r="GWQ13" s="538"/>
      <c r="GWR13" s="538"/>
      <c r="GWS13" s="538"/>
      <c r="GWT13" s="538"/>
      <c r="GWU13" s="538"/>
      <c r="GWV13" s="538"/>
      <c r="GWW13" s="538"/>
      <c r="GWX13" s="538"/>
      <c r="GWY13" s="538"/>
      <c r="GWZ13" s="538"/>
      <c r="GXA13" s="538"/>
      <c r="GXB13" s="538"/>
      <c r="GXC13" s="538"/>
      <c r="GXD13" s="538"/>
      <c r="GXE13" s="538"/>
      <c r="GXF13" s="538"/>
      <c r="GXG13" s="538"/>
      <c r="GXH13" s="538"/>
      <c r="GXI13" s="538"/>
      <c r="GXJ13" s="538"/>
      <c r="GXK13" s="538"/>
      <c r="GXL13" s="538"/>
      <c r="GXM13" s="538"/>
      <c r="GXN13" s="538"/>
      <c r="GXO13" s="538"/>
      <c r="GXP13" s="538"/>
      <c r="GXQ13" s="538"/>
      <c r="GXR13" s="538"/>
      <c r="GXS13" s="538"/>
      <c r="GXT13" s="538"/>
      <c r="GXU13" s="538"/>
      <c r="GXV13" s="538"/>
      <c r="GXW13" s="538"/>
      <c r="GXX13" s="538"/>
      <c r="GXY13" s="538"/>
      <c r="GXZ13" s="538"/>
      <c r="GYA13" s="538"/>
      <c r="GYB13" s="538"/>
      <c r="GYC13" s="538"/>
      <c r="GYD13" s="538"/>
      <c r="GYE13" s="538"/>
      <c r="GYF13" s="538"/>
      <c r="GYG13" s="538"/>
      <c r="GYH13" s="538"/>
      <c r="GYI13" s="538"/>
      <c r="GYJ13" s="538"/>
      <c r="GYK13" s="538"/>
      <c r="GYL13" s="538"/>
      <c r="GYM13" s="538"/>
      <c r="GYN13" s="538"/>
      <c r="GYO13" s="538"/>
      <c r="GYP13" s="538"/>
      <c r="GYQ13" s="538"/>
      <c r="GYR13" s="538"/>
      <c r="GYS13" s="538"/>
      <c r="GYT13" s="538"/>
      <c r="GYU13" s="538"/>
      <c r="GYV13" s="538"/>
      <c r="GYW13" s="538"/>
      <c r="GYX13" s="538"/>
      <c r="GYY13" s="538"/>
      <c r="GYZ13" s="538"/>
      <c r="GZA13" s="538"/>
      <c r="GZB13" s="538"/>
      <c r="GZC13" s="538"/>
      <c r="GZD13" s="538"/>
      <c r="GZE13" s="538"/>
      <c r="GZF13" s="538"/>
      <c r="GZG13" s="538"/>
      <c r="GZH13" s="538"/>
      <c r="GZI13" s="538"/>
      <c r="GZJ13" s="538"/>
      <c r="GZK13" s="538"/>
      <c r="GZL13" s="538"/>
      <c r="GZM13" s="538"/>
      <c r="GZN13" s="538"/>
      <c r="GZO13" s="538"/>
      <c r="GZP13" s="538"/>
      <c r="GZQ13" s="538"/>
      <c r="GZR13" s="538"/>
      <c r="GZS13" s="538"/>
      <c r="GZT13" s="538"/>
      <c r="GZU13" s="538"/>
      <c r="GZV13" s="538"/>
      <c r="GZW13" s="538"/>
      <c r="GZX13" s="538"/>
      <c r="GZY13" s="538"/>
      <c r="GZZ13" s="538"/>
      <c r="HAA13" s="538"/>
      <c r="HAB13" s="538"/>
      <c r="HAC13" s="538"/>
      <c r="HAD13" s="538"/>
      <c r="HAE13" s="538"/>
      <c r="HAF13" s="538"/>
      <c r="HAG13" s="538"/>
      <c r="HAH13" s="538"/>
      <c r="HAI13" s="538"/>
      <c r="HAJ13" s="538"/>
      <c r="HAK13" s="538"/>
      <c r="HAL13" s="538"/>
      <c r="HAM13" s="538"/>
      <c r="HAN13" s="538"/>
      <c r="HAO13" s="538"/>
      <c r="HAP13" s="538"/>
      <c r="HAQ13" s="538"/>
      <c r="HAR13" s="538"/>
      <c r="HAS13" s="538"/>
      <c r="HAT13" s="538"/>
      <c r="HAU13" s="538"/>
      <c r="HAV13" s="538"/>
      <c r="HAW13" s="538"/>
      <c r="HAX13" s="538"/>
      <c r="HAY13" s="538"/>
      <c r="HAZ13" s="538"/>
      <c r="HBA13" s="538"/>
      <c r="HBB13" s="538"/>
      <c r="HBC13" s="538"/>
      <c r="HBD13" s="538"/>
      <c r="HBE13" s="538"/>
      <c r="HBF13" s="538"/>
      <c r="HBG13" s="538"/>
      <c r="HBH13" s="538"/>
      <c r="HBI13" s="538"/>
      <c r="HBJ13" s="538"/>
      <c r="HBK13" s="538"/>
      <c r="HBL13" s="538"/>
      <c r="HBM13" s="538"/>
      <c r="HBN13" s="538"/>
      <c r="HBO13" s="538"/>
      <c r="HBP13" s="538"/>
      <c r="HBQ13" s="538"/>
      <c r="HBR13" s="538"/>
      <c r="HBS13" s="538"/>
      <c r="HBT13" s="538"/>
      <c r="HBU13" s="538"/>
      <c r="HBV13" s="538"/>
      <c r="HBW13" s="538"/>
      <c r="HBX13" s="538"/>
      <c r="HBY13" s="538"/>
      <c r="HBZ13" s="538"/>
      <c r="HCA13" s="538"/>
      <c r="HCB13" s="538"/>
      <c r="HCC13" s="538"/>
      <c r="HCD13" s="538"/>
      <c r="HCE13" s="538"/>
      <c r="HCF13" s="538"/>
      <c r="HCG13" s="538"/>
      <c r="HCH13" s="538"/>
      <c r="HCI13" s="538"/>
      <c r="HCJ13" s="538"/>
      <c r="HCK13" s="538"/>
      <c r="HCL13" s="538"/>
      <c r="HCM13" s="538"/>
      <c r="HCN13" s="538"/>
      <c r="HCO13" s="538"/>
      <c r="HCP13" s="538"/>
      <c r="HCQ13" s="538"/>
      <c r="HCR13" s="538"/>
      <c r="HCS13" s="538"/>
      <c r="HCT13" s="538"/>
      <c r="HCU13" s="538"/>
      <c r="HCV13" s="538"/>
      <c r="HCW13" s="538"/>
      <c r="HCX13" s="538"/>
      <c r="HCY13" s="538"/>
      <c r="HCZ13" s="538"/>
      <c r="HDA13" s="538"/>
      <c r="HDB13" s="538"/>
      <c r="HDC13" s="538"/>
      <c r="HDD13" s="538"/>
      <c r="HDE13" s="538"/>
      <c r="HDF13" s="538"/>
      <c r="HDG13" s="538"/>
      <c r="HDH13" s="538"/>
      <c r="HDI13" s="538"/>
      <c r="HDJ13" s="538"/>
      <c r="HDK13" s="538"/>
      <c r="HDL13" s="538"/>
      <c r="HDM13" s="538"/>
      <c r="HDN13" s="538"/>
      <c r="HDO13" s="538"/>
      <c r="HDP13" s="538"/>
      <c r="HDQ13" s="538"/>
      <c r="HDR13" s="538"/>
      <c r="HDS13" s="538"/>
      <c r="HDT13" s="538"/>
      <c r="HDU13" s="538"/>
      <c r="HDV13" s="538"/>
      <c r="HDW13" s="538"/>
      <c r="HDX13" s="538"/>
      <c r="HDY13" s="538"/>
      <c r="HDZ13" s="538"/>
      <c r="HEA13" s="538"/>
      <c r="HEB13" s="538"/>
      <c r="HEC13" s="538"/>
      <c r="HED13" s="538"/>
      <c r="HEE13" s="538"/>
      <c r="HEF13" s="538"/>
      <c r="HEG13" s="538"/>
      <c r="HEH13" s="538"/>
      <c r="HEI13" s="538"/>
      <c r="HEJ13" s="538"/>
      <c r="HEK13" s="538"/>
      <c r="HEL13" s="538"/>
      <c r="HEM13" s="538"/>
      <c r="HEN13" s="538"/>
      <c r="HEO13" s="538"/>
      <c r="HEP13" s="538"/>
      <c r="HEQ13" s="538"/>
      <c r="HER13" s="538"/>
      <c r="HES13" s="538"/>
      <c r="HET13" s="538"/>
      <c r="HEU13" s="538"/>
      <c r="HEV13" s="538"/>
      <c r="HEW13" s="538"/>
      <c r="HEX13" s="538"/>
      <c r="HEY13" s="538"/>
      <c r="HEZ13" s="538"/>
      <c r="HFA13" s="538"/>
      <c r="HFB13" s="538"/>
      <c r="HFC13" s="538"/>
      <c r="HFD13" s="538"/>
      <c r="HFE13" s="538"/>
      <c r="HFF13" s="538"/>
      <c r="HFG13" s="538"/>
      <c r="HFH13" s="538"/>
      <c r="HFI13" s="538"/>
      <c r="HFJ13" s="538"/>
      <c r="HFK13" s="538"/>
      <c r="HFL13" s="538"/>
      <c r="HFM13" s="538"/>
      <c r="HFN13" s="538"/>
      <c r="HFO13" s="538"/>
      <c r="HFP13" s="538"/>
      <c r="HFQ13" s="538"/>
      <c r="HFR13" s="538"/>
      <c r="HFS13" s="538"/>
      <c r="HFT13" s="538"/>
      <c r="HFU13" s="538"/>
      <c r="HFV13" s="538"/>
      <c r="HFW13" s="538"/>
      <c r="HFX13" s="538"/>
      <c r="HFY13" s="538"/>
      <c r="HFZ13" s="538"/>
      <c r="HGA13" s="538"/>
      <c r="HGB13" s="538"/>
      <c r="HGC13" s="538"/>
      <c r="HGD13" s="538"/>
      <c r="HGE13" s="538"/>
      <c r="HGF13" s="538"/>
      <c r="HGG13" s="538"/>
      <c r="HGH13" s="538"/>
      <c r="HGI13" s="538"/>
      <c r="HGJ13" s="538"/>
      <c r="HGK13" s="538"/>
      <c r="HGL13" s="538"/>
      <c r="HGM13" s="538"/>
      <c r="HGN13" s="538"/>
      <c r="HGO13" s="538"/>
      <c r="HGP13" s="538"/>
      <c r="HGQ13" s="538"/>
      <c r="HGR13" s="538"/>
      <c r="HGS13" s="538"/>
      <c r="HGT13" s="538"/>
      <c r="HGU13" s="538"/>
      <c r="HGV13" s="538"/>
      <c r="HGW13" s="538"/>
      <c r="HGX13" s="538"/>
      <c r="HGY13" s="538"/>
      <c r="HGZ13" s="538"/>
      <c r="HHA13" s="538"/>
      <c r="HHB13" s="538"/>
      <c r="HHC13" s="538"/>
      <c r="HHD13" s="538"/>
      <c r="HHE13" s="538"/>
      <c r="HHF13" s="538"/>
      <c r="HHG13" s="538"/>
      <c r="HHH13" s="538"/>
      <c r="HHI13" s="538"/>
      <c r="HHJ13" s="538"/>
      <c r="HHK13" s="538"/>
      <c r="HHL13" s="538"/>
      <c r="HHM13" s="538"/>
      <c r="HHN13" s="538"/>
      <c r="HHO13" s="538"/>
      <c r="HHP13" s="538"/>
      <c r="HHQ13" s="538"/>
      <c r="HHR13" s="538"/>
      <c r="HHS13" s="538"/>
      <c r="HHT13" s="538"/>
      <c r="HHU13" s="538"/>
      <c r="HHV13" s="538"/>
      <c r="HHW13" s="538"/>
      <c r="HHX13" s="538"/>
      <c r="HHY13" s="538"/>
      <c r="HHZ13" s="538"/>
      <c r="HIA13" s="538"/>
      <c r="HIB13" s="538"/>
      <c r="HIC13" s="538"/>
      <c r="HID13" s="538"/>
      <c r="HIE13" s="538"/>
      <c r="HIF13" s="538"/>
      <c r="HIG13" s="538"/>
      <c r="HIH13" s="538"/>
      <c r="HII13" s="538"/>
      <c r="HIJ13" s="538"/>
      <c r="HIK13" s="538"/>
      <c r="HIL13" s="538"/>
      <c r="HIM13" s="538"/>
      <c r="HIN13" s="538"/>
      <c r="HIO13" s="538"/>
      <c r="HIP13" s="538"/>
      <c r="HIQ13" s="538"/>
      <c r="HIR13" s="538"/>
      <c r="HIS13" s="538"/>
      <c r="HIT13" s="538"/>
      <c r="HIU13" s="538"/>
      <c r="HIV13" s="538"/>
      <c r="HIW13" s="538"/>
      <c r="HIX13" s="538"/>
      <c r="HIY13" s="538"/>
      <c r="HIZ13" s="538"/>
      <c r="HJA13" s="538"/>
      <c r="HJB13" s="538"/>
      <c r="HJC13" s="538"/>
      <c r="HJD13" s="538"/>
      <c r="HJE13" s="538"/>
      <c r="HJF13" s="538"/>
      <c r="HJG13" s="538"/>
      <c r="HJH13" s="538"/>
      <c r="HJI13" s="538"/>
      <c r="HJJ13" s="538"/>
      <c r="HJK13" s="538"/>
      <c r="HJL13" s="538"/>
      <c r="HJM13" s="538"/>
      <c r="HJN13" s="538"/>
      <c r="HJO13" s="538"/>
      <c r="HJP13" s="538"/>
      <c r="HJQ13" s="538"/>
      <c r="HJR13" s="538"/>
      <c r="HJS13" s="538"/>
      <c r="HJT13" s="538"/>
      <c r="HJU13" s="538"/>
      <c r="HJV13" s="538"/>
      <c r="HJW13" s="538"/>
      <c r="HJX13" s="538"/>
      <c r="HJY13" s="538"/>
      <c r="HJZ13" s="538"/>
      <c r="HKA13" s="538"/>
      <c r="HKB13" s="538"/>
      <c r="HKC13" s="538"/>
      <c r="HKD13" s="538"/>
      <c r="HKE13" s="538"/>
      <c r="HKF13" s="538"/>
      <c r="HKG13" s="538"/>
      <c r="HKH13" s="538"/>
      <c r="HKI13" s="538"/>
      <c r="HKJ13" s="538"/>
      <c r="HKK13" s="538"/>
      <c r="HKL13" s="538"/>
      <c r="HKM13" s="538"/>
      <c r="HKN13" s="538"/>
      <c r="HKO13" s="538"/>
      <c r="HKP13" s="538"/>
      <c r="HKQ13" s="538"/>
      <c r="HKR13" s="538"/>
      <c r="HKS13" s="538"/>
      <c r="HKT13" s="538"/>
      <c r="HKU13" s="538"/>
      <c r="HKV13" s="538"/>
      <c r="HKW13" s="538"/>
      <c r="HKX13" s="538"/>
      <c r="HKY13" s="538"/>
      <c r="HKZ13" s="538"/>
      <c r="HLA13" s="538"/>
      <c r="HLB13" s="538"/>
      <c r="HLC13" s="538"/>
      <c r="HLD13" s="538"/>
      <c r="HLE13" s="538"/>
      <c r="HLF13" s="538"/>
      <c r="HLG13" s="538"/>
      <c r="HLH13" s="538"/>
      <c r="HLI13" s="538"/>
      <c r="HLJ13" s="538"/>
      <c r="HLK13" s="538"/>
      <c r="HLL13" s="538"/>
      <c r="HLM13" s="538"/>
      <c r="HLN13" s="538"/>
      <c r="HLO13" s="538"/>
      <c r="HLP13" s="538"/>
      <c r="HLQ13" s="538"/>
      <c r="HLR13" s="538"/>
      <c r="HLS13" s="538"/>
      <c r="HLT13" s="538"/>
      <c r="HLU13" s="538"/>
      <c r="HLV13" s="538"/>
      <c r="HLW13" s="538"/>
      <c r="HLX13" s="538"/>
      <c r="HLY13" s="538"/>
      <c r="HLZ13" s="538"/>
      <c r="HMA13" s="538"/>
      <c r="HMB13" s="538"/>
      <c r="HMC13" s="538"/>
      <c r="HMD13" s="538"/>
      <c r="HME13" s="538"/>
      <c r="HMF13" s="538"/>
      <c r="HMG13" s="538"/>
      <c r="HMH13" s="538"/>
      <c r="HMI13" s="538"/>
      <c r="HMJ13" s="538"/>
      <c r="HMK13" s="538"/>
      <c r="HML13" s="538"/>
      <c r="HMM13" s="538"/>
      <c r="HMN13" s="538"/>
      <c r="HMO13" s="538"/>
      <c r="HMP13" s="538"/>
      <c r="HMQ13" s="538"/>
      <c r="HMR13" s="538"/>
      <c r="HMS13" s="538"/>
      <c r="HMT13" s="538"/>
      <c r="HMU13" s="538"/>
      <c r="HMV13" s="538"/>
      <c r="HMW13" s="538"/>
      <c r="HMX13" s="538"/>
      <c r="HMY13" s="538"/>
      <c r="HMZ13" s="538"/>
      <c r="HNA13" s="538"/>
      <c r="HNB13" s="538"/>
      <c r="HNC13" s="538"/>
      <c r="HND13" s="538"/>
      <c r="HNE13" s="538"/>
      <c r="HNF13" s="538"/>
      <c r="HNG13" s="538"/>
      <c r="HNH13" s="538"/>
      <c r="HNI13" s="538"/>
      <c r="HNJ13" s="538"/>
      <c r="HNK13" s="538"/>
      <c r="HNL13" s="538"/>
      <c r="HNM13" s="538"/>
      <c r="HNN13" s="538"/>
      <c r="HNO13" s="538"/>
      <c r="HNP13" s="538"/>
      <c r="HNQ13" s="538"/>
      <c r="HNR13" s="538"/>
      <c r="HNS13" s="538"/>
      <c r="HNT13" s="538"/>
      <c r="HNU13" s="538"/>
      <c r="HNV13" s="538"/>
      <c r="HNW13" s="538"/>
      <c r="HNX13" s="538"/>
      <c r="HNY13" s="538"/>
      <c r="HNZ13" s="538"/>
      <c r="HOA13" s="538"/>
      <c r="HOB13" s="538"/>
      <c r="HOC13" s="538"/>
      <c r="HOD13" s="538"/>
      <c r="HOE13" s="538"/>
      <c r="HOF13" s="538"/>
      <c r="HOG13" s="538"/>
      <c r="HOH13" s="538"/>
      <c r="HOI13" s="538"/>
      <c r="HOJ13" s="538"/>
      <c r="HOK13" s="538"/>
      <c r="HOL13" s="538"/>
      <c r="HOM13" s="538"/>
      <c r="HON13" s="538"/>
      <c r="HOO13" s="538"/>
      <c r="HOP13" s="538"/>
      <c r="HOQ13" s="538"/>
      <c r="HOR13" s="538"/>
      <c r="HOS13" s="538"/>
      <c r="HOT13" s="538"/>
      <c r="HOU13" s="538"/>
      <c r="HOV13" s="538"/>
      <c r="HOW13" s="538"/>
      <c r="HOX13" s="538"/>
      <c r="HOY13" s="538"/>
      <c r="HOZ13" s="538"/>
      <c r="HPA13" s="538"/>
      <c r="HPB13" s="538"/>
      <c r="HPC13" s="538"/>
      <c r="HPD13" s="538"/>
      <c r="HPE13" s="538"/>
      <c r="HPF13" s="538"/>
      <c r="HPG13" s="538"/>
      <c r="HPH13" s="538"/>
      <c r="HPI13" s="538"/>
      <c r="HPJ13" s="538"/>
      <c r="HPK13" s="538"/>
      <c r="HPL13" s="538"/>
      <c r="HPM13" s="538"/>
      <c r="HPN13" s="538"/>
      <c r="HPO13" s="538"/>
      <c r="HPP13" s="538"/>
      <c r="HPQ13" s="538"/>
      <c r="HPR13" s="538"/>
      <c r="HPS13" s="538"/>
      <c r="HPT13" s="538"/>
      <c r="HPU13" s="538"/>
      <c r="HPV13" s="538"/>
      <c r="HPW13" s="538"/>
      <c r="HPX13" s="538"/>
      <c r="HPY13" s="538"/>
      <c r="HPZ13" s="538"/>
      <c r="HQA13" s="538"/>
      <c r="HQB13" s="538"/>
      <c r="HQC13" s="538"/>
      <c r="HQD13" s="538"/>
      <c r="HQE13" s="538"/>
      <c r="HQF13" s="538"/>
      <c r="HQG13" s="538"/>
      <c r="HQH13" s="538"/>
      <c r="HQI13" s="538"/>
      <c r="HQJ13" s="538"/>
      <c r="HQK13" s="538"/>
      <c r="HQL13" s="538"/>
      <c r="HQM13" s="538"/>
      <c r="HQN13" s="538"/>
      <c r="HQO13" s="538"/>
      <c r="HQP13" s="538"/>
      <c r="HQQ13" s="538"/>
      <c r="HQR13" s="538"/>
      <c r="HQS13" s="538"/>
      <c r="HQT13" s="538"/>
      <c r="HQU13" s="538"/>
      <c r="HQV13" s="538"/>
      <c r="HQW13" s="538"/>
      <c r="HQX13" s="538"/>
      <c r="HQY13" s="538"/>
      <c r="HQZ13" s="538"/>
      <c r="HRA13" s="538"/>
      <c r="HRB13" s="538"/>
      <c r="HRC13" s="538"/>
      <c r="HRD13" s="538"/>
      <c r="HRE13" s="538"/>
      <c r="HRF13" s="538"/>
      <c r="HRG13" s="538"/>
      <c r="HRH13" s="538"/>
      <c r="HRI13" s="538"/>
      <c r="HRJ13" s="538"/>
      <c r="HRK13" s="538"/>
      <c r="HRL13" s="538"/>
      <c r="HRM13" s="538"/>
      <c r="HRN13" s="538"/>
      <c r="HRO13" s="538"/>
      <c r="HRP13" s="538"/>
      <c r="HRQ13" s="538"/>
      <c r="HRR13" s="538"/>
      <c r="HRS13" s="538"/>
      <c r="HRT13" s="538"/>
      <c r="HRU13" s="538"/>
      <c r="HRV13" s="538"/>
      <c r="HRW13" s="538"/>
      <c r="HRX13" s="538"/>
      <c r="HRY13" s="538"/>
      <c r="HRZ13" s="538"/>
      <c r="HSA13" s="538"/>
      <c r="HSB13" s="538"/>
      <c r="HSC13" s="538"/>
      <c r="HSD13" s="538"/>
      <c r="HSE13" s="538"/>
      <c r="HSF13" s="538"/>
      <c r="HSG13" s="538"/>
      <c r="HSH13" s="538"/>
      <c r="HSI13" s="538"/>
      <c r="HSJ13" s="538"/>
      <c r="HSK13" s="538"/>
      <c r="HSL13" s="538"/>
      <c r="HSM13" s="538"/>
      <c r="HSN13" s="538"/>
      <c r="HSO13" s="538"/>
      <c r="HSP13" s="538"/>
      <c r="HSQ13" s="538"/>
      <c r="HSR13" s="538"/>
      <c r="HSS13" s="538"/>
      <c r="HST13" s="538"/>
      <c r="HSU13" s="538"/>
      <c r="HSV13" s="538"/>
      <c r="HSW13" s="538"/>
      <c r="HSX13" s="538"/>
      <c r="HSY13" s="538"/>
      <c r="HSZ13" s="538"/>
      <c r="HTA13" s="538"/>
      <c r="HTB13" s="538"/>
      <c r="HTC13" s="538"/>
      <c r="HTD13" s="538"/>
      <c r="HTE13" s="538"/>
      <c r="HTF13" s="538"/>
      <c r="HTG13" s="538"/>
      <c r="HTH13" s="538"/>
      <c r="HTI13" s="538"/>
      <c r="HTJ13" s="538"/>
      <c r="HTK13" s="538"/>
      <c r="HTL13" s="538"/>
      <c r="HTM13" s="538"/>
      <c r="HTN13" s="538"/>
      <c r="HTO13" s="538"/>
      <c r="HTP13" s="538"/>
      <c r="HTQ13" s="538"/>
      <c r="HTR13" s="538"/>
      <c r="HTS13" s="538"/>
      <c r="HTT13" s="538"/>
      <c r="HTU13" s="538"/>
      <c r="HTV13" s="538"/>
      <c r="HTW13" s="538"/>
      <c r="HTX13" s="538"/>
      <c r="HTY13" s="538"/>
      <c r="HTZ13" s="538"/>
      <c r="HUA13" s="538"/>
      <c r="HUB13" s="538"/>
      <c r="HUC13" s="538"/>
      <c r="HUD13" s="538"/>
      <c r="HUE13" s="538"/>
      <c r="HUF13" s="538"/>
      <c r="HUG13" s="538"/>
      <c r="HUH13" s="538"/>
      <c r="HUI13" s="538"/>
      <c r="HUJ13" s="538"/>
      <c r="HUK13" s="538"/>
      <c r="HUL13" s="538"/>
      <c r="HUM13" s="538"/>
      <c r="HUN13" s="538"/>
      <c r="HUO13" s="538"/>
      <c r="HUP13" s="538"/>
      <c r="HUQ13" s="538"/>
      <c r="HUR13" s="538"/>
      <c r="HUS13" s="538"/>
      <c r="HUT13" s="538"/>
      <c r="HUU13" s="538"/>
      <c r="HUV13" s="538"/>
      <c r="HUW13" s="538"/>
      <c r="HUX13" s="538"/>
      <c r="HUY13" s="538"/>
      <c r="HUZ13" s="538"/>
      <c r="HVA13" s="538"/>
      <c r="HVB13" s="538"/>
      <c r="HVC13" s="538"/>
      <c r="HVD13" s="538"/>
      <c r="HVE13" s="538"/>
      <c r="HVF13" s="538"/>
      <c r="HVG13" s="538"/>
      <c r="HVH13" s="538"/>
      <c r="HVI13" s="538"/>
      <c r="HVJ13" s="538"/>
      <c r="HVK13" s="538"/>
      <c r="HVL13" s="538"/>
      <c r="HVM13" s="538"/>
      <c r="HVN13" s="538"/>
      <c r="HVO13" s="538"/>
      <c r="HVP13" s="538"/>
      <c r="HVQ13" s="538"/>
      <c r="HVR13" s="538"/>
      <c r="HVS13" s="538"/>
      <c r="HVT13" s="538"/>
      <c r="HVU13" s="538"/>
      <c r="HVV13" s="538"/>
      <c r="HVW13" s="538"/>
      <c r="HVX13" s="538"/>
      <c r="HVY13" s="538"/>
      <c r="HVZ13" s="538"/>
      <c r="HWA13" s="538"/>
      <c r="HWB13" s="538"/>
      <c r="HWC13" s="538"/>
      <c r="HWD13" s="538"/>
      <c r="HWE13" s="538"/>
      <c r="HWF13" s="538"/>
      <c r="HWG13" s="538"/>
      <c r="HWH13" s="538"/>
      <c r="HWI13" s="538"/>
      <c r="HWJ13" s="538"/>
      <c r="HWK13" s="538"/>
      <c r="HWL13" s="538"/>
      <c r="HWM13" s="538"/>
      <c r="HWN13" s="538"/>
      <c r="HWO13" s="538"/>
      <c r="HWP13" s="538"/>
      <c r="HWQ13" s="538"/>
      <c r="HWR13" s="538"/>
      <c r="HWS13" s="538"/>
      <c r="HWT13" s="538"/>
      <c r="HWU13" s="538"/>
      <c r="HWV13" s="538"/>
      <c r="HWW13" s="538"/>
      <c r="HWX13" s="538"/>
      <c r="HWY13" s="538"/>
      <c r="HWZ13" s="538"/>
      <c r="HXA13" s="538"/>
      <c r="HXB13" s="538"/>
      <c r="HXC13" s="538"/>
      <c r="HXD13" s="538"/>
      <c r="HXE13" s="538"/>
      <c r="HXF13" s="538"/>
      <c r="HXG13" s="538"/>
      <c r="HXH13" s="538"/>
      <c r="HXI13" s="538"/>
      <c r="HXJ13" s="538"/>
      <c r="HXK13" s="538"/>
      <c r="HXL13" s="538"/>
      <c r="HXM13" s="538"/>
      <c r="HXN13" s="538"/>
      <c r="HXO13" s="538"/>
      <c r="HXP13" s="538"/>
      <c r="HXQ13" s="538"/>
      <c r="HXR13" s="538"/>
      <c r="HXS13" s="538"/>
      <c r="HXT13" s="538"/>
      <c r="HXU13" s="538"/>
      <c r="HXV13" s="538"/>
      <c r="HXW13" s="538"/>
      <c r="HXX13" s="538"/>
      <c r="HXY13" s="538"/>
      <c r="HXZ13" s="538"/>
      <c r="HYA13" s="538"/>
      <c r="HYB13" s="538"/>
      <c r="HYC13" s="538"/>
      <c r="HYD13" s="538"/>
      <c r="HYE13" s="538"/>
      <c r="HYF13" s="538"/>
      <c r="HYG13" s="538"/>
      <c r="HYH13" s="538"/>
      <c r="HYI13" s="538"/>
      <c r="HYJ13" s="538"/>
      <c r="HYK13" s="538"/>
      <c r="HYL13" s="538"/>
      <c r="HYM13" s="538"/>
      <c r="HYN13" s="538"/>
      <c r="HYO13" s="538"/>
      <c r="HYP13" s="538"/>
      <c r="HYQ13" s="538"/>
      <c r="HYR13" s="538"/>
      <c r="HYS13" s="538"/>
      <c r="HYT13" s="538"/>
      <c r="HYU13" s="538"/>
      <c r="HYV13" s="538"/>
      <c r="HYW13" s="538"/>
      <c r="HYX13" s="538"/>
      <c r="HYY13" s="538"/>
      <c r="HYZ13" s="538"/>
      <c r="HZA13" s="538"/>
      <c r="HZB13" s="538"/>
      <c r="HZC13" s="538"/>
      <c r="HZD13" s="538"/>
      <c r="HZE13" s="538"/>
      <c r="HZF13" s="538"/>
      <c r="HZG13" s="538"/>
      <c r="HZH13" s="538"/>
      <c r="HZI13" s="538"/>
      <c r="HZJ13" s="538"/>
      <c r="HZK13" s="538"/>
      <c r="HZL13" s="538"/>
      <c r="HZM13" s="538"/>
      <c r="HZN13" s="538"/>
      <c r="HZO13" s="538"/>
      <c r="HZP13" s="538"/>
      <c r="HZQ13" s="538"/>
      <c r="HZR13" s="538"/>
      <c r="HZS13" s="538"/>
      <c r="HZT13" s="538"/>
      <c r="HZU13" s="538"/>
      <c r="HZV13" s="538"/>
      <c r="HZW13" s="538"/>
      <c r="HZX13" s="538"/>
      <c r="HZY13" s="538"/>
      <c r="HZZ13" s="538"/>
      <c r="IAA13" s="538"/>
      <c r="IAB13" s="538"/>
      <c r="IAC13" s="538"/>
      <c r="IAD13" s="538"/>
      <c r="IAE13" s="538"/>
      <c r="IAF13" s="538"/>
      <c r="IAG13" s="538"/>
      <c r="IAH13" s="538"/>
      <c r="IAI13" s="538"/>
      <c r="IAJ13" s="538"/>
      <c r="IAK13" s="538"/>
      <c r="IAL13" s="538"/>
      <c r="IAM13" s="538"/>
      <c r="IAN13" s="538"/>
      <c r="IAO13" s="538"/>
      <c r="IAP13" s="538"/>
      <c r="IAQ13" s="538"/>
      <c r="IAR13" s="538"/>
      <c r="IAS13" s="538"/>
      <c r="IAT13" s="538"/>
      <c r="IAU13" s="538"/>
      <c r="IAV13" s="538"/>
      <c r="IAW13" s="538"/>
      <c r="IAX13" s="538"/>
      <c r="IAY13" s="538"/>
      <c r="IAZ13" s="538"/>
      <c r="IBA13" s="538"/>
      <c r="IBB13" s="538"/>
      <c r="IBC13" s="538"/>
      <c r="IBD13" s="538"/>
      <c r="IBE13" s="538"/>
      <c r="IBF13" s="538"/>
      <c r="IBG13" s="538"/>
      <c r="IBH13" s="538"/>
      <c r="IBI13" s="538"/>
      <c r="IBJ13" s="538"/>
      <c r="IBK13" s="538"/>
      <c r="IBL13" s="538"/>
      <c r="IBM13" s="538"/>
      <c r="IBN13" s="538"/>
      <c r="IBO13" s="538"/>
      <c r="IBP13" s="538"/>
      <c r="IBQ13" s="538"/>
      <c r="IBR13" s="538"/>
      <c r="IBS13" s="538"/>
      <c r="IBT13" s="538"/>
      <c r="IBU13" s="538"/>
      <c r="IBV13" s="538"/>
      <c r="IBW13" s="538"/>
      <c r="IBX13" s="538"/>
      <c r="IBY13" s="538"/>
      <c r="IBZ13" s="538"/>
      <c r="ICA13" s="538"/>
      <c r="ICB13" s="538"/>
      <c r="ICC13" s="538"/>
      <c r="ICD13" s="538"/>
      <c r="ICE13" s="538"/>
      <c r="ICF13" s="538"/>
      <c r="ICG13" s="538"/>
      <c r="ICH13" s="538"/>
      <c r="ICI13" s="538"/>
      <c r="ICJ13" s="538"/>
      <c r="ICK13" s="538"/>
      <c r="ICL13" s="538"/>
      <c r="ICM13" s="538"/>
      <c r="ICN13" s="538"/>
      <c r="ICO13" s="538"/>
      <c r="ICP13" s="538"/>
      <c r="ICQ13" s="538"/>
      <c r="ICR13" s="538"/>
      <c r="ICS13" s="538"/>
      <c r="ICT13" s="538"/>
      <c r="ICU13" s="538"/>
      <c r="ICV13" s="538"/>
      <c r="ICW13" s="538"/>
      <c r="ICX13" s="538"/>
      <c r="ICY13" s="538"/>
      <c r="ICZ13" s="538"/>
      <c r="IDA13" s="538"/>
      <c r="IDB13" s="538"/>
      <c r="IDC13" s="538"/>
      <c r="IDD13" s="538"/>
      <c r="IDE13" s="538"/>
      <c r="IDF13" s="538"/>
      <c r="IDG13" s="538"/>
      <c r="IDH13" s="538"/>
      <c r="IDI13" s="538"/>
      <c r="IDJ13" s="538"/>
      <c r="IDK13" s="538"/>
      <c r="IDL13" s="538"/>
      <c r="IDM13" s="538"/>
      <c r="IDN13" s="538"/>
      <c r="IDO13" s="538"/>
      <c r="IDP13" s="538"/>
      <c r="IDQ13" s="538"/>
      <c r="IDR13" s="538"/>
      <c r="IDS13" s="538"/>
      <c r="IDT13" s="538"/>
      <c r="IDU13" s="538"/>
      <c r="IDV13" s="538"/>
      <c r="IDW13" s="538"/>
      <c r="IDX13" s="538"/>
      <c r="IDY13" s="538"/>
      <c r="IDZ13" s="538"/>
      <c r="IEA13" s="538"/>
      <c r="IEB13" s="538"/>
      <c r="IEC13" s="538"/>
      <c r="IED13" s="538"/>
      <c r="IEE13" s="538"/>
      <c r="IEF13" s="538"/>
      <c r="IEG13" s="538"/>
      <c r="IEH13" s="538"/>
      <c r="IEI13" s="538"/>
      <c r="IEJ13" s="538"/>
      <c r="IEK13" s="538"/>
      <c r="IEL13" s="538"/>
      <c r="IEM13" s="538"/>
      <c r="IEN13" s="538"/>
      <c r="IEO13" s="538"/>
      <c r="IEP13" s="538"/>
      <c r="IEQ13" s="538"/>
      <c r="IER13" s="538"/>
      <c r="IES13" s="538"/>
      <c r="IET13" s="538"/>
      <c r="IEU13" s="538"/>
      <c r="IEV13" s="538"/>
      <c r="IEW13" s="538"/>
      <c r="IEX13" s="538"/>
      <c r="IEY13" s="538"/>
      <c r="IEZ13" s="538"/>
      <c r="IFA13" s="538"/>
      <c r="IFB13" s="538"/>
      <c r="IFC13" s="538"/>
      <c r="IFD13" s="538"/>
      <c r="IFE13" s="538"/>
      <c r="IFF13" s="538"/>
      <c r="IFG13" s="538"/>
      <c r="IFH13" s="538"/>
      <c r="IFI13" s="538"/>
      <c r="IFJ13" s="538"/>
      <c r="IFK13" s="538"/>
      <c r="IFL13" s="538"/>
      <c r="IFM13" s="538"/>
      <c r="IFN13" s="538"/>
      <c r="IFO13" s="538"/>
      <c r="IFP13" s="538"/>
      <c r="IFQ13" s="538"/>
      <c r="IFR13" s="538"/>
      <c r="IFS13" s="538"/>
      <c r="IFT13" s="538"/>
      <c r="IFU13" s="538"/>
      <c r="IFV13" s="538"/>
      <c r="IFW13" s="538"/>
      <c r="IFX13" s="538"/>
      <c r="IFY13" s="538"/>
      <c r="IFZ13" s="538"/>
      <c r="IGA13" s="538"/>
      <c r="IGB13" s="538"/>
      <c r="IGC13" s="538"/>
      <c r="IGD13" s="538"/>
      <c r="IGE13" s="538"/>
      <c r="IGF13" s="538"/>
      <c r="IGG13" s="538"/>
      <c r="IGH13" s="538"/>
      <c r="IGI13" s="538"/>
      <c r="IGJ13" s="538"/>
      <c r="IGK13" s="538"/>
      <c r="IGL13" s="538"/>
      <c r="IGM13" s="538"/>
      <c r="IGN13" s="538"/>
      <c r="IGO13" s="538"/>
      <c r="IGP13" s="538"/>
      <c r="IGQ13" s="538"/>
      <c r="IGR13" s="538"/>
      <c r="IGS13" s="538"/>
      <c r="IGT13" s="538"/>
      <c r="IGU13" s="538"/>
      <c r="IGV13" s="538"/>
      <c r="IGW13" s="538"/>
      <c r="IGX13" s="538"/>
      <c r="IGY13" s="538"/>
      <c r="IGZ13" s="538"/>
      <c r="IHA13" s="538"/>
      <c r="IHB13" s="538"/>
      <c r="IHC13" s="538"/>
      <c r="IHD13" s="538"/>
      <c r="IHE13" s="538"/>
      <c r="IHF13" s="538"/>
      <c r="IHG13" s="538"/>
      <c r="IHH13" s="538"/>
      <c r="IHI13" s="538"/>
      <c r="IHJ13" s="538"/>
      <c r="IHK13" s="538"/>
      <c r="IHL13" s="538"/>
      <c r="IHM13" s="538"/>
      <c r="IHN13" s="538"/>
      <c r="IHO13" s="538"/>
      <c r="IHP13" s="538"/>
      <c r="IHQ13" s="538"/>
      <c r="IHR13" s="538"/>
      <c r="IHS13" s="538"/>
      <c r="IHT13" s="538"/>
      <c r="IHU13" s="538"/>
      <c r="IHV13" s="538"/>
      <c r="IHW13" s="538"/>
      <c r="IHX13" s="538"/>
      <c r="IHY13" s="538"/>
      <c r="IHZ13" s="538"/>
      <c r="IIA13" s="538"/>
      <c r="IIB13" s="538"/>
      <c r="IIC13" s="538"/>
      <c r="IID13" s="538"/>
      <c r="IIE13" s="538"/>
      <c r="IIF13" s="538"/>
      <c r="IIG13" s="538"/>
      <c r="IIH13" s="538"/>
      <c r="III13" s="538"/>
      <c r="IIJ13" s="538"/>
      <c r="IIK13" s="538"/>
      <c r="IIL13" s="538"/>
      <c r="IIM13" s="538"/>
      <c r="IIN13" s="538"/>
      <c r="IIO13" s="538"/>
      <c r="IIP13" s="538"/>
      <c r="IIQ13" s="538"/>
      <c r="IIR13" s="538"/>
      <c r="IIS13" s="538"/>
      <c r="IIT13" s="538"/>
      <c r="IIU13" s="538"/>
      <c r="IIV13" s="538"/>
      <c r="IIW13" s="538"/>
      <c r="IIX13" s="538"/>
      <c r="IIY13" s="538"/>
      <c r="IIZ13" s="538"/>
      <c r="IJA13" s="538"/>
      <c r="IJB13" s="538"/>
      <c r="IJC13" s="538"/>
      <c r="IJD13" s="538"/>
      <c r="IJE13" s="538"/>
      <c r="IJF13" s="538"/>
      <c r="IJG13" s="538"/>
      <c r="IJH13" s="538"/>
      <c r="IJI13" s="538"/>
      <c r="IJJ13" s="538"/>
      <c r="IJK13" s="538"/>
      <c r="IJL13" s="538"/>
      <c r="IJM13" s="538"/>
      <c r="IJN13" s="538"/>
      <c r="IJO13" s="538"/>
      <c r="IJP13" s="538"/>
      <c r="IJQ13" s="538"/>
      <c r="IJR13" s="538"/>
      <c r="IJS13" s="538"/>
      <c r="IJT13" s="538"/>
      <c r="IJU13" s="538"/>
      <c r="IJV13" s="538"/>
      <c r="IJW13" s="538"/>
      <c r="IJX13" s="538"/>
      <c r="IJY13" s="538"/>
      <c r="IJZ13" s="538"/>
      <c r="IKA13" s="538"/>
      <c r="IKB13" s="538"/>
      <c r="IKC13" s="538"/>
      <c r="IKD13" s="538"/>
      <c r="IKE13" s="538"/>
      <c r="IKF13" s="538"/>
      <c r="IKG13" s="538"/>
      <c r="IKH13" s="538"/>
      <c r="IKI13" s="538"/>
      <c r="IKJ13" s="538"/>
      <c r="IKK13" s="538"/>
      <c r="IKL13" s="538"/>
      <c r="IKM13" s="538"/>
      <c r="IKN13" s="538"/>
      <c r="IKO13" s="538"/>
      <c r="IKP13" s="538"/>
      <c r="IKQ13" s="538"/>
      <c r="IKR13" s="538"/>
      <c r="IKS13" s="538"/>
      <c r="IKT13" s="538"/>
      <c r="IKU13" s="538"/>
      <c r="IKV13" s="538"/>
      <c r="IKW13" s="538"/>
      <c r="IKX13" s="538"/>
      <c r="IKY13" s="538"/>
      <c r="IKZ13" s="538"/>
      <c r="ILA13" s="538"/>
      <c r="ILB13" s="538"/>
      <c r="ILC13" s="538"/>
      <c r="ILD13" s="538"/>
      <c r="ILE13" s="538"/>
      <c r="ILF13" s="538"/>
      <c r="ILG13" s="538"/>
      <c r="ILH13" s="538"/>
      <c r="ILI13" s="538"/>
      <c r="ILJ13" s="538"/>
      <c r="ILK13" s="538"/>
      <c r="ILL13" s="538"/>
      <c r="ILM13" s="538"/>
      <c r="ILN13" s="538"/>
      <c r="ILO13" s="538"/>
      <c r="ILP13" s="538"/>
      <c r="ILQ13" s="538"/>
      <c r="ILR13" s="538"/>
      <c r="ILS13" s="538"/>
      <c r="ILT13" s="538"/>
      <c r="ILU13" s="538"/>
      <c r="ILV13" s="538"/>
      <c r="ILW13" s="538"/>
      <c r="ILX13" s="538"/>
      <c r="ILY13" s="538"/>
      <c r="ILZ13" s="538"/>
      <c r="IMA13" s="538"/>
      <c r="IMB13" s="538"/>
      <c r="IMC13" s="538"/>
      <c r="IMD13" s="538"/>
      <c r="IME13" s="538"/>
      <c r="IMF13" s="538"/>
      <c r="IMG13" s="538"/>
      <c r="IMH13" s="538"/>
      <c r="IMI13" s="538"/>
      <c r="IMJ13" s="538"/>
      <c r="IMK13" s="538"/>
      <c r="IML13" s="538"/>
      <c r="IMM13" s="538"/>
      <c r="IMN13" s="538"/>
      <c r="IMO13" s="538"/>
      <c r="IMP13" s="538"/>
      <c r="IMQ13" s="538"/>
      <c r="IMR13" s="538"/>
      <c r="IMS13" s="538"/>
      <c r="IMT13" s="538"/>
      <c r="IMU13" s="538"/>
      <c r="IMV13" s="538"/>
      <c r="IMW13" s="538"/>
      <c r="IMX13" s="538"/>
      <c r="IMY13" s="538"/>
      <c r="IMZ13" s="538"/>
      <c r="INA13" s="538"/>
      <c r="INB13" s="538"/>
      <c r="INC13" s="538"/>
      <c r="IND13" s="538"/>
      <c r="INE13" s="538"/>
      <c r="INF13" s="538"/>
      <c r="ING13" s="538"/>
      <c r="INH13" s="538"/>
      <c r="INI13" s="538"/>
      <c r="INJ13" s="538"/>
      <c r="INK13" s="538"/>
      <c r="INL13" s="538"/>
      <c r="INM13" s="538"/>
      <c r="INN13" s="538"/>
      <c r="INO13" s="538"/>
      <c r="INP13" s="538"/>
      <c r="INQ13" s="538"/>
      <c r="INR13" s="538"/>
      <c r="INS13" s="538"/>
      <c r="INT13" s="538"/>
      <c r="INU13" s="538"/>
      <c r="INV13" s="538"/>
      <c r="INW13" s="538"/>
      <c r="INX13" s="538"/>
      <c r="INY13" s="538"/>
      <c r="INZ13" s="538"/>
      <c r="IOA13" s="538"/>
      <c r="IOB13" s="538"/>
      <c r="IOC13" s="538"/>
      <c r="IOD13" s="538"/>
      <c r="IOE13" s="538"/>
      <c r="IOF13" s="538"/>
      <c r="IOG13" s="538"/>
      <c r="IOH13" s="538"/>
      <c r="IOI13" s="538"/>
      <c r="IOJ13" s="538"/>
      <c r="IOK13" s="538"/>
      <c r="IOL13" s="538"/>
      <c r="IOM13" s="538"/>
      <c r="ION13" s="538"/>
      <c r="IOO13" s="538"/>
      <c r="IOP13" s="538"/>
      <c r="IOQ13" s="538"/>
      <c r="IOR13" s="538"/>
      <c r="IOS13" s="538"/>
      <c r="IOT13" s="538"/>
      <c r="IOU13" s="538"/>
      <c r="IOV13" s="538"/>
      <c r="IOW13" s="538"/>
      <c r="IOX13" s="538"/>
      <c r="IOY13" s="538"/>
      <c r="IOZ13" s="538"/>
      <c r="IPA13" s="538"/>
      <c r="IPB13" s="538"/>
      <c r="IPC13" s="538"/>
      <c r="IPD13" s="538"/>
      <c r="IPE13" s="538"/>
      <c r="IPF13" s="538"/>
      <c r="IPG13" s="538"/>
      <c r="IPH13" s="538"/>
      <c r="IPI13" s="538"/>
      <c r="IPJ13" s="538"/>
      <c r="IPK13" s="538"/>
      <c r="IPL13" s="538"/>
      <c r="IPM13" s="538"/>
      <c r="IPN13" s="538"/>
      <c r="IPO13" s="538"/>
      <c r="IPP13" s="538"/>
      <c r="IPQ13" s="538"/>
      <c r="IPR13" s="538"/>
      <c r="IPS13" s="538"/>
      <c r="IPT13" s="538"/>
      <c r="IPU13" s="538"/>
      <c r="IPV13" s="538"/>
      <c r="IPW13" s="538"/>
      <c r="IPX13" s="538"/>
      <c r="IPY13" s="538"/>
      <c r="IPZ13" s="538"/>
      <c r="IQA13" s="538"/>
      <c r="IQB13" s="538"/>
      <c r="IQC13" s="538"/>
      <c r="IQD13" s="538"/>
      <c r="IQE13" s="538"/>
      <c r="IQF13" s="538"/>
      <c r="IQG13" s="538"/>
      <c r="IQH13" s="538"/>
      <c r="IQI13" s="538"/>
      <c r="IQJ13" s="538"/>
      <c r="IQK13" s="538"/>
      <c r="IQL13" s="538"/>
      <c r="IQM13" s="538"/>
      <c r="IQN13" s="538"/>
      <c r="IQO13" s="538"/>
      <c r="IQP13" s="538"/>
      <c r="IQQ13" s="538"/>
      <c r="IQR13" s="538"/>
      <c r="IQS13" s="538"/>
      <c r="IQT13" s="538"/>
      <c r="IQU13" s="538"/>
      <c r="IQV13" s="538"/>
      <c r="IQW13" s="538"/>
      <c r="IQX13" s="538"/>
      <c r="IQY13" s="538"/>
      <c r="IQZ13" s="538"/>
      <c r="IRA13" s="538"/>
      <c r="IRB13" s="538"/>
      <c r="IRC13" s="538"/>
      <c r="IRD13" s="538"/>
      <c r="IRE13" s="538"/>
      <c r="IRF13" s="538"/>
      <c r="IRG13" s="538"/>
      <c r="IRH13" s="538"/>
      <c r="IRI13" s="538"/>
      <c r="IRJ13" s="538"/>
      <c r="IRK13" s="538"/>
      <c r="IRL13" s="538"/>
      <c r="IRM13" s="538"/>
      <c r="IRN13" s="538"/>
      <c r="IRO13" s="538"/>
      <c r="IRP13" s="538"/>
      <c r="IRQ13" s="538"/>
      <c r="IRR13" s="538"/>
      <c r="IRS13" s="538"/>
      <c r="IRT13" s="538"/>
      <c r="IRU13" s="538"/>
      <c r="IRV13" s="538"/>
      <c r="IRW13" s="538"/>
      <c r="IRX13" s="538"/>
      <c r="IRY13" s="538"/>
      <c r="IRZ13" s="538"/>
      <c r="ISA13" s="538"/>
      <c r="ISB13" s="538"/>
      <c r="ISC13" s="538"/>
      <c r="ISD13" s="538"/>
      <c r="ISE13" s="538"/>
      <c r="ISF13" s="538"/>
      <c r="ISG13" s="538"/>
      <c r="ISH13" s="538"/>
      <c r="ISI13" s="538"/>
      <c r="ISJ13" s="538"/>
      <c r="ISK13" s="538"/>
      <c r="ISL13" s="538"/>
      <c r="ISM13" s="538"/>
      <c r="ISN13" s="538"/>
      <c r="ISO13" s="538"/>
      <c r="ISP13" s="538"/>
      <c r="ISQ13" s="538"/>
      <c r="ISR13" s="538"/>
      <c r="ISS13" s="538"/>
      <c r="IST13" s="538"/>
      <c r="ISU13" s="538"/>
      <c r="ISV13" s="538"/>
      <c r="ISW13" s="538"/>
      <c r="ISX13" s="538"/>
      <c r="ISY13" s="538"/>
      <c r="ISZ13" s="538"/>
      <c r="ITA13" s="538"/>
      <c r="ITB13" s="538"/>
      <c r="ITC13" s="538"/>
      <c r="ITD13" s="538"/>
      <c r="ITE13" s="538"/>
      <c r="ITF13" s="538"/>
      <c r="ITG13" s="538"/>
      <c r="ITH13" s="538"/>
      <c r="ITI13" s="538"/>
      <c r="ITJ13" s="538"/>
      <c r="ITK13" s="538"/>
      <c r="ITL13" s="538"/>
      <c r="ITM13" s="538"/>
      <c r="ITN13" s="538"/>
      <c r="ITO13" s="538"/>
      <c r="ITP13" s="538"/>
      <c r="ITQ13" s="538"/>
      <c r="ITR13" s="538"/>
      <c r="ITS13" s="538"/>
      <c r="ITT13" s="538"/>
      <c r="ITU13" s="538"/>
      <c r="ITV13" s="538"/>
      <c r="ITW13" s="538"/>
      <c r="ITX13" s="538"/>
      <c r="ITY13" s="538"/>
      <c r="ITZ13" s="538"/>
      <c r="IUA13" s="538"/>
      <c r="IUB13" s="538"/>
      <c r="IUC13" s="538"/>
      <c r="IUD13" s="538"/>
      <c r="IUE13" s="538"/>
      <c r="IUF13" s="538"/>
      <c r="IUG13" s="538"/>
      <c r="IUH13" s="538"/>
      <c r="IUI13" s="538"/>
      <c r="IUJ13" s="538"/>
      <c r="IUK13" s="538"/>
      <c r="IUL13" s="538"/>
      <c r="IUM13" s="538"/>
      <c r="IUN13" s="538"/>
      <c r="IUO13" s="538"/>
      <c r="IUP13" s="538"/>
      <c r="IUQ13" s="538"/>
      <c r="IUR13" s="538"/>
      <c r="IUS13" s="538"/>
      <c r="IUT13" s="538"/>
      <c r="IUU13" s="538"/>
      <c r="IUV13" s="538"/>
      <c r="IUW13" s="538"/>
      <c r="IUX13" s="538"/>
      <c r="IUY13" s="538"/>
      <c r="IUZ13" s="538"/>
      <c r="IVA13" s="538"/>
      <c r="IVB13" s="538"/>
      <c r="IVC13" s="538"/>
      <c r="IVD13" s="538"/>
      <c r="IVE13" s="538"/>
      <c r="IVF13" s="538"/>
      <c r="IVG13" s="538"/>
      <c r="IVH13" s="538"/>
      <c r="IVI13" s="538"/>
      <c r="IVJ13" s="538"/>
      <c r="IVK13" s="538"/>
      <c r="IVL13" s="538"/>
      <c r="IVM13" s="538"/>
      <c r="IVN13" s="538"/>
      <c r="IVO13" s="538"/>
      <c r="IVP13" s="538"/>
      <c r="IVQ13" s="538"/>
      <c r="IVR13" s="538"/>
      <c r="IVS13" s="538"/>
      <c r="IVT13" s="538"/>
      <c r="IVU13" s="538"/>
      <c r="IVV13" s="538"/>
      <c r="IVW13" s="538"/>
      <c r="IVX13" s="538"/>
      <c r="IVY13" s="538"/>
      <c r="IVZ13" s="538"/>
      <c r="IWA13" s="538"/>
      <c r="IWB13" s="538"/>
      <c r="IWC13" s="538"/>
      <c r="IWD13" s="538"/>
      <c r="IWE13" s="538"/>
      <c r="IWF13" s="538"/>
      <c r="IWG13" s="538"/>
      <c r="IWH13" s="538"/>
      <c r="IWI13" s="538"/>
      <c r="IWJ13" s="538"/>
      <c r="IWK13" s="538"/>
      <c r="IWL13" s="538"/>
      <c r="IWM13" s="538"/>
      <c r="IWN13" s="538"/>
      <c r="IWO13" s="538"/>
      <c r="IWP13" s="538"/>
      <c r="IWQ13" s="538"/>
      <c r="IWR13" s="538"/>
      <c r="IWS13" s="538"/>
      <c r="IWT13" s="538"/>
      <c r="IWU13" s="538"/>
      <c r="IWV13" s="538"/>
      <c r="IWW13" s="538"/>
      <c r="IWX13" s="538"/>
      <c r="IWY13" s="538"/>
      <c r="IWZ13" s="538"/>
      <c r="IXA13" s="538"/>
      <c r="IXB13" s="538"/>
      <c r="IXC13" s="538"/>
      <c r="IXD13" s="538"/>
      <c r="IXE13" s="538"/>
      <c r="IXF13" s="538"/>
      <c r="IXG13" s="538"/>
      <c r="IXH13" s="538"/>
      <c r="IXI13" s="538"/>
      <c r="IXJ13" s="538"/>
      <c r="IXK13" s="538"/>
      <c r="IXL13" s="538"/>
      <c r="IXM13" s="538"/>
      <c r="IXN13" s="538"/>
      <c r="IXO13" s="538"/>
      <c r="IXP13" s="538"/>
      <c r="IXQ13" s="538"/>
      <c r="IXR13" s="538"/>
      <c r="IXS13" s="538"/>
      <c r="IXT13" s="538"/>
      <c r="IXU13" s="538"/>
      <c r="IXV13" s="538"/>
      <c r="IXW13" s="538"/>
      <c r="IXX13" s="538"/>
      <c r="IXY13" s="538"/>
      <c r="IXZ13" s="538"/>
      <c r="IYA13" s="538"/>
      <c r="IYB13" s="538"/>
      <c r="IYC13" s="538"/>
      <c r="IYD13" s="538"/>
      <c r="IYE13" s="538"/>
      <c r="IYF13" s="538"/>
      <c r="IYG13" s="538"/>
      <c r="IYH13" s="538"/>
      <c r="IYI13" s="538"/>
      <c r="IYJ13" s="538"/>
      <c r="IYK13" s="538"/>
      <c r="IYL13" s="538"/>
      <c r="IYM13" s="538"/>
      <c r="IYN13" s="538"/>
      <c r="IYO13" s="538"/>
      <c r="IYP13" s="538"/>
      <c r="IYQ13" s="538"/>
      <c r="IYR13" s="538"/>
      <c r="IYS13" s="538"/>
      <c r="IYT13" s="538"/>
      <c r="IYU13" s="538"/>
      <c r="IYV13" s="538"/>
      <c r="IYW13" s="538"/>
      <c r="IYX13" s="538"/>
      <c r="IYY13" s="538"/>
      <c r="IYZ13" s="538"/>
      <c r="IZA13" s="538"/>
      <c r="IZB13" s="538"/>
      <c r="IZC13" s="538"/>
      <c r="IZD13" s="538"/>
      <c r="IZE13" s="538"/>
      <c r="IZF13" s="538"/>
      <c r="IZG13" s="538"/>
      <c r="IZH13" s="538"/>
      <c r="IZI13" s="538"/>
      <c r="IZJ13" s="538"/>
      <c r="IZK13" s="538"/>
      <c r="IZL13" s="538"/>
      <c r="IZM13" s="538"/>
      <c r="IZN13" s="538"/>
      <c r="IZO13" s="538"/>
      <c r="IZP13" s="538"/>
      <c r="IZQ13" s="538"/>
      <c r="IZR13" s="538"/>
      <c r="IZS13" s="538"/>
      <c r="IZT13" s="538"/>
      <c r="IZU13" s="538"/>
      <c r="IZV13" s="538"/>
      <c r="IZW13" s="538"/>
      <c r="IZX13" s="538"/>
      <c r="IZY13" s="538"/>
      <c r="IZZ13" s="538"/>
      <c r="JAA13" s="538"/>
      <c r="JAB13" s="538"/>
      <c r="JAC13" s="538"/>
      <c r="JAD13" s="538"/>
      <c r="JAE13" s="538"/>
      <c r="JAF13" s="538"/>
      <c r="JAG13" s="538"/>
      <c r="JAH13" s="538"/>
      <c r="JAI13" s="538"/>
      <c r="JAJ13" s="538"/>
      <c r="JAK13" s="538"/>
      <c r="JAL13" s="538"/>
      <c r="JAM13" s="538"/>
      <c r="JAN13" s="538"/>
      <c r="JAO13" s="538"/>
      <c r="JAP13" s="538"/>
      <c r="JAQ13" s="538"/>
      <c r="JAR13" s="538"/>
      <c r="JAS13" s="538"/>
      <c r="JAT13" s="538"/>
      <c r="JAU13" s="538"/>
      <c r="JAV13" s="538"/>
      <c r="JAW13" s="538"/>
      <c r="JAX13" s="538"/>
      <c r="JAY13" s="538"/>
      <c r="JAZ13" s="538"/>
      <c r="JBA13" s="538"/>
      <c r="JBB13" s="538"/>
      <c r="JBC13" s="538"/>
      <c r="JBD13" s="538"/>
      <c r="JBE13" s="538"/>
      <c r="JBF13" s="538"/>
      <c r="JBG13" s="538"/>
      <c r="JBH13" s="538"/>
      <c r="JBI13" s="538"/>
      <c r="JBJ13" s="538"/>
      <c r="JBK13" s="538"/>
      <c r="JBL13" s="538"/>
      <c r="JBM13" s="538"/>
      <c r="JBN13" s="538"/>
      <c r="JBO13" s="538"/>
      <c r="JBP13" s="538"/>
      <c r="JBQ13" s="538"/>
      <c r="JBR13" s="538"/>
      <c r="JBS13" s="538"/>
      <c r="JBT13" s="538"/>
      <c r="JBU13" s="538"/>
      <c r="JBV13" s="538"/>
      <c r="JBW13" s="538"/>
      <c r="JBX13" s="538"/>
      <c r="JBY13" s="538"/>
      <c r="JBZ13" s="538"/>
      <c r="JCA13" s="538"/>
      <c r="JCB13" s="538"/>
      <c r="JCC13" s="538"/>
      <c r="JCD13" s="538"/>
      <c r="JCE13" s="538"/>
      <c r="JCF13" s="538"/>
      <c r="JCG13" s="538"/>
      <c r="JCH13" s="538"/>
      <c r="JCI13" s="538"/>
      <c r="JCJ13" s="538"/>
      <c r="JCK13" s="538"/>
      <c r="JCL13" s="538"/>
      <c r="JCM13" s="538"/>
      <c r="JCN13" s="538"/>
      <c r="JCO13" s="538"/>
      <c r="JCP13" s="538"/>
      <c r="JCQ13" s="538"/>
      <c r="JCR13" s="538"/>
      <c r="JCS13" s="538"/>
      <c r="JCT13" s="538"/>
      <c r="JCU13" s="538"/>
      <c r="JCV13" s="538"/>
      <c r="JCW13" s="538"/>
      <c r="JCX13" s="538"/>
      <c r="JCY13" s="538"/>
      <c r="JCZ13" s="538"/>
      <c r="JDA13" s="538"/>
      <c r="JDB13" s="538"/>
      <c r="JDC13" s="538"/>
      <c r="JDD13" s="538"/>
      <c r="JDE13" s="538"/>
      <c r="JDF13" s="538"/>
      <c r="JDG13" s="538"/>
      <c r="JDH13" s="538"/>
      <c r="JDI13" s="538"/>
      <c r="JDJ13" s="538"/>
      <c r="JDK13" s="538"/>
      <c r="JDL13" s="538"/>
      <c r="JDM13" s="538"/>
      <c r="JDN13" s="538"/>
      <c r="JDO13" s="538"/>
      <c r="JDP13" s="538"/>
      <c r="JDQ13" s="538"/>
      <c r="JDR13" s="538"/>
      <c r="JDS13" s="538"/>
      <c r="JDT13" s="538"/>
      <c r="JDU13" s="538"/>
      <c r="JDV13" s="538"/>
      <c r="JDW13" s="538"/>
      <c r="JDX13" s="538"/>
      <c r="JDY13" s="538"/>
      <c r="JDZ13" s="538"/>
      <c r="JEA13" s="538"/>
      <c r="JEB13" s="538"/>
      <c r="JEC13" s="538"/>
      <c r="JED13" s="538"/>
      <c r="JEE13" s="538"/>
      <c r="JEF13" s="538"/>
      <c r="JEG13" s="538"/>
      <c r="JEH13" s="538"/>
      <c r="JEI13" s="538"/>
      <c r="JEJ13" s="538"/>
      <c r="JEK13" s="538"/>
      <c r="JEL13" s="538"/>
      <c r="JEM13" s="538"/>
      <c r="JEN13" s="538"/>
      <c r="JEO13" s="538"/>
      <c r="JEP13" s="538"/>
      <c r="JEQ13" s="538"/>
      <c r="JER13" s="538"/>
      <c r="JES13" s="538"/>
      <c r="JET13" s="538"/>
      <c r="JEU13" s="538"/>
      <c r="JEV13" s="538"/>
      <c r="JEW13" s="538"/>
      <c r="JEX13" s="538"/>
      <c r="JEY13" s="538"/>
      <c r="JEZ13" s="538"/>
      <c r="JFA13" s="538"/>
      <c r="JFB13" s="538"/>
      <c r="JFC13" s="538"/>
      <c r="JFD13" s="538"/>
      <c r="JFE13" s="538"/>
      <c r="JFF13" s="538"/>
      <c r="JFG13" s="538"/>
      <c r="JFH13" s="538"/>
      <c r="JFI13" s="538"/>
      <c r="JFJ13" s="538"/>
      <c r="JFK13" s="538"/>
      <c r="JFL13" s="538"/>
      <c r="JFM13" s="538"/>
      <c r="JFN13" s="538"/>
      <c r="JFO13" s="538"/>
      <c r="JFP13" s="538"/>
      <c r="JFQ13" s="538"/>
      <c r="JFR13" s="538"/>
      <c r="JFS13" s="538"/>
      <c r="JFT13" s="538"/>
      <c r="JFU13" s="538"/>
      <c r="JFV13" s="538"/>
      <c r="JFW13" s="538"/>
      <c r="JFX13" s="538"/>
      <c r="JFY13" s="538"/>
      <c r="JFZ13" s="538"/>
      <c r="JGA13" s="538"/>
      <c r="JGB13" s="538"/>
      <c r="JGC13" s="538"/>
      <c r="JGD13" s="538"/>
      <c r="JGE13" s="538"/>
      <c r="JGF13" s="538"/>
      <c r="JGG13" s="538"/>
      <c r="JGH13" s="538"/>
      <c r="JGI13" s="538"/>
      <c r="JGJ13" s="538"/>
      <c r="JGK13" s="538"/>
      <c r="JGL13" s="538"/>
      <c r="JGM13" s="538"/>
      <c r="JGN13" s="538"/>
      <c r="JGO13" s="538"/>
      <c r="JGP13" s="538"/>
      <c r="JGQ13" s="538"/>
      <c r="JGR13" s="538"/>
      <c r="JGS13" s="538"/>
      <c r="JGT13" s="538"/>
      <c r="JGU13" s="538"/>
      <c r="JGV13" s="538"/>
      <c r="JGW13" s="538"/>
      <c r="JGX13" s="538"/>
      <c r="JGY13" s="538"/>
      <c r="JGZ13" s="538"/>
      <c r="JHA13" s="538"/>
      <c r="JHB13" s="538"/>
      <c r="JHC13" s="538"/>
      <c r="JHD13" s="538"/>
      <c r="JHE13" s="538"/>
      <c r="JHF13" s="538"/>
      <c r="JHG13" s="538"/>
      <c r="JHH13" s="538"/>
      <c r="JHI13" s="538"/>
      <c r="JHJ13" s="538"/>
      <c r="JHK13" s="538"/>
      <c r="JHL13" s="538"/>
      <c r="JHM13" s="538"/>
      <c r="JHN13" s="538"/>
      <c r="JHO13" s="538"/>
      <c r="JHP13" s="538"/>
      <c r="JHQ13" s="538"/>
      <c r="JHR13" s="538"/>
      <c r="JHS13" s="538"/>
      <c r="JHT13" s="538"/>
      <c r="JHU13" s="538"/>
      <c r="JHV13" s="538"/>
      <c r="JHW13" s="538"/>
      <c r="JHX13" s="538"/>
      <c r="JHY13" s="538"/>
      <c r="JHZ13" s="538"/>
      <c r="JIA13" s="538"/>
      <c r="JIB13" s="538"/>
      <c r="JIC13" s="538"/>
      <c r="JID13" s="538"/>
      <c r="JIE13" s="538"/>
      <c r="JIF13" s="538"/>
      <c r="JIG13" s="538"/>
      <c r="JIH13" s="538"/>
      <c r="JII13" s="538"/>
      <c r="JIJ13" s="538"/>
      <c r="JIK13" s="538"/>
      <c r="JIL13" s="538"/>
      <c r="JIM13" s="538"/>
      <c r="JIN13" s="538"/>
      <c r="JIO13" s="538"/>
      <c r="JIP13" s="538"/>
      <c r="JIQ13" s="538"/>
      <c r="JIR13" s="538"/>
      <c r="JIS13" s="538"/>
      <c r="JIT13" s="538"/>
      <c r="JIU13" s="538"/>
      <c r="JIV13" s="538"/>
      <c r="JIW13" s="538"/>
      <c r="JIX13" s="538"/>
      <c r="JIY13" s="538"/>
      <c r="JIZ13" s="538"/>
      <c r="JJA13" s="538"/>
      <c r="JJB13" s="538"/>
      <c r="JJC13" s="538"/>
      <c r="JJD13" s="538"/>
      <c r="JJE13" s="538"/>
      <c r="JJF13" s="538"/>
      <c r="JJG13" s="538"/>
      <c r="JJH13" s="538"/>
      <c r="JJI13" s="538"/>
      <c r="JJJ13" s="538"/>
      <c r="JJK13" s="538"/>
      <c r="JJL13" s="538"/>
      <c r="JJM13" s="538"/>
      <c r="JJN13" s="538"/>
      <c r="JJO13" s="538"/>
      <c r="JJP13" s="538"/>
      <c r="JJQ13" s="538"/>
      <c r="JJR13" s="538"/>
      <c r="JJS13" s="538"/>
      <c r="JJT13" s="538"/>
      <c r="JJU13" s="538"/>
      <c r="JJV13" s="538"/>
      <c r="JJW13" s="538"/>
      <c r="JJX13" s="538"/>
      <c r="JJY13" s="538"/>
      <c r="JJZ13" s="538"/>
      <c r="JKA13" s="538"/>
      <c r="JKB13" s="538"/>
      <c r="JKC13" s="538"/>
      <c r="JKD13" s="538"/>
      <c r="JKE13" s="538"/>
      <c r="JKF13" s="538"/>
      <c r="JKG13" s="538"/>
      <c r="JKH13" s="538"/>
      <c r="JKI13" s="538"/>
      <c r="JKJ13" s="538"/>
      <c r="JKK13" s="538"/>
      <c r="JKL13" s="538"/>
      <c r="JKM13" s="538"/>
      <c r="JKN13" s="538"/>
      <c r="JKO13" s="538"/>
      <c r="JKP13" s="538"/>
      <c r="JKQ13" s="538"/>
      <c r="JKR13" s="538"/>
      <c r="JKS13" s="538"/>
      <c r="JKT13" s="538"/>
      <c r="JKU13" s="538"/>
      <c r="JKV13" s="538"/>
      <c r="JKW13" s="538"/>
      <c r="JKX13" s="538"/>
      <c r="JKY13" s="538"/>
      <c r="JKZ13" s="538"/>
      <c r="JLA13" s="538"/>
      <c r="JLB13" s="538"/>
      <c r="JLC13" s="538"/>
      <c r="JLD13" s="538"/>
      <c r="JLE13" s="538"/>
      <c r="JLF13" s="538"/>
      <c r="JLG13" s="538"/>
      <c r="JLH13" s="538"/>
      <c r="JLI13" s="538"/>
      <c r="JLJ13" s="538"/>
      <c r="JLK13" s="538"/>
      <c r="JLL13" s="538"/>
      <c r="JLM13" s="538"/>
      <c r="JLN13" s="538"/>
      <c r="JLO13" s="538"/>
      <c r="JLP13" s="538"/>
      <c r="JLQ13" s="538"/>
      <c r="JLR13" s="538"/>
      <c r="JLS13" s="538"/>
      <c r="JLT13" s="538"/>
      <c r="JLU13" s="538"/>
      <c r="JLV13" s="538"/>
      <c r="JLW13" s="538"/>
      <c r="JLX13" s="538"/>
      <c r="JLY13" s="538"/>
      <c r="JLZ13" s="538"/>
      <c r="JMA13" s="538"/>
      <c r="JMB13" s="538"/>
      <c r="JMC13" s="538"/>
      <c r="JMD13" s="538"/>
      <c r="JME13" s="538"/>
      <c r="JMF13" s="538"/>
      <c r="JMG13" s="538"/>
      <c r="JMH13" s="538"/>
      <c r="JMI13" s="538"/>
      <c r="JMJ13" s="538"/>
      <c r="JMK13" s="538"/>
      <c r="JML13" s="538"/>
      <c r="JMM13" s="538"/>
      <c r="JMN13" s="538"/>
      <c r="JMO13" s="538"/>
      <c r="JMP13" s="538"/>
      <c r="JMQ13" s="538"/>
      <c r="JMR13" s="538"/>
      <c r="JMS13" s="538"/>
      <c r="JMT13" s="538"/>
      <c r="JMU13" s="538"/>
      <c r="JMV13" s="538"/>
      <c r="JMW13" s="538"/>
      <c r="JMX13" s="538"/>
      <c r="JMY13" s="538"/>
      <c r="JMZ13" s="538"/>
      <c r="JNA13" s="538"/>
      <c r="JNB13" s="538"/>
      <c r="JNC13" s="538"/>
      <c r="JND13" s="538"/>
      <c r="JNE13" s="538"/>
      <c r="JNF13" s="538"/>
      <c r="JNG13" s="538"/>
      <c r="JNH13" s="538"/>
      <c r="JNI13" s="538"/>
      <c r="JNJ13" s="538"/>
      <c r="JNK13" s="538"/>
      <c r="JNL13" s="538"/>
      <c r="JNM13" s="538"/>
      <c r="JNN13" s="538"/>
      <c r="JNO13" s="538"/>
      <c r="JNP13" s="538"/>
      <c r="JNQ13" s="538"/>
      <c r="JNR13" s="538"/>
      <c r="JNS13" s="538"/>
      <c r="JNT13" s="538"/>
      <c r="JNU13" s="538"/>
      <c r="JNV13" s="538"/>
      <c r="JNW13" s="538"/>
      <c r="JNX13" s="538"/>
      <c r="JNY13" s="538"/>
      <c r="JNZ13" s="538"/>
      <c r="JOA13" s="538"/>
      <c r="JOB13" s="538"/>
      <c r="JOC13" s="538"/>
      <c r="JOD13" s="538"/>
      <c r="JOE13" s="538"/>
      <c r="JOF13" s="538"/>
      <c r="JOG13" s="538"/>
      <c r="JOH13" s="538"/>
      <c r="JOI13" s="538"/>
      <c r="JOJ13" s="538"/>
      <c r="JOK13" s="538"/>
      <c r="JOL13" s="538"/>
      <c r="JOM13" s="538"/>
      <c r="JON13" s="538"/>
      <c r="JOO13" s="538"/>
      <c r="JOP13" s="538"/>
      <c r="JOQ13" s="538"/>
      <c r="JOR13" s="538"/>
      <c r="JOS13" s="538"/>
      <c r="JOT13" s="538"/>
      <c r="JOU13" s="538"/>
      <c r="JOV13" s="538"/>
      <c r="JOW13" s="538"/>
      <c r="JOX13" s="538"/>
      <c r="JOY13" s="538"/>
      <c r="JOZ13" s="538"/>
      <c r="JPA13" s="538"/>
      <c r="JPB13" s="538"/>
      <c r="JPC13" s="538"/>
      <c r="JPD13" s="538"/>
      <c r="JPE13" s="538"/>
      <c r="JPF13" s="538"/>
      <c r="JPG13" s="538"/>
      <c r="JPH13" s="538"/>
      <c r="JPI13" s="538"/>
      <c r="JPJ13" s="538"/>
      <c r="JPK13" s="538"/>
      <c r="JPL13" s="538"/>
      <c r="JPM13" s="538"/>
      <c r="JPN13" s="538"/>
      <c r="JPO13" s="538"/>
      <c r="JPP13" s="538"/>
      <c r="JPQ13" s="538"/>
      <c r="JPR13" s="538"/>
      <c r="JPS13" s="538"/>
      <c r="JPT13" s="538"/>
      <c r="JPU13" s="538"/>
      <c r="JPV13" s="538"/>
      <c r="JPW13" s="538"/>
      <c r="JPX13" s="538"/>
      <c r="JPY13" s="538"/>
      <c r="JPZ13" s="538"/>
      <c r="JQA13" s="538"/>
      <c r="JQB13" s="538"/>
      <c r="JQC13" s="538"/>
      <c r="JQD13" s="538"/>
      <c r="JQE13" s="538"/>
      <c r="JQF13" s="538"/>
      <c r="JQG13" s="538"/>
      <c r="JQH13" s="538"/>
      <c r="JQI13" s="538"/>
      <c r="JQJ13" s="538"/>
      <c r="JQK13" s="538"/>
      <c r="JQL13" s="538"/>
      <c r="JQM13" s="538"/>
      <c r="JQN13" s="538"/>
      <c r="JQO13" s="538"/>
      <c r="JQP13" s="538"/>
      <c r="JQQ13" s="538"/>
      <c r="JQR13" s="538"/>
      <c r="JQS13" s="538"/>
      <c r="JQT13" s="538"/>
      <c r="JQU13" s="538"/>
      <c r="JQV13" s="538"/>
      <c r="JQW13" s="538"/>
      <c r="JQX13" s="538"/>
      <c r="JQY13" s="538"/>
      <c r="JQZ13" s="538"/>
      <c r="JRA13" s="538"/>
      <c r="JRB13" s="538"/>
      <c r="JRC13" s="538"/>
      <c r="JRD13" s="538"/>
      <c r="JRE13" s="538"/>
      <c r="JRF13" s="538"/>
      <c r="JRG13" s="538"/>
      <c r="JRH13" s="538"/>
      <c r="JRI13" s="538"/>
      <c r="JRJ13" s="538"/>
      <c r="JRK13" s="538"/>
      <c r="JRL13" s="538"/>
      <c r="JRM13" s="538"/>
      <c r="JRN13" s="538"/>
      <c r="JRO13" s="538"/>
      <c r="JRP13" s="538"/>
      <c r="JRQ13" s="538"/>
      <c r="JRR13" s="538"/>
      <c r="JRS13" s="538"/>
      <c r="JRT13" s="538"/>
      <c r="JRU13" s="538"/>
      <c r="JRV13" s="538"/>
      <c r="JRW13" s="538"/>
      <c r="JRX13" s="538"/>
      <c r="JRY13" s="538"/>
      <c r="JRZ13" s="538"/>
      <c r="JSA13" s="538"/>
      <c r="JSB13" s="538"/>
      <c r="JSC13" s="538"/>
      <c r="JSD13" s="538"/>
      <c r="JSE13" s="538"/>
      <c r="JSF13" s="538"/>
      <c r="JSG13" s="538"/>
      <c r="JSH13" s="538"/>
      <c r="JSI13" s="538"/>
      <c r="JSJ13" s="538"/>
      <c r="JSK13" s="538"/>
      <c r="JSL13" s="538"/>
      <c r="JSM13" s="538"/>
      <c r="JSN13" s="538"/>
      <c r="JSO13" s="538"/>
      <c r="JSP13" s="538"/>
      <c r="JSQ13" s="538"/>
      <c r="JSR13" s="538"/>
      <c r="JSS13" s="538"/>
      <c r="JST13" s="538"/>
      <c r="JSU13" s="538"/>
      <c r="JSV13" s="538"/>
      <c r="JSW13" s="538"/>
      <c r="JSX13" s="538"/>
      <c r="JSY13" s="538"/>
      <c r="JSZ13" s="538"/>
      <c r="JTA13" s="538"/>
      <c r="JTB13" s="538"/>
      <c r="JTC13" s="538"/>
      <c r="JTD13" s="538"/>
      <c r="JTE13" s="538"/>
      <c r="JTF13" s="538"/>
      <c r="JTG13" s="538"/>
      <c r="JTH13" s="538"/>
      <c r="JTI13" s="538"/>
      <c r="JTJ13" s="538"/>
      <c r="JTK13" s="538"/>
      <c r="JTL13" s="538"/>
      <c r="JTM13" s="538"/>
      <c r="JTN13" s="538"/>
      <c r="JTO13" s="538"/>
      <c r="JTP13" s="538"/>
      <c r="JTQ13" s="538"/>
      <c r="JTR13" s="538"/>
      <c r="JTS13" s="538"/>
      <c r="JTT13" s="538"/>
      <c r="JTU13" s="538"/>
      <c r="JTV13" s="538"/>
      <c r="JTW13" s="538"/>
      <c r="JTX13" s="538"/>
      <c r="JTY13" s="538"/>
      <c r="JTZ13" s="538"/>
      <c r="JUA13" s="538"/>
      <c r="JUB13" s="538"/>
      <c r="JUC13" s="538"/>
      <c r="JUD13" s="538"/>
      <c r="JUE13" s="538"/>
      <c r="JUF13" s="538"/>
      <c r="JUG13" s="538"/>
      <c r="JUH13" s="538"/>
      <c r="JUI13" s="538"/>
      <c r="JUJ13" s="538"/>
      <c r="JUK13" s="538"/>
      <c r="JUL13" s="538"/>
      <c r="JUM13" s="538"/>
      <c r="JUN13" s="538"/>
      <c r="JUO13" s="538"/>
      <c r="JUP13" s="538"/>
      <c r="JUQ13" s="538"/>
      <c r="JUR13" s="538"/>
      <c r="JUS13" s="538"/>
      <c r="JUT13" s="538"/>
      <c r="JUU13" s="538"/>
      <c r="JUV13" s="538"/>
      <c r="JUW13" s="538"/>
      <c r="JUX13" s="538"/>
      <c r="JUY13" s="538"/>
      <c r="JUZ13" s="538"/>
      <c r="JVA13" s="538"/>
      <c r="JVB13" s="538"/>
      <c r="JVC13" s="538"/>
      <c r="JVD13" s="538"/>
      <c r="JVE13" s="538"/>
      <c r="JVF13" s="538"/>
      <c r="JVG13" s="538"/>
      <c r="JVH13" s="538"/>
      <c r="JVI13" s="538"/>
      <c r="JVJ13" s="538"/>
      <c r="JVK13" s="538"/>
      <c r="JVL13" s="538"/>
      <c r="JVM13" s="538"/>
      <c r="JVN13" s="538"/>
      <c r="JVO13" s="538"/>
      <c r="JVP13" s="538"/>
      <c r="JVQ13" s="538"/>
      <c r="JVR13" s="538"/>
      <c r="JVS13" s="538"/>
      <c r="JVT13" s="538"/>
      <c r="JVU13" s="538"/>
      <c r="JVV13" s="538"/>
      <c r="JVW13" s="538"/>
      <c r="JVX13" s="538"/>
      <c r="JVY13" s="538"/>
      <c r="JVZ13" s="538"/>
      <c r="JWA13" s="538"/>
      <c r="JWB13" s="538"/>
      <c r="JWC13" s="538"/>
      <c r="JWD13" s="538"/>
      <c r="JWE13" s="538"/>
      <c r="JWF13" s="538"/>
      <c r="JWG13" s="538"/>
      <c r="JWH13" s="538"/>
      <c r="JWI13" s="538"/>
      <c r="JWJ13" s="538"/>
      <c r="JWK13" s="538"/>
      <c r="JWL13" s="538"/>
      <c r="JWM13" s="538"/>
      <c r="JWN13" s="538"/>
      <c r="JWO13" s="538"/>
      <c r="JWP13" s="538"/>
      <c r="JWQ13" s="538"/>
      <c r="JWR13" s="538"/>
      <c r="JWS13" s="538"/>
      <c r="JWT13" s="538"/>
      <c r="JWU13" s="538"/>
      <c r="JWV13" s="538"/>
      <c r="JWW13" s="538"/>
      <c r="JWX13" s="538"/>
      <c r="JWY13" s="538"/>
      <c r="JWZ13" s="538"/>
      <c r="JXA13" s="538"/>
      <c r="JXB13" s="538"/>
      <c r="JXC13" s="538"/>
      <c r="JXD13" s="538"/>
      <c r="JXE13" s="538"/>
      <c r="JXF13" s="538"/>
      <c r="JXG13" s="538"/>
      <c r="JXH13" s="538"/>
      <c r="JXI13" s="538"/>
      <c r="JXJ13" s="538"/>
      <c r="JXK13" s="538"/>
      <c r="JXL13" s="538"/>
      <c r="JXM13" s="538"/>
      <c r="JXN13" s="538"/>
      <c r="JXO13" s="538"/>
      <c r="JXP13" s="538"/>
      <c r="JXQ13" s="538"/>
      <c r="JXR13" s="538"/>
      <c r="JXS13" s="538"/>
      <c r="JXT13" s="538"/>
      <c r="JXU13" s="538"/>
      <c r="JXV13" s="538"/>
      <c r="JXW13" s="538"/>
      <c r="JXX13" s="538"/>
      <c r="JXY13" s="538"/>
      <c r="JXZ13" s="538"/>
      <c r="JYA13" s="538"/>
      <c r="JYB13" s="538"/>
      <c r="JYC13" s="538"/>
      <c r="JYD13" s="538"/>
      <c r="JYE13" s="538"/>
      <c r="JYF13" s="538"/>
      <c r="JYG13" s="538"/>
      <c r="JYH13" s="538"/>
      <c r="JYI13" s="538"/>
      <c r="JYJ13" s="538"/>
      <c r="JYK13" s="538"/>
      <c r="JYL13" s="538"/>
      <c r="JYM13" s="538"/>
      <c r="JYN13" s="538"/>
      <c r="JYO13" s="538"/>
      <c r="JYP13" s="538"/>
      <c r="JYQ13" s="538"/>
      <c r="JYR13" s="538"/>
      <c r="JYS13" s="538"/>
      <c r="JYT13" s="538"/>
      <c r="JYU13" s="538"/>
      <c r="JYV13" s="538"/>
      <c r="JYW13" s="538"/>
      <c r="JYX13" s="538"/>
      <c r="JYY13" s="538"/>
      <c r="JYZ13" s="538"/>
      <c r="JZA13" s="538"/>
      <c r="JZB13" s="538"/>
      <c r="JZC13" s="538"/>
      <c r="JZD13" s="538"/>
      <c r="JZE13" s="538"/>
      <c r="JZF13" s="538"/>
      <c r="JZG13" s="538"/>
      <c r="JZH13" s="538"/>
      <c r="JZI13" s="538"/>
      <c r="JZJ13" s="538"/>
      <c r="JZK13" s="538"/>
      <c r="JZL13" s="538"/>
      <c r="JZM13" s="538"/>
      <c r="JZN13" s="538"/>
      <c r="JZO13" s="538"/>
      <c r="JZP13" s="538"/>
      <c r="JZQ13" s="538"/>
      <c r="JZR13" s="538"/>
      <c r="JZS13" s="538"/>
      <c r="JZT13" s="538"/>
      <c r="JZU13" s="538"/>
      <c r="JZV13" s="538"/>
      <c r="JZW13" s="538"/>
      <c r="JZX13" s="538"/>
      <c r="JZY13" s="538"/>
      <c r="JZZ13" s="538"/>
      <c r="KAA13" s="538"/>
      <c r="KAB13" s="538"/>
      <c r="KAC13" s="538"/>
      <c r="KAD13" s="538"/>
      <c r="KAE13" s="538"/>
      <c r="KAF13" s="538"/>
      <c r="KAG13" s="538"/>
      <c r="KAH13" s="538"/>
      <c r="KAI13" s="538"/>
      <c r="KAJ13" s="538"/>
      <c r="KAK13" s="538"/>
      <c r="KAL13" s="538"/>
      <c r="KAM13" s="538"/>
      <c r="KAN13" s="538"/>
      <c r="KAO13" s="538"/>
      <c r="KAP13" s="538"/>
      <c r="KAQ13" s="538"/>
      <c r="KAR13" s="538"/>
      <c r="KAS13" s="538"/>
      <c r="KAT13" s="538"/>
      <c r="KAU13" s="538"/>
      <c r="KAV13" s="538"/>
      <c r="KAW13" s="538"/>
      <c r="KAX13" s="538"/>
      <c r="KAY13" s="538"/>
      <c r="KAZ13" s="538"/>
      <c r="KBA13" s="538"/>
      <c r="KBB13" s="538"/>
      <c r="KBC13" s="538"/>
      <c r="KBD13" s="538"/>
      <c r="KBE13" s="538"/>
      <c r="KBF13" s="538"/>
      <c r="KBG13" s="538"/>
      <c r="KBH13" s="538"/>
      <c r="KBI13" s="538"/>
      <c r="KBJ13" s="538"/>
      <c r="KBK13" s="538"/>
      <c r="KBL13" s="538"/>
      <c r="KBM13" s="538"/>
      <c r="KBN13" s="538"/>
      <c r="KBO13" s="538"/>
      <c r="KBP13" s="538"/>
      <c r="KBQ13" s="538"/>
      <c r="KBR13" s="538"/>
      <c r="KBS13" s="538"/>
      <c r="KBT13" s="538"/>
      <c r="KBU13" s="538"/>
      <c r="KBV13" s="538"/>
      <c r="KBW13" s="538"/>
      <c r="KBX13" s="538"/>
      <c r="KBY13" s="538"/>
      <c r="KBZ13" s="538"/>
      <c r="KCA13" s="538"/>
      <c r="KCB13" s="538"/>
      <c r="KCC13" s="538"/>
      <c r="KCD13" s="538"/>
      <c r="KCE13" s="538"/>
      <c r="KCF13" s="538"/>
      <c r="KCG13" s="538"/>
      <c r="KCH13" s="538"/>
      <c r="KCI13" s="538"/>
      <c r="KCJ13" s="538"/>
      <c r="KCK13" s="538"/>
      <c r="KCL13" s="538"/>
      <c r="KCM13" s="538"/>
      <c r="KCN13" s="538"/>
      <c r="KCO13" s="538"/>
      <c r="KCP13" s="538"/>
      <c r="KCQ13" s="538"/>
      <c r="KCR13" s="538"/>
      <c r="KCS13" s="538"/>
      <c r="KCT13" s="538"/>
      <c r="KCU13" s="538"/>
      <c r="KCV13" s="538"/>
      <c r="KCW13" s="538"/>
      <c r="KCX13" s="538"/>
      <c r="KCY13" s="538"/>
      <c r="KCZ13" s="538"/>
      <c r="KDA13" s="538"/>
      <c r="KDB13" s="538"/>
      <c r="KDC13" s="538"/>
      <c r="KDD13" s="538"/>
      <c r="KDE13" s="538"/>
      <c r="KDF13" s="538"/>
      <c r="KDG13" s="538"/>
      <c r="KDH13" s="538"/>
      <c r="KDI13" s="538"/>
      <c r="KDJ13" s="538"/>
      <c r="KDK13" s="538"/>
      <c r="KDL13" s="538"/>
      <c r="KDM13" s="538"/>
      <c r="KDN13" s="538"/>
      <c r="KDO13" s="538"/>
      <c r="KDP13" s="538"/>
      <c r="KDQ13" s="538"/>
      <c r="KDR13" s="538"/>
      <c r="KDS13" s="538"/>
      <c r="KDT13" s="538"/>
      <c r="KDU13" s="538"/>
      <c r="KDV13" s="538"/>
      <c r="KDW13" s="538"/>
      <c r="KDX13" s="538"/>
      <c r="KDY13" s="538"/>
      <c r="KDZ13" s="538"/>
      <c r="KEA13" s="538"/>
      <c r="KEB13" s="538"/>
      <c r="KEC13" s="538"/>
      <c r="KED13" s="538"/>
      <c r="KEE13" s="538"/>
      <c r="KEF13" s="538"/>
      <c r="KEG13" s="538"/>
      <c r="KEH13" s="538"/>
      <c r="KEI13" s="538"/>
      <c r="KEJ13" s="538"/>
      <c r="KEK13" s="538"/>
      <c r="KEL13" s="538"/>
      <c r="KEM13" s="538"/>
      <c r="KEN13" s="538"/>
      <c r="KEO13" s="538"/>
      <c r="KEP13" s="538"/>
      <c r="KEQ13" s="538"/>
      <c r="KER13" s="538"/>
      <c r="KES13" s="538"/>
      <c r="KET13" s="538"/>
      <c r="KEU13" s="538"/>
      <c r="KEV13" s="538"/>
      <c r="KEW13" s="538"/>
      <c r="KEX13" s="538"/>
      <c r="KEY13" s="538"/>
      <c r="KEZ13" s="538"/>
      <c r="KFA13" s="538"/>
      <c r="KFB13" s="538"/>
      <c r="KFC13" s="538"/>
      <c r="KFD13" s="538"/>
      <c r="KFE13" s="538"/>
      <c r="KFF13" s="538"/>
      <c r="KFG13" s="538"/>
      <c r="KFH13" s="538"/>
      <c r="KFI13" s="538"/>
      <c r="KFJ13" s="538"/>
      <c r="KFK13" s="538"/>
      <c r="KFL13" s="538"/>
      <c r="KFM13" s="538"/>
      <c r="KFN13" s="538"/>
      <c r="KFO13" s="538"/>
      <c r="KFP13" s="538"/>
      <c r="KFQ13" s="538"/>
      <c r="KFR13" s="538"/>
      <c r="KFS13" s="538"/>
      <c r="KFT13" s="538"/>
      <c r="KFU13" s="538"/>
      <c r="KFV13" s="538"/>
      <c r="KFW13" s="538"/>
      <c r="KFX13" s="538"/>
      <c r="KFY13" s="538"/>
      <c r="KFZ13" s="538"/>
      <c r="KGA13" s="538"/>
      <c r="KGB13" s="538"/>
      <c r="KGC13" s="538"/>
      <c r="KGD13" s="538"/>
      <c r="KGE13" s="538"/>
      <c r="KGF13" s="538"/>
      <c r="KGG13" s="538"/>
      <c r="KGH13" s="538"/>
      <c r="KGI13" s="538"/>
      <c r="KGJ13" s="538"/>
      <c r="KGK13" s="538"/>
      <c r="KGL13" s="538"/>
      <c r="KGM13" s="538"/>
      <c r="KGN13" s="538"/>
      <c r="KGO13" s="538"/>
      <c r="KGP13" s="538"/>
      <c r="KGQ13" s="538"/>
      <c r="KGR13" s="538"/>
      <c r="KGS13" s="538"/>
      <c r="KGT13" s="538"/>
      <c r="KGU13" s="538"/>
      <c r="KGV13" s="538"/>
      <c r="KGW13" s="538"/>
      <c r="KGX13" s="538"/>
      <c r="KGY13" s="538"/>
      <c r="KGZ13" s="538"/>
      <c r="KHA13" s="538"/>
      <c r="KHB13" s="538"/>
      <c r="KHC13" s="538"/>
      <c r="KHD13" s="538"/>
      <c r="KHE13" s="538"/>
      <c r="KHF13" s="538"/>
      <c r="KHG13" s="538"/>
      <c r="KHH13" s="538"/>
      <c r="KHI13" s="538"/>
      <c r="KHJ13" s="538"/>
      <c r="KHK13" s="538"/>
      <c r="KHL13" s="538"/>
      <c r="KHM13" s="538"/>
      <c r="KHN13" s="538"/>
      <c r="KHO13" s="538"/>
      <c r="KHP13" s="538"/>
      <c r="KHQ13" s="538"/>
      <c r="KHR13" s="538"/>
      <c r="KHS13" s="538"/>
      <c r="KHT13" s="538"/>
      <c r="KHU13" s="538"/>
      <c r="KHV13" s="538"/>
      <c r="KHW13" s="538"/>
      <c r="KHX13" s="538"/>
      <c r="KHY13" s="538"/>
      <c r="KHZ13" s="538"/>
      <c r="KIA13" s="538"/>
      <c r="KIB13" s="538"/>
      <c r="KIC13" s="538"/>
      <c r="KID13" s="538"/>
      <c r="KIE13" s="538"/>
      <c r="KIF13" s="538"/>
      <c r="KIG13" s="538"/>
      <c r="KIH13" s="538"/>
      <c r="KII13" s="538"/>
      <c r="KIJ13" s="538"/>
      <c r="KIK13" s="538"/>
      <c r="KIL13" s="538"/>
      <c r="KIM13" s="538"/>
      <c r="KIN13" s="538"/>
      <c r="KIO13" s="538"/>
      <c r="KIP13" s="538"/>
      <c r="KIQ13" s="538"/>
      <c r="KIR13" s="538"/>
      <c r="KIS13" s="538"/>
      <c r="KIT13" s="538"/>
      <c r="KIU13" s="538"/>
      <c r="KIV13" s="538"/>
      <c r="KIW13" s="538"/>
      <c r="KIX13" s="538"/>
      <c r="KIY13" s="538"/>
      <c r="KIZ13" s="538"/>
      <c r="KJA13" s="538"/>
      <c r="KJB13" s="538"/>
      <c r="KJC13" s="538"/>
      <c r="KJD13" s="538"/>
      <c r="KJE13" s="538"/>
      <c r="KJF13" s="538"/>
      <c r="KJG13" s="538"/>
      <c r="KJH13" s="538"/>
      <c r="KJI13" s="538"/>
      <c r="KJJ13" s="538"/>
      <c r="KJK13" s="538"/>
      <c r="KJL13" s="538"/>
      <c r="KJM13" s="538"/>
      <c r="KJN13" s="538"/>
      <c r="KJO13" s="538"/>
      <c r="KJP13" s="538"/>
      <c r="KJQ13" s="538"/>
      <c r="KJR13" s="538"/>
      <c r="KJS13" s="538"/>
      <c r="KJT13" s="538"/>
      <c r="KJU13" s="538"/>
      <c r="KJV13" s="538"/>
      <c r="KJW13" s="538"/>
      <c r="KJX13" s="538"/>
      <c r="KJY13" s="538"/>
      <c r="KJZ13" s="538"/>
      <c r="KKA13" s="538"/>
      <c r="KKB13" s="538"/>
      <c r="KKC13" s="538"/>
      <c r="KKD13" s="538"/>
      <c r="KKE13" s="538"/>
      <c r="KKF13" s="538"/>
      <c r="KKG13" s="538"/>
      <c r="KKH13" s="538"/>
      <c r="KKI13" s="538"/>
      <c r="KKJ13" s="538"/>
      <c r="KKK13" s="538"/>
      <c r="KKL13" s="538"/>
      <c r="KKM13" s="538"/>
      <c r="KKN13" s="538"/>
      <c r="KKO13" s="538"/>
      <c r="KKP13" s="538"/>
      <c r="KKQ13" s="538"/>
      <c r="KKR13" s="538"/>
      <c r="KKS13" s="538"/>
      <c r="KKT13" s="538"/>
      <c r="KKU13" s="538"/>
      <c r="KKV13" s="538"/>
      <c r="KKW13" s="538"/>
      <c r="KKX13" s="538"/>
      <c r="KKY13" s="538"/>
      <c r="KKZ13" s="538"/>
      <c r="KLA13" s="538"/>
      <c r="KLB13" s="538"/>
      <c r="KLC13" s="538"/>
      <c r="KLD13" s="538"/>
      <c r="KLE13" s="538"/>
      <c r="KLF13" s="538"/>
      <c r="KLG13" s="538"/>
      <c r="KLH13" s="538"/>
      <c r="KLI13" s="538"/>
      <c r="KLJ13" s="538"/>
      <c r="KLK13" s="538"/>
      <c r="KLL13" s="538"/>
      <c r="KLM13" s="538"/>
      <c r="KLN13" s="538"/>
      <c r="KLO13" s="538"/>
      <c r="KLP13" s="538"/>
      <c r="KLQ13" s="538"/>
      <c r="KLR13" s="538"/>
      <c r="KLS13" s="538"/>
      <c r="KLT13" s="538"/>
      <c r="KLU13" s="538"/>
      <c r="KLV13" s="538"/>
      <c r="KLW13" s="538"/>
      <c r="KLX13" s="538"/>
      <c r="KLY13" s="538"/>
      <c r="KLZ13" s="538"/>
      <c r="KMA13" s="538"/>
      <c r="KMB13" s="538"/>
      <c r="KMC13" s="538"/>
      <c r="KMD13" s="538"/>
      <c r="KME13" s="538"/>
      <c r="KMF13" s="538"/>
      <c r="KMG13" s="538"/>
      <c r="KMH13" s="538"/>
      <c r="KMI13" s="538"/>
      <c r="KMJ13" s="538"/>
      <c r="KMK13" s="538"/>
      <c r="KML13" s="538"/>
      <c r="KMM13" s="538"/>
      <c r="KMN13" s="538"/>
      <c r="KMO13" s="538"/>
      <c r="KMP13" s="538"/>
      <c r="KMQ13" s="538"/>
      <c r="KMR13" s="538"/>
      <c r="KMS13" s="538"/>
      <c r="KMT13" s="538"/>
      <c r="KMU13" s="538"/>
      <c r="KMV13" s="538"/>
      <c r="KMW13" s="538"/>
      <c r="KMX13" s="538"/>
      <c r="KMY13" s="538"/>
      <c r="KMZ13" s="538"/>
      <c r="KNA13" s="538"/>
      <c r="KNB13" s="538"/>
      <c r="KNC13" s="538"/>
      <c r="KND13" s="538"/>
      <c r="KNE13" s="538"/>
      <c r="KNF13" s="538"/>
      <c r="KNG13" s="538"/>
      <c r="KNH13" s="538"/>
      <c r="KNI13" s="538"/>
      <c r="KNJ13" s="538"/>
      <c r="KNK13" s="538"/>
      <c r="KNL13" s="538"/>
      <c r="KNM13" s="538"/>
      <c r="KNN13" s="538"/>
      <c r="KNO13" s="538"/>
      <c r="KNP13" s="538"/>
      <c r="KNQ13" s="538"/>
      <c r="KNR13" s="538"/>
      <c r="KNS13" s="538"/>
      <c r="KNT13" s="538"/>
      <c r="KNU13" s="538"/>
      <c r="KNV13" s="538"/>
      <c r="KNW13" s="538"/>
      <c r="KNX13" s="538"/>
      <c r="KNY13" s="538"/>
      <c r="KNZ13" s="538"/>
      <c r="KOA13" s="538"/>
      <c r="KOB13" s="538"/>
      <c r="KOC13" s="538"/>
      <c r="KOD13" s="538"/>
      <c r="KOE13" s="538"/>
      <c r="KOF13" s="538"/>
      <c r="KOG13" s="538"/>
      <c r="KOH13" s="538"/>
      <c r="KOI13" s="538"/>
      <c r="KOJ13" s="538"/>
      <c r="KOK13" s="538"/>
      <c r="KOL13" s="538"/>
      <c r="KOM13" s="538"/>
      <c r="KON13" s="538"/>
      <c r="KOO13" s="538"/>
      <c r="KOP13" s="538"/>
      <c r="KOQ13" s="538"/>
      <c r="KOR13" s="538"/>
      <c r="KOS13" s="538"/>
      <c r="KOT13" s="538"/>
      <c r="KOU13" s="538"/>
      <c r="KOV13" s="538"/>
      <c r="KOW13" s="538"/>
      <c r="KOX13" s="538"/>
      <c r="KOY13" s="538"/>
      <c r="KOZ13" s="538"/>
      <c r="KPA13" s="538"/>
      <c r="KPB13" s="538"/>
      <c r="KPC13" s="538"/>
      <c r="KPD13" s="538"/>
      <c r="KPE13" s="538"/>
      <c r="KPF13" s="538"/>
      <c r="KPG13" s="538"/>
      <c r="KPH13" s="538"/>
      <c r="KPI13" s="538"/>
      <c r="KPJ13" s="538"/>
      <c r="KPK13" s="538"/>
      <c r="KPL13" s="538"/>
      <c r="KPM13" s="538"/>
      <c r="KPN13" s="538"/>
      <c r="KPO13" s="538"/>
      <c r="KPP13" s="538"/>
      <c r="KPQ13" s="538"/>
      <c r="KPR13" s="538"/>
      <c r="KPS13" s="538"/>
      <c r="KPT13" s="538"/>
      <c r="KPU13" s="538"/>
      <c r="KPV13" s="538"/>
      <c r="KPW13" s="538"/>
      <c r="KPX13" s="538"/>
      <c r="KPY13" s="538"/>
      <c r="KPZ13" s="538"/>
      <c r="KQA13" s="538"/>
      <c r="KQB13" s="538"/>
      <c r="KQC13" s="538"/>
      <c r="KQD13" s="538"/>
      <c r="KQE13" s="538"/>
      <c r="KQF13" s="538"/>
      <c r="KQG13" s="538"/>
      <c r="KQH13" s="538"/>
      <c r="KQI13" s="538"/>
      <c r="KQJ13" s="538"/>
      <c r="KQK13" s="538"/>
      <c r="KQL13" s="538"/>
      <c r="KQM13" s="538"/>
      <c r="KQN13" s="538"/>
      <c r="KQO13" s="538"/>
      <c r="KQP13" s="538"/>
      <c r="KQQ13" s="538"/>
      <c r="KQR13" s="538"/>
      <c r="KQS13" s="538"/>
      <c r="KQT13" s="538"/>
      <c r="KQU13" s="538"/>
      <c r="KQV13" s="538"/>
      <c r="KQW13" s="538"/>
      <c r="KQX13" s="538"/>
      <c r="KQY13" s="538"/>
      <c r="KQZ13" s="538"/>
      <c r="KRA13" s="538"/>
      <c r="KRB13" s="538"/>
      <c r="KRC13" s="538"/>
      <c r="KRD13" s="538"/>
      <c r="KRE13" s="538"/>
      <c r="KRF13" s="538"/>
      <c r="KRG13" s="538"/>
      <c r="KRH13" s="538"/>
      <c r="KRI13" s="538"/>
      <c r="KRJ13" s="538"/>
      <c r="KRK13" s="538"/>
      <c r="KRL13" s="538"/>
      <c r="KRM13" s="538"/>
      <c r="KRN13" s="538"/>
      <c r="KRO13" s="538"/>
      <c r="KRP13" s="538"/>
      <c r="KRQ13" s="538"/>
      <c r="KRR13" s="538"/>
      <c r="KRS13" s="538"/>
      <c r="KRT13" s="538"/>
      <c r="KRU13" s="538"/>
      <c r="KRV13" s="538"/>
      <c r="KRW13" s="538"/>
      <c r="KRX13" s="538"/>
      <c r="KRY13" s="538"/>
      <c r="KRZ13" s="538"/>
      <c r="KSA13" s="538"/>
      <c r="KSB13" s="538"/>
      <c r="KSC13" s="538"/>
      <c r="KSD13" s="538"/>
      <c r="KSE13" s="538"/>
      <c r="KSF13" s="538"/>
      <c r="KSG13" s="538"/>
      <c r="KSH13" s="538"/>
      <c r="KSI13" s="538"/>
      <c r="KSJ13" s="538"/>
      <c r="KSK13" s="538"/>
      <c r="KSL13" s="538"/>
      <c r="KSM13" s="538"/>
      <c r="KSN13" s="538"/>
      <c r="KSO13" s="538"/>
      <c r="KSP13" s="538"/>
      <c r="KSQ13" s="538"/>
      <c r="KSR13" s="538"/>
      <c r="KSS13" s="538"/>
      <c r="KST13" s="538"/>
      <c r="KSU13" s="538"/>
      <c r="KSV13" s="538"/>
      <c r="KSW13" s="538"/>
      <c r="KSX13" s="538"/>
      <c r="KSY13" s="538"/>
      <c r="KSZ13" s="538"/>
      <c r="KTA13" s="538"/>
      <c r="KTB13" s="538"/>
      <c r="KTC13" s="538"/>
      <c r="KTD13" s="538"/>
      <c r="KTE13" s="538"/>
      <c r="KTF13" s="538"/>
      <c r="KTG13" s="538"/>
      <c r="KTH13" s="538"/>
      <c r="KTI13" s="538"/>
      <c r="KTJ13" s="538"/>
      <c r="KTK13" s="538"/>
      <c r="KTL13" s="538"/>
      <c r="KTM13" s="538"/>
      <c r="KTN13" s="538"/>
      <c r="KTO13" s="538"/>
      <c r="KTP13" s="538"/>
      <c r="KTQ13" s="538"/>
      <c r="KTR13" s="538"/>
      <c r="KTS13" s="538"/>
      <c r="KTT13" s="538"/>
      <c r="KTU13" s="538"/>
      <c r="KTV13" s="538"/>
      <c r="KTW13" s="538"/>
      <c r="KTX13" s="538"/>
      <c r="KTY13" s="538"/>
      <c r="KTZ13" s="538"/>
      <c r="KUA13" s="538"/>
      <c r="KUB13" s="538"/>
      <c r="KUC13" s="538"/>
      <c r="KUD13" s="538"/>
      <c r="KUE13" s="538"/>
      <c r="KUF13" s="538"/>
      <c r="KUG13" s="538"/>
      <c r="KUH13" s="538"/>
      <c r="KUI13" s="538"/>
      <c r="KUJ13" s="538"/>
      <c r="KUK13" s="538"/>
      <c r="KUL13" s="538"/>
      <c r="KUM13" s="538"/>
      <c r="KUN13" s="538"/>
      <c r="KUO13" s="538"/>
      <c r="KUP13" s="538"/>
      <c r="KUQ13" s="538"/>
      <c r="KUR13" s="538"/>
      <c r="KUS13" s="538"/>
      <c r="KUT13" s="538"/>
      <c r="KUU13" s="538"/>
      <c r="KUV13" s="538"/>
      <c r="KUW13" s="538"/>
      <c r="KUX13" s="538"/>
      <c r="KUY13" s="538"/>
      <c r="KUZ13" s="538"/>
      <c r="KVA13" s="538"/>
      <c r="KVB13" s="538"/>
      <c r="KVC13" s="538"/>
      <c r="KVD13" s="538"/>
      <c r="KVE13" s="538"/>
      <c r="KVF13" s="538"/>
      <c r="KVG13" s="538"/>
      <c r="KVH13" s="538"/>
      <c r="KVI13" s="538"/>
      <c r="KVJ13" s="538"/>
      <c r="KVK13" s="538"/>
      <c r="KVL13" s="538"/>
      <c r="KVM13" s="538"/>
      <c r="KVN13" s="538"/>
      <c r="KVO13" s="538"/>
      <c r="KVP13" s="538"/>
      <c r="KVQ13" s="538"/>
      <c r="KVR13" s="538"/>
      <c r="KVS13" s="538"/>
      <c r="KVT13" s="538"/>
      <c r="KVU13" s="538"/>
      <c r="KVV13" s="538"/>
      <c r="KVW13" s="538"/>
      <c r="KVX13" s="538"/>
      <c r="KVY13" s="538"/>
      <c r="KVZ13" s="538"/>
      <c r="KWA13" s="538"/>
      <c r="KWB13" s="538"/>
      <c r="KWC13" s="538"/>
      <c r="KWD13" s="538"/>
      <c r="KWE13" s="538"/>
      <c r="KWF13" s="538"/>
      <c r="KWG13" s="538"/>
      <c r="KWH13" s="538"/>
      <c r="KWI13" s="538"/>
      <c r="KWJ13" s="538"/>
      <c r="KWK13" s="538"/>
      <c r="KWL13" s="538"/>
      <c r="KWM13" s="538"/>
      <c r="KWN13" s="538"/>
      <c r="KWO13" s="538"/>
      <c r="KWP13" s="538"/>
      <c r="KWQ13" s="538"/>
      <c r="KWR13" s="538"/>
      <c r="KWS13" s="538"/>
      <c r="KWT13" s="538"/>
      <c r="KWU13" s="538"/>
      <c r="KWV13" s="538"/>
      <c r="KWW13" s="538"/>
      <c r="KWX13" s="538"/>
      <c r="KWY13" s="538"/>
      <c r="KWZ13" s="538"/>
      <c r="KXA13" s="538"/>
      <c r="KXB13" s="538"/>
      <c r="KXC13" s="538"/>
      <c r="KXD13" s="538"/>
      <c r="KXE13" s="538"/>
      <c r="KXF13" s="538"/>
      <c r="KXG13" s="538"/>
      <c r="KXH13" s="538"/>
      <c r="KXI13" s="538"/>
      <c r="KXJ13" s="538"/>
      <c r="KXK13" s="538"/>
      <c r="KXL13" s="538"/>
      <c r="KXM13" s="538"/>
      <c r="KXN13" s="538"/>
      <c r="KXO13" s="538"/>
      <c r="KXP13" s="538"/>
      <c r="KXQ13" s="538"/>
      <c r="KXR13" s="538"/>
      <c r="KXS13" s="538"/>
      <c r="KXT13" s="538"/>
      <c r="KXU13" s="538"/>
      <c r="KXV13" s="538"/>
      <c r="KXW13" s="538"/>
      <c r="KXX13" s="538"/>
      <c r="KXY13" s="538"/>
      <c r="KXZ13" s="538"/>
      <c r="KYA13" s="538"/>
      <c r="KYB13" s="538"/>
      <c r="KYC13" s="538"/>
      <c r="KYD13" s="538"/>
      <c r="KYE13" s="538"/>
      <c r="KYF13" s="538"/>
      <c r="KYG13" s="538"/>
      <c r="KYH13" s="538"/>
      <c r="KYI13" s="538"/>
      <c r="KYJ13" s="538"/>
      <c r="KYK13" s="538"/>
      <c r="KYL13" s="538"/>
      <c r="KYM13" s="538"/>
      <c r="KYN13" s="538"/>
      <c r="KYO13" s="538"/>
      <c r="KYP13" s="538"/>
      <c r="KYQ13" s="538"/>
      <c r="KYR13" s="538"/>
      <c r="KYS13" s="538"/>
      <c r="KYT13" s="538"/>
      <c r="KYU13" s="538"/>
      <c r="KYV13" s="538"/>
      <c r="KYW13" s="538"/>
      <c r="KYX13" s="538"/>
      <c r="KYY13" s="538"/>
      <c r="KYZ13" s="538"/>
      <c r="KZA13" s="538"/>
      <c r="KZB13" s="538"/>
      <c r="KZC13" s="538"/>
      <c r="KZD13" s="538"/>
      <c r="KZE13" s="538"/>
      <c r="KZF13" s="538"/>
      <c r="KZG13" s="538"/>
      <c r="KZH13" s="538"/>
      <c r="KZI13" s="538"/>
      <c r="KZJ13" s="538"/>
      <c r="KZK13" s="538"/>
      <c r="KZL13" s="538"/>
      <c r="KZM13" s="538"/>
      <c r="KZN13" s="538"/>
      <c r="KZO13" s="538"/>
      <c r="KZP13" s="538"/>
      <c r="KZQ13" s="538"/>
      <c r="KZR13" s="538"/>
      <c r="KZS13" s="538"/>
      <c r="KZT13" s="538"/>
      <c r="KZU13" s="538"/>
      <c r="KZV13" s="538"/>
      <c r="KZW13" s="538"/>
      <c r="KZX13" s="538"/>
      <c r="KZY13" s="538"/>
      <c r="KZZ13" s="538"/>
      <c r="LAA13" s="538"/>
      <c r="LAB13" s="538"/>
      <c r="LAC13" s="538"/>
      <c r="LAD13" s="538"/>
      <c r="LAE13" s="538"/>
      <c r="LAF13" s="538"/>
      <c r="LAG13" s="538"/>
      <c r="LAH13" s="538"/>
      <c r="LAI13" s="538"/>
      <c r="LAJ13" s="538"/>
      <c r="LAK13" s="538"/>
      <c r="LAL13" s="538"/>
      <c r="LAM13" s="538"/>
      <c r="LAN13" s="538"/>
      <c r="LAO13" s="538"/>
      <c r="LAP13" s="538"/>
      <c r="LAQ13" s="538"/>
      <c r="LAR13" s="538"/>
      <c r="LAS13" s="538"/>
      <c r="LAT13" s="538"/>
      <c r="LAU13" s="538"/>
      <c r="LAV13" s="538"/>
      <c r="LAW13" s="538"/>
      <c r="LAX13" s="538"/>
      <c r="LAY13" s="538"/>
      <c r="LAZ13" s="538"/>
      <c r="LBA13" s="538"/>
      <c r="LBB13" s="538"/>
      <c r="LBC13" s="538"/>
      <c r="LBD13" s="538"/>
      <c r="LBE13" s="538"/>
      <c r="LBF13" s="538"/>
      <c r="LBG13" s="538"/>
      <c r="LBH13" s="538"/>
      <c r="LBI13" s="538"/>
      <c r="LBJ13" s="538"/>
      <c r="LBK13" s="538"/>
      <c r="LBL13" s="538"/>
      <c r="LBM13" s="538"/>
      <c r="LBN13" s="538"/>
      <c r="LBO13" s="538"/>
      <c r="LBP13" s="538"/>
      <c r="LBQ13" s="538"/>
      <c r="LBR13" s="538"/>
      <c r="LBS13" s="538"/>
      <c r="LBT13" s="538"/>
      <c r="LBU13" s="538"/>
      <c r="LBV13" s="538"/>
      <c r="LBW13" s="538"/>
      <c r="LBX13" s="538"/>
      <c r="LBY13" s="538"/>
      <c r="LBZ13" s="538"/>
      <c r="LCA13" s="538"/>
      <c r="LCB13" s="538"/>
      <c r="LCC13" s="538"/>
      <c r="LCD13" s="538"/>
      <c r="LCE13" s="538"/>
      <c r="LCF13" s="538"/>
      <c r="LCG13" s="538"/>
      <c r="LCH13" s="538"/>
      <c r="LCI13" s="538"/>
      <c r="LCJ13" s="538"/>
      <c r="LCK13" s="538"/>
      <c r="LCL13" s="538"/>
      <c r="LCM13" s="538"/>
      <c r="LCN13" s="538"/>
      <c r="LCO13" s="538"/>
      <c r="LCP13" s="538"/>
      <c r="LCQ13" s="538"/>
      <c r="LCR13" s="538"/>
      <c r="LCS13" s="538"/>
      <c r="LCT13" s="538"/>
      <c r="LCU13" s="538"/>
      <c r="LCV13" s="538"/>
      <c r="LCW13" s="538"/>
      <c r="LCX13" s="538"/>
      <c r="LCY13" s="538"/>
      <c r="LCZ13" s="538"/>
      <c r="LDA13" s="538"/>
      <c r="LDB13" s="538"/>
      <c r="LDC13" s="538"/>
      <c r="LDD13" s="538"/>
      <c r="LDE13" s="538"/>
      <c r="LDF13" s="538"/>
      <c r="LDG13" s="538"/>
      <c r="LDH13" s="538"/>
      <c r="LDI13" s="538"/>
      <c r="LDJ13" s="538"/>
      <c r="LDK13" s="538"/>
      <c r="LDL13" s="538"/>
      <c r="LDM13" s="538"/>
      <c r="LDN13" s="538"/>
      <c r="LDO13" s="538"/>
      <c r="LDP13" s="538"/>
      <c r="LDQ13" s="538"/>
      <c r="LDR13" s="538"/>
      <c r="LDS13" s="538"/>
      <c r="LDT13" s="538"/>
      <c r="LDU13" s="538"/>
      <c r="LDV13" s="538"/>
      <c r="LDW13" s="538"/>
      <c r="LDX13" s="538"/>
      <c r="LDY13" s="538"/>
      <c r="LDZ13" s="538"/>
      <c r="LEA13" s="538"/>
      <c r="LEB13" s="538"/>
      <c r="LEC13" s="538"/>
      <c r="LED13" s="538"/>
      <c r="LEE13" s="538"/>
      <c r="LEF13" s="538"/>
      <c r="LEG13" s="538"/>
      <c r="LEH13" s="538"/>
      <c r="LEI13" s="538"/>
      <c r="LEJ13" s="538"/>
      <c r="LEK13" s="538"/>
      <c r="LEL13" s="538"/>
      <c r="LEM13" s="538"/>
      <c r="LEN13" s="538"/>
      <c r="LEO13" s="538"/>
      <c r="LEP13" s="538"/>
      <c r="LEQ13" s="538"/>
      <c r="LER13" s="538"/>
      <c r="LES13" s="538"/>
      <c r="LET13" s="538"/>
      <c r="LEU13" s="538"/>
      <c r="LEV13" s="538"/>
      <c r="LEW13" s="538"/>
      <c r="LEX13" s="538"/>
      <c r="LEY13" s="538"/>
      <c r="LEZ13" s="538"/>
      <c r="LFA13" s="538"/>
      <c r="LFB13" s="538"/>
      <c r="LFC13" s="538"/>
      <c r="LFD13" s="538"/>
      <c r="LFE13" s="538"/>
      <c r="LFF13" s="538"/>
      <c r="LFG13" s="538"/>
      <c r="LFH13" s="538"/>
      <c r="LFI13" s="538"/>
      <c r="LFJ13" s="538"/>
      <c r="LFK13" s="538"/>
      <c r="LFL13" s="538"/>
      <c r="LFM13" s="538"/>
      <c r="LFN13" s="538"/>
      <c r="LFO13" s="538"/>
      <c r="LFP13" s="538"/>
      <c r="LFQ13" s="538"/>
      <c r="LFR13" s="538"/>
      <c r="LFS13" s="538"/>
      <c r="LFT13" s="538"/>
      <c r="LFU13" s="538"/>
      <c r="LFV13" s="538"/>
      <c r="LFW13" s="538"/>
      <c r="LFX13" s="538"/>
      <c r="LFY13" s="538"/>
      <c r="LFZ13" s="538"/>
      <c r="LGA13" s="538"/>
      <c r="LGB13" s="538"/>
      <c r="LGC13" s="538"/>
      <c r="LGD13" s="538"/>
      <c r="LGE13" s="538"/>
      <c r="LGF13" s="538"/>
      <c r="LGG13" s="538"/>
      <c r="LGH13" s="538"/>
      <c r="LGI13" s="538"/>
      <c r="LGJ13" s="538"/>
      <c r="LGK13" s="538"/>
      <c r="LGL13" s="538"/>
      <c r="LGM13" s="538"/>
      <c r="LGN13" s="538"/>
      <c r="LGO13" s="538"/>
      <c r="LGP13" s="538"/>
      <c r="LGQ13" s="538"/>
      <c r="LGR13" s="538"/>
      <c r="LGS13" s="538"/>
      <c r="LGT13" s="538"/>
      <c r="LGU13" s="538"/>
      <c r="LGV13" s="538"/>
      <c r="LGW13" s="538"/>
      <c r="LGX13" s="538"/>
      <c r="LGY13" s="538"/>
      <c r="LGZ13" s="538"/>
      <c r="LHA13" s="538"/>
      <c r="LHB13" s="538"/>
      <c r="LHC13" s="538"/>
      <c r="LHD13" s="538"/>
      <c r="LHE13" s="538"/>
      <c r="LHF13" s="538"/>
      <c r="LHG13" s="538"/>
      <c r="LHH13" s="538"/>
      <c r="LHI13" s="538"/>
      <c r="LHJ13" s="538"/>
      <c r="LHK13" s="538"/>
      <c r="LHL13" s="538"/>
      <c r="LHM13" s="538"/>
      <c r="LHN13" s="538"/>
      <c r="LHO13" s="538"/>
      <c r="LHP13" s="538"/>
      <c r="LHQ13" s="538"/>
      <c r="LHR13" s="538"/>
      <c r="LHS13" s="538"/>
      <c r="LHT13" s="538"/>
      <c r="LHU13" s="538"/>
      <c r="LHV13" s="538"/>
      <c r="LHW13" s="538"/>
      <c r="LHX13" s="538"/>
      <c r="LHY13" s="538"/>
      <c r="LHZ13" s="538"/>
      <c r="LIA13" s="538"/>
      <c r="LIB13" s="538"/>
      <c r="LIC13" s="538"/>
      <c r="LID13" s="538"/>
      <c r="LIE13" s="538"/>
      <c r="LIF13" s="538"/>
      <c r="LIG13" s="538"/>
      <c r="LIH13" s="538"/>
      <c r="LII13" s="538"/>
      <c r="LIJ13" s="538"/>
      <c r="LIK13" s="538"/>
      <c r="LIL13" s="538"/>
      <c r="LIM13" s="538"/>
      <c r="LIN13" s="538"/>
      <c r="LIO13" s="538"/>
      <c r="LIP13" s="538"/>
      <c r="LIQ13" s="538"/>
      <c r="LIR13" s="538"/>
      <c r="LIS13" s="538"/>
      <c r="LIT13" s="538"/>
      <c r="LIU13" s="538"/>
      <c r="LIV13" s="538"/>
      <c r="LIW13" s="538"/>
      <c r="LIX13" s="538"/>
      <c r="LIY13" s="538"/>
      <c r="LIZ13" s="538"/>
      <c r="LJA13" s="538"/>
      <c r="LJB13" s="538"/>
      <c r="LJC13" s="538"/>
      <c r="LJD13" s="538"/>
      <c r="LJE13" s="538"/>
      <c r="LJF13" s="538"/>
      <c r="LJG13" s="538"/>
      <c r="LJH13" s="538"/>
      <c r="LJI13" s="538"/>
      <c r="LJJ13" s="538"/>
      <c r="LJK13" s="538"/>
      <c r="LJL13" s="538"/>
      <c r="LJM13" s="538"/>
      <c r="LJN13" s="538"/>
      <c r="LJO13" s="538"/>
      <c r="LJP13" s="538"/>
      <c r="LJQ13" s="538"/>
      <c r="LJR13" s="538"/>
      <c r="LJS13" s="538"/>
      <c r="LJT13" s="538"/>
      <c r="LJU13" s="538"/>
      <c r="LJV13" s="538"/>
      <c r="LJW13" s="538"/>
      <c r="LJX13" s="538"/>
      <c r="LJY13" s="538"/>
      <c r="LJZ13" s="538"/>
      <c r="LKA13" s="538"/>
      <c r="LKB13" s="538"/>
      <c r="LKC13" s="538"/>
      <c r="LKD13" s="538"/>
      <c r="LKE13" s="538"/>
      <c r="LKF13" s="538"/>
      <c r="LKG13" s="538"/>
      <c r="LKH13" s="538"/>
      <c r="LKI13" s="538"/>
      <c r="LKJ13" s="538"/>
      <c r="LKK13" s="538"/>
      <c r="LKL13" s="538"/>
      <c r="LKM13" s="538"/>
      <c r="LKN13" s="538"/>
      <c r="LKO13" s="538"/>
      <c r="LKP13" s="538"/>
      <c r="LKQ13" s="538"/>
      <c r="LKR13" s="538"/>
      <c r="LKS13" s="538"/>
      <c r="LKT13" s="538"/>
      <c r="LKU13" s="538"/>
      <c r="LKV13" s="538"/>
      <c r="LKW13" s="538"/>
      <c r="LKX13" s="538"/>
      <c r="LKY13" s="538"/>
      <c r="LKZ13" s="538"/>
      <c r="LLA13" s="538"/>
      <c r="LLB13" s="538"/>
      <c r="LLC13" s="538"/>
      <c r="LLD13" s="538"/>
      <c r="LLE13" s="538"/>
      <c r="LLF13" s="538"/>
      <c r="LLG13" s="538"/>
      <c r="LLH13" s="538"/>
      <c r="LLI13" s="538"/>
      <c r="LLJ13" s="538"/>
      <c r="LLK13" s="538"/>
      <c r="LLL13" s="538"/>
      <c r="LLM13" s="538"/>
      <c r="LLN13" s="538"/>
      <c r="LLO13" s="538"/>
      <c r="LLP13" s="538"/>
      <c r="LLQ13" s="538"/>
      <c r="LLR13" s="538"/>
      <c r="LLS13" s="538"/>
      <c r="LLT13" s="538"/>
      <c r="LLU13" s="538"/>
      <c r="LLV13" s="538"/>
      <c r="LLW13" s="538"/>
      <c r="LLX13" s="538"/>
      <c r="LLY13" s="538"/>
      <c r="LLZ13" s="538"/>
      <c r="LMA13" s="538"/>
      <c r="LMB13" s="538"/>
      <c r="LMC13" s="538"/>
      <c r="LMD13" s="538"/>
      <c r="LME13" s="538"/>
      <c r="LMF13" s="538"/>
      <c r="LMG13" s="538"/>
      <c r="LMH13" s="538"/>
      <c r="LMI13" s="538"/>
      <c r="LMJ13" s="538"/>
      <c r="LMK13" s="538"/>
      <c r="LML13" s="538"/>
      <c r="LMM13" s="538"/>
      <c r="LMN13" s="538"/>
      <c r="LMO13" s="538"/>
      <c r="LMP13" s="538"/>
      <c r="LMQ13" s="538"/>
      <c r="LMR13" s="538"/>
      <c r="LMS13" s="538"/>
      <c r="LMT13" s="538"/>
      <c r="LMU13" s="538"/>
      <c r="LMV13" s="538"/>
      <c r="LMW13" s="538"/>
      <c r="LMX13" s="538"/>
      <c r="LMY13" s="538"/>
      <c r="LMZ13" s="538"/>
      <c r="LNA13" s="538"/>
      <c r="LNB13" s="538"/>
      <c r="LNC13" s="538"/>
      <c r="LND13" s="538"/>
      <c r="LNE13" s="538"/>
      <c r="LNF13" s="538"/>
      <c r="LNG13" s="538"/>
      <c r="LNH13" s="538"/>
      <c r="LNI13" s="538"/>
      <c r="LNJ13" s="538"/>
      <c r="LNK13" s="538"/>
      <c r="LNL13" s="538"/>
      <c r="LNM13" s="538"/>
      <c r="LNN13" s="538"/>
      <c r="LNO13" s="538"/>
      <c r="LNP13" s="538"/>
      <c r="LNQ13" s="538"/>
      <c r="LNR13" s="538"/>
      <c r="LNS13" s="538"/>
      <c r="LNT13" s="538"/>
      <c r="LNU13" s="538"/>
      <c r="LNV13" s="538"/>
      <c r="LNW13" s="538"/>
      <c r="LNX13" s="538"/>
      <c r="LNY13" s="538"/>
      <c r="LNZ13" s="538"/>
      <c r="LOA13" s="538"/>
      <c r="LOB13" s="538"/>
      <c r="LOC13" s="538"/>
      <c r="LOD13" s="538"/>
      <c r="LOE13" s="538"/>
      <c r="LOF13" s="538"/>
      <c r="LOG13" s="538"/>
      <c r="LOH13" s="538"/>
      <c r="LOI13" s="538"/>
      <c r="LOJ13" s="538"/>
      <c r="LOK13" s="538"/>
      <c r="LOL13" s="538"/>
      <c r="LOM13" s="538"/>
      <c r="LON13" s="538"/>
      <c r="LOO13" s="538"/>
      <c r="LOP13" s="538"/>
      <c r="LOQ13" s="538"/>
      <c r="LOR13" s="538"/>
      <c r="LOS13" s="538"/>
      <c r="LOT13" s="538"/>
      <c r="LOU13" s="538"/>
      <c r="LOV13" s="538"/>
      <c r="LOW13" s="538"/>
      <c r="LOX13" s="538"/>
      <c r="LOY13" s="538"/>
      <c r="LOZ13" s="538"/>
      <c r="LPA13" s="538"/>
      <c r="LPB13" s="538"/>
      <c r="LPC13" s="538"/>
      <c r="LPD13" s="538"/>
      <c r="LPE13" s="538"/>
      <c r="LPF13" s="538"/>
      <c r="LPG13" s="538"/>
      <c r="LPH13" s="538"/>
      <c r="LPI13" s="538"/>
      <c r="LPJ13" s="538"/>
      <c r="LPK13" s="538"/>
      <c r="LPL13" s="538"/>
      <c r="LPM13" s="538"/>
      <c r="LPN13" s="538"/>
      <c r="LPO13" s="538"/>
      <c r="LPP13" s="538"/>
      <c r="LPQ13" s="538"/>
      <c r="LPR13" s="538"/>
      <c r="LPS13" s="538"/>
      <c r="LPT13" s="538"/>
      <c r="LPU13" s="538"/>
      <c r="LPV13" s="538"/>
      <c r="LPW13" s="538"/>
      <c r="LPX13" s="538"/>
      <c r="LPY13" s="538"/>
      <c r="LPZ13" s="538"/>
      <c r="LQA13" s="538"/>
      <c r="LQB13" s="538"/>
      <c r="LQC13" s="538"/>
      <c r="LQD13" s="538"/>
      <c r="LQE13" s="538"/>
      <c r="LQF13" s="538"/>
      <c r="LQG13" s="538"/>
      <c r="LQH13" s="538"/>
      <c r="LQI13" s="538"/>
      <c r="LQJ13" s="538"/>
      <c r="LQK13" s="538"/>
      <c r="LQL13" s="538"/>
      <c r="LQM13" s="538"/>
      <c r="LQN13" s="538"/>
      <c r="LQO13" s="538"/>
      <c r="LQP13" s="538"/>
      <c r="LQQ13" s="538"/>
      <c r="LQR13" s="538"/>
      <c r="LQS13" s="538"/>
      <c r="LQT13" s="538"/>
      <c r="LQU13" s="538"/>
      <c r="LQV13" s="538"/>
      <c r="LQW13" s="538"/>
      <c r="LQX13" s="538"/>
      <c r="LQY13" s="538"/>
      <c r="LQZ13" s="538"/>
      <c r="LRA13" s="538"/>
      <c r="LRB13" s="538"/>
      <c r="LRC13" s="538"/>
      <c r="LRD13" s="538"/>
      <c r="LRE13" s="538"/>
      <c r="LRF13" s="538"/>
      <c r="LRG13" s="538"/>
      <c r="LRH13" s="538"/>
      <c r="LRI13" s="538"/>
      <c r="LRJ13" s="538"/>
      <c r="LRK13" s="538"/>
      <c r="LRL13" s="538"/>
      <c r="LRM13" s="538"/>
      <c r="LRN13" s="538"/>
      <c r="LRO13" s="538"/>
      <c r="LRP13" s="538"/>
      <c r="LRQ13" s="538"/>
      <c r="LRR13" s="538"/>
      <c r="LRS13" s="538"/>
      <c r="LRT13" s="538"/>
      <c r="LRU13" s="538"/>
      <c r="LRV13" s="538"/>
      <c r="LRW13" s="538"/>
      <c r="LRX13" s="538"/>
      <c r="LRY13" s="538"/>
      <c r="LRZ13" s="538"/>
      <c r="LSA13" s="538"/>
      <c r="LSB13" s="538"/>
      <c r="LSC13" s="538"/>
      <c r="LSD13" s="538"/>
      <c r="LSE13" s="538"/>
      <c r="LSF13" s="538"/>
      <c r="LSG13" s="538"/>
      <c r="LSH13" s="538"/>
      <c r="LSI13" s="538"/>
      <c r="LSJ13" s="538"/>
      <c r="LSK13" s="538"/>
      <c r="LSL13" s="538"/>
      <c r="LSM13" s="538"/>
      <c r="LSN13" s="538"/>
      <c r="LSO13" s="538"/>
      <c r="LSP13" s="538"/>
      <c r="LSQ13" s="538"/>
      <c r="LSR13" s="538"/>
      <c r="LSS13" s="538"/>
      <c r="LST13" s="538"/>
      <c r="LSU13" s="538"/>
      <c r="LSV13" s="538"/>
      <c r="LSW13" s="538"/>
      <c r="LSX13" s="538"/>
      <c r="LSY13" s="538"/>
      <c r="LSZ13" s="538"/>
      <c r="LTA13" s="538"/>
      <c r="LTB13" s="538"/>
      <c r="LTC13" s="538"/>
      <c r="LTD13" s="538"/>
      <c r="LTE13" s="538"/>
      <c r="LTF13" s="538"/>
      <c r="LTG13" s="538"/>
      <c r="LTH13" s="538"/>
      <c r="LTI13" s="538"/>
      <c r="LTJ13" s="538"/>
      <c r="LTK13" s="538"/>
      <c r="LTL13" s="538"/>
      <c r="LTM13" s="538"/>
      <c r="LTN13" s="538"/>
      <c r="LTO13" s="538"/>
      <c r="LTP13" s="538"/>
      <c r="LTQ13" s="538"/>
      <c r="LTR13" s="538"/>
      <c r="LTS13" s="538"/>
      <c r="LTT13" s="538"/>
      <c r="LTU13" s="538"/>
      <c r="LTV13" s="538"/>
      <c r="LTW13" s="538"/>
      <c r="LTX13" s="538"/>
      <c r="LTY13" s="538"/>
      <c r="LTZ13" s="538"/>
      <c r="LUA13" s="538"/>
      <c r="LUB13" s="538"/>
      <c r="LUC13" s="538"/>
      <c r="LUD13" s="538"/>
      <c r="LUE13" s="538"/>
      <c r="LUF13" s="538"/>
      <c r="LUG13" s="538"/>
      <c r="LUH13" s="538"/>
      <c r="LUI13" s="538"/>
      <c r="LUJ13" s="538"/>
      <c r="LUK13" s="538"/>
      <c r="LUL13" s="538"/>
      <c r="LUM13" s="538"/>
      <c r="LUN13" s="538"/>
      <c r="LUO13" s="538"/>
      <c r="LUP13" s="538"/>
      <c r="LUQ13" s="538"/>
      <c r="LUR13" s="538"/>
      <c r="LUS13" s="538"/>
      <c r="LUT13" s="538"/>
      <c r="LUU13" s="538"/>
      <c r="LUV13" s="538"/>
      <c r="LUW13" s="538"/>
      <c r="LUX13" s="538"/>
      <c r="LUY13" s="538"/>
      <c r="LUZ13" s="538"/>
      <c r="LVA13" s="538"/>
      <c r="LVB13" s="538"/>
      <c r="LVC13" s="538"/>
      <c r="LVD13" s="538"/>
      <c r="LVE13" s="538"/>
      <c r="LVF13" s="538"/>
      <c r="LVG13" s="538"/>
      <c r="LVH13" s="538"/>
      <c r="LVI13" s="538"/>
      <c r="LVJ13" s="538"/>
      <c r="LVK13" s="538"/>
      <c r="LVL13" s="538"/>
      <c r="LVM13" s="538"/>
      <c r="LVN13" s="538"/>
      <c r="LVO13" s="538"/>
      <c r="LVP13" s="538"/>
      <c r="LVQ13" s="538"/>
      <c r="LVR13" s="538"/>
      <c r="LVS13" s="538"/>
      <c r="LVT13" s="538"/>
      <c r="LVU13" s="538"/>
      <c r="LVV13" s="538"/>
      <c r="LVW13" s="538"/>
      <c r="LVX13" s="538"/>
      <c r="LVY13" s="538"/>
      <c r="LVZ13" s="538"/>
      <c r="LWA13" s="538"/>
      <c r="LWB13" s="538"/>
      <c r="LWC13" s="538"/>
      <c r="LWD13" s="538"/>
      <c r="LWE13" s="538"/>
      <c r="LWF13" s="538"/>
      <c r="LWG13" s="538"/>
      <c r="LWH13" s="538"/>
      <c r="LWI13" s="538"/>
      <c r="LWJ13" s="538"/>
      <c r="LWK13" s="538"/>
      <c r="LWL13" s="538"/>
      <c r="LWM13" s="538"/>
      <c r="LWN13" s="538"/>
      <c r="LWO13" s="538"/>
      <c r="LWP13" s="538"/>
      <c r="LWQ13" s="538"/>
      <c r="LWR13" s="538"/>
      <c r="LWS13" s="538"/>
      <c r="LWT13" s="538"/>
      <c r="LWU13" s="538"/>
      <c r="LWV13" s="538"/>
      <c r="LWW13" s="538"/>
      <c r="LWX13" s="538"/>
      <c r="LWY13" s="538"/>
      <c r="LWZ13" s="538"/>
      <c r="LXA13" s="538"/>
      <c r="LXB13" s="538"/>
      <c r="LXC13" s="538"/>
      <c r="LXD13" s="538"/>
      <c r="LXE13" s="538"/>
      <c r="LXF13" s="538"/>
      <c r="LXG13" s="538"/>
      <c r="LXH13" s="538"/>
      <c r="LXI13" s="538"/>
      <c r="LXJ13" s="538"/>
      <c r="LXK13" s="538"/>
      <c r="LXL13" s="538"/>
      <c r="LXM13" s="538"/>
      <c r="LXN13" s="538"/>
      <c r="LXO13" s="538"/>
      <c r="LXP13" s="538"/>
      <c r="LXQ13" s="538"/>
      <c r="LXR13" s="538"/>
      <c r="LXS13" s="538"/>
      <c r="LXT13" s="538"/>
      <c r="LXU13" s="538"/>
      <c r="LXV13" s="538"/>
      <c r="LXW13" s="538"/>
      <c r="LXX13" s="538"/>
      <c r="LXY13" s="538"/>
      <c r="LXZ13" s="538"/>
      <c r="LYA13" s="538"/>
      <c r="LYB13" s="538"/>
      <c r="LYC13" s="538"/>
      <c r="LYD13" s="538"/>
      <c r="LYE13" s="538"/>
      <c r="LYF13" s="538"/>
      <c r="LYG13" s="538"/>
      <c r="LYH13" s="538"/>
      <c r="LYI13" s="538"/>
      <c r="LYJ13" s="538"/>
      <c r="LYK13" s="538"/>
      <c r="LYL13" s="538"/>
      <c r="LYM13" s="538"/>
      <c r="LYN13" s="538"/>
      <c r="LYO13" s="538"/>
      <c r="LYP13" s="538"/>
      <c r="LYQ13" s="538"/>
      <c r="LYR13" s="538"/>
      <c r="LYS13" s="538"/>
      <c r="LYT13" s="538"/>
      <c r="LYU13" s="538"/>
      <c r="LYV13" s="538"/>
      <c r="LYW13" s="538"/>
      <c r="LYX13" s="538"/>
      <c r="LYY13" s="538"/>
      <c r="LYZ13" s="538"/>
      <c r="LZA13" s="538"/>
      <c r="LZB13" s="538"/>
      <c r="LZC13" s="538"/>
      <c r="LZD13" s="538"/>
      <c r="LZE13" s="538"/>
      <c r="LZF13" s="538"/>
      <c r="LZG13" s="538"/>
      <c r="LZH13" s="538"/>
      <c r="LZI13" s="538"/>
      <c r="LZJ13" s="538"/>
      <c r="LZK13" s="538"/>
      <c r="LZL13" s="538"/>
      <c r="LZM13" s="538"/>
      <c r="LZN13" s="538"/>
      <c r="LZO13" s="538"/>
      <c r="LZP13" s="538"/>
      <c r="LZQ13" s="538"/>
      <c r="LZR13" s="538"/>
      <c r="LZS13" s="538"/>
      <c r="LZT13" s="538"/>
      <c r="LZU13" s="538"/>
      <c r="LZV13" s="538"/>
      <c r="LZW13" s="538"/>
      <c r="LZX13" s="538"/>
      <c r="LZY13" s="538"/>
      <c r="LZZ13" s="538"/>
      <c r="MAA13" s="538"/>
      <c r="MAB13" s="538"/>
      <c r="MAC13" s="538"/>
      <c r="MAD13" s="538"/>
      <c r="MAE13" s="538"/>
      <c r="MAF13" s="538"/>
      <c r="MAG13" s="538"/>
      <c r="MAH13" s="538"/>
      <c r="MAI13" s="538"/>
      <c r="MAJ13" s="538"/>
      <c r="MAK13" s="538"/>
      <c r="MAL13" s="538"/>
      <c r="MAM13" s="538"/>
      <c r="MAN13" s="538"/>
      <c r="MAO13" s="538"/>
      <c r="MAP13" s="538"/>
      <c r="MAQ13" s="538"/>
      <c r="MAR13" s="538"/>
      <c r="MAS13" s="538"/>
      <c r="MAT13" s="538"/>
      <c r="MAU13" s="538"/>
      <c r="MAV13" s="538"/>
      <c r="MAW13" s="538"/>
      <c r="MAX13" s="538"/>
      <c r="MAY13" s="538"/>
      <c r="MAZ13" s="538"/>
      <c r="MBA13" s="538"/>
      <c r="MBB13" s="538"/>
      <c r="MBC13" s="538"/>
      <c r="MBD13" s="538"/>
      <c r="MBE13" s="538"/>
      <c r="MBF13" s="538"/>
      <c r="MBG13" s="538"/>
      <c r="MBH13" s="538"/>
      <c r="MBI13" s="538"/>
      <c r="MBJ13" s="538"/>
      <c r="MBK13" s="538"/>
      <c r="MBL13" s="538"/>
      <c r="MBM13" s="538"/>
      <c r="MBN13" s="538"/>
      <c r="MBO13" s="538"/>
      <c r="MBP13" s="538"/>
      <c r="MBQ13" s="538"/>
      <c r="MBR13" s="538"/>
      <c r="MBS13" s="538"/>
      <c r="MBT13" s="538"/>
      <c r="MBU13" s="538"/>
      <c r="MBV13" s="538"/>
      <c r="MBW13" s="538"/>
      <c r="MBX13" s="538"/>
      <c r="MBY13" s="538"/>
      <c r="MBZ13" s="538"/>
      <c r="MCA13" s="538"/>
      <c r="MCB13" s="538"/>
      <c r="MCC13" s="538"/>
      <c r="MCD13" s="538"/>
      <c r="MCE13" s="538"/>
      <c r="MCF13" s="538"/>
      <c r="MCG13" s="538"/>
      <c r="MCH13" s="538"/>
      <c r="MCI13" s="538"/>
      <c r="MCJ13" s="538"/>
      <c r="MCK13" s="538"/>
      <c r="MCL13" s="538"/>
      <c r="MCM13" s="538"/>
      <c r="MCN13" s="538"/>
      <c r="MCO13" s="538"/>
      <c r="MCP13" s="538"/>
      <c r="MCQ13" s="538"/>
      <c r="MCR13" s="538"/>
      <c r="MCS13" s="538"/>
      <c r="MCT13" s="538"/>
      <c r="MCU13" s="538"/>
      <c r="MCV13" s="538"/>
      <c r="MCW13" s="538"/>
      <c r="MCX13" s="538"/>
      <c r="MCY13" s="538"/>
      <c r="MCZ13" s="538"/>
      <c r="MDA13" s="538"/>
      <c r="MDB13" s="538"/>
      <c r="MDC13" s="538"/>
      <c r="MDD13" s="538"/>
      <c r="MDE13" s="538"/>
      <c r="MDF13" s="538"/>
      <c r="MDG13" s="538"/>
      <c r="MDH13" s="538"/>
      <c r="MDI13" s="538"/>
      <c r="MDJ13" s="538"/>
      <c r="MDK13" s="538"/>
      <c r="MDL13" s="538"/>
      <c r="MDM13" s="538"/>
      <c r="MDN13" s="538"/>
      <c r="MDO13" s="538"/>
      <c r="MDP13" s="538"/>
      <c r="MDQ13" s="538"/>
      <c r="MDR13" s="538"/>
      <c r="MDS13" s="538"/>
      <c r="MDT13" s="538"/>
      <c r="MDU13" s="538"/>
      <c r="MDV13" s="538"/>
      <c r="MDW13" s="538"/>
      <c r="MDX13" s="538"/>
      <c r="MDY13" s="538"/>
      <c r="MDZ13" s="538"/>
      <c r="MEA13" s="538"/>
      <c r="MEB13" s="538"/>
      <c r="MEC13" s="538"/>
      <c r="MED13" s="538"/>
      <c r="MEE13" s="538"/>
      <c r="MEF13" s="538"/>
      <c r="MEG13" s="538"/>
      <c r="MEH13" s="538"/>
      <c r="MEI13" s="538"/>
      <c r="MEJ13" s="538"/>
      <c r="MEK13" s="538"/>
      <c r="MEL13" s="538"/>
      <c r="MEM13" s="538"/>
      <c r="MEN13" s="538"/>
      <c r="MEO13" s="538"/>
      <c r="MEP13" s="538"/>
      <c r="MEQ13" s="538"/>
      <c r="MER13" s="538"/>
      <c r="MES13" s="538"/>
      <c r="MET13" s="538"/>
      <c r="MEU13" s="538"/>
      <c r="MEV13" s="538"/>
      <c r="MEW13" s="538"/>
      <c r="MEX13" s="538"/>
      <c r="MEY13" s="538"/>
      <c r="MEZ13" s="538"/>
      <c r="MFA13" s="538"/>
      <c r="MFB13" s="538"/>
      <c r="MFC13" s="538"/>
      <c r="MFD13" s="538"/>
      <c r="MFE13" s="538"/>
      <c r="MFF13" s="538"/>
      <c r="MFG13" s="538"/>
      <c r="MFH13" s="538"/>
      <c r="MFI13" s="538"/>
      <c r="MFJ13" s="538"/>
      <c r="MFK13" s="538"/>
      <c r="MFL13" s="538"/>
      <c r="MFM13" s="538"/>
      <c r="MFN13" s="538"/>
      <c r="MFO13" s="538"/>
      <c r="MFP13" s="538"/>
      <c r="MFQ13" s="538"/>
      <c r="MFR13" s="538"/>
      <c r="MFS13" s="538"/>
      <c r="MFT13" s="538"/>
      <c r="MFU13" s="538"/>
      <c r="MFV13" s="538"/>
      <c r="MFW13" s="538"/>
      <c r="MFX13" s="538"/>
      <c r="MFY13" s="538"/>
      <c r="MFZ13" s="538"/>
      <c r="MGA13" s="538"/>
      <c r="MGB13" s="538"/>
      <c r="MGC13" s="538"/>
      <c r="MGD13" s="538"/>
      <c r="MGE13" s="538"/>
      <c r="MGF13" s="538"/>
      <c r="MGG13" s="538"/>
      <c r="MGH13" s="538"/>
      <c r="MGI13" s="538"/>
      <c r="MGJ13" s="538"/>
      <c r="MGK13" s="538"/>
      <c r="MGL13" s="538"/>
      <c r="MGM13" s="538"/>
      <c r="MGN13" s="538"/>
      <c r="MGO13" s="538"/>
      <c r="MGP13" s="538"/>
      <c r="MGQ13" s="538"/>
      <c r="MGR13" s="538"/>
      <c r="MGS13" s="538"/>
      <c r="MGT13" s="538"/>
      <c r="MGU13" s="538"/>
      <c r="MGV13" s="538"/>
      <c r="MGW13" s="538"/>
      <c r="MGX13" s="538"/>
      <c r="MGY13" s="538"/>
      <c r="MGZ13" s="538"/>
      <c r="MHA13" s="538"/>
      <c r="MHB13" s="538"/>
      <c r="MHC13" s="538"/>
      <c r="MHD13" s="538"/>
      <c r="MHE13" s="538"/>
      <c r="MHF13" s="538"/>
      <c r="MHG13" s="538"/>
      <c r="MHH13" s="538"/>
      <c r="MHI13" s="538"/>
      <c r="MHJ13" s="538"/>
      <c r="MHK13" s="538"/>
      <c r="MHL13" s="538"/>
      <c r="MHM13" s="538"/>
      <c r="MHN13" s="538"/>
      <c r="MHO13" s="538"/>
      <c r="MHP13" s="538"/>
      <c r="MHQ13" s="538"/>
      <c r="MHR13" s="538"/>
      <c r="MHS13" s="538"/>
      <c r="MHT13" s="538"/>
      <c r="MHU13" s="538"/>
      <c r="MHV13" s="538"/>
      <c r="MHW13" s="538"/>
      <c r="MHX13" s="538"/>
      <c r="MHY13" s="538"/>
      <c r="MHZ13" s="538"/>
      <c r="MIA13" s="538"/>
      <c r="MIB13" s="538"/>
      <c r="MIC13" s="538"/>
      <c r="MID13" s="538"/>
      <c r="MIE13" s="538"/>
      <c r="MIF13" s="538"/>
      <c r="MIG13" s="538"/>
      <c r="MIH13" s="538"/>
      <c r="MII13" s="538"/>
      <c r="MIJ13" s="538"/>
      <c r="MIK13" s="538"/>
      <c r="MIL13" s="538"/>
      <c r="MIM13" s="538"/>
      <c r="MIN13" s="538"/>
      <c r="MIO13" s="538"/>
      <c r="MIP13" s="538"/>
      <c r="MIQ13" s="538"/>
      <c r="MIR13" s="538"/>
      <c r="MIS13" s="538"/>
      <c r="MIT13" s="538"/>
      <c r="MIU13" s="538"/>
      <c r="MIV13" s="538"/>
      <c r="MIW13" s="538"/>
      <c r="MIX13" s="538"/>
      <c r="MIY13" s="538"/>
      <c r="MIZ13" s="538"/>
      <c r="MJA13" s="538"/>
      <c r="MJB13" s="538"/>
      <c r="MJC13" s="538"/>
      <c r="MJD13" s="538"/>
      <c r="MJE13" s="538"/>
      <c r="MJF13" s="538"/>
      <c r="MJG13" s="538"/>
      <c r="MJH13" s="538"/>
      <c r="MJI13" s="538"/>
      <c r="MJJ13" s="538"/>
      <c r="MJK13" s="538"/>
      <c r="MJL13" s="538"/>
      <c r="MJM13" s="538"/>
      <c r="MJN13" s="538"/>
      <c r="MJO13" s="538"/>
      <c r="MJP13" s="538"/>
      <c r="MJQ13" s="538"/>
      <c r="MJR13" s="538"/>
      <c r="MJS13" s="538"/>
      <c r="MJT13" s="538"/>
      <c r="MJU13" s="538"/>
      <c r="MJV13" s="538"/>
      <c r="MJW13" s="538"/>
      <c r="MJX13" s="538"/>
      <c r="MJY13" s="538"/>
      <c r="MJZ13" s="538"/>
      <c r="MKA13" s="538"/>
      <c r="MKB13" s="538"/>
      <c r="MKC13" s="538"/>
      <c r="MKD13" s="538"/>
      <c r="MKE13" s="538"/>
      <c r="MKF13" s="538"/>
      <c r="MKG13" s="538"/>
      <c r="MKH13" s="538"/>
      <c r="MKI13" s="538"/>
      <c r="MKJ13" s="538"/>
      <c r="MKK13" s="538"/>
      <c r="MKL13" s="538"/>
      <c r="MKM13" s="538"/>
      <c r="MKN13" s="538"/>
      <c r="MKO13" s="538"/>
      <c r="MKP13" s="538"/>
      <c r="MKQ13" s="538"/>
      <c r="MKR13" s="538"/>
      <c r="MKS13" s="538"/>
      <c r="MKT13" s="538"/>
      <c r="MKU13" s="538"/>
      <c r="MKV13" s="538"/>
      <c r="MKW13" s="538"/>
      <c r="MKX13" s="538"/>
      <c r="MKY13" s="538"/>
      <c r="MKZ13" s="538"/>
      <c r="MLA13" s="538"/>
      <c r="MLB13" s="538"/>
      <c r="MLC13" s="538"/>
      <c r="MLD13" s="538"/>
      <c r="MLE13" s="538"/>
      <c r="MLF13" s="538"/>
      <c r="MLG13" s="538"/>
      <c r="MLH13" s="538"/>
      <c r="MLI13" s="538"/>
      <c r="MLJ13" s="538"/>
      <c r="MLK13" s="538"/>
      <c r="MLL13" s="538"/>
      <c r="MLM13" s="538"/>
      <c r="MLN13" s="538"/>
      <c r="MLO13" s="538"/>
      <c r="MLP13" s="538"/>
      <c r="MLQ13" s="538"/>
      <c r="MLR13" s="538"/>
      <c r="MLS13" s="538"/>
      <c r="MLT13" s="538"/>
      <c r="MLU13" s="538"/>
      <c r="MLV13" s="538"/>
      <c r="MLW13" s="538"/>
      <c r="MLX13" s="538"/>
      <c r="MLY13" s="538"/>
      <c r="MLZ13" s="538"/>
      <c r="MMA13" s="538"/>
      <c r="MMB13" s="538"/>
      <c r="MMC13" s="538"/>
      <c r="MMD13" s="538"/>
      <c r="MME13" s="538"/>
      <c r="MMF13" s="538"/>
      <c r="MMG13" s="538"/>
      <c r="MMH13" s="538"/>
      <c r="MMI13" s="538"/>
      <c r="MMJ13" s="538"/>
      <c r="MMK13" s="538"/>
      <c r="MML13" s="538"/>
      <c r="MMM13" s="538"/>
      <c r="MMN13" s="538"/>
      <c r="MMO13" s="538"/>
      <c r="MMP13" s="538"/>
      <c r="MMQ13" s="538"/>
      <c r="MMR13" s="538"/>
      <c r="MMS13" s="538"/>
      <c r="MMT13" s="538"/>
      <c r="MMU13" s="538"/>
      <c r="MMV13" s="538"/>
      <c r="MMW13" s="538"/>
      <c r="MMX13" s="538"/>
      <c r="MMY13" s="538"/>
      <c r="MMZ13" s="538"/>
      <c r="MNA13" s="538"/>
      <c r="MNB13" s="538"/>
      <c r="MNC13" s="538"/>
      <c r="MND13" s="538"/>
      <c r="MNE13" s="538"/>
      <c r="MNF13" s="538"/>
      <c r="MNG13" s="538"/>
      <c r="MNH13" s="538"/>
      <c r="MNI13" s="538"/>
      <c r="MNJ13" s="538"/>
      <c r="MNK13" s="538"/>
      <c r="MNL13" s="538"/>
      <c r="MNM13" s="538"/>
      <c r="MNN13" s="538"/>
      <c r="MNO13" s="538"/>
      <c r="MNP13" s="538"/>
      <c r="MNQ13" s="538"/>
      <c r="MNR13" s="538"/>
      <c r="MNS13" s="538"/>
      <c r="MNT13" s="538"/>
      <c r="MNU13" s="538"/>
      <c r="MNV13" s="538"/>
      <c r="MNW13" s="538"/>
      <c r="MNX13" s="538"/>
      <c r="MNY13" s="538"/>
      <c r="MNZ13" s="538"/>
      <c r="MOA13" s="538"/>
      <c r="MOB13" s="538"/>
      <c r="MOC13" s="538"/>
      <c r="MOD13" s="538"/>
      <c r="MOE13" s="538"/>
      <c r="MOF13" s="538"/>
      <c r="MOG13" s="538"/>
      <c r="MOH13" s="538"/>
      <c r="MOI13" s="538"/>
      <c r="MOJ13" s="538"/>
      <c r="MOK13" s="538"/>
      <c r="MOL13" s="538"/>
      <c r="MOM13" s="538"/>
      <c r="MON13" s="538"/>
      <c r="MOO13" s="538"/>
      <c r="MOP13" s="538"/>
      <c r="MOQ13" s="538"/>
      <c r="MOR13" s="538"/>
      <c r="MOS13" s="538"/>
      <c r="MOT13" s="538"/>
      <c r="MOU13" s="538"/>
      <c r="MOV13" s="538"/>
      <c r="MOW13" s="538"/>
      <c r="MOX13" s="538"/>
      <c r="MOY13" s="538"/>
      <c r="MOZ13" s="538"/>
      <c r="MPA13" s="538"/>
      <c r="MPB13" s="538"/>
      <c r="MPC13" s="538"/>
      <c r="MPD13" s="538"/>
      <c r="MPE13" s="538"/>
      <c r="MPF13" s="538"/>
      <c r="MPG13" s="538"/>
      <c r="MPH13" s="538"/>
      <c r="MPI13" s="538"/>
      <c r="MPJ13" s="538"/>
      <c r="MPK13" s="538"/>
      <c r="MPL13" s="538"/>
      <c r="MPM13" s="538"/>
      <c r="MPN13" s="538"/>
      <c r="MPO13" s="538"/>
      <c r="MPP13" s="538"/>
      <c r="MPQ13" s="538"/>
      <c r="MPR13" s="538"/>
      <c r="MPS13" s="538"/>
      <c r="MPT13" s="538"/>
      <c r="MPU13" s="538"/>
      <c r="MPV13" s="538"/>
      <c r="MPW13" s="538"/>
      <c r="MPX13" s="538"/>
      <c r="MPY13" s="538"/>
      <c r="MPZ13" s="538"/>
      <c r="MQA13" s="538"/>
      <c r="MQB13" s="538"/>
      <c r="MQC13" s="538"/>
      <c r="MQD13" s="538"/>
      <c r="MQE13" s="538"/>
      <c r="MQF13" s="538"/>
      <c r="MQG13" s="538"/>
      <c r="MQH13" s="538"/>
      <c r="MQI13" s="538"/>
      <c r="MQJ13" s="538"/>
      <c r="MQK13" s="538"/>
      <c r="MQL13" s="538"/>
      <c r="MQM13" s="538"/>
      <c r="MQN13" s="538"/>
      <c r="MQO13" s="538"/>
      <c r="MQP13" s="538"/>
      <c r="MQQ13" s="538"/>
      <c r="MQR13" s="538"/>
      <c r="MQS13" s="538"/>
      <c r="MQT13" s="538"/>
      <c r="MQU13" s="538"/>
      <c r="MQV13" s="538"/>
      <c r="MQW13" s="538"/>
      <c r="MQX13" s="538"/>
      <c r="MQY13" s="538"/>
      <c r="MQZ13" s="538"/>
      <c r="MRA13" s="538"/>
      <c r="MRB13" s="538"/>
      <c r="MRC13" s="538"/>
      <c r="MRD13" s="538"/>
      <c r="MRE13" s="538"/>
      <c r="MRF13" s="538"/>
      <c r="MRG13" s="538"/>
      <c r="MRH13" s="538"/>
      <c r="MRI13" s="538"/>
      <c r="MRJ13" s="538"/>
      <c r="MRK13" s="538"/>
      <c r="MRL13" s="538"/>
      <c r="MRM13" s="538"/>
      <c r="MRN13" s="538"/>
      <c r="MRO13" s="538"/>
      <c r="MRP13" s="538"/>
      <c r="MRQ13" s="538"/>
      <c r="MRR13" s="538"/>
      <c r="MRS13" s="538"/>
      <c r="MRT13" s="538"/>
      <c r="MRU13" s="538"/>
      <c r="MRV13" s="538"/>
      <c r="MRW13" s="538"/>
      <c r="MRX13" s="538"/>
      <c r="MRY13" s="538"/>
      <c r="MRZ13" s="538"/>
      <c r="MSA13" s="538"/>
      <c r="MSB13" s="538"/>
      <c r="MSC13" s="538"/>
      <c r="MSD13" s="538"/>
      <c r="MSE13" s="538"/>
      <c r="MSF13" s="538"/>
      <c r="MSG13" s="538"/>
      <c r="MSH13" s="538"/>
      <c r="MSI13" s="538"/>
      <c r="MSJ13" s="538"/>
      <c r="MSK13" s="538"/>
      <c r="MSL13" s="538"/>
      <c r="MSM13" s="538"/>
      <c r="MSN13" s="538"/>
      <c r="MSO13" s="538"/>
      <c r="MSP13" s="538"/>
      <c r="MSQ13" s="538"/>
      <c r="MSR13" s="538"/>
      <c r="MSS13" s="538"/>
      <c r="MST13" s="538"/>
      <c r="MSU13" s="538"/>
      <c r="MSV13" s="538"/>
      <c r="MSW13" s="538"/>
      <c r="MSX13" s="538"/>
      <c r="MSY13" s="538"/>
      <c r="MSZ13" s="538"/>
      <c r="MTA13" s="538"/>
      <c r="MTB13" s="538"/>
      <c r="MTC13" s="538"/>
      <c r="MTD13" s="538"/>
      <c r="MTE13" s="538"/>
      <c r="MTF13" s="538"/>
      <c r="MTG13" s="538"/>
      <c r="MTH13" s="538"/>
      <c r="MTI13" s="538"/>
      <c r="MTJ13" s="538"/>
      <c r="MTK13" s="538"/>
      <c r="MTL13" s="538"/>
      <c r="MTM13" s="538"/>
      <c r="MTN13" s="538"/>
      <c r="MTO13" s="538"/>
      <c r="MTP13" s="538"/>
      <c r="MTQ13" s="538"/>
      <c r="MTR13" s="538"/>
      <c r="MTS13" s="538"/>
      <c r="MTT13" s="538"/>
      <c r="MTU13" s="538"/>
      <c r="MTV13" s="538"/>
      <c r="MTW13" s="538"/>
      <c r="MTX13" s="538"/>
      <c r="MTY13" s="538"/>
      <c r="MTZ13" s="538"/>
      <c r="MUA13" s="538"/>
      <c r="MUB13" s="538"/>
      <c r="MUC13" s="538"/>
      <c r="MUD13" s="538"/>
      <c r="MUE13" s="538"/>
      <c r="MUF13" s="538"/>
      <c r="MUG13" s="538"/>
      <c r="MUH13" s="538"/>
      <c r="MUI13" s="538"/>
      <c r="MUJ13" s="538"/>
      <c r="MUK13" s="538"/>
      <c r="MUL13" s="538"/>
      <c r="MUM13" s="538"/>
      <c r="MUN13" s="538"/>
      <c r="MUO13" s="538"/>
      <c r="MUP13" s="538"/>
      <c r="MUQ13" s="538"/>
      <c r="MUR13" s="538"/>
      <c r="MUS13" s="538"/>
      <c r="MUT13" s="538"/>
      <c r="MUU13" s="538"/>
      <c r="MUV13" s="538"/>
      <c r="MUW13" s="538"/>
      <c r="MUX13" s="538"/>
      <c r="MUY13" s="538"/>
      <c r="MUZ13" s="538"/>
      <c r="MVA13" s="538"/>
      <c r="MVB13" s="538"/>
      <c r="MVC13" s="538"/>
      <c r="MVD13" s="538"/>
      <c r="MVE13" s="538"/>
      <c r="MVF13" s="538"/>
      <c r="MVG13" s="538"/>
      <c r="MVH13" s="538"/>
      <c r="MVI13" s="538"/>
      <c r="MVJ13" s="538"/>
      <c r="MVK13" s="538"/>
      <c r="MVL13" s="538"/>
      <c r="MVM13" s="538"/>
      <c r="MVN13" s="538"/>
      <c r="MVO13" s="538"/>
      <c r="MVP13" s="538"/>
      <c r="MVQ13" s="538"/>
      <c r="MVR13" s="538"/>
      <c r="MVS13" s="538"/>
      <c r="MVT13" s="538"/>
      <c r="MVU13" s="538"/>
      <c r="MVV13" s="538"/>
      <c r="MVW13" s="538"/>
      <c r="MVX13" s="538"/>
      <c r="MVY13" s="538"/>
      <c r="MVZ13" s="538"/>
      <c r="MWA13" s="538"/>
      <c r="MWB13" s="538"/>
      <c r="MWC13" s="538"/>
      <c r="MWD13" s="538"/>
      <c r="MWE13" s="538"/>
      <c r="MWF13" s="538"/>
      <c r="MWG13" s="538"/>
      <c r="MWH13" s="538"/>
      <c r="MWI13" s="538"/>
      <c r="MWJ13" s="538"/>
      <c r="MWK13" s="538"/>
      <c r="MWL13" s="538"/>
      <c r="MWM13" s="538"/>
      <c r="MWN13" s="538"/>
      <c r="MWO13" s="538"/>
      <c r="MWP13" s="538"/>
      <c r="MWQ13" s="538"/>
      <c r="MWR13" s="538"/>
      <c r="MWS13" s="538"/>
      <c r="MWT13" s="538"/>
      <c r="MWU13" s="538"/>
      <c r="MWV13" s="538"/>
      <c r="MWW13" s="538"/>
      <c r="MWX13" s="538"/>
      <c r="MWY13" s="538"/>
      <c r="MWZ13" s="538"/>
      <c r="MXA13" s="538"/>
      <c r="MXB13" s="538"/>
      <c r="MXC13" s="538"/>
      <c r="MXD13" s="538"/>
      <c r="MXE13" s="538"/>
      <c r="MXF13" s="538"/>
      <c r="MXG13" s="538"/>
      <c r="MXH13" s="538"/>
      <c r="MXI13" s="538"/>
      <c r="MXJ13" s="538"/>
      <c r="MXK13" s="538"/>
      <c r="MXL13" s="538"/>
      <c r="MXM13" s="538"/>
      <c r="MXN13" s="538"/>
      <c r="MXO13" s="538"/>
      <c r="MXP13" s="538"/>
      <c r="MXQ13" s="538"/>
      <c r="MXR13" s="538"/>
      <c r="MXS13" s="538"/>
      <c r="MXT13" s="538"/>
      <c r="MXU13" s="538"/>
      <c r="MXV13" s="538"/>
      <c r="MXW13" s="538"/>
      <c r="MXX13" s="538"/>
      <c r="MXY13" s="538"/>
      <c r="MXZ13" s="538"/>
      <c r="MYA13" s="538"/>
      <c r="MYB13" s="538"/>
      <c r="MYC13" s="538"/>
      <c r="MYD13" s="538"/>
      <c r="MYE13" s="538"/>
      <c r="MYF13" s="538"/>
      <c r="MYG13" s="538"/>
      <c r="MYH13" s="538"/>
      <c r="MYI13" s="538"/>
      <c r="MYJ13" s="538"/>
      <c r="MYK13" s="538"/>
      <c r="MYL13" s="538"/>
      <c r="MYM13" s="538"/>
      <c r="MYN13" s="538"/>
      <c r="MYO13" s="538"/>
      <c r="MYP13" s="538"/>
      <c r="MYQ13" s="538"/>
      <c r="MYR13" s="538"/>
      <c r="MYS13" s="538"/>
      <c r="MYT13" s="538"/>
      <c r="MYU13" s="538"/>
      <c r="MYV13" s="538"/>
      <c r="MYW13" s="538"/>
      <c r="MYX13" s="538"/>
      <c r="MYY13" s="538"/>
      <c r="MYZ13" s="538"/>
      <c r="MZA13" s="538"/>
      <c r="MZB13" s="538"/>
      <c r="MZC13" s="538"/>
      <c r="MZD13" s="538"/>
      <c r="MZE13" s="538"/>
      <c r="MZF13" s="538"/>
      <c r="MZG13" s="538"/>
      <c r="MZH13" s="538"/>
      <c r="MZI13" s="538"/>
      <c r="MZJ13" s="538"/>
      <c r="MZK13" s="538"/>
      <c r="MZL13" s="538"/>
      <c r="MZM13" s="538"/>
      <c r="MZN13" s="538"/>
      <c r="MZO13" s="538"/>
      <c r="MZP13" s="538"/>
      <c r="MZQ13" s="538"/>
      <c r="MZR13" s="538"/>
      <c r="MZS13" s="538"/>
      <c r="MZT13" s="538"/>
      <c r="MZU13" s="538"/>
      <c r="MZV13" s="538"/>
      <c r="MZW13" s="538"/>
      <c r="MZX13" s="538"/>
      <c r="MZY13" s="538"/>
      <c r="MZZ13" s="538"/>
      <c r="NAA13" s="538"/>
      <c r="NAB13" s="538"/>
      <c r="NAC13" s="538"/>
      <c r="NAD13" s="538"/>
      <c r="NAE13" s="538"/>
      <c r="NAF13" s="538"/>
      <c r="NAG13" s="538"/>
      <c r="NAH13" s="538"/>
      <c r="NAI13" s="538"/>
      <c r="NAJ13" s="538"/>
      <c r="NAK13" s="538"/>
      <c r="NAL13" s="538"/>
      <c r="NAM13" s="538"/>
      <c r="NAN13" s="538"/>
      <c r="NAO13" s="538"/>
      <c r="NAP13" s="538"/>
      <c r="NAQ13" s="538"/>
      <c r="NAR13" s="538"/>
      <c r="NAS13" s="538"/>
      <c r="NAT13" s="538"/>
      <c r="NAU13" s="538"/>
      <c r="NAV13" s="538"/>
      <c r="NAW13" s="538"/>
      <c r="NAX13" s="538"/>
      <c r="NAY13" s="538"/>
      <c r="NAZ13" s="538"/>
      <c r="NBA13" s="538"/>
      <c r="NBB13" s="538"/>
      <c r="NBC13" s="538"/>
      <c r="NBD13" s="538"/>
      <c r="NBE13" s="538"/>
      <c r="NBF13" s="538"/>
      <c r="NBG13" s="538"/>
      <c r="NBH13" s="538"/>
      <c r="NBI13" s="538"/>
      <c r="NBJ13" s="538"/>
      <c r="NBK13" s="538"/>
      <c r="NBL13" s="538"/>
      <c r="NBM13" s="538"/>
      <c r="NBN13" s="538"/>
      <c r="NBO13" s="538"/>
      <c r="NBP13" s="538"/>
      <c r="NBQ13" s="538"/>
      <c r="NBR13" s="538"/>
      <c r="NBS13" s="538"/>
      <c r="NBT13" s="538"/>
      <c r="NBU13" s="538"/>
      <c r="NBV13" s="538"/>
      <c r="NBW13" s="538"/>
      <c r="NBX13" s="538"/>
      <c r="NBY13" s="538"/>
      <c r="NBZ13" s="538"/>
      <c r="NCA13" s="538"/>
      <c r="NCB13" s="538"/>
      <c r="NCC13" s="538"/>
      <c r="NCD13" s="538"/>
      <c r="NCE13" s="538"/>
      <c r="NCF13" s="538"/>
      <c r="NCG13" s="538"/>
      <c r="NCH13" s="538"/>
      <c r="NCI13" s="538"/>
      <c r="NCJ13" s="538"/>
      <c r="NCK13" s="538"/>
      <c r="NCL13" s="538"/>
      <c r="NCM13" s="538"/>
      <c r="NCN13" s="538"/>
      <c r="NCO13" s="538"/>
      <c r="NCP13" s="538"/>
      <c r="NCQ13" s="538"/>
      <c r="NCR13" s="538"/>
      <c r="NCS13" s="538"/>
      <c r="NCT13" s="538"/>
      <c r="NCU13" s="538"/>
      <c r="NCV13" s="538"/>
      <c r="NCW13" s="538"/>
      <c r="NCX13" s="538"/>
      <c r="NCY13" s="538"/>
      <c r="NCZ13" s="538"/>
      <c r="NDA13" s="538"/>
      <c r="NDB13" s="538"/>
      <c r="NDC13" s="538"/>
      <c r="NDD13" s="538"/>
      <c r="NDE13" s="538"/>
      <c r="NDF13" s="538"/>
      <c r="NDG13" s="538"/>
      <c r="NDH13" s="538"/>
      <c r="NDI13" s="538"/>
      <c r="NDJ13" s="538"/>
      <c r="NDK13" s="538"/>
      <c r="NDL13" s="538"/>
      <c r="NDM13" s="538"/>
      <c r="NDN13" s="538"/>
      <c r="NDO13" s="538"/>
      <c r="NDP13" s="538"/>
      <c r="NDQ13" s="538"/>
      <c r="NDR13" s="538"/>
      <c r="NDS13" s="538"/>
      <c r="NDT13" s="538"/>
      <c r="NDU13" s="538"/>
      <c r="NDV13" s="538"/>
      <c r="NDW13" s="538"/>
      <c r="NDX13" s="538"/>
      <c r="NDY13" s="538"/>
      <c r="NDZ13" s="538"/>
      <c r="NEA13" s="538"/>
      <c r="NEB13" s="538"/>
      <c r="NEC13" s="538"/>
      <c r="NED13" s="538"/>
      <c r="NEE13" s="538"/>
      <c r="NEF13" s="538"/>
      <c r="NEG13" s="538"/>
      <c r="NEH13" s="538"/>
      <c r="NEI13" s="538"/>
      <c r="NEJ13" s="538"/>
      <c r="NEK13" s="538"/>
      <c r="NEL13" s="538"/>
      <c r="NEM13" s="538"/>
      <c r="NEN13" s="538"/>
      <c r="NEO13" s="538"/>
      <c r="NEP13" s="538"/>
      <c r="NEQ13" s="538"/>
      <c r="NER13" s="538"/>
      <c r="NES13" s="538"/>
      <c r="NET13" s="538"/>
      <c r="NEU13" s="538"/>
      <c r="NEV13" s="538"/>
      <c r="NEW13" s="538"/>
      <c r="NEX13" s="538"/>
      <c r="NEY13" s="538"/>
      <c r="NEZ13" s="538"/>
      <c r="NFA13" s="538"/>
      <c r="NFB13" s="538"/>
      <c r="NFC13" s="538"/>
      <c r="NFD13" s="538"/>
      <c r="NFE13" s="538"/>
      <c r="NFF13" s="538"/>
      <c r="NFG13" s="538"/>
      <c r="NFH13" s="538"/>
      <c r="NFI13" s="538"/>
      <c r="NFJ13" s="538"/>
      <c r="NFK13" s="538"/>
      <c r="NFL13" s="538"/>
      <c r="NFM13" s="538"/>
      <c r="NFN13" s="538"/>
      <c r="NFO13" s="538"/>
      <c r="NFP13" s="538"/>
      <c r="NFQ13" s="538"/>
      <c r="NFR13" s="538"/>
      <c r="NFS13" s="538"/>
      <c r="NFT13" s="538"/>
      <c r="NFU13" s="538"/>
      <c r="NFV13" s="538"/>
      <c r="NFW13" s="538"/>
      <c r="NFX13" s="538"/>
      <c r="NFY13" s="538"/>
      <c r="NFZ13" s="538"/>
      <c r="NGA13" s="538"/>
      <c r="NGB13" s="538"/>
      <c r="NGC13" s="538"/>
      <c r="NGD13" s="538"/>
      <c r="NGE13" s="538"/>
      <c r="NGF13" s="538"/>
      <c r="NGG13" s="538"/>
      <c r="NGH13" s="538"/>
      <c r="NGI13" s="538"/>
      <c r="NGJ13" s="538"/>
      <c r="NGK13" s="538"/>
      <c r="NGL13" s="538"/>
      <c r="NGM13" s="538"/>
      <c r="NGN13" s="538"/>
      <c r="NGO13" s="538"/>
      <c r="NGP13" s="538"/>
      <c r="NGQ13" s="538"/>
      <c r="NGR13" s="538"/>
      <c r="NGS13" s="538"/>
      <c r="NGT13" s="538"/>
      <c r="NGU13" s="538"/>
      <c r="NGV13" s="538"/>
      <c r="NGW13" s="538"/>
      <c r="NGX13" s="538"/>
      <c r="NGY13" s="538"/>
      <c r="NGZ13" s="538"/>
      <c r="NHA13" s="538"/>
      <c r="NHB13" s="538"/>
      <c r="NHC13" s="538"/>
      <c r="NHD13" s="538"/>
      <c r="NHE13" s="538"/>
      <c r="NHF13" s="538"/>
      <c r="NHG13" s="538"/>
      <c r="NHH13" s="538"/>
      <c r="NHI13" s="538"/>
      <c r="NHJ13" s="538"/>
      <c r="NHK13" s="538"/>
      <c r="NHL13" s="538"/>
      <c r="NHM13" s="538"/>
      <c r="NHN13" s="538"/>
      <c r="NHO13" s="538"/>
      <c r="NHP13" s="538"/>
      <c r="NHQ13" s="538"/>
      <c r="NHR13" s="538"/>
      <c r="NHS13" s="538"/>
      <c r="NHT13" s="538"/>
      <c r="NHU13" s="538"/>
      <c r="NHV13" s="538"/>
      <c r="NHW13" s="538"/>
      <c r="NHX13" s="538"/>
      <c r="NHY13" s="538"/>
      <c r="NHZ13" s="538"/>
      <c r="NIA13" s="538"/>
      <c r="NIB13" s="538"/>
      <c r="NIC13" s="538"/>
      <c r="NID13" s="538"/>
      <c r="NIE13" s="538"/>
      <c r="NIF13" s="538"/>
      <c r="NIG13" s="538"/>
      <c r="NIH13" s="538"/>
      <c r="NII13" s="538"/>
      <c r="NIJ13" s="538"/>
      <c r="NIK13" s="538"/>
      <c r="NIL13" s="538"/>
      <c r="NIM13" s="538"/>
      <c r="NIN13" s="538"/>
      <c r="NIO13" s="538"/>
      <c r="NIP13" s="538"/>
      <c r="NIQ13" s="538"/>
      <c r="NIR13" s="538"/>
      <c r="NIS13" s="538"/>
      <c r="NIT13" s="538"/>
      <c r="NIU13" s="538"/>
      <c r="NIV13" s="538"/>
      <c r="NIW13" s="538"/>
      <c r="NIX13" s="538"/>
      <c r="NIY13" s="538"/>
      <c r="NIZ13" s="538"/>
      <c r="NJA13" s="538"/>
      <c r="NJB13" s="538"/>
      <c r="NJC13" s="538"/>
      <c r="NJD13" s="538"/>
      <c r="NJE13" s="538"/>
      <c r="NJF13" s="538"/>
      <c r="NJG13" s="538"/>
      <c r="NJH13" s="538"/>
      <c r="NJI13" s="538"/>
      <c r="NJJ13" s="538"/>
      <c r="NJK13" s="538"/>
      <c r="NJL13" s="538"/>
      <c r="NJM13" s="538"/>
      <c r="NJN13" s="538"/>
      <c r="NJO13" s="538"/>
      <c r="NJP13" s="538"/>
      <c r="NJQ13" s="538"/>
      <c r="NJR13" s="538"/>
      <c r="NJS13" s="538"/>
      <c r="NJT13" s="538"/>
      <c r="NJU13" s="538"/>
      <c r="NJV13" s="538"/>
      <c r="NJW13" s="538"/>
      <c r="NJX13" s="538"/>
      <c r="NJY13" s="538"/>
      <c r="NJZ13" s="538"/>
      <c r="NKA13" s="538"/>
      <c r="NKB13" s="538"/>
      <c r="NKC13" s="538"/>
      <c r="NKD13" s="538"/>
      <c r="NKE13" s="538"/>
      <c r="NKF13" s="538"/>
      <c r="NKG13" s="538"/>
      <c r="NKH13" s="538"/>
      <c r="NKI13" s="538"/>
      <c r="NKJ13" s="538"/>
      <c r="NKK13" s="538"/>
      <c r="NKL13" s="538"/>
      <c r="NKM13" s="538"/>
      <c r="NKN13" s="538"/>
      <c r="NKO13" s="538"/>
      <c r="NKP13" s="538"/>
      <c r="NKQ13" s="538"/>
      <c r="NKR13" s="538"/>
      <c r="NKS13" s="538"/>
      <c r="NKT13" s="538"/>
      <c r="NKU13" s="538"/>
      <c r="NKV13" s="538"/>
      <c r="NKW13" s="538"/>
      <c r="NKX13" s="538"/>
      <c r="NKY13" s="538"/>
      <c r="NKZ13" s="538"/>
      <c r="NLA13" s="538"/>
      <c r="NLB13" s="538"/>
      <c r="NLC13" s="538"/>
      <c r="NLD13" s="538"/>
      <c r="NLE13" s="538"/>
      <c r="NLF13" s="538"/>
      <c r="NLG13" s="538"/>
      <c r="NLH13" s="538"/>
      <c r="NLI13" s="538"/>
      <c r="NLJ13" s="538"/>
      <c r="NLK13" s="538"/>
      <c r="NLL13" s="538"/>
      <c r="NLM13" s="538"/>
      <c r="NLN13" s="538"/>
      <c r="NLO13" s="538"/>
      <c r="NLP13" s="538"/>
      <c r="NLQ13" s="538"/>
      <c r="NLR13" s="538"/>
      <c r="NLS13" s="538"/>
      <c r="NLT13" s="538"/>
      <c r="NLU13" s="538"/>
      <c r="NLV13" s="538"/>
      <c r="NLW13" s="538"/>
      <c r="NLX13" s="538"/>
      <c r="NLY13" s="538"/>
      <c r="NLZ13" s="538"/>
      <c r="NMA13" s="538"/>
      <c r="NMB13" s="538"/>
      <c r="NMC13" s="538"/>
      <c r="NMD13" s="538"/>
      <c r="NME13" s="538"/>
      <c r="NMF13" s="538"/>
      <c r="NMG13" s="538"/>
      <c r="NMH13" s="538"/>
      <c r="NMI13" s="538"/>
      <c r="NMJ13" s="538"/>
      <c r="NMK13" s="538"/>
      <c r="NML13" s="538"/>
      <c r="NMM13" s="538"/>
      <c r="NMN13" s="538"/>
      <c r="NMO13" s="538"/>
      <c r="NMP13" s="538"/>
      <c r="NMQ13" s="538"/>
      <c r="NMR13" s="538"/>
      <c r="NMS13" s="538"/>
      <c r="NMT13" s="538"/>
      <c r="NMU13" s="538"/>
      <c r="NMV13" s="538"/>
      <c r="NMW13" s="538"/>
      <c r="NMX13" s="538"/>
      <c r="NMY13" s="538"/>
      <c r="NMZ13" s="538"/>
      <c r="NNA13" s="538"/>
      <c r="NNB13" s="538"/>
      <c r="NNC13" s="538"/>
      <c r="NND13" s="538"/>
      <c r="NNE13" s="538"/>
      <c r="NNF13" s="538"/>
      <c r="NNG13" s="538"/>
      <c r="NNH13" s="538"/>
      <c r="NNI13" s="538"/>
      <c r="NNJ13" s="538"/>
      <c r="NNK13" s="538"/>
      <c r="NNL13" s="538"/>
      <c r="NNM13" s="538"/>
      <c r="NNN13" s="538"/>
      <c r="NNO13" s="538"/>
      <c r="NNP13" s="538"/>
      <c r="NNQ13" s="538"/>
      <c r="NNR13" s="538"/>
      <c r="NNS13" s="538"/>
      <c r="NNT13" s="538"/>
      <c r="NNU13" s="538"/>
      <c r="NNV13" s="538"/>
      <c r="NNW13" s="538"/>
      <c r="NNX13" s="538"/>
      <c r="NNY13" s="538"/>
      <c r="NNZ13" s="538"/>
      <c r="NOA13" s="538"/>
      <c r="NOB13" s="538"/>
      <c r="NOC13" s="538"/>
      <c r="NOD13" s="538"/>
      <c r="NOE13" s="538"/>
      <c r="NOF13" s="538"/>
      <c r="NOG13" s="538"/>
      <c r="NOH13" s="538"/>
      <c r="NOI13" s="538"/>
      <c r="NOJ13" s="538"/>
      <c r="NOK13" s="538"/>
      <c r="NOL13" s="538"/>
      <c r="NOM13" s="538"/>
      <c r="NON13" s="538"/>
      <c r="NOO13" s="538"/>
      <c r="NOP13" s="538"/>
      <c r="NOQ13" s="538"/>
      <c r="NOR13" s="538"/>
      <c r="NOS13" s="538"/>
      <c r="NOT13" s="538"/>
      <c r="NOU13" s="538"/>
      <c r="NOV13" s="538"/>
      <c r="NOW13" s="538"/>
      <c r="NOX13" s="538"/>
      <c r="NOY13" s="538"/>
      <c r="NOZ13" s="538"/>
      <c r="NPA13" s="538"/>
      <c r="NPB13" s="538"/>
      <c r="NPC13" s="538"/>
      <c r="NPD13" s="538"/>
      <c r="NPE13" s="538"/>
      <c r="NPF13" s="538"/>
      <c r="NPG13" s="538"/>
      <c r="NPH13" s="538"/>
      <c r="NPI13" s="538"/>
      <c r="NPJ13" s="538"/>
      <c r="NPK13" s="538"/>
      <c r="NPL13" s="538"/>
      <c r="NPM13" s="538"/>
      <c r="NPN13" s="538"/>
      <c r="NPO13" s="538"/>
      <c r="NPP13" s="538"/>
      <c r="NPQ13" s="538"/>
      <c r="NPR13" s="538"/>
      <c r="NPS13" s="538"/>
      <c r="NPT13" s="538"/>
      <c r="NPU13" s="538"/>
      <c r="NPV13" s="538"/>
      <c r="NPW13" s="538"/>
      <c r="NPX13" s="538"/>
      <c r="NPY13" s="538"/>
      <c r="NPZ13" s="538"/>
      <c r="NQA13" s="538"/>
      <c r="NQB13" s="538"/>
      <c r="NQC13" s="538"/>
      <c r="NQD13" s="538"/>
      <c r="NQE13" s="538"/>
      <c r="NQF13" s="538"/>
      <c r="NQG13" s="538"/>
      <c r="NQH13" s="538"/>
      <c r="NQI13" s="538"/>
      <c r="NQJ13" s="538"/>
      <c r="NQK13" s="538"/>
      <c r="NQL13" s="538"/>
      <c r="NQM13" s="538"/>
      <c r="NQN13" s="538"/>
      <c r="NQO13" s="538"/>
      <c r="NQP13" s="538"/>
      <c r="NQQ13" s="538"/>
      <c r="NQR13" s="538"/>
      <c r="NQS13" s="538"/>
      <c r="NQT13" s="538"/>
      <c r="NQU13" s="538"/>
      <c r="NQV13" s="538"/>
      <c r="NQW13" s="538"/>
      <c r="NQX13" s="538"/>
      <c r="NQY13" s="538"/>
      <c r="NQZ13" s="538"/>
      <c r="NRA13" s="538"/>
      <c r="NRB13" s="538"/>
      <c r="NRC13" s="538"/>
      <c r="NRD13" s="538"/>
      <c r="NRE13" s="538"/>
      <c r="NRF13" s="538"/>
      <c r="NRG13" s="538"/>
      <c r="NRH13" s="538"/>
      <c r="NRI13" s="538"/>
      <c r="NRJ13" s="538"/>
      <c r="NRK13" s="538"/>
      <c r="NRL13" s="538"/>
      <c r="NRM13" s="538"/>
      <c r="NRN13" s="538"/>
      <c r="NRO13" s="538"/>
      <c r="NRP13" s="538"/>
      <c r="NRQ13" s="538"/>
      <c r="NRR13" s="538"/>
      <c r="NRS13" s="538"/>
      <c r="NRT13" s="538"/>
      <c r="NRU13" s="538"/>
      <c r="NRV13" s="538"/>
      <c r="NRW13" s="538"/>
      <c r="NRX13" s="538"/>
      <c r="NRY13" s="538"/>
      <c r="NRZ13" s="538"/>
      <c r="NSA13" s="538"/>
      <c r="NSB13" s="538"/>
      <c r="NSC13" s="538"/>
      <c r="NSD13" s="538"/>
      <c r="NSE13" s="538"/>
      <c r="NSF13" s="538"/>
      <c r="NSG13" s="538"/>
      <c r="NSH13" s="538"/>
      <c r="NSI13" s="538"/>
      <c r="NSJ13" s="538"/>
      <c r="NSK13" s="538"/>
      <c r="NSL13" s="538"/>
      <c r="NSM13" s="538"/>
      <c r="NSN13" s="538"/>
      <c r="NSO13" s="538"/>
      <c r="NSP13" s="538"/>
      <c r="NSQ13" s="538"/>
      <c r="NSR13" s="538"/>
      <c r="NSS13" s="538"/>
      <c r="NST13" s="538"/>
      <c r="NSU13" s="538"/>
      <c r="NSV13" s="538"/>
      <c r="NSW13" s="538"/>
      <c r="NSX13" s="538"/>
      <c r="NSY13" s="538"/>
      <c r="NSZ13" s="538"/>
      <c r="NTA13" s="538"/>
      <c r="NTB13" s="538"/>
      <c r="NTC13" s="538"/>
      <c r="NTD13" s="538"/>
      <c r="NTE13" s="538"/>
      <c r="NTF13" s="538"/>
      <c r="NTG13" s="538"/>
      <c r="NTH13" s="538"/>
      <c r="NTI13" s="538"/>
      <c r="NTJ13" s="538"/>
      <c r="NTK13" s="538"/>
      <c r="NTL13" s="538"/>
      <c r="NTM13" s="538"/>
      <c r="NTN13" s="538"/>
      <c r="NTO13" s="538"/>
      <c r="NTP13" s="538"/>
      <c r="NTQ13" s="538"/>
      <c r="NTR13" s="538"/>
      <c r="NTS13" s="538"/>
      <c r="NTT13" s="538"/>
      <c r="NTU13" s="538"/>
      <c r="NTV13" s="538"/>
      <c r="NTW13" s="538"/>
      <c r="NTX13" s="538"/>
      <c r="NTY13" s="538"/>
      <c r="NTZ13" s="538"/>
      <c r="NUA13" s="538"/>
      <c r="NUB13" s="538"/>
      <c r="NUC13" s="538"/>
      <c r="NUD13" s="538"/>
      <c r="NUE13" s="538"/>
      <c r="NUF13" s="538"/>
      <c r="NUG13" s="538"/>
      <c r="NUH13" s="538"/>
      <c r="NUI13" s="538"/>
      <c r="NUJ13" s="538"/>
      <c r="NUK13" s="538"/>
      <c r="NUL13" s="538"/>
      <c r="NUM13" s="538"/>
      <c r="NUN13" s="538"/>
      <c r="NUO13" s="538"/>
      <c r="NUP13" s="538"/>
      <c r="NUQ13" s="538"/>
      <c r="NUR13" s="538"/>
      <c r="NUS13" s="538"/>
      <c r="NUT13" s="538"/>
      <c r="NUU13" s="538"/>
      <c r="NUV13" s="538"/>
      <c r="NUW13" s="538"/>
      <c r="NUX13" s="538"/>
      <c r="NUY13" s="538"/>
      <c r="NUZ13" s="538"/>
      <c r="NVA13" s="538"/>
      <c r="NVB13" s="538"/>
      <c r="NVC13" s="538"/>
      <c r="NVD13" s="538"/>
      <c r="NVE13" s="538"/>
      <c r="NVF13" s="538"/>
      <c r="NVG13" s="538"/>
      <c r="NVH13" s="538"/>
      <c r="NVI13" s="538"/>
      <c r="NVJ13" s="538"/>
      <c r="NVK13" s="538"/>
      <c r="NVL13" s="538"/>
      <c r="NVM13" s="538"/>
      <c r="NVN13" s="538"/>
      <c r="NVO13" s="538"/>
      <c r="NVP13" s="538"/>
      <c r="NVQ13" s="538"/>
      <c r="NVR13" s="538"/>
      <c r="NVS13" s="538"/>
      <c r="NVT13" s="538"/>
      <c r="NVU13" s="538"/>
      <c r="NVV13" s="538"/>
      <c r="NVW13" s="538"/>
      <c r="NVX13" s="538"/>
      <c r="NVY13" s="538"/>
      <c r="NVZ13" s="538"/>
      <c r="NWA13" s="538"/>
      <c r="NWB13" s="538"/>
      <c r="NWC13" s="538"/>
      <c r="NWD13" s="538"/>
      <c r="NWE13" s="538"/>
      <c r="NWF13" s="538"/>
      <c r="NWG13" s="538"/>
      <c r="NWH13" s="538"/>
      <c r="NWI13" s="538"/>
      <c r="NWJ13" s="538"/>
      <c r="NWK13" s="538"/>
      <c r="NWL13" s="538"/>
      <c r="NWM13" s="538"/>
      <c r="NWN13" s="538"/>
      <c r="NWO13" s="538"/>
      <c r="NWP13" s="538"/>
      <c r="NWQ13" s="538"/>
      <c r="NWR13" s="538"/>
      <c r="NWS13" s="538"/>
      <c r="NWT13" s="538"/>
      <c r="NWU13" s="538"/>
      <c r="NWV13" s="538"/>
      <c r="NWW13" s="538"/>
      <c r="NWX13" s="538"/>
      <c r="NWY13" s="538"/>
      <c r="NWZ13" s="538"/>
      <c r="NXA13" s="538"/>
      <c r="NXB13" s="538"/>
      <c r="NXC13" s="538"/>
      <c r="NXD13" s="538"/>
      <c r="NXE13" s="538"/>
      <c r="NXF13" s="538"/>
      <c r="NXG13" s="538"/>
      <c r="NXH13" s="538"/>
      <c r="NXI13" s="538"/>
      <c r="NXJ13" s="538"/>
      <c r="NXK13" s="538"/>
      <c r="NXL13" s="538"/>
      <c r="NXM13" s="538"/>
      <c r="NXN13" s="538"/>
      <c r="NXO13" s="538"/>
      <c r="NXP13" s="538"/>
      <c r="NXQ13" s="538"/>
      <c r="NXR13" s="538"/>
      <c r="NXS13" s="538"/>
      <c r="NXT13" s="538"/>
      <c r="NXU13" s="538"/>
      <c r="NXV13" s="538"/>
      <c r="NXW13" s="538"/>
      <c r="NXX13" s="538"/>
      <c r="NXY13" s="538"/>
      <c r="NXZ13" s="538"/>
      <c r="NYA13" s="538"/>
      <c r="NYB13" s="538"/>
      <c r="NYC13" s="538"/>
      <c r="NYD13" s="538"/>
      <c r="NYE13" s="538"/>
      <c r="NYF13" s="538"/>
      <c r="NYG13" s="538"/>
      <c r="NYH13" s="538"/>
      <c r="NYI13" s="538"/>
      <c r="NYJ13" s="538"/>
      <c r="NYK13" s="538"/>
      <c r="NYL13" s="538"/>
      <c r="NYM13" s="538"/>
      <c r="NYN13" s="538"/>
      <c r="NYO13" s="538"/>
      <c r="NYP13" s="538"/>
      <c r="NYQ13" s="538"/>
      <c r="NYR13" s="538"/>
      <c r="NYS13" s="538"/>
      <c r="NYT13" s="538"/>
      <c r="NYU13" s="538"/>
      <c r="NYV13" s="538"/>
      <c r="NYW13" s="538"/>
      <c r="NYX13" s="538"/>
      <c r="NYY13" s="538"/>
      <c r="NYZ13" s="538"/>
      <c r="NZA13" s="538"/>
      <c r="NZB13" s="538"/>
      <c r="NZC13" s="538"/>
      <c r="NZD13" s="538"/>
      <c r="NZE13" s="538"/>
      <c r="NZF13" s="538"/>
      <c r="NZG13" s="538"/>
      <c r="NZH13" s="538"/>
      <c r="NZI13" s="538"/>
      <c r="NZJ13" s="538"/>
      <c r="NZK13" s="538"/>
      <c r="NZL13" s="538"/>
      <c r="NZM13" s="538"/>
      <c r="NZN13" s="538"/>
      <c r="NZO13" s="538"/>
      <c r="NZP13" s="538"/>
      <c r="NZQ13" s="538"/>
      <c r="NZR13" s="538"/>
      <c r="NZS13" s="538"/>
      <c r="NZT13" s="538"/>
      <c r="NZU13" s="538"/>
      <c r="NZV13" s="538"/>
      <c r="NZW13" s="538"/>
      <c r="NZX13" s="538"/>
      <c r="NZY13" s="538"/>
      <c r="NZZ13" s="538"/>
      <c r="OAA13" s="538"/>
      <c r="OAB13" s="538"/>
      <c r="OAC13" s="538"/>
      <c r="OAD13" s="538"/>
      <c r="OAE13" s="538"/>
      <c r="OAF13" s="538"/>
      <c r="OAG13" s="538"/>
      <c r="OAH13" s="538"/>
      <c r="OAI13" s="538"/>
      <c r="OAJ13" s="538"/>
      <c r="OAK13" s="538"/>
      <c r="OAL13" s="538"/>
      <c r="OAM13" s="538"/>
      <c r="OAN13" s="538"/>
      <c r="OAO13" s="538"/>
      <c r="OAP13" s="538"/>
      <c r="OAQ13" s="538"/>
      <c r="OAR13" s="538"/>
      <c r="OAS13" s="538"/>
      <c r="OAT13" s="538"/>
      <c r="OAU13" s="538"/>
      <c r="OAV13" s="538"/>
      <c r="OAW13" s="538"/>
      <c r="OAX13" s="538"/>
      <c r="OAY13" s="538"/>
      <c r="OAZ13" s="538"/>
      <c r="OBA13" s="538"/>
      <c r="OBB13" s="538"/>
      <c r="OBC13" s="538"/>
      <c r="OBD13" s="538"/>
      <c r="OBE13" s="538"/>
      <c r="OBF13" s="538"/>
      <c r="OBG13" s="538"/>
      <c r="OBH13" s="538"/>
      <c r="OBI13" s="538"/>
      <c r="OBJ13" s="538"/>
      <c r="OBK13" s="538"/>
      <c r="OBL13" s="538"/>
      <c r="OBM13" s="538"/>
      <c r="OBN13" s="538"/>
      <c r="OBO13" s="538"/>
      <c r="OBP13" s="538"/>
      <c r="OBQ13" s="538"/>
      <c r="OBR13" s="538"/>
      <c r="OBS13" s="538"/>
      <c r="OBT13" s="538"/>
      <c r="OBU13" s="538"/>
      <c r="OBV13" s="538"/>
      <c r="OBW13" s="538"/>
      <c r="OBX13" s="538"/>
      <c r="OBY13" s="538"/>
      <c r="OBZ13" s="538"/>
      <c r="OCA13" s="538"/>
      <c r="OCB13" s="538"/>
      <c r="OCC13" s="538"/>
      <c r="OCD13" s="538"/>
      <c r="OCE13" s="538"/>
      <c r="OCF13" s="538"/>
      <c r="OCG13" s="538"/>
      <c r="OCH13" s="538"/>
      <c r="OCI13" s="538"/>
      <c r="OCJ13" s="538"/>
      <c r="OCK13" s="538"/>
      <c r="OCL13" s="538"/>
      <c r="OCM13" s="538"/>
      <c r="OCN13" s="538"/>
      <c r="OCO13" s="538"/>
      <c r="OCP13" s="538"/>
      <c r="OCQ13" s="538"/>
      <c r="OCR13" s="538"/>
      <c r="OCS13" s="538"/>
      <c r="OCT13" s="538"/>
      <c r="OCU13" s="538"/>
      <c r="OCV13" s="538"/>
      <c r="OCW13" s="538"/>
      <c r="OCX13" s="538"/>
      <c r="OCY13" s="538"/>
      <c r="OCZ13" s="538"/>
      <c r="ODA13" s="538"/>
      <c r="ODB13" s="538"/>
      <c r="ODC13" s="538"/>
      <c r="ODD13" s="538"/>
      <c r="ODE13" s="538"/>
      <c r="ODF13" s="538"/>
      <c r="ODG13" s="538"/>
      <c r="ODH13" s="538"/>
      <c r="ODI13" s="538"/>
      <c r="ODJ13" s="538"/>
      <c r="ODK13" s="538"/>
      <c r="ODL13" s="538"/>
      <c r="ODM13" s="538"/>
      <c r="ODN13" s="538"/>
      <c r="ODO13" s="538"/>
      <c r="ODP13" s="538"/>
      <c r="ODQ13" s="538"/>
      <c r="ODR13" s="538"/>
      <c r="ODS13" s="538"/>
      <c r="ODT13" s="538"/>
      <c r="ODU13" s="538"/>
      <c r="ODV13" s="538"/>
      <c r="ODW13" s="538"/>
      <c r="ODX13" s="538"/>
      <c r="ODY13" s="538"/>
      <c r="ODZ13" s="538"/>
      <c r="OEA13" s="538"/>
      <c r="OEB13" s="538"/>
      <c r="OEC13" s="538"/>
      <c r="OED13" s="538"/>
      <c r="OEE13" s="538"/>
      <c r="OEF13" s="538"/>
      <c r="OEG13" s="538"/>
      <c r="OEH13" s="538"/>
      <c r="OEI13" s="538"/>
      <c r="OEJ13" s="538"/>
      <c r="OEK13" s="538"/>
      <c r="OEL13" s="538"/>
      <c r="OEM13" s="538"/>
      <c r="OEN13" s="538"/>
      <c r="OEO13" s="538"/>
      <c r="OEP13" s="538"/>
      <c r="OEQ13" s="538"/>
      <c r="OER13" s="538"/>
      <c r="OES13" s="538"/>
      <c r="OET13" s="538"/>
      <c r="OEU13" s="538"/>
      <c r="OEV13" s="538"/>
      <c r="OEW13" s="538"/>
      <c r="OEX13" s="538"/>
      <c r="OEY13" s="538"/>
      <c r="OEZ13" s="538"/>
      <c r="OFA13" s="538"/>
      <c r="OFB13" s="538"/>
      <c r="OFC13" s="538"/>
      <c r="OFD13" s="538"/>
      <c r="OFE13" s="538"/>
      <c r="OFF13" s="538"/>
      <c r="OFG13" s="538"/>
      <c r="OFH13" s="538"/>
      <c r="OFI13" s="538"/>
      <c r="OFJ13" s="538"/>
      <c r="OFK13" s="538"/>
      <c r="OFL13" s="538"/>
      <c r="OFM13" s="538"/>
      <c r="OFN13" s="538"/>
      <c r="OFO13" s="538"/>
      <c r="OFP13" s="538"/>
      <c r="OFQ13" s="538"/>
      <c r="OFR13" s="538"/>
      <c r="OFS13" s="538"/>
      <c r="OFT13" s="538"/>
      <c r="OFU13" s="538"/>
      <c r="OFV13" s="538"/>
      <c r="OFW13" s="538"/>
      <c r="OFX13" s="538"/>
      <c r="OFY13" s="538"/>
      <c r="OFZ13" s="538"/>
      <c r="OGA13" s="538"/>
      <c r="OGB13" s="538"/>
      <c r="OGC13" s="538"/>
      <c r="OGD13" s="538"/>
      <c r="OGE13" s="538"/>
      <c r="OGF13" s="538"/>
      <c r="OGG13" s="538"/>
      <c r="OGH13" s="538"/>
      <c r="OGI13" s="538"/>
      <c r="OGJ13" s="538"/>
      <c r="OGK13" s="538"/>
      <c r="OGL13" s="538"/>
      <c r="OGM13" s="538"/>
      <c r="OGN13" s="538"/>
      <c r="OGO13" s="538"/>
      <c r="OGP13" s="538"/>
      <c r="OGQ13" s="538"/>
      <c r="OGR13" s="538"/>
      <c r="OGS13" s="538"/>
      <c r="OGT13" s="538"/>
      <c r="OGU13" s="538"/>
      <c r="OGV13" s="538"/>
      <c r="OGW13" s="538"/>
      <c r="OGX13" s="538"/>
      <c r="OGY13" s="538"/>
      <c r="OGZ13" s="538"/>
      <c r="OHA13" s="538"/>
      <c r="OHB13" s="538"/>
      <c r="OHC13" s="538"/>
      <c r="OHD13" s="538"/>
      <c r="OHE13" s="538"/>
      <c r="OHF13" s="538"/>
      <c r="OHG13" s="538"/>
      <c r="OHH13" s="538"/>
      <c r="OHI13" s="538"/>
      <c r="OHJ13" s="538"/>
      <c r="OHK13" s="538"/>
      <c r="OHL13" s="538"/>
      <c r="OHM13" s="538"/>
      <c r="OHN13" s="538"/>
      <c r="OHO13" s="538"/>
      <c r="OHP13" s="538"/>
      <c r="OHQ13" s="538"/>
      <c r="OHR13" s="538"/>
      <c r="OHS13" s="538"/>
      <c r="OHT13" s="538"/>
      <c r="OHU13" s="538"/>
      <c r="OHV13" s="538"/>
      <c r="OHW13" s="538"/>
      <c r="OHX13" s="538"/>
      <c r="OHY13" s="538"/>
      <c r="OHZ13" s="538"/>
      <c r="OIA13" s="538"/>
      <c r="OIB13" s="538"/>
      <c r="OIC13" s="538"/>
      <c r="OID13" s="538"/>
      <c r="OIE13" s="538"/>
      <c r="OIF13" s="538"/>
      <c r="OIG13" s="538"/>
      <c r="OIH13" s="538"/>
      <c r="OII13" s="538"/>
      <c r="OIJ13" s="538"/>
      <c r="OIK13" s="538"/>
      <c r="OIL13" s="538"/>
      <c r="OIM13" s="538"/>
      <c r="OIN13" s="538"/>
      <c r="OIO13" s="538"/>
      <c r="OIP13" s="538"/>
      <c r="OIQ13" s="538"/>
      <c r="OIR13" s="538"/>
      <c r="OIS13" s="538"/>
      <c r="OIT13" s="538"/>
      <c r="OIU13" s="538"/>
      <c r="OIV13" s="538"/>
      <c r="OIW13" s="538"/>
      <c r="OIX13" s="538"/>
      <c r="OIY13" s="538"/>
      <c r="OIZ13" s="538"/>
      <c r="OJA13" s="538"/>
      <c r="OJB13" s="538"/>
      <c r="OJC13" s="538"/>
      <c r="OJD13" s="538"/>
      <c r="OJE13" s="538"/>
      <c r="OJF13" s="538"/>
      <c r="OJG13" s="538"/>
      <c r="OJH13" s="538"/>
      <c r="OJI13" s="538"/>
      <c r="OJJ13" s="538"/>
      <c r="OJK13" s="538"/>
      <c r="OJL13" s="538"/>
      <c r="OJM13" s="538"/>
      <c r="OJN13" s="538"/>
      <c r="OJO13" s="538"/>
      <c r="OJP13" s="538"/>
      <c r="OJQ13" s="538"/>
      <c r="OJR13" s="538"/>
      <c r="OJS13" s="538"/>
      <c r="OJT13" s="538"/>
      <c r="OJU13" s="538"/>
      <c r="OJV13" s="538"/>
      <c r="OJW13" s="538"/>
      <c r="OJX13" s="538"/>
      <c r="OJY13" s="538"/>
      <c r="OJZ13" s="538"/>
      <c r="OKA13" s="538"/>
      <c r="OKB13" s="538"/>
      <c r="OKC13" s="538"/>
      <c r="OKD13" s="538"/>
      <c r="OKE13" s="538"/>
      <c r="OKF13" s="538"/>
      <c r="OKG13" s="538"/>
      <c r="OKH13" s="538"/>
      <c r="OKI13" s="538"/>
      <c r="OKJ13" s="538"/>
      <c r="OKK13" s="538"/>
      <c r="OKL13" s="538"/>
      <c r="OKM13" s="538"/>
      <c r="OKN13" s="538"/>
      <c r="OKO13" s="538"/>
      <c r="OKP13" s="538"/>
      <c r="OKQ13" s="538"/>
      <c r="OKR13" s="538"/>
      <c r="OKS13" s="538"/>
      <c r="OKT13" s="538"/>
      <c r="OKU13" s="538"/>
      <c r="OKV13" s="538"/>
      <c r="OKW13" s="538"/>
      <c r="OKX13" s="538"/>
      <c r="OKY13" s="538"/>
      <c r="OKZ13" s="538"/>
      <c r="OLA13" s="538"/>
      <c r="OLB13" s="538"/>
      <c r="OLC13" s="538"/>
      <c r="OLD13" s="538"/>
      <c r="OLE13" s="538"/>
      <c r="OLF13" s="538"/>
      <c r="OLG13" s="538"/>
      <c r="OLH13" s="538"/>
      <c r="OLI13" s="538"/>
      <c r="OLJ13" s="538"/>
      <c r="OLK13" s="538"/>
      <c r="OLL13" s="538"/>
      <c r="OLM13" s="538"/>
      <c r="OLN13" s="538"/>
      <c r="OLO13" s="538"/>
      <c r="OLP13" s="538"/>
      <c r="OLQ13" s="538"/>
      <c r="OLR13" s="538"/>
      <c r="OLS13" s="538"/>
      <c r="OLT13" s="538"/>
      <c r="OLU13" s="538"/>
      <c r="OLV13" s="538"/>
      <c r="OLW13" s="538"/>
      <c r="OLX13" s="538"/>
      <c r="OLY13" s="538"/>
      <c r="OLZ13" s="538"/>
      <c r="OMA13" s="538"/>
      <c r="OMB13" s="538"/>
      <c r="OMC13" s="538"/>
      <c r="OMD13" s="538"/>
      <c r="OME13" s="538"/>
      <c r="OMF13" s="538"/>
      <c r="OMG13" s="538"/>
      <c r="OMH13" s="538"/>
      <c r="OMI13" s="538"/>
      <c r="OMJ13" s="538"/>
      <c r="OMK13" s="538"/>
      <c r="OML13" s="538"/>
      <c r="OMM13" s="538"/>
      <c r="OMN13" s="538"/>
      <c r="OMO13" s="538"/>
      <c r="OMP13" s="538"/>
      <c r="OMQ13" s="538"/>
      <c r="OMR13" s="538"/>
      <c r="OMS13" s="538"/>
      <c r="OMT13" s="538"/>
      <c r="OMU13" s="538"/>
      <c r="OMV13" s="538"/>
      <c r="OMW13" s="538"/>
      <c r="OMX13" s="538"/>
      <c r="OMY13" s="538"/>
      <c r="OMZ13" s="538"/>
      <c r="ONA13" s="538"/>
      <c r="ONB13" s="538"/>
      <c r="ONC13" s="538"/>
      <c r="OND13" s="538"/>
      <c r="ONE13" s="538"/>
      <c r="ONF13" s="538"/>
      <c r="ONG13" s="538"/>
      <c r="ONH13" s="538"/>
      <c r="ONI13" s="538"/>
      <c r="ONJ13" s="538"/>
      <c r="ONK13" s="538"/>
      <c r="ONL13" s="538"/>
      <c r="ONM13" s="538"/>
      <c r="ONN13" s="538"/>
      <c r="ONO13" s="538"/>
      <c r="ONP13" s="538"/>
      <c r="ONQ13" s="538"/>
      <c r="ONR13" s="538"/>
      <c r="ONS13" s="538"/>
      <c r="ONT13" s="538"/>
      <c r="ONU13" s="538"/>
      <c r="ONV13" s="538"/>
      <c r="ONW13" s="538"/>
      <c r="ONX13" s="538"/>
      <c r="ONY13" s="538"/>
      <c r="ONZ13" s="538"/>
      <c r="OOA13" s="538"/>
      <c r="OOB13" s="538"/>
      <c r="OOC13" s="538"/>
      <c r="OOD13" s="538"/>
      <c r="OOE13" s="538"/>
      <c r="OOF13" s="538"/>
      <c r="OOG13" s="538"/>
      <c r="OOH13" s="538"/>
      <c r="OOI13" s="538"/>
      <c r="OOJ13" s="538"/>
      <c r="OOK13" s="538"/>
      <c r="OOL13" s="538"/>
      <c r="OOM13" s="538"/>
      <c r="OON13" s="538"/>
      <c r="OOO13" s="538"/>
      <c r="OOP13" s="538"/>
      <c r="OOQ13" s="538"/>
      <c r="OOR13" s="538"/>
      <c r="OOS13" s="538"/>
      <c r="OOT13" s="538"/>
      <c r="OOU13" s="538"/>
      <c r="OOV13" s="538"/>
      <c r="OOW13" s="538"/>
      <c r="OOX13" s="538"/>
      <c r="OOY13" s="538"/>
      <c r="OOZ13" s="538"/>
      <c r="OPA13" s="538"/>
      <c r="OPB13" s="538"/>
      <c r="OPC13" s="538"/>
      <c r="OPD13" s="538"/>
      <c r="OPE13" s="538"/>
      <c r="OPF13" s="538"/>
      <c r="OPG13" s="538"/>
      <c r="OPH13" s="538"/>
      <c r="OPI13" s="538"/>
      <c r="OPJ13" s="538"/>
      <c r="OPK13" s="538"/>
      <c r="OPL13" s="538"/>
      <c r="OPM13" s="538"/>
      <c r="OPN13" s="538"/>
      <c r="OPO13" s="538"/>
      <c r="OPP13" s="538"/>
      <c r="OPQ13" s="538"/>
      <c r="OPR13" s="538"/>
      <c r="OPS13" s="538"/>
      <c r="OPT13" s="538"/>
      <c r="OPU13" s="538"/>
      <c r="OPV13" s="538"/>
      <c r="OPW13" s="538"/>
      <c r="OPX13" s="538"/>
      <c r="OPY13" s="538"/>
      <c r="OPZ13" s="538"/>
      <c r="OQA13" s="538"/>
      <c r="OQB13" s="538"/>
      <c r="OQC13" s="538"/>
      <c r="OQD13" s="538"/>
      <c r="OQE13" s="538"/>
      <c r="OQF13" s="538"/>
      <c r="OQG13" s="538"/>
      <c r="OQH13" s="538"/>
      <c r="OQI13" s="538"/>
      <c r="OQJ13" s="538"/>
      <c r="OQK13" s="538"/>
      <c r="OQL13" s="538"/>
      <c r="OQM13" s="538"/>
      <c r="OQN13" s="538"/>
      <c r="OQO13" s="538"/>
      <c r="OQP13" s="538"/>
      <c r="OQQ13" s="538"/>
      <c r="OQR13" s="538"/>
      <c r="OQS13" s="538"/>
      <c r="OQT13" s="538"/>
      <c r="OQU13" s="538"/>
      <c r="OQV13" s="538"/>
      <c r="OQW13" s="538"/>
      <c r="OQX13" s="538"/>
      <c r="OQY13" s="538"/>
      <c r="OQZ13" s="538"/>
      <c r="ORA13" s="538"/>
      <c r="ORB13" s="538"/>
      <c r="ORC13" s="538"/>
      <c r="ORD13" s="538"/>
      <c r="ORE13" s="538"/>
      <c r="ORF13" s="538"/>
      <c r="ORG13" s="538"/>
      <c r="ORH13" s="538"/>
      <c r="ORI13" s="538"/>
      <c r="ORJ13" s="538"/>
      <c r="ORK13" s="538"/>
      <c r="ORL13" s="538"/>
      <c r="ORM13" s="538"/>
      <c r="ORN13" s="538"/>
      <c r="ORO13" s="538"/>
      <c r="ORP13" s="538"/>
      <c r="ORQ13" s="538"/>
      <c r="ORR13" s="538"/>
      <c r="ORS13" s="538"/>
      <c r="ORT13" s="538"/>
      <c r="ORU13" s="538"/>
      <c r="ORV13" s="538"/>
      <c r="ORW13" s="538"/>
      <c r="ORX13" s="538"/>
      <c r="ORY13" s="538"/>
      <c r="ORZ13" s="538"/>
      <c r="OSA13" s="538"/>
      <c r="OSB13" s="538"/>
      <c r="OSC13" s="538"/>
      <c r="OSD13" s="538"/>
      <c r="OSE13" s="538"/>
      <c r="OSF13" s="538"/>
      <c r="OSG13" s="538"/>
      <c r="OSH13" s="538"/>
      <c r="OSI13" s="538"/>
      <c r="OSJ13" s="538"/>
      <c r="OSK13" s="538"/>
      <c r="OSL13" s="538"/>
      <c r="OSM13" s="538"/>
      <c r="OSN13" s="538"/>
      <c r="OSO13" s="538"/>
      <c r="OSP13" s="538"/>
      <c r="OSQ13" s="538"/>
      <c r="OSR13" s="538"/>
      <c r="OSS13" s="538"/>
      <c r="OST13" s="538"/>
      <c r="OSU13" s="538"/>
      <c r="OSV13" s="538"/>
      <c r="OSW13" s="538"/>
      <c r="OSX13" s="538"/>
      <c r="OSY13" s="538"/>
      <c r="OSZ13" s="538"/>
      <c r="OTA13" s="538"/>
      <c r="OTB13" s="538"/>
      <c r="OTC13" s="538"/>
      <c r="OTD13" s="538"/>
      <c r="OTE13" s="538"/>
      <c r="OTF13" s="538"/>
      <c r="OTG13" s="538"/>
      <c r="OTH13" s="538"/>
      <c r="OTI13" s="538"/>
      <c r="OTJ13" s="538"/>
      <c r="OTK13" s="538"/>
      <c r="OTL13" s="538"/>
      <c r="OTM13" s="538"/>
      <c r="OTN13" s="538"/>
      <c r="OTO13" s="538"/>
      <c r="OTP13" s="538"/>
      <c r="OTQ13" s="538"/>
      <c r="OTR13" s="538"/>
      <c r="OTS13" s="538"/>
      <c r="OTT13" s="538"/>
      <c r="OTU13" s="538"/>
      <c r="OTV13" s="538"/>
      <c r="OTW13" s="538"/>
      <c r="OTX13" s="538"/>
      <c r="OTY13" s="538"/>
      <c r="OTZ13" s="538"/>
      <c r="OUA13" s="538"/>
      <c r="OUB13" s="538"/>
      <c r="OUC13" s="538"/>
      <c r="OUD13" s="538"/>
      <c r="OUE13" s="538"/>
      <c r="OUF13" s="538"/>
      <c r="OUG13" s="538"/>
      <c r="OUH13" s="538"/>
      <c r="OUI13" s="538"/>
      <c r="OUJ13" s="538"/>
      <c r="OUK13" s="538"/>
      <c r="OUL13" s="538"/>
      <c r="OUM13" s="538"/>
      <c r="OUN13" s="538"/>
      <c r="OUO13" s="538"/>
      <c r="OUP13" s="538"/>
      <c r="OUQ13" s="538"/>
      <c r="OUR13" s="538"/>
      <c r="OUS13" s="538"/>
      <c r="OUT13" s="538"/>
      <c r="OUU13" s="538"/>
      <c r="OUV13" s="538"/>
      <c r="OUW13" s="538"/>
      <c r="OUX13" s="538"/>
      <c r="OUY13" s="538"/>
      <c r="OUZ13" s="538"/>
      <c r="OVA13" s="538"/>
      <c r="OVB13" s="538"/>
      <c r="OVC13" s="538"/>
      <c r="OVD13" s="538"/>
      <c r="OVE13" s="538"/>
      <c r="OVF13" s="538"/>
      <c r="OVG13" s="538"/>
      <c r="OVH13" s="538"/>
      <c r="OVI13" s="538"/>
      <c r="OVJ13" s="538"/>
      <c r="OVK13" s="538"/>
      <c r="OVL13" s="538"/>
      <c r="OVM13" s="538"/>
      <c r="OVN13" s="538"/>
      <c r="OVO13" s="538"/>
      <c r="OVP13" s="538"/>
      <c r="OVQ13" s="538"/>
      <c r="OVR13" s="538"/>
      <c r="OVS13" s="538"/>
      <c r="OVT13" s="538"/>
      <c r="OVU13" s="538"/>
      <c r="OVV13" s="538"/>
      <c r="OVW13" s="538"/>
      <c r="OVX13" s="538"/>
      <c r="OVY13" s="538"/>
      <c r="OVZ13" s="538"/>
      <c r="OWA13" s="538"/>
      <c r="OWB13" s="538"/>
      <c r="OWC13" s="538"/>
      <c r="OWD13" s="538"/>
      <c r="OWE13" s="538"/>
      <c r="OWF13" s="538"/>
      <c r="OWG13" s="538"/>
      <c r="OWH13" s="538"/>
      <c r="OWI13" s="538"/>
      <c r="OWJ13" s="538"/>
      <c r="OWK13" s="538"/>
      <c r="OWL13" s="538"/>
      <c r="OWM13" s="538"/>
      <c r="OWN13" s="538"/>
      <c r="OWO13" s="538"/>
      <c r="OWP13" s="538"/>
      <c r="OWQ13" s="538"/>
      <c r="OWR13" s="538"/>
      <c r="OWS13" s="538"/>
      <c r="OWT13" s="538"/>
      <c r="OWU13" s="538"/>
      <c r="OWV13" s="538"/>
      <c r="OWW13" s="538"/>
      <c r="OWX13" s="538"/>
      <c r="OWY13" s="538"/>
      <c r="OWZ13" s="538"/>
      <c r="OXA13" s="538"/>
      <c r="OXB13" s="538"/>
      <c r="OXC13" s="538"/>
      <c r="OXD13" s="538"/>
      <c r="OXE13" s="538"/>
      <c r="OXF13" s="538"/>
      <c r="OXG13" s="538"/>
      <c r="OXH13" s="538"/>
      <c r="OXI13" s="538"/>
      <c r="OXJ13" s="538"/>
      <c r="OXK13" s="538"/>
      <c r="OXL13" s="538"/>
      <c r="OXM13" s="538"/>
      <c r="OXN13" s="538"/>
      <c r="OXO13" s="538"/>
      <c r="OXP13" s="538"/>
      <c r="OXQ13" s="538"/>
      <c r="OXR13" s="538"/>
      <c r="OXS13" s="538"/>
      <c r="OXT13" s="538"/>
      <c r="OXU13" s="538"/>
      <c r="OXV13" s="538"/>
      <c r="OXW13" s="538"/>
      <c r="OXX13" s="538"/>
      <c r="OXY13" s="538"/>
      <c r="OXZ13" s="538"/>
      <c r="OYA13" s="538"/>
      <c r="OYB13" s="538"/>
      <c r="OYC13" s="538"/>
      <c r="OYD13" s="538"/>
      <c r="OYE13" s="538"/>
      <c r="OYF13" s="538"/>
      <c r="OYG13" s="538"/>
      <c r="OYH13" s="538"/>
      <c r="OYI13" s="538"/>
      <c r="OYJ13" s="538"/>
      <c r="OYK13" s="538"/>
      <c r="OYL13" s="538"/>
      <c r="OYM13" s="538"/>
      <c r="OYN13" s="538"/>
      <c r="OYO13" s="538"/>
      <c r="OYP13" s="538"/>
      <c r="OYQ13" s="538"/>
      <c r="OYR13" s="538"/>
      <c r="OYS13" s="538"/>
      <c r="OYT13" s="538"/>
      <c r="OYU13" s="538"/>
      <c r="OYV13" s="538"/>
      <c r="OYW13" s="538"/>
      <c r="OYX13" s="538"/>
      <c r="OYY13" s="538"/>
      <c r="OYZ13" s="538"/>
      <c r="OZA13" s="538"/>
      <c r="OZB13" s="538"/>
      <c r="OZC13" s="538"/>
      <c r="OZD13" s="538"/>
      <c r="OZE13" s="538"/>
      <c r="OZF13" s="538"/>
      <c r="OZG13" s="538"/>
      <c r="OZH13" s="538"/>
      <c r="OZI13" s="538"/>
      <c r="OZJ13" s="538"/>
      <c r="OZK13" s="538"/>
      <c r="OZL13" s="538"/>
      <c r="OZM13" s="538"/>
      <c r="OZN13" s="538"/>
      <c r="OZO13" s="538"/>
      <c r="OZP13" s="538"/>
      <c r="OZQ13" s="538"/>
      <c r="OZR13" s="538"/>
      <c r="OZS13" s="538"/>
      <c r="OZT13" s="538"/>
      <c r="OZU13" s="538"/>
      <c r="OZV13" s="538"/>
      <c r="OZW13" s="538"/>
      <c r="OZX13" s="538"/>
      <c r="OZY13" s="538"/>
      <c r="OZZ13" s="538"/>
      <c r="PAA13" s="538"/>
      <c r="PAB13" s="538"/>
      <c r="PAC13" s="538"/>
      <c r="PAD13" s="538"/>
      <c r="PAE13" s="538"/>
      <c r="PAF13" s="538"/>
      <c r="PAG13" s="538"/>
      <c r="PAH13" s="538"/>
      <c r="PAI13" s="538"/>
      <c r="PAJ13" s="538"/>
      <c r="PAK13" s="538"/>
      <c r="PAL13" s="538"/>
      <c r="PAM13" s="538"/>
      <c r="PAN13" s="538"/>
      <c r="PAO13" s="538"/>
      <c r="PAP13" s="538"/>
      <c r="PAQ13" s="538"/>
      <c r="PAR13" s="538"/>
      <c r="PAS13" s="538"/>
      <c r="PAT13" s="538"/>
      <c r="PAU13" s="538"/>
      <c r="PAV13" s="538"/>
      <c r="PAW13" s="538"/>
      <c r="PAX13" s="538"/>
      <c r="PAY13" s="538"/>
      <c r="PAZ13" s="538"/>
      <c r="PBA13" s="538"/>
      <c r="PBB13" s="538"/>
      <c r="PBC13" s="538"/>
      <c r="PBD13" s="538"/>
      <c r="PBE13" s="538"/>
      <c r="PBF13" s="538"/>
      <c r="PBG13" s="538"/>
      <c r="PBH13" s="538"/>
      <c r="PBI13" s="538"/>
      <c r="PBJ13" s="538"/>
      <c r="PBK13" s="538"/>
      <c r="PBL13" s="538"/>
      <c r="PBM13" s="538"/>
      <c r="PBN13" s="538"/>
      <c r="PBO13" s="538"/>
      <c r="PBP13" s="538"/>
      <c r="PBQ13" s="538"/>
      <c r="PBR13" s="538"/>
      <c r="PBS13" s="538"/>
      <c r="PBT13" s="538"/>
      <c r="PBU13" s="538"/>
      <c r="PBV13" s="538"/>
      <c r="PBW13" s="538"/>
      <c r="PBX13" s="538"/>
      <c r="PBY13" s="538"/>
      <c r="PBZ13" s="538"/>
      <c r="PCA13" s="538"/>
      <c r="PCB13" s="538"/>
      <c r="PCC13" s="538"/>
      <c r="PCD13" s="538"/>
      <c r="PCE13" s="538"/>
      <c r="PCF13" s="538"/>
      <c r="PCG13" s="538"/>
      <c r="PCH13" s="538"/>
      <c r="PCI13" s="538"/>
      <c r="PCJ13" s="538"/>
      <c r="PCK13" s="538"/>
      <c r="PCL13" s="538"/>
      <c r="PCM13" s="538"/>
      <c r="PCN13" s="538"/>
      <c r="PCO13" s="538"/>
      <c r="PCP13" s="538"/>
      <c r="PCQ13" s="538"/>
      <c r="PCR13" s="538"/>
      <c r="PCS13" s="538"/>
      <c r="PCT13" s="538"/>
      <c r="PCU13" s="538"/>
      <c r="PCV13" s="538"/>
      <c r="PCW13" s="538"/>
      <c r="PCX13" s="538"/>
      <c r="PCY13" s="538"/>
      <c r="PCZ13" s="538"/>
      <c r="PDA13" s="538"/>
      <c r="PDB13" s="538"/>
      <c r="PDC13" s="538"/>
      <c r="PDD13" s="538"/>
      <c r="PDE13" s="538"/>
      <c r="PDF13" s="538"/>
      <c r="PDG13" s="538"/>
      <c r="PDH13" s="538"/>
      <c r="PDI13" s="538"/>
      <c r="PDJ13" s="538"/>
      <c r="PDK13" s="538"/>
      <c r="PDL13" s="538"/>
      <c r="PDM13" s="538"/>
      <c r="PDN13" s="538"/>
      <c r="PDO13" s="538"/>
      <c r="PDP13" s="538"/>
      <c r="PDQ13" s="538"/>
      <c r="PDR13" s="538"/>
      <c r="PDS13" s="538"/>
      <c r="PDT13" s="538"/>
      <c r="PDU13" s="538"/>
      <c r="PDV13" s="538"/>
      <c r="PDW13" s="538"/>
      <c r="PDX13" s="538"/>
      <c r="PDY13" s="538"/>
      <c r="PDZ13" s="538"/>
      <c r="PEA13" s="538"/>
      <c r="PEB13" s="538"/>
      <c r="PEC13" s="538"/>
      <c r="PED13" s="538"/>
      <c r="PEE13" s="538"/>
      <c r="PEF13" s="538"/>
      <c r="PEG13" s="538"/>
      <c r="PEH13" s="538"/>
      <c r="PEI13" s="538"/>
      <c r="PEJ13" s="538"/>
      <c r="PEK13" s="538"/>
      <c r="PEL13" s="538"/>
      <c r="PEM13" s="538"/>
      <c r="PEN13" s="538"/>
      <c r="PEO13" s="538"/>
      <c r="PEP13" s="538"/>
      <c r="PEQ13" s="538"/>
      <c r="PER13" s="538"/>
      <c r="PES13" s="538"/>
      <c r="PET13" s="538"/>
      <c r="PEU13" s="538"/>
      <c r="PEV13" s="538"/>
      <c r="PEW13" s="538"/>
      <c r="PEX13" s="538"/>
      <c r="PEY13" s="538"/>
      <c r="PEZ13" s="538"/>
      <c r="PFA13" s="538"/>
      <c r="PFB13" s="538"/>
      <c r="PFC13" s="538"/>
      <c r="PFD13" s="538"/>
      <c r="PFE13" s="538"/>
      <c r="PFF13" s="538"/>
      <c r="PFG13" s="538"/>
      <c r="PFH13" s="538"/>
      <c r="PFI13" s="538"/>
      <c r="PFJ13" s="538"/>
      <c r="PFK13" s="538"/>
      <c r="PFL13" s="538"/>
      <c r="PFM13" s="538"/>
      <c r="PFN13" s="538"/>
      <c r="PFO13" s="538"/>
      <c r="PFP13" s="538"/>
      <c r="PFQ13" s="538"/>
      <c r="PFR13" s="538"/>
      <c r="PFS13" s="538"/>
      <c r="PFT13" s="538"/>
      <c r="PFU13" s="538"/>
      <c r="PFV13" s="538"/>
      <c r="PFW13" s="538"/>
      <c r="PFX13" s="538"/>
      <c r="PFY13" s="538"/>
      <c r="PFZ13" s="538"/>
      <c r="PGA13" s="538"/>
      <c r="PGB13" s="538"/>
      <c r="PGC13" s="538"/>
      <c r="PGD13" s="538"/>
      <c r="PGE13" s="538"/>
      <c r="PGF13" s="538"/>
      <c r="PGG13" s="538"/>
      <c r="PGH13" s="538"/>
      <c r="PGI13" s="538"/>
      <c r="PGJ13" s="538"/>
      <c r="PGK13" s="538"/>
      <c r="PGL13" s="538"/>
      <c r="PGM13" s="538"/>
      <c r="PGN13" s="538"/>
      <c r="PGO13" s="538"/>
      <c r="PGP13" s="538"/>
      <c r="PGQ13" s="538"/>
      <c r="PGR13" s="538"/>
      <c r="PGS13" s="538"/>
      <c r="PGT13" s="538"/>
      <c r="PGU13" s="538"/>
      <c r="PGV13" s="538"/>
      <c r="PGW13" s="538"/>
      <c r="PGX13" s="538"/>
      <c r="PGY13" s="538"/>
      <c r="PGZ13" s="538"/>
      <c r="PHA13" s="538"/>
      <c r="PHB13" s="538"/>
      <c r="PHC13" s="538"/>
      <c r="PHD13" s="538"/>
      <c r="PHE13" s="538"/>
      <c r="PHF13" s="538"/>
      <c r="PHG13" s="538"/>
      <c r="PHH13" s="538"/>
      <c r="PHI13" s="538"/>
      <c r="PHJ13" s="538"/>
      <c r="PHK13" s="538"/>
      <c r="PHL13" s="538"/>
      <c r="PHM13" s="538"/>
      <c r="PHN13" s="538"/>
      <c r="PHO13" s="538"/>
      <c r="PHP13" s="538"/>
      <c r="PHQ13" s="538"/>
      <c r="PHR13" s="538"/>
      <c r="PHS13" s="538"/>
      <c r="PHT13" s="538"/>
      <c r="PHU13" s="538"/>
      <c r="PHV13" s="538"/>
      <c r="PHW13" s="538"/>
      <c r="PHX13" s="538"/>
      <c r="PHY13" s="538"/>
      <c r="PHZ13" s="538"/>
      <c r="PIA13" s="538"/>
      <c r="PIB13" s="538"/>
      <c r="PIC13" s="538"/>
      <c r="PID13" s="538"/>
      <c r="PIE13" s="538"/>
      <c r="PIF13" s="538"/>
      <c r="PIG13" s="538"/>
      <c r="PIH13" s="538"/>
      <c r="PII13" s="538"/>
      <c r="PIJ13" s="538"/>
      <c r="PIK13" s="538"/>
      <c r="PIL13" s="538"/>
      <c r="PIM13" s="538"/>
      <c r="PIN13" s="538"/>
      <c r="PIO13" s="538"/>
      <c r="PIP13" s="538"/>
      <c r="PIQ13" s="538"/>
      <c r="PIR13" s="538"/>
      <c r="PIS13" s="538"/>
      <c r="PIT13" s="538"/>
      <c r="PIU13" s="538"/>
      <c r="PIV13" s="538"/>
      <c r="PIW13" s="538"/>
      <c r="PIX13" s="538"/>
      <c r="PIY13" s="538"/>
      <c r="PIZ13" s="538"/>
      <c r="PJA13" s="538"/>
      <c r="PJB13" s="538"/>
      <c r="PJC13" s="538"/>
      <c r="PJD13" s="538"/>
      <c r="PJE13" s="538"/>
      <c r="PJF13" s="538"/>
      <c r="PJG13" s="538"/>
      <c r="PJH13" s="538"/>
      <c r="PJI13" s="538"/>
      <c r="PJJ13" s="538"/>
      <c r="PJK13" s="538"/>
      <c r="PJL13" s="538"/>
      <c r="PJM13" s="538"/>
      <c r="PJN13" s="538"/>
      <c r="PJO13" s="538"/>
      <c r="PJP13" s="538"/>
      <c r="PJQ13" s="538"/>
      <c r="PJR13" s="538"/>
      <c r="PJS13" s="538"/>
      <c r="PJT13" s="538"/>
      <c r="PJU13" s="538"/>
      <c r="PJV13" s="538"/>
      <c r="PJW13" s="538"/>
      <c r="PJX13" s="538"/>
      <c r="PJY13" s="538"/>
      <c r="PJZ13" s="538"/>
      <c r="PKA13" s="538"/>
      <c r="PKB13" s="538"/>
      <c r="PKC13" s="538"/>
      <c r="PKD13" s="538"/>
      <c r="PKE13" s="538"/>
      <c r="PKF13" s="538"/>
      <c r="PKG13" s="538"/>
      <c r="PKH13" s="538"/>
      <c r="PKI13" s="538"/>
      <c r="PKJ13" s="538"/>
      <c r="PKK13" s="538"/>
      <c r="PKL13" s="538"/>
      <c r="PKM13" s="538"/>
      <c r="PKN13" s="538"/>
      <c r="PKO13" s="538"/>
      <c r="PKP13" s="538"/>
      <c r="PKQ13" s="538"/>
      <c r="PKR13" s="538"/>
      <c r="PKS13" s="538"/>
      <c r="PKT13" s="538"/>
      <c r="PKU13" s="538"/>
      <c r="PKV13" s="538"/>
      <c r="PKW13" s="538"/>
      <c r="PKX13" s="538"/>
      <c r="PKY13" s="538"/>
      <c r="PKZ13" s="538"/>
      <c r="PLA13" s="538"/>
      <c r="PLB13" s="538"/>
      <c r="PLC13" s="538"/>
      <c r="PLD13" s="538"/>
      <c r="PLE13" s="538"/>
      <c r="PLF13" s="538"/>
      <c r="PLG13" s="538"/>
      <c r="PLH13" s="538"/>
      <c r="PLI13" s="538"/>
      <c r="PLJ13" s="538"/>
      <c r="PLK13" s="538"/>
      <c r="PLL13" s="538"/>
      <c r="PLM13" s="538"/>
      <c r="PLN13" s="538"/>
      <c r="PLO13" s="538"/>
      <c r="PLP13" s="538"/>
      <c r="PLQ13" s="538"/>
      <c r="PLR13" s="538"/>
      <c r="PLS13" s="538"/>
      <c r="PLT13" s="538"/>
      <c r="PLU13" s="538"/>
      <c r="PLV13" s="538"/>
      <c r="PLW13" s="538"/>
      <c r="PLX13" s="538"/>
      <c r="PLY13" s="538"/>
      <c r="PLZ13" s="538"/>
      <c r="PMA13" s="538"/>
      <c r="PMB13" s="538"/>
      <c r="PMC13" s="538"/>
      <c r="PMD13" s="538"/>
      <c r="PME13" s="538"/>
      <c r="PMF13" s="538"/>
      <c r="PMG13" s="538"/>
      <c r="PMH13" s="538"/>
      <c r="PMI13" s="538"/>
      <c r="PMJ13" s="538"/>
      <c r="PMK13" s="538"/>
      <c r="PML13" s="538"/>
      <c r="PMM13" s="538"/>
      <c r="PMN13" s="538"/>
      <c r="PMO13" s="538"/>
      <c r="PMP13" s="538"/>
      <c r="PMQ13" s="538"/>
      <c r="PMR13" s="538"/>
      <c r="PMS13" s="538"/>
      <c r="PMT13" s="538"/>
      <c r="PMU13" s="538"/>
      <c r="PMV13" s="538"/>
      <c r="PMW13" s="538"/>
      <c r="PMX13" s="538"/>
      <c r="PMY13" s="538"/>
      <c r="PMZ13" s="538"/>
      <c r="PNA13" s="538"/>
      <c r="PNB13" s="538"/>
      <c r="PNC13" s="538"/>
      <c r="PND13" s="538"/>
      <c r="PNE13" s="538"/>
      <c r="PNF13" s="538"/>
      <c r="PNG13" s="538"/>
      <c r="PNH13" s="538"/>
      <c r="PNI13" s="538"/>
      <c r="PNJ13" s="538"/>
      <c r="PNK13" s="538"/>
      <c r="PNL13" s="538"/>
      <c r="PNM13" s="538"/>
      <c r="PNN13" s="538"/>
      <c r="PNO13" s="538"/>
      <c r="PNP13" s="538"/>
      <c r="PNQ13" s="538"/>
      <c r="PNR13" s="538"/>
      <c r="PNS13" s="538"/>
      <c r="PNT13" s="538"/>
      <c r="PNU13" s="538"/>
      <c r="PNV13" s="538"/>
      <c r="PNW13" s="538"/>
      <c r="PNX13" s="538"/>
      <c r="PNY13" s="538"/>
      <c r="PNZ13" s="538"/>
      <c r="POA13" s="538"/>
      <c r="POB13" s="538"/>
      <c r="POC13" s="538"/>
      <c r="POD13" s="538"/>
      <c r="POE13" s="538"/>
      <c r="POF13" s="538"/>
      <c r="POG13" s="538"/>
      <c r="POH13" s="538"/>
      <c r="POI13" s="538"/>
      <c r="POJ13" s="538"/>
      <c r="POK13" s="538"/>
      <c r="POL13" s="538"/>
      <c r="POM13" s="538"/>
      <c r="PON13" s="538"/>
      <c r="POO13" s="538"/>
      <c r="POP13" s="538"/>
      <c r="POQ13" s="538"/>
      <c r="POR13" s="538"/>
      <c r="POS13" s="538"/>
      <c r="POT13" s="538"/>
      <c r="POU13" s="538"/>
      <c r="POV13" s="538"/>
      <c r="POW13" s="538"/>
      <c r="POX13" s="538"/>
      <c r="POY13" s="538"/>
      <c r="POZ13" s="538"/>
      <c r="PPA13" s="538"/>
      <c r="PPB13" s="538"/>
      <c r="PPC13" s="538"/>
      <c r="PPD13" s="538"/>
      <c r="PPE13" s="538"/>
      <c r="PPF13" s="538"/>
      <c r="PPG13" s="538"/>
      <c r="PPH13" s="538"/>
      <c r="PPI13" s="538"/>
      <c r="PPJ13" s="538"/>
      <c r="PPK13" s="538"/>
      <c r="PPL13" s="538"/>
      <c r="PPM13" s="538"/>
      <c r="PPN13" s="538"/>
      <c r="PPO13" s="538"/>
      <c r="PPP13" s="538"/>
      <c r="PPQ13" s="538"/>
      <c r="PPR13" s="538"/>
      <c r="PPS13" s="538"/>
      <c r="PPT13" s="538"/>
      <c r="PPU13" s="538"/>
      <c r="PPV13" s="538"/>
      <c r="PPW13" s="538"/>
      <c r="PPX13" s="538"/>
      <c r="PPY13" s="538"/>
      <c r="PPZ13" s="538"/>
      <c r="PQA13" s="538"/>
      <c r="PQB13" s="538"/>
      <c r="PQC13" s="538"/>
      <c r="PQD13" s="538"/>
      <c r="PQE13" s="538"/>
      <c r="PQF13" s="538"/>
      <c r="PQG13" s="538"/>
      <c r="PQH13" s="538"/>
      <c r="PQI13" s="538"/>
      <c r="PQJ13" s="538"/>
      <c r="PQK13" s="538"/>
      <c r="PQL13" s="538"/>
      <c r="PQM13" s="538"/>
      <c r="PQN13" s="538"/>
      <c r="PQO13" s="538"/>
      <c r="PQP13" s="538"/>
      <c r="PQQ13" s="538"/>
      <c r="PQR13" s="538"/>
      <c r="PQS13" s="538"/>
      <c r="PQT13" s="538"/>
      <c r="PQU13" s="538"/>
      <c r="PQV13" s="538"/>
      <c r="PQW13" s="538"/>
      <c r="PQX13" s="538"/>
      <c r="PQY13" s="538"/>
      <c r="PQZ13" s="538"/>
      <c r="PRA13" s="538"/>
      <c r="PRB13" s="538"/>
      <c r="PRC13" s="538"/>
      <c r="PRD13" s="538"/>
      <c r="PRE13" s="538"/>
      <c r="PRF13" s="538"/>
      <c r="PRG13" s="538"/>
      <c r="PRH13" s="538"/>
      <c r="PRI13" s="538"/>
      <c r="PRJ13" s="538"/>
      <c r="PRK13" s="538"/>
      <c r="PRL13" s="538"/>
      <c r="PRM13" s="538"/>
      <c r="PRN13" s="538"/>
      <c r="PRO13" s="538"/>
      <c r="PRP13" s="538"/>
      <c r="PRQ13" s="538"/>
      <c r="PRR13" s="538"/>
      <c r="PRS13" s="538"/>
      <c r="PRT13" s="538"/>
      <c r="PRU13" s="538"/>
      <c r="PRV13" s="538"/>
      <c r="PRW13" s="538"/>
      <c r="PRX13" s="538"/>
      <c r="PRY13" s="538"/>
      <c r="PRZ13" s="538"/>
      <c r="PSA13" s="538"/>
      <c r="PSB13" s="538"/>
      <c r="PSC13" s="538"/>
      <c r="PSD13" s="538"/>
      <c r="PSE13" s="538"/>
      <c r="PSF13" s="538"/>
      <c r="PSG13" s="538"/>
      <c r="PSH13" s="538"/>
      <c r="PSI13" s="538"/>
      <c r="PSJ13" s="538"/>
      <c r="PSK13" s="538"/>
      <c r="PSL13" s="538"/>
      <c r="PSM13" s="538"/>
      <c r="PSN13" s="538"/>
      <c r="PSO13" s="538"/>
      <c r="PSP13" s="538"/>
      <c r="PSQ13" s="538"/>
      <c r="PSR13" s="538"/>
      <c r="PSS13" s="538"/>
      <c r="PST13" s="538"/>
      <c r="PSU13" s="538"/>
      <c r="PSV13" s="538"/>
      <c r="PSW13" s="538"/>
      <c r="PSX13" s="538"/>
      <c r="PSY13" s="538"/>
      <c r="PSZ13" s="538"/>
      <c r="PTA13" s="538"/>
      <c r="PTB13" s="538"/>
      <c r="PTC13" s="538"/>
      <c r="PTD13" s="538"/>
      <c r="PTE13" s="538"/>
      <c r="PTF13" s="538"/>
      <c r="PTG13" s="538"/>
      <c r="PTH13" s="538"/>
      <c r="PTI13" s="538"/>
      <c r="PTJ13" s="538"/>
      <c r="PTK13" s="538"/>
      <c r="PTL13" s="538"/>
      <c r="PTM13" s="538"/>
      <c r="PTN13" s="538"/>
      <c r="PTO13" s="538"/>
      <c r="PTP13" s="538"/>
      <c r="PTQ13" s="538"/>
      <c r="PTR13" s="538"/>
      <c r="PTS13" s="538"/>
      <c r="PTT13" s="538"/>
      <c r="PTU13" s="538"/>
      <c r="PTV13" s="538"/>
      <c r="PTW13" s="538"/>
      <c r="PTX13" s="538"/>
      <c r="PTY13" s="538"/>
      <c r="PTZ13" s="538"/>
      <c r="PUA13" s="538"/>
      <c r="PUB13" s="538"/>
      <c r="PUC13" s="538"/>
      <c r="PUD13" s="538"/>
      <c r="PUE13" s="538"/>
      <c r="PUF13" s="538"/>
      <c r="PUG13" s="538"/>
      <c r="PUH13" s="538"/>
      <c r="PUI13" s="538"/>
      <c r="PUJ13" s="538"/>
      <c r="PUK13" s="538"/>
      <c r="PUL13" s="538"/>
      <c r="PUM13" s="538"/>
      <c r="PUN13" s="538"/>
      <c r="PUO13" s="538"/>
      <c r="PUP13" s="538"/>
      <c r="PUQ13" s="538"/>
      <c r="PUR13" s="538"/>
      <c r="PUS13" s="538"/>
      <c r="PUT13" s="538"/>
      <c r="PUU13" s="538"/>
      <c r="PUV13" s="538"/>
      <c r="PUW13" s="538"/>
      <c r="PUX13" s="538"/>
      <c r="PUY13" s="538"/>
      <c r="PUZ13" s="538"/>
      <c r="PVA13" s="538"/>
      <c r="PVB13" s="538"/>
      <c r="PVC13" s="538"/>
      <c r="PVD13" s="538"/>
      <c r="PVE13" s="538"/>
      <c r="PVF13" s="538"/>
      <c r="PVG13" s="538"/>
      <c r="PVH13" s="538"/>
      <c r="PVI13" s="538"/>
      <c r="PVJ13" s="538"/>
      <c r="PVK13" s="538"/>
      <c r="PVL13" s="538"/>
      <c r="PVM13" s="538"/>
      <c r="PVN13" s="538"/>
      <c r="PVO13" s="538"/>
      <c r="PVP13" s="538"/>
      <c r="PVQ13" s="538"/>
      <c r="PVR13" s="538"/>
      <c r="PVS13" s="538"/>
      <c r="PVT13" s="538"/>
      <c r="PVU13" s="538"/>
      <c r="PVV13" s="538"/>
      <c r="PVW13" s="538"/>
      <c r="PVX13" s="538"/>
      <c r="PVY13" s="538"/>
      <c r="PVZ13" s="538"/>
      <c r="PWA13" s="538"/>
      <c r="PWB13" s="538"/>
      <c r="PWC13" s="538"/>
      <c r="PWD13" s="538"/>
      <c r="PWE13" s="538"/>
      <c r="PWF13" s="538"/>
      <c r="PWG13" s="538"/>
      <c r="PWH13" s="538"/>
      <c r="PWI13" s="538"/>
      <c r="PWJ13" s="538"/>
      <c r="PWK13" s="538"/>
      <c r="PWL13" s="538"/>
      <c r="PWM13" s="538"/>
      <c r="PWN13" s="538"/>
      <c r="PWO13" s="538"/>
      <c r="PWP13" s="538"/>
      <c r="PWQ13" s="538"/>
      <c r="PWR13" s="538"/>
      <c r="PWS13" s="538"/>
      <c r="PWT13" s="538"/>
      <c r="PWU13" s="538"/>
      <c r="PWV13" s="538"/>
      <c r="PWW13" s="538"/>
      <c r="PWX13" s="538"/>
      <c r="PWY13" s="538"/>
      <c r="PWZ13" s="538"/>
      <c r="PXA13" s="538"/>
      <c r="PXB13" s="538"/>
      <c r="PXC13" s="538"/>
      <c r="PXD13" s="538"/>
      <c r="PXE13" s="538"/>
      <c r="PXF13" s="538"/>
      <c r="PXG13" s="538"/>
      <c r="PXH13" s="538"/>
      <c r="PXI13" s="538"/>
      <c r="PXJ13" s="538"/>
      <c r="PXK13" s="538"/>
      <c r="PXL13" s="538"/>
      <c r="PXM13" s="538"/>
      <c r="PXN13" s="538"/>
      <c r="PXO13" s="538"/>
      <c r="PXP13" s="538"/>
      <c r="PXQ13" s="538"/>
      <c r="PXR13" s="538"/>
      <c r="PXS13" s="538"/>
      <c r="PXT13" s="538"/>
      <c r="PXU13" s="538"/>
      <c r="PXV13" s="538"/>
      <c r="PXW13" s="538"/>
      <c r="PXX13" s="538"/>
      <c r="PXY13" s="538"/>
      <c r="PXZ13" s="538"/>
      <c r="PYA13" s="538"/>
      <c r="PYB13" s="538"/>
      <c r="PYC13" s="538"/>
      <c r="PYD13" s="538"/>
      <c r="PYE13" s="538"/>
      <c r="PYF13" s="538"/>
      <c r="PYG13" s="538"/>
      <c r="PYH13" s="538"/>
      <c r="PYI13" s="538"/>
      <c r="PYJ13" s="538"/>
      <c r="PYK13" s="538"/>
      <c r="PYL13" s="538"/>
      <c r="PYM13" s="538"/>
      <c r="PYN13" s="538"/>
      <c r="PYO13" s="538"/>
      <c r="PYP13" s="538"/>
      <c r="PYQ13" s="538"/>
      <c r="PYR13" s="538"/>
      <c r="PYS13" s="538"/>
      <c r="PYT13" s="538"/>
      <c r="PYU13" s="538"/>
      <c r="PYV13" s="538"/>
      <c r="PYW13" s="538"/>
      <c r="PYX13" s="538"/>
      <c r="PYY13" s="538"/>
      <c r="PYZ13" s="538"/>
      <c r="PZA13" s="538"/>
      <c r="PZB13" s="538"/>
      <c r="PZC13" s="538"/>
      <c r="PZD13" s="538"/>
      <c r="PZE13" s="538"/>
      <c r="PZF13" s="538"/>
      <c r="PZG13" s="538"/>
      <c r="PZH13" s="538"/>
      <c r="PZI13" s="538"/>
      <c r="PZJ13" s="538"/>
      <c r="PZK13" s="538"/>
      <c r="PZL13" s="538"/>
      <c r="PZM13" s="538"/>
      <c r="PZN13" s="538"/>
      <c r="PZO13" s="538"/>
      <c r="PZP13" s="538"/>
      <c r="PZQ13" s="538"/>
      <c r="PZR13" s="538"/>
      <c r="PZS13" s="538"/>
      <c r="PZT13" s="538"/>
      <c r="PZU13" s="538"/>
      <c r="PZV13" s="538"/>
      <c r="PZW13" s="538"/>
      <c r="PZX13" s="538"/>
      <c r="PZY13" s="538"/>
      <c r="PZZ13" s="538"/>
      <c r="QAA13" s="538"/>
      <c r="QAB13" s="538"/>
      <c r="QAC13" s="538"/>
      <c r="QAD13" s="538"/>
      <c r="QAE13" s="538"/>
      <c r="QAF13" s="538"/>
      <c r="QAG13" s="538"/>
      <c r="QAH13" s="538"/>
      <c r="QAI13" s="538"/>
      <c r="QAJ13" s="538"/>
      <c r="QAK13" s="538"/>
      <c r="QAL13" s="538"/>
      <c r="QAM13" s="538"/>
      <c r="QAN13" s="538"/>
      <c r="QAO13" s="538"/>
      <c r="QAP13" s="538"/>
      <c r="QAQ13" s="538"/>
      <c r="QAR13" s="538"/>
      <c r="QAS13" s="538"/>
      <c r="QAT13" s="538"/>
      <c r="QAU13" s="538"/>
      <c r="QAV13" s="538"/>
      <c r="QAW13" s="538"/>
      <c r="QAX13" s="538"/>
      <c r="QAY13" s="538"/>
      <c r="QAZ13" s="538"/>
      <c r="QBA13" s="538"/>
      <c r="QBB13" s="538"/>
      <c r="QBC13" s="538"/>
      <c r="QBD13" s="538"/>
      <c r="QBE13" s="538"/>
      <c r="QBF13" s="538"/>
      <c r="QBG13" s="538"/>
      <c r="QBH13" s="538"/>
      <c r="QBI13" s="538"/>
      <c r="QBJ13" s="538"/>
      <c r="QBK13" s="538"/>
      <c r="QBL13" s="538"/>
      <c r="QBM13" s="538"/>
      <c r="QBN13" s="538"/>
      <c r="QBO13" s="538"/>
      <c r="QBP13" s="538"/>
      <c r="QBQ13" s="538"/>
      <c r="QBR13" s="538"/>
      <c r="QBS13" s="538"/>
      <c r="QBT13" s="538"/>
      <c r="QBU13" s="538"/>
      <c r="QBV13" s="538"/>
      <c r="QBW13" s="538"/>
      <c r="QBX13" s="538"/>
      <c r="QBY13" s="538"/>
      <c r="QBZ13" s="538"/>
      <c r="QCA13" s="538"/>
      <c r="QCB13" s="538"/>
      <c r="QCC13" s="538"/>
      <c r="QCD13" s="538"/>
      <c r="QCE13" s="538"/>
      <c r="QCF13" s="538"/>
      <c r="QCG13" s="538"/>
      <c r="QCH13" s="538"/>
      <c r="QCI13" s="538"/>
      <c r="QCJ13" s="538"/>
      <c r="QCK13" s="538"/>
      <c r="QCL13" s="538"/>
      <c r="QCM13" s="538"/>
      <c r="QCN13" s="538"/>
      <c r="QCO13" s="538"/>
      <c r="QCP13" s="538"/>
      <c r="QCQ13" s="538"/>
      <c r="QCR13" s="538"/>
      <c r="QCS13" s="538"/>
      <c r="QCT13" s="538"/>
      <c r="QCU13" s="538"/>
      <c r="QCV13" s="538"/>
      <c r="QCW13" s="538"/>
      <c r="QCX13" s="538"/>
      <c r="QCY13" s="538"/>
      <c r="QCZ13" s="538"/>
      <c r="QDA13" s="538"/>
      <c r="QDB13" s="538"/>
      <c r="QDC13" s="538"/>
      <c r="QDD13" s="538"/>
      <c r="QDE13" s="538"/>
      <c r="QDF13" s="538"/>
      <c r="QDG13" s="538"/>
      <c r="QDH13" s="538"/>
      <c r="QDI13" s="538"/>
      <c r="QDJ13" s="538"/>
      <c r="QDK13" s="538"/>
      <c r="QDL13" s="538"/>
      <c r="QDM13" s="538"/>
      <c r="QDN13" s="538"/>
      <c r="QDO13" s="538"/>
      <c r="QDP13" s="538"/>
      <c r="QDQ13" s="538"/>
      <c r="QDR13" s="538"/>
      <c r="QDS13" s="538"/>
      <c r="QDT13" s="538"/>
      <c r="QDU13" s="538"/>
      <c r="QDV13" s="538"/>
      <c r="QDW13" s="538"/>
      <c r="QDX13" s="538"/>
      <c r="QDY13" s="538"/>
      <c r="QDZ13" s="538"/>
      <c r="QEA13" s="538"/>
      <c r="QEB13" s="538"/>
      <c r="QEC13" s="538"/>
      <c r="QED13" s="538"/>
      <c r="QEE13" s="538"/>
      <c r="QEF13" s="538"/>
      <c r="QEG13" s="538"/>
      <c r="QEH13" s="538"/>
      <c r="QEI13" s="538"/>
      <c r="QEJ13" s="538"/>
      <c r="QEK13" s="538"/>
      <c r="QEL13" s="538"/>
      <c r="QEM13" s="538"/>
      <c r="QEN13" s="538"/>
      <c r="QEO13" s="538"/>
      <c r="QEP13" s="538"/>
      <c r="QEQ13" s="538"/>
      <c r="QER13" s="538"/>
      <c r="QES13" s="538"/>
      <c r="QET13" s="538"/>
      <c r="QEU13" s="538"/>
      <c r="QEV13" s="538"/>
      <c r="QEW13" s="538"/>
      <c r="QEX13" s="538"/>
      <c r="QEY13" s="538"/>
      <c r="QEZ13" s="538"/>
      <c r="QFA13" s="538"/>
      <c r="QFB13" s="538"/>
      <c r="QFC13" s="538"/>
      <c r="QFD13" s="538"/>
      <c r="QFE13" s="538"/>
      <c r="QFF13" s="538"/>
      <c r="QFG13" s="538"/>
      <c r="QFH13" s="538"/>
      <c r="QFI13" s="538"/>
      <c r="QFJ13" s="538"/>
      <c r="QFK13" s="538"/>
      <c r="QFL13" s="538"/>
      <c r="QFM13" s="538"/>
      <c r="QFN13" s="538"/>
      <c r="QFO13" s="538"/>
      <c r="QFP13" s="538"/>
      <c r="QFQ13" s="538"/>
      <c r="QFR13" s="538"/>
      <c r="QFS13" s="538"/>
      <c r="QFT13" s="538"/>
      <c r="QFU13" s="538"/>
      <c r="QFV13" s="538"/>
      <c r="QFW13" s="538"/>
      <c r="QFX13" s="538"/>
      <c r="QFY13" s="538"/>
      <c r="QFZ13" s="538"/>
      <c r="QGA13" s="538"/>
      <c r="QGB13" s="538"/>
      <c r="QGC13" s="538"/>
      <c r="QGD13" s="538"/>
      <c r="QGE13" s="538"/>
      <c r="QGF13" s="538"/>
      <c r="QGG13" s="538"/>
      <c r="QGH13" s="538"/>
      <c r="QGI13" s="538"/>
      <c r="QGJ13" s="538"/>
      <c r="QGK13" s="538"/>
      <c r="QGL13" s="538"/>
      <c r="QGM13" s="538"/>
      <c r="QGN13" s="538"/>
      <c r="QGO13" s="538"/>
      <c r="QGP13" s="538"/>
      <c r="QGQ13" s="538"/>
      <c r="QGR13" s="538"/>
      <c r="QGS13" s="538"/>
      <c r="QGT13" s="538"/>
      <c r="QGU13" s="538"/>
      <c r="QGV13" s="538"/>
      <c r="QGW13" s="538"/>
      <c r="QGX13" s="538"/>
      <c r="QGY13" s="538"/>
      <c r="QGZ13" s="538"/>
      <c r="QHA13" s="538"/>
      <c r="QHB13" s="538"/>
      <c r="QHC13" s="538"/>
      <c r="QHD13" s="538"/>
      <c r="QHE13" s="538"/>
      <c r="QHF13" s="538"/>
      <c r="QHG13" s="538"/>
      <c r="QHH13" s="538"/>
      <c r="QHI13" s="538"/>
      <c r="QHJ13" s="538"/>
      <c r="QHK13" s="538"/>
      <c r="QHL13" s="538"/>
      <c r="QHM13" s="538"/>
      <c r="QHN13" s="538"/>
      <c r="QHO13" s="538"/>
      <c r="QHP13" s="538"/>
      <c r="QHQ13" s="538"/>
      <c r="QHR13" s="538"/>
      <c r="QHS13" s="538"/>
      <c r="QHT13" s="538"/>
      <c r="QHU13" s="538"/>
      <c r="QHV13" s="538"/>
      <c r="QHW13" s="538"/>
      <c r="QHX13" s="538"/>
      <c r="QHY13" s="538"/>
      <c r="QHZ13" s="538"/>
      <c r="QIA13" s="538"/>
      <c r="QIB13" s="538"/>
      <c r="QIC13" s="538"/>
      <c r="QID13" s="538"/>
      <c r="QIE13" s="538"/>
      <c r="QIF13" s="538"/>
      <c r="QIG13" s="538"/>
      <c r="QIH13" s="538"/>
      <c r="QII13" s="538"/>
      <c r="QIJ13" s="538"/>
      <c r="QIK13" s="538"/>
      <c r="QIL13" s="538"/>
      <c r="QIM13" s="538"/>
      <c r="QIN13" s="538"/>
      <c r="QIO13" s="538"/>
      <c r="QIP13" s="538"/>
      <c r="QIQ13" s="538"/>
      <c r="QIR13" s="538"/>
      <c r="QIS13" s="538"/>
      <c r="QIT13" s="538"/>
      <c r="QIU13" s="538"/>
      <c r="QIV13" s="538"/>
      <c r="QIW13" s="538"/>
      <c r="QIX13" s="538"/>
      <c r="QIY13" s="538"/>
      <c r="QIZ13" s="538"/>
      <c r="QJA13" s="538"/>
      <c r="QJB13" s="538"/>
      <c r="QJC13" s="538"/>
      <c r="QJD13" s="538"/>
      <c r="QJE13" s="538"/>
      <c r="QJF13" s="538"/>
      <c r="QJG13" s="538"/>
      <c r="QJH13" s="538"/>
      <c r="QJI13" s="538"/>
      <c r="QJJ13" s="538"/>
      <c r="QJK13" s="538"/>
      <c r="QJL13" s="538"/>
      <c r="QJM13" s="538"/>
      <c r="QJN13" s="538"/>
      <c r="QJO13" s="538"/>
      <c r="QJP13" s="538"/>
      <c r="QJQ13" s="538"/>
      <c r="QJR13" s="538"/>
      <c r="QJS13" s="538"/>
      <c r="QJT13" s="538"/>
      <c r="QJU13" s="538"/>
      <c r="QJV13" s="538"/>
      <c r="QJW13" s="538"/>
      <c r="QJX13" s="538"/>
      <c r="QJY13" s="538"/>
      <c r="QJZ13" s="538"/>
      <c r="QKA13" s="538"/>
      <c r="QKB13" s="538"/>
      <c r="QKC13" s="538"/>
      <c r="QKD13" s="538"/>
      <c r="QKE13" s="538"/>
      <c r="QKF13" s="538"/>
      <c r="QKG13" s="538"/>
      <c r="QKH13" s="538"/>
      <c r="QKI13" s="538"/>
      <c r="QKJ13" s="538"/>
      <c r="QKK13" s="538"/>
      <c r="QKL13" s="538"/>
      <c r="QKM13" s="538"/>
      <c r="QKN13" s="538"/>
      <c r="QKO13" s="538"/>
      <c r="QKP13" s="538"/>
      <c r="QKQ13" s="538"/>
      <c r="QKR13" s="538"/>
      <c r="QKS13" s="538"/>
      <c r="QKT13" s="538"/>
      <c r="QKU13" s="538"/>
      <c r="QKV13" s="538"/>
      <c r="QKW13" s="538"/>
      <c r="QKX13" s="538"/>
      <c r="QKY13" s="538"/>
      <c r="QKZ13" s="538"/>
      <c r="QLA13" s="538"/>
      <c r="QLB13" s="538"/>
      <c r="QLC13" s="538"/>
      <c r="QLD13" s="538"/>
      <c r="QLE13" s="538"/>
      <c r="QLF13" s="538"/>
      <c r="QLG13" s="538"/>
      <c r="QLH13" s="538"/>
      <c r="QLI13" s="538"/>
      <c r="QLJ13" s="538"/>
      <c r="QLK13" s="538"/>
      <c r="QLL13" s="538"/>
      <c r="QLM13" s="538"/>
      <c r="QLN13" s="538"/>
      <c r="QLO13" s="538"/>
      <c r="QLP13" s="538"/>
      <c r="QLQ13" s="538"/>
      <c r="QLR13" s="538"/>
      <c r="QLS13" s="538"/>
      <c r="QLT13" s="538"/>
      <c r="QLU13" s="538"/>
      <c r="QLV13" s="538"/>
      <c r="QLW13" s="538"/>
      <c r="QLX13" s="538"/>
      <c r="QLY13" s="538"/>
      <c r="QLZ13" s="538"/>
      <c r="QMA13" s="538"/>
      <c r="QMB13" s="538"/>
      <c r="QMC13" s="538"/>
      <c r="QMD13" s="538"/>
      <c r="QME13" s="538"/>
      <c r="QMF13" s="538"/>
      <c r="QMG13" s="538"/>
      <c r="QMH13" s="538"/>
      <c r="QMI13" s="538"/>
      <c r="QMJ13" s="538"/>
      <c r="QMK13" s="538"/>
      <c r="QML13" s="538"/>
      <c r="QMM13" s="538"/>
      <c r="QMN13" s="538"/>
      <c r="QMO13" s="538"/>
      <c r="QMP13" s="538"/>
      <c r="QMQ13" s="538"/>
      <c r="QMR13" s="538"/>
      <c r="QMS13" s="538"/>
      <c r="QMT13" s="538"/>
      <c r="QMU13" s="538"/>
      <c r="QMV13" s="538"/>
      <c r="QMW13" s="538"/>
      <c r="QMX13" s="538"/>
      <c r="QMY13" s="538"/>
      <c r="QMZ13" s="538"/>
      <c r="QNA13" s="538"/>
      <c r="QNB13" s="538"/>
      <c r="QNC13" s="538"/>
      <c r="QND13" s="538"/>
      <c r="QNE13" s="538"/>
      <c r="QNF13" s="538"/>
      <c r="QNG13" s="538"/>
      <c r="QNH13" s="538"/>
      <c r="QNI13" s="538"/>
      <c r="QNJ13" s="538"/>
      <c r="QNK13" s="538"/>
      <c r="QNL13" s="538"/>
      <c r="QNM13" s="538"/>
      <c r="QNN13" s="538"/>
      <c r="QNO13" s="538"/>
      <c r="QNP13" s="538"/>
      <c r="QNQ13" s="538"/>
      <c r="QNR13" s="538"/>
      <c r="QNS13" s="538"/>
      <c r="QNT13" s="538"/>
      <c r="QNU13" s="538"/>
      <c r="QNV13" s="538"/>
      <c r="QNW13" s="538"/>
      <c r="QNX13" s="538"/>
      <c r="QNY13" s="538"/>
      <c r="QNZ13" s="538"/>
      <c r="QOA13" s="538"/>
      <c r="QOB13" s="538"/>
      <c r="QOC13" s="538"/>
      <c r="QOD13" s="538"/>
      <c r="QOE13" s="538"/>
      <c r="QOF13" s="538"/>
      <c r="QOG13" s="538"/>
      <c r="QOH13" s="538"/>
      <c r="QOI13" s="538"/>
      <c r="QOJ13" s="538"/>
      <c r="QOK13" s="538"/>
      <c r="QOL13" s="538"/>
      <c r="QOM13" s="538"/>
      <c r="QON13" s="538"/>
      <c r="QOO13" s="538"/>
      <c r="QOP13" s="538"/>
      <c r="QOQ13" s="538"/>
      <c r="QOR13" s="538"/>
      <c r="QOS13" s="538"/>
      <c r="QOT13" s="538"/>
      <c r="QOU13" s="538"/>
      <c r="QOV13" s="538"/>
      <c r="QOW13" s="538"/>
      <c r="QOX13" s="538"/>
      <c r="QOY13" s="538"/>
      <c r="QOZ13" s="538"/>
      <c r="QPA13" s="538"/>
      <c r="QPB13" s="538"/>
      <c r="QPC13" s="538"/>
      <c r="QPD13" s="538"/>
      <c r="QPE13" s="538"/>
      <c r="QPF13" s="538"/>
      <c r="QPG13" s="538"/>
      <c r="QPH13" s="538"/>
      <c r="QPI13" s="538"/>
      <c r="QPJ13" s="538"/>
      <c r="QPK13" s="538"/>
      <c r="QPL13" s="538"/>
      <c r="QPM13" s="538"/>
      <c r="QPN13" s="538"/>
      <c r="QPO13" s="538"/>
      <c r="QPP13" s="538"/>
      <c r="QPQ13" s="538"/>
      <c r="QPR13" s="538"/>
      <c r="QPS13" s="538"/>
      <c r="QPT13" s="538"/>
      <c r="QPU13" s="538"/>
      <c r="QPV13" s="538"/>
      <c r="QPW13" s="538"/>
      <c r="QPX13" s="538"/>
      <c r="QPY13" s="538"/>
      <c r="QPZ13" s="538"/>
      <c r="QQA13" s="538"/>
      <c r="QQB13" s="538"/>
      <c r="QQC13" s="538"/>
      <c r="QQD13" s="538"/>
      <c r="QQE13" s="538"/>
      <c r="QQF13" s="538"/>
      <c r="QQG13" s="538"/>
      <c r="QQH13" s="538"/>
      <c r="QQI13" s="538"/>
      <c r="QQJ13" s="538"/>
      <c r="QQK13" s="538"/>
      <c r="QQL13" s="538"/>
      <c r="QQM13" s="538"/>
      <c r="QQN13" s="538"/>
      <c r="QQO13" s="538"/>
      <c r="QQP13" s="538"/>
      <c r="QQQ13" s="538"/>
      <c r="QQR13" s="538"/>
      <c r="QQS13" s="538"/>
      <c r="QQT13" s="538"/>
      <c r="QQU13" s="538"/>
      <c r="QQV13" s="538"/>
      <c r="QQW13" s="538"/>
      <c r="QQX13" s="538"/>
      <c r="QQY13" s="538"/>
      <c r="QQZ13" s="538"/>
      <c r="QRA13" s="538"/>
      <c r="QRB13" s="538"/>
      <c r="QRC13" s="538"/>
      <c r="QRD13" s="538"/>
      <c r="QRE13" s="538"/>
      <c r="QRF13" s="538"/>
      <c r="QRG13" s="538"/>
      <c r="QRH13" s="538"/>
      <c r="QRI13" s="538"/>
      <c r="QRJ13" s="538"/>
      <c r="QRK13" s="538"/>
      <c r="QRL13" s="538"/>
      <c r="QRM13" s="538"/>
      <c r="QRN13" s="538"/>
      <c r="QRO13" s="538"/>
      <c r="QRP13" s="538"/>
      <c r="QRQ13" s="538"/>
      <c r="QRR13" s="538"/>
      <c r="QRS13" s="538"/>
      <c r="QRT13" s="538"/>
      <c r="QRU13" s="538"/>
      <c r="QRV13" s="538"/>
      <c r="QRW13" s="538"/>
      <c r="QRX13" s="538"/>
      <c r="QRY13" s="538"/>
      <c r="QRZ13" s="538"/>
      <c r="QSA13" s="538"/>
      <c r="QSB13" s="538"/>
      <c r="QSC13" s="538"/>
      <c r="QSD13" s="538"/>
      <c r="QSE13" s="538"/>
      <c r="QSF13" s="538"/>
      <c r="QSG13" s="538"/>
      <c r="QSH13" s="538"/>
      <c r="QSI13" s="538"/>
      <c r="QSJ13" s="538"/>
      <c r="QSK13" s="538"/>
      <c r="QSL13" s="538"/>
      <c r="QSM13" s="538"/>
      <c r="QSN13" s="538"/>
      <c r="QSO13" s="538"/>
      <c r="QSP13" s="538"/>
      <c r="QSQ13" s="538"/>
      <c r="QSR13" s="538"/>
      <c r="QSS13" s="538"/>
      <c r="QST13" s="538"/>
      <c r="QSU13" s="538"/>
      <c r="QSV13" s="538"/>
      <c r="QSW13" s="538"/>
      <c r="QSX13" s="538"/>
      <c r="QSY13" s="538"/>
      <c r="QSZ13" s="538"/>
      <c r="QTA13" s="538"/>
      <c r="QTB13" s="538"/>
      <c r="QTC13" s="538"/>
      <c r="QTD13" s="538"/>
      <c r="QTE13" s="538"/>
      <c r="QTF13" s="538"/>
      <c r="QTG13" s="538"/>
      <c r="QTH13" s="538"/>
      <c r="QTI13" s="538"/>
      <c r="QTJ13" s="538"/>
      <c r="QTK13" s="538"/>
      <c r="QTL13" s="538"/>
      <c r="QTM13" s="538"/>
      <c r="QTN13" s="538"/>
      <c r="QTO13" s="538"/>
      <c r="QTP13" s="538"/>
      <c r="QTQ13" s="538"/>
      <c r="QTR13" s="538"/>
      <c r="QTS13" s="538"/>
      <c r="QTT13" s="538"/>
      <c r="QTU13" s="538"/>
      <c r="QTV13" s="538"/>
      <c r="QTW13" s="538"/>
      <c r="QTX13" s="538"/>
      <c r="QTY13" s="538"/>
      <c r="QTZ13" s="538"/>
      <c r="QUA13" s="538"/>
      <c r="QUB13" s="538"/>
      <c r="QUC13" s="538"/>
      <c r="QUD13" s="538"/>
      <c r="QUE13" s="538"/>
      <c r="QUF13" s="538"/>
      <c r="QUG13" s="538"/>
      <c r="QUH13" s="538"/>
      <c r="QUI13" s="538"/>
      <c r="QUJ13" s="538"/>
      <c r="QUK13" s="538"/>
      <c r="QUL13" s="538"/>
      <c r="QUM13" s="538"/>
      <c r="QUN13" s="538"/>
      <c r="QUO13" s="538"/>
      <c r="QUP13" s="538"/>
      <c r="QUQ13" s="538"/>
      <c r="QUR13" s="538"/>
      <c r="QUS13" s="538"/>
      <c r="QUT13" s="538"/>
      <c r="QUU13" s="538"/>
      <c r="QUV13" s="538"/>
      <c r="QUW13" s="538"/>
      <c r="QUX13" s="538"/>
      <c r="QUY13" s="538"/>
      <c r="QUZ13" s="538"/>
      <c r="QVA13" s="538"/>
      <c r="QVB13" s="538"/>
      <c r="QVC13" s="538"/>
      <c r="QVD13" s="538"/>
      <c r="QVE13" s="538"/>
      <c r="QVF13" s="538"/>
      <c r="QVG13" s="538"/>
      <c r="QVH13" s="538"/>
      <c r="QVI13" s="538"/>
      <c r="QVJ13" s="538"/>
      <c r="QVK13" s="538"/>
      <c r="QVL13" s="538"/>
      <c r="QVM13" s="538"/>
      <c r="QVN13" s="538"/>
      <c r="QVO13" s="538"/>
      <c r="QVP13" s="538"/>
      <c r="QVQ13" s="538"/>
      <c r="QVR13" s="538"/>
      <c r="QVS13" s="538"/>
      <c r="QVT13" s="538"/>
      <c r="QVU13" s="538"/>
      <c r="QVV13" s="538"/>
      <c r="QVW13" s="538"/>
      <c r="QVX13" s="538"/>
      <c r="QVY13" s="538"/>
      <c r="QVZ13" s="538"/>
      <c r="QWA13" s="538"/>
      <c r="QWB13" s="538"/>
      <c r="QWC13" s="538"/>
      <c r="QWD13" s="538"/>
      <c r="QWE13" s="538"/>
      <c r="QWF13" s="538"/>
      <c r="QWG13" s="538"/>
      <c r="QWH13" s="538"/>
      <c r="QWI13" s="538"/>
      <c r="QWJ13" s="538"/>
      <c r="QWK13" s="538"/>
      <c r="QWL13" s="538"/>
      <c r="QWM13" s="538"/>
      <c r="QWN13" s="538"/>
      <c r="QWO13" s="538"/>
      <c r="QWP13" s="538"/>
      <c r="QWQ13" s="538"/>
      <c r="QWR13" s="538"/>
      <c r="QWS13" s="538"/>
      <c r="QWT13" s="538"/>
      <c r="QWU13" s="538"/>
      <c r="QWV13" s="538"/>
      <c r="QWW13" s="538"/>
      <c r="QWX13" s="538"/>
      <c r="QWY13" s="538"/>
      <c r="QWZ13" s="538"/>
      <c r="QXA13" s="538"/>
      <c r="QXB13" s="538"/>
      <c r="QXC13" s="538"/>
      <c r="QXD13" s="538"/>
      <c r="QXE13" s="538"/>
      <c r="QXF13" s="538"/>
      <c r="QXG13" s="538"/>
      <c r="QXH13" s="538"/>
      <c r="QXI13" s="538"/>
      <c r="QXJ13" s="538"/>
      <c r="QXK13" s="538"/>
      <c r="QXL13" s="538"/>
      <c r="QXM13" s="538"/>
      <c r="QXN13" s="538"/>
      <c r="QXO13" s="538"/>
      <c r="QXP13" s="538"/>
      <c r="QXQ13" s="538"/>
      <c r="QXR13" s="538"/>
      <c r="QXS13" s="538"/>
      <c r="QXT13" s="538"/>
      <c r="QXU13" s="538"/>
      <c r="QXV13" s="538"/>
      <c r="QXW13" s="538"/>
      <c r="QXX13" s="538"/>
      <c r="QXY13" s="538"/>
      <c r="QXZ13" s="538"/>
      <c r="QYA13" s="538"/>
      <c r="QYB13" s="538"/>
      <c r="QYC13" s="538"/>
      <c r="QYD13" s="538"/>
      <c r="QYE13" s="538"/>
      <c r="QYF13" s="538"/>
      <c r="QYG13" s="538"/>
      <c r="QYH13" s="538"/>
      <c r="QYI13" s="538"/>
      <c r="QYJ13" s="538"/>
      <c r="QYK13" s="538"/>
      <c r="QYL13" s="538"/>
      <c r="QYM13" s="538"/>
      <c r="QYN13" s="538"/>
      <c r="QYO13" s="538"/>
      <c r="QYP13" s="538"/>
      <c r="QYQ13" s="538"/>
      <c r="QYR13" s="538"/>
      <c r="QYS13" s="538"/>
      <c r="QYT13" s="538"/>
      <c r="QYU13" s="538"/>
      <c r="QYV13" s="538"/>
      <c r="QYW13" s="538"/>
      <c r="QYX13" s="538"/>
      <c r="QYY13" s="538"/>
      <c r="QYZ13" s="538"/>
      <c r="QZA13" s="538"/>
      <c r="QZB13" s="538"/>
      <c r="QZC13" s="538"/>
      <c r="QZD13" s="538"/>
      <c r="QZE13" s="538"/>
      <c r="QZF13" s="538"/>
      <c r="QZG13" s="538"/>
      <c r="QZH13" s="538"/>
      <c r="QZI13" s="538"/>
      <c r="QZJ13" s="538"/>
      <c r="QZK13" s="538"/>
      <c r="QZL13" s="538"/>
      <c r="QZM13" s="538"/>
      <c r="QZN13" s="538"/>
      <c r="QZO13" s="538"/>
      <c r="QZP13" s="538"/>
      <c r="QZQ13" s="538"/>
      <c r="QZR13" s="538"/>
      <c r="QZS13" s="538"/>
      <c r="QZT13" s="538"/>
      <c r="QZU13" s="538"/>
      <c r="QZV13" s="538"/>
      <c r="QZW13" s="538"/>
      <c r="QZX13" s="538"/>
      <c r="QZY13" s="538"/>
      <c r="QZZ13" s="538"/>
      <c r="RAA13" s="538"/>
      <c r="RAB13" s="538"/>
      <c r="RAC13" s="538"/>
      <c r="RAD13" s="538"/>
      <c r="RAE13" s="538"/>
      <c r="RAF13" s="538"/>
      <c r="RAG13" s="538"/>
      <c r="RAH13" s="538"/>
      <c r="RAI13" s="538"/>
      <c r="RAJ13" s="538"/>
      <c r="RAK13" s="538"/>
      <c r="RAL13" s="538"/>
      <c r="RAM13" s="538"/>
      <c r="RAN13" s="538"/>
      <c r="RAO13" s="538"/>
      <c r="RAP13" s="538"/>
      <c r="RAQ13" s="538"/>
      <c r="RAR13" s="538"/>
      <c r="RAS13" s="538"/>
      <c r="RAT13" s="538"/>
      <c r="RAU13" s="538"/>
      <c r="RAV13" s="538"/>
      <c r="RAW13" s="538"/>
      <c r="RAX13" s="538"/>
      <c r="RAY13" s="538"/>
      <c r="RAZ13" s="538"/>
      <c r="RBA13" s="538"/>
      <c r="RBB13" s="538"/>
      <c r="RBC13" s="538"/>
      <c r="RBD13" s="538"/>
      <c r="RBE13" s="538"/>
      <c r="RBF13" s="538"/>
      <c r="RBG13" s="538"/>
      <c r="RBH13" s="538"/>
      <c r="RBI13" s="538"/>
      <c r="RBJ13" s="538"/>
      <c r="RBK13" s="538"/>
      <c r="RBL13" s="538"/>
      <c r="RBM13" s="538"/>
      <c r="RBN13" s="538"/>
      <c r="RBO13" s="538"/>
      <c r="RBP13" s="538"/>
      <c r="RBQ13" s="538"/>
      <c r="RBR13" s="538"/>
      <c r="RBS13" s="538"/>
      <c r="RBT13" s="538"/>
      <c r="RBU13" s="538"/>
      <c r="RBV13" s="538"/>
      <c r="RBW13" s="538"/>
      <c r="RBX13" s="538"/>
      <c r="RBY13" s="538"/>
      <c r="RBZ13" s="538"/>
      <c r="RCA13" s="538"/>
      <c r="RCB13" s="538"/>
      <c r="RCC13" s="538"/>
      <c r="RCD13" s="538"/>
      <c r="RCE13" s="538"/>
      <c r="RCF13" s="538"/>
      <c r="RCG13" s="538"/>
      <c r="RCH13" s="538"/>
      <c r="RCI13" s="538"/>
      <c r="RCJ13" s="538"/>
      <c r="RCK13" s="538"/>
      <c r="RCL13" s="538"/>
      <c r="RCM13" s="538"/>
      <c r="RCN13" s="538"/>
      <c r="RCO13" s="538"/>
      <c r="RCP13" s="538"/>
      <c r="RCQ13" s="538"/>
      <c r="RCR13" s="538"/>
      <c r="RCS13" s="538"/>
      <c r="RCT13" s="538"/>
      <c r="RCU13" s="538"/>
      <c r="RCV13" s="538"/>
      <c r="RCW13" s="538"/>
      <c r="RCX13" s="538"/>
      <c r="RCY13" s="538"/>
      <c r="RCZ13" s="538"/>
      <c r="RDA13" s="538"/>
      <c r="RDB13" s="538"/>
      <c r="RDC13" s="538"/>
      <c r="RDD13" s="538"/>
      <c r="RDE13" s="538"/>
      <c r="RDF13" s="538"/>
      <c r="RDG13" s="538"/>
      <c r="RDH13" s="538"/>
      <c r="RDI13" s="538"/>
      <c r="RDJ13" s="538"/>
      <c r="RDK13" s="538"/>
      <c r="RDL13" s="538"/>
      <c r="RDM13" s="538"/>
      <c r="RDN13" s="538"/>
      <c r="RDO13" s="538"/>
      <c r="RDP13" s="538"/>
      <c r="RDQ13" s="538"/>
      <c r="RDR13" s="538"/>
      <c r="RDS13" s="538"/>
      <c r="RDT13" s="538"/>
      <c r="RDU13" s="538"/>
      <c r="RDV13" s="538"/>
      <c r="RDW13" s="538"/>
      <c r="RDX13" s="538"/>
      <c r="RDY13" s="538"/>
      <c r="RDZ13" s="538"/>
      <c r="REA13" s="538"/>
      <c r="REB13" s="538"/>
      <c r="REC13" s="538"/>
      <c r="RED13" s="538"/>
      <c r="REE13" s="538"/>
      <c r="REF13" s="538"/>
      <c r="REG13" s="538"/>
      <c r="REH13" s="538"/>
      <c r="REI13" s="538"/>
      <c r="REJ13" s="538"/>
      <c r="REK13" s="538"/>
      <c r="REL13" s="538"/>
      <c r="REM13" s="538"/>
      <c r="REN13" s="538"/>
      <c r="REO13" s="538"/>
      <c r="REP13" s="538"/>
      <c r="REQ13" s="538"/>
      <c r="RER13" s="538"/>
      <c r="RES13" s="538"/>
      <c r="RET13" s="538"/>
      <c r="REU13" s="538"/>
      <c r="REV13" s="538"/>
      <c r="REW13" s="538"/>
      <c r="REX13" s="538"/>
      <c r="REY13" s="538"/>
      <c r="REZ13" s="538"/>
      <c r="RFA13" s="538"/>
      <c r="RFB13" s="538"/>
      <c r="RFC13" s="538"/>
      <c r="RFD13" s="538"/>
      <c r="RFE13" s="538"/>
      <c r="RFF13" s="538"/>
      <c r="RFG13" s="538"/>
      <c r="RFH13" s="538"/>
      <c r="RFI13" s="538"/>
      <c r="RFJ13" s="538"/>
      <c r="RFK13" s="538"/>
      <c r="RFL13" s="538"/>
      <c r="RFM13" s="538"/>
      <c r="RFN13" s="538"/>
      <c r="RFO13" s="538"/>
      <c r="RFP13" s="538"/>
      <c r="RFQ13" s="538"/>
      <c r="RFR13" s="538"/>
      <c r="RFS13" s="538"/>
      <c r="RFT13" s="538"/>
      <c r="RFU13" s="538"/>
      <c r="RFV13" s="538"/>
      <c r="RFW13" s="538"/>
      <c r="RFX13" s="538"/>
      <c r="RFY13" s="538"/>
      <c r="RFZ13" s="538"/>
      <c r="RGA13" s="538"/>
      <c r="RGB13" s="538"/>
      <c r="RGC13" s="538"/>
      <c r="RGD13" s="538"/>
      <c r="RGE13" s="538"/>
      <c r="RGF13" s="538"/>
      <c r="RGG13" s="538"/>
      <c r="RGH13" s="538"/>
      <c r="RGI13" s="538"/>
      <c r="RGJ13" s="538"/>
      <c r="RGK13" s="538"/>
      <c r="RGL13" s="538"/>
      <c r="RGM13" s="538"/>
      <c r="RGN13" s="538"/>
      <c r="RGO13" s="538"/>
      <c r="RGP13" s="538"/>
      <c r="RGQ13" s="538"/>
      <c r="RGR13" s="538"/>
      <c r="RGS13" s="538"/>
      <c r="RGT13" s="538"/>
      <c r="RGU13" s="538"/>
      <c r="RGV13" s="538"/>
      <c r="RGW13" s="538"/>
      <c r="RGX13" s="538"/>
      <c r="RGY13" s="538"/>
      <c r="RGZ13" s="538"/>
      <c r="RHA13" s="538"/>
      <c r="RHB13" s="538"/>
      <c r="RHC13" s="538"/>
      <c r="RHD13" s="538"/>
      <c r="RHE13" s="538"/>
      <c r="RHF13" s="538"/>
      <c r="RHG13" s="538"/>
      <c r="RHH13" s="538"/>
      <c r="RHI13" s="538"/>
      <c r="RHJ13" s="538"/>
      <c r="RHK13" s="538"/>
      <c r="RHL13" s="538"/>
      <c r="RHM13" s="538"/>
      <c r="RHN13" s="538"/>
      <c r="RHO13" s="538"/>
      <c r="RHP13" s="538"/>
      <c r="RHQ13" s="538"/>
      <c r="RHR13" s="538"/>
      <c r="RHS13" s="538"/>
      <c r="RHT13" s="538"/>
      <c r="RHU13" s="538"/>
      <c r="RHV13" s="538"/>
      <c r="RHW13" s="538"/>
      <c r="RHX13" s="538"/>
      <c r="RHY13" s="538"/>
      <c r="RHZ13" s="538"/>
      <c r="RIA13" s="538"/>
      <c r="RIB13" s="538"/>
      <c r="RIC13" s="538"/>
      <c r="RID13" s="538"/>
      <c r="RIE13" s="538"/>
      <c r="RIF13" s="538"/>
      <c r="RIG13" s="538"/>
      <c r="RIH13" s="538"/>
      <c r="RII13" s="538"/>
      <c r="RIJ13" s="538"/>
      <c r="RIK13" s="538"/>
      <c r="RIL13" s="538"/>
      <c r="RIM13" s="538"/>
      <c r="RIN13" s="538"/>
      <c r="RIO13" s="538"/>
      <c r="RIP13" s="538"/>
      <c r="RIQ13" s="538"/>
      <c r="RIR13" s="538"/>
      <c r="RIS13" s="538"/>
      <c r="RIT13" s="538"/>
      <c r="RIU13" s="538"/>
      <c r="RIV13" s="538"/>
      <c r="RIW13" s="538"/>
      <c r="RIX13" s="538"/>
      <c r="RIY13" s="538"/>
      <c r="RIZ13" s="538"/>
      <c r="RJA13" s="538"/>
      <c r="RJB13" s="538"/>
      <c r="RJC13" s="538"/>
      <c r="RJD13" s="538"/>
      <c r="RJE13" s="538"/>
      <c r="RJF13" s="538"/>
      <c r="RJG13" s="538"/>
      <c r="RJH13" s="538"/>
      <c r="RJI13" s="538"/>
      <c r="RJJ13" s="538"/>
      <c r="RJK13" s="538"/>
      <c r="RJL13" s="538"/>
      <c r="RJM13" s="538"/>
      <c r="RJN13" s="538"/>
      <c r="RJO13" s="538"/>
      <c r="RJP13" s="538"/>
      <c r="RJQ13" s="538"/>
      <c r="RJR13" s="538"/>
      <c r="RJS13" s="538"/>
      <c r="RJT13" s="538"/>
      <c r="RJU13" s="538"/>
      <c r="RJV13" s="538"/>
      <c r="RJW13" s="538"/>
      <c r="RJX13" s="538"/>
      <c r="RJY13" s="538"/>
      <c r="RJZ13" s="538"/>
      <c r="RKA13" s="538"/>
      <c r="RKB13" s="538"/>
      <c r="RKC13" s="538"/>
      <c r="RKD13" s="538"/>
      <c r="RKE13" s="538"/>
      <c r="RKF13" s="538"/>
      <c r="RKG13" s="538"/>
      <c r="RKH13" s="538"/>
      <c r="RKI13" s="538"/>
      <c r="RKJ13" s="538"/>
      <c r="RKK13" s="538"/>
      <c r="RKL13" s="538"/>
      <c r="RKM13" s="538"/>
      <c r="RKN13" s="538"/>
      <c r="RKO13" s="538"/>
      <c r="RKP13" s="538"/>
      <c r="RKQ13" s="538"/>
      <c r="RKR13" s="538"/>
      <c r="RKS13" s="538"/>
      <c r="RKT13" s="538"/>
      <c r="RKU13" s="538"/>
      <c r="RKV13" s="538"/>
      <c r="RKW13" s="538"/>
      <c r="RKX13" s="538"/>
      <c r="RKY13" s="538"/>
      <c r="RKZ13" s="538"/>
      <c r="RLA13" s="538"/>
      <c r="RLB13" s="538"/>
      <c r="RLC13" s="538"/>
      <c r="RLD13" s="538"/>
      <c r="RLE13" s="538"/>
      <c r="RLF13" s="538"/>
      <c r="RLG13" s="538"/>
      <c r="RLH13" s="538"/>
      <c r="RLI13" s="538"/>
      <c r="RLJ13" s="538"/>
      <c r="RLK13" s="538"/>
      <c r="RLL13" s="538"/>
      <c r="RLM13" s="538"/>
      <c r="RLN13" s="538"/>
      <c r="RLO13" s="538"/>
      <c r="RLP13" s="538"/>
      <c r="RLQ13" s="538"/>
      <c r="RLR13" s="538"/>
      <c r="RLS13" s="538"/>
      <c r="RLT13" s="538"/>
      <c r="RLU13" s="538"/>
      <c r="RLV13" s="538"/>
      <c r="RLW13" s="538"/>
      <c r="RLX13" s="538"/>
      <c r="RLY13" s="538"/>
      <c r="RLZ13" s="538"/>
      <c r="RMA13" s="538"/>
      <c r="RMB13" s="538"/>
      <c r="RMC13" s="538"/>
      <c r="RMD13" s="538"/>
      <c r="RME13" s="538"/>
      <c r="RMF13" s="538"/>
      <c r="RMG13" s="538"/>
      <c r="RMH13" s="538"/>
      <c r="RMI13" s="538"/>
      <c r="RMJ13" s="538"/>
      <c r="RMK13" s="538"/>
      <c r="RML13" s="538"/>
      <c r="RMM13" s="538"/>
      <c r="RMN13" s="538"/>
      <c r="RMO13" s="538"/>
      <c r="RMP13" s="538"/>
      <c r="RMQ13" s="538"/>
      <c r="RMR13" s="538"/>
      <c r="RMS13" s="538"/>
      <c r="RMT13" s="538"/>
      <c r="RMU13" s="538"/>
      <c r="RMV13" s="538"/>
      <c r="RMW13" s="538"/>
      <c r="RMX13" s="538"/>
      <c r="RMY13" s="538"/>
      <c r="RMZ13" s="538"/>
      <c r="RNA13" s="538"/>
      <c r="RNB13" s="538"/>
      <c r="RNC13" s="538"/>
      <c r="RND13" s="538"/>
      <c r="RNE13" s="538"/>
      <c r="RNF13" s="538"/>
      <c r="RNG13" s="538"/>
      <c r="RNH13" s="538"/>
      <c r="RNI13" s="538"/>
      <c r="RNJ13" s="538"/>
      <c r="RNK13" s="538"/>
      <c r="RNL13" s="538"/>
      <c r="RNM13" s="538"/>
      <c r="RNN13" s="538"/>
      <c r="RNO13" s="538"/>
      <c r="RNP13" s="538"/>
      <c r="RNQ13" s="538"/>
      <c r="RNR13" s="538"/>
      <c r="RNS13" s="538"/>
      <c r="RNT13" s="538"/>
      <c r="RNU13" s="538"/>
      <c r="RNV13" s="538"/>
      <c r="RNW13" s="538"/>
      <c r="RNX13" s="538"/>
      <c r="RNY13" s="538"/>
      <c r="RNZ13" s="538"/>
      <c r="ROA13" s="538"/>
      <c r="ROB13" s="538"/>
      <c r="ROC13" s="538"/>
      <c r="ROD13" s="538"/>
      <c r="ROE13" s="538"/>
      <c r="ROF13" s="538"/>
      <c r="ROG13" s="538"/>
      <c r="ROH13" s="538"/>
      <c r="ROI13" s="538"/>
      <c r="ROJ13" s="538"/>
      <c r="ROK13" s="538"/>
      <c r="ROL13" s="538"/>
      <c r="ROM13" s="538"/>
      <c r="RON13" s="538"/>
      <c r="ROO13" s="538"/>
      <c r="ROP13" s="538"/>
      <c r="ROQ13" s="538"/>
      <c r="ROR13" s="538"/>
      <c r="ROS13" s="538"/>
      <c r="ROT13" s="538"/>
      <c r="ROU13" s="538"/>
      <c r="ROV13" s="538"/>
      <c r="ROW13" s="538"/>
      <c r="ROX13" s="538"/>
      <c r="ROY13" s="538"/>
      <c r="ROZ13" s="538"/>
      <c r="RPA13" s="538"/>
      <c r="RPB13" s="538"/>
      <c r="RPC13" s="538"/>
      <c r="RPD13" s="538"/>
      <c r="RPE13" s="538"/>
      <c r="RPF13" s="538"/>
      <c r="RPG13" s="538"/>
      <c r="RPH13" s="538"/>
      <c r="RPI13" s="538"/>
      <c r="RPJ13" s="538"/>
      <c r="RPK13" s="538"/>
      <c r="RPL13" s="538"/>
      <c r="RPM13" s="538"/>
      <c r="RPN13" s="538"/>
      <c r="RPO13" s="538"/>
      <c r="RPP13" s="538"/>
      <c r="RPQ13" s="538"/>
      <c r="RPR13" s="538"/>
      <c r="RPS13" s="538"/>
      <c r="RPT13" s="538"/>
      <c r="RPU13" s="538"/>
      <c r="RPV13" s="538"/>
      <c r="RPW13" s="538"/>
      <c r="RPX13" s="538"/>
      <c r="RPY13" s="538"/>
      <c r="RPZ13" s="538"/>
      <c r="RQA13" s="538"/>
      <c r="RQB13" s="538"/>
      <c r="RQC13" s="538"/>
      <c r="RQD13" s="538"/>
      <c r="RQE13" s="538"/>
      <c r="RQF13" s="538"/>
      <c r="RQG13" s="538"/>
      <c r="RQH13" s="538"/>
      <c r="RQI13" s="538"/>
      <c r="RQJ13" s="538"/>
      <c r="RQK13" s="538"/>
      <c r="RQL13" s="538"/>
      <c r="RQM13" s="538"/>
      <c r="RQN13" s="538"/>
      <c r="RQO13" s="538"/>
      <c r="RQP13" s="538"/>
      <c r="RQQ13" s="538"/>
      <c r="RQR13" s="538"/>
      <c r="RQS13" s="538"/>
      <c r="RQT13" s="538"/>
      <c r="RQU13" s="538"/>
      <c r="RQV13" s="538"/>
      <c r="RQW13" s="538"/>
      <c r="RQX13" s="538"/>
      <c r="RQY13" s="538"/>
      <c r="RQZ13" s="538"/>
      <c r="RRA13" s="538"/>
      <c r="RRB13" s="538"/>
      <c r="RRC13" s="538"/>
      <c r="RRD13" s="538"/>
      <c r="RRE13" s="538"/>
      <c r="RRF13" s="538"/>
      <c r="RRG13" s="538"/>
      <c r="RRH13" s="538"/>
      <c r="RRI13" s="538"/>
      <c r="RRJ13" s="538"/>
      <c r="RRK13" s="538"/>
      <c r="RRL13" s="538"/>
      <c r="RRM13" s="538"/>
      <c r="RRN13" s="538"/>
      <c r="RRO13" s="538"/>
      <c r="RRP13" s="538"/>
      <c r="RRQ13" s="538"/>
      <c r="RRR13" s="538"/>
      <c r="RRS13" s="538"/>
      <c r="RRT13" s="538"/>
      <c r="RRU13" s="538"/>
      <c r="RRV13" s="538"/>
      <c r="RRW13" s="538"/>
      <c r="RRX13" s="538"/>
      <c r="RRY13" s="538"/>
      <c r="RRZ13" s="538"/>
      <c r="RSA13" s="538"/>
      <c r="RSB13" s="538"/>
      <c r="RSC13" s="538"/>
      <c r="RSD13" s="538"/>
      <c r="RSE13" s="538"/>
      <c r="RSF13" s="538"/>
      <c r="RSG13" s="538"/>
      <c r="RSH13" s="538"/>
      <c r="RSI13" s="538"/>
      <c r="RSJ13" s="538"/>
      <c r="RSK13" s="538"/>
      <c r="RSL13" s="538"/>
      <c r="RSM13" s="538"/>
      <c r="RSN13" s="538"/>
      <c r="RSO13" s="538"/>
      <c r="RSP13" s="538"/>
      <c r="RSQ13" s="538"/>
      <c r="RSR13" s="538"/>
      <c r="RSS13" s="538"/>
      <c r="RST13" s="538"/>
      <c r="RSU13" s="538"/>
      <c r="RSV13" s="538"/>
      <c r="RSW13" s="538"/>
      <c r="RSX13" s="538"/>
      <c r="RSY13" s="538"/>
      <c r="RSZ13" s="538"/>
      <c r="RTA13" s="538"/>
      <c r="RTB13" s="538"/>
      <c r="RTC13" s="538"/>
      <c r="RTD13" s="538"/>
      <c r="RTE13" s="538"/>
      <c r="RTF13" s="538"/>
      <c r="RTG13" s="538"/>
      <c r="RTH13" s="538"/>
      <c r="RTI13" s="538"/>
      <c r="RTJ13" s="538"/>
      <c r="RTK13" s="538"/>
      <c r="RTL13" s="538"/>
      <c r="RTM13" s="538"/>
      <c r="RTN13" s="538"/>
      <c r="RTO13" s="538"/>
      <c r="RTP13" s="538"/>
      <c r="RTQ13" s="538"/>
      <c r="RTR13" s="538"/>
      <c r="RTS13" s="538"/>
      <c r="RTT13" s="538"/>
      <c r="RTU13" s="538"/>
      <c r="RTV13" s="538"/>
      <c r="RTW13" s="538"/>
      <c r="RTX13" s="538"/>
      <c r="RTY13" s="538"/>
      <c r="RTZ13" s="538"/>
      <c r="RUA13" s="538"/>
      <c r="RUB13" s="538"/>
      <c r="RUC13" s="538"/>
      <c r="RUD13" s="538"/>
      <c r="RUE13" s="538"/>
      <c r="RUF13" s="538"/>
      <c r="RUG13" s="538"/>
      <c r="RUH13" s="538"/>
      <c r="RUI13" s="538"/>
      <c r="RUJ13" s="538"/>
      <c r="RUK13" s="538"/>
      <c r="RUL13" s="538"/>
      <c r="RUM13" s="538"/>
      <c r="RUN13" s="538"/>
      <c r="RUO13" s="538"/>
      <c r="RUP13" s="538"/>
      <c r="RUQ13" s="538"/>
      <c r="RUR13" s="538"/>
      <c r="RUS13" s="538"/>
      <c r="RUT13" s="538"/>
      <c r="RUU13" s="538"/>
      <c r="RUV13" s="538"/>
      <c r="RUW13" s="538"/>
      <c r="RUX13" s="538"/>
      <c r="RUY13" s="538"/>
      <c r="RUZ13" s="538"/>
      <c r="RVA13" s="538"/>
      <c r="RVB13" s="538"/>
      <c r="RVC13" s="538"/>
      <c r="RVD13" s="538"/>
      <c r="RVE13" s="538"/>
      <c r="RVF13" s="538"/>
      <c r="RVG13" s="538"/>
      <c r="RVH13" s="538"/>
      <c r="RVI13" s="538"/>
      <c r="RVJ13" s="538"/>
      <c r="RVK13" s="538"/>
      <c r="RVL13" s="538"/>
      <c r="RVM13" s="538"/>
      <c r="RVN13" s="538"/>
      <c r="RVO13" s="538"/>
      <c r="RVP13" s="538"/>
      <c r="RVQ13" s="538"/>
      <c r="RVR13" s="538"/>
      <c r="RVS13" s="538"/>
      <c r="RVT13" s="538"/>
      <c r="RVU13" s="538"/>
      <c r="RVV13" s="538"/>
      <c r="RVW13" s="538"/>
      <c r="RVX13" s="538"/>
      <c r="RVY13" s="538"/>
      <c r="RVZ13" s="538"/>
      <c r="RWA13" s="538"/>
      <c r="RWB13" s="538"/>
      <c r="RWC13" s="538"/>
      <c r="RWD13" s="538"/>
      <c r="RWE13" s="538"/>
      <c r="RWF13" s="538"/>
      <c r="RWG13" s="538"/>
      <c r="RWH13" s="538"/>
      <c r="RWI13" s="538"/>
      <c r="RWJ13" s="538"/>
      <c r="RWK13" s="538"/>
      <c r="RWL13" s="538"/>
      <c r="RWM13" s="538"/>
      <c r="RWN13" s="538"/>
      <c r="RWO13" s="538"/>
      <c r="RWP13" s="538"/>
      <c r="RWQ13" s="538"/>
      <c r="RWR13" s="538"/>
      <c r="RWS13" s="538"/>
      <c r="RWT13" s="538"/>
      <c r="RWU13" s="538"/>
      <c r="RWV13" s="538"/>
      <c r="RWW13" s="538"/>
      <c r="RWX13" s="538"/>
      <c r="RWY13" s="538"/>
      <c r="RWZ13" s="538"/>
      <c r="RXA13" s="538"/>
      <c r="RXB13" s="538"/>
      <c r="RXC13" s="538"/>
      <c r="RXD13" s="538"/>
      <c r="RXE13" s="538"/>
      <c r="RXF13" s="538"/>
      <c r="RXG13" s="538"/>
      <c r="RXH13" s="538"/>
      <c r="RXI13" s="538"/>
      <c r="RXJ13" s="538"/>
      <c r="RXK13" s="538"/>
      <c r="RXL13" s="538"/>
      <c r="RXM13" s="538"/>
      <c r="RXN13" s="538"/>
      <c r="RXO13" s="538"/>
      <c r="RXP13" s="538"/>
      <c r="RXQ13" s="538"/>
      <c r="RXR13" s="538"/>
      <c r="RXS13" s="538"/>
      <c r="RXT13" s="538"/>
      <c r="RXU13" s="538"/>
      <c r="RXV13" s="538"/>
      <c r="RXW13" s="538"/>
      <c r="RXX13" s="538"/>
      <c r="RXY13" s="538"/>
      <c r="RXZ13" s="538"/>
      <c r="RYA13" s="538"/>
      <c r="RYB13" s="538"/>
      <c r="RYC13" s="538"/>
      <c r="RYD13" s="538"/>
      <c r="RYE13" s="538"/>
      <c r="RYF13" s="538"/>
      <c r="RYG13" s="538"/>
      <c r="RYH13" s="538"/>
      <c r="RYI13" s="538"/>
      <c r="RYJ13" s="538"/>
      <c r="RYK13" s="538"/>
      <c r="RYL13" s="538"/>
      <c r="RYM13" s="538"/>
      <c r="RYN13" s="538"/>
      <c r="RYO13" s="538"/>
      <c r="RYP13" s="538"/>
      <c r="RYQ13" s="538"/>
      <c r="RYR13" s="538"/>
      <c r="RYS13" s="538"/>
      <c r="RYT13" s="538"/>
      <c r="RYU13" s="538"/>
      <c r="RYV13" s="538"/>
      <c r="RYW13" s="538"/>
      <c r="RYX13" s="538"/>
      <c r="RYY13" s="538"/>
      <c r="RYZ13" s="538"/>
      <c r="RZA13" s="538"/>
      <c r="RZB13" s="538"/>
      <c r="RZC13" s="538"/>
      <c r="RZD13" s="538"/>
      <c r="RZE13" s="538"/>
      <c r="RZF13" s="538"/>
      <c r="RZG13" s="538"/>
      <c r="RZH13" s="538"/>
      <c r="RZI13" s="538"/>
      <c r="RZJ13" s="538"/>
      <c r="RZK13" s="538"/>
      <c r="RZL13" s="538"/>
      <c r="RZM13" s="538"/>
      <c r="RZN13" s="538"/>
      <c r="RZO13" s="538"/>
      <c r="RZP13" s="538"/>
      <c r="RZQ13" s="538"/>
      <c r="RZR13" s="538"/>
      <c r="RZS13" s="538"/>
      <c r="RZT13" s="538"/>
      <c r="RZU13" s="538"/>
      <c r="RZV13" s="538"/>
      <c r="RZW13" s="538"/>
      <c r="RZX13" s="538"/>
      <c r="RZY13" s="538"/>
      <c r="RZZ13" s="538"/>
      <c r="SAA13" s="538"/>
      <c r="SAB13" s="538"/>
      <c r="SAC13" s="538"/>
      <c r="SAD13" s="538"/>
      <c r="SAE13" s="538"/>
      <c r="SAF13" s="538"/>
      <c r="SAG13" s="538"/>
      <c r="SAH13" s="538"/>
      <c r="SAI13" s="538"/>
      <c r="SAJ13" s="538"/>
      <c r="SAK13" s="538"/>
      <c r="SAL13" s="538"/>
      <c r="SAM13" s="538"/>
      <c r="SAN13" s="538"/>
      <c r="SAO13" s="538"/>
      <c r="SAP13" s="538"/>
      <c r="SAQ13" s="538"/>
      <c r="SAR13" s="538"/>
      <c r="SAS13" s="538"/>
      <c r="SAT13" s="538"/>
      <c r="SAU13" s="538"/>
      <c r="SAV13" s="538"/>
      <c r="SAW13" s="538"/>
      <c r="SAX13" s="538"/>
      <c r="SAY13" s="538"/>
      <c r="SAZ13" s="538"/>
      <c r="SBA13" s="538"/>
      <c r="SBB13" s="538"/>
      <c r="SBC13" s="538"/>
      <c r="SBD13" s="538"/>
      <c r="SBE13" s="538"/>
      <c r="SBF13" s="538"/>
      <c r="SBG13" s="538"/>
      <c r="SBH13" s="538"/>
      <c r="SBI13" s="538"/>
      <c r="SBJ13" s="538"/>
      <c r="SBK13" s="538"/>
      <c r="SBL13" s="538"/>
      <c r="SBM13" s="538"/>
      <c r="SBN13" s="538"/>
      <c r="SBO13" s="538"/>
      <c r="SBP13" s="538"/>
      <c r="SBQ13" s="538"/>
      <c r="SBR13" s="538"/>
      <c r="SBS13" s="538"/>
      <c r="SBT13" s="538"/>
      <c r="SBU13" s="538"/>
      <c r="SBV13" s="538"/>
      <c r="SBW13" s="538"/>
      <c r="SBX13" s="538"/>
      <c r="SBY13" s="538"/>
      <c r="SBZ13" s="538"/>
      <c r="SCA13" s="538"/>
      <c r="SCB13" s="538"/>
      <c r="SCC13" s="538"/>
      <c r="SCD13" s="538"/>
      <c r="SCE13" s="538"/>
      <c r="SCF13" s="538"/>
      <c r="SCG13" s="538"/>
      <c r="SCH13" s="538"/>
      <c r="SCI13" s="538"/>
      <c r="SCJ13" s="538"/>
      <c r="SCK13" s="538"/>
      <c r="SCL13" s="538"/>
      <c r="SCM13" s="538"/>
      <c r="SCN13" s="538"/>
      <c r="SCO13" s="538"/>
      <c r="SCP13" s="538"/>
      <c r="SCQ13" s="538"/>
      <c r="SCR13" s="538"/>
      <c r="SCS13" s="538"/>
      <c r="SCT13" s="538"/>
      <c r="SCU13" s="538"/>
      <c r="SCV13" s="538"/>
      <c r="SCW13" s="538"/>
      <c r="SCX13" s="538"/>
      <c r="SCY13" s="538"/>
      <c r="SCZ13" s="538"/>
      <c r="SDA13" s="538"/>
      <c r="SDB13" s="538"/>
      <c r="SDC13" s="538"/>
      <c r="SDD13" s="538"/>
      <c r="SDE13" s="538"/>
      <c r="SDF13" s="538"/>
      <c r="SDG13" s="538"/>
      <c r="SDH13" s="538"/>
      <c r="SDI13" s="538"/>
      <c r="SDJ13" s="538"/>
      <c r="SDK13" s="538"/>
      <c r="SDL13" s="538"/>
      <c r="SDM13" s="538"/>
      <c r="SDN13" s="538"/>
      <c r="SDO13" s="538"/>
      <c r="SDP13" s="538"/>
      <c r="SDQ13" s="538"/>
      <c r="SDR13" s="538"/>
      <c r="SDS13" s="538"/>
      <c r="SDT13" s="538"/>
      <c r="SDU13" s="538"/>
      <c r="SDV13" s="538"/>
      <c r="SDW13" s="538"/>
      <c r="SDX13" s="538"/>
      <c r="SDY13" s="538"/>
      <c r="SDZ13" s="538"/>
      <c r="SEA13" s="538"/>
      <c r="SEB13" s="538"/>
      <c r="SEC13" s="538"/>
      <c r="SED13" s="538"/>
      <c r="SEE13" s="538"/>
      <c r="SEF13" s="538"/>
      <c r="SEG13" s="538"/>
      <c r="SEH13" s="538"/>
      <c r="SEI13" s="538"/>
      <c r="SEJ13" s="538"/>
      <c r="SEK13" s="538"/>
      <c r="SEL13" s="538"/>
      <c r="SEM13" s="538"/>
      <c r="SEN13" s="538"/>
      <c r="SEO13" s="538"/>
      <c r="SEP13" s="538"/>
      <c r="SEQ13" s="538"/>
      <c r="SER13" s="538"/>
      <c r="SES13" s="538"/>
      <c r="SET13" s="538"/>
      <c r="SEU13" s="538"/>
      <c r="SEV13" s="538"/>
      <c r="SEW13" s="538"/>
      <c r="SEX13" s="538"/>
      <c r="SEY13" s="538"/>
      <c r="SEZ13" s="538"/>
      <c r="SFA13" s="538"/>
      <c r="SFB13" s="538"/>
      <c r="SFC13" s="538"/>
      <c r="SFD13" s="538"/>
      <c r="SFE13" s="538"/>
      <c r="SFF13" s="538"/>
      <c r="SFG13" s="538"/>
      <c r="SFH13" s="538"/>
      <c r="SFI13" s="538"/>
      <c r="SFJ13" s="538"/>
      <c r="SFK13" s="538"/>
      <c r="SFL13" s="538"/>
      <c r="SFM13" s="538"/>
      <c r="SFN13" s="538"/>
      <c r="SFO13" s="538"/>
      <c r="SFP13" s="538"/>
      <c r="SFQ13" s="538"/>
      <c r="SFR13" s="538"/>
      <c r="SFS13" s="538"/>
      <c r="SFT13" s="538"/>
      <c r="SFU13" s="538"/>
      <c r="SFV13" s="538"/>
      <c r="SFW13" s="538"/>
      <c r="SFX13" s="538"/>
      <c r="SFY13" s="538"/>
      <c r="SFZ13" s="538"/>
      <c r="SGA13" s="538"/>
      <c r="SGB13" s="538"/>
      <c r="SGC13" s="538"/>
      <c r="SGD13" s="538"/>
      <c r="SGE13" s="538"/>
      <c r="SGF13" s="538"/>
      <c r="SGG13" s="538"/>
      <c r="SGH13" s="538"/>
      <c r="SGI13" s="538"/>
      <c r="SGJ13" s="538"/>
      <c r="SGK13" s="538"/>
      <c r="SGL13" s="538"/>
      <c r="SGM13" s="538"/>
      <c r="SGN13" s="538"/>
      <c r="SGO13" s="538"/>
      <c r="SGP13" s="538"/>
      <c r="SGQ13" s="538"/>
      <c r="SGR13" s="538"/>
      <c r="SGS13" s="538"/>
      <c r="SGT13" s="538"/>
      <c r="SGU13" s="538"/>
      <c r="SGV13" s="538"/>
      <c r="SGW13" s="538"/>
      <c r="SGX13" s="538"/>
      <c r="SGY13" s="538"/>
      <c r="SGZ13" s="538"/>
      <c r="SHA13" s="538"/>
      <c r="SHB13" s="538"/>
      <c r="SHC13" s="538"/>
      <c r="SHD13" s="538"/>
      <c r="SHE13" s="538"/>
      <c r="SHF13" s="538"/>
      <c r="SHG13" s="538"/>
      <c r="SHH13" s="538"/>
      <c r="SHI13" s="538"/>
      <c r="SHJ13" s="538"/>
      <c r="SHK13" s="538"/>
      <c r="SHL13" s="538"/>
      <c r="SHM13" s="538"/>
      <c r="SHN13" s="538"/>
      <c r="SHO13" s="538"/>
      <c r="SHP13" s="538"/>
      <c r="SHQ13" s="538"/>
      <c r="SHR13" s="538"/>
      <c r="SHS13" s="538"/>
      <c r="SHT13" s="538"/>
      <c r="SHU13" s="538"/>
      <c r="SHV13" s="538"/>
      <c r="SHW13" s="538"/>
      <c r="SHX13" s="538"/>
      <c r="SHY13" s="538"/>
      <c r="SHZ13" s="538"/>
      <c r="SIA13" s="538"/>
      <c r="SIB13" s="538"/>
      <c r="SIC13" s="538"/>
      <c r="SID13" s="538"/>
      <c r="SIE13" s="538"/>
      <c r="SIF13" s="538"/>
      <c r="SIG13" s="538"/>
      <c r="SIH13" s="538"/>
      <c r="SII13" s="538"/>
      <c r="SIJ13" s="538"/>
      <c r="SIK13" s="538"/>
      <c r="SIL13" s="538"/>
      <c r="SIM13" s="538"/>
      <c r="SIN13" s="538"/>
      <c r="SIO13" s="538"/>
      <c r="SIP13" s="538"/>
      <c r="SIQ13" s="538"/>
      <c r="SIR13" s="538"/>
      <c r="SIS13" s="538"/>
      <c r="SIT13" s="538"/>
      <c r="SIU13" s="538"/>
      <c r="SIV13" s="538"/>
      <c r="SIW13" s="538"/>
      <c r="SIX13" s="538"/>
      <c r="SIY13" s="538"/>
      <c r="SIZ13" s="538"/>
      <c r="SJA13" s="538"/>
      <c r="SJB13" s="538"/>
      <c r="SJC13" s="538"/>
      <c r="SJD13" s="538"/>
      <c r="SJE13" s="538"/>
      <c r="SJF13" s="538"/>
      <c r="SJG13" s="538"/>
      <c r="SJH13" s="538"/>
      <c r="SJI13" s="538"/>
      <c r="SJJ13" s="538"/>
      <c r="SJK13" s="538"/>
      <c r="SJL13" s="538"/>
      <c r="SJM13" s="538"/>
      <c r="SJN13" s="538"/>
      <c r="SJO13" s="538"/>
      <c r="SJP13" s="538"/>
      <c r="SJQ13" s="538"/>
      <c r="SJR13" s="538"/>
      <c r="SJS13" s="538"/>
      <c r="SJT13" s="538"/>
      <c r="SJU13" s="538"/>
      <c r="SJV13" s="538"/>
      <c r="SJW13" s="538"/>
      <c r="SJX13" s="538"/>
      <c r="SJY13" s="538"/>
      <c r="SJZ13" s="538"/>
      <c r="SKA13" s="538"/>
      <c r="SKB13" s="538"/>
      <c r="SKC13" s="538"/>
      <c r="SKD13" s="538"/>
      <c r="SKE13" s="538"/>
      <c r="SKF13" s="538"/>
      <c r="SKG13" s="538"/>
      <c r="SKH13" s="538"/>
      <c r="SKI13" s="538"/>
      <c r="SKJ13" s="538"/>
      <c r="SKK13" s="538"/>
      <c r="SKL13" s="538"/>
      <c r="SKM13" s="538"/>
      <c r="SKN13" s="538"/>
      <c r="SKO13" s="538"/>
      <c r="SKP13" s="538"/>
      <c r="SKQ13" s="538"/>
      <c r="SKR13" s="538"/>
      <c r="SKS13" s="538"/>
      <c r="SKT13" s="538"/>
      <c r="SKU13" s="538"/>
      <c r="SKV13" s="538"/>
      <c r="SKW13" s="538"/>
      <c r="SKX13" s="538"/>
      <c r="SKY13" s="538"/>
      <c r="SKZ13" s="538"/>
      <c r="SLA13" s="538"/>
      <c r="SLB13" s="538"/>
      <c r="SLC13" s="538"/>
      <c r="SLD13" s="538"/>
      <c r="SLE13" s="538"/>
      <c r="SLF13" s="538"/>
      <c r="SLG13" s="538"/>
      <c r="SLH13" s="538"/>
      <c r="SLI13" s="538"/>
      <c r="SLJ13" s="538"/>
      <c r="SLK13" s="538"/>
      <c r="SLL13" s="538"/>
      <c r="SLM13" s="538"/>
      <c r="SLN13" s="538"/>
      <c r="SLO13" s="538"/>
      <c r="SLP13" s="538"/>
      <c r="SLQ13" s="538"/>
      <c r="SLR13" s="538"/>
      <c r="SLS13" s="538"/>
      <c r="SLT13" s="538"/>
      <c r="SLU13" s="538"/>
      <c r="SLV13" s="538"/>
      <c r="SLW13" s="538"/>
      <c r="SLX13" s="538"/>
      <c r="SLY13" s="538"/>
      <c r="SLZ13" s="538"/>
      <c r="SMA13" s="538"/>
      <c r="SMB13" s="538"/>
      <c r="SMC13" s="538"/>
      <c r="SMD13" s="538"/>
      <c r="SME13" s="538"/>
      <c r="SMF13" s="538"/>
      <c r="SMG13" s="538"/>
      <c r="SMH13" s="538"/>
      <c r="SMI13" s="538"/>
      <c r="SMJ13" s="538"/>
      <c r="SMK13" s="538"/>
      <c r="SML13" s="538"/>
      <c r="SMM13" s="538"/>
      <c r="SMN13" s="538"/>
      <c r="SMO13" s="538"/>
      <c r="SMP13" s="538"/>
      <c r="SMQ13" s="538"/>
      <c r="SMR13" s="538"/>
      <c r="SMS13" s="538"/>
      <c r="SMT13" s="538"/>
      <c r="SMU13" s="538"/>
      <c r="SMV13" s="538"/>
      <c r="SMW13" s="538"/>
      <c r="SMX13" s="538"/>
      <c r="SMY13" s="538"/>
      <c r="SMZ13" s="538"/>
      <c r="SNA13" s="538"/>
      <c r="SNB13" s="538"/>
      <c r="SNC13" s="538"/>
      <c r="SND13" s="538"/>
      <c r="SNE13" s="538"/>
      <c r="SNF13" s="538"/>
      <c r="SNG13" s="538"/>
      <c r="SNH13" s="538"/>
      <c r="SNI13" s="538"/>
      <c r="SNJ13" s="538"/>
      <c r="SNK13" s="538"/>
      <c r="SNL13" s="538"/>
      <c r="SNM13" s="538"/>
      <c r="SNN13" s="538"/>
      <c r="SNO13" s="538"/>
      <c r="SNP13" s="538"/>
      <c r="SNQ13" s="538"/>
      <c r="SNR13" s="538"/>
      <c r="SNS13" s="538"/>
      <c r="SNT13" s="538"/>
      <c r="SNU13" s="538"/>
      <c r="SNV13" s="538"/>
      <c r="SNW13" s="538"/>
      <c r="SNX13" s="538"/>
      <c r="SNY13" s="538"/>
      <c r="SNZ13" s="538"/>
      <c r="SOA13" s="538"/>
      <c r="SOB13" s="538"/>
      <c r="SOC13" s="538"/>
      <c r="SOD13" s="538"/>
      <c r="SOE13" s="538"/>
      <c r="SOF13" s="538"/>
      <c r="SOG13" s="538"/>
      <c r="SOH13" s="538"/>
      <c r="SOI13" s="538"/>
      <c r="SOJ13" s="538"/>
      <c r="SOK13" s="538"/>
      <c r="SOL13" s="538"/>
      <c r="SOM13" s="538"/>
      <c r="SON13" s="538"/>
      <c r="SOO13" s="538"/>
      <c r="SOP13" s="538"/>
      <c r="SOQ13" s="538"/>
      <c r="SOR13" s="538"/>
      <c r="SOS13" s="538"/>
      <c r="SOT13" s="538"/>
      <c r="SOU13" s="538"/>
      <c r="SOV13" s="538"/>
      <c r="SOW13" s="538"/>
      <c r="SOX13" s="538"/>
      <c r="SOY13" s="538"/>
      <c r="SOZ13" s="538"/>
      <c r="SPA13" s="538"/>
      <c r="SPB13" s="538"/>
      <c r="SPC13" s="538"/>
      <c r="SPD13" s="538"/>
      <c r="SPE13" s="538"/>
      <c r="SPF13" s="538"/>
      <c r="SPG13" s="538"/>
      <c r="SPH13" s="538"/>
      <c r="SPI13" s="538"/>
      <c r="SPJ13" s="538"/>
      <c r="SPK13" s="538"/>
      <c r="SPL13" s="538"/>
      <c r="SPM13" s="538"/>
      <c r="SPN13" s="538"/>
      <c r="SPO13" s="538"/>
      <c r="SPP13" s="538"/>
      <c r="SPQ13" s="538"/>
      <c r="SPR13" s="538"/>
      <c r="SPS13" s="538"/>
      <c r="SPT13" s="538"/>
      <c r="SPU13" s="538"/>
      <c r="SPV13" s="538"/>
      <c r="SPW13" s="538"/>
      <c r="SPX13" s="538"/>
      <c r="SPY13" s="538"/>
      <c r="SPZ13" s="538"/>
      <c r="SQA13" s="538"/>
      <c r="SQB13" s="538"/>
      <c r="SQC13" s="538"/>
      <c r="SQD13" s="538"/>
      <c r="SQE13" s="538"/>
      <c r="SQF13" s="538"/>
      <c r="SQG13" s="538"/>
      <c r="SQH13" s="538"/>
      <c r="SQI13" s="538"/>
      <c r="SQJ13" s="538"/>
      <c r="SQK13" s="538"/>
      <c r="SQL13" s="538"/>
      <c r="SQM13" s="538"/>
      <c r="SQN13" s="538"/>
      <c r="SQO13" s="538"/>
      <c r="SQP13" s="538"/>
      <c r="SQQ13" s="538"/>
      <c r="SQR13" s="538"/>
      <c r="SQS13" s="538"/>
      <c r="SQT13" s="538"/>
      <c r="SQU13" s="538"/>
      <c r="SQV13" s="538"/>
      <c r="SQW13" s="538"/>
      <c r="SQX13" s="538"/>
      <c r="SQY13" s="538"/>
      <c r="SQZ13" s="538"/>
      <c r="SRA13" s="538"/>
      <c r="SRB13" s="538"/>
      <c r="SRC13" s="538"/>
      <c r="SRD13" s="538"/>
      <c r="SRE13" s="538"/>
      <c r="SRF13" s="538"/>
      <c r="SRG13" s="538"/>
      <c r="SRH13" s="538"/>
      <c r="SRI13" s="538"/>
      <c r="SRJ13" s="538"/>
      <c r="SRK13" s="538"/>
      <c r="SRL13" s="538"/>
      <c r="SRM13" s="538"/>
      <c r="SRN13" s="538"/>
      <c r="SRO13" s="538"/>
      <c r="SRP13" s="538"/>
      <c r="SRQ13" s="538"/>
      <c r="SRR13" s="538"/>
      <c r="SRS13" s="538"/>
      <c r="SRT13" s="538"/>
      <c r="SRU13" s="538"/>
      <c r="SRV13" s="538"/>
      <c r="SRW13" s="538"/>
      <c r="SRX13" s="538"/>
      <c r="SRY13" s="538"/>
      <c r="SRZ13" s="538"/>
      <c r="SSA13" s="538"/>
      <c r="SSB13" s="538"/>
      <c r="SSC13" s="538"/>
      <c r="SSD13" s="538"/>
      <c r="SSE13" s="538"/>
      <c r="SSF13" s="538"/>
      <c r="SSG13" s="538"/>
      <c r="SSH13" s="538"/>
      <c r="SSI13" s="538"/>
      <c r="SSJ13" s="538"/>
      <c r="SSK13" s="538"/>
      <c r="SSL13" s="538"/>
      <c r="SSM13" s="538"/>
      <c r="SSN13" s="538"/>
      <c r="SSO13" s="538"/>
      <c r="SSP13" s="538"/>
      <c r="SSQ13" s="538"/>
      <c r="SSR13" s="538"/>
      <c r="SSS13" s="538"/>
      <c r="SST13" s="538"/>
      <c r="SSU13" s="538"/>
      <c r="SSV13" s="538"/>
      <c r="SSW13" s="538"/>
      <c r="SSX13" s="538"/>
      <c r="SSY13" s="538"/>
      <c r="SSZ13" s="538"/>
      <c r="STA13" s="538"/>
      <c r="STB13" s="538"/>
      <c r="STC13" s="538"/>
      <c r="STD13" s="538"/>
      <c r="STE13" s="538"/>
      <c r="STF13" s="538"/>
      <c r="STG13" s="538"/>
      <c r="STH13" s="538"/>
      <c r="STI13" s="538"/>
      <c r="STJ13" s="538"/>
      <c r="STK13" s="538"/>
      <c r="STL13" s="538"/>
      <c r="STM13" s="538"/>
      <c r="STN13" s="538"/>
      <c r="STO13" s="538"/>
      <c r="STP13" s="538"/>
      <c r="STQ13" s="538"/>
      <c r="STR13" s="538"/>
      <c r="STS13" s="538"/>
      <c r="STT13" s="538"/>
      <c r="STU13" s="538"/>
      <c r="STV13" s="538"/>
      <c r="STW13" s="538"/>
      <c r="STX13" s="538"/>
      <c r="STY13" s="538"/>
      <c r="STZ13" s="538"/>
      <c r="SUA13" s="538"/>
      <c r="SUB13" s="538"/>
      <c r="SUC13" s="538"/>
      <c r="SUD13" s="538"/>
      <c r="SUE13" s="538"/>
      <c r="SUF13" s="538"/>
      <c r="SUG13" s="538"/>
      <c r="SUH13" s="538"/>
      <c r="SUI13" s="538"/>
      <c r="SUJ13" s="538"/>
      <c r="SUK13" s="538"/>
      <c r="SUL13" s="538"/>
      <c r="SUM13" s="538"/>
      <c r="SUN13" s="538"/>
      <c r="SUO13" s="538"/>
      <c r="SUP13" s="538"/>
      <c r="SUQ13" s="538"/>
      <c r="SUR13" s="538"/>
      <c r="SUS13" s="538"/>
      <c r="SUT13" s="538"/>
      <c r="SUU13" s="538"/>
      <c r="SUV13" s="538"/>
      <c r="SUW13" s="538"/>
      <c r="SUX13" s="538"/>
      <c r="SUY13" s="538"/>
      <c r="SUZ13" s="538"/>
      <c r="SVA13" s="538"/>
      <c r="SVB13" s="538"/>
      <c r="SVC13" s="538"/>
      <c r="SVD13" s="538"/>
      <c r="SVE13" s="538"/>
      <c r="SVF13" s="538"/>
      <c r="SVG13" s="538"/>
      <c r="SVH13" s="538"/>
      <c r="SVI13" s="538"/>
      <c r="SVJ13" s="538"/>
      <c r="SVK13" s="538"/>
      <c r="SVL13" s="538"/>
      <c r="SVM13" s="538"/>
      <c r="SVN13" s="538"/>
      <c r="SVO13" s="538"/>
      <c r="SVP13" s="538"/>
      <c r="SVQ13" s="538"/>
      <c r="SVR13" s="538"/>
      <c r="SVS13" s="538"/>
      <c r="SVT13" s="538"/>
      <c r="SVU13" s="538"/>
      <c r="SVV13" s="538"/>
      <c r="SVW13" s="538"/>
      <c r="SVX13" s="538"/>
      <c r="SVY13" s="538"/>
      <c r="SVZ13" s="538"/>
      <c r="SWA13" s="538"/>
      <c r="SWB13" s="538"/>
      <c r="SWC13" s="538"/>
      <c r="SWD13" s="538"/>
      <c r="SWE13" s="538"/>
      <c r="SWF13" s="538"/>
      <c r="SWG13" s="538"/>
      <c r="SWH13" s="538"/>
      <c r="SWI13" s="538"/>
      <c r="SWJ13" s="538"/>
      <c r="SWK13" s="538"/>
      <c r="SWL13" s="538"/>
      <c r="SWM13" s="538"/>
      <c r="SWN13" s="538"/>
      <c r="SWO13" s="538"/>
      <c r="SWP13" s="538"/>
      <c r="SWQ13" s="538"/>
      <c r="SWR13" s="538"/>
      <c r="SWS13" s="538"/>
      <c r="SWT13" s="538"/>
      <c r="SWU13" s="538"/>
      <c r="SWV13" s="538"/>
      <c r="SWW13" s="538"/>
      <c r="SWX13" s="538"/>
      <c r="SWY13" s="538"/>
      <c r="SWZ13" s="538"/>
      <c r="SXA13" s="538"/>
      <c r="SXB13" s="538"/>
      <c r="SXC13" s="538"/>
      <c r="SXD13" s="538"/>
      <c r="SXE13" s="538"/>
      <c r="SXF13" s="538"/>
      <c r="SXG13" s="538"/>
      <c r="SXH13" s="538"/>
      <c r="SXI13" s="538"/>
      <c r="SXJ13" s="538"/>
      <c r="SXK13" s="538"/>
      <c r="SXL13" s="538"/>
      <c r="SXM13" s="538"/>
      <c r="SXN13" s="538"/>
      <c r="SXO13" s="538"/>
      <c r="SXP13" s="538"/>
      <c r="SXQ13" s="538"/>
      <c r="SXR13" s="538"/>
      <c r="SXS13" s="538"/>
      <c r="SXT13" s="538"/>
      <c r="SXU13" s="538"/>
      <c r="SXV13" s="538"/>
      <c r="SXW13" s="538"/>
      <c r="SXX13" s="538"/>
      <c r="SXY13" s="538"/>
      <c r="SXZ13" s="538"/>
      <c r="SYA13" s="538"/>
      <c r="SYB13" s="538"/>
      <c r="SYC13" s="538"/>
      <c r="SYD13" s="538"/>
      <c r="SYE13" s="538"/>
      <c r="SYF13" s="538"/>
      <c r="SYG13" s="538"/>
      <c r="SYH13" s="538"/>
      <c r="SYI13" s="538"/>
      <c r="SYJ13" s="538"/>
      <c r="SYK13" s="538"/>
      <c r="SYL13" s="538"/>
      <c r="SYM13" s="538"/>
      <c r="SYN13" s="538"/>
      <c r="SYO13" s="538"/>
      <c r="SYP13" s="538"/>
      <c r="SYQ13" s="538"/>
      <c r="SYR13" s="538"/>
      <c r="SYS13" s="538"/>
      <c r="SYT13" s="538"/>
      <c r="SYU13" s="538"/>
      <c r="SYV13" s="538"/>
      <c r="SYW13" s="538"/>
      <c r="SYX13" s="538"/>
      <c r="SYY13" s="538"/>
      <c r="SYZ13" s="538"/>
      <c r="SZA13" s="538"/>
      <c r="SZB13" s="538"/>
      <c r="SZC13" s="538"/>
      <c r="SZD13" s="538"/>
      <c r="SZE13" s="538"/>
      <c r="SZF13" s="538"/>
      <c r="SZG13" s="538"/>
      <c r="SZH13" s="538"/>
      <c r="SZI13" s="538"/>
      <c r="SZJ13" s="538"/>
      <c r="SZK13" s="538"/>
      <c r="SZL13" s="538"/>
      <c r="SZM13" s="538"/>
      <c r="SZN13" s="538"/>
      <c r="SZO13" s="538"/>
      <c r="SZP13" s="538"/>
      <c r="SZQ13" s="538"/>
      <c r="SZR13" s="538"/>
      <c r="SZS13" s="538"/>
      <c r="SZT13" s="538"/>
      <c r="SZU13" s="538"/>
      <c r="SZV13" s="538"/>
      <c r="SZW13" s="538"/>
      <c r="SZX13" s="538"/>
      <c r="SZY13" s="538"/>
      <c r="SZZ13" s="538"/>
      <c r="TAA13" s="538"/>
      <c r="TAB13" s="538"/>
      <c r="TAC13" s="538"/>
      <c r="TAD13" s="538"/>
      <c r="TAE13" s="538"/>
      <c r="TAF13" s="538"/>
      <c r="TAG13" s="538"/>
      <c r="TAH13" s="538"/>
      <c r="TAI13" s="538"/>
      <c r="TAJ13" s="538"/>
      <c r="TAK13" s="538"/>
      <c r="TAL13" s="538"/>
      <c r="TAM13" s="538"/>
      <c r="TAN13" s="538"/>
      <c r="TAO13" s="538"/>
      <c r="TAP13" s="538"/>
      <c r="TAQ13" s="538"/>
      <c r="TAR13" s="538"/>
      <c r="TAS13" s="538"/>
      <c r="TAT13" s="538"/>
      <c r="TAU13" s="538"/>
      <c r="TAV13" s="538"/>
      <c r="TAW13" s="538"/>
      <c r="TAX13" s="538"/>
      <c r="TAY13" s="538"/>
      <c r="TAZ13" s="538"/>
      <c r="TBA13" s="538"/>
      <c r="TBB13" s="538"/>
      <c r="TBC13" s="538"/>
      <c r="TBD13" s="538"/>
      <c r="TBE13" s="538"/>
      <c r="TBF13" s="538"/>
      <c r="TBG13" s="538"/>
      <c r="TBH13" s="538"/>
      <c r="TBI13" s="538"/>
      <c r="TBJ13" s="538"/>
      <c r="TBK13" s="538"/>
      <c r="TBL13" s="538"/>
      <c r="TBM13" s="538"/>
      <c r="TBN13" s="538"/>
      <c r="TBO13" s="538"/>
      <c r="TBP13" s="538"/>
      <c r="TBQ13" s="538"/>
      <c r="TBR13" s="538"/>
      <c r="TBS13" s="538"/>
      <c r="TBT13" s="538"/>
      <c r="TBU13" s="538"/>
      <c r="TBV13" s="538"/>
      <c r="TBW13" s="538"/>
      <c r="TBX13" s="538"/>
      <c r="TBY13" s="538"/>
      <c r="TBZ13" s="538"/>
      <c r="TCA13" s="538"/>
      <c r="TCB13" s="538"/>
      <c r="TCC13" s="538"/>
      <c r="TCD13" s="538"/>
      <c r="TCE13" s="538"/>
      <c r="TCF13" s="538"/>
      <c r="TCG13" s="538"/>
      <c r="TCH13" s="538"/>
      <c r="TCI13" s="538"/>
      <c r="TCJ13" s="538"/>
      <c r="TCK13" s="538"/>
      <c r="TCL13" s="538"/>
      <c r="TCM13" s="538"/>
      <c r="TCN13" s="538"/>
      <c r="TCO13" s="538"/>
      <c r="TCP13" s="538"/>
      <c r="TCQ13" s="538"/>
      <c r="TCR13" s="538"/>
      <c r="TCS13" s="538"/>
      <c r="TCT13" s="538"/>
      <c r="TCU13" s="538"/>
      <c r="TCV13" s="538"/>
      <c r="TCW13" s="538"/>
      <c r="TCX13" s="538"/>
      <c r="TCY13" s="538"/>
      <c r="TCZ13" s="538"/>
      <c r="TDA13" s="538"/>
      <c r="TDB13" s="538"/>
      <c r="TDC13" s="538"/>
      <c r="TDD13" s="538"/>
      <c r="TDE13" s="538"/>
      <c r="TDF13" s="538"/>
      <c r="TDG13" s="538"/>
      <c r="TDH13" s="538"/>
      <c r="TDI13" s="538"/>
      <c r="TDJ13" s="538"/>
      <c r="TDK13" s="538"/>
      <c r="TDL13" s="538"/>
      <c r="TDM13" s="538"/>
      <c r="TDN13" s="538"/>
      <c r="TDO13" s="538"/>
      <c r="TDP13" s="538"/>
      <c r="TDQ13" s="538"/>
      <c r="TDR13" s="538"/>
      <c r="TDS13" s="538"/>
      <c r="TDT13" s="538"/>
      <c r="TDU13" s="538"/>
      <c r="TDV13" s="538"/>
      <c r="TDW13" s="538"/>
      <c r="TDX13" s="538"/>
      <c r="TDY13" s="538"/>
      <c r="TDZ13" s="538"/>
      <c r="TEA13" s="538"/>
      <c r="TEB13" s="538"/>
      <c r="TEC13" s="538"/>
      <c r="TED13" s="538"/>
      <c r="TEE13" s="538"/>
      <c r="TEF13" s="538"/>
      <c r="TEG13" s="538"/>
      <c r="TEH13" s="538"/>
      <c r="TEI13" s="538"/>
      <c r="TEJ13" s="538"/>
      <c r="TEK13" s="538"/>
      <c r="TEL13" s="538"/>
      <c r="TEM13" s="538"/>
      <c r="TEN13" s="538"/>
      <c r="TEO13" s="538"/>
      <c r="TEP13" s="538"/>
      <c r="TEQ13" s="538"/>
      <c r="TER13" s="538"/>
      <c r="TES13" s="538"/>
      <c r="TET13" s="538"/>
      <c r="TEU13" s="538"/>
      <c r="TEV13" s="538"/>
      <c r="TEW13" s="538"/>
      <c r="TEX13" s="538"/>
      <c r="TEY13" s="538"/>
      <c r="TEZ13" s="538"/>
      <c r="TFA13" s="538"/>
      <c r="TFB13" s="538"/>
      <c r="TFC13" s="538"/>
      <c r="TFD13" s="538"/>
      <c r="TFE13" s="538"/>
      <c r="TFF13" s="538"/>
      <c r="TFG13" s="538"/>
      <c r="TFH13" s="538"/>
      <c r="TFI13" s="538"/>
      <c r="TFJ13" s="538"/>
      <c r="TFK13" s="538"/>
      <c r="TFL13" s="538"/>
      <c r="TFM13" s="538"/>
      <c r="TFN13" s="538"/>
      <c r="TFO13" s="538"/>
      <c r="TFP13" s="538"/>
      <c r="TFQ13" s="538"/>
      <c r="TFR13" s="538"/>
      <c r="TFS13" s="538"/>
      <c r="TFT13" s="538"/>
      <c r="TFU13" s="538"/>
      <c r="TFV13" s="538"/>
      <c r="TFW13" s="538"/>
      <c r="TFX13" s="538"/>
      <c r="TFY13" s="538"/>
      <c r="TFZ13" s="538"/>
      <c r="TGA13" s="538"/>
      <c r="TGB13" s="538"/>
      <c r="TGC13" s="538"/>
      <c r="TGD13" s="538"/>
      <c r="TGE13" s="538"/>
      <c r="TGF13" s="538"/>
      <c r="TGG13" s="538"/>
      <c r="TGH13" s="538"/>
      <c r="TGI13" s="538"/>
      <c r="TGJ13" s="538"/>
      <c r="TGK13" s="538"/>
      <c r="TGL13" s="538"/>
      <c r="TGM13" s="538"/>
      <c r="TGN13" s="538"/>
      <c r="TGO13" s="538"/>
      <c r="TGP13" s="538"/>
      <c r="TGQ13" s="538"/>
      <c r="TGR13" s="538"/>
      <c r="TGS13" s="538"/>
      <c r="TGT13" s="538"/>
      <c r="TGU13" s="538"/>
      <c r="TGV13" s="538"/>
      <c r="TGW13" s="538"/>
      <c r="TGX13" s="538"/>
      <c r="TGY13" s="538"/>
      <c r="TGZ13" s="538"/>
      <c r="THA13" s="538"/>
      <c r="THB13" s="538"/>
      <c r="THC13" s="538"/>
      <c r="THD13" s="538"/>
      <c r="THE13" s="538"/>
      <c r="THF13" s="538"/>
      <c r="THG13" s="538"/>
      <c r="THH13" s="538"/>
      <c r="THI13" s="538"/>
      <c r="THJ13" s="538"/>
      <c r="THK13" s="538"/>
      <c r="THL13" s="538"/>
      <c r="THM13" s="538"/>
      <c r="THN13" s="538"/>
      <c r="THO13" s="538"/>
      <c r="THP13" s="538"/>
      <c r="THQ13" s="538"/>
      <c r="THR13" s="538"/>
      <c r="THS13" s="538"/>
      <c r="THT13" s="538"/>
      <c r="THU13" s="538"/>
      <c r="THV13" s="538"/>
      <c r="THW13" s="538"/>
      <c r="THX13" s="538"/>
      <c r="THY13" s="538"/>
      <c r="THZ13" s="538"/>
      <c r="TIA13" s="538"/>
      <c r="TIB13" s="538"/>
      <c r="TIC13" s="538"/>
      <c r="TID13" s="538"/>
      <c r="TIE13" s="538"/>
      <c r="TIF13" s="538"/>
      <c r="TIG13" s="538"/>
      <c r="TIH13" s="538"/>
      <c r="TII13" s="538"/>
      <c r="TIJ13" s="538"/>
      <c r="TIK13" s="538"/>
      <c r="TIL13" s="538"/>
      <c r="TIM13" s="538"/>
      <c r="TIN13" s="538"/>
      <c r="TIO13" s="538"/>
      <c r="TIP13" s="538"/>
      <c r="TIQ13" s="538"/>
      <c r="TIR13" s="538"/>
      <c r="TIS13" s="538"/>
      <c r="TIT13" s="538"/>
      <c r="TIU13" s="538"/>
      <c r="TIV13" s="538"/>
      <c r="TIW13" s="538"/>
      <c r="TIX13" s="538"/>
      <c r="TIY13" s="538"/>
      <c r="TIZ13" s="538"/>
      <c r="TJA13" s="538"/>
      <c r="TJB13" s="538"/>
      <c r="TJC13" s="538"/>
      <c r="TJD13" s="538"/>
      <c r="TJE13" s="538"/>
      <c r="TJF13" s="538"/>
      <c r="TJG13" s="538"/>
      <c r="TJH13" s="538"/>
      <c r="TJI13" s="538"/>
      <c r="TJJ13" s="538"/>
      <c r="TJK13" s="538"/>
      <c r="TJL13" s="538"/>
      <c r="TJM13" s="538"/>
      <c r="TJN13" s="538"/>
      <c r="TJO13" s="538"/>
      <c r="TJP13" s="538"/>
      <c r="TJQ13" s="538"/>
      <c r="TJR13" s="538"/>
      <c r="TJS13" s="538"/>
      <c r="TJT13" s="538"/>
      <c r="TJU13" s="538"/>
      <c r="TJV13" s="538"/>
      <c r="TJW13" s="538"/>
      <c r="TJX13" s="538"/>
      <c r="TJY13" s="538"/>
      <c r="TJZ13" s="538"/>
      <c r="TKA13" s="538"/>
      <c r="TKB13" s="538"/>
      <c r="TKC13" s="538"/>
      <c r="TKD13" s="538"/>
      <c r="TKE13" s="538"/>
      <c r="TKF13" s="538"/>
      <c r="TKG13" s="538"/>
      <c r="TKH13" s="538"/>
      <c r="TKI13" s="538"/>
      <c r="TKJ13" s="538"/>
      <c r="TKK13" s="538"/>
      <c r="TKL13" s="538"/>
      <c r="TKM13" s="538"/>
      <c r="TKN13" s="538"/>
      <c r="TKO13" s="538"/>
      <c r="TKP13" s="538"/>
      <c r="TKQ13" s="538"/>
      <c r="TKR13" s="538"/>
      <c r="TKS13" s="538"/>
      <c r="TKT13" s="538"/>
      <c r="TKU13" s="538"/>
      <c r="TKV13" s="538"/>
      <c r="TKW13" s="538"/>
      <c r="TKX13" s="538"/>
      <c r="TKY13" s="538"/>
      <c r="TKZ13" s="538"/>
      <c r="TLA13" s="538"/>
      <c r="TLB13" s="538"/>
      <c r="TLC13" s="538"/>
      <c r="TLD13" s="538"/>
      <c r="TLE13" s="538"/>
      <c r="TLF13" s="538"/>
      <c r="TLG13" s="538"/>
      <c r="TLH13" s="538"/>
      <c r="TLI13" s="538"/>
      <c r="TLJ13" s="538"/>
      <c r="TLK13" s="538"/>
      <c r="TLL13" s="538"/>
      <c r="TLM13" s="538"/>
      <c r="TLN13" s="538"/>
      <c r="TLO13" s="538"/>
      <c r="TLP13" s="538"/>
      <c r="TLQ13" s="538"/>
      <c r="TLR13" s="538"/>
      <c r="TLS13" s="538"/>
      <c r="TLT13" s="538"/>
      <c r="TLU13" s="538"/>
      <c r="TLV13" s="538"/>
      <c r="TLW13" s="538"/>
      <c r="TLX13" s="538"/>
      <c r="TLY13" s="538"/>
      <c r="TLZ13" s="538"/>
      <c r="TMA13" s="538"/>
      <c r="TMB13" s="538"/>
      <c r="TMC13" s="538"/>
      <c r="TMD13" s="538"/>
      <c r="TME13" s="538"/>
      <c r="TMF13" s="538"/>
      <c r="TMG13" s="538"/>
      <c r="TMH13" s="538"/>
      <c r="TMI13" s="538"/>
      <c r="TMJ13" s="538"/>
      <c r="TMK13" s="538"/>
      <c r="TML13" s="538"/>
      <c r="TMM13" s="538"/>
      <c r="TMN13" s="538"/>
      <c r="TMO13" s="538"/>
      <c r="TMP13" s="538"/>
      <c r="TMQ13" s="538"/>
      <c r="TMR13" s="538"/>
      <c r="TMS13" s="538"/>
      <c r="TMT13" s="538"/>
      <c r="TMU13" s="538"/>
      <c r="TMV13" s="538"/>
      <c r="TMW13" s="538"/>
      <c r="TMX13" s="538"/>
      <c r="TMY13" s="538"/>
      <c r="TMZ13" s="538"/>
      <c r="TNA13" s="538"/>
      <c r="TNB13" s="538"/>
      <c r="TNC13" s="538"/>
      <c r="TND13" s="538"/>
      <c r="TNE13" s="538"/>
      <c r="TNF13" s="538"/>
      <c r="TNG13" s="538"/>
      <c r="TNH13" s="538"/>
      <c r="TNI13" s="538"/>
      <c r="TNJ13" s="538"/>
      <c r="TNK13" s="538"/>
      <c r="TNL13" s="538"/>
      <c r="TNM13" s="538"/>
      <c r="TNN13" s="538"/>
      <c r="TNO13" s="538"/>
      <c r="TNP13" s="538"/>
      <c r="TNQ13" s="538"/>
      <c r="TNR13" s="538"/>
      <c r="TNS13" s="538"/>
      <c r="TNT13" s="538"/>
      <c r="TNU13" s="538"/>
      <c r="TNV13" s="538"/>
      <c r="TNW13" s="538"/>
      <c r="TNX13" s="538"/>
      <c r="TNY13" s="538"/>
      <c r="TNZ13" s="538"/>
      <c r="TOA13" s="538"/>
      <c r="TOB13" s="538"/>
      <c r="TOC13" s="538"/>
      <c r="TOD13" s="538"/>
      <c r="TOE13" s="538"/>
      <c r="TOF13" s="538"/>
      <c r="TOG13" s="538"/>
      <c r="TOH13" s="538"/>
      <c r="TOI13" s="538"/>
      <c r="TOJ13" s="538"/>
      <c r="TOK13" s="538"/>
      <c r="TOL13" s="538"/>
      <c r="TOM13" s="538"/>
      <c r="TON13" s="538"/>
      <c r="TOO13" s="538"/>
      <c r="TOP13" s="538"/>
      <c r="TOQ13" s="538"/>
      <c r="TOR13" s="538"/>
      <c r="TOS13" s="538"/>
      <c r="TOT13" s="538"/>
      <c r="TOU13" s="538"/>
      <c r="TOV13" s="538"/>
      <c r="TOW13" s="538"/>
      <c r="TOX13" s="538"/>
      <c r="TOY13" s="538"/>
      <c r="TOZ13" s="538"/>
      <c r="TPA13" s="538"/>
      <c r="TPB13" s="538"/>
      <c r="TPC13" s="538"/>
      <c r="TPD13" s="538"/>
      <c r="TPE13" s="538"/>
      <c r="TPF13" s="538"/>
      <c r="TPG13" s="538"/>
      <c r="TPH13" s="538"/>
      <c r="TPI13" s="538"/>
      <c r="TPJ13" s="538"/>
      <c r="TPK13" s="538"/>
      <c r="TPL13" s="538"/>
      <c r="TPM13" s="538"/>
      <c r="TPN13" s="538"/>
      <c r="TPO13" s="538"/>
      <c r="TPP13" s="538"/>
      <c r="TPQ13" s="538"/>
      <c r="TPR13" s="538"/>
      <c r="TPS13" s="538"/>
      <c r="TPT13" s="538"/>
      <c r="TPU13" s="538"/>
      <c r="TPV13" s="538"/>
      <c r="TPW13" s="538"/>
      <c r="TPX13" s="538"/>
      <c r="TPY13" s="538"/>
      <c r="TPZ13" s="538"/>
      <c r="TQA13" s="538"/>
      <c r="TQB13" s="538"/>
      <c r="TQC13" s="538"/>
      <c r="TQD13" s="538"/>
      <c r="TQE13" s="538"/>
      <c r="TQF13" s="538"/>
      <c r="TQG13" s="538"/>
      <c r="TQH13" s="538"/>
      <c r="TQI13" s="538"/>
      <c r="TQJ13" s="538"/>
      <c r="TQK13" s="538"/>
      <c r="TQL13" s="538"/>
      <c r="TQM13" s="538"/>
      <c r="TQN13" s="538"/>
      <c r="TQO13" s="538"/>
      <c r="TQP13" s="538"/>
      <c r="TQQ13" s="538"/>
      <c r="TQR13" s="538"/>
      <c r="TQS13" s="538"/>
      <c r="TQT13" s="538"/>
      <c r="TQU13" s="538"/>
      <c r="TQV13" s="538"/>
      <c r="TQW13" s="538"/>
      <c r="TQX13" s="538"/>
      <c r="TQY13" s="538"/>
      <c r="TQZ13" s="538"/>
      <c r="TRA13" s="538"/>
      <c r="TRB13" s="538"/>
      <c r="TRC13" s="538"/>
      <c r="TRD13" s="538"/>
      <c r="TRE13" s="538"/>
      <c r="TRF13" s="538"/>
      <c r="TRG13" s="538"/>
      <c r="TRH13" s="538"/>
      <c r="TRI13" s="538"/>
      <c r="TRJ13" s="538"/>
      <c r="TRK13" s="538"/>
      <c r="TRL13" s="538"/>
      <c r="TRM13" s="538"/>
      <c r="TRN13" s="538"/>
      <c r="TRO13" s="538"/>
      <c r="TRP13" s="538"/>
      <c r="TRQ13" s="538"/>
      <c r="TRR13" s="538"/>
      <c r="TRS13" s="538"/>
      <c r="TRT13" s="538"/>
      <c r="TRU13" s="538"/>
      <c r="TRV13" s="538"/>
      <c r="TRW13" s="538"/>
      <c r="TRX13" s="538"/>
      <c r="TRY13" s="538"/>
      <c r="TRZ13" s="538"/>
      <c r="TSA13" s="538"/>
      <c r="TSB13" s="538"/>
      <c r="TSC13" s="538"/>
      <c r="TSD13" s="538"/>
      <c r="TSE13" s="538"/>
      <c r="TSF13" s="538"/>
      <c r="TSG13" s="538"/>
      <c r="TSH13" s="538"/>
      <c r="TSI13" s="538"/>
      <c r="TSJ13" s="538"/>
      <c r="TSK13" s="538"/>
      <c r="TSL13" s="538"/>
      <c r="TSM13" s="538"/>
      <c r="TSN13" s="538"/>
      <c r="TSO13" s="538"/>
      <c r="TSP13" s="538"/>
      <c r="TSQ13" s="538"/>
      <c r="TSR13" s="538"/>
      <c r="TSS13" s="538"/>
      <c r="TST13" s="538"/>
      <c r="TSU13" s="538"/>
      <c r="TSV13" s="538"/>
      <c r="TSW13" s="538"/>
      <c r="TSX13" s="538"/>
      <c r="TSY13" s="538"/>
      <c r="TSZ13" s="538"/>
      <c r="TTA13" s="538"/>
      <c r="TTB13" s="538"/>
      <c r="TTC13" s="538"/>
      <c r="TTD13" s="538"/>
      <c r="TTE13" s="538"/>
      <c r="TTF13" s="538"/>
      <c r="TTG13" s="538"/>
      <c r="TTH13" s="538"/>
      <c r="TTI13" s="538"/>
      <c r="TTJ13" s="538"/>
      <c r="TTK13" s="538"/>
      <c r="TTL13" s="538"/>
      <c r="TTM13" s="538"/>
      <c r="TTN13" s="538"/>
      <c r="TTO13" s="538"/>
      <c r="TTP13" s="538"/>
      <c r="TTQ13" s="538"/>
      <c r="TTR13" s="538"/>
      <c r="TTS13" s="538"/>
      <c r="TTT13" s="538"/>
      <c r="TTU13" s="538"/>
      <c r="TTV13" s="538"/>
      <c r="TTW13" s="538"/>
      <c r="TTX13" s="538"/>
      <c r="TTY13" s="538"/>
      <c r="TTZ13" s="538"/>
      <c r="TUA13" s="538"/>
      <c r="TUB13" s="538"/>
      <c r="TUC13" s="538"/>
      <c r="TUD13" s="538"/>
      <c r="TUE13" s="538"/>
      <c r="TUF13" s="538"/>
      <c r="TUG13" s="538"/>
      <c r="TUH13" s="538"/>
      <c r="TUI13" s="538"/>
      <c r="TUJ13" s="538"/>
      <c r="TUK13" s="538"/>
      <c r="TUL13" s="538"/>
      <c r="TUM13" s="538"/>
      <c r="TUN13" s="538"/>
      <c r="TUO13" s="538"/>
      <c r="TUP13" s="538"/>
      <c r="TUQ13" s="538"/>
      <c r="TUR13" s="538"/>
      <c r="TUS13" s="538"/>
      <c r="TUT13" s="538"/>
      <c r="TUU13" s="538"/>
      <c r="TUV13" s="538"/>
      <c r="TUW13" s="538"/>
      <c r="TUX13" s="538"/>
      <c r="TUY13" s="538"/>
      <c r="TUZ13" s="538"/>
      <c r="TVA13" s="538"/>
      <c r="TVB13" s="538"/>
      <c r="TVC13" s="538"/>
      <c r="TVD13" s="538"/>
      <c r="TVE13" s="538"/>
      <c r="TVF13" s="538"/>
      <c r="TVG13" s="538"/>
      <c r="TVH13" s="538"/>
      <c r="TVI13" s="538"/>
      <c r="TVJ13" s="538"/>
      <c r="TVK13" s="538"/>
      <c r="TVL13" s="538"/>
      <c r="TVM13" s="538"/>
      <c r="TVN13" s="538"/>
      <c r="TVO13" s="538"/>
      <c r="TVP13" s="538"/>
      <c r="TVQ13" s="538"/>
      <c r="TVR13" s="538"/>
      <c r="TVS13" s="538"/>
      <c r="TVT13" s="538"/>
      <c r="TVU13" s="538"/>
      <c r="TVV13" s="538"/>
      <c r="TVW13" s="538"/>
      <c r="TVX13" s="538"/>
      <c r="TVY13" s="538"/>
      <c r="TVZ13" s="538"/>
      <c r="TWA13" s="538"/>
      <c r="TWB13" s="538"/>
      <c r="TWC13" s="538"/>
      <c r="TWD13" s="538"/>
      <c r="TWE13" s="538"/>
      <c r="TWF13" s="538"/>
      <c r="TWG13" s="538"/>
      <c r="TWH13" s="538"/>
      <c r="TWI13" s="538"/>
      <c r="TWJ13" s="538"/>
      <c r="TWK13" s="538"/>
      <c r="TWL13" s="538"/>
      <c r="TWM13" s="538"/>
      <c r="TWN13" s="538"/>
      <c r="TWO13" s="538"/>
      <c r="TWP13" s="538"/>
      <c r="TWQ13" s="538"/>
      <c r="TWR13" s="538"/>
      <c r="TWS13" s="538"/>
      <c r="TWT13" s="538"/>
      <c r="TWU13" s="538"/>
      <c r="TWV13" s="538"/>
      <c r="TWW13" s="538"/>
      <c r="TWX13" s="538"/>
      <c r="TWY13" s="538"/>
      <c r="TWZ13" s="538"/>
      <c r="TXA13" s="538"/>
      <c r="TXB13" s="538"/>
      <c r="TXC13" s="538"/>
      <c r="TXD13" s="538"/>
      <c r="TXE13" s="538"/>
      <c r="TXF13" s="538"/>
      <c r="TXG13" s="538"/>
      <c r="TXH13" s="538"/>
      <c r="TXI13" s="538"/>
      <c r="TXJ13" s="538"/>
      <c r="TXK13" s="538"/>
      <c r="TXL13" s="538"/>
      <c r="TXM13" s="538"/>
      <c r="TXN13" s="538"/>
      <c r="TXO13" s="538"/>
      <c r="TXP13" s="538"/>
      <c r="TXQ13" s="538"/>
      <c r="TXR13" s="538"/>
      <c r="TXS13" s="538"/>
      <c r="TXT13" s="538"/>
      <c r="TXU13" s="538"/>
      <c r="TXV13" s="538"/>
      <c r="TXW13" s="538"/>
      <c r="TXX13" s="538"/>
      <c r="TXY13" s="538"/>
      <c r="TXZ13" s="538"/>
      <c r="TYA13" s="538"/>
      <c r="TYB13" s="538"/>
      <c r="TYC13" s="538"/>
      <c r="TYD13" s="538"/>
      <c r="TYE13" s="538"/>
      <c r="TYF13" s="538"/>
      <c r="TYG13" s="538"/>
      <c r="TYH13" s="538"/>
      <c r="TYI13" s="538"/>
      <c r="TYJ13" s="538"/>
      <c r="TYK13" s="538"/>
      <c r="TYL13" s="538"/>
      <c r="TYM13" s="538"/>
      <c r="TYN13" s="538"/>
      <c r="TYO13" s="538"/>
      <c r="TYP13" s="538"/>
      <c r="TYQ13" s="538"/>
      <c r="TYR13" s="538"/>
      <c r="TYS13" s="538"/>
      <c r="TYT13" s="538"/>
      <c r="TYU13" s="538"/>
      <c r="TYV13" s="538"/>
      <c r="TYW13" s="538"/>
      <c r="TYX13" s="538"/>
      <c r="TYY13" s="538"/>
      <c r="TYZ13" s="538"/>
      <c r="TZA13" s="538"/>
      <c r="TZB13" s="538"/>
      <c r="TZC13" s="538"/>
      <c r="TZD13" s="538"/>
      <c r="TZE13" s="538"/>
      <c r="TZF13" s="538"/>
      <c r="TZG13" s="538"/>
      <c r="TZH13" s="538"/>
      <c r="TZI13" s="538"/>
      <c r="TZJ13" s="538"/>
      <c r="TZK13" s="538"/>
      <c r="TZL13" s="538"/>
      <c r="TZM13" s="538"/>
      <c r="TZN13" s="538"/>
      <c r="TZO13" s="538"/>
      <c r="TZP13" s="538"/>
      <c r="TZQ13" s="538"/>
      <c r="TZR13" s="538"/>
      <c r="TZS13" s="538"/>
      <c r="TZT13" s="538"/>
      <c r="TZU13" s="538"/>
      <c r="TZV13" s="538"/>
      <c r="TZW13" s="538"/>
      <c r="TZX13" s="538"/>
      <c r="TZY13" s="538"/>
      <c r="TZZ13" s="538"/>
      <c r="UAA13" s="538"/>
      <c r="UAB13" s="538"/>
      <c r="UAC13" s="538"/>
      <c r="UAD13" s="538"/>
      <c r="UAE13" s="538"/>
      <c r="UAF13" s="538"/>
      <c r="UAG13" s="538"/>
      <c r="UAH13" s="538"/>
      <c r="UAI13" s="538"/>
      <c r="UAJ13" s="538"/>
      <c r="UAK13" s="538"/>
      <c r="UAL13" s="538"/>
      <c r="UAM13" s="538"/>
      <c r="UAN13" s="538"/>
      <c r="UAO13" s="538"/>
      <c r="UAP13" s="538"/>
      <c r="UAQ13" s="538"/>
      <c r="UAR13" s="538"/>
      <c r="UAS13" s="538"/>
      <c r="UAT13" s="538"/>
      <c r="UAU13" s="538"/>
      <c r="UAV13" s="538"/>
      <c r="UAW13" s="538"/>
      <c r="UAX13" s="538"/>
      <c r="UAY13" s="538"/>
      <c r="UAZ13" s="538"/>
      <c r="UBA13" s="538"/>
      <c r="UBB13" s="538"/>
      <c r="UBC13" s="538"/>
      <c r="UBD13" s="538"/>
      <c r="UBE13" s="538"/>
      <c r="UBF13" s="538"/>
      <c r="UBG13" s="538"/>
      <c r="UBH13" s="538"/>
      <c r="UBI13" s="538"/>
      <c r="UBJ13" s="538"/>
      <c r="UBK13" s="538"/>
      <c r="UBL13" s="538"/>
      <c r="UBM13" s="538"/>
      <c r="UBN13" s="538"/>
      <c r="UBO13" s="538"/>
      <c r="UBP13" s="538"/>
      <c r="UBQ13" s="538"/>
      <c r="UBR13" s="538"/>
      <c r="UBS13" s="538"/>
      <c r="UBT13" s="538"/>
      <c r="UBU13" s="538"/>
      <c r="UBV13" s="538"/>
      <c r="UBW13" s="538"/>
      <c r="UBX13" s="538"/>
      <c r="UBY13" s="538"/>
      <c r="UBZ13" s="538"/>
      <c r="UCA13" s="538"/>
      <c r="UCB13" s="538"/>
      <c r="UCC13" s="538"/>
      <c r="UCD13" s="538"/>
      <c r="UCE13" s="538"/>
      <c r="UCF13" s="538"/>
      <c r="UCG13" s="538"/>
      <c r="UCH13" s="538"/>
      <c r="UCI13" s="538"/>
      <c r="UCJ13" s="538"/>
      <c r="UCK13" s="538"/>
      <c r="UCL13" s="538"/>
      <c r="UCM13" s="538"/>
      <c r="UCN13" s="538"/>
      <c r="UCO13" s="538"/>
      <c r="UCP13" s="538"/>
      <c r="UCQ13" s="538"/>
      <c r="UCR13" s="538"/>
      <c r="UCS13" s="538"/>
      <c r="UCT13" s="538"/>
      <c r="UCU13" s="538"/>
      <c r="UCV13" s="538"/>
      <c r="UCW13" s="538"/>
      <c r="UCX13" s="538"/>
      <c r="UCY13" s="538"/>
      <c r="UCZ13" s="538"/>
      <c r="UDA13" s="538"/>
      <c r="UDB13" s="538"/>
      <c r="UDC13" s="538"/>
      <c r="UDD13" s="538"/>
      <c r="UDE13" s="538"/>
      <c r="UDF13" s="538"/>
      <c r="UDG13" s="538"/>
      <c r="UDH13" s="538"/>
      <c r="UDI13" s="538"/>
      <c r="UDJ13" s="538"/>
      <c r="UDK13" s="538"/>
      <c r="UDL13" s="538"/>
      <c r="UDM13" s="538"/>
      <c r="UDN13" s="538"/>
      <c r="UDO13" s="538"/>
      <c r="UDP13" s="538"/>
      <c r="UDQ13" s="538"/>
      <c r="UDR13" s="538"/>
      <c r="UDS13" s="538"/>
      <c r="UDT13" s="538"/>
      <c r="UDU13" s="538"/>
      <c r="UDV13" s="538"/>
      <c r="UDW13" s="538"/>
      <c r="UDX13" s="538"/>
      <c r="UDY13" s="538"/>
      <c r="UDZ13" s="538"/>
      <c r="UEA13" s="538"/>
      <c r="UEB13" s="538"/>
      <c r="UEC13" s="538"/>
      <c r="UED13" s="538"/>
      <c r="UEE13" s="538"/>
      <c r="UEF13" s="538"/>
      <c r="UEG13" s="538"/>
      <c r="UEH13" s="538"/>
      <c r="UEI13" s="538"/>
      <c r="UEJ13" s="538"/>
      <c r="UEK13" s="538"/>
      <c r="UEL13" s="538"/>
      <c r="UEM13" s="538"/>
      <c r="UEN13" s="538"/>
      <c r="UEO13" s="538"/>
      <c r="UEP13" s="538"/>
      <c r="UEQ13" s="538"/>
      <c r="UER13" s="538"/>
      <c r="UES13" s="538"/>
      <c r="UET13" s="538"/>
      <c r="UEU13" s="538"/>
      <c r="UEV13" s="538"/>
      <c r="UEW13" s="538"/>
      <c r="UEX13" s="538"/>
      <c r="UEY13" s="538"/>
      <c r="UEZ13" s="538"/>
      <c r="UFA13" s="538"/>
      <c r="UFB13" s="538"/>
      <c r="UFC13" s="538"/>
      <c r="UFD13" s="538"/>
      <c r="UFE13" s="538"/>
      <c r="UFF13" s="538"/>
      <c r="UFG13" s="538"/>
      <c r="UFH13" s="538"/>
      <c r="UFI13" s="538"/>
      <c r="UFJ13" s="538"/>
      <c r="UFK13" s="538"/>
      <c r="UFL13" s="538"/>
      <c r="UFM13" s="538"/>
      <c r="UFN13" s="538"/>
      <c r="UFO13" s="538"/>
      <c r="UFP13" s="538"/>
      <c r="UFQ13" s="538"/>
      <c r="UFR13" s="538"/>
      <c r="UFS13" s="538"/>
      <c r="UFT13" s="538"/>
      <c r="UFU13" s="538"/>
      <c r="UFV13" s="538"/>
      <c r="UFW13" s="538"/>
      <c r="UFX13" s="538"/>
      <c r="UFY13" s="538"/>
      <c r="UFZ13" s="538"/>
      <c r="UGA13" s="538"/>
      <c r="UGB13" s="538"/>
      <c r="UGC13" s="538"/>
      <c r="UGD13" s="538"/>
      <c r="UGE13" s="538"/>
      <c r="UGF13" s="538"/>
      <c r="UGG13" s="538"/>
      <c r="UGH13" s="538"/>
      <c r="UGI13" s="538"/>
      <c r="UGJ13" s="538"/>
      <c r="UGK13" s="538"/>
      <c r="UGL13" s="538"/>
      <c r="UGM13" s="538"/>
      <c r="UGN13" s="538"/>
      <c r="UGO13" s="538"/>
      <c r="UGP13" s="538"/>
      <c r="UGQ13" s="538"/>
      <c r="UGR13" s="538"/>
      <c r="UGS13" s="538"/>
      <c r="UGT13" s="538"/>
      <c r="UGU13" s="538"/>
      <c r="UGV13" s="538"/>
      <c r="UGW13" s="538"/>
      <c r="UGX13" s="538"/>
      <c r="UGY13" s="538"/>
      <c r="UGZ13" s="538"/>
      <c r="UHA13" s="538"/>
      <c r="UHB13" s="538"/>
      <c r="UHC13" s="538"/>
      <c r="UHD13" s="538"/>
      <c r="UHE13" s="538"/>
      <c r="UHF13" s="538"/>
      <c r="UHG13" s="538"/>
      <c r="UHH13" s="538"/>
      <c r="UHI13" s="538"/>
      <c r="UHJ13" s="538"/>
      <c r="UHK13" s="538"/>
      <c r="UHL13" s="538"/>
      <c r="UHM13" s="538"/>
      <c r="UHN13" s="538"/>
      <c r="UHO13" s="538"/>
      <c r="UHP13" s="538"/>
      <c r="UHQ13" s="538"/>
      <c r="UHR13" s="538"/>
      <c r="UHS13" s="538"/>
      <c r="UHT13" s="538"/>
      <c r="UHU13" s="538"/>
      <c r="UHV13" s="538"/>
      <c r="UHW13" s="538"/>
      <c r="UHX13" s="538"/>
      <c r="UHY13" s="538"/>
      <c r="UHZ13" s="538"/>
      <c r="UIA13" s="538"/>
      <c r="UIB13" s="538"/>
      <c r="UIC13" s="538"/>
      <c r="UID13" s="538"/>
      <c r="UIE13" s="538"/>
      <c r="UIF13" s="538"/>
      <c r="UIG13" s="538"/>
      <c r="UIH13" s="538"/>
      <c r="UII13" s="538"/>
      <c r="UIJ13" s="538"/>
      <c r="UIK13" s="538"/>
      <c r="UIL13" s="538"/>
      <c r="UIM13" s="538"/>
      <c r="UIN13" s="538"/>
      <c r="UIO13" s="538"/>
      <c r="UIP13" s="538"/>
      <c r="UIQ13" s="538"/>
      <c r="UIR13" s="538"/>
      <c r="UIS13" s="538"/>
      <c r="UIT13" s="538"/>
      <c r="UIU13" s="538"/>
      <c r="UIV13" s="538"/>
      <c r="UIW13" s="538"/>
      <c r="UIX13" s="538"/>
      <c r="UIY13" s="538"/>
      <c r="UIZ13" s="538"/>
      <c r="UJA13" s="538"/>
      <c r="UJB13" s="538"/>
      <c r="UJC13" s="538"/>
      <c r="UJD13" s="538"/>
      <c r="UJE13" s="538"/>
      <c r="UJF13" s="538"/>
      <c r="UJG13" s="538"/>
      <c r="UJH13" s="538"/>
      <c r="UJI13" s="538"/>
      <c r="UJJ13" s="538"/>
      <c r="UJK13" s="538"/>
      <c r="UJL13" s="538"/>
      <c r="UJM13" s="538"/>
      <c r="UJN13" s="538"/>
      <c r="UJO13" s="538"/>
      <c r="UJP13" s="538"/>
      <c r="UJQ13" s="538"/>
      <c r="UJR13" s="538"/>
      <c r="UJS13" s="538"/>
      <c r="UJT13" s="538"/>
      <c r="UJU13" s="538"/>
      <c r="UJV13" s="538"/>
      <c r="UJW13" s="538"/>
      <c r="UJX13" s="538"/>
      <c r="UJY13" s="538"/>
      <c r="UJZ13" s="538"/>
      <c r="UKA13" s="538"/>
      <c r="UKB13" s="538"/>
      <c r="UKC13" s="538"/>
      <c r="UKD13" s="538"/>
      <c r="UKE13" s="538"/>
      <c r="UKF13" s="538"/>
      <c r="UKG13" s="538"/>
      <c r="UKH13" s="538"/>
      <c r="UKI13" s="538"/>
      <c r="UKJ13" s="538"/>
      <c r="UKK13" s="538"/>
      <c r="UKL13" s="538"/>
      <c r="UKM13" s="538"/>
      <c r="UKN13" s="538"/>
      <c r="UKO13" s="538"/>
      <c r="UKP13" s="538"/>
      <c r="UKQ13" s="538"/>
      <c r="UKR13" s="538"/>
      <c r="UKS13" s="538"/>
      <c r="UKT13" s="538"/>
      <c r="UKU13" s="538"/>
      <c r="UKV13" s="538"/>
      <c r="UKW13" s="538"/>
      <c r="UKX13" s="538"/>
      <c r="UKY13" s="538"/>
      <c r="UKZ13" s="538"/>
      <c r="ULA13" s="538"/>
      <c r="ULB13" s="538"/>
      <c r="ULC13" s="538"/>
      <c r="ULD13" s="538"/>
      <c r="ULE13" s="538"/>
      <c r="ULF13" s="538"/>
      <c r="ULG13" s="538"/>
      <c r="ULH13" s="538"/>
      <c r="ULI13" s="538"/>
      <c r="ULJ13" s="538"/>
      <c r="ULK13" s="538"/>
      <c r="ULL13" s="538"/>
      <c r="ULM13" s="538"/>
      <c r="ULN13" s="538"/>
      <c r="ULO13" s="538"/>
      <c r="ULP13" s="538"/>
      <c r="ULQ13" s="538"/>
      <c r="ULR13" s="538"/>
      <c r="ULS13" s="538"/>
      <c r="ULT13" s="538"/>
      <c r="ULU13" s="538"/>
      <c r="ULV13" s="538"/>
      <c r="ULW13" s="538"/>
      <c r="ULX13" s="538"/>
      <c r="ULY13" s="538"/>
      <c r="ULZ13" s="538"/>
      <c r="UMA13" s="538"/>
      <c r="UMB13" s="538"/>
      <c r="UMC13" s="538"/>
      <c r="UMD13" s="538"/>
      <c r="UME13" s="538"/>
      <c r="UMF13" s="538"/>
      <c r="UMG13" s="538"/>
      <c r="UMH13" s="538"/>
      <c r="UMI13" s="538"/>
      <c r="UMJ13" s="538"/>
      <c r="UMK13" s="538"/>
      <c r="UML13" s="538"/>
      <c r="UMM13" s="538"/>
      <c r="UMN13" s="538"/>
      <c r="UMO13" s="538"/>
      <c r="UMP13" s="538"/>
      <c r="UMQ13" s="538"/>
      <c r="UMR13" s="538"/>
      <c r="UMS13" s="538"/>
      <c r="UMT13" s="538"/>
      <c r="UMU13" s="538"/>
      <c r="UMV13" s="538"/>
      <c r="UMW13" s="538"/>
      <c r="UMX13" s="538"/>
      <c r="UMY13" s="538"/>
      <c r="UMZ13" s="538"/>
      <c r="UNA13" s="538"/>
      <c r="UNB13" s="538"/>
      <c r="UNC13" s="538"/>
      <c r="UND13" s="538"/>
      <c r="UNE13" s="538"/>
      <c r="UNF13" s="538"/>
      <c r="UNG13" s="538"/>
      <c r="UNH13" s="538"/>
      <c r="UNI13" s="538"/>
      <c r="UNJ13" s="538"/>
      <c r="UNK13" s="538"/>
      <c r="UNL13" s="538"/>
      <c r="UNM13" s="538"/>
      <c r="UNN13" s="538"/>
      <c r="UNO13" s="538"/>
      <c r="UNP13" s="538"/>
      <c r="UNQ13" s="538"/>
      <c r="UNR13" s="538"/>
      <c r="UNS13" s="538"/>
      <c r="UNT13" s="538"/>
      <c r="UNU13" s="538"/>
      <c r="UNV13" s="538"/>
      <c r="UNW13" s="538"/>
      <c r="UNX13" s="538"/>
      <c r="UNY13" s="538"/>
      <c r="UNZ13" s="538"/>
      <c r="UOA13" s="538"/>
      <c r="UOB13" s="538"/>
      <c r="UOC13" s="538"/>
      <c r="UOD13" s="538"/>
      <c r="UOE13" s="538"/>
      <c r="UOF13" s="538"/>
      <c r="UOG13" s="538"/>
      <c r="UOH13" s="538"/>
      <c r="UOI13" s="538"/>
      <c r="UOJ13" s="538"/>
      <c r="UOK13" s="538"/>
      <c r="UOL13" s="538"/>
      <c r="UOM13" s="538"/>
      <c r="UON13" s="538"/>
      <c r="UOO13" s="538"/>
      <c r="UOP13" s="538"/>
      <c r="UOQ13" s="538"/>
      <c r="UOR13" s="538"/>
      <c r="UOS13" s="538"/>
      <c r="UOT13" s="538"/>
      <c r="UOU13" s="538"/>
      <c r="UOV13" s="538"/>
      <c r="UOW13" s="538"/>
      <c r="UOX13" s="538"/>
      <c r="UOY13" s="538"/>
      <c r="UOZ13" s="538"/>
      <c r="UPA13" s="538"/>
      <c r="UPB13" s="538"/>
      <c r="UPC13" s="538"/>
      <c r="UPD13" s="538"/>
      <c r="UPE13" s="538"/>
      <c r="UPF13" s="538"/>
      <c r="UPG13" s="538"/>
      <c r="UPH13" s="538"/>
      <c r="UPI13" s="538"/>
      <c r="UPJ13" s="538"/>
      <c r="UPK13" s="538"/>
      <c r="UPL13" s="538"/>
      <c r="UPM13" s="538"/>
      <c r="UPN13" s="538"/>
      <c r="UPO13" s="538"/>
      <c r="UPP13" s="538"/>
      <c r="UPQ13" s="538"/>
      <c r="UPR13" s="538"/>
      <c r="UPS13" s="538"/>
      <c r="UPT13" s="538"/>
      <c r="UPU13" s="538"/>
      <c r="UPV13" s="538"/>
      <c r="UPW13" s="538"/>
      <c r="UPX13" s="538"/>
      <c r="UPY13" s="538"/>
      <c r="UPZ13" s="538"/>
      <c r="UQA13" s="538"/>
      <c r="UQB13" s="538"/>
      <c r="UQC13" s="538"/>
      <c r="UQD13" s="538"/>
      <c r="UQE13" s="538"/>
      <c r="UQF13" s="538"/>
      <c r="UQG13" s="538"/>
      <c r="UQH13" s="538"/>
      <c r="UQI13" s="538"/>
      <c r="UQJ13" s="538"/>
      <c r="UQK13" s="538"/>
      <c r="UQL13" s="538"/>
      <c r="UQM13" s="538"/>
      <c r="UQN13" s="538"/>
      <c r="UQO13" s="538"/>
      <c r="UQP13" s="538"/>
      <c r="UQQ13" s="538"/>
      <c r="UQR13" s="538"/>
      <c r="UQS13" s="538"/>
      <c r="UQT13" s="538"/>
      <c r="UQU13" s="538"/>
      <c r="UQV13" s="538"/>
      <c r="UQW13" s="538"/>
      <c r="UQX13" s="538"/>
      <c r="UQY13" s="538"/>
      <c r="UQZ13" s="538"/>
      <c r="URA13" s="538"/>
      <c r="URB13" s="538"/>
      <c r="URC13" s="538"/>
      <c r="URD13" s="538"/>
      <c r="URE13" s="538"/>
      <c r="URF13" s="538"/>
      <c r="URG13" s="538"/>
      <c r="URH13" s="538"/>
      <c r="URI13" s="538"/>
      <c r="URJ13" s="538"/>
      <c r="URK13" s="538"/>
      <c r="URL13" s="538"/>
      <c r="URM13" s="538"/>
      <c r="URN13" s="538"/>
      <c r="URO13" s="538"/>
      <c r="URP13" s="538"/>
      <c r="URQ13" s="538"/>
      <c r="URR13" s="538"/>
      <c r="URS13" s="538"/>
      <c r="URT13" s="538"/>
      <c r="URU13" s="538"/>
      <c r="URV13" s="538"/>
      <c r="URW13" s="538"/>
      <c r="URX13" s="538"/>
      <c r="URY13" s="538"/>
      <c r="URZ13" s="538"/>
      <c r="USA13" s="538"/>
      <c r="USB13" s="538"/>
      <c r="USC13" s="538"/>
      <c r="USD13" s="538"/>
      <c r="USE13" s="538"/>
      <c r="USF13" s="538"/>
      <c r="USG13" s="538"/>
      <c r="USH13" s="538"/>
      <c r="USI13" s="538"/>
      <c r="USJ13" s="538"/>
      <c r="USK13" s="538"/>
      <c r="USL13" s="538"/>
      <c r="USM13" s="538"/>
      <c r="USN13" s="538"/>
      <c r="USO13" s="538"/>
      <c r="USP13" s="538"/>
      <c r="USQ13" s="538"/>
      <c r="USR13" s="538"/>
      <c r="USS13" s="538"/>
      <c r="UST13" s="538"/>
      <c r="USU13" s="538"/>
      <c r="USV13" s="538"/>
      <c r="USW13" s="538"/>
      <c r="USX13" s="538"/>
      <c r="USY13" s="538"/>
      <c r="USZ13" s="538"/>
      <c r="UTA13" s="538"/>
      <c r="UTB13" s="538"/>
      <c r="UTC13" s="538"/>
      <c r="UTD13" s="538"/>
      <c r="UTE13" s="538"/>
      <c r="UTF13" s="538"/>
      <c r="UTG13" s="538"/>
      <c r="UTH13" s="538"/>
      <c r="UTI13" s="538"/>
      <c r="UTJ13" s="538"/>
      <c r="UTK13" s="538"/>
      <c r="UTL13" s="538"/>
      <c r="UTM13" s="538"/>
      <c r="UTN13" s="538"/>
      <c r="UTO13" s="538"/>
      <c r="UTP13" s="538"/>
      <c r="UTQ13" s="538"/>
      <c r="UTR13" s="538"/>
      <c r="UTS13" s="538"/>
      <c r="UTT13" s="538"/>
      <c r="UTU13" s="538"/>
      <c r="UTV13" s="538"/>
      <c r="UTW13" s="538"/>
      <c r="UTX13" s="538"/>
      <c r="UTY13" s="538"/>
      <c r="UTZ13" s="538"/>
      <c r="UUA13" s="538"/>
      <c r="UUB13" s="538"/>
      <c r="UUC13" s="538"/>
      <c r="UUD13" s="538"/>
      <c r="UUE13" s="538"/>
      <c r="UUF13" s="538"/>
      <c r="UUG13" s="538"/>
      <c r="UUH13" s="538"/>
      <c r="UUI13" s="538"/>
      <c r="UUJ13" s="538"/>
      <c r="UUK13" s="538"/>
      <c r="UUL13" s="538"/>
      <c r="UUM13" s="538"/>
      <c r="UUN13" s="538"/>
      <c r="UUO13" s="538"/>
      <c r="UUP13" s="538"/>
      <c r="UUQ13" s="538"/>
      <c r="UUR13" s="538"/>
      <c r="UUS13" s="538"/>
      <c r="UUT13" s="538"/>
      <c r="UUU13" s="538"/>
      <c r="UUV13" s="538"/>
      <c r="UUW13" s="538"/>
      <c r="UUX13" s="538"/>
      <c r="UUY13" s="538"/>
      <c r="UUZ13" s="538"/>
      <c r="UVA13" s="538"/>
      <c r="UVB13" s="538"/>
      <c r="UVC13" s="538"/>
      <c r="UVD13" s="538"/>
      <c r="UVE13" s="538"/>
      <c r="UVF13" s="538"/>
      <c r="UVG13" s="538"/>
      <c r="UVH13" s="538"/>
      <c r="UVI13" s="538"/>
      <c r="UVJ13" s="538"/>
      <c r="UVK13" s="538"/>
      <c r="UVL13" s="538"/>
      <c r="UVM13" s="538"/>
      <c r="UVN13" s="538"/>
      <c r="UVO13" s="538"/>
      <c r="UVP13" s="538"/>
      <c r="UVQ13" s="538"/>
      <c r="UVR13" s="538"/>
      <c r="UVS13" s="538"/>
      <c r="UVT13" s="538"/>
      <c r="UVU13" s="538"/>
      <c r="UVV13" s="538"/>
      <c r="UVW13" s="538"/>
      <c r="UVX13" s="538"/>
      <c r="UVY13" s="538"/>
      <c r="UVZ13" s="538"/>
      <c r="UWA13" s="538"/>
      <c r="UWB13" s="538"/>
      <c r="UWC13" s="538"/>
      <c r="UWD13" s="538"/>
      <c r="UWE13" s="538"/>
      <c r="UWF13" s="538"/>
      <c r="UWG13" s="538"/>
      <c r="UWH13" s="538"/>
      <c r="UWI13" s="538"/>
      <c r="UWJ13" s="538"/>
      <c r="UWK13" s="538"/>
      <c r="UWL13" s="538"/>
      <c r="UWM13" s="538"/>
      <c r="UWN13" s="538"/>
      <c r="UWO13" s="538"/>
      <c r="UWP13" s="538"/>
      <c r="UWQ13" s="538"/>
      <c r="UWR13" s="538"/>
      <c r="UWS13" s="538"/>
      <c r="UWT13" s="538"/>
      <c r="UWU13" s="538"/>
      <c r="UWV13" s="538"/>
      <c r="UWW13" s="538"/>
      <c r="UWX13" s="538"/>
      <c r="UWY13" s="538"/>
      <c r="UWZ13" s="538"/>
      <c r="UXA13" s="538"/>
      <c r="UXB13" s="538"/>
      <c r="UXC13" s="538"/>
      <c r="UXD13" s="538"/>
      <c r="UXE13" s="538"/>
      <c r="UXF13" s="538"/>
      <c r="UXG13" s="538"/>
      <c r="UXH13" s="538"/>
      <c r="UXI13" s="538"/>
      <c r="UXJ13" s="538"/>
      <c r="UXK13" s="538"/>
      <c r="UXL13" s="538"/>
      <c r="UXM13" s="538"/>
      <c r="UXN13" s="538"/>
      <c r="UXO13" s="538"/>
      <c r="UXP13" s="538"/>
      <c r="UXQ13" s="538"/>
      <c r="UXR13" s="538"/>
      <c r="UXS13" s="538"/>
      <c r="UXT13" s="538"/>
      <c r="UXU13" s="538"/>
      <c r="UXV13" s="538"/>
      <c r="UXW13" s="538"/>
      <c r="UXX13" s="538"/>
      <c r="UXY13" s="538"/>
      <c r="UXZ13" s="538"/>
      <c r="UYA13" s="538"/>
      <c r="UYB13" s="538"/>
      <c r="UYC13" s="538"/>
      <c r="UYD13" s="538"/>
      <c r="UYE13" s="538"/>
      <c r="UYF13" s="538"/>
      <c r="UYG13" s="538"/>
      <c r="UYH13" s="538"/>
      <c r="UYI13" s="538"/>
      <c r="UYJ13" s="538"/>
      <c r="UYK13" s="538"/>
      <c r="UYL13" s="538"/>
      <c r="UYM13" s="538"/>
      <c r="UYN13" s="538"/>
      <c r="UYO13" s="538"/>
      <c r="UYP13" s="538"/>
      <c r="UYQ13" s="538"/>
      <c r="UYR13" s="538"/>
      <c r="UYS13" s="538"/>
      <c r="UYT13" s="538"/>
      <c r="UYU13" s="538"/>
      <c r="UYV13" s="538"/>
      <c r="UYW13" s="538"/>
      <c r="UYX13" s="538"/>
      <c r="UYY13" s="538"/>
      <c r="UYZ13" s="538"/>
      <c r="UZA13" s="538"/>
      <c r="UZB13" s="538"/>
      <c r="UZC13" s="538"/>
      <c r="UZD13" s="538"/>
      <c r="UZE13" s="538"/>
      <c r="UZF13" s="538"/>
      <c r="UZG13" s="538"/>
      <c r="UZH13" s="538"/>
      <c r="UZI13" s="538"/>
      <c r="UZJ13" s="538"/>
      <c r="UZK13" s="538"/>
      <c r="UZL13" s="538"/>
      <c r="UZM13" s="538"/>
      <c r="UZN13" s="538"/>
      <c r="UZO13" s="538"/>
      <c r="UZP13" s="538"/>
      <c r="UZQ13" s="538"/>
      <c r="UZR13" s="538"/>
      <c r="UZS13" s="538"/>
      <c r="UZT13" s="538"/>
      <c r="UZU13" s="538"/>
      <c r="UZV13" s="538"/>
      <c r="UZW13" s="538"/>
      <c r="UZX13" s="538"/>
      <c r="UZY13" s="538"/>
      <c r="UZZ13" s="538"/>
      <c r="VAA13" s="538"/>
      <c r="VAB13" s="538"/>
      <c r="VAC13" s="538"/>
      <c r="VAD13" s="538"/>
      <c r="VAE13" s="538"/>
      <c r="VAF13" s="538"/>
      <c r="VAG13" s="538"/>
      <c r="VAH13" s="538"/>
      <c r="VAI13" s="538"/>
      <c r="VAJ13" s="538"/>
      <c r="VAK13" s="538"/>
      <c r="VAL13" s="538"/>
      <c r="VAM13" s="538"/>
      <c r="VAN13" s="538"/>
      <c r="VAO13" s="538"/>
      <c r="VAP13" s="538"/>
      <c r="VAQ13" s="538"/>
      <c r="VAR13" s="538"/>
      <c r="VAS13" s="538"/>
      <c r="VAT13" s="538"/>
      <c r="VAU13" s="538"/>
      <c r="VAV13" s="538"/>
      <c r="VAW13" s="538"/>
      <c r="VAX13" s="538"/>
      <c r="VAY13" s="538"/>
      <c r="VAZ13" s="538"/>
      <c r="VBA13" s="538"/>
      <c r="VBB13" s="538"/>
      <c r="VBC13" s="538"/>
      <c r="VBD13" s="538"/>
      <c r="VBE13" s="538"/>
      <c r="VBF13" s="538"/>
      <c r="VBG13" s="538"/>
      <c r="VBH13" s="538"/>
      <c r="VBI13" s="538"/>
      <c r="VBJ13" s="538"/>
      <c r="VBK13" s="538"/>
      <c r="VBL13" s="538"/>
      <c r="VBM13" s="538"/>
      <c r="VBN13" s="538"/>
      <c r="VBO13" s="538"/>
      <c r="VBP13" s="538"/>
      <c r="VBQ13" s="538"/>
      <c r="VBR13" s="538"/>
      <c r="VBS13" s="538"/>
      <c r="VBT13" s="538"/>
      <c r="VBU13" s="538"/>
      <c r="VBV13" s="538"/>
      <c r="VBW13" s="538"/>
      <c r="VBX13" s="538"/>
      <c r="VBY13" s="538"/>
      <c r="VBZ13" s="538"/>
      <c r="VCA13" s="538"/>
      <c r="VCB13" s="538"/>
      <c r="VCC13" s="538"/>
      <c r="VCD13" s="538"/>
      <c r="VCE13" s="538"/>
      <c r="VCF13" s="538"/>
      <c r="VCG13" s="538"/>
      <c r="VCH13" s="538"/>
      <c r="VCI13" s="538"/>
      <c r="VCJ13" s="538"/>
      <c r="VCK13" s="538"/>
      <c r="VCL13" s="538"/>
      <c r="VCM13" s="538"/>
      <c r="VCN13" s="538"/>
      <c r="VCO13" s="538"/>
      <c r="VCP13" s="538"/>
      <c r="VCQ13" s="538"/>
      <c r="VCR13" s="538"/>
      <c r="VCS13" s="538"/>
      <c r="VCT13" s="538"/>
      <c r="VCU13" s="538"/>
      <c r="VCV13" s="538"/>
      <c r="VCW13" s="538"/>
      <c r="VCX13" s="538"/>
      <c r="VCY13" s="538"/>
      <c r="VCZ13" s="538"/>
      <c r="VDA13" s="538"/>
      <c r="VDB13" s="538"/>
      <c r="VDC13" s="538"/>
      <c r="VDD13" s="538"/>
      <c r="VDE13" s="538"/>
      <c r="VDF13" s="538"/>
      <c r="VDG13" s="538"/>
      <c r="VDH13" s="538"/>
      <c r="VDI13" s="538"/>
      <c r="VDJ13" s="538"/>
      <c r="VDK13" s="538"/>
      <c r="VDL13" s="538"/>
      <c r="VDM13" s="538"/>
      <c r="VDN13" s="538"/>
      <c r="VDO13" s="538"/>
      <c r="VDP13" s="538"/>
      <c r="VDQ13" s="538"/>
      <c r="VDR13" s="538"/>
      <c r="VDS13" s="538"/>
      <c r="VDT13" s="538"/>
      <c r="VDU13" s="538"/>
      <c r="VDV13" s="538"/>
      <c r="VDW13" s="538"/>
      <c r="VDX13" s="538"/>
      <c r="VDY13" s="538"/>
      <c r="VDZ13" s="538"/>
      <c r="VEA13" s="538"/>
      <c r="VEB13" s="538"/>
      <c r="VEC13" s="538"/>
      <c r="VED13" s="538"/>
      <c r="VEE13" s="538"/>
      <c r="VEF13" s="538"/>
      <c r="VEG13" s="538"/>
      <c r="VEH13" s="538"/>
      <c r="VEI13" s="538"/>
      <c r="VEJ13" s="538"/>
      <c r="VEK13" s="538"/>
      <c r="VEL13" s="538"/>
      <c r="VEM13" s="538"/>
      <c r="VEN13" s="538"/>
      <c r="VEO13" s="538"/>
      <c r="VEP13" s="538"/>
      <c r="VEQ13" s="538"/>
      <c r="VER13" s="538"/>
      <c r="VES13" s="538"/>
      <c r="VET13" s="538"/>
      <c r="VEU13" s="538"/>
      <c r="VEV13" s="538"/>
      <c r="VEW13" s="538"/>
      <c r="VEX13" s="538"/>
      <c r="VEY13" s="538"/>
      <c r="VEZ13" s="538"/>
      <c r="VFA13" s="538"/>
      <c r="VFB13" s="538"/>
      <c r="VFC13" s="538"/>
      <c r="VFD13" s="538"/>
      <c r="VFE13" s="538"/>
      <c r="VFF13" s="538"/>
      <c r="VFG13" s="538"/>
      <c r="VFH13" s="538"/>
      <c r="VFI13" s="538"/>
      <c r="VFJ13" s="538"/>
      <c r="VFK13" s="538"/>
      <c r="VFL13" s="538"/>
      <c r="VFM13" s="538"/>
      <c r="VFN13" s="538"/>
      <c r="VFO13" s="538"/>
      <c r="VFP13" s="538"/>
      <c r="VFQ13" s="538"/>
      <c r="VFR13" s="538"/>
      <c r="VFS13" s="538"/>
      <c r="VFT13" s="538"/>
      <c r="VFU13" s="538"/>
      <c r="VFV13" s="538"/>
      <c r="VFW13" s="538"/>
      <c r="VFX13" s="538"/>
      <c r="VFY13" s="538"/>
      <c r="VFZ13" s="538"/>
      <c r="VGA13" s="538"/>
      <c r="VGB13" s="538"/>
      <c r="VGC13" s="538"/>
      <c r="VGD13" s="538"/>
      <c r="VGE13" s="538"/>
      <c r="VGF13" s="538"/>
      <c r="VGG13" s="538"/>
      <c r="VGH13" s="538"/>
      <c r="VGI13" s="538"/>
      <c r="VGJ13" s="538"/>
      <c r="VGK13" s="538"/>
      <c r="VGL13" s="538"/>
      <c r="VGM13" s="538"/>
      <c r="VGN13" s="538"/>
      <c r="VGO13" s="538"/>
      <c r="VGP13" s="538"/>
      <c r="VGQ13" s="538"/>
      <c r="VGR13" s="538"/>
      <c r="VGS13" s="538"/>
      <c r="VGT13" s="538"/>
      <c r="VGU13" s="538"/>
      <c r="VGV13" s="538"/>
      <c r="VGW13" s="538"/>
      <c r="VGX13" s="538"/>
      <c r="VGY13" s="538"/>
      <c r="VGZ13" s="538"/>
      <c r="VHA13" s="538"/>
      <c r="VHB13" s="538"/>
      <c r="VHC13" s="538"/>
      <c r="VHD13" s="538"/>
      <c r="VHE13" s="538"/>
      <c r="VHF13" s="538"/>
      <c r="VHG13" s="538"/>
      <c r="VHH13" s="538"/>
      <c r="VHI13" s="538"/>
      <c r="VHJ13" s="538"/>
      <c r="VHK13" s="538"/>
      <c r="VHL13" s="538"/>
      <c r="VHM13" s="538"/>
      <c r="VHN13" s="538"/>
      <c r="VHO13" s="538"/>
      <c r="VHP13" s="538"/>
      <c r="VHQ13" s="538"/>
      <c r="VHR13" s="538"/>
      <c r="VHS13" s="538"/>
      <c r="VHT13" s="538"/>
      <c r="VHU13" s="538"/>
      <c r="VHV13" s="538"/>
      <c r="VHW13" s="538"/>
      <c r="VHX13" s="538"/>
      <c r="VHY13" s="538"/>
      <c r="VHZ13" s="538"/>
      <c r="VIA13" s="538"/>
      <c r="VIB13" s="538"/>
      <c r="VIC13" s="538"/>
      <c r="VID13" s="538"/>
      <c r="VIE13" s="538"/>
      <c r="VIF13" s="538"/>
      <c r="VIG13" s="538"/>
      <c r="VIH13" s="538"/>
      <c r="VII13" s="538"/>
      <c r="VIJ13" s="538"/>
      <c r="VIK13" s="538"/>
      <c r="VIL13" s="538"/>
      <c r="VIM13" s="538"/>
      <c r="VIN13" s="538"/>
      <c r="VIO13" s="538"/>
      <c r="VIP13" s="538"/>
      <c r="VIQ13" s="538"/>
      <c r="VIR13" s="538"/>
      <c r="VIS13" s="538"/>
      <c r="VIT13" s="538"/>
      <c r="VIU13" s="538"/>
      <c r="VIV13" s="538"/>
      <c r="VIW13" s="538"/>
      <c r="VIX13" s="538"/>
      <c r="VIY13" s="538"/>
      <c r="VIZ13" s="538"/>
      <c r="VJA13" s="538"/>
      <c r="VJB13" s="538"/>
      <c r="VJC13" s="538"/>
      <c r="VJD13" s="538"/>
      <c r="VJE13" s="538"/>
      <c r="VJF13" s="538"/>
      <c r="VJG13" s="538"/>
      <c r="VJH13" s="538"/>
      <c r="VJI13" s="538"/>
      <c r="VJJ13" s="538"/>
      <c r="VJK13" s="538"/>
      <c r="VJL13" s="538"/>
      <c r="VJM13" s="538"/>
      <c r="VJN13" s="538"/>
      <c r="VJO13" s="538"/>
      <c r="VJP13" s="538"/>
      <c r="VJQ13" s="538"/>
      <c r="VJR13" s="538"/>
      <c r="VJS13" s="538"/>
      <c r="VJT13" s="538"/>
      <c r="VJU13" s="538"/>
      <c r="VJV13" s="538"/>
      <c r="VJW13" s="538"/>
      <c r="VJX13" s="538"/>
      <c r="VJY13" s="538"/>
      <c r="VJZ13" s="538"/>
      <c r="VKA13" s="538"/>
      <c r="VKB13" s="538"/>
      <c r="VKC13" s="538"/>
      <c r="VKD13" s="538"/>
      <c r="VKE13" s="538"/>
      <c r="VKF13" s="538"/>
      <c r="VKG13" s="538"/>
      <c r="VKH13" s="538"/>
      <c r="VKI13" s="538"/>
      <c r="VKJ13" s="538"/>
      <c r="VKK13" s="538"/>
      <c r="VKL13" s="538"/>
      <c r="VKM13" s="538"/>
      <c r="VKN13" s="538"/>
      <c r="VKO13" s="538"/>
      <c r="VKP13" s="538"/>
      <c r="VKQ13" s="538"/>
      <c r="VKR13" s="538"/>
      <c r="VKS13" s="538"/>
      <c r="VKT13" s="538"/>
      <c r="VKU13" s="538"/>
      <c r="VKV13" s="538"/>
      <c r="VKW13" s="538"/>
      <c r="VKX13" s="538"/>
      <c r="VKY13" s="538"/>
      <c r="VKZ13" s="538"/>
      <c r="VLA13" s="538"/>
      <c r="VLB13" s="538"/>
      <c r="VLC13" s="538"/>
      <c r="VLD13" s="538"/>
      <c r="VLE13" s="538"/>
      <c r="VLF13" s="538"/>
      <c r="VLG13" s="538"/>
      <c r="VLH13" s="538"/>
      <c r="VLI13" s="538"/>
      <c r="VLJ13" s="538"/>
      <c r="VLK13" s="538"/>
      <c r="VLL13" s="538"/>
      <c r="VLM13" s="538"/>
      <c r="VLN13" s="538"/>
      <c r="VLO13" s="538"/>
      <c r="VLP13" s="538"/>
      <c r="VLQ13" s="538"/>
      <c r="VLR13" s="538"/>
      <c r="VLS13" s="538"/>
      <c r="VLT13" s="538"/>
      <c r="VLU13" s="538"/>
      <c r="VLV13" s="538"/>
      <c r="VLW13" s="538"/>
      <c r="VLX13" s="538"/>
      <c r="VLY13" s="538"/>
      <c r="VLZ13" s="538"/>
      <c r="VMA13" s="538"/>
      <c r="VMB13" s="538"/>
      <c r="VMC13" s="538"/>
      <c r="VMD13" s="538"/>
      <c r="VME13" s="538"/>
      <c r="VMF13" s="538"/>
      <c r="VMG13" s="538"/>
      <c r="VMH13" s="538"/>
      <c r="VMI13" s="538"/>
      <c r="VMJ13" s="538"/>
      <c r="VMK13" s="538"/>
      <c r="VML13" s="538"/>
      <c r="VMM13" s="538"/>
      <c r="VMN13" s="538"/>
      <c r="VMO13" s="538"/>
      <c r="VMP13" s="538"/>
      <c r="VMQ13" s="538"/>
      <c r="VMR13" s="538"/>
      <c r="VMS13" s="538"/>
      <c r="VMT13" s="538"/>
      <c r="VMU13" s="538"/>
      <c r="VMV13" s="538"/>
      <c r="VMW13" s="538"/>
      <c r="VMX13" s="538"/>
      <c r="VMY13" s="538"/>
      <c r="VMZ13" s="538"/>
      <c r="VNA13" s="538"/>
      <c r="VNB13" s="538"/>
      <c r="VNC13" s="538"/>
      <c r="VND13" s="538"/>
      <c r="VNE13" s="538"/>
      <c r="VNF13" s="538"/>
      <c r="VNG13" s="538"/>
      <c r="VNH13" s="538"/>
      <c r="VNI13" s="538"/>
      <c r="VNJ13" s="538"/>
      <c r="VNK13" s="538"/>
      <c r="VNL13" s="538"/>
      <c r="VNM13" s="538"/>
      <c r="VNN13" s="538"/>
      <c r="VNO13" s="538"/>
      <c r="VNP13" s="538"/>
      <c r="VNQ13" s="538"/>
      <c r="VNR13" s="538"/>
      <c r="VNS13" s="538"/>
      <c r="VNT13" s="538"/>
      <c r="VNU13" s="538"/>
      <c r="VNV13" s="538"/>
      <c r="VNW13" s="538"/>
      <c r="VNX13" s="538"/>
      <c r="VNY13" s="538"/>
      <c r="VNZ13" s="538"/>
      <c r="VOA13" s="538"/>
      <c r="VOB13" s="538"/>
      <c r="VOC13" s="538"/>
      <c r="VOD13" s="538"/>
      <c r="VOE13" s="538"/>
      <c r="VOF13" s="538"/>
      <c r="VOG13" s="538"/>
      <c r="VOH13" s="538"/>
      <c r="VOI13" s="538"/>
      <c r="VOJ13" s="538"/>
      <c r="VOK13" s="538"/>
      <c r="VOL13" s="538"/>
      <c r="VOM13" s="538"/>
      <c r="VON13" s="538"/>
      <c r="VOO13" s="538"/>
      <c r="VOP13" s="538"/>
      <c r="VOQ13" s="538"/>
      <c r="VOR13" s="538"/>
      <c r="VOS13" s="538"/>
      <c r="VOT13" s="538"/>
      <c r="VOU13" s="538"/>
      <c r="VOV13" s="538"/>
      <c r="VOW13" s="538"/>
      <c r="VOX13" s="538"/>
      <c r="VOY13" s="538"/>
      <c r="VOZ13" s="538"/>
      <c r="VPA13" s="538"/>
      <c r="VPB13" s="538"/>
      <c r="VPC13" s="538"/>
      <c r="VPD13" s="538"/>
      <c r="VPE13" s="538"/>
      <c r="VPF13" s="538"/>
      <c r="VPG13" s="538"/>
      <c r="VPH13" s="538"/>
      <c r="VPI13" s="538"/>
      <c r="VPJ13" s="538"/>
      <c r="VPK13" s="538"/>
      <c r="VPL13" s="538"/>
      <c r="VPM13" s="538"/>
      <c r="VPN13" s="538"/>
      <c r="VPO13" s="538"/>
      <c r="VPP13" s="538"/>
      <c r="VPQ13" s="538"/>
      <c r="VPR13" s="538"/>
      <c r="VPS13" s="538"/>
      <c r="VPT13" s="538"/>
      <c r="VPU13" s="538"/>
      <c r="VPV13" s="538"/>
      <c r="VPW13" s="538"/>
      <c r="VPX13" s="538"/>
      <c r="VPY13" s="538"/>
      <c r="VPZ13" s="538"/>
      <c r="VQA13" s="538"/>
      <c r="VQB13" s="538"/>
      <c r="VQC13" s="538"/>
      <c r="VQD13" s="538"/>
      <c r="VQE13" s="538"/>
      <c r="VQF13" s="538"/>
      <c r="VQG13" s="538"/>
      <c r="VQH13" s="538"/>
      <c r="VQI13" s="538"/>
      <c r="VQJ13" s="538"/>
      <c r="VQK13" s="538"/>
      <c r="VQL13" s="538"/>
      <c r="VQM13" s="538"/>
      <c r="VQN13" s="538"/>
      <c r="VQO13" s="538"/>
      <c r="VQP13" s="538"/>
      <c r="VQQ13" s="538"/>
      <c r="VQR13" s="538"/>
      <c r="VQS13" s="538"/>
      <c r="VQT13" s="538"/>
      <c r="VQU13" s="538"/>
      <c r="VQV13" s="538"/>
      <c r="VQW13" s="538"/>
      <c r="VQX13" s="538"/>
      <c r="VQY13" s="538"/>
      <c r="VQZ13" s="538"/>
      <c r="VRA13" s="538"/>
      <c r="VRB13" s="538"/>
      <c r="VRC13" s="538"/>
      <c r="VRD13" s="538"/>
      <c r="VRE13" s="538"/>
      <c r="VRF13" s="538"/>
      <c r="VRG13" s="538"/>
      <c r="VRH13" s="538"/>
      <c r="VRI13" s="538"/>
      <c r="VRJ13" s="538"/>
      <c r="VRK13" s="538"/>
      <c r="VRL13" s="538"/>
      <c r="VRM13" s="538"/>
      <c r="VRN13" s="538"/>
      <c r="VRO13" s="538"/>
      <c r="VRP13" s="538"/>
      <c r="VRQ13" s="538"/>
      <c r="VRR13" s="538"/>
      <c r="VRS13" s="538"/>
      <c r="VRT13" s="538"/>
      <c r="VRU13" s="538"/>
      <c r="VRV13" s="538"/>
      <c r="VRW13" s="538"/>
      <c r="VRX13" s="538"/>
      <c r="VRY13" s="538"/>
      <c r="VRZ13" s="538"/>
      <c r="VSA13" s="538"/>
      <c r="VSB13" s="538"/>
      <c r="VSC13" s="538"/>
      <c r="VSD13" s="538"/>
      <c r="VSE13" s="538"/>
      <c r="VSF13" s="538"/>
      <c r="VSG13" s="538"/>
      <c r="VSH13" s="538"/>
      <c r="VSI13" s="538"/>
      <c r="VSJ13" s="538"/>
      <c r="VSK13" s="538"/>
      <c r="VSL13" s="538"/>
      <c r="VSM13" s="538"/>
      <c r="VSN13" s="538"/>
      <c r="VSO13" s="538"/>
      <c r="VSP13" s="538"/>
      <c r="VSQ13" s="538"/>
      <c r="VSR13" s="538"/>
      <c r="VSS13" s="538"/>
      <c r="VST13" s="538"/>
      <c r="VSU13" s="538"/>
      <c r="VSV13" s="538"/>
      <c r="VSW13" s="538"/>
      <c r="VSX13" s="538"/>
      <c r="VSY13" s="538"/>
      <c r="VSZ13" s="538"/>
      <c r="VTA13" s="538"/>
      <c r="VTB13" s="538"/>
      <c r="VTC13" s="538"/>
      <c r="VTD13" s="538"/>
      <c r="VTE13" s="538"/>
      <c r="VTF13" s="538"/>
      <c r="VTG13" s="538"/>
      <c r="VTH13" s="538"/>
      <c r="VTI13" s="538"/>
      <c r="VTJ13" s="538"/>
      <c r="VTK13" s="538"/>
      <c r="VTL13" s="538"/>
      <c r="VTM13" s="538"/>
      <c r="VTN13" s="538"/>
      <c r="VTO13" s="538"/>
      <c r="VTP13" s="538"/>
      <c r="VTQ13" s="538"/>
      <c r="VTR13" s="538"/>
      <c r="VTS13" s="538"/>
      <c r="VTT13" s="538"/>
      <c r="VTU13" s="538"/>
      <c r="VTV13" s="538"/>
      <c r="VTW13" s="538"/>
      <c r="VTX13" s="538"/>
      <c r="VTY13" s="538"/>
      <c r="VTZ13" s="538"/>
      <c r="VUA13" s="538"/>
      <c r="VUB13" s="538"/>
      <c r="VUC13" s="538"/>
      <c r="VUD13" s="538"/>
      <c r="VUE13" s="538"/>
      <c r="VUF13" s="538"/>
      <c r="VUG13" s="538"/>
      <c r="VUH13" s="538"/>
      <c r="VUI13" s="538"/>
      <c r="VUJ13" s="538"/>
      <c r="VUK13" s="538"/>
      <c r="VUL13" s="538"/>
      <c r="VUM13" s="538"/>
      <c r="VUN13" s="538"/>
      <c r="VUO13" s="538"/>
      <c r="VUP13" s="538"/>
      <c r="VUQ13" s="538"/>
      <c r="VUR13" s="538"/>
      <c r="VUS13" s="538"/>
      <c r="VUT13" s="538"/>
      <c r="VUU13" s="538"/>
      <c r="VUV13" s="538"/>
      <c r="VUW13" s="538"/>
      <c r="VUX13" s="538"/>
      <c r="VUY13" s="538"/>
      <c r="VUZ13" s="538"/>
      <c r="VVA13" s="538"/>
      <c r="VVB13" s="538"/>
      <c r="VVC13" s="538"/>
      <c r="VVD13" s="538"/>
      <c r="VVE13" s="538"/>
      <c r="VVF13" s="538"/>
      <c r="VVG13" s="538"/>
      <c r="VVH13" s="538"/>
      <c r="VVI13" s="538"/>
      <c r="VVJ13" s="538"/>
      <c r="VVK13" s="538"/>
      <c r="VVL13" s="538"/>
      <c r="VVM13" s="538"/>
      <c r="VVN13" s="538"/>
      <c r="VVO13" s="538"/>
      <c r="VVP13" s="538"/>
      <c r="VVQ13" s="538"/>
      <c r="VVR13" s="538"/>
      <c r="VVS13" s="538"/>
      <c r="VVT13" s="538"/>
      <c r="VVU13" s="538"/>
      <c r="VVV13" s="538"/>
      <c r="VVW13" s="538"/>
      <c r="VVX13" s="538"/>
      <c r="VVY13" s="538"/>
      <c r="VVZ13" s="538"/>
      <c r="VWA13" s="538"/>
      <c r="VWB13" s="538"/>
      <c r="VWC13" s="538"/>
      <c r="VWD13" s="538"/>
      <c r="VWE13" s="538"/>
      <c r="VWF13" s="538"/>
      <c r="VWG13" s="538"/>
      <c r="VWH13" s="538"/>
      <c r="VWI13" s="538"/>
      <c r="VWJ13" s="538"/>
      <c r="VWK13" s="538"/>
      <c r="VWL13" s="538"/>
      <c r="VWM13" s="538"/>
      <c r="VWN13" s="538"/>
      <c r="VWO13" s="538"/>
      <c r="VWP13" s="538"/>
      <c r="VWQ13" s="538"/>
      <c r="VWR13" s="538"/>
      <c r="VWS13" s="538"/>
      <c r="VWT13" s="538"/>
      <c r="VWU13" s="538"/>
      <c r="VWV13" s="538"/>
      <c r="VWW13" s="538"/>
      <c r="VWX13" s="538"/>
      <c r="VWY13" s="538"/>
      <c r="VWZ13" s="538"/>
      <c r="VXA13" s="538"/>
      <c r="VXB13" s="538"/>
      <c r="VXC13" s="538"/>
      <c r="VXD13" s="538"/>
      <c r="VXE13" s="538"/>
      <c r="VXF13" s="538"/>
      <c r="VXG13" s="538"/>
      <c r="VXH13" s="538"/>
      <c r="VXI13" s="538"/>
      <c r="VXJ13" s="538"/>
      <c r="VXK13" s="538"/>
      <c r="VXL13" s="538"/>
      <c r="VXM13" s="538"/>
      <c r="VXN13" s="538"/>
      <c r="VXO13" s="538"/>
      <c r="VXP13" s="538"/>
      <c r="VXQ13" s="538"/>
      <c r="VXR13" s="538"/>
      <c r="VXS13" s="538"/>
      <c r="VXT13" s="538"/>
      <c r="VXU13" s="538"/>
      <c r="VXV13" s="538"/>
      <c r="VXW13" s="538"/>
      <c r="VXX13" s="538"/>
      <c r="VXY13" s="538"/>
      <c r="VXZ13" s="538"/>
      <c r="VYA13" s="538"/>
      <c r="VYB13" s="538"/>
      <c r="VYC13" s="538"/>
      <c r="VYD13" s="538"/>
      <c r="VYE13" s="538"/>
      <c r="VYF13" s="538"/>
      <c r="VYG13" s="538"/>
      <c r="VYH13" s="538"/>
      <c r="VYI13" s="538"/>
      <c r="VYJ13" s="538"/>
      <c r="VYK13" s="538"/>
      <c r="VYL13" s="538"/>
      <c r="VYM13" s="538"/>
      <c r="VYN13" s="538"/>
      <c r="VYO13" s="538"/>
      <c r="VYP13" s="538"/>
      <c r="VYQ13" s="538"/>
      <c r="VYR13" s="538"/>
      <c r="VYS13" s="538"/>
      <c r="VYT13" s="538"/>
      <c r="VYU13" s="538"/>
      <c r="VYV13" s="538"/>
      <c r="VYW13" s="538"/>
      <c r="VYX13" s="538"/>
      <c r="VYY13" s="538"/>
      <c r="VYZ13" s="538"/>
      <c r="VZA13" s="538"/>
      <c r="VZB13" s="538"/>
      <c r="VZC13" s="538"/>
      <c r="VZD13" s="538"/>
      <c r="VZE13" s="538"/>
      <c r="VZF13" s="538"/>
      <c r="VZG13" s="538"/>
      <c r="VZH13" s="538"/>
      <c r="VZI13" s="538"/>
      <c r="VZJ13" s="538"/>
      <c r="VZK13" s="538"/>
      <c r="VZL13" s="538"/>
      <c r="VZM13" s="538"/>
      <c r="VZN13" s="538"/>
      <c r="VZO13" s="538"/>
      <c r="VZP13" s="538"/>
      <c r="VZQ13" s="538"/>
      <c r="VZR13" s="538"/>
      <c r="VZS13" s="538"/>
      <c r="VZT13" s="538"/>
      <c r="VZU13" s="538"/>
      <c r="VZV13" s="538"/>
      <c r="VZW13" s="538"/>
      <c r="VZX13" s="538"/>
      <c r="VZY13" s="538"/>
      <c r="VZZ13" s="538"/>
      <c r="WAA13" s="538"/>
      <c r="WAB13" s="538"/>
      <c r="WAC13" s="538"/>
      <c r="WAD13" s="538"/>
      <c r="WAE13" s="538"/>
      <c r="WAF13" s="538"/>
      <c r="WAG13" s="538"/>
      <c r="WAH13" s="538"/>
      <c r="WAI13" s="538"/>
      <c r="WAJ13" s="538"/>
      <c r="WAK13" s="538"/>
      <c r="WAL13" s="538"/>
      <c r="WAM13" s="538"/>
      <c r="WAN13" s="538"/>
      <c r="WAO13" s="538"/>
      <c r="WAP13" s="538"/>
      <c r="WAQ13" s="538"/>
      <c r="WAR13" s="538"/>
      <c r="WAS13" s="538"/>
      <c r="WAT13" s="538"/>
      <c r="WAU13" s="538"/>
      <c r="WAV13" s="538"/>
      <c r="WAW13" s="538"/>
      <c r="WAX13" s="538"/>
      <c r="WAY13" s="538"/>
      <c r="WAZ13" s="538"/>
      <c r="WBA13" s="538"/>
      <c r="WBB13" s="538"/>
      <c r="WBC13" s="538"/>
      <c r="WBD13" s="538"/>
      <c r="WBE13" s="538"/>
      <c r="WBF13" s="538"/>
      <c r="WBG13" s="538"/>
      <c r="WBH13" s="538"/>
      <c r="WBI13" s="538"/>
      <c r="WBJ13" s="538"/>
      <c r="WBK13" s="538"/>
      <c r="WBL13" s="538"/>
      <c r="WBM13" s="538"/>
      <c r="WBN13" s="538"/>
      <c r="WBO13" s="538"/>
      <c r="WBP13" s="538"/>
      <c r="WBQ13" s="538"/>
      <c r="WBR13" s="538"/>
      <c r="WBS13" s="538"/>
      <c r="WBT13" s="538"/>
      <c r="WBU13" s="538"/>
      <c r="WBV13" s="538"/>
      <c r="WBW13" s="538"/>
      <c r="WBX13" s="538"/>
      <c r="WBY13" s="538"/>
      <c r="WBZ13" s="538"/>
      <c r="WCA13" s="538"/>
      <c r="WCB13" s="538"/>
      <c r="WCC13" s="538"/>
      <c r="WCD13" s="538"/>
      <c r="WCE13" s="538"/>
      <c r="WCF13" s="538"/>
      <c r="WCG13" s="538"/>
      <c r="WCH13" s="538"/>
      <c r="WCI13" s="538"/>
      <c r="WCJ13" s="538"/>
      <c r="WCK13" s="538"/>
      <c r="WCL13" s="538"/>
      <c r="WCM13" s="538"/>
      <c r="WCN13" s="538"/>
      <c r="WCO13" s="538"/>
      <c r="WCP13" s="538"/>
      <c r="WCQ13" s="538"/>
      <c r="WCR13" s="538"/>
      <c r="WCS13" s="538"/>
      <c r="WCT13" s="538"/>
      <c r="WCU13" s="538"/>
      <c r="WCV13" s="538"/>
      <c r="WCW13" s="538"/>
      <c r="WCX13" s="538"/>
      <c r="WCY13" s="538"/>
      <c r="WCZ13" s="538"/>
      <c r="WDA13" s="538"/>
      <c r="WDB13" s="538"/>
      <c r="WDC13" s="538"/>
      <c r="WDD13" s="538"/>
      <c r="WDE13" s="538"/>
      <c r="WDF13" s="538"/>
      <c r="WDG13" s="538"/>
      <c r="WDH13" s="538"/>
      <c r="WDI13" s="538"/>
      <c r="WDJ13" s="538"/>
      <c r="WDK13" s="538"/>
      <c r="WDL13" s="538"/>
      <c r="WDM13" s="538"/>
      <c r="WDN13" s="538"/>
      <c r="WDO13" s="538"/>
      <c r="WDP13" s="538"/>
      <c r="WDQ13" s="538"/>
      <c r="WDR13" s="538"/>
      <c r="WDS13" s="538"/>
      <c r="WDT13" s="538"/>
      <c r="WDU13" s="538"/>
      <c r="WDV13" s="538"/>
      <c r="WDW13" s="538"/>
      <c r="WDX13" s="538"/>
      <c r="WDY13" s="538"/>
      <c r="WDZ13" s="538"/>
      <c r="WEA13" s="538"/>
      <c r="WEB13" s="538"/>
      <c r="WEC13" s="538"/>
      <c r="WED13" s="538"/>
      <c r="WEE13" s="538"/>
      <c r="WEF13" s="538"/>
      <c r="WEG13" s="538"/>
      <c r="WEH13" s="538"/>
      <c r="WEI13" s="538"/>
      <c r="WEJ13" s="538"/>
      <c r="WEK13" s="538"/>
      <c r="WEL13" s="538"/>
      <c r="WEM13" s="538"/>
      <c r="WEN13" s="538"/>
      <c r="WEO13" s="538"/>
      <c r="WEP13" s="538"/>
      <c r="WEQ13" s="538"/>
      <c r="WER13" s="538"/>
      <c r="WES13" s="538"/>
      <c r="WET13" s="538"/>
      <c r="WEU13" s="538"/>
      <c r="WEV13" s="538"/>
      <c r="WEW13" s="538"/>
      <c r="WEX13" s="538"/>
      <c r="WEY13" s="538"/>
      <c r="WEZ13" s="538"/>
      <c r="WFA13" s="538"/>
      <c r="WFB13" s="538"/>
      <c r="WFC13" s="538"/>
      <c r="WFD13" s="538"/>
      <c r="WFE13" s="538"/>
      <c r="WFF13" s="538"/>
      <c r="WFG13" s="538"/>
      <c r="WFH13" s="538"/>
      <c r="WFI13" s="538"/>
      <c r="WFJ13" s="538"/>
      <c r="WFK13" s="538"/>
      <c r="WFL13" s="538"/>
      <c r="WFM13" s="538"/>
      <c r="WFN13" s="538"/>
      <c r="WFO13" s="538"/>
      <c r="WFP13" s="538"/>
      <c r="WFQ13" s="538"/>
      <c r="WFR13" s="538"/>
      <c r="WFS13" s="538"/>
      <c r="WFT13" s="538"/>
      <c r="WFU13" s="538"/>
      <c r="WFV13" s="538"/>
      <c r="WFW13" s="538"/>
      <c r="WFX13" s="538"/>
      <c r="WFY13" s="538"/>
      <c r="WFZ13" s="538"/>
      <c r="WGA13" s="538"/>
      <c r="WGB13" s="538"/>
      <c r="WGC13" s="538"/>
      <c r="WGD13" s="538"/>
      <c r="WGE13" s="538"/>
      <c r="WGF13" s="538"/>
      <c r="WGG13" s="538"/>
      <c r="WGH13" s="538"/>
      <c r="WGI13" s="538"/>
      <c r="WGJ13" s="538"/>
      <c r="WGK13" s="538"/>
      <c r="WGL13" s="538"/>
      <c r="WGM13" s="538"/>
      <c r="WGN13" s="538"/>
      <c r="WGO13" s="538"/>
      <c r="WGP13" s="538"/>
      <c r="WGQ13" s="538"/>
      <c r="WGR13" s="538"/>
      <c r="WGS13" s="538"/>
      <c r="WGT13" s="538"/>
      <c r="WGU13" s="538"/>
      <c r="WGV13" s="538"/>
      <c r="WGW13" s="538"/>
      <c r="WGX13" s="538"/>
      <c r="WGY13" s="538"/>
      <c r="WGZ13" s="538"/>
      <c r="WHA13" s="538"/>
      <c r="WHB13" s="538"/>
      <c r="WHC13" s="538"/>
      <c r="WHD13" s="538"/>
      <c r="WHE13" s="538"/>
      <c r="WHF13" s="538"/>
      <c r="WHG13" s="538"/>
      <c r="WHH13" s="538"/>
      <c r="WHI13" s="538"/>
      <c r="WHJ13" s="538"/>
      <c r="WHK13" s="538"/>
      <c r="WHL13" s="538"/>
      <c r="WHM13" s="538"/>
      <c r="WHN13" s="538"/>
      <c r="WHO13" s="538"/>
      <c r="WHP13" s="538"/>
      <c r="WHQ13" s="538"/>
      <c r="WHR13" s="538"/>
      <c r="WHS13" s="538"/>
      <c r="WHT13" s="538"/>
      <c r="WHU13" s="538"/>
      <c r="WHV13" s="538"/>
      <c r="WHW13" s="538"/>
      <c r="WHX13" s="538"/>
      <c r="WHY13" s="538"/>
      <c r="WHZ13" s="538"/>
      <c r="WIA13" s="538"/>
      <c r="WIB13" s="538"/>
      <c r="WIC13" s="538"/>
      <c r="WID13" s="538"/>
      <c r="WIE13" s="538"/>
      <c r="WIF13" s="538"/>
      <c r="WIG13" s="538"/>
      <c r="WIH13" s="538"/>
      <c r="WII13" s="538"/>
      <c r="WIJ13" s="538"/>
      <c r="WIK13" s="538"/>
      <c r="WIL13" s="538"/>
      <c r="WIM13" s="538"/>
      <c r="WIN13" s="538"/>
      <c r="WIO13" s="538"/>
      <c r="WIP13" s="538"/>
      <c r="WIQ13" s="538"/>
      <c r="WIR13" s="538"/>
      <c r="WIS13" s="538"/>
      <c r="WIT13" s="538"/>
      <c r="WIU13" s="538"/>
      <c r="WIV13" s="538"/>
      <c r="WIW13" s="538"/>
      <c r="WIX13" s="538"/>
      <c r="WIY13" s="538"/>
      <c r="WIZ13" s="538"/>
      <c r="WJA13" s="538"/>
      <c r="WJB13" s="538"/>
      <c r="WJC13" s="538"/>
      <c r="WJD13" s="538"/>
      <c r="WJE13" s="538"/>
      <c r="WJF13" s="538"/>
      <c r="WJG13" s="538"/>
      <c r="WJH13" s="538"/>
      <c r="WJI13" s="538"/>
      <c r="WJJ13" s="538"/>
      <c r="WJK13" s="538"/>
      <c r="WJL13" s="538"/>
      <c r="WJM13" s="538"/>
      <c r="WJN13" s="538"/>
      <c r="WJO13" s="538"/>
      <c r="WJP13" s="538"/>
      <c r="WJQ13" s="538"/>
      <c r="WJR13" s="538"/>
      <c r="WJS13" s="538"/>
      <c r="WJT13" s="538"/>
      <c r="WJU13" s="538"/>
      <c r="WJV13" s="538"/>
      <c r="WJW13" s="538"/>
      <c r="WJX13" s="538"/>
      <c r="WJY13" s="538"/>
      <c r="WJZ13" s="538"/>
      <c r="WKA13" s="538"/>
      <c r="WKB13" s="538"/>
      <c r="WKC13" s="538"/>
      <c r="WKD13" s="538"/>
      <c r="WKE13" s="538"/>
      <c r="WKF13" s="538"/>
      <c r="WKG13" s="538"/>
      <c r="WKH13" s="538"/>
      <c r="WKI13" s="538"/>
      <c r="WKJ13" s="538"/>
      <c r="WKK13" s="538"/>
      <c r="WKL13" s="538"/>
      <c r="WKM13" s="538"/>
      <c r="WKN13" s="538"/>
      <c r="WKO13" s="538"/>
      <c r="WKP13" s="538"/>
      <c r="WKQ13" s="538"/>
      <c r="WKR13" s="538"/>
      <c r="WKS13" s="538"/>
      <c r="WKT13" s="538"/>
      <c r="WKU13" s="538"/>
      <c r="WKV13" s="538"/>
      <c r="WKW13" s="538"/>
      <c r="WKX13" s="538"/>
      <c r="WKY13" s="538"/>
      <c r="WKZ13" s="538"/>
      <c r="WLA13" s="538"/>
      <c r="WLB13" s="538"/>
      <c r="WLC13" s="538"/>
      <c r="WLD13" s="538"/>
      <c r="WLE13" s="538"/>
      <c r="WLF13" s="538"/>
      <c r="WLG13" s="538"/>
      <c r="WLH13" s="538"/>
      <c r="WLI13" s="538"/>
      <c r="WLJ13" s="538"/>
      <c r="WLK13" s="538"/>
      <c r="WLL13" s="538"/>
      <c r="WLM13" s="538"/>
      <c r="WLN13" s="538"/>
      <c r="WLO13" s="538"/>
      <c r="WLP13" s="538"/>
      <c r="WLQ13" s="538"/>
      <c r="WLR13" s="538"/>
      <c r="WLS13" s="538"/>
      <c r="WLT13" s="538"/>
      <c r="WLU13" s="538"/>
      <c r="WLV13" s="538"/>
      <c r="WLW13" s="538"/>
      <c r="WLX13" s="538"/>
      <c r="WLY13" s="538"/>
      <c r="WLZ13" s="538"/>
      <c r="WMA13" s="538"/>
      <c r="WMB13" s="538"/>
      <c r="WMC13" s="538"/>
      <c r="WMD13" s="538"/>
      <c r="WME13" s="538"/>
      <c r="WMF13" s="538"/>
      <c r="WMG13" s="538"/>
      <c r="WMH13" s="538"/>
      <c r="WMI13" s="538"/>
      <c r="WMJ13" s="538"/>
      <c r="WMK13" s="538"/>
      <c r="WML13" s="538"/>
      <c r="WMM13" s="538"/>
      <c r="WMN13" s="538"/>
      <c r="WMO13" s="538"/>
      <c r="WMP13" s="538"/>
      <c r="WMQ13" s="538"/>
      <c r="WMR13" s="538"/>
      <c r="WMS13" s="538"/>
      <c r="WMT13" s="538"/>
      <c r="WMU13" s="538"/>
      <c r="WMV13" s="538"/>
      <c r="WMW13" s="538"/>
      <c r="WMX13" s="538"/>
      <c r="WMY13" s="538"/>
      <c r="WMZ13" s="538"/>
      <c r="WNA13" s="538"/>
      <c r="WNB13" s="538"/>
      <c r="WNC13" s="538"/>
      <c r="WND13" s="538"/>
      <c r="WNE13" s="538"/>
      <c r="WNF13" s="538"/>
      <c r="WNG13" s="538"/>
      <c r="WNH13" s="538"/>
      <c r="WNI13" s="538"/>
      <c r="WNJ13" s="538"/>
      <c r="WNK13" s="538"/>
      <c r="WNL13" s="538"/>
      <c r="WNM13" s="538"/>
      <c r="WNN13" s="538"/>
      <c r="WNO13" s="538"/>
      <c r="WNP13" s="538"/>
      <c r="WNQ13" s="538"/>
      <c r="WNR13" s="538"/>
      <c r="WNS13" s="538"/>
      <c r="WNT13" s="538"/>
      <c r="WNU13" s="538"/>
      <c r="WNV13" s="538"/>
      <c r="WNW13" s="538"/>
      <c r="WNX13" s="538"/>
      <c r="WNY13" s="538"/>
      <c r="WNZ13" s="538"/>
      <c r="WOA13" s="538"/>
      <c r="WOB13" s="538"/>
      <c r="WOC13" s="538"/>
      <c r="WOD13" s="538"/>
      <c r="WOE13" s="538"/>
      <c r="WOF13" s="538"/>
      <c r="WOG13" s="538"/>
      <c r="WOH13" s="538"/>
      <c r="WOI13" s="538"/>
      <c r="WOJ13" s="538"/>
      <c r="WOK13" s="538"/>
      <c r="WOL13" s="538"/>
      <c r="WOM13" s="538"/>
      <c r="WON13" s="538"/>
      <c r="WOO13" s="538"/>
      <c r="WOP13" s="538"/>
      <c r="WOQ13" s="538"/>
      <c r="WOR13" s="538"/>
      <c r="WOS13" s="538"/>
      <c r="WOT13" s="538"/>
      <c r="WOU13" s="538"/>
      <c r="WOV13" s="538"/>
      <c r="WOW13" s="538"/>
      <c r="WOX13" s="538"/>
      <c r="WOY13" s="538"/>
      <c r="WOZ13" s="538"/>
      <c r="WPA13" s="538"/>
      <c r="WPB13" s="538"/>
      <c r="WPC13" s="538"/>
      <c r="WPD13" s="538"/>
      <c r="WPE13" s="538"/>
      <c r="WPF13" s="538"/>
      <c r="WPG13" s="538"/>
      <c r="WPH13" s="538"/>
      <c r="WPI13" s="538"/>
      <c r="WPJ13" s="538"/>
      <c r="WPK13" s="538"/>
      <c r="WPL13" s="538"/>
      <c r="WPM13" s="538"/>
      <c r="WPN13" s="538"/>
      <c r="WPO13" s="538"/>
      <c r="WPP13" s="538"/>
      <c r="WPQ13" s="538"/>
      <c r="WPR13" s="538"/>
      <c r="WPS13" s="538"/>
      <c r="WPT13" s="538"/>
      <c r="WPU13" s="538"/>
      <c r="WPV13" s="538"/>
      <c r="WPW13" s="538"/>
      <c r="WPX13" s="538"/>
      <c r="WPY13" s="538"/>
      <c r="WPZ13" s="538"/>
      <c r="WQA13" s="538"/>
      <c r="WQB13" s="538"/>
      <c r="WQC13" s="538"/>
      <c r="WQD13" s="538"/>
      <c r="WQE13" s="538"/>
      <c r="WQF13" s="538"/>
      <c r="WQG13" s="538"/>
      <c r="WQH13" s="538"/>
      <c r="WQI13" s="538"/>
      <c r="WQJ13" s="538"/>
      <c r="WQK13" s="538"/>
      <c r="WQL13" s="538"/>
      <c r="WQM13" s="538"/>
      <c r="WQN13" s="538"/>
      <c r="WQO13" s="538"/>
      <c r="WQP13" s="538"/>
      <c r="WQQ13" s="538"/>
      <c r="WQR13" s="538"/>
      <c r="WQS13" s="538"/>
      <c r="WQT13" s="538"/>
      <c r="WQU13" s="538"/>
      <c r="WQV13" s="538"/>
      <c r="WQW13" s="538"/>
      <c r="WQX13" s="538"/>
      <c r="WQY13" s="538"/>
      <c r="WQZ13" s="538"/>
      <c r="WRA13" s="538"/>
      <c r="WRB13" s="538"/>
      <c r="WRC13" s="538"/>
      <c r="WRD13" s="538"/>
      <c r="WRE13" s="538"/>
      <c r="WRF13" s="538"/>
      <c r="WRG13" s="538"/>
      <c r="WRH13" s="538"/>
      <c r="WRI13" s="538"/>
      <c r="WRJ13" s="538"/>
      <c r="WRK13" s="538"/>
      <c r="WRL13" s="538"/>
      <c r="WRM13" s="538"/>
      <c r="WRN13" s="538"/>
      <c r="WRO13" s="538"/>
      <c r="WRP13" s="538"/>
      <c r="WRQ13" s="538"/>
      <c r="WRR13" s="538"/>
      <c r="WRS13" s="538"/>
      <c r="WRT13" s="538"/>
      <c r="WRU13" s="538"/>
      <c r="WRV13" s="538"/>
      <c r="WRW13" s="538"/>
      <c r="WRX13" s="538"/>
      <c r="WRY13" s="538"/>
      <c r="WRZ13" s="538"/>
      <c r="WSA13" s="538"/>
      <c r="WSB13" s="538"/>
      <c r="WSC13" s="538"/>
      <c r="WSD13" s="538"/>
      <c r="WSE13" s="538"/>
      <c r="WSF13" s="538"/>
      <c r="WSG13" s="538"/>
      <c r="WSH13" s="538"/>
      <c r="WSI13" s="538"/>
      <c r="WSJ13" s="538"/>
      <c r="WSK13" s="538"/>
      <c r="WSL13" s="538"/>
      <c r="WSM13" s="538"/>
      <c r="WSN13" s="538"/>
      <c r="WSO13" s="538"/>
      <c r="WSP13" s="538"/>
      <c r="WSQ13" s="538"/>
      <c r="WSR13" s="538"/>
      <c r="WSS13" s="538"/>
      <c r="WST13" s="538"/>
      <c r="WSU13" s="538"/>
      <c r="WSV13" s="538"/>
      <c r="WSW13" s="538"/>
      <c r="WSX13" s="538"/>
      <c r="WSY13" s="538"/>
      <c r="WSZ13" s="538"/>
      <c r="WTA13" s="538"/>
      <c r="WTB13" s="538"/>
      <c r="WTC13" s="538"/>
      <c r="WTD13" s="538"/>
      <c r="WTE13" s="538"/>
      <c r="WTF13" s="538"/>
      <c r="WTG13" s="538"/>
      <c r="WTH13" s="538"/>
      <c r="WTI13" s="538"/>
      <c r="WTJ13" s="538"/>
      <c r="WTK13" s="538"/>
      <c r="WTL13" s="538"/>
      <c r="WTM13" s="538"/>
      <c r="WTN13" s="538"/>
      <c r="WTO13" s="538"/>
      <c r="WTP13" s="538"/>
      <c r="WTQ13" s="538"/>
      <c r="WTR13" s="538"/>
      <c r="WTS13" s="538"/>
      <c r="WTT13" s="538"/>
      <c r="WTU13" s="538"/>
      <c r="WTV13" s="538"/>
      <c r="WTW13" s="538"/>
      <c r="WTX13" s="538"/>
      <c r="WTY13" s="538"/>
      <c r="WTZ13" s="538"/>
      <c r="WUA13" s="538"/>
      <c r="WUB13" s="538"/>
      <c r="WUC13" s="538"/>
      <c r="WUD13" s="538"/>
      <c r="WUE13" s="538"/>
      <c r="WUF13" s="538"/>
      <c r="WUG13" s="538"/>
      <c r="WUH13" s="538"/>
      <c r="WUI13" s="538"/>
      <c r="WUJ13" s="538"/>
      <c r="WUK13" s="538"/>
      <c r="WUL13" s="538"/>
      <c r="WUM13" s="538"/>
      <c r="WUN13" s="538"/>
      <c r="WUO13" s="538"/>
      <c r="WUP13" s="538"/>
      <c r="WUQ13" s="538"/>
      <c r="WUR13" s="538"/>
      <c r="WUS13" s="538"/>
      <c r="WUT13" s="538"/>
      <c r="WUU13" s="538"/>
      <c r="WUV13" s="538"/>
      <c r="WUW13" s="538"/>
      <c r="WUX13" s="538"/>
      <c r="WUY13" s="538"/>
      <c r="WUZ13" s="538"/>
      <c r="WVA13" s="538"/>
      <c r="WVB13" s="538"/>
      <c r="WVC13" s="538"/>
      <c r="WVD13" s="538"/>
      <c r="WVE13" s="538"/>
      <c r="WVF13" s="538"/>
      <c r="WVG13" s="538"/>
      <c r="WVH13" s="538"/>
      <c r="WVI13" s="538"/>
      <c r="WVJ13" s="538"/>
      <c r="WVK13" s="538"/>
      <c r="WVL13" s="538"/>
      <c r="WVM13" s="538"/>
      <c r="WVN13" s="538"/>
      <c r="WVO13" s="538"/>
      <c r="WVP13" s="538"/>
      <c r="WVQ13" s="538"/>
      <c r="WVR13" s="538"/>
      <c r="WVS13" s="538"/>
      <c r="WVT13" s="538"/>
      <c r="WVU13" s="538"/>
      <c r="WVV13" s="538"/>
      <c r="WVW13" s="538"/>
      <c r="WVX13" s="538"/>
      <c r="WVY13" s="538"/>
      <c r="WVZ13" s="538"/>
      <c r="WWA13" s="538"/>
      <c r="WWB13" s="538"/>
      <c r="WWC13" s="538"/>
      <c r="WWD13" s="538"/>
      <c r="WWE13" s="538"/>
      <c r="WWF13" s="538"/>
      <c r="WWG13" s="538"/>
      <c r="WWH13" s="538"/>
      <c r="WWI13" s="538"/>
      <c r="WWJ13" s="538"/>
      <c r="WWK13" s="538"/>
      <c r="WWL13" s="538"/>
      <c r="WWM13" s="538"/>
      <c r="WWN13" s="538"/>
      <c r="WWO13" s="538"/>
      <c r="WWP13" s="538"/>
      <c r="WWQ13" s="538"/>
      <c r="WWR13" s="538"/>
      <c r="WWS13" s="538"/>
      <c r="WWT13" s="538"/>
      <c r="WWU13" s="538"/>
      <c r="WWV13" s="538"/>
      <c r="WWW13" s="538"/>
      <c r="WWX13" s="538"/>
      <c r="WWY13" s="538"/>
      <c r="WWZ13" s="538"/>
      <c r="WXA13" s="538"/>
      <c r="WXB13" s="538"/>
      <c r="WXC13" s="538"/>
      <c r="WXD13" s="538"/>
      <c r="WXE13" s="538"/>
      <c r="WXF13" s="538"/>
      <c r="WXG13" s="538"/>
      <c r="WXH13" s="538"/>
      <c r="WXI13" s="538"/>
      <c r="WXJ13" s="538"/>
      <c r="WXK13" s="538"/>
      <c r="WXL13" s="538"/>
      <c r="WXM13" s="538"/>
      <c r="WXN13" s="538"/>
      <c r="WXO13" s="538"/>
      <c r="WXP13" s="538"/>
      <c r="WXQ13" s="538"/>
      <c r="WXR13" s="538"/>
      <c r="WXS13" s="538"/>
      <c r="WXT13" s="538"/>
      <c r="WXU13" s="538"/>
      <c r="WXV13" s="538"/>
      <c r="WXW13" s="538"/>
      <c r="WXX13" s="538"/>
      <c r="WXY13" s="538"/>
      <c r="WXZ13" s="538"/>
      <c r="WYA13" s="538"/>
      <c r="WYB13" s="538"/>
      <c r="WYC13" s="538"/>
      <c r="WYD13" s="538"/>
      <c r="WYE13" s="538"/>
      <c r="WYF13" s="538"/>
      <c r="WYG13" s="538"/>
      <c r="WYH13" s="538"/>
      <c r="WYI13" s="538"/>
      <c r="WYJ13" s="538"/>
      <c r="WYK13" s="538"/>
      <c r="WYL13" s="538"/>
      <c r="WYM13" s="538"/>
      <c r="WYN13" s="538"/>
      <c r="WYO13" s="538"/>
      <c r="WYP13" s="538"/>
      <c r="WYQ13" s="538"/>
      <c r="WYR13" s="538"/>
      <c r="WYS13" s="538"/>
      <c r="WYT13" s="538"/>
      <c r="WYU13" s="538"/>
      <c r="WYV13" s="538"/>
      <c r="WYW13" s="538"/>
      <c r="WYX13" s="538"/>
      <c r="WYY13" s="538"/>
      <c r="WYZ13" s="538"/>
      <c r="WZA13" s="538"/>
      <c r="WZB13" s="538"/>
      <c r="WZC13" s="538"/>
      <c r="WZD13" s="538"/>
      <c r="WZE13" s="538"/>
      <c r="WZF13" s="538"/>
      <c r="WZG13" s="538"/>
      <c r="WZH13" s="538"/>
      <c r="WZI13" s="538"/>
      <c r="WZJ13" s="538"/>
      <c r="WZK13" s="538"/>
      <c r="WZL13" s="538"/>
      <c r="WZM13" s="538"/>
      <c r="WZN13" s="538"/>
      <c r="WZO13" s="538"/>
      <c r="WZP13" s="538"/>
      <c r="WZQ13" s="538"/>
      <c r="WZR13" s="538"/>
      <c r="WZS13" s="538"/>
      <c r="WZT13" s="538"/>
      <c r="WZU13" s="538"/>
      <c r="WZV13" s="538"/>
      <c r="WZW13" s="538"/>
      <c r="WZX13" s="538"/>
      <c r="WZY13" s="538"/>
      <c r="WZZ13" s="538"/>
      <c r="XAA13" s="538"/>
      <c r="XAB13" s="538"/>
      <c r="XAC13" s="538"/>
      <c r="XAD13" s="538"/>
      <c r="XAE13" s="538"/>
      <c r="XAF13" s="538"/>
      <c r="XAG13" s="538"/>
      <c r="XAH13" s="538"/>
      <c r="XAI13" s="538"/>
      <c r="XAJ13" s="538"/>
      <c r="XAK13" s="538"/>
      <c r="XAL13" s="538"/>
      <c r="XAM13" s="538"/>
      <c r="XAN13" s="538"/>
      <c r="XAO13" s="538"/>
      <c r="XAP13" s="538"/>
      <c r="XAQ13" s="538"/>
      <c r="XAR13" s="538"/>
      <c r="XAS13" s="538"/>
      <c r="XAT13" s="538"/>
      <c r="XAU13" s="538"/>
      <c r="XAV13" s="538"/>
      <c r="XAW13" s="538"/>
      <c r="XAX13" s="538"/>
      <c r="XAY13" s="538"/>
      <c r="XAZ13" s="538"/>
      <c r="XBA13" s="538"/>
      <c r="XBB13" s="538"/>
      <c r="XBC13" s="538"/>
      <c r="XBD13" s="538"/>
      <c r="XBE13" s="538"/>
      <c r="XBF13" s="538"/>
      <c r="XBG13" s="538"/>
      <c r="XBH13" s="538"/>
      <c r="XBI13" s="538"/>
      <c r="XBJ13" s="538"/>
      <c r="XBK13" s="538"/>
      <c r="XBL13" s="538"/>
      <c r="XBM13" s="538"/>
      <c r="XBN13" s="538"/>
      <c r="XBO13" s="538"/>
      <c r="XBP13" s="538"/>
      <c r="XBQ13" s="538"/>
      <c r="XBR13" s="538"/>
      <c r="XBS13" s="538"/>
      <c r="XBT13" s="538"/>
      <c r="XBU13" s="538"/>
      <c r="XBV13" s="538"/>
      <c r="XBW13" s="538"/>
      <c r="XBX13" s="538"/>
      <c r="XBY13" s="538"/>
      <c r="XBZ13" s="538"/>
      <c r="XCA13" s="538"/>
      <c r="XCB13" s="538"/>
      <c r="XCC13" s="538"/>
      <c r="XCD13" s="538"/>
      <c r="XCE13" s="538"/>
      <c r="XCF13" s="538"/>
      <c r="XCG13" s="538"/>
      <c r="XCH13" s="538"/>
      <c r="XCI13" s="538"/>
      <c r="XCJ13" s="538"/>
      <c r="XCK13" s="538"/>
      <c r="XCL13" s="538"/>
      <c r="XCM13" s="538"/>
      <c r="XCN13" s="538"/>
      <c r="XCO13" s="538"/>
      <c r="XCP13" s="538"/>
      <c r="XCQ13" s="538"/>
      <c r="XCR13" s="538"/>
      <c r="XCS13" s="538"/>
      <c r="XCT13" s="538"/>
      <c r="XCU13" s="538"/>
      <c r="XCV13" s="538"/>
      <c r="XCW13" s="538"/>
      <c r="XCX13" s="538"/>
      <c r="XCY13" s="538"/>
      <c r="XCZ13" s="538"/>
      <c r="XDA13" s="538"/>
      <c r="XDB13" s="538"/>
      <c r="XDC13" s="538"/>
      <c r="XDD13" s="538"/>
      <c r="XDE13" s="538"/>
      <c r="XDF13" s="538"/>
      <c r="XDG13" s="538"/>
      <c r="XDH13" s="538"/>
      <c r="XDI13" s="538"/>
      <c r="XDJ13" s="538"/>
      <c r="XDK13" s="538"/>
      <c r="XDL13" s="538"/>
      <c r="XDM13" s="538"/>
      <c r="XDN13" s="538"/>
      <c r="XDO13" s="538"/>
      <c r="XDP13" s="538"/>
      <c r="XDQ13" s="538"/>
      <c r="XDR13" s="538"/>
      <c r="XDS13" s="538"/>
      <c r="XDT13" s="538"/>
      <c r="XDU13" s="538"/>
      <c r="XDV13" s="538"/>
      <c r="XDW13" s="538"/>
      <c r="XDX13" s="538"/>
      <c r="XDY13" s="538"/>
      <c r="XDZ13" s="538"/>
      <c r="XEA13" s="538"/>
      <c r="XEB13" s="538"/>
      <c r="XEC13" s="538"/>
      <c r="XED13" s="538"/>
      <c r="XEE13" s="538"/>
      <c r="XEF13" s="538"/>
      <c r="XEG13" s="538"/>
      <c r="XEH13" s="538"/>
      <c r="XEI13" s="538"/>
      <c r="XEJ13" s="538"/>
      <c r="XEK13" s="538"/>
      <c r="XEL13" s="538"/>
      <c r="XEM13" s="538"/>
      <c r="XEN13" s="538"/>
      <c r="XEO13" s="538"/>
      <c r="XEP13" s="538"/>
      <c r="XEQ13" s="538"/>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CE3FB-28C3-489B-891C-A3627C93352C}">
  <dimension ref="A1:S26"/>
  <sheetViews>
    <sheetView workbookViewId="0">
      <pane xSplit="1" ySplit="8" topLeftCell="N9" activePane="bottomRight" state="frozen"/>
      <selection pane="topRight" activeCell="B1" sqref="B1"/>
      <selection pane="bottomLeft" activeCell="A9" sqref="A9"/>
      <selection pane="bottomRight" activeCell="R17" sqref="R17"/>
    </sheetView>
  </sheetViews>
  <sheetFormatPr defaultColWidth="14.453125" defaultRowHeight="14.5"/>
  <cols>
    <col min="1" max="1" width="23.81640625" bestFit="1" customWidth="1"/>
    <col min="2" max="2" width="30.54296875" bestFit="1" customWidth="1"/>
    <col min="3" max="3" width="24.81640625" bestFit="1" customWidth="1"/>
    <col min="4" max="6" width="27" bestFit="1" customWidth="1"/>
    <col min="7" max="7" width="27.453125" bestFit="1" customWidth="1"/>
    <col min="8" max="8" width="25.453125" bestFit="1" customWidth="1"/>
    <col min="9" max="9" width="35" bestFit="1" customWidth="1"/>
    <col min="10" max="10" width="29.7265625" bestFit="1" customWidth="1"/>
    <col min="11" max="11" width="24.81640625" bestFit="1" customWidth="1"/>
    <col min="12" max="14" width="27" bestFit="1" customWidth="1"/>
    <col min="15" max="15" width="27.453125" bestFit="1" customWidth="1"/>
    <col min="16" max="16" width="25.453125" bestFit="1" customWidth="1"/>
    <col min="17" max="17" width="35" bestFit="1" customWidth="1"/>
  </cols>
  <sheetData>
    <row r="1" spans="1:19">
      <c r="A1" s="534" t="s">
        <v>101</v>
      </c>
      <c r="B1" t="s">
        <v>102</v>
      </c>
    </row>
    <row r="2" spans="1:19">
      <c r="A2" s="534" t="s">
        <v>71</v>
      </c>
      <c r="B2" t="s">
        <v>103</v>
      </c>
    </row>
    <row r="3" spans="1:19">
      <c r="A3" s="534" t="s">
        <v>72</v>
      </c>
      <c r="B3" t="s">
        <v>104</v>
      </c>
    </row>
    <row r="4" spans="1:19">
      <c r="A4" s="534" t="s">
        <v>74</v>
      </c>
      <c r="B4" t="s">
        <v>104</v>
      </c>
    </row>
    <row r="6" spans="1:19">
      <c r="B6" s="534" t="s">
        <v>105</v>
      </c>
    </row>
    <row r="7" spans="1:19">
      <c r="B7">
        <v>2022</v>
      </c>
      <c r="J7">
        <v>2023</v>
      </c>
    </row>
    <row r="8" spans="1:19">
      <c r="A8" s="534" t="s">
        <v>0</v>
      </c>
      <c r="B8" t="s">
        <v>106</v>
      </c>
      <c r="C8" t="s">
        <v>107</v>
      </c>
      <c r="D8" t="s">
        <v>108</v>
      </c>
      <c r="E8" t="s">
        <v>109</v>
      </c>
      <c r="F8" t="s">
        <v>110</v>
      </c>
      <c r="G8" t="s">
        <v>111</v>
      </c>
      <c r="H8" t="s">
        <v>112</v>
      </c>
      <c r="I8" t="s">
        <v>113</v>
      </c>
      <c r="J8" t="s">
        <v>106</v>
      </c>
      <c r="K8" t="s">
        <v>107</v>
      </c>
      <c r="L8" t="s">
        <v>108</v>
      </c>
      <c r="M8" t="s">
        <v>109</v>
      </c>
      <c r="N8" t="s">
        <v>110</v>
      </c>
      <c r="O8" t="s">
        <v>111</v>
      </c>
      <c r="P8" t="s">
        <v>112</v>
      </c>
      <c r="Q8" t="s">
        <v>113</v>
      </c>
    </row>
    <row r="9" spans="1:19">
      <c r="A9" s="467" t="s">
        <v>8</v>
      </c>
      <c r="B9" s="330">
        <v>0</v>
      </c>
      <c r="C9" s="330">
        <v>0</v>
      </c>
      <c r="D9" s="330">
        <v>0</v>
      </c>
      <c r="E9" s="330">
        <v>0</v>
      </c>
      <c r="F9" s="330">
        <v>0</v>
      </c>
      <c r="G9" s="330">
        <v>0</v>
      </c>
      <c r="H9" s="330">
        <v>0</v>
      </c>
      <c r="I9" s="330">
        <v>0</v>
      </c>
      <c r="J9" s="330">
        <v>0</v>
      </c>
      <c r="K9" s="330">
        <v>0</v>
      </c>
      <c r="L9" s="330">
        <v>0</v>
      </c>
      <c r="M9" s="330">
        <v>0</v>
      </c>
      <c r="N9" s="330">
        <v>0</v>
      </c>
      <c r="O9" s="330">
        <v>0</v>
      </c>
      <c r="P9" s="330">
        <v>0</v>
      </c>
      <c r="Q9" s="330">
        <v>0</v>
      </c>
      <c r="R9" s="552" t="e">
        <f>Q9/I9-1</f>
        <v>#DIV/0!</v>
      </c>
      <c r="S9" s="330">
        <f>Q9-I9</f>
        <v>0</v>
      </c>
    </row>
    <row r="10" spans="1:19">
      <c r="A10" s="467" t="s">
        <v>24</v>
      </c>
      <c r="B10" s="330">
        <v>4559148</v>
      </c>
      <c r="C10" s="330">
        <v>4559148</v>
      </c>
      <c r="D10" s="330">
        <v>0</v>
      </c>
      <c r="E10" s="330">
        <v>1679148</v>
      </c>
      <c r="F10" s="330">
        <v>0</v>
      </c>
      <c r="G10" s="330">
        <v>0</v>
      </c>
      <c r="H10" s="330">
        <v>0</v>
      </c>
      <c r="I10" s="330">
        <v>2880000</v>
      </c>
      <c r="J10" s="330">
        <v>0</v>
      </c>
      <c r="K10" s="330">
        <v>0</v>
      </c>
      <c r="L10" s="330">
        <v>0</v>
      </c>
      <c r="M10" s="330">
        <v>0</v>
      </c>
      <c r="N10" s="330">
        <v>0</v>
      </c>
      <c r="O10" s="330">
        <v>0</v>
      </c>
      <c r="P10" s="330">
        <v>0</v>
      </c>
      <c r="Q10" s="330">
        <v>0</v>
      </c>
      <c r="R10" s="552">
        <f t="shared" ref="R10:R14" si="0">Q10/I10-1</f>
        <v>-1</v>
      </c>
      <c r="S10" s="330">
        <f t="shared" ref="S10:S14" si="1">Q10-I10</f>
        <v>-2880000</v>
      </c>
    </row>
    <row r="11" spans="1:19">
      <c r="A11" s="467" t="s">
        <v>114</v>
      </c>
      <c r="B11" s="330">
        <v>0</v>
      </c>
      <c r="C11" s="330">
        <v>0</v>
      </c>
      <c r="D11" s="330">
        <v>0</v>
      </c>
      <c r="E11" s="330">
        <v>0</v>
      </c>
      <c r="F11" s="330">
        <v>0</v>
      </c>
      <c r="G11" s="330">
        <v>0</v>
      </c>
      <c r="H11" s="330">
        <v>0</v>
      </c>
      <c r="I11" s="330">
        <v>0</v>
      </c>
      <c r="J11" s="330"/>
      <c r="K11" s="330"/>
      <c r="L11" s="330"/>
      <c r="M11" s="330"/>
      <c r="N11" s="330"/>
      <c r="O11" s="330"/>
      <c r="P11" s="330"/>
      <c r="Q11" s="330"/>
      <c r="R11" s="552" t="e">
        <f t="shared" si="0"/>
        <v>#DIV/0!</v>
      </c>
      <c r="S11" s="330">
        <f t="shared" si="1"/>
        <v>0</v>
      </c>
    </row>
    <row r="12" spans="1:19">
      <c r="A12" s="467" t="s">
        <v>35</v>
      </c>
      <c r="B12" s="330">
        <v>10621938</v>
      </c>
      <c r="C12" s="330">
        <v>10616049</v>
      </c>
      <c r="D12" s="330">
        <v>5662791</v>
      </c>
      <c r="E12" s="330">
        <v>3402556</v>
      </c>
      <c r="F12" s="330">
        <v>1408336</v>
      </c>
      <c r="G12" s="330">
        <v>142366</v>
      </c>
      <c r="H12" s="330">
        <v>0</v>
      </c>
      <c r="I12" s="330">
        <v>1550702</v>
      </c>
      <c r="J12" s="330">
        <v>10621938</v>
      </c>
      <c r="K12" s="330">
        <v>10621938</v>
      </c>
      <c r="L12" s="330">
        <v>5662791</v>
      </c>
      <c r="M12" s="330">
        <v>3405087</v>
      </c>
      <c r="N12" s="330">
        <v>1410397</v>
      </c>
      <c r="O12" s="330">
        <v>142483</v>
      </c>
      <c r="P12" s="330">
        <v>0</v>
      </c>
      <c r="Q12" s="330">
        <v>1552880</v>
      </c>
      <c r="R12" s="552">
        <f t="shared" si="0"/>
        <v>1.4045251763394884E-3</v>
      </c>
      <c r="S12" s="330">
        <f t="shared" si="1"/>
        <v>2178</v>
      </c>
    </row>
    <row r="13" spans="1:19">
      <c r="A13" s="467" t="s">
        <v>115</v>
      </c>
      <c r="B13" s="330">
        <v>0</v>
      </c>
      <c r="C13" s="330">
        <v>0</v>
      </c>
      <c r="D13" s="330">
        <v>0</v>
      </c>
      <c r="E13" s="330">
        <v>0</v>
      </c>
      <c r="F13" s="330">
        <v>0</v>
      </c>
      <c r="G13" s="330">
        <v>0</v>
      </c>
      <c r="H13" s="330">
        <v>0</v>
      </c>
      <c r="I13" s="330">
        <v>0</v>
      </c>
      <c r="J13" s="330">
        <v>0</v>
      </c>
      <c r="K13" s="330">
        <v>0</v>
      </c>
      <c r="L13" s="330">
        <v>0</v>
      </c>
      <c r="M13" s="330">
        <v>0</v>
      </c>
      <c r="N13" s="330">
        <v>0</v>
      </c>
      <c r="O13" s="330">
        <v>0</v>
      </c>
      <c r="P13" s="330">
        <v>0</v>
      </c>
      <c r="Q13" s="330">
        <v>0</v>
      </c>
      <c r="R13" s="552" t="e">
        <f t="shared" si="0"/>
        <v>#DIV/0!</v>
      </c>
      <c r="S13" s="330">
        <f t="shared" si="1"/>
        <v>0</v>
      </c>
    </row>
    <row r="14" spans="1:19">
      <c r="A14" s="467" t="s">
        <v>52</v>
      </c>
      <c r="B14" s="330">
        <v>505000</v>
      </c>
      <c r="C14" s="330">
        <v>505000</v>
      </c>
      <c r="D14" s="330">
        <v>0</v>
      </c>
      <c r="E14" s="330">
        <v>202014</v>
      </c>
      <c r="F14" s="330">
        <v>0</v>
      </c>
      <c r="G14" s="330">
        <v>0</v>
      </c>
      <c r="H14" s="330">
        <v>0</v>
      </c>
      <c r="I14" s="330">
        <v>302986</v>
      </c>
      <c r="J14" s="330">
        <v>0</v>
      </c>
      <c r="K14" s="330">
        <v>0</v>
      </c>
      <c r="L14" s="330">
        <v>0</v>
      </c>
      <c r="M14" s="330">
        <v>0</v>
      </c>
      <c r="N14" s="330">
        <v>0</v>
      </c>
      <c r="O14" s="330">
        <v>0</v>
      </c>
      <c r="P14" s="330">
        <v>0</v>
      </c>
      <c r="Q14" s="330">
        <v>0</v>
      </c>
      <c r="R14" s="552">
        <f t="shared" si="0"/>
        <v>-1</v>
      </c>
      <c r="S14" s="330">
        <f t="shared" si="1"/>
        <v>-302986</v>
      </c>
    </row>
    <row r="15" spans="1:19">
      <c r="A15" s="467" t="s">
        <v>41</v>
      </c>
      <c r="B15" s="330">
        <v>6325827</v>
      </c>
      <c r="C15" s="330">
        <v>6325827</v>
      </c>
      <c r="D15" s="330">
        <v>2132030</v>
      </c>
      <c r="E15" s="330">
        <v>3286974</v>
      </c>
      <c r="F15" s="330">
        <v>845944</v>
      </c>
      <c r="G15" s="330">
        <v>60879</v>
      </c>
      <c r="H15" s="330">
        <v>0</v>
      </c>
      <c r="I15" s="330">
        <v>906823</v>
      </c>
      <c r="J15" s="330">
        <v>0</v>
      </c>
      <c r="K15" s="330">
        <v>0</v>
      </c>
      <c r="L15" s="330">
        <v>0</v>
      </c>
      <c r="M15" s="330">
        <v>0</v>
      </c>
      <c r="N15" s="330">
        <v>0</v>
      </c>
      <c r="O15" s="330">
        <v>0</v>
      </c>
      <c r="P15" s="330">
        <v>0</v>
      </c>
      <c r="Q15" s="330">
        <v>0</v>
      </c>
      <c r="R15" s="552" t="e">
        <f>Q15/K15</f>
        <v>#DIV/0!</v>
      </c>
    </row>
    <row r="16" spans="1:19">
      <c r="A16" s="467" t="s">
        <v>17</v>
      </c>
      <c r="B16" s="330">
        <v>17357886</v>
      </c>
      <c r="C16" s="330">
        <v>17357886</v>
      </c>
      <c r="D16" s="330">
        <v>5623269</v>
      </c>
      <c r="E16" s="330">
        <v>7133631</v>
      </c>
      <c r="F16" s="330">
        <v>4048533</v>
      </c>
      <c r="G16" s="330">
        <v>552453</v>
      </c>
      <c r="H16" s="330">
        <v>0</v>
      </c>
      <c r="I16" s="330">
        <v>4600986</v>
      </c>
      <c r="J16" s="330">
        <v>17602431</v>
      </c>
      <c r="K16" s="330">
        <v>17602431</v>
      </c>
      <c r="L16" s="330">
        <v>6740347</v>
      </c>
      <c r="M16" s="330">
        <v>7622722</v>
      </c>
      <c r="N16" s="330">
        <v>3111434</v>
      </c>
      <c r="O16" s="330">
        <v>127928</v>
      </c>
      <c r="P16" s="330">
        <v>0</v>
      </c>
      <c r="Q16" s="330">
        <v>3239362</v>
      </c>
      <c r="R16" s="553">
        <v>100000</v>
      </c>
      <c r="S16" s="553">
        <v>250000</v>
      </c>
    </row>
    <row r="17" spans="1:19">
      <c r="A17" s="467" t="s">
        <v>16</v>
      </c>
      <c r="B17" s="330">
        <v>10911819</v>
      </c>
      <c r="C17" s="330">
        <v>9906757</v>
      </c>
      <c r="D17" s="330">
        <v>2397489</v>
      </c>
      <c r="E17" s="330">
        <v>2784874</v>
      </c>
      <c r="F17" s="330">
        <v>2891240</v>
      </c>
      <c r="G17" s="330">
        <v>1813948</v>
      </c>
      <c r="H17" s="330">
        <v>19206</v>
      </c>
      <c r="I17" s="330">
        <v>4724394</v>
      </c>
      <c r="J17" s="330">
        <v>10911819</v>
      </c>
      <c r="K17" s="330">
        <v>9906757</v>
      </c>
      <c r="L17" s="330">
        <v>2346733</v>
      </c>
      <c r="M17" s="330">
        <v>2669791</v>
      </c>
      <c r="N17" s="330">
        <v>3082278</v>
      </c>
      <c r="O17" s="330">
        <v>1807955</v>
      </c>
      <c r="P17" s="330">
        <v>0</v>
      </c>
      <c r="Q17" s="330">
        <v>4890233</v>
      </c>
      <c r="R17" s="330">
        <f>R16+$Q$17</f>
        <v>4990233</v>
      </c>
      <c r="S17" s="330">
        <f>S16+$Q$17</f>
        <v>5140233</v>
      </c>
    </row>
    <row r="18" spans="1:19">
      <c r="A18" s="467" t="s">
        <v>26</v>
      </c>
      <c r="B18" s="330">
        <v>9597739</v>
      </c>
      <c r="C18" s="330">
        <v>9597739</v>
      </c>
      <c r="D18" s="330">
        <v>3233689</v>
      </c>
      <c r="E18" s="330">
        <v>3719811</v>
      </c>
      <c r="F18" s="330">
        <v>2291044</v>
      </c>
      <c r="G18" s="330">
        <v>353195</v>
      </c>
      <c r="H18" s="330">
        <v>0</v>
      </c>
      <c r="I18" s="330">
        <v>2644239</v>
      </c>
      <c r="J18" s="330">
        <v>9745149</v>
      </c>
      <c r="K18" s="330">
        <v>9745149</v>
      </c>
      <c r="L18" s="330">
        <v>3930365</v>
      </c>
      <c r="M18" s="330">
        <v>3396592</v>
      </c>
      <c r="N18" s="330">
        <v>2066258</v>
      </c>
      <c r="O18" s="330">
        <v>351934</v>
      </c>
      <c r="P18" s="330">
        <v>0</v>
      </c>
      <c r="Q18" s="330">
        <v>2418192</v>
      </c>
      <c r="R18" s="552">
        <f>R17/$Q$17</f>
        <v>1.0204489233948566</v>
      </c>
      <c r="S18" s="552">
        <f>S17/$Q$17</f>
        <v>1.0511223084871417</v>
      </c>
    </row>
    <row r="19" spans="1:19">
      <c r="A19" s="467" t="s">
        <v>55</v>
      </c>
      <c r="B19" s="330">
        <v>6300000</v>
      </c>
      <c r="C19" s="330">
        <v>6300000</v>
      </c>
      <c r="D19" s="330">
        <v>0</v>
      </c>
      <c r="E19" s="330">
        <v>6100000</v>
      </c>
      <c r="F19" s="330">
        <v>0</v>
      </c>
      <c r="G19" s="330">
        <v>0</v>
      </c>
      <c r="H19" s="330">
        <v>0</v>
      </c>
      <c r="I19" s="330">
        <v>200000</v>
      </c>
      <c r="J19" s="330">
        <v>6300000</v>
      </c>
      <c r="K19" s="330">
        <v>6300000</v>
      </c>
      <c r="L19" s="330">
        <v>0</v>
      </c>
      <c r="M19" s="330">
        <v>6050000</v>
      </c>
      <c r="N19" s="330">
        <v>0</v>
      </c>
      <c r="O19" s="330">
        <v>0</v>
      </c>
      <c r="P19" s="330">
        <v>0</v>
      </c>
      <c r="Q19" s="330">
        <v>250000</v>
      </c>
      <c r="S19" s="450">
        <f>S17/K17</f>
        <v>0.51886131859295626</v>
      </c>
    </row>
    <row r="20" spans="1:19">
      <c r="A20" s="467" t="s">
        <v>2</v>
      </c>
      <c r="B20" s="330">
        <v>66179357</v>
      </c>
      <c r="C20" s="330">
        <v>65168406</v>
      </c>
      <c r="D20" s="330">
        <v>19049268</v>
      </c>
      <c r="E20" s="330">
        <v>28309008</v>
      </c>
      <c r="F20" s="330">
        <v>11485097</v>
      </c>
      <c r="G20" s="330">
        <v>2922841</v>
      </c>
      <c r="H20" s="330">
        <v>19206</v>
      </c>
      <c r="I20" s="330">
        <v>17810130</v>
      </c>
      <c r="J20" s="330">
        <v>55181337</v>
      </c>
      <c r="K20" s="330">
        <v>54176275</v>
      </c>
      <c r="L20" s="330">
        <v>18680236</v>
      </c>
      <c r="M20" s="330">
        <v>23144192</v>
      </c>
      <c r="N20" s="330">
        <v>9670367</v>
      </c>
      <c r="O20" s="330">
        <v>2430300</v>
      </c>
      <c r="P20" s="330">
        <v>0</v>
      </c>
      <c r="Q20" s="330">
        <v>12350667</v>
      </c>
    </row>
    <row r="21" spans="1:19">
      <c r="R21" s="330">
        <f>R17-$I$17</f>
        <v>265839</v>
      </c>
      <c r="S21" s="330">
        <f>S17-$I$17</f>
        <v>415839</v>
      </c>
    </row>
    <row r="23" spans="1:19">
      <c r="I23" t="e">
        <f>I22/C22</f>
        <v>#DIV/0!</v>
      </c>
      <c r="R23">
        <v>100000</v>
      </c>
      <c r="S23">
        <v>250000</v>
      </c>
    </row>
    <row r="24" spans="1:19">
      <c r="R24">
        <f>R23+GETPIVOTDATA("Sum of Population in Phase 3 or above #",$A$6,"Year of reference",2023)</f>
        <v>12450667</v>
      </c>
    </row>
    <row r="25" spans="1:19">
      <c r="R25" s="537">
        <v>23352496</v>
      </c>
      <c r="S25" s="537">
        <f>S23+GETPIVOTDATA("Sum of Population in Phase 3 or above #",$A$6,"Year of reference",2023)</f>
        <v>12600667</v>
      </c>
    </row>
    <row r="26" spans="1:19">
      <c r="R26" s="537">
        <f>$R$25-R17</f>
        <v>18362263</v>
      </c>
      <c r="S26" s="537">
        <f>$R$25-S17</f>
        <v>18212263</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149E8-E319-4603-BD70-C18AB347D1AE}">
  <dimension ref="A1:BE15"/>
  <sheetViews>
    <sheetView workbookViewId="0">
      <selection activeCell="C14" sqref="C14"/>
    </sheetView>
  </sheetViews>
  <sheetFormatPr defaultRowHeight="14.5"/>
  <cols>
    <col min="1" max="1" width="25.1796875" bestFit="1" customWidth="1"/>
    <col min="2" max="2" width="31.1796875" bestFit="1" customWidth="1"/>
    <col min="3" max="3" width="25.453125" bestFit="1" customWidth="1"/>
    <col min="4" max="4" width="35.26953125" bestFit="1" customWidth="1"/>
    <col min="5" max="5" width="29.81640625" bestFit="1" customWidth="1"/>
    <col min="6" max="6" width="25.453125" bestFit="1" customWidth="1"/>
    <col min="7" max="7" width="35.26953125" bestFit="1" customWidth="1"/>
    <col min="8" max="8" width="29.81640625" bestFit="1" customWidth="1"/>
    <col min="9" max="9" width="25.453125" bestFit="1" customWidth="1"/>
    <col min="10" max="10" width="35.26953125" bestFit="1" customWidth="1"/>
    <col min="11" max="11" width="29.81640625" bestFit="1" customWidth="1"/>
    <col min="12" max="12" width="25.453125" bestFit="1" customWidth="1"/>
    <col min="13" max="13" width="35.26953125" bestFit="1" customWidth="1"/>
    <col min="14" max="14" width="29.81640625" bestFit="1" customWidth="1"/>
    <col min="15" max="15" width="25.453125" bestFit="1" customWidth="1"/>
    <col min="16" max="16" width="35.26953125" bestFit="1" customWidth="1"/>
    <col min="17" max="17" width="29.81640625" bestFit="1" customWidth="1"/>
    <col min="18" max="18" width="25.453125" bestFit="1" customWidth="1"/>
    <col min="19" max="19" width="35.26953125" bestFit="1" customWidth="1"/>
    <col min="20" max="20" width="29.81640625" bestFit="1" customWidth="1"/>
    <col min="21" max="21" width="25.453125" bestFit="1" customWidth="1"/>
    <col min="22" max="22" width="35.26953125" bestFit="1" customWidth="1"/>
    <col min="23" max="23" width="29.81640625" bestFit="1" customWidth="1"/>
    <col min="24" max="24" width="25.453125" bestFit="1" customWidth="1"/>
    <col min="25" max="25" width="35.26953125" bestFit="1" customWidth="1"/>
    <col min="26" max="26" width="29.81640625" bestFit="1" customWidth="1"/>
    <col min="27" max="27" width="25.453125" bestFit="1" customWidth="1"/>
    <col min="28" max="29" width="27.26953125" bestFit="1" customWidth="1"/>
    <col min="30" max="30" width="29.81640625" bestFit="1" customWidth="1"/>
    <col min="31" max="31" width="25.453125" bestFit="1" customWidth="1"/>
    <col min="32" max="35" width="27.26953125" bestFit="1" customWidth="1"/>
    <col min="36" max="36" width="27.54296875" bestFit="1" customWidth="1"/>
    <col min="37" max="37" width="29.81640625" bestFit="1" customWidth="1"/>
    <col min="38" max="38" width="25.453125" bestFit="1" customWidth="1"/>
    <col min="39" max="40" width="27.26953125" bestFit="1" customWidth="1"/>
    <col min="41" max="42" width="27.54296875" bestFit="1" customWidth="1"/>
    <col min="43" max="43" width="25.54296875" bestFit="1" customWidth="1"/>
    <col min="44" max="44" width="29.81640625" bestFit="1" customWidth="1"/>
    <col min="45" max="45" width="25.453125" bestFit="1" customWidth="1"/>
    <col min="46" max="47" width="27.26953125" bestFit="1" customWidth="1"/>
    <col min="48" max="48" width="27.54296875" bestFit="1" customWidth="1"/>
    <col min="49" max="50" width="25.54296875" bestFit="1" customWidth="1"/>
    <col min="51" max="51" width="29.81640625" bestFit="1" customWidth="1"/>
    <col min="52" max="52" width="25.453125" bestFit="1" customWidth="1"/>
    <col min="53" max="55" width="27.26953125" bestFit="1" customWidth="1"/>
    <col min="56" max="56" width="27.54296875" bestFit="1" customWidth="1"/>
    <col min="57" max="57" width="25.54296875" bestFit="1" customWidth="1"/>
  </cols>
  <sheetData>
    <row r="1" spans="1:57">
      <c r="A1" s="534" t="s">
        <v>101</v>
      </c>
      <c r="B1" t="s">
        <v>102</v>
      </c>
    </row>
    <row r="2" spans="1:57">
      <c r="A2" s="534" t="s">
        <v>71</v>
      </c>
      <c r="B2" t="s">
        <v>103</v>
      </c>
    </row>
    <row r="3" spans="1:57">
      <c r="A3" s="534" t="s">
        <v>72</v>
      </c>
      <c r="B3" t="s">
        <v>103</v>
      </c>
    </row>
    <row r="4" spans="1:57">
      <c r="A4" s="534" t="s">
        <v>74</v>
      </c>
      <c r="B4" t="s">
        <v>104</v>
      </c>
    </row>
    <row r="6" spans="1:57">
      <c r="B6" s="534" t="s">
        <v>105</v>
      </c>
    </row>
    <row r="7" spans="1:57">
      <c r="B7">
        <v>2016</v>
      </c>
      <c r="E7">
        <v>2017</v>
      </c>
      <c r="H7">
        <v>2018</v>
      </c>
      <c r="K7">
        <v>2019</v>
      </c>
      <c r="N7">
        <v>2020</v>
      </c>
      <c r="Q7">
        <v>2021</v>
      </c>
      <c r="T7">
        <v>2022</v>
      </c>
      <c r="W7">
        <v>2023</v>
      </c>
    </row>
    <row r="8" spans="1:57">
      <c r="A8" s="534" t="s">
        <v>0</v>
      </c>
      <c r="B8" t="s">
        <v>106</v>
      </c>
      <c r="C8" t="s">
        <v>107</v>
      </c>
      <c r="D8" t="s">
        <v>113</v>
      </c>
      <c r="E8" t="s">
        <v>106</v>
      </c>
      <c r="F8" t="s">
        <v>107</v>
      </c>
      <c r="G8" t="s">
        <v>113</v>
      </c>
      <c r="H8" t="s">
        <v>106</v>
      </c>
      <c r="I8" t="s">
        <v>107</v>
      </c>
      <c r="J8" t="s">
        <v>113</v>
      </c>
      <c r="K8" t="s">
        <v>106</v>
      </c>
      <c r="L8" t="s">
        <v>107</v>
      </c>
      <c r="M8" t="s">
        <v>113</v>
      </c>
      <c r="N8" t="s">
        <v>106</v>
      </c>
      <c r="O8" t="s">
        <v>107</v>
      </c>
      <c r="P8" t="s">
        <v>113</v>
      </c>
      <c r="Q8" t="s">
        <v>106</v>
      </c>
      <c r="R8" t="s">
        <v>107</v>
      </c>
      <c r="S8" t="s">
        <v>113</v>
      </c>
      <c r="T8" t="s">
        <v>106</v>
      </c>
      <c r="U8" t="s">
        <v>107</v>
      </c>
      <c r="V8" t="s">
        <v>113</v>
      </c>
      <c r="W8" t="s">
        <v>106</v>
      </c>
      <c r="X8" t="s">
        <v>107</v>
      </c>
      <c r="Y8" t="s">
        <v>113</v>
      </c>
    </row>
    <row r="9" spans="1:57">
      <c r="A9" s="467" t="s">
        <v>41</v>
      </c>
      <c r="B9" s="330"/>
      <c r="C9" s="330"/>
      <c r="D9" s="330"/>
      <c r="E9" s="330">
        <v>6520675</v>
      </c>
      <c r="F9" s="330">
        <v>2281150</v>
      </c>
      <c r="G9" s="330">
        <v>0</v>
      </c>
      <c r="H9" s="330">
        <v>6402812</v>
      </c>
      <c r="I9" s="330">
        <v>1350963</v>
      </c>
      <c r="J9" s="330">
        <v>214005</v>
      </c>
      <c r="K9" s="330">
        <v>6402812</v>
      </c>
      <c r="L9" s="330">
        <v>1383406</v>
      </c>
      <c r="M9" s="330">
        <v>302258</v>
      </c>
      <c r="N9" s="330">
        <v>6825935</v>
      </c>
      <c r="O9" s="330">
        <v>6779443</v>
      </c>
      <c r="P9" s="330">
        <v>684118</v>
      </c>
      <c r="Q9" s="330">
        <v>6825935</v>
      </c>
      <c r="R9" s="330">
        <v>6779443</v>
      </c>
      <c r="S9" s="330">
        <v>985064</v>
      </c>
      <c r="T9" s="330">
        <v>6325827</v>
      </c>
      <c r="U9" s="330">
        <v>6325827</v>
      </c>
      <c r="V9" s="330">
        <v>906823</v>
      </c>
      <c r="W9" s="330"/>
      <c r="X9" s="330"/>
      <c r="Y9" s="330"/>
    </row>
    <row r="10" spans="1:57">
      <c r="A10" s="467" t="s">
        <v>17</v>
      </c>
      <c r="B10" s="330">
        <v>16632653.0612245</v>
      </c>
      <c r="C10" s="330">
        <v>16300000</v>
      </c>
      <c r="D10" s="330">
        <v>1500000</v>
      </c>
      <c r="E10" s="330">
        <v>16736000</v>
      </c>
      <c r="F10" s="330">
        <v>4670000</v>
      </c>
      <c r="G10" s="330">
        <v>470000</v>
      </c>
      <c r="H10" s="330">
        <v>17581000</v>
      </c>
      <c r="I10" s="330">
        <v>16626832</v>
      </c>
      <c r="J10" s="330">
        <v>2601401</v>
      </c>
      <c r="K10" s="330">
        <v>17581000</v>
      </c>
      <c r="L10" s="330">
        <v>16626832</v>
      </c>
      <c r="M10" s="330">
        <v>3060874</v>
      </c>
      <c r="N10" s="330">
        <v>16858333</v>
      </c>
      <c r="O10" s="330">
        <v>16858333</v>
      </c>
      <c r="P10" s="330">
        <v>3727600</v>
      </c>
      <c r="Q10" s="330">
        <v>16858333</v>
      </c>
      <c r="R10" s="330">
        <v>16858333</v>
      </c>
      <c r="S10" s="330">
        <v>3727600</v>
      </c>
      <c r="T10" s="330">
        <v>17357886</v>
      </c>
      <c r="U10" s="330">
        <v>17357886</v>
      </c>
      <c r="V10" s="330">
        <v>4600986</v>
      </c>
      <c r="W10" s="330">
        <v>17602431</v>
      </c>
      <c r="X10" s="330">
        <v>17602431</v>
      </c>
      <c r="Y10" s="330">
        <v>3239362</v>
      </c>
    </row>
    <row r="11" spans="1:57">
      <c r="A11" s="467" t="s">
        <v>16</v>
      </c>
      <c r="B11" s="330">
        <v>10713849</v>
      </c>
      <c r="C11" s="330">
        <v>10300000</v>
      </c>
      <c r="D11" s="330">
        <v>1500000</v>
      </c>
      <c r="E11" s="330">
        <v>10906004</v>
      </c>
      <c r="F11" s="330">
        <v>7555113</v>
      </c>
      <c r="G11" s="330">
        <v>2347103</v>
      </c>
      <c r="H11" s="330">
        <v>11112945</v>
      </c>
      <c r="I11" s="330">
        <v>6977934</v>
      </c>
      <c r="J11" s="330">
        <v>2258981</v>
      </c>
      <c r="K11" s="330">
        <v>11263000</v>
      </c>
      <c r="L11" s="330">
        <v>10450082</v>
      </c>
      <c r="M11" s="330">
        <v>3673127</v>
      </c>
      <c r="N11" s="330">
        <v>11263000</v>
      </c>
      <c r="O11" s="330">
        <v>10450082</v>
      </c>
      <c r="P11" s="330">
        <v>4101280</v>
      </c>
      <c r="Q11" s="330">
        <v>10911819</v>
      </c>
      <c r="R11" s="330">
        <v>9536143</v>
      </c>
      <c r="S11" s="330">
        <v>4355735</v>
      </c>
      <c r="T11" s="330">
        <v>10911819</v>
      </c>
      <c r="U11" s="330">
        <v>9906757</v>
      </c>
      <c r="V11" s="330">
        <v>4724394</v>
      </c>
      <c r="W11" s="330">
        <v>10911819</v>
      </c>
      <c r="X11" s="330">
        <v>9906757</v>
      </c>
      <c r="Y11" s="330">
        <v>4890233</v>
      </c>
    </row>
    <row r="12" spans="1:57">
      <c r="A12" s="467" t="s">
        <v>26</v>
      </c>
      <c r="B12" s="330">
        <v>8721000</v>
      </c>
      <c r="C12" s="330">
        <v>4500000</v>
      </c>
      <c r="D12" s="330">
        <v>100000</v>
      </c>
      <c r="E12" s="330">
        <v>9230000</v>
      </c>
      <c r="F12" s="330">
        <v>4456651</v>
      </c>
      <c r="G12" s="330">
        <v>445665</v>
      </c>
      <c r="H12" s="330">
        <v>9377082</v>
      </c>
      <c r="I12" s="330">
        <v>2790000</v>
      </c>
      <c r="J12" s="330">
        <v>519000</v>
      </c>
      <c r="K12" s="330">
        <v>9746000</v>
      </c>
      <c r="L12" s="330">
        <v>5121413</v>
      </c>
      <c r="M12" s="330">
        <v>963919</v>
      </c>
      <c r="N12" s="330">
        <v>9304380</v>
      </c>
      <c r="O12" s="330">
        <v>9304380</v>
      </c>
      <c r="P12" s="330">
        <v>2909522</v>
      </c>
      <c r="Q12" s="330">
        <v>9304380</v>
      </c>
      <c r="R12" s="330">
        <v>9304380</v>
      </c>
      <c r="S12" s="330">
        <v>3294065</v>
      </c>
      <c r="T12" s="330">
        <v>9597739</v>
      </c>
      <c r="U12" s="330">
        <v>9597739</v>
      </c>
      <c r="V12" s="330">
        <v>2644239</v>
      </c>
      <c r="W12" s="330">
        <v>9745149</v>
      </c>
      <c r="X12" s="330">
        <v>9745149</v>
      </c>
      <c r="Y12" s="330">
        <v>2418192</v>
      </c>
    </row>
    <row r="13" spans="1:57">
      <c r="A13" s="467" t="s">
        <v>55</v>
      </c>
      <c r="B13" s="330">
        <v>5900000</v>
      </c>
      <c r="C13" s="330">
        <v>5900000</v>
      </c>
      <c r="D13" s="330">
        <v>100000</v>
      </c>
      <c r="E13" s="330">
        <v>6480532</v>
      </c>
      <c r="F13" s="330">
        <v>6217581</v>
      </c>
      <c r="G13" s="330">
        <v>25000</v>
      </c>
      <c r="H13" s="330">
        <v>6010767</v>
      </c>
      <c r="I13" s="330">
        <v>6010767</v>
      </c>
      <c r="J13" s="330">
        <v>15000</v>
      </c>
      <c r="K13" s="330">
        <v>6000000</v>
      </c>
      <c r="L13" s="330">
        <v>6000000</v>
      </c>
      <c r="M13" s="330">
        <v>80000</v>
      </c>
      <c r="N13" s="330">
        <v>6200000</v>
      </c>
      <c r="O13" s="330">
        <v>6200000</v>
      </c>
      <c r="P13" s="330">
        <v>400000</v>
      </c>
      <c r="Q13" s="330">
        <v>6200000</v>
      </c>
      <c r="R13" s="330">
        <v>6200000</v>
      </c>
      <c r="S13" s="330">
        <v>400000</v>
      </c>
      <c r="T13" s="330">
        <v>6300000</v>
      </c>
      <c r="U13" s="330">
        <v>6300000</v>
      </c>
      <c r="V13" s="330">
        <v>200000</v>
      </c>
      <c r="W13" s="330">
        <v>6300000</v>
      </c>
      <c r="X13" s="330">
        <v>6300000</v>
      </c>
      <c r="Y13" s="330">
        <v>250000</v>
      </c>
    </row>
    <row r="14" spans="1:57">
      <c r="A14" s="467" t="s">
        <v>2</v>
      </c>
      <c r="B14" s="330">
        <v>41967502.061224498</v>
      </c>
      <c r="C14" s="330">
        <v>37000000</v>
      </c>
      <c r="D14" s="330">
        <v>3200000</v>
      </c>
      <c r="E14" s="330">
        <v>49873211</v>
      </c>
      <c r="F14" s="330">
        <v>25180495</v>
      </c>
      <c r="G14" s="330">
        <v>3287768</v>
      </c>
      <c r="H14" s="330">
        <v>50484606</v>
      </c>
      <c r="I14" s="330">
        <v>33756496</v>
      </c>
      <c r="J14" s="330">
        <v>5608387</v>
      </c>
      <c r="K14" s="330">
        <v>50992812</v>
      </c>
      <c r="L14" s="330">
        <v>39581733</v>
      </c>
      <c r="M14" s="330">
        <v>8080178</v>
      </c>
      <c r="N14" s="330">
        <v>50451648</v>
      </c>
      <c r="O14" s="330">
        <v>49592238</v>
      </c>
      <c r="P14" s="330">
        <v>11822520</v>
      </c>
      <c r="Q14" s="330">
        <v>50100467</v>
      </c>
      <c r="R14" s="330">
        <v>48678299</v>
      </c>
      <c r="S14" s="330">
        <v>12762464</v>
      </c>
      <c r="T14" s="330">
        <v>50493271</v>
      </c>
      <c r="U14" s="330">
        <v>49488209</v>
      </c>
      <c r="V14" s="330">
        <v>13076442</v>
      </c>
      <c r="W14" s="330">
        <v>44559399</v>
      </c>
      <c r="X14" s="330">
        <v>43554337</v>
      </c>
      <c r="Y14" s="330">
        <v>10797787</v>
      </c>
    </row>
    <row r="15" spans="1:57">
      <c r="B15" s="531">
        <f>B14/1000000</f>
        <v>41.967502061224501</v>
      </c>
      <c r="C15" s="531">
        <f t="shared" ref="C15:BE15" si="0">C14/1000000</f>
        <v>37</v>
      </c>
      <c r="D15" s="531">
        <f t="shared" si="0"/>
        <v>3.2</v>
      </c>
      <c r="E15" s="531">
        <f t="shared" si="0"/>
        <v>49.873210999999998</v>
      </c>
      <c r="F15" s="531">
        <f t="shared" si="0"/>
        <v>25.180495000000001</v>
      </c>
      <c r="G15" s="531">
        <f t="shared" si="0"/>
        <v>3.2877679999999998</v>
      </c>
      <c r="H15" s="531">
        <f t="shared" si="0"/>
        <v>50.484605999999999</v>
      </c>
      <c r="I15" s="531">
        <f t="shared" si="0"/>
        <v>33.756495999999999</v>
      </c>
      <c r="J15" s="531">
        <f t="shared" si="0"/>
        <v>5.6083869999999996</v>
      </c>
      <c r="K15" s="531">
        <f t="shared" si="0"/>
        <v>50.992812000000001</v>
      </c>
      <c r="L15" s="531">
        <f t="shared" si="0"/>
        <v>39.581733</v>
      </c>
      <c r="M15" s="531">
        <f t="shared" si="0"/>
        <v>8.0801780000000001</v>
      </c>
      <c r="N15" s="531">
        <f t="shared" si="0"/>
        <v>50.451647999999999</v>
      </c>
      <c r="O15" s="531">
        <f t="shared" si="0"/>
        <v>49.592238000000002</v>
      </c>
      <c r="P15" s="531">
        <f t="shared" si="0"/>
        <v>11.822520000000001</v>
      </c>
      <c r="Q15" s="531">
        <f t="shared" si="0"/>
        <v>50.100467000000002</v>
      </c>
      <c r="R15" s="531">
        <f t="shared" si="0"/>
        <v>48.678299000000003</v>
      </c>
      <c r="S15" s="531">
        <f t="shared" si="0"/>
        <v>12.762464</v>
      </c>
      <c r="T15" s="531">
        <f t="shared" si="0"/>
        <v>50.493271</v>
      </c>
      <c r="U15" s="531">
        <f t="shared" si="0"/>
        <v>49.488208999999998</v>
      </c>
      <c r="V15" s="531">
        <f t="shared" si="0"/>
        <v>13.076442</v>
      </c>
      <c r="W15" s="531">
        <f t="shared" si="0"/>
        <v>44.559398999999999</v>
      </c>
      <c r="X15" s="531">
        <f t="shared" si="0"/>
        <v>43.554336999999997</v>
      </c>
      <c r="Y15" s="531">
        <f t="shared" si="0"/>
        <v>10.797787</v>
      </c>
      <c r="Z15" s="531">
        <f t="shared" si="0"/>
        <v>0</v>
      </c>
      <c r="AA15" s="531">
        <f t="shared" si="0"/>
        <v>0</v>
      </c>
      <c r="AB15" s="531">
        <f t="shared" si="0"/>
        <v>0</v>
      </c>
      <c r="AC15" s="531">
        <f t="shared" si="0"/>
        <v>0</v>
      </c>
      <c r="AD15" s="531">
        <f t="shared" si="0"/>
        <v>0</v>
      </c>
      <c r="AE15" s="531">
        <f t="shared" si="0"/>
        <v>0</v>
      </c>
      <c r="AF15" s="531">
        <f t="shared" si="0"/>
        <v>0</v>
      </c>
      <c r="AG15" s="531">
        <f t="shared" si="0"/>
        <v>0</v>
      </c>
      <c r="AH15" s="531">
        <f t="shared" si="0"/>
        <v>0</v>
      </c>
      <c r="AI15" s="531">
        <f t="shared" si="0"/>
        <v>0</v>
      </c>
      <c r="AJ15" s="531">
        <f t="shared" si="0"/>
        <v>0</v>
      </c>
      <c r="AK15" s="531">
        <f t="shared" si="0"/>
        <v>0</v>
      </c>
      <c r="AL15" s="531">
        <f t="shared" si="0"/>
        <v>0</v>
      </c>
      <c r="AM15" s="531">
        <f t="shared" si="0"/>
        <v>0</v>
      </c>
      <c r="AN15" s="531">
        <f t="shared" si="0"/>
        <v>0</v>
      </c>
      <c r="AO15" s="531">
        <f t="shared" si="0"/>
        <v>0</v>
      </c>
      <c r="AP15" s="531">
        <f t="shared" si="0"/>
        <v>0</v>
      </c>
      <c r="AQ15" s="531">
        <f t="shared" si="0"/>
        <v>0</v>
      </c>
      <c r="AR15" s="531">
        <f t="shared" si="0"/>
        <v>0</v>
      </c>
      <c r="AS15" s="531">
        <f t="shared" si="0"/>
        <v>0</v>
      </c>
      <c r="AT15" s="531">
        <f t="shared" si="0"/>
        <v>0</v>
      </c>
      <c r="AU15" s="531">
        <f t="shared" si="0"/>
        <v>0</v>
      </c>
      <c r="AV15" s="531">
        <f t="shared" si="0"/>
        <v>0</v>
      </c>
      <c r="AW15" s="531">
        <f t="shared" si="0"/>
        <v>0</v>
      </c>
      <c r="AX15" s="531">
        <f t="shared" si="0"/>
        <v>0</v>
      </c>
      <c r="AY15" s="531">
        <f t="shared" si="0"/>
        <v>0</v>
      </c>
      <c r="AZ15" s="531">
        <f t="shared" si="0"/>
        <v>0</v>
      </c>
      <c r="BA15" s="531">
        <f t="shared" si="0"/>
        <v>0</v>
      </c>
      <c r="BB15" s="531">
        <f t="shared" si="0"/>
        <v>0</v>
      </c>
      <c r="BC15" s="531">
        <f t="shared" si="0"/>
        <v>0</v>
      </c>
      <c r="BD15" s="531">
        <f t="shared" si="0"/>
        <v>0</v>
      </c>
      <c r="BE15" s="531">
        <f t="shared" si="0"/>
        <v>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0AEA7-7BFC-4164-869B-881D304B8876}">
  <dimension ref="A1:I24"/>
  <sheetViews>
    <sheetView workbookViewId="0"/>
  </sheetViews>
  <sheetFormatPr defaultRowHeight="14.5"/>
  <cols>
    <col min="1" max="1" width="35" bestFit="1" customWidth="1"/>
    <col min="2" max="2" width="24.54296875" bestFit="1" customWidth="1"/>
    <col min="3" max="4" width="8.81640625" bestFit="1" customWidth="1"/>
    <col min="5" max="9" width="11.81640625" bestFit="1" customWidth="1"/>
    <col min="10" max="10" width="10.7265625" bestFit="1" customWidth="1"/>
  </cols>
  <sheetData>
    <row r="1" spans="1:9">
      <c r="A1" s="534" t="s">
        <v>101</v>
      </c>
      <c r="B1" t="s">
        <v>116</v>
      </c>
    </row>
    <row r="2" spans="1:9">
      <c r="A2" s="534" t="s">
        <v>71</v>
      </c>
      <c r="B2" t="s">
        <v>103</v>
      </c>
    </row>
    <row r="3" spans="1:9">
      <c r="A3" s="534" t="s">
        <v>72</v>
      </c>
      <c r="B3" t="s">
        <v>103</v>
      </c>
    </row>
    <row r="5" spans="1:9">
      <c r="A5" s="534" t="s">
        <v>113</v>
      </c>
      <c r="B5" s="534" t="s">
        <v>105</v>
      </c>
    </row>
    <row r="6" spans="1:9">
      <c r="A6" s="534" t="s">
        <v>0</v>
      </c>
      <c r="B6">
        <v>2016</v>
      </c>
      <c r="C6">
        <v>2017</v>
      </c>
      <c r="D6">
        <v>2018</v>
      </c>
      <c r="E6">
        <v>2019</v>
      </c>
      <c r="F6">
        <v>2020</v>
      </c>
      <c r="G6">
        <v>2021</v>
      </c>
      <c r="H6">
        <v>2022</v>
      </c>
      <c r="I6" t="s">
        <v>2</v>
      </c>
    </row>
    <row r="7" spans="1:9">
      <c r="A7" s="467" t="s">
        <v>117</v>
      </c>
      <c r="G7">
        <v>281638</v>
      </c>
      <c r="I7">
        <v>281638</v>
      </c>
    </row>
    <row r="8" spans="1:9">
      <c r="A8" s="467" t="s">
        <v>22</v>
      </c>
      <c r="B8">
        <v>233318.76352572872</v>
      </c>
      <c r="C8">
        <v>257237</v>
      </c>
      <c r="D8">
        <v>954315</v>
      </c>
      <c r="E8">
        <v>1219078.8700000001</v>
      </c>
      <c r="F8">
        <v>3280800</v>
      </c>
      <c r="G8">
        <v>2867061</v>
      </c>
      <c r="H8">
        <v>3453510</v>
      </c>
      <c r="I8">
        <v>12265320.633525729</v>
      </c>
    </row>
    <row r="9" spans="1:9">
      <c r="A9" s="467" t="s">
        <v>59</v>
      </c>
      <c r="D9">
        <v>20828</v>
      </c>
      <c r="E9">
        <v>9871</v>
      </c>
      <c r="F9">
        <v>10012.219999999999</v>
      </c>
      <c r="H9">
        <v>46093</v>
      </c>
      <c r="I9">
        <v>86804.22</v>
      </c>
    </row>
    <row r="10" spans="1:9">
      <c r="A10" s="467" t="s">
        <v>29</v>
      </c>
      <c r="B10">
        <v>1052435.6500000004</v>
      </c>
      <c r="C10">
        <v>897408</v>
      </c>
      <c r="D10">
        <v>990706</v>
      </c>
      <c r="E10">
        <v>640874</v>
      </c>
      <c r="F10">
        <v>1017357.9500000001</v>
      </c>
      <c r="G10">
        <v>1778629.79</v>
      </c>
      <c r="H10">
        <v>2098861</v>
      </c>
      <c r="I10">
        <v>8476272.3900000006</v>
      </c>
    </row>
    <row r="11" spans="1:9">
      <c r="A11" s="467" t="s">
        <v>118</v>
      </c>
      <c r="B11">
        <v>800000</v>
      </c>
      <c r="D11">
        <v>44201</v>
      </c>
      <c r="E11">
        <v>59028</v>
      </c>
      <c r="F11">
        <v>229552.12</v>
      </c>
      <c r="G11">
        <v>944561</v>
      </c>
      <c r="I11">
        <v>2077342.12</v>
      </c>
    </row>
    <row r="12" spans="1:9">
      <c r="A12" s="467" t="s">
        <v>54</v>
      </c>
      <c r="B12">
        <v>64287.149999999994</v>
      </c>
      <c r="C12">
        <v>111645</v>
      </c>
      <c r="D12">
        <v>102086</v>
      </c>
      <c r="E12">
        <v>187564.46988868201</v>
      </c>
      <c r="F12">
        <v>136586.25948665637</v>
      </c>
      <c r="G12">
        <v>113720</v>
      </c>
      <c r="H12">
        <v>207666.33000000002</v>
      </c>
      <c r="I12">
        <v>923555.2093753384</v>
      </c>
    </row>
    <row r="13" spans="1:9">
      <c r="A13" s="467" t="s">
        <v>44</v>
      </c>
      <c r="H13">
        <v>823102.65000000014</v>
      </c>
      <c r="I13">
        <v>823102.65000000014</v>
      </c>
    </row>
    <row r="14" spans="1:9">
      <c r="A14" s="467" t="s">
        <v>39</v>
      </c>
      <c r="B14">
        <v>90707.35</v>
      </c>
      <c r="C14">
        <v>285585</v>
      </c>
      <c r="D14">
        <v>90957</v>
      </c>
      <c r="E14">
        <v>286553</v>
      </c>
      <c r="F14">
        <v>630706</v>
      </c>
      <c r="G14">
        <v>683633</v>
      </c>
      <c r="H14">
        <v>1219288</v>
      </c>
      <c r="I14">
        <v>3287429.35</v>
      </c>
    </row>
    <row r="15" spans="1:9">
      <c r="A15" s="467" t="s">
        <v>119</v>
      </c>
      <c r="B15">
        <v>66203</v>
      </c>
      <c r="C15">
        <v>32543.999999999996</v>
      </c>
      <c r="D15">
        <v>13899</v>
      </c>
      <c r="E15">
        <v>131169.92000000001</v>
      </c>
      <c r="F15">
        <v>153132</v>
      </c>
      <c r="G15">
        <v>100582</v>
      </c>
      <c r="I15">
        <v>497529.92000000004</v>
      </c>
    </row>
    <row r="16" spans="1:9">
      <c r="A16" s="467" t="s">
        <v>49</v>
      </c>
      <c r="B16">
        <v>52960</v>
      </c>
      <c r="C16">
        <v>15434</v>
      </c>
      <c r="D16">
        <v>43489</v>
      </c>
      <c r="E16">
        <v>41411</v>
      </c>
      <c r="F16">
        <v>450735</v>
      </c>
      <c r="G16">
        <v>939381</v>
      </c>
      <c r="H16">
        <v>373230.32999999996</v>
      </c>
      <c r="I16">
        <v>1916640.33</v>
      </c>
    </row>
    <row r="17" spans="1:9">
      <c r="A17" s="467" t="s">
        <v>32</v>
      </c>
      <c r="B17">
        <v>240661.43000000005</v>
      </c>
      <c r="C17">
        <v>600778</v>
      </c>
      <c r="D17">
        <v>932651</v>
      </c>
      <c r="E17">
        <v>648329.69000000006</v>
      </c>
      <c r="F17">
        <v>1340740.9005103142</v>
      </c>
      <c r="G17">
        <v>1307073</v>
      </c>
      <c r="H17">
        <v>1841067</v>
      </c>
      <c r="I17">
        <v>6911301.020510314</v>
      </c>
    </row>
    <row r="18" spans="1:9">
      <c r="A18" s="467" t="s">
        <v>43</v>
      </c>
      <c r="B18">
        <v>118851</v>
      </c>
      <c r="C18">
        <v>281157</v>
      </c>
      <c r="D18">
        <v>538446</v>
      </c>
      <c r="E18">
        <v>606647</v>
      </c>
      <c r="F18">
        <v>609180.2901093876</v>
      </c>
      <c r="G18">
        <v>484150.6208925409</v>
      </c>
      <c r="H18">
        <v>878920</v>
      </c>
      <c r="I18">
        <v>3517351.9110019286</v>
      </c>
    </row>
    <row r="19" spans="1:9">
      <c r="A19" s="467" t="s">
        <v>18</v>
      </c>
      <c r="B19">
        <v>326696.88999999996</v>
      </c>
      <c r="C19">
        <v>1312813</v>
      </c>
      <c r="D19">
        <v>802855</v>
      </c>
      <c r="E19">
        <v>1444905</v>
      </c>
      <c r="F19">
        <v>2012366.6754278268</v>
      </c>
      <c r="G19">
        <v>2578385</v>
      </c>
      <c r="H19">
        <v>4402406</v>
      </c>
      <c r="I19">
        <v>12880427.565427827</v>
      </c>
    </row>
    <row r="20" spans="1:9">
      <c r="A20" s="467" t="s">
        <v>6</v>
      </c>
      <c r="B20">
        <v>8081077</v>
      </c>
      <c r="C20">
        <v>8926182</v>
      </c>
      <c r="D20">
        <v>5289761</v>
      </c>
      <c r="E20">
        <v>4997836</v>
      </c>
      <c r="F20">
        <v>9206125</v>
      </c>
      <c r="G20">
        <v>12936583</v>
      </c>
      <c r="H20">
        <v>19453305</v>
      </c>
      <c r="I20">
        <v>68890869</v>
      </c>
    </row>
    <row r="21" spans="1:9">
      <c r="A21" s="467" t="s">
        <v>42</v>
      </c>
      <c r="B21">
        <v>345049</v>
      </c>
      <c r="C21">
        <v>829193</v>
      </c>
      <c r="D21">
        <v>751130</v>
      </c>
      <c r="E21">
        <v>359645.75</v>
      </c>
      <c r="F21">
        <v>766725.2699999999</v>
      </c>
      <c r="G21">
        <v>488048</v>
      </c>
      <c r="H21">
        <v>881276</v>
      </c>
      <c r="I21">
        <v>4421067.0199999996</v>
      </c>
    </row>
    <row r="22" spans="1:9">
      <c r="A22" s="467" t="s">
        <v>33</v>
      </c>
      <c r="B22">
        <v>159003</v>
      </c>
      <c r="C22">
        <v>92290</v>
      </c>
      <c r="D22">
        <v>106831</v>
      </c>
      <c r="E22">
        <v>347934.23000000004</v>
      </c>
      <c r="F22">
        <v>1304984.9347297654</v>
      </c>
      <c r="G22">
        <v>1762535</v>
      </c>
      <c r="H22">
        <v>1605719</v>
      </c>
      <c r="I22">
        <v>5379297.1647297656</v>
      </c>
    </row>
    <row r="23" spans="1:9">
      <c r="A23" s="467" t="s">
        <v>47</v>
      </c>
      <c r="F23">
        <v>281500</v>
      </c>
      <c r="H23">
        <v>568661.49214244494</v>
      </c>
      <c r="I23">
        <v>850161.49214244494</v>
      </c>
    </row>
    <row r="24" spans="1:9">
      <c r="A24" s="467" t="s">
        <v>2</v>
      </c>
      <c r="B24">
        <v>11631250.233525729</v>
      </c>
      <c r="C24">
        <v>13642266</v>
      </c>
      <c r="D24">
        <v>10682155</v>
      </c>
      <c r="E24">
        <v>10980847.929888682</v>
      </c>
      <c r="F24">
        <v>21430504.620263949</v>
      </c>
      <c r="G24">
        <v>27265980.410892539</v>
      </c>
      <c r="H24">
        <v>37853105.802142449</v>
      </c>
      <c r="I24">
        <v>133486109.99671334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D99A-F45C-4DF5-945F-F476CA456C86}">
  <sheetPr filterMode="1"/>
  <dimension ref="A1:AS1063"/>
  <sheetViews>
    <sheetView zoomScale="80" zoomScaleNormal="80" workbookViewId="0">
      <pane xSplit="1" ySplit="1" topLeftCell="R334" activePane="bottomRight" state="frozen"/>
      <selection pane="topRight" activeCell="B1" sqref="B1"/>
      <selection pane="bottomLeft" activeCell="A2" sqref="A2"/>
      <selection pane="bottomRight" activeCell="A341" sqref="A341:J341"/>
    </sheetView>
  </sheetViews>
  <sheetFormatPr defaultColWidth="9.26953125" defaultRowHeight="14.5"/>
  <cols>
    <col min="1" max="1" width="33.1796875" bestFit="1" customWidth="1"/>
    <col min="2" max="2" width="30.453125" style="1" bestFit="1" customWidth="1"/>
    <col min="3" max="3" width="11.54296875" style="5" customWidth="1"/>
    <col min="4" max="4" width="9.26953125" style="9"/>
    <col min="7" max="7" width="16.81640625" customWidth="1"/>
    <col min="8" max="8" width="26.81640625" style="1" customWidth="1"/>
    <col min="9" max="9" width="9.26953125" style="9"/>
    <col min="10" max="10" width="62.1796875" bestFit="1" customWidth="1"/>
    <col min="13" max="15" width="18.54296875" customWidth="1"/>
    <col min="16" max="16" width="43.453125" style="1" bestFit="1" customWidth="1"/>
    <col min="17" max="17" width="18.1796875" customWidth="1"/>
    <col min="18" max="18" width="9.26953125" style="1"/>
    <col min="19" max="19" width="20.54296875" bestFit="1" customWidth="1"/>
    <col min="20" max="20" width="18.453125" style="1" bestFit="1" customWidth="1"/>
    <col min="21" max="21" width="13.81640625" bestFit="1" customWidth="1"/>
    <col min="22" max="22" width="14.453125" style="1" bestFit="1" customWidth="1"/>
    <col min="23" max="23" width="19.54296875" bestFit="1" customWidth="1"/>
    <col min="24" max="24" width="14.453125" style="1" bestFit="1" customWidth="1"/>
    <col min="25" max="25" width="19.54296875" bestFit="1" customWidth="1"/>
    <col min="26" max="26" width="18.26953125" style="1" bestFit="1" customWidth="1"/>
    <col min="27" max="27" width="15.453125" bestFit="1" customWidth="1"/>
    <col min="28" max="28" width="13.54296875" style="1" bestFit="1" customWidth="1"/>
    <col min="29" max="29" width="16.453125" customWidth="1"/>
    <col min="30" max="30" width="12.54296875" customWidth="1"/>
    <col min="31" max="31" width="12.54296875" style="1" customWidth="1"/>
    <col min="32" max="32" width="16.81640625" style="1" customWidth="1"/>
    <col min="33" max="34" width="9.26953125" style="1"/>
    <col min="35" max="36" width="13.81640625" style="1" customWidth="1"/>
    <col min="37" max="37" width="16.1796875" style="1" customWidth="1"/>
    <col min="38" max="38" width="13" style="1" bestFit="1" customWidth="1"/>
    <col min="39" max="39" width="15.1796875" style="1" customWidth="1"/>
    <col min="40" max="40" width="28.1796875" style="1" bestFit="1" customWidth="1"/>
    <col min="41" max="41" width="20.1796875" style="1" customWidth="1"/>
    <col min="42" max="42" width="22.453125" bestFit="1" customWidth="1"/>
    <col min="43" max="43" width="17.7265625" style="1" bestFit="1" customWidth="1"/>
    <col min="44" max="44" width="22" bestFit="1" customWidth="1"/>
    <col min="45" max="45" width="23.54296875" style="1" bestFit="1" customWidth="1"/>
  </cols>
  <sheetData>
    <row r="1" spans="1:45" s="721" customFormat="1" ht="49" customHeight="1">
      <c r="A1" s="765" t="s">
        <v>120</v>
      </c>
      <c r="B1" s="830" t="s">
        <v>101</v>
      </c>
      <c r="C1" s="831" t="s">
        <v>70</v>
      </c>
      <c r="D1" s="776" t="s">
        <v>71</v>
      </c>
      <c r="E1" s="765" t="s">
        <v>121</v>
      </c>
      <c r="F1" s="779" t="s">
        <v>94</v>
      </c>
      <c r="G1" s="658" t="s">
        <v>122</v>
      </c>
      <c r="H1" s="832" t="s">
        <v>123</v>
      </c>
      <c r="I1" s="776" t="s">
        <v>74</v>
      </c>
      <c r="J1" s="658" t="s">
        <v>124</v>
      </c>
      <c r="K1" s="658" t="s">
        <v>125</v>
      </c>
      <c r="L1" s="658" t="s">
        <v>126</v>
      </c>
      <c r="M1" s="724" t="s">
        <v>75</v>
      </c>
      <c r="N1" s="723" t="s">
        <v>76</v>
      </c>
      <c r="O1" s="725" t="s">
        <v>77</v>
      </c>
      <c r="P1" s="835" t="s">
        <v>78</v>
      </c>
      <c r="Q1" s="780" t="s">
        <v>89</v>
      </c>
      <c r="R1" s="854" t="s">
        <v>90</v>
      </c>
      <c r="S1" s="726" t="s">
        <v>79</v>
      </c>
      <c r="T1" s="855" t="s">
        <v>80</v>
      </c>
      <c r="U1" s="727" t="s">
        <v>81</v>
      </c>
      <c r="V1" s="856" t="s">
        <v>82</v>
      </c>
      <c r="W1" s="728" t="s">
        <v>83</v>
      </c>
      <c r="X1" s="857" t="s">
        <v>84</v>
      </c>
      <c r="Y1" s="730" t="s">
        <v>85</v>
      </c>
      <c r="Z1" s="858" t="s">
        <v>86</v>
      </c>
      <c r="AA1" s="732" t="s">
        <v>87</v>
      </c>
      <c r="AB1" s="859" t="s">
        <v>88</v>
      </c>
      <c r="AC1" s="723" t="s">
        <v>95</v>
      </c>
      <c r="AD1" s="723" t="s">
        <v>127</v>
      </c>
      <c r="AE1" s="835" t="s">
        <v>128</v>
      </c>
      <c r="AF1" s="832" t="s">
        <v>92</v>
      </c>
      <c r="AG1" s="832" t="s">
        <v>93</v>
      </c>
      <c r="AH1" s="830" t="s">
        <v>129</v>
      </c>
      <c r="AI1" s="830" t="s">
        <v>130</v>
      </c>
      <c r="AJ1" s="830" t="s">
        <v>131</v>
      </c>
      <c r="AK1" s="832" t="s">
        <v>132</v>
      </c>
      <c r="AL1" s="865" t="s">
        <v>133</v>
      </c>
      <c r="AM1" s="865" t="s">
        <v>134</v>
      </c>
      <c r="AN1" s="865" t="s">
        <v>135</v>
      </c>
      <c r="AO1" s="865" t="s">
        <v>136</v>
      </c>
      <c r="AP1" s="721" t="s">
        <v>137</v>
      </c>
      <c r="AQ1" s="866" t="s">
        <v>138</v>
      </c>
      <c r="AR1" s="721" t="s">
        <v>139</v>
      </c>
      <c r="AS1" s="865" t="s">
        <v>140</v>
      </c>
    </row>
    <row r="2" spans="1:45" hidden="1">
      <c r="A2" s="52" t="s">
        <v>5</v>
      </c>
      <c r="B2" s="58" t="s">
        <v>141</v>
      </c>
      <c r="C2" s="741">
        <v>2016</v>
      </c>
      <c r="D2" s="240" t="s">
        <v>142</v>
      </c>
      <c r="E2" s="442" t="s">
        <v>142</v>
      </c>
      <c r="F2" s="442" t="s">
        <v>142</v>
      </c>
      <c r="G2" s="52" t="s">
        <v>143</v>
      </c>
      <c r="H2" s="241" t="s">
        <v>144</v>
      </c>
      <c r="I2" s="53" t="s">
        <v>145</v>
      </c>
      <c r="J2" s="775"/>
      <c r="K2" s="484" t="s">
        <v>146</v>
      </c>
      <c r="L2" s="158">
        <v>42552</v>
      </c>
      <c r="M2" s="73">
        <v>29127799</v>
      </c>
      <c r="N2" s="438">
        <v>26490799</v>
      </c>
      <c r="O2" s="781">
        <v>0.79</v>
      </c>
      <c r="P2" s="241" t="s">
        <v>147</v>
      </c>
      <c r="Q2" s="782">
        <v>8458268</v>
      </c>
      <c r="R2" s="469">
        <v>0.31</v>
      </c>
      <c r="S2" s="782">
        <v>13280564</v>
      </c>
      <c r="T2" s="469">
        <v>0.50132742315548884</v>
      </c>
      <c r="U2" s="782">
        <v>4751967</v>
      </c>
      <c r="V2" s="469">
        <v>0.18</v>
      </c>
      <c r="W2" s="782">
        <v>6752721</v>
      </c>
      <c r="X2" s="465">
        <v>0.25</v>
      </c>
      <c r="Y2" s="782">
        <v>1705547</v>
      </c>
      <c r="Z2" s="465">
        <v>0.06</v>
      </c>
      <c r="AA2" s="782">
        <v>0</v>
      </c>
      <c r="AB2" s="465">
        <v>0</v>
      </c>
      <c r="AC2" t="s">
        <v>148</v>
      </c>
      <c r="AF2" s="58" t="s">
        <v>149</v>
      </c>
      <c r="AG2" s="241"/>
      <c r="AH2" s="863">
        <v>2017</v>
      </c>
      <c r="AI2" s="239"/>
      <c r="AJ2" s="239"/>
      <c r="AK2" s="241" t="s">
        <v>150</v>
      </c>
      <c r="AL2" s="1">
        <v>1</v>
      </c>
      <c r="AM2" s="1">
        <f>VLOOKUP(A2,'CH1 graphs'!$G$1:$H$49,2,FALSE)</f>
        <v>1</v>
      </c>
      <c r="AN2" s="1">
        <f>VLOOKUP(A2,'CH1 graphs'!$K$2:$L$23,2,FALSE)</f>
        <v>1</v>
      </c>
    </row>
    <row r="3" spans="1:45" hidden="1">
      <c r="A3" s="52" t="s">
        <v>5</v>
      </c>
      <c r="B3" s="58" t="s">
        <v>141</v>
      </c>
      <c r="C3" s="51">
        <v>2017</v>
      </c>
      <c r="D3" s="240" t="s">
        <v>142</v>
      </c>
      <c r="E3" s="52" t="s">
        <v>142</v>
      </c>
      <c r="F3" s="442" t="s">
        <v>142</v>
      </c>
      <c r="G3" s="52" t="s">
        <v>143</v>
      </c>
      <c r="H3" s="241" t="s">
        <v>144</v>
      </c>
      <c r="I3" s="53" t="s">
        <v>145</v>
      </c>
      <c r="J3" s="52"/>
      <c r="K3" s="484" t="s">
        <v>151</v>
      </c>
      <c r="L3" s="158">
        <v>42979</v>
      </c>
      <c r="M3" s="73">
        <v>29724323</v>
      </c>
      <c r="N3" s="73">
        <v>29003956</v>
      </c>
      <c r="O3" s="67">
        <v>0.98</v>
      </c>
      <c r="P3" s="241" t="s">
        <v>152</v>
      </c>
      <c r="Q3" s="73">
        <v>7605812</v>
      </c>
      <c r="R3" s="63">
        <v>0.26223360702933074</v>
      </c>
      <c r="S3" s="782">
        <v>11452455</v>
      </c>
      <c r="T3" s="63">
        <v>0.39485837725033096</v>
      </c>
      <c r="U3" s="73">
        <v>9945689</v>
      </c>
      <c r="V3" s="63">
        <v>0.3429080157203383</v>
      </c>
      <c r="W3" s="73">
        <v>5710868</v>
      </c>
      <c r="X3" s="65">
        <v>0.19689962293419561</v>
      </c>
      <c r="Y3" s="73">
        <v>1894944</v>
      </c>
      <c r="Z3" s="65">
        <v>6.5333984095135161E-2</v>
      </c>
      <c r="AA3" s="73">
        <v>0</v>
      </c>
      <c r="AB3" s="65">
        <v>0</v>
      </c>
      <c r="AC3" t="s">
        <v>148</v>
      </c>
      <c r="AF3" s="58" t="s">
        <v>153</v>
      </c>
      <c r="AG3" s="63"/>
      <c r="AH3" s="58">
        <v>2018</v>
      </c>
      <c r="AI3" s="58"/>
      <c r="AJ3" s="58"/>
      <c r="AK3" s="241" t="s">
        <v>150</v>
      </c>
      <c r="AL3" s="1">
        <v>1</v>
      </c>
      <c r="AM3" s="1">
        <f>VLOOKUP(A3,'CH1 graphs'!$G$1:$H$49,2,FALSE)</f>
        <v>1</v>
      </c>
      <c r="AN3" s="1">
        <f>VLOOKUP(A3,'CH1 graphs'!$K$2:$L$23,2,FALSE)</f>
        <v>1</v>
      </c>
    </row>
    <row r="4" spans="1:45" hidden="1">
      <c r="A4" s="52" t="s">
        <v>5</v>
      </c>
      <c r="B4" s="58" t="s">
        <v>141</v>
      </c>
      <c r="C4" s="51">
        <v>2018</v>
      </c>
      <c r="D4" s="240" t="s">
        <v>142</v>
      </c>
      <c r="E4" s="52" t="s">
        <v>142</v>
      </c>
      <c r="F4" s="442" t="s">
        <v>142</v>
      </c>
      <c r="G4" s="52" t="s">
        <v>143</v>
      </c>
      <c r="H4" s="241" t="s">
        <v>144</v>
      </c>
      <c r="I4" s="53" t="s">
        <v>145</v>
      </c>
      <c r="J4" s="52"/>
      <c r="K4" s="52"/>
      <c r="L4" s="158">
        <v>43344</v>
      </c>
      <c r="M4" s="437">
        <v>31575018</v>
      </c>
      <c r="N4" s="73">
        <v>22567065</v>
      </c>
      <c r="O4" s="67">
        <f>N4/M4</f>
        <v>0.71471265669587269</v>
      </c>
      <c r="P4" s="241" t="s">
        <v>154</v>
      </c>
      <c r="Q4" s="73">
        <v>10628512</v>
      </c>
      <c r="R4" s="63">
        <v>0.47097449313856277</v>
      </c>
      <c r="S4" s="782">
        <v>5153245</v>
      </c>
      <c r="T4" s="63">
        <v>0.22835246851994268</v>
      </c>
      <c r="U4" s="73">
        <v>6785308</v>
      </c>
      <c r="V4" s="63">
        <v>0.30067303834149456</v>
      </c>
      <c r="W4" s="73">
        <v>7731348</v>
      </c>
      <c r="X4" s="65">
        <v>0.34259430723490186</v>
      </c>
      <c r="Y4" s="73">
        <v>2897164</v>
      </c>
      <c r="Z4" s="65">
        <v>0.12838018590366093</v>
      </c>
      <c r="AA4" s="73">
        <v>0</v>
      </c>
      <c r="AB4" s="65">
        <v>0</v>
      </c>
      <c r="AC4" t="s">
        <v>148</v>
      </c>
      <c r="AF4" s="58" t="s">
        <v>153</v>
      </c>
      <c r="AG4" s="63"/>
      <c r="AH4" s="58">
        <v>2019</v>
      </c>
      <c r="AI4" s="58"/>
      <c r="AJ4" s="58"/>
      <c r="AK4" s="241" t="s">
        <v>150</v>
      </c>
      <c r="AL4" s="1">
        <v>1</v>
      </c>
      <c r="AM4" s="1">
        <f>VLOOKUP(A4,'CH1 graphs'!$G$1:$H$49,2,FALSE)</f>
        <v>1</v>
      </c>
      <c r="AN4" s="1">
        <f>VLOOKUP(A4,'CH1 graphs'!$K$2:$L$23,2,FALSE)</f>
        <v>1</v>
      </c>
    </row>
    <row r="5" spans="1:45" hidden="1">
      <c r="A5" s="52" t="s">
        <v>5</v>
      </c>
      <c r="B5" s="58" t="s">
        <v>141</v>
      </c>
      <c r="C5" s="51">
        <v>2019</v>
      </c>
      <c r="D5" s="240" t="s">
        <v>142</v>
      </c>
      <c r="E5" s="52" t="s">
        <v>142</v>
      </c>
      <c r="F5" s="442" t="s">
        <v>142</v>
      </c>
      <c r="G5" s="52" t="s">
        <v>143</v>
      </c>
      <c r="H5" s="241" t="s">
        <v>144</v>
      </c>
      <c r="I5" s="53" t="s">
        <v>145</v>
      </c>
      <c r="J5" s="52"/>
      <c r="K5" s="52"/>
      <c r="L5" s="158">
        <v>43709</v>
      </c>
      <c r="M5" s="73">
        <v>36660879</v>
      </c>
      <c r="N5" s="73">
        <v>36660879</v>
      </c>
      <c r="O5" s="61">
        <f>N5/M5</f>
        <v>1</v>
      </c>
      <c r="P5" s="241" t="s">
        <v>155</v>
      </c>
      <c r="Q5" s="73">
        <v>13902678</v>
      </c>
      <c r="R5" s="63">
        <v>0.38</v>
      </c>
      <c r="S5" s="782">
        <v>11695013</v>
      </c>
      <c r="T5" s="63">
        <v>0.32</v>
      </c>
      <c r="U5" s="73">
        <v>11063188</v>
      </c>
      <c r="V5" s="63">
        <v>0.3</v>
      </c>
      <c r="W5" s="73">
        <v>10534591</v>
      </c>
      <c r="X5" s="65">
        <v>0.28999999999999998</v>
      </c>
      <c r="Y5" s="73">
        <v>3368087</v>
      </c>
      <c r="Z5" s="65">
        <v>0.09</v>
      </c>
      <c r="AA5" s="73">
        <v>0</v>
      </c>
      <c r="AB5" s="65">
        <v>0</v>
      </c>
      <c r="AC5" t="s">
        <v>148</v>
      </c>
      <c r="AF5" s="58" t="s">
        <v>153</v>
      </c>
      <c r="AG5" s="63"/>
      <c r="AH5" s="58">
        <v>2020</v>
      </c>
      <c r="AI5" s="58"/>
      <c r="AJ5" s="58"/>
      <c r="AK5" s="241" t="s">
        <v>150</v>
      </c>
      <c r="AL5" s="1">
        <v>1</v>
      </c>
      <c r="AM5" s="1">
        <f>VLOOKUP(A5,'CH1 graphs'!$G$1:$H$49,2,FALSE)</f>
        <v>1</v>
      </c>
      <c r="AN5" s="1">
        <f>VLOOKUP(A5,'CH1 graphs'!$K$2:$L$23,2,FALSE)</f>
        <v>1</v>
      </c>
    </row>
    <row r="6" spans="1:45" hidden="1">
      <c r="A6" s="52" t="s">
        <v>5</v>
      </c>
      <c r="B6" s="58" t="s">
        <v>141</v>
      </c>
      <c r="C6" s="51">
        <v>2020</v>
      </c>
      <c r="D6" s="240" t="s">
        <v>142</v>
      </c>
      <c r="E6" s="52" t="s">
        <v>142</v>
      </c>
      <c r="F6" s="442" t="s">
        <v>142</v>
      </c>
      <c r="G6" s="52" t="s">
        <v>143</v>
      </c>
      <c r="H6" s="241" t="s">
        <v>144</v>
      </c>
      <c r="I6" s="53" t="s">
        <v>145</v>
      </c>
      <c r="J6" s="52"/>
      <c r="K6" s="52"/>
      <c r="L6" s="158">
        <v>44075</v>
      </c>
      <c r="M6" s="73">
        <v>41727304</v>
      </c>
      <c r="N6" s="73">
        <v>40411860</v>
      </c>
      <c r="O6" s="61">
        <v>0.96847522188349389</v>
      </c>
      <c r="P6" s="241" t="s">
        <v>156</v>
      </c>
      <c r="Q6" s="73">
        <v>13154519</v>
      </c>
      <c r="R6" s="63">
        <v>0.42</v>
      </c>
      <c r="S6" s="782">
        <v>11451672</v>
      </c>
      <c r="T6" s="63">
        <v>0.24451873804701479</v>
      </c>
      <c r="U6" s="73">
        <v>14429969</v>
      </c>
      <c r="V6" s="63">
        <v>0.34</v>
      </c>
      <c r="W6" s="73">
        <v>9815011</v>
      </c>
      <c r="X6" s="65">
        <v>0.28000000000000003</v>
      </c>
      <c r="Y6" s="73">
        <v>4715207</v>
      </c>
      <c r="Z6" s="65">
        <v>0.14000000000000001</v>
      </c>
      <c r="AA6" s="73">
        <v>0</v>
      </c>
      <c r="AB6" s="65">
        <v>0</v>
      </c>
      <c r="AC6" t="s">
        <v>148</v>
      </c>
      <c r="AF6" s="58" t="s">
        <v>153</v>
      </c>
      <c r="AG6" s="58"/>
      <c r="AH6" s="58">
        <v>2021</v>
      </c>
      <c r="AI6" s="58"/>
      <c r="AJ6" s="58"/>
      <c r="AK6" s="241" t="s">
        <v>150</v>
      </c>
      <c r="AL6" s="1">
        <v>1</v>
      </c>
      <c r="AM6" s="1">
        <f>VLOOKUP(A6,'CH1 graphs'!$G$1:$H$49,2,FALSE)</f>
        <v>1</v>
      </c>
      <c r="AN6" s="1">
        <f>VLOOKUP(A6,'CH1 graphs'!$K$2:$L$23,2,FALSE)</f>
        <v>1</v>
      </c>
    </row>
    <row r="7" spans="1:45" hidden="1">
      <c r="A7" s="52" t="s">
        <v>5</v>
      </c>
      <c r="B7" s="58" t="s">
        <v>141</v>
      </c>
      <c r="C7" s="51">
        <v>2021</v>
      </c>
      <c r="D7" s="240" t="s">
        <v>142</v>
      </c>
      <c r="E7" s="52" t="s">
        <v>142</v>
      </c>
      <c r="F7" s="442" t="s">
        <v>142</v>
      </c>
      <c r="G7" s="52" t="s">
        <v>143</v>
      </c>
      <c r="H7" s="241" t="s">
        <v>157</v>
      </c>
      <c r="I7" s="53" t="s">
        <v>145</v>
      </c>
      <c r="J7" s="52"/>
      <c r="K7" s="52"/>
      <c r="L7" s="158">
        <v>44470</v>
      </c>
      <c r="M7" s="73">
        <v>41727304</v>
      </c>
      <c r="N7" s="73">
        <v>41727304</v>
      </c>
      <c r="O7" s="61">
        <v>1</v>
      </c>
      <c r="P7" s="241" t="s">
        <v>158</v>
      </c>
      <c r="Q7" s="73">
        <v>22813658</v>
      </c>
      <c r="R7" s="63">
        <v>0.55000000000000004</v>
      </c>
      <c r="S7" s="782">
        <v>6440548</v>
      </c>
      <c r="T7" s="63">
        <v>0.15434852920284522</v>
      </c>
      <c r="U7" s="73">
        <v>12473098</v>
      </c>
      <c r="V7" s="63">
        <v>0.3</v>
      </c>
      <c r="W7" s="73">
        <v>14073883</v>
      </c>
      <c r="X7" s="65">
        <v>0.34</v>
      </c>
      <c r="Y7" s="73">
        <v>8739775</v>
      </c>
      <c r="Z7" s="65">
        <v>0.21</v>
      </c>
      <c r="AA7" s="73">
        <v>0</v>
      </c>
      <c r="AB7" s="65">
        <v>0</v>
      </c>
      <c r="AC7" t="s">
        <v>148</v>
      </c>
      <c r="AF7" s="58" t="s">
        <v>153</v>
      </c>
      <c r="AG7" s="58" t="s">
        <v>142</v>
      </c>
      <c r="AH7" s="58">
        <v>2022</v>
      </c>
      <c r="AI7" s="58"/>
      <c r="AJ7" s="58"/>
      <c r="AK7" s="241" t="s">
        <v>150</v>
      </c>
      <c r="AL7" s="1">
        <v>1</v>
      </c>
      <c r="AM7" s="1">
        <f>VLOOKUP(A7,'CH1 graphs'!$G$1:$H$49,2,FALSE)</f>
        <v>1</v>
      </c>
      <c r="AN7" s="1">
        <f>VLOOKUP(A7,'CH1 graphs'!$K$2:$L$23,2,FALSE)</f>
        <v>1</v>
      </c>
      <c r="AQ7" s="42"/>
    </row>
    <row r="8" spans="1:45" hidden="1">
      <c r="A8" s="52" t="s">
        <v>5</v>
      </c>
      <c r="B8" s="58" t="s">
        <v>141</v>
      </c>
      <c r="C8" s="51">
        <v>2022</v>
      </c>
      <c r="D8" s="240" t="s">
        <v>142</v>
      </c>
      <c r="E8" s="52" t="s">
        <v>142</v>
      </c>
      <c r="F8" s="442" t="s">
        <v>142</v>
      </c>
      <c r="G8" s="52" t="s">
        <v>143</v>
      </c>
      <c r="H8" s="241" t="s">
        <v>157</v>
      </c>
      <c r="I8" s="53" t="s">
        <v>145</v>
      </c>
      <c r="J8" s="52"/>
      <c r="K8" s="484" t="s">
        <v>159</v>
      </c>
      <c r="L8" s="158"/>
      <c r="M8" s="533">
        <v>43100000</v>
      </c>
      <c r="N8" s="533">
        <v>43100596</v>
      </c>
      <c r="O8" s="623">
        <v>1</v>
      </c>
      <c r="P8" s="241" t="s">
        <v>160</v>
      </c>
      <c r="Q8" s="533">
        <v>19903995</v>
      </c>
      <c r="R8" s="530">
        <f>Q8/N8</f>
        <v>0.46180324281362606</v>
      </c>
      <c r="S8" s="533">
        <v>8895869</v>
      </c>
      <c r="T8" s="555">
        <f>S8/N8</f>
        <v>0.2063978187215787</v>
      </c>
      <c r="U8" s="533">
        <v>14300733</v>
      </c>
      <c r="V8" s="555">
        <f>U8/N8</f>
        <v>0.33179896166633055</v>
      </c>
      <c r="W8" s="533">
        <v>13823864</v>
      </c>
      <c r="X8" s="555">
        <f>W8/N8</f>
        <v>0.32073486872432111</v>
      </c>
      <c r="Y8" s="533">
        <v>6080130</v>
      </c>
      <c r="Z8" s="555">
        <f>Y8/N8</f>
        <v>0.14106835088776962</v>
      </c>
      <c r="AA8" s="783">
        <v>20324</v>
      </c>
      <c r="AB8" s="530">
        <v>0</v>
      </c>
      <c r="AC8" t="s">
        <v>161</v>
      </c>
      <c r="AD8" s="52"/>
      <c r="AE8" s="58"/>
      <c r="AF8" s="58" t="s">
        <v>153</v>
      </c>
      <c r="AG8" s="1" t="s">
        <v>142</v>
      </c>
      <c r="AH8" s="58">
        <v>2023</v>
      </c>
      <c r="AI8" s="58" t="s">
        <v>162</v>
      </c>
      <c r="AJ8" s="58"/>
      <c r="AK8" s="241" t="s">
        <v>150</v>
      </c>
      <c r="AL8" s="1">
        <v>1</v>
      </c>
      <c r="AM8" s="1">
        <f>VLOOKUP(A8,'CH1 graphs'!$G$1:$H$49,2,FALSE)</f>
        <v>1</v>
      </c>
      <c r="AN8" s="1">
        <f>VLOOKUP(A8,'CH1 graphs'!$K$2:$L$23,2,FALSE)</f>
        <v>1</v>
      </c>
      <c r="AO8" s="1">
        <v>1</v>
      </c>
      <c r="AP8" s="330">
        <f>Q8-Q7</f>
        <v>-2909663</v>
      </c>
      <c r="AQ8" s="42">
        <f>(Q8-Q7)/Q7</f>
        <v>-0.12754039707266585</v>
      </c>
      <c r="AR8">
        <f>Y8-Y7</f>
        <v>-2659645</v>
      </c>
      <c r="AS8" s="1">
        <f>AR8/Y7</f>
        <v>-0.304315042435303</v>
      </c>
    </row>
    <row r="9" spans="1:45" s="11" customFormat="1" hidden="1">
      <c r="A9" s="96" t="s">
        <v>5</v>
      </c>
      <c r="B9" s="95" t="s">
        <v>141</v>
      </c>
      <c r="C9" s="47">
        <v>2023</v>
      </c>
      <c r="D9" s="867" t="s">
        <v>142</v>
      </c>
      <c r="E9" s="197" t="s">
        <v>163</v>
      </c>
      <c r="F9" s="671" t="s">
        <v>163</v>
      </c>
      <c r="G9" s="96" t="s">
        <v>143</v>
      </c>
      <c r="H9" s="868" t="s">
        <v>157</v>
      </c>
      <c r="I9" s="55" t="s">
        <v>145</v>
      </c>
      <c r="J9" s="96" t="s">
        <v>164</v>
      </c>
      <c r="K9" s="687" t="s">
        <v>159</v>
      </c>
      <c r="L9" s="96"/>
      <c r="M9" s="146">
        <v>43100000</v>
      </c>
      <c r="N9" s="419">
        <v>43100596</v>
      </c>
      <c r="O9" s="97">
        <v>1</v>
      </c>
      <c r="P9" s="12" t="s">
        <v>160</v>
      </c>
      <c r="Q9" s="419">
        <v>19903995</v>
      </c>
      <c r="R9" s="148">
        <v>0.46</v>
      </c>
      <c r="S9" s="419">
        <v>8895869</v>
      </c>
      <c r="T9" s="129">
        <f>S9/N9</f>
        <v>0.2063978187215787</v>
      </c>
      <c r="U9" s="419">
        <v>14300733</v>
      </c>
      <c r="V9" s="148">
        <f>U9/N9</f>
        <v>0.33179896166633055</v>
      </c>
      <c r="W9" s="419">
        <v>13823864</v>
      </c>
      <c r="X9" s="98">
        <f>W9/N9</f>
        <v>0.32073486872432111</v>
      </c>
      <c r="Y9" s="419">
        <v>6080130</v>
      </c>
      <c r="Z9" s="98">
        <f>Y9/N9</f>
        <v>0.14106835088776962</v>
      </c>
      <c r="AA9" s="419">
        <v>0</v>
      </c>
      <c r="AB9" s="98">
        <v>0</v>
      </c>
      <c r="AC9" s="11" t="s">
        <v>161</v>
      </c>
      <c r="AE9" s="12"/>
      <c r="AF9" s="95" t="s">
        <v>153</v>
      </c>
      <c r="AG9" s="12" t="s">
        <v>142</v>
      </c>
      <c r="AH9" s="95">
        <v>2023</v>
      </c>
      <c r="AI9" s="95"/>
      <c r="AJ9" s="95"/>
      <c r="AK9" s="868" t="s">
        <v>165</v>
      </c>
      <c r="AL9" s="12">
        <v>1</v>
      </c>
      <c r="AM9" s="12">
        <f>VLOOKUP(A9,'CH1 graphs'!$G$1:$H$49,2,FALSE)</f>
        <v>1</v>
      </c>
      <c r="AN9" s="12">
        <f>VLOOKUP(A9,'CH1 graphs'!$K$2:$L$23,2,FALSE)</f>
        <v>1</v>
      </c>
      <c r="AO9" s="12"/>
      <c r="AQ9" s="12"/>
      <c r="AS9" s="12"/>
    </row>
    <row r="10" spans="1:45" hidden="1">
      <c r="A10" s="52" t="s">
        <v>166</v>
      </c>
      <c r="B10" s="241" t="s">
        <v>167</v>
      </c>
      <c r="C10" s="741">
        <v>2016</v>
      </c>
      <c r="D10" s="240" t="s">
        <v>168</v>
      </c>
      <c r="E10" s="52" t="s">
        <v>61</v>
      </c>
      <c r="F10" s="442" t="s">
        <v>61</v>
      </c>
      <c r="G10" s="52" t="s">
        <v>61</v>
      </c>
      <c r="H10" s="241" t="s">
        <v>169</v>
      </c>
      <c r="I10" s="53" t="s">
        <v>61</v>
      </c>
      <c r="J10" s="52" t="s">
        <v>61</v>
      </c>
      <c r="K10" s="52" t="s">
        <v>61</v>
      </c>
      <c r="L10" s="52" t="s">
        <v>61</v>
      </c>
      <c r="M10" s="52" t="s">
        <v>61</v>
      </c>
      <c r="N10" s="52" t="s">
        <v>61</v>
      </c>
      <c r="O10" s="52" t="s">
        <v>61</v>
      </c>
      <c r="P10" s="241" t="s">
        <v>61</v>
      </c>
      <c r="Q10" s="52" t="s">
        <v>61</v>
      </c>
      <c r="R10" s="58" t="s">
        <v>61</v>
      </c>
      <c r="S10" s="52" t="s">
        <v>61</v>
      </c>
      <c r="T10" s="58" t="s">
        <v>61</v>
      </c>
      <c r="U10" s="52" t="s">
        <v>61</v>
      </c>
      <c r="V10" s="58" t="s">
        <v>61</v>
      </c>
      <c r="W10" s="73" t="s">
        <v>61</v>
      </c>
      <c r="X10" s="65" t="s">
        <v>61</v>
      </c>
      <c r="Y10" s="73" t="s">
        <v>61</v>
      </c>
      <c r="Z10" s="65" t="s">
        <v>61</v>
      </c>
      <c r="AA10" s="73" t="s">
        <v>61</v>
      </c>
      <c r="AB10" s="65" t="s">
        <v>61</v>
      </c>
      <c r="AC10" t="s">
        <v>61</v>
      </c>
      <c r="AD10" s="52"/>
      <c r="AE10" s="58"/>
      <c r="AF10" s="58" t="s">
        <v>61</v>
      </c>
      <c r="AG10" s="58" t="s">
        <v>61</v>
      </c>
      <c r="AH10" s="863">
        <v>2017</v>
      </c>
      <c r="AI10" s="239"/>
      <c r="AJ10" s="239"/>
      <c r="AK10" s="241" t="s">
        <v>150</v>
      </c>
    </row>
    <row r="11" spans="1:45" hidden="1">
      <c r="A11" s="52" t="s">
        <v>166</v>
      </c>
      <c r="B11" s="58" t="s">
        <v>167</v>
      </c>
      <c r="C11" s="51">
        <v>2017</v>
      </c>
      <c r="D11" s="240" t="s">
        <v>168</v>
      </c>
      <c r="E11" s="52" t="s">
        <v>61</v>
      </c>
      <c r="F11" s="442" t="s">
        <v>61</v>
      </c>
      <c r="G11" s="52" t="s">
        <v>61</v>
      </c>
      <c r="H11" s="241" t="s">
        <v>169</v>
      </c>
      <c r="I11" s="53" t="s">
        <v>61</v>
      </c>
      <c r="J11" s="52" t="s">
        <v>61</v>
      </c>
      <c r="K11" s="52" t="s">
        <v>61</v>
      </c>
      <c r="L11" s="52" t="s">
        <v>61</v>
      </c>
      <c r="M11" s="451" t="s">
        <v>61</v>
      </c>
      <c r="N11" s="52" t="s">
        <v>61</v>
      </c>
      <c r="O11" s="103" t="s">
        <v>61</v>
      </c>
      <c r="P11" s="241" t="s">
        <v>61</v>
      </c>
      <c r="Q11" s="451" t="s">
        <v>61</v>
      </c>
      <c r="R11" s="58" t="s">
        <v>61</v>
      </c>
      <c r="S11" s="52" t="s">
        <v>61</v>
      </c>
      <c r="T11" s="58" t="s">
        <v>61</v>
      </c>
      <c r="U11" s="52" t="s">
        <v>61</v>
      </c>
      <c r="V11" s="58" t="s">
        <v>61</v>
      </c>
      <c r="W11" s="73" t="s">
        <v>61</v>
      </c>
      <c r="X11" s="65" t="s">
        <v>61</v>
      </c>
      <c r="Y11" s="73" t="s">
        <v>61</v>
      </c>
      <c r="Z11" s="65" t="s">
        <v>61</v>
      </c>
      <c r="AA11" s="73" t="s">
        <v>61</v>
      </c>
      <c r="AB11" s="65" t="s">
        <v>61</v>
      </c>
      <c r="AC11" t="s">
        <v>61</v>
      </c>
      <c r="AD11" s="52"/>
      <c r="AE11" s="58"/>
      <c r="AF11" s="58" t="s">
        <v>61</v>
      </c>
      <c r="AG11" s="58" t="s">
        <v>61</v>
      </c>
      <c r="AH11" s="58">
        <v>2018</v>
      </c>
      <c r="AI11" s="58"/>
      <c r="AJ11" s="58"/>
      <c r="AK11" s="241" t="s">
        <v>150</v>
      </c>
    </row>
    <row r="12" spans="1:45" hidden="1">
      <c r="A12" s="52" t="s">
        <v>166</v>
      </c>
      <c r="B12" s="58" t="s">
        <v>167</v>
      </c>
      <c r="C12" s="51">
        <v>2018</v>
      </c>
      <c r="D12" s="240" t="s">
        <v>168</v>
      </c>
      <c r="E12" s="52" t="s">
        <v>61</v>
      </c>
      <c r="F12" s="442" t="s">
        <v>61</v>
      </c>
      <c r="G12" s="52" t="s">
        <v>61</v>
      </c>
      <c r="H12" s="241" t="s">
        <v>169</v>
      </c>
      <c r="I12" s="53" t="s">
        <v>61</v>
      </c>
      <c r="J12" s="52" t="s">
        <v>61</v>
      </c>
      <c r="K12" s="52" t="s">
        <v>61</v>
      </c>
      <c r="L12" s="52" t="s">
        <v>61</v>
      </c>
      <c r="M12" s="451" t="s">
        <v>61</v>
      </c>
      <c r="N12" s="52" t="s">
        <v>61</v>
      </c>
      <c r="O12" s="103" t="s">
        <v>61</v>
      </c>
      <c r="P12" s="241" t="s">
        <v>61</v>
      </c>
      <c r="Q12" s="451" t="s">
        <v>61</v>
      </c>
      <c r="R12" s="58" t="s">
        <v>61</v>
      </c>
      <c r="S12" s="52" t="s">
        <v>61</v>
      </c>
      <c r="T12" s="58" t="s">
        <v>61</v>
      </c>
      <c r="U12" s="52" t="s">
        <v>61</v>
      </c>
      <c r="V12" s="58" t="s">
        <v>61</v>
      </c>
      <c r="W12" s="73" t="s">
        <v>61</v>
      </c>
      <c r="X12" s="65" t="s">
        <v>61</v>
      </c>
      <c r="Y12" s="73" t="s">
        <v>61</v>
      </c>
      <c r="Z12" s="65" t="s">
        <v>61</v>
      </c>
      <c r="AA12" s="73" t="s">
        <v>61</v>
      </c>
      <c r="AB12" s="65" t="s">
        <v>61</v>
      </c>
      <c r="AC12" t="s">
        <v>61</v>
      </c>
      <c r="AD12" s="52"/>
      <c r="AE12" s="58"/>
      <c r="AF12" s="58" t="s">
        <v>61</v>
      </c>
      <c r="AG12" s="58" t="s">
        <v>61</v>
      </c>
      <c r="AH12" s="58">
        <v>2019</v>
      </c>
      <c r="AI12" s="58"/>
      <c r="AJ12" s="58"/>
      <c r="AK12" s="241" t="s">
        <v>150</v>
      </c>
    </row>
    <row r="13" spans="1:45" hidden="1">
      <c r="A13" s="52" t="s">
        <v>166</v>
      </c>
      <c r="B13" s="58" t="s">
        <v>167</v>
      </c>
      <c r="C13" s="51">
        <v>2019</v>
      </c>
      <c r="D13" s="240" t="s">
        <v>168</v>
      </c>
      <c r="E13" s="52" t="s">
        <v>61</v>
      </c>
      <c r="F13" s="442" t="s">
        <v>61</v>
      </c>
      <c r="G13" s="52" t="s">
        <v>61</v>
      </c>
      <c r="H13" s="241" t="s">
        <v>169</v>
      </c>
      <c r="I13" s="53" t="s">
        <v>61</v>
      </c>
      <c r="J13" s="52" t="s">
        <v>61</v>
      </c>
      <c r="K13" s="52" t="s">
        <v>61</v>
      </c>
      <c r="L13" s="52" t="s">
        <v>61</v>
      </c>
      <c r="M13" s="451" t="s">
        <v>61</v>
      </c>
      <c r="N13" s="52" t="s">
        <v>61</v>
      </c>
      <c r="O13" s="103" t="s">
        <v>61</v>
      </c>
      <c r="P13" s="241" t="s">
        <v>61</v>
      </c>
      <c r="Q13" s="451" t="s">
        <v>61</v>
      </c>
      <c r="R13" s="58" t="s">
        <v>61</v>
      </c>
      <c r="S13" s="52" t="s">
        <v>61</v>
      </c>
      <c r="T13" s="58" t="s">
        <v>61</v>
      </c>
      <c r="U13" s="52" t="s">
        <v>61</v>
      </c>
      <c r="V13" s="58" t="s">
        <v>61</v>
      </c>
      <c r="W13" s="73" t="s">
        <v>61</v>
      </c>
      <c r="X13" s="65" t="s">
        <v>61</v>
      </c>
      <c r="Y13" s="73" t="s">
        <v>61</v>
      </c>
      <c r="Z13" s="65" t="s">
        <v>61</v>
      </c>
      <c r="AA13" s="73" t="s">
        <v>61</v>
      </c>
      <c r="AB13" s="65" t="s">
        <v>61</v>
      </c>
      <c r="AC13" t="s">
        <v>61</v>
      </c>
      <c r="AD13" s="52"/>
      <c r="AE13" s="58"/>
      <c r="AF13" s="58" t="s">
        <v>61</v>
      </c>
      <c r="AG13" s="58" t="s">
        <v>61</v>
      </c>
      <c r="AH13" s="58">
        <v>2020</v>
      </c>
      <c r="AI13" s="58"/>
      <c r="AJ13" s="58"/>
      <c r="AK13" s="241" t="s">
        <v>150</v>
      </c>
    </row>
    <row r="14" spans="1:45" hidden="1">
      <c r="A14" s="52" t="s">
        <v>166</v>
      </c>
      <c r="B14" s="58" t="s">
        <v>167</v>
      </c>
      <c r="C14" s="51">
        <v>2020</v>
      </c>
      <c r="D14" s="240" t="s">
        <v>168</v>
      </c>
      <c r="E14" s="52" t="s">
        <v>61</v>
      </c>
      <c r="F14" s="442" t="s">
        <v>61</v>
      </c>
      <c r="G14" s="52" t="s">
        <v>61</v>
      </c>
      <c r="H14" s="241" t="s">
        <v>169</v>
      </c>
      <c r="I14" s="53" t="s">
        <v>61</v>
      </c>
      <c r="J14" s="52" t="s">
        <v>61</v>
      </c>
      <c r="K14" s="52" t="s">
        <v>61</v>
      </c>
      <c r="L14" s="52" t="s">
        <v>61</v>
      </c>
      <c r="M14" s="451" t="s">
        <v>61</v>
      </c>
      <c r="N14" s="52" t="s">
        <v>61</v>
      </c>
      <c r="O14" s="103" t="s">
        <v>61</v>
      </c>
      <c r="P14" s="241" t="s">
        <v>61</v>
      </c>
      <c r="Q14" s="451" t="s">
        <v>61</v>
      </c>
      <c r="R14" s="58" t="s">
        <v>61</v>
      </c>
      <c r="S14" s="52" t="s">
        <v>61</v>
      </c>
      <c r="T14" s="58" t="s">
        <v>61</v>
      </c>
      <c r="U14" s="52" t="s">
        <v>61</v>
      </c>
      <c r="V14" s="58" t="s">
        <v>61</v>
      </c>
      <c r="W14" s="73" t="s">
        <v>61</v>
      </c>
      <c r="X14" s="65" t="s">
        <v>61</v>
      </c>
      <c r="Y14" s="73" t="s">
        <v>61</v>
      </c>
      <c r="Z14" s="65" t="s">
        <v>61</v>
      </c>
      <c r="AA14" s="73" t="s">
        <v>61</v>
      </c>
      <c r="AB14" s="65" t="s">
        <v>61</v>
      </c>
      <c r="AC14" t="s">
        <v>61</v>
      </c>
      <c r="AD14" s="52"/>
      <c r="AE14" s="58"/>
      <c r="AF14" s="58" t="s">
        <v>61</v>
      </c>
      <c r="AG14" s="58" t="s">
        <v>61</v>
      </c>
      <c r="AH14" s="58">
        <v>2021</v>
      </c>
      <c r="AI14" s="58"/>
      <c r="AJ14" s="58"/>
      <c r="AK14" s="241" t="s">
        <v>150</v>
      </c>
    </row>
    <row r="15" spans="1:45" hidden="1">
      <c r="A15" s="52" t="s">
        <v>166</v>
      </c>
      <c r="B15" s="58" t="s">
        <v>167</v>
      </c>
      <c r="C15" s="51">
        <v>2021</v>
      </c>
      <c r="D15" s="240" t="s">
        <v>168</v>
      </c>
      <c r="E15" s="52" t="s">
        <v>61</v>
      </c>
      <c r="F15" s="442" t="s">
        <v>61</v>
      </c>
      <c r="G15" s="52" t="s">
        <v>61</v>
      </c>
      <c r="H15" s="241" t="s">
        <v>169</v>
      </c>
      <c r="I15" s="53" t="s">
        <v>61</v>
      </c>
      <c r="J15" s="52" t="s">
        <v>61</v>
      </c>
      <c r="K15" s="52" t="s">
        <v>61</v>
      </c>
      <c r="L15" s="52" t="s">
        <v>61</v>
      </c>
      <c r="M15" s="451" t="s">
        <v>61</v>
      </c>
      <c r="N15" s="52" t="s">
        <v>61</v>
      </c>
      <c r="O15" s="103" t="s">
        <v>61</v>
      </c>
      <c r="P15" s="241" t="s">
        <v>61</v>
      </c>
      <c r="Q15" s="451" t="s">
        <v>61</v>
      </c>
      <c r="R15" s="58" t="s">
        <v>61</v>
      </c>
      <c r="S15" s="52" t="s">
        <v>61</v>
      </c>
      <c r="T15" s="58" t="s">
        <v>61</v>
      </c>
      <c r="U15" s="52" t="s">
        <v>61</v>
      </c>
      <c r="V15" s="58" t="s">
        <v>61</v>
      </c>
      <c r="W15" s="73" t="s">
        <v>61</v>
      </c>
      <c r="X15" s="65" t="s">
        <v>61</v>
      </c>
      <c r="Y15" s="73" t="s">
        <v>61</v>
      </c>
      <c r="Z15" s="65" t="s">
        <v>61</v>
      </c>
      <c r="AA15" s="73" t="s">
        <v>61</v>
      </c>
      <c r="AB15" s="65" t="s">
        <v>61</v>
      </c>
      <c r="AC15" t="s">
        <v>61</v>
      </c>
      <c r="AD15" s="52"/>
      <c r="AE15" s="58"/>
      <c r="AF15" s="58" t="s">
        <v>61</v>
      </c>
      <c r="AG15" s="58" t="s">
        <v>61</v>
      </c>
      <c r="AH15" s="58">
        <v>2022</v>
      </c>
      <c r="AI15" s="58"/>
      <c r="AJ15" s="58"/>
      <c r="AK15" s="241" t="s">
        <v>150</v>
      </c>
    </row>
    <row r="16" spans="1:45" s="11" customFormat="1" hidden="1">
      <c r="A16" s="11" t="s">
        <v>166</v>
      </c>
      <c r="B16" s="12" t="s">
        <v>167</v>
      </c>
      <c r="C16" s="4">
        <v>2022</v>
      </c>
      <c r="D16" s="867" t="s">
        <v>168</v>
      </c>
      <c r="E16" s="96" t="s">
        <v>61</v>
      </c>
      <c r="F16" s="671" t="s">
        <v>61</v>
      </c>
      <c r="G16" s="96" t="s">
        <v>61</v>
      </c>
      <c r="H16" s="868" t="s">
        <v>169</v>
      </c>
      <c r="I16" s="55" t="s">
        <v>61</v>
      </c>
      <c r="J16" s="96" t="s">
        <v>61</v>
      </c>
      <c r="K16" s="96" t="s">
        <v>61</v>
      </c>
      <c r="L16" s="96" t="s">
        <v>61</v>
      </c>
      <c r="M16" s="869" t="s">
        <v>61</v>
      </c>
      <c r="N16" s="96" t="s">
        <v>61</v>
      </c>
      <c r="O16" s="870" t="s">
        <v>61</v>
      </c>
      <c r="P16" s="868" t="s">
        <v>61</v>
      </c>
      <c r="Q16" s="869" t="s">
        <v>61</v>
      </c>
      <c r="R16" s="95" t="s">
        <v>61</v>
      </c>
      <c r="S16" s="96" t="s">
        <v>61</v>
      </c>
      <c r="T16" s="95" t="s">
        <v>61</v>
      </c>
      <c r="U16" s="96" t="s">
        <v>61</v>
      </c>
      <c r="V16" s="95" t="s">
        <v>61</v>
      </c>
      <c r="W16" s="419" t="s">
        <v>61</v>
      </c>
      <c r="X16" s="98" t="s">
        <v>61</v>
      </c>
      <c r="Y16" s="419" t="s">
        <v>61</v>
      </c>
      <c r="Z16" s="98" t="s">
        <v>61</v>
      </c>
      <c r="AA16" s="419" t="s">
        <v>61</v>
      </c>
      <c r="AB16" s="98" t="s">
        <v>61</v>
      </c>
      <c r="AC16" s="11" t="s">
        <v>61</v>
      </c>
      <c r="AD16" s="96"/>
      <c r="AE16" s="95"/>
      <c r="AF16" s="95" t="s">
        <v>61</v>
      </c>
      <c r="AG16" s="95" t="s">
        <v>61</v>
      </c>
      <c r="AH16" s="12">
        <v>2023</v>
      </c>
      <c r="AI16" s="95"/>
      <c r="AJ16" s="95"/>
      <c r="AK16" s="868" t="s">
        <v>150</v>
      </c>
      <c r="AL16" s="12"/>
      <c r="AM16" s="12"/>
      <c r="AN16" s="12"/>
      <c r="AO16" s="12"/>
      <c r="AQ16" s="12"/>
      <c r="AS16" s="12"/>
    </row>
    <row r="17" spans="1:45" hidden="1">
      <c r="A17" s="52" t="s">
        <v>58</v>
      </c>
      <c r="B17" s="58" t="s">
        <v>167</v>
      </c>
      <c r="C17" s="741">
        <v>2016</v>
      </c>
      <c r="D17" s="240" t="s">
        <v>168</v>
      </c>
      <c r="E17" s="52" t="s">
        <v>61</v>
      </c>
      <c r="F17" s="442" t="s">
        <v>61</v>
      </c>
      <c r="G17" s="52" t="s">
        <v>61</v>
      </c>
      <c r="H17" s="241" t="s">
        <v>169</v>
      </c>
      <c r="I17" s="53" t="s">
        <v>61</v>
      </c>
      <c r="J17" s="52" t="s">
        <v>61</v>
      </c>
      <c r="K17" s="52" t="s">
        <v>61</v>
      </c>
      <c r="L17" s="52" t="s">
        <v>61</v>
      </c>
      <c r="M17" s="451" t="s">
        <v>61</v>
      </c>
      <c r="N17" s="52" t="s">
        <v>61</v>
      </c>
      <c r="O17" s="103" t="s">
        <v>61</v>
      </c>
      <c r="P17" s="241" t="s">
        <v>61</v>
      </c>
      <c r="Q17" s="451" t="s">
        <v>61</v>
      </c>
      <c r="R17" s="58" t="s">
        <v>61</v>
      </c>
      <c r="S17" s="52" t="s">
        <v>61</v>
      </c>
      <c r="T17" s="58" t="s">
        <v>61</v>
      </c>
      <c r="U17" s="52" t="s">
        <v>61</v>
      </c>
      <c r="V17" s="58" t="s">
        <v>61</v>
      </c>
      <c r="W17" s="73" t="s">
        <v>61</v>
      </c>
      <c r="X17" s="65" t="s">
        <v>61</v>
      </c>
      <c r="Y17" s="73" t="s">
        <v>61</v>
      </c>
      <c r="Z17" s="65" t="s">
        <v>61</v>
      </c>
      <c r="AA17" s="73" t="s">
        <v>61</v>
      </c>
      <c r="AB17" s="65" t="s">
        <v>61</v>
      </c>
      <c r="AC17" t="s">
        <v>61</v>
      </c>
      <c r="AD17" s="52"/>
      <c r="AE17" s="58"/>
      <c r="AF17" s="58" t="s">
        <v>61</v>
      </c>
      <c r="AG17" s="58" t="s">
        <v>61</v>
      </c>
      <c r="AH17" s="863">
        <v>2017</v>
      </c>
      <c r="AI17" s="239"/>
      <c r="AJ17" s="239"/>
      <c r="AK17" s="241" t="s">
        <v>150</v>
      </c>
    </row>
    <row r="18" spans="1:45" hidden="1">
      <c r="A18" s="52" t="s">
        <v>58</v>
      </c>
      <c r="B18" s="58" t="s">
        <v>167</v>
      </c>
      <c r="C18" s="51">
        <v>2017</v>
      </c>
      <c r="D18" s="240" t="s">
        <v>168</v>
      </c>
      <c r="E18" s="52" t="s">
        <v>61</v>
      </c>
      <c r="F18" s="442" t="s">
        <v>61</v>
      </c>
      <c r="G18" s="52" t="s">
        <v>61</v>
      </c>
      <c r="H18" s="241" t="s">
        <v>169</v>
      </c>
      <c r="I18" s="53" t="s">
        <v>61</v>
      </c>
      <c r="J18" s="52" t="s">
        <v>61</v>
      </c>
      <c r="K18" s="52" t="s">
        <v>61</v>
      </c>
      <c r="L18" s="52" t="s">
        <v>61</v>
      </c>
      <c r="M18" s="451" t="s">
        <v>61</v>
      </c>
      <c r="N18" s="52" t="s">
        <v>61</v>
      </c>
      <c r="O18" s="103" t="s">
        <v>61</v>
      </c>
      <c r="P18" s="241" t="s">
        <v>61</v>
      </c>
      <c r="Q18" s="451" t="s">
        <v>61</v>
      </c>
      <c r="R18" s="58" t="s">
        <v>61</v>
      </c>
      <c r="S18" s="52" t="s">
        <v>61</v>
      </c>
      <c r="T18" s="58" t="s">
        <v>61</v>
      </c>
      <c r="U18" s="52" t="s">
        <v>61</v>
      </c>
      <c r="V18" s="58" t="s">
        <v>61</v>
      </c>
      <c r="W18" s="73" t="s">
        <v>61</v>
      </c>
      <c r="X18" s="65" t="s">
        <v>61</v>
      </c>
      <c r="Y18" s="73" t="s">
        <v>61</v>
      </c>
      <c r="Z18" s="65" t="s">
        <v>61</v>
      </c>
      <c r="AA18" s="73" t="s">
        <v>61</v>
      </c>
      <c r="AB18" s="65" t="s">
        <v>61</v>
      </c>
      <c r="AC18" t="s">
        <v>61</v>
      </c>
      <c r="AD18" s="52"/>
      <c r="AE18" s="58"/>
      <c r="AF18" s="58" t="s">
        <v>61</v>
      </c>
      <c r="AG18" s="58" t="s">
        <v>61</v>
      </c>
      <c r="AH18" s="58">
        <v>2018</v>
      </c>
      <c r="AI18" s="58"/>
      <c r="AJ18" s="58"/>
      <c r="AK18" s="241" t="s">
        <v>150</v>
      </c>
    </row>
    <row r="19" spans="1:45" hidden="1">
      <c r="A19" s="52" t="s">
        <v>58</v>
      </c>
      <c r="B19" s="58" t="s">
        <v>167</v>
      </c>
      <c r="C19" s="51">
        <v>2018</v>
      </c>
      <c r="D19" s="240" t="s">
        <v>142</v>
      </c>
      <c r="E19" s="104" t="s">
        <v>168</v>
      </c>
      <c r="F19" s="442" t="s">
        <v>61</v>
      </c>
      <c r="G19" s="52" t="s">
        <v>170</v>
      </c>
      <c r="H19" s="241" t="s">
        <v>171</v>
      </c>
      <c r="I19" s="53" t="s">
        <v>61</v>
      </c>
      <c r="J19" s="81" t="s">
        <v>172</v>
      </c>
      <c r="K19" s="81" t="s">
        <v>61</v>
      </c>
      <c r="L19" s="81" t="s">
        <v>61</v>
      </c>
      <c r="M19" s="81" t="s">
        <v>61</v>
      </c>
      <c r="N19" s="81" t="s">
        <v>61</v>
      </c>
      <c r="O19" s="81" t="s">
        <v>61</v>
      </c>
      <c r="P19" s="836" t="s">
        <v>61</v>
      </c>
      <c r="Q19" s="81" t="s">
        <v>61</v>
      </c>
      <c r="R19" s="82" t="s">
        <v>61</v>
      </c>
      <c r="S19" s="235" t="s">
        <v>61</v>
      </c>
      <c r="T19" s="644" t="s">
        <v>61</v>
      </c>
      <c r="U19" s="235" t="s">
        <v>61</v>
      </c>
      <c r="V19" s="82" t="s">
        <v>61</v>
      </c>
      <c r="W19" s="784" t="s">
        <v>61</v>
      </c>
      <c r="X19" s="568" t="s">
        <v>61</v>
      </c>
      <c r="Y19" s="784" t="s">
        <v>61</v>
      </c>
      <c r="Z19" s="568" t="s">
        <v>61</v>
      </c>
      <c r="AA19" s="784" t="s">
        <v>61</v>
      </c>
      <c r="AB19" s="568" t="s">
        <v>61</v>
      </c>
      <c r="AC19" t="s">
        <v>61</v>
      </c>
      <c r="AD19" s="81"/>
      <c r="AE19" s="82"/>
      <c r="AF19" s="58" t="s">
        <v>61</v>
      </c>
      <c r="AG19" s="82" t="s">
        <v>61</v>
      </c>
      <c r="AH19" s="58">
        <v>2019</v>
      </c>
      <c r="AI19" s="58" t="s">
        <v>173</v>
      </c>
      <c r="AJ19" s="58"/>
      <c r="AK19" s="241" t="s">
        <v>150</v>
      </c>
    </row>
    <row r="20" spans="1:45" hidden="1">
      <c r="A20" s="52" t="s">
        <v>58</v>
      </c>
      <c r="B20" s="58" t="s">
        <v>167</v>
      </c>
      <c r="C20" s="51">
        <v>2019</v>
      </c>
      <c r="D20" s="240" t="s">
        <v>142</v>
      </c>
      <c r="E20" s="81" t="s">
        <v>168</v>
      </c>
      <c r="F20" s="442" t="s">
        <v>61</v>
      </c>
      <c r="G20" s="52" t="s">
        <v>170</v>
      </c>
      <c r="H20" s="241" t="s">
        <v>171</v>
      </c>
      <c r="I20" s="53" t="s">
        <v>61</v>
      </c>
      <c r="J20" s="81" t="s">
        <v>172</v>
      </c>
      <c r="K20" s="81" t="s">
        <v>61</v>
      </c>
      <c r="L20" s="81" t="s">
        <v>61</v>
      </c>
      <c r="M20" s="81" t="s">
        <v>61</v>
      </c>
      <c r="N20" s="81" t="s">
        <v>61</v>
      </c>
      <c r="O20" s="81" t="s">
        <v>61</v>
      </c>
      <c r="P20" s="836" t="s">
        <v>61</v>
      </c>
      <c r="Q20" s="81" t="s">
        <v>61</v>
      </c>
      <c r="R20" s="82" t="s">
        <v>61</v>
      </c>
      <c r="S20" s="235" t="s">
        <v>61</v>
      </c>
      <c r="T20" s="644" t="s">
        <v>61</v>
      </c>
      <c r="U20" s="235" t="s">
        <v>61</v>
      </c>
      <c r="V20" s="82" t="s">
        <v>61</v>
      </c>
      <c r="W20" s="784" t="s">
        <v>61</v>
      </c>
      <c r="X20" s="568" t="s">
        <v>61</v>
      </c>
      <c r="Y20" s="784" t="s">
        <v>61</v>
      </c>
      <c r="Z20" s="568" t="s">
        <v>61</v>
      </c>
      <c r="AA20" s="784" t="s">
        <v>61</v>
      </c>
      <c r="AB20" s="568" t="s">
        <v>61</v>
      </c>
      <c r="AC20" t="s">
        <v>61</v>
      </c>
      <c r="AD20" s="81"/>
      <c r="AE20" s="82"/>
      <c r="AF20" s="58" t="s">
        <v>61</v>
      </c>
      <c r="AG20" s="82" t="s">
        <v>61</v>
      </c>
      <c r="AH20" s="58">
        <v>2020</v>
      </c>
      <c r="AI20" s="58" t="s">
        <v>173</v>
      </c>
      <c r="AJ20" s="58"/>
      <c r="AK20" s="241" t="s">
        <v>150</v>
      </c>
    </row>
    <row r="21" spans="1:45" hidden="1">
      <c r="A21" s="52" t="s">
        <v>58</v>
      </c>
      <c r="B21" s="58" t="s">
        <v>167</v>
      </c>
      <c r="C21" s="51">
        <v>2020</v>
      </c>
      <c r="D21" s="240" t="s">
        <v>142</v>
      </c>
      <c r="E21" s="104" t="s">
        <v>168</v>
      </c>
      <c r="F21" s="442" t="s">
        <v>61</v>
      </c>
      <c r="G21" s="52" t="s">
        <v>170</v>
      </c>
      <c r="H21" s="241" t="s">
        <v>171</v>
      </c>
      <c r="I21" s="53" t="s">
        <v>61</v>
      </c>
      <c r="J21" s="81" t="s">
        <v>172</v>
      </c>
      <c r="K21" s="81" t="s">
        <v>61</v>
      </c>
      <c r="L21" s="81" t="s">
        <v>61</v>
      </c>
      <c r="M21" s="81" t="s">
        <v>61</v>
      </c>
      <c r="N21" s="81" t="s">
        <v>61</v>
      </c>
      <c r="O21" s="81" t="s">
        <v>61</v>
      </c>
      <c r="P21" s="836" t="s">
        <v>61</v>
      </c>
      <c r="Q21" s="81" t="s">
        <v>61</v>
      </c>
      <c r="R21" s="82" t="s">
        <v>61</v>
      </c>
      <c r="S21" s="235" t="s">
        <v>61</v>
      </c>
      <c r="T21" s="644" t="s">
        <v>61</v>
      </c>
      <c r="U21" s="235" t="s">
        <v>61</v>
      </c>
      <c r="V21" s="82" t="s">
        <v>61</v>
      </c>
      <c r="W21" s="784" t="s">
        <v>61</v>
      </c>
      <c r="X21" s="568" t="s">
        <v>61</v>
      </c>
      <c r="Y21" s="784" t="s">
        <v>61</v>
      </c>
      <c r="Z21" s="568" t="s">
        <v>61</v>
      </c>
      <c r="AA21" s="784" t="s">
        <v>61</v>
      </c>
      <c r="AB21" s="568" t="s">
        <v>61</v>
      </c>
      <c r="AC21" t="s">
        <v>61</v>
      </c>
      <c r="AD21" s="81"/>
      <c r="AE21" s="82"/>
      <c r="AF21" s="58" t="s">
        <v>61</v>
      </c>
      <c r="AG21" s="82" t="s">
        <v>61</v>
      </c>
      <c r="AH21" s="58">
        <v>2021</v>
      </c>
      <c r="AI21" s="58" t="s">
        <v>173</v>
      </c>
      <c r="AJ21" s="58"/>
      <c r="AK21" s="241" t="s">
        <v>150</v>
      </c>
    </row>
    <row r="22" spans="1:45" hidden="1">
      <c r="A22" s="52" t="s">
        <v>58</v>
      </c>
      <c r="B22" s="58" t="s">
        <v>167</v>
      </c>
      <c r="C22" s="51">
        <v>2021</v>
      </c>
      <c r="D22" s="240" t="s">
        <v>142</v>
      </c>
      <c r="E22" s="104" t="s">
        <v>168</v>
      </c>
      <c r="F22" s="442" t="s">
        <v>61</v>
      </c>
      <c r="G22" s="52" t="s">
        <v>170</v>
      </c>
      <c r="H22" s="241" t="s">
        <v>171</v>
      </c>
      <c r="I22" s="53" t="s">
        <v>61</v>
      </c>
      <c r="J22" s="81" t="s">
        <v>172</v>
      </c>
      <c r="K22" s="81" t="s">
        <v>61</v>
      </c>
      <c r="L22" s="81" t="s">
        <v>61</v>
      </c>
      <c r="M22" s="81" t="s">
        <v>61</v>
      </c>
      <c r="N22" s="81" t="s">
        <v>61</v>
      </c>
      <c r="O22" s="81" t="s">
        <v>61</v>
      </c>
      <c r="P22" s="836" t="s">
        <v>61</v>
      </c>
      <c r="Q22" s="81" t="s">
        <v>61</v>
      </c>
      <c r="R22" s="82" t="s">
        <v>61</v>
      </c>
      <c r="S22" s="235" t="s">
        <v>61</v>
      </c>
      <c r="T22" s="644" t="s">
        <v>61</v>
      </c>
      <c r="U22" s="235" t="s">
        <v>61</v>
      </c>
      <c r="V22" s="644" t="s">
        <v>61</v>
      </c>
      <c r="W22" s="784" t="s">
        <v>61</v>
      </c>
      <c r="X22" s="120" t="s">
        <v>61</v>
      </c>
      <c r="Y22" s="784" t="s">
        <v>61</v>
      </c>
      <c r="Z22" s="120" t="s">
        <v>61</v>
      </c>
      <c r="AA22" s="784" t="s">
        <v>61</v>
      </c>
      <c r="AB22" s="568" t="s">
        <v>61</v>
      </c>
      <c r="AC22" t="s">
        <v>61</v>
      </c>
      <c r="AD22" s="81"/>
      <c r="AE22" s="82"/>
      <c r="AF22" s="58" t="s">
        <v>61</v>
      </c>
      <c r="AG22" s="82" t="s">
        <v>61</v>
      </c>
      <c r="AH22" s="58">
        <v>2022</v>
      </c>
      <c r="AI22" s="58" t="s">
        <v>173</v>
      </c>
      <c r="AJ22" s="58"/>
      <c r="AK22" s="241" t="s">
        <v>150</v>
      </c>
    </row>
    <row r="23" spans="1:45" hidden="1">
      <c r="A23" s="52" t="s">
        <v>58</v>
      </c>
      <c r="B23" s="58" t="s">
        <v>167</v>
      </c>
      <c r="C23" s="51">
        <v>2022</v>
      </c>
      <c r="D23" s="240" t="s">
        <v>142</v>
      </c>
      <c r="E23" s="52" t="s">
        <v>142</v>
      </c>
      <c r="F23" s="442" t="s">
        <v>61</v>
      </c>
      <c r="G23" s="52" t="s">
        <v>174</v>
      </c>
      <c r="H23" s="241" t="s">
        <v>175</v>
      </c>
      <c r="I23" s="53" t="s">
        <v>176</v>
      </c>
      <c r="J23" s="451" t="s">
        <v>177</v>
      </c>
      <c r="K23" s="233"/>
      <c r="L23" s="52"/>
      <c r="M23" s="60">
        <v>175600</v>
      </c>
      <c r="N23" s="73">
        <v>133672</v>
      </c>
      <c r="O23" s="61">
        <f>N23/M23</f>
        <v>0.76123006833712981</v>
      </c>
      <c r="P23" s="837">
        <v>44835</v>
      </c>
      <c r="Q23" s="73">
        <f>R23*N23</f>
        <v>98917.28</v>
      </c>
      <c r="R23" s="63">
        <v>0.74</v>
      </c>
      <c r="S23" s="716" t="s">
        <v>178</v>
      </c>
      <c r="T23" s="564"/>
      <c r="U23" s="786">
        <f>V23*N23</f>
        <v>34754.720000000001</v>
      </c>
      <c r="V23" s="564">
        <v>0.26</v>
      </c>
      <c r="W23" s="719">
        <f>X23*N23</f>
        <v>96243.839999999997</v>
      </c>
      <c r="X23" s="515">
        <v>0.72</v>
      </c>
      <c r="Y23" s="719">
        <f>Z23*N23</f>
        <v>2673.44</v>
      </c>
      <c r="Z23" s="515">
        <v>0.02</v>
      </c>
      <c r="AA23" s="719">
        <v>0</v>
      </c>
      <c r="AB23" s="515" t="s">
        <v>61</v>
      </c>
      <c r="AC23" t="s">
        <v>148</v>
      </c>
      <c r="AF23" s="58" t="s">
        <v>61</v>
      </c>
      <c r="AH23" s="58">
        <v>2023</v>
      </c>
      <c r="AI23" s="58" t="s">
        <v>173</v>
      </c>
      <c r="AJ23" s="58"/>
      <c r="AK23" s="241" t="s">
        <v>150</v>
      </c>
    </row>
    <row r="24" spans="1:45" s="11" customFormat="1" hidden="1">
      <c r="A24" s="96" t="s">
        <v>58</v>
      </c>
      <c r="B24" s="95" t="s">
        <v>167</v>
      </c>
      <c r="C24" s="47">
        <v>2023</v>
      </c>
      <c r="D24" s="867" t="s">
        <v>142</v>
      </c>
      <c r="E24" s="214" t="s">
        <v>168</v>
      </c>
      <c r="F24" s="671" t="s">
        <v>61</v>
      </c>
      <c r="G24" s="96" t="s">
        <v>170</v>
      </c>
      <c r="H24" s="868" t="s">
        <v>175</v>
      </c>
      <c r="I24" s="55" t="s">
        <v>61</v>
      </c>
      <c r="J24" s="216" t="s">
        <v>172</v>
      </c>
      <c r="K24" s="216" t="s">
        <v>61</v>
      </c>
      <c r="L24" s="216" t="s">
        <v>61</v>
      </c>
      <c r="M24" s="216" t="s">
        <v>61</v>
      </c>
      <c r="N24" s="216" t="s">
        <v>61</v>
      </c>
      <c r="O24" s="216" t="s">
        <v>61</v>
      </c>
      <c r="P24" s="871" t="s">
        <v>61</v>
      </c>
      <c r="Q24" s="216" t="s">
        <v>61</v>
      </c>
      <c r="R24" s="215" t="s">
        <v>61</v>
      </c>
      <c r="S24" s="237" t="s">
        <v>61</v>
      </c>
      <c r="T24" s="645" t="s">
        <v>61</v>
      </c>
      <c r="U24" s="237" t="s">
        <v>61</v>
      </c>
      <c r="V24" s="645" t="s">
        <v>61</v>
      </c>
      <c r="W24" s="872" t="s">
        <v>61</v>
      </c>
      <c r="X24" s="672" t="s">
        <v>61</v>
      </c>
      <c r="Y24" s="872" t="s">
        <v>61</v>
      </c>
      <c r="Z24" s="672" t="s">
        <v>61</v>
      </c>
      <c r="AA24" s="872" t="s">
        <v>61</v>
      </c>
      <c r="AB24" s="673" t="s">
        <v>61</v>
      </c>
      <c r="AC24" s="11" t="s">
        <v>61</v>
      </c>
      <c r="AD24" s="216"/>
      <c r="AE24" s="215"/>
      <c r="AF24" s="95" t="s">
        <v>61</v>
      </c>
      <c r="AG24" s="215" t="s">
        <v>61</v>
      </c>
      <c r="AH24" s="95">
        <v>2023</v>
      </c>
      <c r="AI24" s="95" t="s">
        <v>173</v>
      </c>
      <c r="AJ24" s="95"/>
      <c r="AK24" s="868" t="s">
        <v>165</v>
      </c>
      <c r="AL24" s="12"/>
      <c r="AM24" s="12"/>
      <c r="AN24" s="12"/>
      <c r="AO24" s="12"/>
      <c r="AQ24" s="12"/>
      <c r="AS24" s="12"/>
    </row>
    <row r="25" spans="1:45" hidden="1">
      <c r="A25" t="s">
        <v>179</v>
      </c>
      <c r="B25" s="1" t="s">
        <v>102</v>
      </c>
      <c r="C25" s="5">
        <v>2016</v>
      </c>
      <c r="D25" s="240" t="s">
        <v>168</v>
      </c>
      <c r="E25" s="52" t="s">
        <v>61</v>
      </c>
      <c r="F25" s="442" t="s">
        <v>61</v>
      </c>
      <c r="G25" s="52" t="s">
        <v>61</v>
      </c>
      <c r="H25" s="241" t="s">
        <v>169</v>
      </c>
      <c r="I25" s="53" t="s">
        <v>61</v>
      </c>
      <c r="J25" s="52" t="s">
        <v>61</v>
      </c>
      <c r="K25" s="52" t="s">
        <v>61</v>
      </c>
      <c r="L25" s="52" t="s">
        <v>61</v>
      </c>
      <c r="M25" s="451" t="s">
        <v>61</v>
      </c>
      <c r="N25" s="52" t="s">
        <v>61</v>
      </c>
      <c r="O25" s="103" t="s">
        <v>61</v>
      </c>
      <c r="P25" s="241" t="s">
        <v>61</v>
      </c>
      <c r="Q25" s="451" t="s">
        <v>61</v>
      </c>
      <c r="R25" s="58" t="s">
        <v>61</v>
      </c>
      <c r="S25" s="52" t="s">
        <v>61</v>
      </c>
      <c r="T25" s="58" t="s">
        <v>61</v>
      </c>
      <c r="U25" s="52" t="s">
        <v>61</v>
      </c>
      <c r="V25" s="58" t="s">
        <v>61</v>
      </c>
      <c r="W25" s="77" t="s">
        <v>61</v>
      </c>
      <c r="X25" s="133" t="s">
        <v>61</v>
      </c>
      <c r="Y25" s="77" t="s">
        <v>61</v>
      </c>
      <c r="Z25" s="133" t="s">
        <v>61</v>
      </c>
      <c r="AA25" s="77" t="s">
        <v>61</v>
      </c>
      <c r="AB25" s="133" t="s">
        <v>61</v>
      </c>
      <c r="AC25" t="s">
        <v>61</v>
      </c>
      <c r="AD25" s="52"/>
      <c r="AE25" s="58"/>
      <c r="AF25" s="58" t="s">
        <v>61</v>
      </c>
      <c r="AG25" s="58" t="s">
        <v>61</v>
      </c>
      <c r="AH25" s="1">
        <v>2017</v>
      </c>
      <c r="AK25" s="241" t="s">
        <v>150</v>
      </c>
    </row>
    <row r="26" spans="1:45" hidden="1">
      <c r="A26" t="s">
        <v>179</v>
      </c>
      <c r="B26" s="1" t="s">
        <v>102</v>
      </c>
      <c r="C26" s="5">
        <v>2017</v>
      </c>
      <c r="D26" s="240" t="s">
        <v>168</v>
      </c>
      <c r="E26" s="52" t="s">
        <v>61</v>
      </c>
      <c r="F26" s="442" t="s">
        <v>61</v>
      </c>
      <c r="G26" s="52" t="s">
        <v>61</v>
      </c>
      <c r="H26" s="241" t="s">
        <v>169</v>
      </c>
      <c r="I26" s="53" t="s">
        <v>61</v>
      </c>
      <c r="J26" s="52" t="s">
        <v>61</v>
      </c>
      <c r="K26" s="52" t="s">
        <v>61</v>
      </c>
      <c r="L26" s="52" t="s">
        <v>61</v>
      </c>
      <c r="M26" s="451" t="s">
        <v>61</v>
      </c>
      <c r="N26" s="52" t="s">
        <v>61</v>
      </c>
      <c r="O26" s="103" t="s">
        <v>61</v>
      </c>
      <c r="P26" s="241" t="s">
        <v>61</v>
      </c>
      <c r="Q26" s="451" t="s">
        <v>61</v>
      </c>
      <c r="R26" s="58" t="s">
        <v>61</v>
      </c>
      <c r="S26" s="52" t="s">
        <v>61</v>
      </c>
      <c r="T26" s="58" t="s">
        <v>61</v>
      </c>
      <c r="U26" s="52" t="s">
        <v>61</v>
      </c>
      <c r="V26" s="58" t="s">
        <v>61</v>
      </c>
      <c r="W26" s="77" t="s">
        <v>61</v>
      </c>
      <c r="X26" s="133" t="s">
        <v>61</v>
      </c>
      <c r="Y26" s="77" t="s">
        <v>61</v>
      </c>
      <c r="Z26" s="133" t="s">
        <v>61</v>
      </c>
      <c r="AA26" s="77" t="s">
        <v>61</v>
      </c>
      <c r="AB26" s="133" t="s">
        <v>61</v>
      </c>
      <c r="AC26" t="s">
        <v>61</v>
      </c>
      <c r="AD26" s="52"/>
      <c r="AE26" s="58"/>
      <c r="AF26" s="58" t="s">
        <v>61</v>
      </c>
      <c r="AG26" s="58" t="s">
        <v>61</v>
      </c>
      <c r="AH26" s="1">
        <v>2018</v>
      </c>
      <c r="AK26" s="241" t="s">
        <v>150</v>
      </c>
    </row>
    <row r="27" spans="1:45" hidden="1">
      <c r="A27" t="s">
        <v>179</v>
      </c>
      <c r="B27" s="1" t="s">
        <v>102</v>
      </c>
      <c r="C27" s="5">
        <v>2018</v>
      </c>
      <c r="D27" s="240" t="s">
        <v>168</v>
      </c>
      <c r="E27" s="52" t="s">
        <v>61</v>
      </c>
      <c r="F27" s="442" t="s">
        <v>61</v>
      </c>
      <c r="G27" s="52" t="s">
        <v>61</v>
      </c>
      <c r="H27" s="241" t="s">
        <v>169</v>
      </c>
      <c r="I27" s="53" t="s">
        <v>61</v>
      </c>
      <c r="J27" s="52" t="s">
        <v>61</v>
      </c>
      <c r="K27" s="52" t="s">
        <v>61</v>
      </c>
      <c r="L27" s="52" t="s">
        <v>61</v>
      </c>
      <c r="M27" s="451" t="s">
        <v>61</v>
      </c>
      <c r="N27" s="52" t="s">
        <v>61</v>
      </c>
      <c r="O27" s="103" t="s">
        <v>61</v>
      </c>
      <c r="P27" s="241" t="s">
        <v>61</v>
      </c>
      <c r="Q27" s="451" t="s">
        <v>61</v>
      </c>
      <c r="R27" s="58" t="s">
        <v>61</v>
      </c>
      <c r="S27" s="52" t="s">
        <v>61</v>
      </c>
      <c r="T27" s="58" t="s">
        <v>61</v>
      </c>
      <c r="U27" s="52" t="s">
        <v>61</v>
      </c>
      <c r="V27" s="58" t="s">
        <v>61</v>
      </c>
      <c r="W27" s="77" t="s">
        <v>61</v>
      </c>
      <c r="X27" s="133" t="s">
        <v>61</v>
      </c>
      <c r="Y27" s="77" t="s">
        <v>61</v>
      </c>
      <c r="Z27" s="133" t="s">
        <v>61</v>
      </c>
      <c r="AA27" s="77" t="s">
        <v>61</v>
      </c>
      <c r="AB27" s="133" t="s">
        <v>61</v>
      </c>
      <c r="AC27" t="s">
        <v>61</v>
      </c>
      <c r="AD27" s="52"/>
      <c r="AE27" s="58"/>
      <c r="AF27" s="58" t="s">
        <v>61</v>
      </c>
      <c r="AG27" s="58" t="s">
        <v>61</v>
      </c>
      <c r="AH27" s="1">
        <v>2019</v>
      </c>
      <c r="AK27" s="241" t="s">
        <v>150</v>
      </c>
    </row>
    <row r="28" spans="1:45" hidden="1">
      <c r="A28" t="s">
        <v>179</v>
      </c>
      <c r="B28" s="1" t="s">
        <v>102</v>
      </c>
      <c r="C28" s="5">
        <v>2019</v>
      </c>
      <c r="D28" s="240" t="s">
        <v>168</v>
      </c>
      <c r="E28" s="52" t="s">
        <v>61</v>
      </c>
      <c r="F28" s="442" t="s">
        <v>61</v>
      </c>
      <c r="G28" s="52" t="s">
        <v>61</v>
      </c>
      <c r="H28" s="241" t="s">
        <v>169</v>
      </c>
      <c r="I28" s="53" t="s">
        <v>61</v>
      </c>
      <c r="J28" s="52" t="s">
        <v>61</v>
      </c>
      <c r="K28" s="52" t="s">
        <v>61</v>
      </c>
      <c r="L28" s="52" t="s">
        <v>61</v>
      </c>
      <c r="M28" s="451" t="s">
        <v>61</v>
      </c>
      <c r="N28" s="52" t="s">
        <v>61</v>
      </c>
      <c r="O28" s="103" t="s">
        <v>61</v>
      </c>
      <c r="P28" s="241" t="s">
        <v>61</v>
      </c>
      <c r="Q28" s="451" t="s">
        <v>61</v>
      </c>
      <c r="R28" s="58" t="s">
        <v>61</v>
      </c>
      <c r="S28" s="52" t="s">
        <v>61</v>
      </c>
      <c r="T28" s="58" t="s">
        <v>61</v>
      </c>
      <c r="U28" s="52" t="s">
        <v>61</v>
      </c>
      <c r="V28" s="58" t="s">
        <v>61</v>
      </c>
      <c r="W28" s="77" t="s">
        <v>61</v>
      </c>
      <c r="X28" s="133" t="s">
        <v>61</v>
      </c>
      <c r="Y28" s="77" t="s">
        <v>61</v>
      </c>
      <c r="Z28" s="133" t="s">
        <v>61</v>
      </c>
      <c r="AA28" s="77" t="s">
        <v>61</v>
      </c>
      <c r="AB28" s="133" t="s">
        <v>61</v>
      </c>
      <c r="AC28" t="s">
        <v>61</v>
      </c>
      <c r="AD28" s="52"/>
      <c r="AE28" s="58"/>
      <c r="AF28" s="58" t="s">
        <v>61</v>
      </c>
      <c r="AG28" s="58" t="s">
        <v>61</v>
      </c>
      <c r="AH28" s="1">
        <v>2020</v>
      </c>
      <c r="AK28" s="241" t="s">
        <v>150</v>
      </c>
    </row>
    <row r="29" spans="1:45" hidden="1">
      <c r="A29" t="s">
        <v>179</v>
      </c>
      <c r="B29" s="1" t="s">
        <v>102</v>
      </c>
      <c r="C29" s="5">
        <v>2020</v>
      </c>
      <c r="D29" s="240" t="s">
        <v>168</v>
      </c>
      <c r="E29" s="52" t="s">
        <v>61</v>
      </c>
      <c r="F29" s="442" t="s">
        <v>61</v>
      </c>
      <c r="G29" s="52" t="s">
        <v>61</v>
      </c>
      <c r="H29" s="241" t="s">
        <v>169</v>
      </c>
      <c r="I29" s="53" t="s">
        <v>61</v>
      </c>
      <c r="J29" s="52" t="s">
        <v>61</v>
      </c>
      <c r="K29" s="52" t="s">
        <v>61</v>
      </c>
      <c r="L29" s="52" t="s">
        <v>61</v>
      </c>
      <c r="M29" s="451" t="s">
        <v>61</v>
      </c>
      <c r="N29" s="52" t="s">
        <v>61</v>
      </c>
      <c r="O29" s="103" t="s">
        <v>61</v>
      </c>
      <c r="P29" s="241" t="s">
        <v>61</v>
      </c>
      <c r="Q29" s="451" t="s">
        <v>61</v>
      </c>
      <c r="R29" s="58" t="s">
        <v>61</v>
      </c>
      <c r="S29" s="52" t="s">
        <v>61</v>
      </c>
      <c r="T29" s="58" t="s">
        <v>61</v>
      </c>
      <c r="U29" s="52" t="s">
        <v>61</v>
      </c>
      <c r="V29" s="58" t="s">
        <v>61</v>
      </c>
      <c r="W29" s="77" t="s">
        <v>61</v>
      </c>
      <c r="X29" s="133" t="s">
        <v>61</v>
      </c>
      <c r="Y29" s="77" t="s">
        <v>61</v>
      </c>
      <c r="Z29" s="133" t="s">
        <v>61</v>
      </c>
      <c r="AA29" s="77" t="s">
        <v>61</v>
      </c>
      <c r="AB29" s="133" t="s">
        <v>61</v>
      </c>
      <c r="AC29" t="s">
        <v>61</v>
      </c>
      <c r="AD29" s="52"/>
      <c r="AE29" s="58"/>
      <c r="AF29" s="58" t="s">
        <v>61</v>
      </c>
      <c r="AG29" s="58" t="s">
        <v>61</v>
      </c>
      <c r="AH29" s="1">
        <v>2021</v>
      </c>
      <c r="AK29" s="241" t="s">
        <v>150</v>
      </c>
    </row>
    <row r="30" spans="1:45" hidden="1">
      <c r="A30" t="s">
        <v>179</v>
      </c>
      <c r="B30" s="1" t="s">
        <v>102</v>
      </c>
      <c r="C30" s="5">
        <v>2021</v>
      </c>
      <c r="D30" s="240" t="s">
        <v>168</v>
      </c>
      <c r="E30" s="52" t="s">
        <v>61</v>
      </c>
      <c r="F30" s="442" t="s">
        <v>61</v>
      </c>
      <c r="G30" s="52" t="s">
        <v>61</v>
      </c>
      <c r="H30" s="241" t="s">
        <v>169</v>
      </c>
      <c r="I30" s="53" t="s">
        <v>61</v>
      </c>
      <c r="J30" s="52" t="s">
        <v>61</v>
      </c>
      <c r="K30" s="52" t="s">
        <v>61</v>
      </c>
      <c r="L30" s="52" t="s">
        <v>61</v>
      </c>
      <c r="M30" s="451" t="s">
        <v>61</v>
      </c>
      <c r="N30" s="52" t="s">
        <v>61</v>
      </c>
      <c r="O30" s="103" t="s">
        <v>61</v>
      </c>
      <c r="P30" s="241" t="s">
        <v>61</v>
      </c>
      <c r="Q30" s="451" t="s">
        <v>61</v>
      </c>
      <c r="R30" s="58" t="s">
        <v>61</v>
      </c>
      <c r="S30" s="52" t="s">
        <v>61</v>
      </c>
      <c r="T30" s="58" t="s">
        <v>61</v>
      </c>
      <c r="U30" s="52" t="s">
        <v>61</v>
      </c>
      <c r="V30" s="58" t="s">
        <v>61</v>
      </c>
      <c r="W30" s="77" t="s">
        <v>61</v>
      </c>
      <c r="X30" s="133" t="s">
        <v>61</v>
      </c>
      <c r="Y30" s="77" t="s">
        <v>61</v>
      </c>
      <c r="Z30" s="133" t="s">
        <v>61</v>
      </c>
      <c r="AA30" s="77" t="s">
        <v>61</v>
      </c>
      <c r="AB30" s="133" t="s">
        <v>61</v>
      </c>
      <c r="AC30" t="s">
        <v>61</v>
      </c>
      <c r="AD30" s="52"/>
      <c r="AE30" s="58"/>
      <c r="AF30" s="58" t="s">
        <v>61</v>
      </c>
      <c r="AG30" s="58" t="s">
        <v>61</v>
      </c>
      <c r="AH30" s="1">
        <v>2022</v>
      </c>
      <c r="AK30" s="241" t="s">
        <v>150</v>
      </c>
    </row>
    <row r="31" spans="1:45" s="11" customFormat="1" hidden="1">
      <c r="A31" s="11" t="s">
        <v>179</v>
      </c>
      <c r="B31" s="12" t="s">
        <v>102</v>
      </c>
      <c r="C31" s="4">
        <v>2022</v>
      </c>
      <c r="D31" s="867" t="s">
        <v>168</v>
      </c>
      <c r="E31" s="96" t="s">
        <v>61</v>
      </c>
      <c r="F31" s="671" t="s">
        <v>61</v>
      </c>
      <c r="G31" s="96" t="s">
        <v>61</v>
      </c>
      <c r="H31" s="868" t="s">
        <v>169</v>
      </c>
      <c r="I31" s="55" t="s">
        <v>61</v>
      </c>
      <c r="J31" s="96" t="s">
        <v>61</v>
      </c>
      <c r="K31" s="96" t="s">
        <v>61</v>
      </c>
      <c r="L31" s="96" t="s">
        <v>61</v>
      </c>
      <c r="M31" s="869" t="s">
        <v>61</v>
      </c>
      <c r="N31" s="96" t="s">
        <v>61</v>
      </c>
      <c r="O31" s="870" t="s">
        <v>61</v>
      </c>
      <c r="P31" s="868" t="s">
        <v>61</v>
      </c>
      <c r="Q31" s="869" t="s">
        <v>61</v>
      </c>
      <c r="R31" s="95" t="s">
        <v>61</v>
      </c>
      <c r="S31" s="96" t="s">
        <v>61</v>
      </c>
      <c r="T31" s="95" t="s">
        <v>61</v>
      </c>
      <c r="U31" s="96" t="s">
        <v>61</v>
      </c>
      <c r="V31" s="95" t="s">
        <v>61</v>
      </c>
      <c r="W31" s="694" t="s">
        <v>61</v>
      </c>
      <c r="X31" s="674" t="s">
        <v>61</v>
      </c>
      <c r="Y31" s="694" t="s">
        <v>61</v>
      </c>
      <c r="Z31" s="674" t="s">
        <v>61</v>
      </c>
      <c r="AA31" s="694" t="s">
        <v>61</v>
      </c>
      <c r="AB31" s="674" t="s">
        <v>61</v>
      </c>
      <c r="AC31" s="11" t="s">
        <v>61</v>
      </c>
      <c r="AD31" s="96"/>
      <c r="AE31" s="95"/>
      <c r="AF31" s="95" t="s">
        <v>61</v>
      </c>
      <c r="AG31" s="95" t="s">
        <v>61</v>
      </c>
      <c r="AH31" s="12">
        <v>2023</v>
      </c>
      <c r="AI31" s="95"/>
      <c r="AJ31" s="95"/>
      <c r="AK31" s="868" t="s">
        <v>150</v>
      </c>
      <c r="AL31" s="12"/>
      <c r="AM31" s="12"/>
      <c r="AN31" s="12"/>
      <c r="AO31" s="12"/>
      <c r="AQ31" s="12"/>
      <c r="AS31" s="12"/>
    </row>
    <row r="32" spans="1:45" hidden="1">
      <c r="A32" s="52" t="s">
        <v>34</v>
      </c>
      <c r="B32" s="58" t="s">
        <v>180</v>
      </c>
      <c r="C32" s="741">
        <v>2016</v>
      </c>
      <c r="D32" s="240" t="s">
        <v>142</v>
      </c>
      <c r="E32" s="442" t="s">
        <v>142</v>
      </c>
      <c r="F32" s="442" t="s">
        <v>168</v>
      </c>
      <c r="G32" s="52" t="s">
        <v>181</v>
      </c>
      <c r="H32" s="241" t="s">
        <v>182</v>
      </c>
      <c r="I32" s="53" t="s">
        <v>183</v>
      </c>
      <c r="J32" s="775"/>
      <c r="K32" s="484" t="s">
        <v>184</v>
      </c>
      <c r="L32" s="158">
        <v>42583</v>
      </c>
      <c r="M32" s="73">
        <v>28127721</v>
      </c>
      <c r="N32" s="438">
        <v>12800000</v>
      </c>
      <c r="O32" s="781">
        <v>0.4550670848875385</v>
      </c>
      <c r="P32" s="241"/>
      <c r="Q32" s="788">
        <v>76000</v>
      </c>
      <c r="R32" s="469">
        <v>5.9375000000000001E-3</v>
      </c>
      <c r="S32" s="789">
        <v>11968000</v>
      </c>
      <c r="T32" s="634">
        <v>0.93500000000000005</v>
      </c>
      <c r="U32" s="788">
        <v>756000</v>
      </c>
      <c r="V32" s="469">
        <v>5.9062499999999997E-2</v>
      </c>
      <c r="W32" s="77" t="s">
        <v>61</v>
      </c>
      <c r="X32" s="133" t="s">
        <v>61</v>
      </c>
      <c r="Y32" s="77" t="s">
        <v>61</v>
      </c>
      <c r="Z32" s="133" t="s">
        <v>61</v>
      </c>
      <c r="AA32" s="77" t="s">
        <v>61</v>
      </c>
      <c r="AB32" s="133" t="s">
        <v>61</v>
      </c>
      <c r="AC32" t="s">
        <v>185</v>
      </c>
      <c r="AD32" s="442"/>
      <c r="AE32" s="241"/>
      <c r="AF32" s="58" t="s">
        <v>61</v>
      </c>
      <c r="AG32" s="241"/>
      <c r="AH32" s="863">
        <v>2017</v>
      </c>
      <c r="AI32" s="239"/>
      <c r="AJ32" s="239"/>
      <c r="AK32" s="241" t="s">
        <v>150</v>
      </c>
      <c r="AM32" s="1">
        <f>VLOOKUP(A32,'CH1 graphs'!$G$1:$H$49,2,FALSE)</f>
        <v>1</v>
      </c>
    </row>
    <row r="33" spans="1:45" hidden="1">
      <c r="A33" s="52" t="s">
        <v>34</v>
      </c>
      <c r="B33" s="58" t="s">
        <v>180</v>
      </c>
      <c r="C33" s="51">
        <v>2017</v>
      </c>
      <c r="D33" s="240" t="s">
        <v>142</v>
      </c>
      <c r="E33" s="52" t="s">
        <v>142</v>
      </c>
      <c r="F33" s="442" t="s">
        <v>168</v>
      </c>
      <c r="G33" s="52" t="s">
        <v>181</v>
      </c>
      <c r="H33" s="241" t="s">
        <v>182</v>
      </c>
      <c r="I33" s="53" t="s">
        <v>183</v>
      </c>
      <c r="J33" s="52"/>
      <c r="K33" s="52"/>
      <c r="L33" s="52"/>
      <c r="M33" s="73">
        <v>28127721</v>
      </c>
      <c r="N33" s="73">
        <v>12800000</v>
      </c>
      <c r="O33" s="781">
        <v>0.4550670848875385</v>
      </c>
      <c r="P33" s="241" t="s">
        <v>186</v>
      </c>
      <c r="Q33" s="60">
        <v>75593</v>
      </c>
      <c r="R33" s="63">
        <v>5.9057031249999999E-3</v>
      </c>
      <c r="S33" s="789">
        <v>12044000</v>
      </c>
      <c r="T33" s="634">
        <v>0.94093749999999998</v>
      </c>
      <c r="U33" s="60">
        <v>680407</v>
      </c>
      <c r="V33" s="63">
        <v>5.3156796875000002E-2</v>
      </c>
      <c r="W33" s="77" t="s">
        <v>61</v>
      </c>
      <c r="X33" s="133" t="s">
        <v>61</v>
      </c>
      <c r="Y33" s="77" t="s">
        <v>61</v>
      </c>
      <c r="Z33" s="133" t="s">
        <v>61</v>
      </c>
      <c r="AA33" s="77" t="s">
        <v>61</v>
      </c>
      <c r="AB33" s="133" t="s">
        <v>61</v>
      </c>
      <c r="AC33" t="s">
        <v>185</v>
      </c>
      <c r="AD33" s="442"/>
      <c r="AE33" s="241"/>
      <c r="AF33" s="58" t="s">
        <v>61</v>
      </c>
      <c r="AG33" s="63"/>
      <c r="AH33" s="58">
        <v>2018</v>
      </c>
      <c r="AI33" s="58"/>
      <c r="AJ33" s="58"/>
      <c r="AK33" s="241" t="s">
        <v>150</v>
      </c>
      <c r="AM33" s="1">
        <f>VLOOKUP(A33,'CH1 graphs'!$G$1:$H$49,2,FALSE)</f>
        <v>1</v>
      </c>
    </row>
    <row r="34" spans="1:45" hidden="1">
      <c r="A34" s="52" t="s">
        <v>34</v>
      </c>
      <c r="B34" s="58" t="s">
        <v>180</v>
      </c>
      <c r="C34" s="51">
        <v>2018</v>
      </c>
      <c r="D34" s="240" t="s">
        <v>142</v>
      </c>
      <c r="E34" s="104" t="s">
        <v>168</v>
      </c>
      <c r="F34" s="442" t="s">
        <v>61</v>
      </c>
      <c r="G34" s="52" t="s">
        <v>187</v>
      </c>
      <c r="H34" s="241" t="s">
        <v>182</v>
      </c>
      <c r="I34" s="53" t="s">
        <v>61</v>
      </c>
      <c r="J34" s="81" t="s">
        <v>172</v>
      </c>
      <c r="K34" s="81" t="s">
        <v>61</v>
      </c>
      <c r="L34" s="81" t="s">
        <v>61</v>
      </c>
      <c r="M34" s="81" t="s">
        <v>61</v>
      </c>
      <c r="N34" s="81" t="s">
        <v>61</v>
      </c>
      <c r="O34" s="81" t="s">
        <v>61</v>
      </c>
      <c r="P34" s="836" t="s">
        <v>61</v>
      </c>
      <c r="Q34" s="81" t="s">
        <v>61</v>
      </c>
      <c r="R34" s="82" t="s">
        <v>61</v>
      </c>
      <c r="S34" s="235" t="s">
        <v>61</v>
      </c>
      <c r="T34" s="644" t="s">
        <v>61</v>
      </c>
      <c r="U34" s="235" t="s">
        <v>61</v>
      </c>
      <c r="V34" s="644" t="s">
        <v>61</v>
      </c>
      <c r="W34" s="784" t="s">
        <v>61</v>
      </c>
      <c r="X34" s="120" t="s">
        <v>61</v>
      </c>
      <c r="Y34" s="784" t="s">
        <v>61</v>
      </c>
      <c r="Z34" s="120" t="s">
        <v>61</v>
      </c>
      <c r="AA34" s="784" t="s">
        <v>61</v>
      </c>
      <c r="AB34" s="568" t="s">
        <v>61</v>
      </c>
      <c r="AC34" t="s">
        <v>61</v>
      </c>
      <c r="AD34" s="81"/>
      <c r="AE34" s="82"/>
      <c r="AF34" s="58" t="s">
        <v>61</v>
      </c>
      <c r="AG34" s="82" t="s">
        <v>61</v>
      </c>
      <c r="AH34" s="58">
        <v>2019</v>
      </c>
      <c r="AI34" s="58"/>
      <c r="AJ34" s="58"/>
      <c r="AK34" s="241" t="s">
        <v>150</v>
      </c>
      <c r="AM34" s="1">
        <f>VLOOKUP(A34,'CH1 graphs'!$G$1:$H$49,2,FALSE)</f>
        <v>1</v>
      </c>
    </row>
    <row r="35" spans="1:45" hidden="1">
      <c r="A35" s="52" t="s">
        <v>34</v>
      </c>
      <c r="B35" s="58" t="s">
        <v>180</v>
      </c>
      <c r="C35" s="51">
        <v>2019</v>
      </c>
      <c r="D35" s="240" t="s">
        <v>142</v>
      </c>
      <c r="E35" s="52" t="s">
        <v>142</v>
      </c>
      <c r="F35" s="442" t="s">
        <v>142</v>
      </c>
      <c r="G35" s="52" t="s">
        <v>170</v>
      </c>
      <c r="H35" s="241" t="s">
        <v>171</v>
      </c>
      <c r="I35" s="53" t="s">
        <v>145</v>
      </c>
      <c r="J35" s="52"/>
      <c r="K35" s="52"/>
      <c r="L35" s="158">
        <v>43678</v>
      </c>
      <c r="M35" s="73">
        <v>31825000</v>
      </c>
      <c r="N35" s="73">
        <v>903937</v>
      </c>
      <c r="O35" s="61">
        <f>N35/M35</f>
        <v>2.8403362136684995E-2</v>
      </c>
      <c r="P35" s="241" t="s">
        <v>188</v>
      </c>
      <c r="Q35" s="73">
        <v>561836</v>
      </c>
      <c r="R35" s="63">
        <v>0.62</v>
      </c>
      <c r="S35" s="73">
        <v>148727</v>
      </c>
      <c r="T35" s="63">
        <v>0.164532484011607</v>
      </c>
      <c r="U35" s="73">
        <v>193374</v>
      </c>
      <c r="V35" s="63">
        <v>0.21</v>
      </c>
      <c r="W35" s="77">
        <v>271607</v>
      </c>
      <c r="X35" s="133">
        <v>0.3</v>
      </c>
      <c r="Y35" s="77">
        <v>290229</v>
      </c>
      <c r="Z35" s="133">
        <v>0.32</v>
      </c>
      <c r="AA35" s="77">
        <v>0</v>
      </c>
      <c r="AB35" s="133">
        <v>0</v>
      </c>
      <c r="AC35" t="s">
        <v>185</v>
      </c>
      <c r="AD35" s="442"/>
      <c r="AE35" s="241"/>
      <c r="AF35" s="58" t="s">
        <v>153</v>
      </c>
      <c r="AG35" s="63"/>
      <c r="AH35" s="58">
        <v>2020</v>
      </c>
      <c r="AI35" s="58"/>
      <c r="AJ35" s="58"/>
      <c r="AK35" s="241" t="s">
        <v>150</v>
      </c>
      <c r="AM35" s="1">
        <f>VLOOKUP(A35,'CH1 graphs'!$G$1:$H$49,2,FALSE)</f>
        <v>1</v>
      </c>
    </row>
    <row r="36" spans="1:45" hidden="1">
      <c r="A36" s="52" t="s">
        <v>34</v>
      </c>
      <c r="B36" s="58" t="s">
        <v>180</v>
      </c>
      <c r="C36" s="51">
        <v>2020</v>
      </c>
      <c r="D36" s="240" t="s">
        <v>142</v>
      </c>
      <c r="E36" s="52" t="s">
        <v>142</v>
      </c>
      <c r="F36" s="442" t="s">
        <v>142</v>
      </c>
      <c r="G36" s="52" t="s">
        <v>174</v>
      </c>
      <c r="H36" s="241" t="s">
        <v>189</v>
      </c>
      <c r="I36" s="53" t="s">
        <v>145</v>
      </c>
      <c r="J36" s="52"/>
      <c r="K36" s="52"/>
      <c r="L36" s="158">
        <v>43678</v>
      </c>
      <c r="M36" s="73">
        <v>31825000</v>
      </c>
      <c r="N36" s="73">
        <v>903937</v>
      </c>
      <c r="O36" s="61">
        <v>2.8403362136684995E-2</v>
      </c>
      <c r="P36" s="241" t="s">
        <v>188</v>
      </c>
      <c r="Q36" s="73">
        <v>561836</v>
      </c>
      <c r="R36" s="63">
        <v>0.62</v>
      </c>
      <c r="S36" s="73">
        <v>148727</v>
      </c>
      <c r="T36" s="63">
        <v>0.164532484011607</v>
      </c>
      <c r="U36" s="73">
        <v>193374</v>
      </c>
      <c r="V36" s="63">
        <v>0.21</v>
      </c>
      <c r="W36" s="77">
        <v>271607</v>
      </c>
      <c r="X36" s="133">
        <v>0.3</v>
      </c>
      <c r="Y36" s="77">
        <v>290229</v>
      </c>
      <c r="Z36" s="133">
        <v>0.32</v>
      </c>
      <c r="AA36" s="77">
        <v>0</v>
      </c>
      <c r="AB36" s="133">
        <v>0</v>
      </c>
      <c r="AC36" t="s">
        <v>185</v>
      </c>
      <c r="AD36" s="442"/>
      <c r="AE36" s="241"/>
      <c r="AF36" s="58" t="s">
        <v>153</v>
      </c>
      <c r="AG36" s="58"/>
      <c r="AH36" s="58">
        <v>2021</v>
      </c>
      <c r="AI36" s="58"/>
      <c r="AJ36" s="58" t="s">
        <v>190</v>
      </c>
      <c r="AK36" s="241" t="s">
        <v>150</v>
      </c>
      <c r="AM36" s="1">
        <f>VLOOKUP(A36,'CH1 graphs'!$G$1:$H$49,2,FALSE)</f>
        <v>1</v>
      </c>
    </row>
    <row r="37" spans="1:45" hidden="1">
      <c r="A37" s="52" t="s">
        <v>34</v>
      </c>
      <c r="B37" s="58" t="s">
        <v>180</v>
      </c>
      <c r="C37" s="51">
        <v>2021</v>
      </c>
      <c r="D37" s="240" t="s">
        <v>142</v>
      </c>
      <c r="E37" s="52" t="s">
        <v>142</v>
      </c>
      <c r="F37" s="442" t="s">
        <v>142</v>
      </c>
      <c r="G37" s="52" t="s">
        <v>174</v>
      </c>
      <c r="H37" s="241" t="s">
        <v>191</v>
      </c>
      <c r="I37" s="53" t="s">
        <v>145</v>
      </c>
      <c r="J37" s="52"/>
      <c r="K37" s="52"/>
      <c r="L37" s="158">
        <v>44348</v>
      </c>
      <c r="M37" s="73">
        <v>32097671</v>
      </c>
      <c r="N37" s="73">
        <v>2750124</v>
      </c>
      <c r="O37" s="61">
        <v>8.5679861320779316E-2</v>
      </c>
      <c r="P37" s="556" t="s">
        <v>192</v>
      </c>
      <c r="Q37" s="73">
        <v>1583997</v>
      </c>
      <c r="R37" s="63">
        <v>0.57999999999999996</v>
      </c>
      <c r="S37" s="73">
        <v>482824</v>
      </c>
      <c r="T37" s="63">
        <v>0.17556444727583193</v>
      </c>
      <c r="U37" s="73">
        <v>683303</v>
      </c>
      <c r="V37" s="63">
        <v>0.25</v>
      </c>
      <c r="W37" s="77">
        <v>1167337</v>
      </c>
      <c r="X37" s="133">
        <v>0.42</v>
      </c>
      <c r="Y37" s="77">
        <v>416660</v>
      </c>
      <c r="Z37" s="133">
        <v>0.15</v>
      </c>
      <c r="AA37" s="77">
        <v>0</v>
      </c>
      <c r="AB37" s="133">
        <v>0</v>
      </c>
      <c r="AC37" t="s">
        <v>185</v>
      </c>
      <c r="AD37" s="442"/>
      <c r="AE37" s="241"/>
      <c r="AF37" s="58" t="s">
        <v>153</v>
      </c>
      <c r="AG37" s="58"/>
      <c r="AH37" s="58">
        <v>2022</v>
      </c>
      <c r="AI37" s="58"/>
      <c r="AJ37" s="58"/>
      <c r="AK37" s="241" t="s">
        <v>150</v>
      </c>
      <c r="AM37" s="1">
        <f>VLOOKUP(A37,'CH1 graphs'!$G$1:$H$49,2,FALSE)</f>
        <v>1</v>
      </c>
      <c r="AQ37" s="42"/>
    </row>
    <row r="38" spans="1:45" hidden="1">
      <c r="A38" s="52" t="s">
        <v>34</v>
      </c>
      <c r="B38" s="58" t="s">
        <v>180</v>
      </c>
      <c r="C38" s="51">
        <v>2022</v>
      </c>
      <c r="D38" s="240" t="s">
        <v>142</v>
      </c>
      <c r="E38" s="52" t="s">
        <v>142</v>
      </c>
      <c r="F38" s="442" t="s">
        <v>142</v>
      </c>
      <c r="G38" s="52" t="s">
        <v>174</v>
      </c>
      <c r="H38" s="241" t="s">
        <v>193</v>
      </c>
      <c r="I38" s="53" t="s">
        <v>145</v>
      </c>
      <c r="J38" s="52"/>
      <c r="K38" s="650" t="s">
        <v>194</v>
      </c>
      <c r="L38" s="158">
        <v>44348</v>
      </c>
      <c r="M38" s="59">
        <v>32097671</v>
      </c>
      <c r="N38" s="532">
        <v>2750124</v>
      </c>
      <c r="O38" s="777">
        <v>0.09</v>
      </c>
      <c r="P38" s="556" t="s">
        <v>192</v>
      </c>
      <c r="Q38" s="533">
        <v>1583997</v>
      </c>
      <c r="R38" s="63">
        <v>0.57999999999999996</v>
      </c>
      <c r="S38" s="533">
        <v>482824</v>
      </c>
      <c r="T38" s="63">
        <v>0.17556444727583193</v>
      </c>
      <c r="U38" s="533">
        <v>683303</v>
      </c>
      <c r="V38" s="63">
        <v>0.25</v>
      </c>
      <c r="W38" s="77">
        <v>1167337</v>
      </c>
      <c r="X38" s="133">
        <v>0.42</v>
      </c>
      <c r="Y38" s="77">
        <v>416660</v>
      </c>
      <c r="Z38" s="133">
        <v>0.15</v>
      </c>
      <c r="AA38" s="77">
        <v>0</v>
      </c>
      <c r="AB38" s="133">
        <v>0</v>
      </c>
      <c r="AC38" t="s">
        <v>185</v>
      </c>
      <c r="AD38" s="442"/>
      <c r="AE38" s="241"/>
      <c r="AF38" s="58" t="s">
        <v>153</v>
      </c>
      <c r="AG38" s="58"/>
      <c r="AH38" s="58">
        <v>2023</v>
      </c>
      <c r="AI38" s="58" t="s">
        <v>195</v>
      </c>
      <c r="AJ38" s="58"/>
      <c r="AK38" s="241" t="s">
        <v>150</v>
      </c>
      <c r="AM38" s="1">
        <f>VLOOKUP(A38,'CH1 graphs'!$G$1:$H$49,2,FALSE)</f>
        <v>1</v>
      </c>
      <c r="AP38" s="330">
        <f>Q38-Q37</f>
        <v>0</v>
      </c>
      <c r="AQ38" s="42">
        <f>(Q38-Q37)/Q37</f>
        <v>0</v>
      </c>
      <c r="AR38">
        <f>Y38-Y37</f>
        <v>0</v>
      </c>
      <c r="AS38" s="1">
        <f>AR38/Y37</f>
        <v>0</v>
      </c>
    </row>
    <row r="39" spans="1:45" s="11" customFormat="1" hidden="1">
      <c r="A39" s="96" t="s">
        <v>34</v>
      </c>
      <c r="B39" s="95" t="s">
        <v>180</v>
      </c>
      <c r="C39" s="47">
        <v>2023</v>
      </c>
      <c r="D39" s="867" t="s">
        <v>142</v>
      </c>
      <c r="E39" s="214" t="s">
        <v>168</v>
      </c>
      <c r="F39" s="671" t="s">
        <v>61</v>
      </c>
      <c r="G39" s="96" t="s">
        <v>174</v>
      </c>
      <c r="H39" s="868" t="s">
        <v>193</v>
      </c>
      <c r="I39" s="55" t="s">
        <v>61</v>
      </c>
      <c r="J39" s="216" t="s">
        <v>172</v>
      </c>
      <c r="K39" s="216" t="s">
        <v>61</v>
      </c>
      <c r="L39" s="216" t="s">
        <v>61</v>
      </c>
      <c r="M39" s="216" t="s">
        <v>61</v>
      </c>
      <c r="N39" s="216" t="s">
        <v>61</v>
      </c>
      <c r="O39" s="216" t="s">
        <v>61</v>
      </c>
      <c r="P39" s="871" t="s">
        <v>61</v>
      </c>
      <c r="Q39" s="216" t="s">
        <v>61</v>
      </c>
      <c r="R39" s="215" t="s">
        <v>61</v>
      </c>
      <c r="S39" s="237" t="s">
        <v>61</v>
      </c>
      <c r="T39" s="645" t="s">
        <v>61</v>
      </c>
      <c r="U39" s="237" t="s">
        <v>61</v>
      </c>
      <c r="V39" s="645" t="s">
        <v>61</v>
      </c>
      <c r="W39" s="872" t="s">
        <v>61</v>
      </c>
      <c r="X39" s="672" t="s">
        <v>61</v>
      </c>
      <c r="Y39" s="872" t="s">
        <v>61</v>
      </c>
      <c r="Z39" s="672" t="s">
        <v>61</v>
      </c>
      <c r="AA39" s="872" t="s">
        <v>61</v>
      </c>
      <c r="AB39" s="673" t="s">
        <v>61</v>
      </c>
      <c r="AC39" s="11" t="s">
        <v>61</v>
      </c>
      <c r="AD39" s="216"/>
      <c r="AE39" s="215"/>
      <c r="AF39" s="95" t="s">
        <v>61</v>
      </c>
      <c r="AG39" s="215" t="s">
        <v>61</v>
      </c>
      <c r="AH39" s="95">
        <v>2023</v>
      </c>
      <c r="AI39" s="95"/>
      <c r="AJ39" s="95"/>
      <c r="AK39" s="868" t="s">
        <v>165</v>
      </c>
      <c r="AL39" s="12"/>
      <c r="AM39" s="12">
        <f>VLOOKUP(A39,'CH1 graphs'!$G$1:$H$49,2,FALSE)</f>
        <v>1</v>
      </c>
      <c r="AN39" s="12"/>
      <c r="AO39" s="12"/>
      <c r="AQ39" s="12"/>
      <c r="AS39" s="12"/>
    </row>
    <row r="40" spans="1:45" hidden="1">
      <c r="A40" t="s">
        <v>196</v>
      </c>
      <c r="B40" s="1" t="s">
        <v>102</v>
      </c>
      <c r="C40" s="5">
        <v>2016</v>
      </c>
      <c r="D40" s="240" t="s">
        <v>168</v>
      </c>
      <c r="E40" s="52" t="s">
        <v>61</v>
      </c>
      <c r="F40" s="442" t="s">
        <v>61</v>
      </c>
      <c r="G40" s="52" t="s">
        <v>61</v>
      </c>
      <c r="H40" s="241" t="s">
        <v>169</v>
      </c>
      <c r="I40" s="53" t="s">
        <v>61</v>
      </c>
      <c r="J40" s="52" t="s">
        <v>61</v>
      </c>
      <c r="K40" s="52" t="s">
        <v>61</v>
      </c>
      <c r="L40" s="52" t="s">
        <v>61</v>
      </c>
      <c r="M40" s="451" t="s">
        <v>61</v>
      </c>
      <c r="N40" s="52" t="s">
        <v>61</v>
      </c>
      <c r="O40" s="103" t="s">
        <v>61</v>
      </c>
      <c r="P40" s="241" t="s">
        <v>61</v>
      </c>
      <c r="Q40" s="451" t="s">
        <v>61</v>
      </c>
      <c r="R40" s="58" t="s">
        <v>61</v>
      </c>
      <c r="S40" s="52" t="s">
        <v>61</v>
      </c>
      <c r="T40" s="58" t="s">
        <v>61</v>
      </c>
      <c r="U40" s="52" t="s">
        <v>61</v>
      </c>
      <c r="V40" s="58" t="s">
        <v>61</v>
      </c>
      <c r="W40" s="77" t="s">
        <v>61</v>
      </c>
      <c r="X40" s="133" t="s">
        <v>61</v>
      </c>
      <c r="Y40" s="77" t="s">
        <v>61</v>
      </c>
      <c r="Z40" s="133" t="s">
        <v>61</v>
      </c>
      <c r="AA40" s="77" t="s">
        <v>61</v>
      </c>
      <c r="AB40" s="133" t="s">
        <v>61</v>
      </c>
      <c r="AC40" t="s">
        <v>61</v>
      </c>
      <c r="AD40" s="52"/>
      <c r="AE40" s="58"/>
      <c r="AF40" s="58" t="s">
        <v>61</v>
      </c>
      <c r="AG40" s="58" t="s">
        <v>61</v>
      </c>
      <c r="AH40" s="1">
        <v>2017</v>
      </c>
      <c r="AK40" s="241" t="s">
        <v>150</v>
      </c>
    </row>
    <row r="41" spans="1:45" hidden="1">
      <c r="A41" t="s">
        <v>196</v>
      </c>
      <c r="B41" s="1" t="s">
        <v>102</v>
      </c>
      <c r="C41" s="5">
        <v>2017</v>
      </c>
      <c r="D41" s="240" t="s">
        <v>168</v>
      </c>
      <c r="E41" s="52" t="s">
        <v>61</v>
      </c>
      <c r="F41" s="442" t="s">
        <v>61</v>
      </c>
      <c r="G41" s="52" t="s">
        <v>61</v>
      </c>
      <c r="H41" s="241" t="s">
        <v>169</v>
      </c>
      <c r="I41" s="53" t="s">
        <v>61</v>
      </c>
      <c r="J41" s="52" t="s">
        <v>61</v>
      </c>
      <c r="K41" s="52" t="s">
        <v>61</v>
      </c>
      <c r="L41" s="52" t="s">
        <v>61</v>
      </c>
      <c r="M41" s="451" t="s">
        <v>61</v>
      </c>
      <c r="N41" s="52" t="s">
        <v>61</v>
      </c>
      <c r="O41" s="103" t="s">
        <v>61</v>
      </c>
      <c r="P41" s="241" t="s">
        <v>61</v>
      </c>
      <c r="Q41" s="451" t="s">
        <v>61</v>
      </c>
      <c r="R41" s="58" t="s">
        <v>61</v>
      </c>
      <c r="S41" s="52" t="s">
        <v>61</v>
      </c>
      <c r="T41" s="58" t="s">
        <v>61</v>
      </c>
      <c r="U41" s="52" t="s">
        <v>61</v>
      </c>
      <c r="V41" s="58" t="s">
        <v>61</v>
      </c>
      <c r="W41" s="77" t="s">
        <v>61</v>
      </c>
      <c r="X41" s="133" t="s">
        <v>61</v>
      </c>
      <c r="Y41" s="77" t="s">
        <v>61</v>
      </c>
      <c r="Z41" s="133" t="s">
        <v>61</v>
      </c>
      <c r="AA41" s="77" t="s">
        <v>61</v>
      </c>
      <c r="AB41" s="133" t="s">
        <v>61</v>
      </c>
      <c r="AC41" t="s">
        <v>61</v>
      </c>
      <c r="AD41" s="52"/>
      <c r="AE41" s="58"/>
      <c r="AF41" s="58" t="s">
        <v>61</v>
      </c>
      <c r="AG41" s="58" t="s">
        <v>61</v>
      </c>
      <c r="AH41" s="1">
        <v>2018</v>
      </c>
      <c r="AK41" s="241" t="s">
        <v>150</v>
      </c>
    </row>
    <row r="42" spans="1:45" hidden="1">
      <c r="A42" t="s">
        <v>196</v>
      </c>
      <c r="B42" s="1" t="s">
        <v>102</v>
      </c>
      <c r="C42" s="5">
        <v>2018</v>
      </c>
      <c r="D42" s="240" t="s">
        <v>168</v>
      </c>
      <c r="E42" s="52" t="s">
        <v>61</v>
      </c>
      <c r="F42" s="442" t="s">
        <v>61</v>
      </c>
      <c r="G42" s="52" t="s">
        <v>61</v>
      </c>
      <c r="H42" s="241" t="s">
        <v>169</v>
      </c>
      <c r="I42" s="53" t="s">
        <v>61</v>
      </c>
      <c r="J42" s="52" t="s">
        <v>61</v>
      </c>
      <c r="K42" s="52" t="s">
        <v>61</v>
      </c>
      <c r="L42" s="52" t="s">
        <v>61</v>
      </c>
      <c r="M42" s="451" t="s">
        <v>61</v>
      </c>
      <c r="N42" s="52" t="s">
        <v>61</v>
      </c>
      <c r="O42" s="103" t="s">
        <v>61</v>
      </c>
      <c r="P42" s="241" t="s">
        <v>61</v>
      </c>
      <c r="Q42" s="451" t="s">
        <v>61</v>
      </c>
      <c r="R42" s="58" t="s">
        <v>61</v>
      </c>
      <c r="S42" s="52" t="s">
        <v>61</v>
      </c>
      <c r="T42" s="58" t="s">
        <v>61</v>
      </c>
      <c r="U42" s="52" t="s">
        <v>61</v>
      </c>
      <c r="V42" s="58" t="s">
        <v>61</v>
      </c>
      <c r="W42" s="77" t="s">
        <v>61</v>
      </c>
      <c r="X42" s="133" t="s">
        <v>61</v>
      </c>
      <c r="Y42" s="77" t="s">
        <v>61</v>
      </c>
      <c r="Z42" s="133" t="s">
        <v>61</v>
      </c>
      <c r="AA42" s="77" t="s">
        <v>61</v>
      </c>
      <c r="AB42" s="133" t="s">
        <v>61</v>
      </c>
      <c r="AC42" t="s">
        <v>61</v>
      </c>
      <c r="AD42" s="52"/>
      <c r="AE42" s="58"/>
      <c r="AF42" s="58" t="s">
        <v>61</v>
      </c>
      <c r="AG42" s="58" t="s">
        <v>61</v>
      </c>
      <c r="AH42" s="1">
        <v>2019</v>
      </c>
      <c r="AK42" s="241" t="s">
        <v>150</v>
      </c>
    </row>
    <row r="43" spans="1:45" hidden="1">
      <c r="A43" t="s">
        <v>196</v>
      </c>
      <c r="B43" s="1" t="s">
        <v>102</v>
      </c>
      <c r="C43" s="5">
        <v>2019</v>
      </c>
      <c r="D43" s="240" t="s">
        <v>168</v>
      </c>
      <c r="E43" s="52" t="s">
        <v>61</v>
      </c>
      <c r="F43" s="442" t="s">
        <v>61</v>
      </c>
      <c r="G43" s="52" t="s">
        <v>61</v>
      </c>
      <c r="H43" s="241" t="s">
        <v>169</v>
      </c>
      <c r="I43" s="53" t="s">
        <v>61</v>
      </c>
      <c r="J43" s="52" t="s">
        <v>61</v>
      </c>
      <c r="K43" s="52" t="s">
        <v>61</v>
      </c>
      <c r="L43" s="52" t="s">
        <v>61</v>
      </c>
      <c r="M43" s="451" t="s">
        <v>61</v>
      </c>
      <c r="N43" s="52" t="s">
        <v>61</v>
      </c>
      <c r="O43" s="103" t="s">
        <v>61</v>
      </c>
      <c r="P43" s="241" t="s">
        <v>61</v>
      </c>
      <c r="Q43" s="451" t="s">
        <v>61</v>
      </c>
      <c r="R43" s="58" t="s">
        <v>61</v>
      </c>
      <c r="S43" s="52" t="s">
        <v>61</v>
      </c>
      <c r="T43" s="58" t="s">
        <v>61</v>
      </c>
      <c r="U43" s="52" t="s">
        <v>61</v>
      </c>
      <c r="V43" s="58" t="s">
        <v>61</v>
      </c>
      <c r="W43" s="77" t="s">
        <v>61</v>
      </c>
      <c r="X43" s="133" t="s">
        <v>61</v>
      </c>
      <c r="Y43" s="77" t="s">
        <v>61</v>
      </c>
      <c r="Z43" s="133" t="s">
        <v>61</v>
      </c>
      <c r="AA43" s="77" t="s">
        <v>61</v>
      </c>
      <c r="AB43" s="133" t="s">
        <v>61</v>
      </c>
      <c r="AC43" t="s">
        <v>61</v>
      </c>
      <c r="AD43" s="52"/>
      <c r="AE43" s="58"/>
      <c r="AF43" s="58" t="s">
        <v>61</v>
      </c>
      <c r="AG43" s="58" t="s">
        <v>61</v>
      </c>
      <c r="AH43" s="1">
        <v>2020</v>
      </c>
      <c r="AK43" s="241" t="s">
        <v>150</v>
      </c>
    </row>
    <row r="44" spans="1:45" hidden="1">
      <c r="A44" t="s">
        <v>196</v>
      </c>
      <c r="B44" s="1" t="s">
        <v>102</v>
      </c>
      <c r="C44" s="5">
        <v>2020</v>
      </c>
      <c r="D44" s="240" t="s">
        <v>168</v>
      </c>
      <c r="E44" s="52" t="s">
        <v>61</v>
      </c>
      <c r="F44" s="442" t="s">
        <v>61</v>
      </c>
      <c r="G44" s="52" t="s">
        <v>61</v>
      </c>
      <c r="H44" s="241" t="s">
        <v>169</v>
      </c>
      <c r="I44" s="53" t="s">
        <v>61</v>
      </c>
      <c r="J44" s="52" t="s">
        <v>61</v>
      </c>
      <c r="K44" s="52" t="s">
        <v>61</v>
      </c>
      <c r="L44" s="52" t="s">
        <v>61</v>
      </c>
      <c r="M44" s="451" t="s">
        <v>61</v>
      </c>
      <c r="N44" s="52" t="s">
        <v>61</v>
      </c>
      <c r="O44" s="103" t="s">
        <v>61</v>
      </c>
      <c r="P44" s="241" t="s">
        <v>61</v>
      </c>
      <c r="Q44" s="451" t="s">
        <v>61</v>
      </c>
      <c r="R44" s="58" t="s">
        <v>61</v>
      </c>
      <c r="S44" s="52" t="s">
        <v>61</v>
      </c>
      <c r="T44" s="58" t="s">
        <v>61</v>
      </c>
      <c r="U44" s="52" t="s">
        <v>61</v>
      </c>
      <c r="V44" s="58" t="s">
        <v>61</v>
      </c>
      <c r="W44" s="77" t="s">
        <v>61</v>
      </c>
      <c r="X44" s="133" t="s">
        <v>61</v>
      </c>
      <c r="Y44" s="77" t="s">
        <v>61</v>
      </c>
      <c r="Z44" s="133" t="s">
        <v>61</v>
      </c>
      <c r="AA44" s="77" t="s">
        <v>61</v>
      </c>
      <c r="AB44" s="133" t="s">
        <v>61</v>
      </c>
      <c r="AC44" t="s">
        <v>61</v>
      </c>
      <c r="AD44" s="52"/>
      <c r="AE44" s="58"/>
      <c r="AF44" s="58" t="s">
        <v>61</v>
      </c>
      <c r="AG44" s="58" t="s">
        <v>61</v>
      </c>
      <c r="AH44" s="1">
        <v>2021</v>
      </c>
      <c r="AK44" s="241" t="s">
        <v>150</v>
      </c>
    </row>
    <row r="45" spans="1:45" hidden="1">
      <c r="A45" t="s">
        <v>196</v>
      </c>
      <c r="B45" s="1" t="s">
        <v>102</v>
      </c>
      <c r="C45" s="5">
        <v>2021</v>
      </c>
      <c r="D45" s="240" t="s">
        <v>168</v>
      </c>
      <c r="E45" s="52" t="s">
        <v>61</v>
      </c>
      <c r="F45" s="442" t="s">
        <v>61</v>
      </c>
      <c r="G45" s="52" t="s">
        <v>61</v>
      </c>
      <c r="H45" s="241" t="s">
        <v>169</v>
      </c>
      <c r="I45" s="53" t="s">
        <v>61</v>
      </c>
      <c r="J45" s="52" t="s">
        <v>61</v>
      </c>
      <c r="K45" s="52" t="s">
        <v>61</v>
      </c>
      <c r="L45" s="52" t="s">
        <v>61</v>
      </c>
      <c r="M45" s="451" t="s">
        <v>61</v>
      </c>
      <c r="N45" s="52" t="s">
        <v>61</v>
      </c>
      <c r="O45" s="103" t="s">
        <v>61</v>
      </c>
      <c r="P45" s="241" t="s">
        <v>61</v>
      </c>
      <c r="Q45" s="451" t="s">
        <v>61</v>
      </c>
      <c r="R45" s="58" t="s">
        <v>61</v>
      </c>
      <c r="S45" s="52" t="s">
        <v>61</v>
      </c>
      <c r="T45" s="58" t="s">
        <v>61</v>
      </c>
      <c r="U45" s="52" t="s">
        <v>61</v>
      </c>
      <c r="V45" s="58" t="s">
        <v>61</v>
      </c>
      <c r="W45" s="77" t="s">
        <v>61</v>
      </c>
      <c r="X45" s="133" t="s">
        <v>61</v>
      </c>
      <c r="Y45" s="77" t="s">
        <v>61</v>
      </c>
      <c r="Z45" s="133" t="s">
        <v>61</v>
      </c>
      <c r="AA45" s="77" t="s">
        <v>61</v>
      </c>
      <c r="AB45" s="133" t="s">
        <v>61</v>
      </c>
      <c r="AC45" t="s">
        <v>61</v>
      </c>
      <c r="AD45" s="52"/>
      <c r="AE45" s="58"/>
      <c r="AF45" s="58" t="s">
        <v>61</v>
      </c>
      <c r="AG45" s="58" t="s">
        <v>61</v>
      </c>
      <c r="AH45" s="1">
        <v>2022</v>
      </c>
      <c r="AK45" s="241" t="s">
        <v>150</v>
      </c>
    </row>
    <row r="46" spans="1:45" s="11" customFormat="1" hidden="1">
      <c r="A46" s="11" t="s">
        <v>196</v>
      </c>
      <c r="B46" s="12" t="s">
        <v>102</v>
      </c>
      <c r="C46" s="4">
        <v>2022</v>
      </c>
      <c r="D46" s="867" t="s">
        <v>168</v>
      </c>
      <c r="E46" s="96" t="s">
        <v>61</v>
      </c>
      <c r="F46" s="671" t="s">
        <v>61</v>
      </c>
      <c r="G46" s="96" t="s">
        <v>61</v>
      </c>
      <c r="H46" s="868" t="s">
        <v>169</v>
      </c>
      <c r="I46" s="55" t="s">
        <v>61</v>
      </c>
      <c r="J46" s="96" t="s">
        <v>61</v>
      </c>
      <c r="K46" s="96" t="s">
        <v>61</v>
      </c>
      <c r="L46" s="96" t="s">
        <v>61</v>
      </c>
      <c r="M46" s="869" t="s">
        <v>61</v>
      </c>
      <c r="N46" s="96" t="s">
        <v>61</v>
      </c>
      <c r="O46" s="870" t="s">
        <v>61</v>
      </c>
      <c r="P46" s="868" t="s">
        <v>61</v>
      </c>
      <c r="Q46" s="869" t="s">
        <v>61</v>
      </c>
      <c r="R46" s="95" t="s">
        <v>61</v>
      </c>
      <c r="S46" s="96" t="s">
        <v>61</v>
      </c>
      <c r="T46" s="95" t="s">
        <v>61</v>
      </c>
      <c r="U46" s="96" t="s">
        <v>61</v>
      </c>
      <c r="V46" s="95" t="s">
        <v>61</v>
      </c>
      <c r="W46" s="694" t="s">
        <v>61</v>
      </c>
      <c r="X46" s="674" t="s">
        <v>61</v>
      </c>
      <c r="Y46" s="694" t="s">
        <v>61</v>
      </c>
      <c r="Z46" s="674" t="s">
        <v>61</v>
      </c>
      <c r="AA46" s="694" t="s">
        <v>61</v>
      </c>
      <c r="AB46" s="674" t="s">
        <v>61</v>
      </c>
      <c r="AC46" s="11" t="s">
        <v>61</v>
      </c>
      <c r="AD46" s="96"/>
      <c r="AE46" s="95"/>
      <c r="AF46" s="95" t="s">
        <v>61</v>
      </c>
      <c r="AG46" s="95" t="s">
        <v>61</v>
      </c>
      <c r="AH46" s="12">
        <v>2023</v>
      </c>
      <c r="AI46" s="95"/>
      <c r="AJ46" s="95"/>
      <c r="AK46" s="868" t="s">
        <v>150</v>
      </c>
      <c r="AL46" s="12"/>
      <c r="AM46" s="12"/>
      <c r="AN46" s="12"/>
      <c r="AO46" s="12"/>
      <c r="AQ46" s="12"/>
      <c r="AS46" s="12"/>
    </row>
    <row r="47" spans="1:45" hidden="1">
      <c r="A47" s="52" t="s">
        <v>197</v>
      </c>
      <c r="B47" s="58" t="s">
        <v>167</v>
      </c>
      <c r="C47" s="51">
        <v>2016</v>
      </c>
      <c r="D47" s="240" t="s">
        <v>168</v>
      </c>
      <c r="E47" s="52" t="s">
        <v>61</v>
      </c>
      <c r="F47" s="442" t="s">
        <v>61</v>
      </c>
      <c r="G47" s="52" t="s">
        <v>61</v>
      </c>
      <c r="H47" s="241" t="s">
        <v>169</v>
      </c>
      <c r="I47" s="53" t="s">
        <v>61</v>
      </c>
      <c r="J47" s="52" t="s">
        <v>61</v>
      </c>
      <c r="K47" s="52" t="s">
        <v>61</v>
      </c>
      <c r="L47" s="52" t="s">
        <v>61</v>
      </c>
      <c r="M47" s="451" t="s">
        <v>61</v>
      </c>
      <c r="N47" s="52" t="s">
        <v>61</v>
      </c>
      <c r="O47" s="103" t="s">
        <v>61</v>
      </c>
      <c r="P47" s="241" t="s">
        <v>61</v>
      </c>
      <c r="Q47" s="451" t="s">
        <v>61</v>
      </c>
      <c r="R47" s="58" t="s">
        <v>61</v>
      </c>
      <c r="S47" s="52" t="s">
        <v>61</v>
      </c>
      <c r="T47" s="58" t="s">
        <v>61</v>
      </c>
      <c r="U47" s="52" t="s">
        <v>61</v>
      </c>
      <c r="V47" s="58" t="s">
        <v>61</v>
      </c>
      <c r="W47" s="77" t="s">
        <v>61</v>
      </c>
      <c r="X47" s="133" t="s">
        <v>61</v>
      </c>
      <c r="Y47" s="77" t="s">
        <v>61</v>
      </c>
      <c r="Z47" s="133" t="s">
        <v>61</v>
      </c>
      <c r="AA47" s="77" t="s">
        <v>61</v>
      </c>
      <c r="AB47" s="133" t="s">
        <v>61</v>
      </c>
      <c r="AC47" t="s">
        <v>61</v>
      </c>
      <c r="AD47" s="52"/>
      <c r="AE47" s="58"/>
      <c r="AF47" s="58" t="s">
        <v>61</v>
      </c>
      <c r="AG47" s="58" t="s">
        <v>61</v>
      </c>
      <c r="AH47" s="863">
        <v>2017</v>
      </c>
      <c r="AI47" s="58"/>
      <c r="AJ47" s="58"/>
      <c r="AK47" s="241" t="s">
        <v>150</v>
      </c>
    </row>
    <row r="48" spans="1:45" hidden="1">
      <c r="A48" s="52" t="s">
        <v>197</v>
      </c>
      <c r="B48" s="58" t="s">
        <v>167</v>
      </c>
      <c r="C48" s="51">
        <v>2017</v>
      </c>
      <c r="D48" s="240" t="s">
        <v>168</v>
      </c>
      <c r="E48" s="52" t="s">
        <v>61</v>
      </c>
      <c r="F48" s="442" t="s">
        <v>61</v>
      </c>
      <c r="G48" s="52" t="s">
        <v>61</v>
      </c>
      <c r="H48" s="241" t="s">
        <v>169</v>
      </c>
      <c r="I48" s="53" t="s">
        <v>61</v>
      </c>
      <c r="J48" s="52" t="s">
        <v>61</v>
      </c>
      <c r="K48" s="52" t="s">
        <v>61</v>
      </c>
      <c r="L48" s="52" t="s">
        <v>61</v>
      </c>
      <c r="M48" s="451" t="s">
        <v>61</v>
      </c>
      <c r="N48" s="52" t="s">
        <v>61</v>
      </c>
      <c r="O48" s="103" t="s">
        <v>61</v>
      </c>
      <c r="P48" s="241" t="s">
        <v>61</v>
      </c>
      <c r="Q48" s="451" t="s">
        <v>61</v>
      </c>
      <c r="R48" s="58" t="s">
        <v>61</v>
      </c>
      <c r="S48" s="52" t="s">
        <v>61</v>
      </c>
      <c r="T48" s="58" t="s">
        <v>61</v>
      </c>
      <c r="U48" s="52" t="s">
        <v>61</v>
      </c>
      <c r="V48" s="58" t="s">
        <v>61</v>
      </c>
      <c r="W48" s="77" t="s">
        <v>61</v>
      </c>
      <c r="X48" s="133" t="s">
        <v>61</v>
      </c>
      <c r="Y48" s="77" t="s">
        <v>61</v>
      </c>
      <c r="Z48" s="133" t="s">
        <v>61</v>
      </c>
      <c r="AA48" s="77" t="s">
        <v>61</v>
      </c>
      <c r="AB48" s="133" t="s">
        <v>61</v>
      </c>
      <c r="AC48" t="s">
        <v>61</v>
      </c>
      <c r="AD48" s="52"/>
      <c r="AE48" s="58"/>
      <c r="AF48" s="58" t="s">
        <v>61</v>
      </c>
      <c r="AG48" s="58" t="s">
        <v>61</v>
      </c>
      <c r="AH48" s="58">
        <v>2018</v>
      </c>
      <c r="AI48" s="58"/>
      <c r="AJ48" s="58"/>
      <c r="AK48" s="241" t="s">
        <v>150</v>
      </c>
    </row>
    <row r="49" spans="1:45" hidden="1">
      <c r="A49" s="52" t="s">
        <v>197</v>
      </c>
      <c r="B49" s="58" t="s">
        <v>167</v>
      </c>
      <c r="C49" s="51">
        <v>2018</v>
      </c>
      <c r="D49" s="240" t="s">
        <v>168</v>
      </c>
      <c r="E49" s="52" t="s">
        <v>61</v>
      </c>
      <c r="F49" s="442" t="s">
        <v>61</v>
      </c>
      <c r="G49" s="52" t="s">
        <v>61</v>
      </c>
      <c r="H49" s="241" t="s">
        <v>169</v>
      </c>
      <c r="I49" s="53" t="s">
        <v>61</v>
      </c>
      <c r="J49" s="52" t="s">
        <v>61</v>
      </c>
      <c r="K49" s="52" t="s">
        <v>61</v>
      </c>
      <c r="L49" s="52" t="s">
        <v>61</v>
      </c>
      <c r="M49" s="451" t="s">
        <v>61</v>
      </c>
      <c r="N49" s="52" t="s">
        <v>61</v>
      </c>
      <c r="O49" s="103" t="s">
        <v>61</v>
      </c>
      <c r="P49" s="241" t="s">
        <v>61</v>
      </c>
      <c r="Q49" s="451" t="s">
        <v>61</v>
      </c>
      <c r="R49" s="58" t="s">
        <v>61</v>
      </c>
      <c r="S49" s="52" t="s">
        <v>61</v>
      </c>
      <c r="T49" s="58" t="s">
        <v>61</v>
      </c>
      <c r="U49" s="52" t="s">
        <v>61</v>
      </c>
      <c r="V49" s="58" t="s">
        <v>61</v>
      </c>
      <c r="W49" s="77" t="s">
        <v>61</v>
      </c>
      <c r="X49" s="133" t="s">
        <v>61</v>
      </c>
      <c r="Y49" s="77" t="s">
        <v>61</v>
      </c>
      <c r="Z49" s="133" t="s">
        <v>61</v>
      </c>
      <c r="AA49" s="77" t="s">
        <v>61</v>
      </c>
      <c r="AB49" s="133" t="s">
        <v>61</v>
      </c>
      <c r="AC49" t="s">
        <v>61</v>
      </c>
      <c r="AD49" s="52"/>
      <c r="AE49" s="58"/>
      <c r="AF49" s="58" t="s">
        <v>61</v>
      </c>
      <c r="AG49" s="58" t="s">
        <v>61</v>
      </c>
      <c r="AH49" s="58">
        <v>2019</v>
      </c>
      <c r="AI49" s="58"/>
      <c r="AJ49" s="58"/>
      <c r="AK49" s="241" t="s">
        <v>150</v>
      </c>
    </row>
    <row r="50" spans="1:45" hidden="1">
      <c r="A50" s="52" t="s">
        <v>197</v>
      </c>
      <c r="B50" s="58" t="s">
        <v>167</v>
      </c>
      <c r="C50" s="51">
        <v>2019</v>
      </c>
      <c r="D50" s="240" t="s">
        <v>168</v>
      </c>
      <c r="E50" s="52" t="s">
        <v>61</v>
      </c>
      <c r="F50" s="442" t="s">
        <v>61</v>
      </c>
      <c r="G50" s="52" t="s">
        <v>61</v>
      </c>
      <c r="H50" s="241" t="s">
        <v>169</v>
      </c>
      <c r="I50" s="53" t="s">
        <v>61</v>
      </c>
      <c r="J50" s="52" t="s">
        <v>61</v>
      </c>
      <c r="K50" s="52" t="s">
        <v>61</v>
      </c>
      <c r="L50" s="52" t="s">
        <v>61</v>
      </c>
      <c r="M50" s="451" t="s">
        <v>61</v>
      </c>
      <c r="N50" s="52" t="s">
        <v>61</v>
      </c>
      <c r="O50" s="103" t="s">
        <v>61</v>
      </c>
      <c r="P50" s="241" t="s">
        <v>61</v>
      </c>
      <c r="Q50" s="451" t="s">
        <v>61</v>
      </c>
      <c r="R50" s="58" t="s">
        <v>61</v>
      </c>
      <c r="S50" s="52" t="s">
        <v>61</v>
      </c>
      <c r="T50" s="58" t="s">
        <v>61</v>
      </c>
      <c r="U50" s="52" t="s">
        <v>61</v>
      </c>
      <c r="V50" s="58" t="s">
        <v>61</v>
      </c>
      <c r="W50" s="77" t="s">
        <v>61</v>
      </c>
      <c r="X50" s="133" t="s">
        <v>61</v>
      </c>
      <c r="Y50" s="77" t="s">
        <v>61</v>
      </c>
      <c r="Z50" s="133" t="s">
        <v>61</v>
      </c>
      <c r="AA50" s="77" t="s">
        <v>61</v>
      </c>
      <c r="AB50" s="133" t="s">
        <v>61</v>
      </c>
      <c r="AC50" t="s">
        <v>61</v>
      </c>
      <c r="AD50" s="52"/>
      <c r="AE50" s="58"/>
      <c r="AF50" s="58" t="s">
        <v>61</v>
      </c>
      <c r="AG50" s="58" t="s">
        <v>61</v>
      </c>
      <c r="AH50" s="58">
        <v>2020</v>
      </c>
      <c r="AI50" s="58"/>
      <c r="AJ50" s="58"/>
      <c r="AK50" s="241" t="s">
        <v>150</v>
      </c>
    </row>
    <row r="51" spans="1:45" hidden="1">
      <c r="A51" s="52" t="s">
        <v>197</v>
      </c>
      <c r="B51" s="58" t="s">
        <v>167</v>
      </c>
      <c r="C51" s="51">
        <v>2020</v>
      </c>
      <c r="D51" s="240" t="s">
        <v>142</v>
      </c>
      <c r="E51" s="104" t="s">
        <v>168</v>
      </c>
      <c r="F51" s="442" t="s">
        <v>61</v>
      </c>
      <c r="G51" s="52" t="s">
        <v>174</v>
      </c>
      <c r="H51" s="241" t="s">
        <v>198</v>
      </c>
      <c r="I51" s="53" t="s">
        <v>61</v>
      </c>
      <c r="J51" s="81" t="s">
        <v>172</v>
      </c>
      <c r="K51" s="81" t="s">
        <v>61</v>
      </c>
      <c r="L51" s="81" t="s">
        <v>61</v>
      </c>
      <c r="M51" s="81" t="s">
        <v>61</v>
      </c>
      <c r="N51" s="81" t="s">
        <v>61</v>
      </c>
      <c r="O51" s="81" t="s">
        <v>61</v>
      </c>
      <c r="P51" s="836" t="s">
        <v>61</v>
      </c>
      <c r="Q51" s="81" t="s">
        <v>61</v>
      </c>
      <c r="R51" s="82" t="s">
        <v>61</v>
      </c>
      <c r="S51" s="235" t="s">
        <v>61</v>
      </c>
      <c r="T51" s="644" t="s">
        <v>61</v>
      </c>
      <c r="U51" s="235" t="s">
        <v>61</v>
      </c>
      <c r="V51" s="644" t="s">
        <v>61</v>
      </c>
      <c r="W51" s="784" t="s">
        <v>61</v>
      </c>
      <c r="X51" s="120" t="s">
        <v>61</v>
      </c>
      <c r="Y51" s="784" t="s">
        <v>61</v>
      </c>
      <c r="Z51" s="120" t="s">
        <v>61</v>
      </c>
      <c r="AA51" s="784" t="s">
        <v>61</v>
      </c>
      <c r="AB51" s="568" t="s">
        <v>61</v>
      </c>
      <c r="AC51" t="s">
        <v>61</v>
      </c>
      <c r="AD51" s="81"/>
      <c r="AE51" s="82"/>
      <c r="AF51" s="58" t="s">
        <v>61</v>
      </c>
      <c r="AG51" s="82" t="s">
        <v>61</v>
      </c>
      <c r="AH51" s="58">
        <v>2021</v>
      </c>
      <c r="AI51" s="58"/>
      <c r="AJ51" s="58"/>
      <c r="AK51" s="241" t="s">
        <v>150</v>
      </c>
    </row>
    <row r="52" spans="1:45" hidden="1">
      <c r="A52" s="52" t="s">
        <v>197</v>
      </c>
      <c r="B52" s="58" t="s">
        <v>167</v>
      </c>
      <c r="C52" s="51">
        <v>2021</v>
      </c>
      <c r="D52" s="240" t="s">
        <v>142</v>
      </c>
      <c r="E52" s="104" t="s">
        <v>168</v>
      </c>
      <c r="F52" s="442" t="s">
        <v>61</v>
      </c>
      <c r="G52" s="52" t="s">
        <v>174</v>
      </c>
      <c r="H52" s="241" t="s">
        <v>198</v>
      </c>
      <c r="I52" s="53" t="s">
        <v>61</v>
      </c>
      <c r="J52" s="81" t="s">
        <v>172</v>
      </c>
      <c r="K52" s="81" t="s">
        <v>61</v>
      </c>
      <c r="L52" s="81" t="s">
        <v>61</v>
      </c>
      <c r="M52" s="81" t="s">
        <v>61</v>
      </c>
      <c r="N52" s="81" t="s">
        <v>61</v>
      </c>
      <c r="O52" s="81" t="s">
        <v>61</v>
      </c>
      <c r="P52" s="836" t="s">
        <v>61</v>
      </c>
      <c r="Q52" s="81" t="s">
        <v>61</v>
      </c>
      <c r="R52" s="82" t="s">
        <v>61</v>
      </c>
      <c r="S52" s="235" t="s">
        <v>61</v>
      </c>
      <c r="T52" s="644" t="s">
        <v>61</v>
      </c>
      <c r="U52" s="235" t="s">
        <v>61</v>
      </c>
      <c r="V52" s="644" t="s">
        <v>61</v>
      </c>
      <c r="W52" s="784" t="s">
        <v>61</v>
      </c>
      <c r="X52" s="120" t="s">
        <v>61</v>
      </c>
      <c r="Y52" s="784" t="s">
        <v>61</v>
      </c>
      <c r="Z52" s="120" t="s">
        <v>61</v>
      </c>
      <c r="AA52" s="784" t="s">
        <v>61</v>
      </c>
      <c r="AB52" s="568" t="s">
        <v>61</v>
      </c>
      <c r="AC52" t="s">
        <v>61</v>
      </c>
      <c r="AD52" s="81"/>
      <c r="AE52" s="82"/>
      <c r="AF52" s="58" t="s">
        <v>61</v>
      </c>
      <c r="AG52" s="82" t="s">
        <v>61</v>
      </c>
      <c r="AH52" s="58">
        <v>2022</v>
      </c>
      <c r="AI52" s="58"/>
      <c r="AJ52" s="58"/>
      <c r="AK52" s="241" t="s">
        <v>150</v>
      </c>
    </row>
    <row r="53" spans="1:45" s="11" customFormat="1" hidden="1">
      <c r="A53" s="11" t="s">
        <v>197</v>
      </c>
      <c r="B53" s="12" t="s">
        <v>167</v>
      </c>
      <c r="C53" s="4">
        <v>2022</v>
      </c>
      <c r="D53" s="867" t="s">
        <v>168</v>
      </c>
      <c r="E53" s="96" t="s">
        <v>61</v>
      </c>
      <c r="F53" s="671" t="s">
        <v>61</v>
      </c>
      <c r="G53" s="96" t="s">
        <v>61</v>
      </c>
      <c r="H53" s="868" t="s">
        <v>169</v>
      </c>
      <c r="I53" s="55" t="s">
        <v>61</v>
      </c>
      <c r="J53" s="96" t="s">
        <v>61</v>
      </c>
      <c r="K53" s="96" t="s">
        <v>61</v>
      </c>
      <c r="L53" s="96" t="s">
        <v>61</v>
      </c>
      <c r="M53" s="869" t="s">
        <v>61</v>
      </c>
      <c r="N53" s="96" t="s">
        <v>61</v>
      </c>
      <c r="O53" s="870" t="s">
        <v>61</v>
      </c>
      <c r="P53" s="868" t="s">
        <v>61</v>
      </c>
      <c r="Q53" s="869" t="s">
        <v>61</v>
      </c>
      <c r="R53" s="95" t="s">
        <v>61</v>
      </c>
      <c r="S53" s="96" t="s">
        <v>61</v>
      </c>
      <c r="T53" s="95" t="s">
        <v>61</v>
      </c>
      <c r="U53" s="96" t="s">
        <v>61</v>
      </c>
      <c r="V53" s="95" t="s">
        <v>61</v>
      </c>
      <c r="W53" s="694" t="s">
        <v>61</v>
      </c>
      <c r="X53" s="674" t="s">
        <v>61</v>
      </c>
      <c r="Y53" s="694" t="s">
        <v>61</v>
      </c>
      <c r="Z53" s="674" t="s">
        <v>61</v>
      </c>
      <c r="AA53" s="694" t="s">
        <v>61</v>
      </c>
      <c r="AB53" s="674" t="s">
        <v>61</v>
      </c>
      <c r="AC53" s="11" t="s">
        <v>61</v>
      </c>
      <c r="AD53" s="96"/>
      <c r="AE53" s="95"/>
      <c r="AF53" s="95" t="s">
        <v>61</v>
      </c>
      <c r="AG53" s="95" t="s">
        <v>61</v>
      </c>
      <c r="AH53" s="12">
        <v>2023</v>
      </c>
      <c r="AI53" s="95"/>
      <c r="AJ53" s="95"/>
      <c r="AK53" s="868" t="s">
        <v>150</v>
      </c>
      <c r="AL53" s="12"/>
      <c r="AM53" s="12"/>
      <c r="AN53" s="12"/>
      <c r="AO53" s="12"/>
      <c r="AQ53" s="12"/>
      <c r="AS53" s="12"/>
    </row>
    <row r="54" spans="1:45" hidden="1">
      <c r="A54" t="s">
        <v>199</v>
      </c>
      <c r="B54" s="58" t="s">
        <v>167</v>
      </c>
      <c r="C54" s="5">
        <v>2016</v>
      </c>
      <c r="D54" s="240" t="s">
        <v>168</v>
      </c>
      <c r="E54" s="52" t="s">
        <v>61</v>
      </c>
      <c r="F54" s="442" t="s">
        <v>61</v>
      </c>
      <c r="G54" s="52" t="s">
        <v>61</v>
      </c>
      <c r="H54" s="241" t="s">
        <v>169</v>
      </c>
      <c r="I54" s="53" t="s">
        <v>61</v>
      </c>
      <c r="J54" s="52" t="s">
        <v>61</v>
      </c>
      <c r="K54" s="52" t="s">
        <v>61</v>
      </c>
      <c r="L54" s="52" t="s">
        <v>61</v>
      </c>
      <c r="M54" s="451" t="s">
        <v>61</v>
      </c>
      <c r="N54" s="52" t="s">
        <v>61</v>
      </c>
      <c r="O54" s="103" t="s">
        <v>61</v>
      </c>
      <c r="P54" s="241" t="s">
        <v>61</v>
      </c>
      <c r="Q54" s="451" t="s">
        <v>61</v>
      </c>
      <c r="R54" s="58" t="s">
        <v>61</v>
      </c>
      <c r="S54" s="52" t="s">
        <v>61</v>
      </c>
      <c r="T54" s="58" t="s">
        <v>61</v>
      </c>
      <c r="U54" s="52" t="s">
        <v>61</v>
      </c>
      <c r="V54" s="58" t="s">
        <v>61</v>
      </c>
      <c r="W54" s="77" t="s">
        <v>61</v>
      </c>
      <c r="X54" s="133" t="s">
        <v>61</v>
      </c>
      <c r="Y54" s="77" t="s">
        <v>61</v>
      </c>
      <c r="Z54" s="133" t="s">
        <v>61</v>
      </c>
      <c r="AA54" s="77" t="s">
        <v>61</v>
      </c>
      <c r="AB54" s="133" t="s">
        <v>61</v>
      </c>
      <c r="AC54" t="s">
        <v>61</v>
      </c>
      <c r="AD54" s="52"/>
      <c r="AE54" s="58"/>
      <c r="AF54" s="58" t="s">
        <v>61</v>
      </c>
      <c r="AG54" s="58" t="s">
        <v>61</v>
      </c>
      <c r="AH54" s="1">
        <v>2017</v>
      </c>
      <c r="AK54" s="241" t="s">
        <v>150</v>
      </c>
    </row>
    <row r="55" spans="1:45" hidden="1">
      <c r="A55" t="s">
        <v>199</v>
      </c>
      <c r="B55" s="58" t="s">
        <v>167</v>
      </c>
      <c r="C55" s="5">
        <v>2017</v>
      </c>
      <c r="D55" s="240" t="s">
        <v>168</v>
      </c>
      <c r="E55" s="52" t="s">
        <v>61</v>
      </c>
      <c r="F55" s="442" t="s">
        <v>61</v>
      </c>
      <c r="G55" s="52" t="s">
        <v>61</v>
      </c>
      <c r="H55" s="241" t="s">
        <v>169</v>
      </c>
      <c r="I55" s="53" t="s">
        <v>61</v>
      </c>
      <c r="J55" s="52" t="s">
        <v>61</v>
      </c>
      <c r="K55" s="52" t="s">
        <v>61</v>
      </c>
      <c r="L55" s="52" t="s">
        <v>61</v>
      </c>
      <c r="M55" s="451" t="s">
        <v>61</v>
      </c>
      <c r="N55" s="52" t="s">
        <v>61</v>
      </c>
      <c r="O55" s="103" t="s">
        <v>61</v>
      </c>
      <c r="P55" s="241" t="s">
        <v>61</v>
      </c>
      <c r="Q55" s="451" t="s">
        <v>61</v>
      </c>
      <c r="R55" s="58" t="s">
        <v>61</v>
      </c>
      <c r="S55" s="52" t="s">
        <v>61</v>
      </c>
      <c r="T55" s="58" t="s">
        <v>61</v>
      </c>
      <c r="U55" s="52" t="s">
        <v>61</v>
      </c>
      <c r="V55" s="58" t="s">
        <v>61</v>
      </c>
      <c r="W55" s="77" t="s">
        <v>61</v>
      </c>
      <c r="X55" s="133" t="s">
        <v>61</v>
      </c>
      <c r="Y55" s="77" t="s">
        <v>61</v>
      </c>
      <c r="Z55" s="133" t="s">
        <v>61</v>
      </c>
      <c r="AA55" s="77" t="s">
        <v>61</v>
      </c>
      <c r="AB55" s="133" t="s">
        <v>61</v>
      </c>
      <c r="AC55" t="s">
        <v>61</v>
      </c>
      <c r="AD55" s="52"/>
      <c r="AE55" s="58"/>
      <c r="AF55" s="58" t="s">
        <v>61</v>
      </c>
      <c r="AG55" s="58" t="s">
        <v>61</v>
      </c>
      <c r="AH55" s="1">
        <v>2018</v>
      </c>
      <c r="AK55" s="241" t="s">
        <v>150</v>
      </c>
    </row>
    <row r="56" spans="1:45" hidden="1">
      <c r="A56" t="s">
        <v>199</v>
      </c>
      <c r="B56" s="58" t="s">
        <v>167</v>
      </c>
      <c r="C56" s="5">
        <v>2018</v>
      </c>
      <c r="D56" s="240" t="s">
        <v>168</v>
      </c>
      <c r="E56" s="52" t="s">
        <v>61</v>
      </c>
      <c r="F56" s="442" t="s">
        <v>61</v>
      </c>
      <c r="G56" s="52" t="s">
        <v>61</v>
      </c>
      <c r="H56" s="241" t="s">
        <v>169</v>
      </c>
      <c r="I56" s="53" t="s">
        <v>61</v>
      </c>
      <c r="J56" s="52" t="s">
        <v>61</v>
      </c>
      <c r="K56" s="52" t="s">
        <v>61</v>
      </c>
      <c r="L56" s="52" t="s">
        <v>61</v>
      </c>
      <c r="M56" s="451" t="s">
        <v>61</v>
      </c>
      <c r="N56" s="52" t="s">
        <v>61</v>
      </c>
      <c r="O56" s="103" t="s">
        <v>61</v>
      </c>
      <c r="P56" s="241" t="s">
        <v>61</v>
      </c>
      <c r="Q56" s="451" t="s">
        <v>61</v>
      </c>
      <c r="R56" s="58" t="s">
        <v>61</v>
      </c>
      <c r="S56" s="52" t="s">
        <v>61</v>
      </c>
      <c r="T56" s="58" t="s">
        <v>61</v>
      </c>
      <c r="U56" s="52" t="s">
        <v>61</v>
      </c>
      <c r="V56" s="58" t="s">
        <v>61</v>
      </c>
      <c r="W56" s="77" t="s">
        <v>61</v>
      </c>
      <c r="X56" s="133" t="s">
        <v>61</v>
      </c>
      <c r="Y56" s="77" t="s">
        <v>61</v>
      </c>
      <c r="Z56" s="133" t="s">
        <v>61</v>
      </c>
      <c r="AA56" s="77" t="s">
        <v>61</v>
      </c>
      <c r="AB56" s="133" t="s">
        <v>61</v>
      </c>
      <c r="AC56" t="s">
        <v>61</v>
      </c>
      <c r="AD56" s="52"/>
      <c r="AE56" s="58"/>
      <c r="AF56" s="58" t="s">
        <v>61</v>
      </c>
      <c r="AG56" s="58" t="s">
        <v>61</v>
      </c>
      <c r="AH56" s="1">
        <v>2019</v>
      </c>
      <c r="AK56" s="241" t="s">
        <v>150</v>
      </c>
    </row>
    <row r="57" spans="1:45" hidden="1">
      <c r="A57" t="s">
        <v>199</v>
      </c>
      <c r="B57" s="58" t="s">
        <v>167</v>
      </c>
      <c r="C57" s="5">
        <v>2019</v>
      </c>
      <c r="D57" s="240" t="s">
        <v>168</v>
      </c>
      <c r="E57" s="52" t="s">
        <v>61</v>
      </c>
      <c r="F57" s="442" t="s">
        <v>61</v>
      </c>
      <c r="G57" s="52" t="s">
        <v>61</v>
      </c>
      <c r="H57" s="241" t="s">
        <v>169</v>
      </c>
      <c r="I57" s="53" t="s">
        <v>61</v>
      </c>
      <c r="J57" s="52" t="s">
        <v>61</v>
      </c>
      <c r="K57" s="52" t="s">
        <v>61</v>
      </c>
      <c r="L57" s="52" t="s">
        <v>61</v>
      </c>
      <c r="M57" s="451" t="s">
        <v>61</v>
      </c>
      <c r="N57" s="52" t="s">
        <v>61</v>
      </c>
      <c r="O57" s="103" t="s">
        <v>61</v>
      </c>
      <c r="P57" s="241" t="s">
        <v>61</v>
      </c>
      <c r="Q57" s="451" t="s">
        <v>61</v>
      </c>
      <c r="R57" s="58" t="s">
        <v>61</v>
      </c>
      <c r="S57" s="52" t="s">
        <v>61</v>
      </c>
      <c r="T57" s="58" t="s">
        <v>61</v>
      </c>
      <c r="U57" s="52" t="s">
        <v>61</v>
      </c>
      <c r="V57" s="58" t="s">
        <v>61</v>
      </c>
      <c r="W57" s="77" t="s">
        <v>61</v>
      </c>
      <c r="X57" s="133" t="s">
        <v>61</v>
      </c>
      <c r="Y57" s="77" t="s">
        <v>61</v>
      </c>
      <c r="Z57" s="133" t="s">
        <v>61</v>
      </c>
      <c r="AA57" s="77" t="s">
        <v>61</v>
      </c>
      <c r="AB57" s="133" t="s">
        <v>61</v>
      </c>
      <c r="AC57" t="s">
        <v>61</v>
      </c>
      <c r="AD57" s="52"/>
      <c r="AE57" s="58"/>
      <c r="AF57" s="58" t="s">
        <v>61</v>
      </c>
      <c r="AG57" s="58" t="s">
        <v>61</v>
      </c>
      <c r="AH57" s="1">
        <v>2020</v>
      </c>
      <c r="AK57" s="241" t="s">
        <v>150</v>
      </c>
    </row>
    <row r="58" spans="1:45" hidden="1">
      <c r="A58" t="s">
        <v>199</v>
      </c>
      <c r="B58" s="58" t="s">
        <v>167</v>
      </c>
      <c r="C58" s="5">
        <v>2020</v>
      </c>
      <c r="D58" s="240" t="s">
        <v>168</v>
      </c>
      <c r="E58" s="52" t="s">
        <v>61</v>
      </c>
      <c r="F58" s="442" t="s">
        <v>61</v>
      </c>
      <c r="G58" s="52" t="s">
        <v>61</v>
      </c>
      <c r="H58" s="241" t="s">
        <v>169</v>
      </c>
      <c r="I58" s="53" t="s">
        <v>61</v>
      </c>
      <c r="J58" s="52" t="s">
        <v>61</v>
      </c>
      <c r="K58" s="52" t="s">
        <v>61</v>
      </c>
      <c r="L58" s="52" t="s">
        <v>61</v>
      </c>
      <c r="M58" s="451" t="s">
        <v>61</v>
      </c>
      <c r="N58" s="52" t="s">
        <v>61</v>
      </c>
      <c r="O58" s="103" t="s">
        <v>61</v>
      </c>
      <c r="P58" s="241" t="s">
        <v>61</v>
      </c>
      <c r="Q58" s="451" t="s">
        <v>61</v>
      </c>
      <c r="R58" s="58" t="s">
        <v>61</v>
      </c>
      <c r="S58" s="52" t="s">
        <v>61</v>
      </c>
      <c r="T58" s="58" t="s">
        <v>61</v>
      </c>
      <c r="U58" s="52" t="s">
        <v>61</v>
      </c>
      <c r="V58" s="58" t="s">
        <v>61</v>
      </c>
      <c r="W58" s="77" t="s">
        <v>61</v>
      </c>
      <c r="X58" s="133" t="s">
        <v>61</v>
      </c>
      <c r="Y58" s="77" t="s">
        <v>61</v>
      </c>
      <c r="Z58" s="133" t="s">
        <v>61</v>
      </c>
      <c r="AA58" s="77" t="s">
        <v>61</v>
      </c>
      <c r="AB58" s="133" t="s">
        <v>61</v>
      </c>
      <c r="AC58" t="s">
        <v>61</v>
      </c>
      <c r="AD58" s="52"/>
      <c r="AE58" s="58"/>
      <c r="AF58" s="58" t="s">
        <v>61</v>
      </c>
      <c r="AG58" s="58" t="s">
        <v>61</v>
      </c>
      <c r="AH58" s="1">
        <v>2021</v>
      </c>
      <c r="AK58" s="241" t="s">
        <v>150</v>
      </c>
    </row>
    <row r="59" spans="1:45" hidden="1">
      <c r="A59" t="s">
        <v>199</v>
      </c>
      <c r="B59" s="58" t="s">
        <v>167</v>
      </c>
      <c r="C59" s="5">
        <v>2021</v>
      </c>
      <c r="D59" s="240" t="s">
        <v>168</v>
      </c>
      <c r="E59" s="52" t="s">
        <v>61</v>
      </c>
      <c r="F59" s="442" t="s">
        <v>61</v>
      </c>
      <c r="G59" s="52" t="s">
        <v>61</v>
      </c>
      <c r="H59" s="241" t="s">
        <v>169</v>
      </c>
      <c r="I59" s="53" t="s">
        <v>61</v>
      </c>
      <c r="J59" s="52" t="s">
        <v>61</v>
      </c>
      <c r="K59" s="52" t="s">
        <v>61</v>
      </c>
      <c r="L59" s="52" t="s">
        <v>61</v>
      </c>
      <c r="M59" s="451" t="s">
        <v>61</v>
      </c>
      <c r="N59" s="52" t="s">
        <v>61</v>
      </c>
      <c r="O59" s="103" t="s">
        <v>61</v>
      </c>
      <c r="P59" s="241" t="s">
        <v>61</v>
      </c>
      <c r="Q59" s="451" t="s">
        <v>61</v>
      </c>
      <c r="R59" s="58" t="s">
        <v>61</v>
      </c>
      <c r="S59" s="52" t="s">
        <v>61</v>
      </c>
      <c r="T59" s="58" t="s">
        <v>61</v>
      </c>
      <c r="U59" s="52" t="s">
        <v>61</v>
      </c>
      <c r="V59" s="58" t="s">
        <v>61</v>
      </c>
      <c r="W59" s="77" t="s">
        <v>61</v>
      </c>
      <c r="X59" s="133" t="s">
        <v>61</v>
      </c>
      <c r="Y59" s="77" t="s">
        <v>61</v>
      </c>
      <c r="Z59" s="133" t="s">
        <v>61</v>
      </c>
      <c r="AA59" s="77" t="s">
        <v>61</v>
      </c>
      <c r="AB59" s="133" t="s">
        <v>61</v>
      </c>
      <c r="AC59" t="s">
        <v>61</v>
      </c>
      <c r="AD59" s="52"/>
      <c r="AE59" s="58"/>
      <c r="AF59" s="58" t="s">
        <v>61</v>
      </c>
      <c r="AG59" s="58" t="s">
        <v>61</v>
      </c>
      <c r="AH59" s="1">
        <v>2022</v>
      </c>
      <c r="AK59" s="241" t="s">
        <v>150</v>
      </c>
    </row>
    <row r="60" spans="1:45" s="11" customFormat="1" hidden="1">
      <c r="A60" s="11" t="s">
        <v>199</v>
      </c>
      <c r="B60" s="12" t="s">
        <v>167</v>
      </c>
      <c r="C60" s="4">
        <v>2022</v>
      </c>
      <c r="D60" s="867" t="s">
        <v>168</v>
      </c>
      <c r="E60" s="96" t="s">
        <v>61</v>
      </c>
      <c r="F60" s="671" t="s">
        <v>61</v>
      </c>
      <c r="G60" s="96" t="s">
        <v>61</v>
      </c>
      <c r="H60" s="868" t="s">
        <v>169</v>
      </c>
      <c r="I60" s="55" t="s">
        <v>61</v>
      </c>
      <c r="J60" s="96" t="s">
        <v>61</v>
      </c>
      <c r="K60" s="96" t="s">
        <v>61</v>
      </c>
      <c r="L60" s="96" t="s">
        <v>61</v>
      </c>
      <c r="M60" s="869" t="s">
        <v>61</v>
      </c>
      <c r="N60" s="96" t="s">
        <v>61</v>
      </c>
      <c r="O60" s="870" t="s">
        <v>61</v>
      </c>
      <c r="P60" s="868" t="s">
        <v>61</v>
      </c>
      <c r="Q60" s="869" t="s">
        <v>61</v>
      </c>
      <c r="R60" s="95" t="s">
        <v>61</v>
      </c>
      <c r="S60" s="96" t="s">
        <v>61</v>
      </c>
      <c r="T60" s="95" t="s">
        <v>61</v>
      </c>
      <c r="U60" s="96" t="s">
        <v>61</v>
      </c>
      <c r="V60" s="95" t="s">
        <v>61</v>
      </c>
      <c r="W60" s="694" t="s">
        <v>61</v>
      </c>
      <c r="X60" s="674" t="s">
        <v>61</v>
      </c>
      <c r="Y60" s="694" t="s">
        <v>61</v>
      </c>
      <c r="Z60" s="674" t="s">
        <v>61</v>
      </c>
      <c r="AA60" s="694" t="s">
        <v>61</v>
      </c>
      <c r="AB60" s="674" t="s">
        <v>61</v>
      </c>
      <c r="AC60" s="11" t="s">
        <v>61</v>
      </c>
      <c r="AD60" s="96"/>
      <c r="AE60" s="95"/>
      <c r="AF60" s="95" t="s">
        <v>61</v>
      </c>
      <c r="AG60" s="95" t="s">
        <v>61</v>
      </c>
      <c r="AH60" s="12">
        <v>2023</v>
      </c>
      <c r="AI60" s="95"/>
      <c r="AJ60" s="95"/>
      <c r="AK60" s="868" t="s">
        <v>150</v>
      </c>
      <c r="AL60" s="12"/>
      <c r="AM60" s="12"/>
      <c r="AN60" s="12"/>
      <c r="AO60" s="12"/>
      <c r="AQ60" s="12"/>
      <c r="AS60" s="12"/>
    </row>
    <row r="61" spans="1:45" hidden="1">
      <c r="A61" s="52" t="s">
        <v>200</v>
      </c>
      <c r="B61" s="58" t="s">
        <v>141</v>
      </c>
      <c r="C61" s="51">
        <v>2016</v>
      </c>
      <c r="D61" s="240" t="s">
        <v>142</v>
      </c>
      <c r="E61" s="52" t="s">
        <v>142</v>
      </c>
      <c r="F61" s="442" t="s">
        <v>168</v>
      </c>
      <c r="G61" s="52" t="s">
        <v>187</v>
      </c>
      <c r="H61" s="241" t="s">
        <v>182</v>
      </c>
      <c r="I61" s="53" t="s">
        <v>201</v>
      </c>
      <c r="J61" s="52"/>
      <c r="K61" s="484" t="s">
        <v>202</v>
      </c>
      <c r="L61" s="52"/>
      <c r="M61" s="73">
        <f>(100%*N61)/O61</f>
        <v>185000000</v>
      </c>
      <c r="N61" s="73">
        <v>3700000</v>
      </c>
      <c r="O61" s="61">
        <v>0.02</v>
      </c>
      <c r="P61" s="241"/>
      <c r="Q61" s="60">
        <v>162389</v>
      </c>
      <c r="R61" s="65">
        <v>4.3888918918918919E-2</v>
      </c>
      <c r="S61" s="716" t="s">
        <v>178</v>
      </c>
      <c r="T61" s="635" t="s">
        <v>203</v>
      </c>
      <c r="U61" s="719">
        <v>3537611</v>
      </c>
      <c r="V61" s="515">
        <v>0.95611108108108112</v>
      </c>
      <c r="W61" s="77" t="s">
        <v>61</v>
      </c>
      <c r="X61" s="133" t="s">
        <v>61</v>
      </c>
      <c r="Y61" s="77" t="s">
        <v>61</v>
      </c>
      <c r="Z61" s="133" t="s">
        <v>61</v>
      </c>
      <c r="AA61" s="77" t="s">
        <v>61</v>
      </c>
      <c r="AB61" s="133" t="s">
        <v>61</v>
      </c>
      <c r="AC61" t="s">
        <v>61</v>
      </c>
      <c r="AD61" s="445"/>
      <c r="AE61" s="860"/>
      <c r="AF61" s="58" t="s">
        <v>61</v>
      </c>
      <c r="AG61" s="63"/>
      <c r="AH61" s="58">
        <v>2017</v>
      </c>
      <c r="AI61" s="58"/>
      <c r="AJ61" s="58"/>
      <c r="AK61" s="241" t="s">
        <v>150</v>
      </c>
      <c r="AL61" s="1">
        <v>1</v>
      </c>
      <c r="AM61" s="1">
        <f>VLOOKUP(A61,'CH1 graphs'!$G$1:$H$49,2,FALSE)</f>
        <v>1</v>
      </c>
    </row>
    <row r="62" spans="1:45" hidden="1">
      <c r="A62" s="52" t="s">
        <v>200</v>
      </c>
      <c r="B62" s="58" t="s">
        <v>141</v>
      </c>
      <c r="C62" s="51">
        <v>2017</v>
      </c>
      <c r="D62" s="240" t="s">
        <v>142</v>
      </c>
      <c r="E62" s="52" t="s">
        <v>142</v>
      </c>
      <c r="F62" s="442" t="s">
        <v>142</v>
      </c>
      <c r="G62" s="52" t="s">
        <v>204</v>
      </c>
      <c r="H62" s="241" t="s">
        <v>205</v>
      </c>
      <c r="I62" s="53" t="s">
        <v>206</v>
      </c>
      <c r="J62" s="52"/>
      <c r="K62" s="52"/>
      <c r="L62" s="52"/>
      <c r="M62" s="73">
        <v>185526183.33333334</v>
      </c>
      <c r="N62" s="73">
        <v>11131571</v>
      </c>
      <c r="O62" s="61">
        <v>0.06</v>
      </c>
      <c r="P62" s="241" t="s">
        <v>207</v>
      </c>
      <c r="Q62" s="60">
        <v>3443777</v>
      </c>
      <c r="R62" s="65">
        <v>0.30937025869933366</v>
      </c>
      <c r="S62" s="77">
        <v>4549818</v>
      </c>
      <c r="T62" s="510">
        <v>0.40873098684812775</v>
      </c>
      <c r="U62" s="77">
        <v>3137976</v>
      </c>
      <c r="V62" s="510">
        <v>0.28189875445253865</v>
      </c>
      <c r="W62" s="77">
        <v>2938267</v>
      </c>
      <c r="X62" s="133">
        <v>0.26395798041444463</v>
      </c>
      <c r="Y62" s="77">
        <v>505510</v>
      </c>
      <c r="Z62" s="133">
        <v>5.0868209064907861E-2</v>
      </c>
      <c r="AA62" s="77">
        <v>0</v>
      </c>
      <c r="AB62" s="133">
        <v>0</v>
      </c>
      <c r="AC62" t="s">
        <v>148</v>
      </c>
      <c r="AF62" s="58" t="s">
        <v>61</v>
      </c>
      <c r="AG62" s="63"/>
      <c r="AH62" s="58">
        <v>2018</v>
      </c>
      <c r="AI62" s="58"/>
      <c r="AJ62" s="58" t="s">
        <v>208</v>
      </c>
      <c r="AK62" s="241" t="s">
        <v>150</v>
      </c>
      <c r="AL62" s="1">
        <v>1</v>
      </c>
      <c r="AM62" s="1">
        <f>VLOOKUP(A62,'CH1 graphs'!$G$1:$H$49,2,FALSE)</f>
        <v>1</v>
      </c>
    </row>
    <row r="63" spans="1:45" hidden="1">
      <c r="A63" s="52" t="s">
        <v>200</v>
      </c>
      <c r="B63" s="58" t="s">
        <v>141</v>
      </c>
      <c r="C63" s="51">
        <v>2018</v>
      </c>
      <c r="D63" s="240" t="s">
        <v>142</v>
      </c>
      <c r="E63" s="52" t="s">
        <v>142</v>
      </c>
      <c r="F63" s="442" t="s">
        <v>142</v>
      </c>
      <c r="G63" s="52" t="s">
        <v>204</v>
      </c>
      <c r="H63" s="241" t="s">
        <v>205</v>
      </c>
      <c r="I63" s="53" t="s">
        <v>209</v>
      </c>
      <c r="J63" s="52"/>
      <c r="K63" s="52"/>
      <c r="L63" s="52"/>
      <c r="M63" s="790"/>
      <c r="N63" s="447">
        <v>1454986</v>
      </c>
      <c r="O63" s="142"/>
      <c r="P63" s="241" t="s">
        <v>210</v>
      </c>
      <c r="Q63" s="60">
        <v>1266000</v>
      </c>
      <c r="R63" s="63">
        <v>0.87011146499004111</v>
      </c>
      <c r="S63" s="716" t="s">
        <v>178</v>
      </c>
      <c r="T63" s="635" t="s">
        <v>203</v>
      </c>
      <c r="U63" s="719">
        <v>188986</v>
      </c>
      <c r="V63" s="515">
        <v>0.12988853500995887</v>
      </c>
      <c r="W63" s="77" t="s">
        <v>61</v>
      </c>
      <c r="X63" s="133" t="s">
        <v>61</v>
      </c>
      <c r="Y63" s="77" t="s">
        <v>61</v>
      </c>
      <c r="Z63" s="133" t="s">
        <v>61</v>
      </c>
      <c r="AA63" s="77" t="s">
        <v>61</v>
      </c>
      <c r="AB63" s="133" t="s">
        <v>61</v>
      </c>
      <c r="AC63" t="s">
        <v>148</v>
      </c>
      <c r="AF63" s="58" t="s">
        <v>61</v>
      </c>
      <c r="AG63" s="63"/>
      <c r="AH63" s="58">
        <v>2019</v>
      </c>
      <c r="AJ63" s="58" t="s">
        <v>211</v>
      </c>
      <c r="AK63" s="241" t="s">
        <v>150</v>
      </c>
      <c r="AL63" s="1">
        <v>1</v>
      </c>
      <c r="AM63" s="1">
        <f>VLOOKUP(A63,'CH1 graphs'!$G$1:$H$49,2,FALSE)</f>
        <v>1</v>
      </c>
    </row>
    <row r="64" spans="1:45" hidden="1">
      <c r="A64" s="52" t="s">
        <v>200</v>
      </c>
      <c r="B64" s="58" t="s">
        <v>141</v>
      </c>
      <c r="C64" s="51">
        <v>2019</v>
      </c>
      <c r="D64" s="240" t="s">
        <v>142</v>
      </c>
      <c r="E64" s="52" t="s">
        <v>142</v>
      </c>
      <c r="F64" s="442" t="s">
        <v>142</v>
      </c>
      <c r="G64" s="52" t="s">
        <v>143</v>
      </c>
      <c r="H64" s="241" t="s">
        <v>144</v>
      </c>
      <c r="I64" s="53" t="s">
        <v>212</v>
      </c>
      <c r="J64" s="64"/>
      <c r="K64" s="64"/>
      <c r="L64" s="64"/>
      <c r="M64" s="73">
        <v>3505000</v>
      </c>
      <c r="N64" s="73">
        <v>3505000</v>
      </c>
      <c r="O64" s="61">
        <f>N64/M64</f>
        <v>1</v>
      </c>
      <c r="P64" s="241" t="s">
        <v>213</v>
      </c>
      <c r="Q64" s="60">
        <v>1299000</v>
      </c>
      <c r="R64" s="63">
        <v>0.37</v>
      </c>
      <c r="S64" s="716" t="s">
        <v>178</v>
      </c>
      <c r="T64" s="635" t="s">
        <v>203</v>
      </c>
      <c r="U64" s="719">
        <v>2206000</v>
      </c>
      <c r="V64" s="515">
        <v>0.62938659058487878</v>
      </c>
      <c r="W64" s="77" t="s">
        <v>61</v>
      </c>
      <c r="X64" s="133" t="s">
        <v>61</v>
      </c>
      <c r="Y64" s="77" t="s">
        <v>61</v>
      </c>
      <c r="Z64" s="133" t="s">
        <v>61</v>
      </c>
      <c r="AA64" s="77" t="s">
        <v>61</v>
      </c>
      <c r="AB64" s="133" t="s">
        <v>61</v>
      </c>
      <c r="AC64" t="s">
        <v>148</v>
      </c>
      <c r="AF64" s="58" t="s">
        <v>61</v>
      </c>
      <c r="AG64" s="63"/>
      <c r="AH64" s="58">
        <v>2020</v>
      </c>
      <c r="AJ64" s="58" t="s">
        <v>214</v>
      </c>
      <c r="AK64" s="241" t="s">
        <v>150</v>
      </c>
      <c r="AL64" s="1">
        <v>1</v>
      </c>
      <c r="AM64" s="1">
        <f>VLOOKUP(A64,'CH1 graphs'!$G$1:$H$49,2,FALSE)</f>
        <v>1</v>
      </c>
    </row>
    <row r="65" spans="1:45" hidden="1">
      <c r="A65" s="52" t="s">
        <v>200</v>
      </c>
      <c r="B65" s="58" t="s">
        <v>141</v>
      </c>
      <c r="C65" s="51">
        <v>2020</v>
      </c>
      <c r="D65" s="240" t="s">
        <v>142</v>
      </c>
      <c r="E65" s="52" t="s">
        <v>142</v>
      </c>
      <c r="F65" s="442" t="s">
        <v>142</v>
      </c>
      <c r="G65" s="52" t="s">
        <v>143</v>
      </c>
      <c r="H65" s="241" t="s">
        <v>144</v>
      </c>
      <c r="I65" s="53" t="s">
        <v>212</v>
      </c>
      <c r="J65" s="52"/>
      <c r="K65" s="52"/>
      <c r="L65" s="52"/>
      <c r="M65" s="73">
        <f>(100%*N65)/O65</f>
        <v>150000000</v>
      </c>
      <c r="N65" s="73">
        <v>4500000</v>
      </c>
      <c r="O65" s="61">
        <v>0.03</v>
      </c>
      <c r="P65" s="241" t="s">
        <v>215</v>
      </c>
      <c r="Q65" s="60">
        <v>1192678</v>
      </c>
      <c r="R65" s="63">
        <f>Q65/N65</f>
        <v>0.26503955555555553</v>
      </c>
      <c r="S65" s="716" t="s">
        <v>178</v>
      </c>
      <c r="T65" s="635" t="s">
        <v>203</v>
      </c>
      <c r="U65" s="719">
        <v>3307322</v>
      </c>
      <c r="V65" s="515">
        <v>0.73496044444444442</v>
      </c>
      <c r="W65" s="77" t="s">
        <v>61</v>
      </c>
      <c r="X65" s="133" t="s">
        <v>61</v>
      </c>
      <c r="Y65" s="77" t="s">
        <v>61</v>
      </c>
      <c r="Z65" s="133" t="s">
        <v>61</v>
      </c>
      <c r="AA65" s="77" t="s">
        <v>61</v>
      </c>
      <c r="AB65" s="133" t="s">
        <v>61</v>
      </c>
      <c r="AC65" t="s">
        <v>148</v>
      </c>
      <c r="AF65" s="58" t="s">
        <v>61</v>
      </c>
      <c r="AG65" s="58"/>
      <c r="AH65" s="58">
        <v>2021</v>
      </c>
      <c r="AJ65" s="58" t="s">
        <v>216</v>
      </c>
      <c r="AK65" s="241" t="s">
        <v>150</v>
      </c>
      <c r="AL65" s="1">
        <v>1</v>
      </c>
      <c r="AM65" s="1">
        <f>VLOOKUP(A65,'CH1 graphs'!$G$1:$H$49,2,FALSE)</f>
        <v>1</v>
      </c>
    </row>
    <row r="66" spans="1:45" hidden="1">
      <c r="A66" s="52" t="s">
        <v>200</v>
      </c>
      <c r="B66" s="58" t="s">
        <v>141</v>
      </c>
      <c r="C66" s="51">
        <v>2021</v>
      </c>
      <c r="D66" s="240" t="s">
        <v>142</v>
      </c>
      <c r="E66" s="52" t="s">
        <v>142</v>
      </c>
      <c r="F66" s="442" t="s">
        <v>142</v>
      </c>
      <c r="G66" s="52" t="s">
        <v>143</v>
      </c>
      <c r="H66" s="241" t="s">
        <v>157</v>
      </c>
      <c r="I66" s="53" t="s">
        <v>212</v>
      </c>
      <c r="J66" s="52"/>
      <c r="K66" s="52"/>
      <c r="L66" s="52"/>
      <c r="M66" s="73">
        <v>164700000</v>
      </c>
      <c r="N66" s="73">
        <v>1497000</v>
      </c>
      <c r="O66" s="61">
        <v>9.0892531876138431E-3</v>
      </c>
      <c r="P66" s="556" t="s">
        <v>217</v>
      </c>
      <c r="Q66" s="60">
        <v>1257349</v>
      </c>
      <c r="R66" s="63">
        <v>0.84</v>
      </c>
      <c r="S66" s="716" t="s">
        <v>178</v>
      </c>
      <c r="T66" s="635" t="s">
        <v>203</v>
      </c>
      <c r="U66" s="719">
        <v>239651</v>
      </c>
      <c r="V66" s="515">
        <v>0.16008750835003341</v>
      </c>
      <c r="W66" s="77" t="s">
        <v>61</v>
      </c>
      <c r="X66" s="133" t="s">
        <v>61</v>
      </c>
      <c r="Y66" s="77" t="s">
        <v>61</v>
      </c>
      <c r="Z66" s="133" t="s">
        <v>61</v>
      </c>
      <c r="AA66" s="77" t="s">
        <v>61</v>
      </c>
      <c r="AB66" s="133" t="s">
        <v>61</v>
      </c>
      <c r="AC66" t="s">
        <v>148</v>
      </c>
      <c r="AF66" s="58" t="s">
        <v>61</v>
      </c>
      <c r="AG66" s="58"/>
      <c r="AH66" s="58">
        <v>2022</v>
      </c>
      <c r="AJ66" s="58" t="s">
        <v>218</v>
      </c>
      <c r="AK66" s="241" t="s">
        <v>150</v>
      </c>
      <c r="AL66" s="1">
        <v>1</v>
      </c>
      <c r="AM66" s="1">
        <f>VLOOKUP(A66,'CH1 graphs'!$G$1:$H$49,2,FALSE)</f>
        <v>1</v>
      </c>
      <c r="AQ66" s="42"/>
    </row>
    <row r="67" spans="1:45" hidden="1">
      <c r="A67" s="52" t="s">
        <v>200</v>
      </c>
      <c r="B67" s="58" t="s">
        <v>141</v>
      </c>
      <c r="C67" s="51">
        <v>2022</v>
      </c>
      <c r="D67" s="240" t="s">
        <v>142</v>
      </c>
      <c r="E67" s="52" t="s">
        <v>163</v>
      </c>
      <c r="F67" s="442" t="s">
        <v>163</v>
      </c>
      <c r="G67" s="52" t="s">
        <v>143</v>
      </c>
      <c r="H67" s="241" t="s">
        <v>157</v>
      </c>
      <c r="I67" s="53" t="s">
        <v>219</v>
      </c>
      <c r="J67" s="73"/>
      <c r="K67" s="233"/>
      <c r="L67" s="52"/>
      <c r="M67" s="60">
        <v>164700000</v>
      </c>
      <c r="N67" s="73">
        <f>902798+537900</f>
        <v>1440698</v>
      </c>
      <c r="O67" s="61">
        <f>N67/M67</f>
        <v>8.7474074074074069E-3</v>
      </c>
      <c r="P67" s="241" t="s">
        <v>220</v>
      </c>
      <c r="Q67" s="73">
        <v>1279328</v>
      </c>
      <c r="R67" s="63">
        <v>0.88799179286706864</v>
      </c>
      <c r="S67" s="716" t="s">
        <v>178</v>
      </c>
      <c r="T67" s="564"/>
      <c r="U67" s="786">
        <f>N67-Q67</f>
        <v>161370</v>
      </c>
      <c r="V67" s="564"/>
      <c r="W67" s="719" t="s">
        <v>221</v>
      </c>
      <c r="X67" s="515" t="s">
        <v>61</v>
      </c>
      <c r="Y67" s="719" t="s">
        <v>221</v>
      </c>
      <c r="Z67" s="515" t="s">
        <v>61</v>
      </c>
      <c r="AA67" s="719" t="s">
        <v>221</v>
      </c>
      <c r="AB67" s="515" t="s">
        <v>61</v>
      </c>
      <c r="AC67" t="s">
        <v>148</v>
      </c>
      <c r="AF67" s="58" t="s">
        <v>61</v>
      </c>
      <c r="AH67" s="58">
        <v>2023</v>
      </c>
      <c r="AJ67" s="58" t="s">
        <v>222</v>
      </c>
      <c r="AK67" s="241" t="s">
        <v>150</v>
      </c>
      <c r="AL67" s="1">
        <v>1</v>
      </c>
      <c r="AM67" s="1">
        <f>VLOOKUP(A67,'CH1 graphs'!$G$1:$H$49,2,FALSE)</f>
        <v>1</v>
      </c>
      <c r="AP67" s="330">
        <f>Q67-Q66</f>
        <v>21979</v>
      </c>
      <c r="AQ67" s="42">
        <f>(Q67-Q66)/Q66</f>
        <v>1.7480429061461855E-2</v>
      </c>
    </row>
    <row r="68" spans="1:45" s="11" customFormat="1" hidden="1">
      <c r="A68" s="96" t="s">
        <v>200</v>
      </c>
      <c r="B68" s="95" t="s">
        <v>141</v>
      </c>
      <c r="C68" s="47">
        <v>2023</v>
      </c>
      <c r="D68" s="867" t="s">
        <v>142</v>
      </c>
      <c r="E68" s="214" t="s">
        <v>168</v>
      </c>
      <c r="F68" s="671" t="s">
        <v>61</v>
      </c>
      <c r="G68" s="96" t="s">
        <v>143</v>
      </c>
      <c r="H68" s="868" t="s">
        <v>157</v>
      </c>
      <c r="I68" s="55" t="s">
        <v>61</v>
      </c>
      <c r="J68" s="216" t="s">
        <v>172</v>
      </c>
      <c r="K68" s="216" t="s">
        <v>61</v>
      </c>
      <c r="L68" s="216" t="s">
        <v>61</v>
      </c>
      <c r="M68" s="216" t="s">
        <v>61</v>
      </c>
      <c r="N68" s="216" t="s">
        <v>61</v>
      </c>
      <c r="O68" s="216" t="s">
        <v>61</v>
      </c>
      <c r="P68" s="871" t="s">
        <v>61</v>
      </c>
      <c r="Q68" s="216" t="s">
        <v>61</v>
      </c>
      <c r="R68" s="215" t="s">
        <v>61</v>
      </c>
      <c r="S68" s="237" t="s">
        <v>61</v>
      </c>
      <c r="T68" s="645" t="s">
        <v>61</v>
      </c>
      <c r="U68" s="237" t="s">
        <v>61</v>
      </c>
      <c r="V68" s="645" t="s">
        <v>61</v>
      </c>
      <c r="W68" s="872" t="s">
        <v>61</v>
      </c>
      <c r="X68" s="672" t="s">
        <v>61</v>
      </c>
      <c r="Y68" s="872" t="s">
        <v>61</v>
      </c>
      <c r="Z68" s="672" t="s">
        <v>61</v>
      </c>
      <c r="AA68" s="872" t="s">
        <v>61</v>
      </c>
      <c r="AB68" s="673" t="s">
        <v>61</v>
      </c>
      <c r="AC68" s="11" t="s">
        <v>61</v>
      </c>
      <c r="AD68" s="216"/>
      <c r="AE68" s="215"/>
      <c r="AF68" s="95" t="s">
        <v>61</v>
      </c>
      <c r="AG68" s="215" t="s">
        <v>61</v>
      </c>
      <c r="AH68" s="95">
        <v>2023</v>
      </c>
      <c r="AI68" s="95"/>
      <c r="AJ68" s="95"/>
      <c r="AK68" s="868" t="s">
        <v>165</v>
      </c>
      <c r="AL68" s="12">
        <v>1</v>
      </c>
      <c r="AM68" s="12">
        <f>VLOOKUP(A68,'CH1 graphs'!$G$1:$H$49,2,FALSE)</f>
        <v>1</v>
      </c>
      <c r="AN68" s="12"/>
      <c r="AO68" s="12"/>
      <c r="AQ68" s="12"/>
      <c r="AS68" s="12"/>
    </row>
    <row r="69" spans="1:45" hidden="1">
      <c r="A69" t="s">
        <v>223</v>
      </c>
      <c r="B69" s="1" t="s">
        <v>167</v>
      </c>
      <c r="C69" s="5">
        <v>2016</v>
      </c>
      <c r="D69" s="240" t="s">
        <v>168</v>
      </c>
      <c r="E69" s="52" t="s">
        <v>61</v>
      </c>
      <c r="F69" s="442" t="s">
        <v>61</v>
      </c>
      <c r="G69" s="52" t="s">
        <v>61</v>
      </c>
      <c r="H69" s="241" t="s">
        <v>169</v>
      </c>
      <c r="I69" s="53" t="s">
        <v>61</v>
      </c>
      <c r="J69" s="52" t="s">
        <v>61</v>
      </c>
      <c r="K69" s="52" t="s">
        <v>61</v>
      </c>
      <c r="L69" s="52" t="s">
        <v>61</v>
      </c>
      <c r="M69" s="451" t="s">
        <v>61</v>
      </c>
      <c r="N69" s="52" t="s">
        <v>61</v>
      </c>
      <c r="O69" s="103" t="s">
        <v>61</v>
      </c>
      <c r="P69" s="241" t="s">
        <v>61</v>
      </c>
      <c r="Q69" s="451" t="s">
        <v>61</v>
      </c>
      <c r="R69" s="58" t="s">
        <v>61</v>
      </c>
      <c r="S69" s="52" t="s">
        <v>61</v>
      </c>
      <c r="T69" s="58" t="s">
        <v>61</v>
      </c>
      <c r="U69" s="52" t="s">
        <v>61</v>
      </c>
      <c r="V69" s="58" t="s">
        <v>61</v>
      </c>
      <c r="W69" s="77" t="s">
        <v>61</v>
      </c>
      <c r="X69" s="133" t="s">
        <v>61</v>
      </c>
      <c r="Y69" s="77" t="s">
        <v>61</v>
      </c>
      <c r="Z69" s="133" t="s">
        <v>61</v>
      </c>
      <c r="AA69" s="77" t="s">
        <v>61</v>
      </c>
      <c r="AB69" s="133" t="s">
        <v>61</v>
      </c>
      <c r="AC69" t="s">
        <v>61</v>
      </c>
      <c r="AD69" s="52"/>
      <c r="AE69" s="58"/>
      <c r="AF69" s="58" t="s">
        <v>61</v>
      </c>
      <c r="AG69" s="58" t="s">
        <v>61</v>
      </c>
      <c r="AH69" s="1">
        <v>2017</v>
      </c>
      <c r="AK69" s="241" t="s">
        <v>150</v>
      </c>
    </row>
    <row r="70" spans="1:45" hidden="1">
      <c r="A70" t="s">
        <v>223</v>
      </c>
      <c r="B70" s="1" t="s">
        <v>167</v>
      </c>
      <c r="C70" s="5">
        <v>2017</v>
      </c>
      <c r="D70" s="240" t="s">
        <v>168</v>
      </c>
      <c r="E70" s="52" t="s">
        <v>61</v>
      </c>
      <c r="F70" s="442" t="s">
        <v>61</v>
      </c>
      <c r="G70" s="52" t="s">
        <v>61</v>
      </c>
      <c r="H70" s="241" t="s">
        <v>169</v>
      </c>
      <c r="I70" s="53" t="s">
        <v>61</v>
      </c>
      <c r="J70" s="52" t="s">
        <v>61</v>
      </c>
      <c r="K70" s="52" t="s">
        <v>61</v>
      </c>
      <c r="L70" s="52" t="s">
        <v>61</v>
      </c>
      <c r="M70" s="451" t="s">
        <v>61</v>
      </c>
      <c r="N70" s="52" t="s">
        <v>61</v>
      </c>
      <c r="O70" s="103" t="s">
        <v>61</v>
      </c>
      <c r="P70" s="241" t="s">
        <v>61</v>
      </c>
      <c r="Q70" s="451" t="s">
        <v>61</v>
      </c>
      <c r="R70" s="58" t="s">
        <v>61</v>
      </c>
      <c r="S70" s="52" t="s">
        <v>61</v>
      </c>
      <c r="T70" s="58" t="s">
        <v>61</v>
      </c>
      <c r="U70" s="52" t="s">
        <v>61</v>
      </c>
      <c r="V70" s="58" t="s">
        <v>61</v>
      </c>
      <c r="W70" s="77" t="s">
        <v>61</v>
      </c>
      <c r="X70" s="133" t="s">
        <v>61</v>
      </c>
      <c r="Y70" s="77" t="s">
        <v>61</v>
      </c>
      <c r="Z70" s="133" t="s">
        <v>61</v>
      </c>
      <c r="AA70" s="77" t="s">
        <v>61</v>
      </c>
      <c r="AB70" s="133" t="s">
        <v>61</v>
      </c>
      <c r="AC70" t="s">
        <v>61</v>
      </c>
      <c r="AD70" s="52"/>
      <c r="AE70" s="58"/>
      <c r="AF70" s="58" t="s">
        <v>61</v>
      </c>
      <c r="AG70" s="58" t="s">
        <v>61</v>
      </c>
      <c r="AH70" s="1">
        <v>2018</v>
      </c>
      <c r="AK70" s="241" t="s">
        <v>150</v>
      </c>
    </row>
    <row r="71" spans="1:45" hidden="1">
      <c r="A71" t="s">
        <v>223</v>
      </c>
      <c r="B71" s="1" t="s">
        <v>167</v>
      </c>
      <c r="C71" s="5">
        <v>2018</v>
      </c>
      <c r="D71" s="240" t="s">
        <v>168</v>
      </c>
      <c r="E71" s="52" t="s">
        <v>61</v>
      </c>
      <c r="F71" s="442" t="s">
        <v>61</v>
      </c>
      <c r="G71" s="52" t="s">
        <v>61</v>
      </c>
      <c r="H71" s="241" t="s">
        <v>169</v>
      </c>
      <c r="I71" s="53" t="s">
        <v>61</v>
      </c>
      <c r="J71" s="52" t="s">
        <v>61</v>
      </c>
      <c r="K71" s="52" t="s">
        <v>61</v>
      </c>
      <c r="L71" s="52" t="s">
        <v>61</v>
      </c>
      <c r="M71" s="451" t="s">
        <v>61</v>
      </c>
      <c r="N71" s="52" t="s">
        <v>61</v>
      </c>
      <c r="O71" s="103" t="s">
        <v>61</v>
      </c>
      <c r="P71" s="241" t="s">
        <v>61</v>
      </c>
      <c r="Q71" s="451" t="s">
        <v>61</v>
      </c>
      <c r="R71" s="58" t="s">
        <v>61</v>
      </c>
      <c r="S71" s="52" t="s">
        <v>61</v>
      </c>
      <c r="T71" s="58" t="s">
        <v>61</v>
      </c>
      <c r="U71" s="52" t="s">
        <v>61</v>
      </c>
      <c r="V71" s="58" t="s">
        <v>61</v>
      </c>
      <c r="W71" s="77" t="s">
        <v>61</v>
      </c>
      <c r="X71" s="133" t="s">
        <v>61</v>
      </c>
      <c r="Y71" s="77" t="s">
        <v>61</v>
      </c>
      <c r="Z71" s="133" t="s">
        <v>61</v>
      </c>
      <c r="AA71" s="77" t="s">
        <v>61</v>
      </c>
      <c r="AB71" s="133" t="s">
        <v>61</v>
      </c>
      <c r="AC71" t="s">
        <v>61</v>
      </c>
      <c r="AD71" s="52"/>
      <c r="AE71" s="58"/>
      <c r="AF71" s="58" t="s">
        <v>61</v>
      </c>
      <c r="AG71" s="58" t="s">
        <v>61</v>
      </c>
      <c r="AH71" s="1">
        <v>2019</v>
      </c>
      <c r="AK71" s="241" t="s">
        <v>150</v>
      </c>
    </row>
    <row r="72" spans="1:45" hidden="1">
      <c r="A72" t="s">
        <v>223</v>
      </c>
      <c r="B72" s="1" t="s">
        <v>167</v>
      </c>
      <c r="C72" s="5">
        <v>2019</v>
      </c>
      <c r="D72" s="240" t="s">
        <v>168</v>
      </c>
      <c r="E72" s="52" t="s">
        <v>61</v>
      </c>
      <c r="F72" s="442" t="s">
        <v>61</v>
      </c>
      <c r="G72" s="52" t="s">
        <v>61</v>
      </c>
      <c r="H72" s="241" t="s">
        <v>169</v>
      </c>
      <c r="I72" s="53" t="s">
        <v>61</v>
      </c>
      <c r="J72" s="52" t="s">
        <v>61</v>
      </c>
      <c r="K72" s="52" t="s">
        <v>61</v>
      </c>
      <c r="L72" s="52" t="s">
        <v>61</v>
      </c>
      <c r="M72" s="451" t="s">
        <v>61</v>
      </c>
      <c r="N72" s="52" t="s">
        <v>61</v>
      </c>
      <c r="O72" s="103" t="s">
        <v>61</v>
      </c>
      <c r="P72" s="241" t="s">
        <v>61</v>
      </c>
      <c r="Q72" s="451" t="s">
        <v>61</v>
      </c>
      <c r="R72" s="58" t="s">
        <v>61</v>
      </c>
      <c r="S72" s="52" t="s">
        <v>61</v>
      </c>
      <c r="T72" s="58" t="s">
        <v>61</v>
      </c>
      <c r="U72" s="52" t="s">
        <v>61</v>
      </c>
      <c r="V72" s="58" t="s">
        <v>61</v>
      </c>
      <c r="W72" s="77" t="s">
        <v>61</v>
      </c>
      <c r="X72" s="133" t="s">
        <v>61</v>
      </c>
      <c r="Y72" s="77" t="s">
        <v>61</v>
      </c>
      <c r="Z72" s="133" t="s">
        <v>61</v>
      </c>
      <c r="AA72" s="77" t="s">
        <v>61</v>
      </c>
      <c r="AB72" s="133" t="s">
        <v>61</v>
      </c>
      <c r="AC72" t="s">
        <v>61</v>
      </c>
      <c r="AD72" s="52"/>
      <c r="AE72" s="58"/>
      <c r="AF72" s="58" t="s">
        <v>61</v>
      </c>
      <c r="AG72" s="58" t="s">
        <v>61</v>
      </c>
      <c r="AH72" s="1">
        <v>2020</v>
      </c>
      <c r="AK72" s="241" t="s">
        <v>150</v>
      </c>
    </row>
    <row r="73" spans="1:45" hidden="1">
      <c r="A73" t="s">
        <v>223</v>
      </c>
      <c r="B73" s="1" t="s">
        <v>167</v>
      </c>
      <c r="C73" s="5">
        <v>2020</v>
      </c>
      <c r="D73" s="240" t="s">
        <v>168</v>
      </c>
      <c r="E73" s="52" t="s">
        <v>61</v>
      </c>
      <c r="F73" s="442" t="s">
        <v>61</v>
      </c>
      <c r="G73" s="52" t="s">
        <v>61</v>
      </c>
      <c r="H73" s="241" t="s">
        <v>169</v>
      </c>
      <c r="I73" s="53" t="s">
        <v>61</v>
      </c>
      <c r="J73" s="52" t="s">
        <v>61</v>
      </c>
      <c r="K73" s="52" t="s">
        <v>61</v>
      </c>
      <c r="L73" s="52" t="s">
        <v>61</v>
      </c>
      <c r="M73" s="451" t="s">
        <v>61</v>
      </c>
      <c r="N73" s="52" t="s">
        <v>61</v>
      </c>
      <c r="O73" s="103" t="s">
        <v>61</v>
      </c>
      <c r="P73" s="241" t="s">
        <v>61</v>
      </c>
      <c r="Q73" s="451" t="s">
        <v>61</v>
      </c>
      <c r="R73" s="58" t="s">
        <v>61</v>
      </c>
      <c r="S73" s="52" t="s">
        <v>61</v>
      </c>
      <c r="T73" s="58" t="s">
        <v>61</v>
      </c>
      <c r="U73" s="52" t="s">
        <v>61</v>
      </c>
      <c r="V73" s="58" t="s">
        <v>61</v>
      </c>
      <c r="W73" s="77" t="s">
        <v>61</v>
      </c>
      <c r="X73" s="133" t="s">
        <v>61</v>
      </c>
      <c r="Y73" s="77" t="s">
        <v>61</v>
      </c>
      <c r="Z73" s="133" t="s">
        <v>61</v>
      </c>
      <c r="AA73" s="77" t="s">
        <v>61</v>
      </c>
      <c r="AB73" s="133" t="s">
        <v>61</v>
      </c>
      <c r="AC73" t="s">
        <v>61</v>
      </c>
      <c r="AD73" s="52"/>
      <c r="AE73" s="58"/>
      <c r="AF73" s="58" t="s">
        <v>61</v>
      </c>
      <c r="AG73" s="58" t="s">
        <v>61</v>
      </c>
      <c r="AH73" s="1">
        <v>2021</v>
      </c>
      <c r="AK73" s="241" t="s">
        <v>150</v>
      </c>
    </row>
    <row r="74" spans="1:45" hidden="1">
      <c r="A74" t="s">
        <v>223</v>
      </c>
      <c r="B74" s="1" t="s">
        <v>167</v>
      </c>
      <c r="C74" s="5">
        <v>2021</v>
      </c>
      <c r="D74" s="240" t="s">
        <v>168</v>
      </c>
      <c r="E74" s="52" t="s">
        <v>61</v>
      </c>
      <c r="F74" s="442" t="s">
        <v>61</v>
      </c>
      <c r="G74" s="52" t="s">
        <v>61</v>
      </c>
      <c r="H74" s="241" t="s">
        <v>169</v>
      </c>
      <c r="I74" s="53" t="s">
        <v>61</v>
      </c>
      <c r="J74" s="52" t="s">
        <v>61</v>
      </c>
      <c r="K74" s="52" t="s">
        <v>61</v>
      </c>
      <c r="L74" s="52" t="s">
        <v>61</v>
      </c>
      <c r="M74" s="451" t="s">
        <v>61</v>
      </c>
      <c r="N74" s="52" t="s">
        <v>61</v>
      </c>
      <c r="O74" s="103" t="s">
        <v>61</v>
      </c>
      <c r="P74" s="241" t="s">
        <v>61</v>
      </c>
      <c r="Q74" s="451" t="s">
        <v>61</v>
      </c>
      <c r="R74" s="58" t="s">
        <v>61</v>
      </c>
      <c r="S74" s="52" t="s">
        <v>61</v>
      </c>
      <c r="T74" s="58" t="s">
        <v>61</v>
      </c>
      <c r="U74" s="52" t="s">
        <v>61</v>
      </c>
      <c r="V74" s="58" t="s">
        <v>61</v>
      </c>
      <c r="W74" s="77" t="s">
        <v>61</v>
      </c>
      <c r="X74" s="133" t="s">
        <v>61</v>
      </c>
      <c r="Y74" s="77" t="s">
        <v>61</v>
      </c>
      <c r="Z74" s="133" t="s">
        <v>61</v>
      </c>
      <c r="AA74" s="77" t="s">
        <v>61</v>
      </c>
      <c r="AB74" s="133" t="s">
        <v>61</v>
      </c>
      <c r="AC74" t="s">
        <v>61</v>
      </c>
      <c r="AD74" s="52"/>
      <c r="AE74" s="58"/>
      <c r="AF74" s="58" t="s">
        <v>61</v>
      </c>
      <c r="AG74" s="58" t="s">
        <v>61</v>
      </c>
      <c r="AH74" s="1">
        <v>2022</v>
      </c>
      <c r="AK74" s="241" t="s">
        <v>150</v>
      </c>
    </row>
    <row r="75" spans="1:45" s="11" customFormat="1" hidden="1">
      <c r="A75" s="11" t="s">
        <v>223</v>
      </c>
      <c r="B75" s="12" t="s">
        <v>167</v>
      </c>
      <c r="C75" s="4">
        <v>2022</v>
      </c>
      <c r="D75" s="867" t="s">
        <v>168</v>
      </c>
      <c r="E75" s="96" t="s">
        <v>61</v>
      </c>
      <c r="F75" s="671" t="s">
        <v>61</v>
      </c>
      <c r="G75" s="96" t="s">
        <v>61</v>
      </c>
      <c r="H75" s="868" t="s">
        <v>169</v>
      </c>
      <c r="I75" s="55" t="s">
        <v>61</v>
      </c>
      <c r="J75" s="96" t="s">
        <v>61</v>
      </c>
      <c r="K75" s="96" t="s">
        <v>61</v>
      </c>
      <c r="L75" s="96" t="s">
        <v>61</v>
      </c>
      <c r="M75" s="869" t="s">
        <v>61</v>
      </c>
      <c r="N75" s="96" t="s">
        <v>61</v>
      </c>
      <c r="O75" s="870" t="s">
        <v>61</v>
      </c>
      <c r="P75" s="868" t="s">
        <v>61</v>
      </c>
      <c r="Q75" s="869" t="s">
        <v>61</v>
      </c>
      <c r="R75" s="95" t="s">
        <v>61</v>
      </c>
      <c r="S75" s="96" t="s">
        <v>61</v>
      </c>
      <c r="T75" s="95" t="s">
        <v>61</v>
      </c>
      <c r="U75" s="96" t="s">
        <v>61</v>
      </c>
      <c r="V75" s="95" t="s">
        <v>61</v>
      </c>
      <c r="W75" s="694" t="s">
        <v>61</v>
      </c>
      <c r="X75" s="674" t="s">
        <v>61</v>
      </c>
      <c r="Y75" s="694" t="s">
        <v>61</v>
      </c>
      <c r="Z75" s="674" t="s">
        <v>61</v>
      </c>
      <c r="AA75" s="694" t="s">
        <v>61</v>
      </c>
      <c r="AB75" s="674" t="s">
        <v>61</v>
      </c>
      <c r="AC75" s="11" t="s">
        <v>61</v>
      </c>
      <c r="AD75" s="96"/>
      <c r="AE75" s="95"/>
      <c r="AF75" s="95" t="s">
        <v>61</v>
      </c>
      <c r="AG75" s="95" t="s">
        <v>61</v>
      </c>
      <c r="AH75" s="12">
        <v>2023</v>
      </c>
      <c r="AI75" s="95"/>
      <c r="AJ75" s="95"/>
      <c r="AK75" s="868" t="s">
        <v>150</v>
      </c>
      <c r="AL75" s="12"/>
      <c r="AM75" s="12"/>
      <c r="AN75" s="12"/>
      <c r="AO75" s="12"/>
      <c r="AQ75" s="12"/>
      <c r="AS75" s="12"/>
    </row>
    <row r="76" spans="1:45" hidden="1">
      <c r="A76" t="s">
        <v>224</v>
      </c>
      <c r="B76" s="1" t="s">
        <v>102</v>
      </c>
      <c r="C76" s="5">
        <v>2016</v>
      </c>
      <c r="D76" s="240" t="s">
        <v>168</v>
      </c>
      <c r="E76" s="52" t="s">
        <v>61</v>
      </c>
      <c r="F76" s="442" t="s">
        <v>61</v>
      </c>
      <c r="G76" s="52" t="s">
        <v>61</v>
      </c>
      <c r="H76" s="241" t="s">
        <v>169</v>
      </c>
      <c r="I76" s="53" t="s">
        <v>61</v>
      </c>
      <c r="J76" s="52" t="s">
        <v>61</v>
      </c>
      <c r="K76" s="52" t="s">
        <v>61</v>
      </c>
      <c r="L76" s="52" t="s">
        <v>61</v>
      </c>
      <c r="M76" s="451" t="s">
        <v>61</v>
      </c>
      <c r="N76" s="52" t="s">
        <v>61</v>
      </c>
      <c r="O76" s="103" t="s">
        <v>61</v>
      </c>
      <c r="P76" s="241" t="s">
        <v>61</v>
      </c>
      <c r="Q76" s="451" t="s">
        <v>61</v>
      </c>
      <c r="R76" s="58" t="s">
        <v>61</v>
      </c>
      <c r="S76" s="52" t="s">
        <v>61</v>
      </c>
      <c r="T76" s="58" t="s">
        <v>61</v>
      </c>
      <c r="U76" s="52" t="s">
        <v>61</v>
      </c>
      <c r="V76" s="58" t="s">
        <v>61</v>
      </c>
      <c r="W76" s="77" t="s">
        <v>61</v>
      </c>
      <c r="X76" s="133" t="s">
        <v>61</v>
      </c>
      <c r="Y76" s="77" t="s">
        <v>61</v>
      </c>
      <c r="Z76" s="133" t="s">
        <v>61</v>
      </c>
      <c r="AA76" s="77" t="s">
        <v>61</v>
      </c>
      <c r="AB76" s="133" t="s">
        <v>61</v>
      </c>
      <c r="AC76" t="s">
        <v>61</v>
      </c>
      <c r="AD76" s="52"/>
      <c r="AE76" s="58"/>
      <c r="AF76" s="58" t="s">
        <v>61</v>
      </c>
      <c r="AG76" s="58" t="s">
        <v>61</v>
      </c>
      <c r="AH76" s="1">
        <v>2017</v>
      </c>
      <c r="AK76" s="241" t="s">
        <v>150</v>
      </c>
    </row>
    <row r="77" spans="1:45" hidden="1">
      <c r="A77" t="s">
        <v>224</v>
      </c>
      <c r="B77" s="1" t="s">
        <v>102</v>
      </c>
      <c r="C77" s="5">
        <v>2017</v>
      </c>
      <c r="D77" s="240" t="s">
        <v>168</v>
      </c>
      <c r="E77" s="52" t="s">
        <v>61</v>
      </c>
      <c r="F77" s="442" t="s">
        <v>61</v>
      </c>
      <c r="G77" s="52" t="s">
        <v>61</v>
      </c>
      <c r="H77" s="241" t="s">
        <v>169</v>
      </c>
      <c r="I77" s="53" t="s">
        <v>61</v>
      </c>
      <c r="J77" s="52" t="s">
        <v>61</v>
      </c>
      <c r="K77" s="52" t="s">
        <v>61</v>
      </c>
      <c r="L77" s="52" t="s">
        <v>61</v>
      </c>
      <c r="M77" s="451" t="s">
        <v>61</v>
      </c>
      <c r="N77" s="52" t="s">
        <v>61</v>
      </c>
      <c r="O77" s="103" t="s">
        <v>61</v>
      </c>
      <c r="P77" s="241" t="s">
        <v>61</v>
      </c>
      <c r="Q77" s="451" t="s">
        <v>61</v>
      </c>
      <c r="R77" s="58" t="s">
        <v>61</v>
      </c>
      <c r="S77" s="52" t="s">
        <v>61</v>
      </c>
      <c r="T77" s="58" t="s">
        <v>61</v>
      </c>
      <c r="U77" s="52" t="s">
        <v>61</v>
      </c>
      <c r="V77" s="58" t="s">
        <v>61</v>
      </c>
      <c r="W77" s="77" t="s">
        <v>61</v>
      </c>
      <c r="X77" s="133" t="s">
        <v>61</v>
      </c>
      <c r="Y77" s="77" t="s">
        <v>61</v>
      </c>
      <c r="Z77" s="133" t="s">
        <v>61</v>
      </c>
      <c r="AA77" s="77" t="s">
        <v>61</v>
      </c>
      <c r="AB77" s="133" t="s">
        <v>61</v>
      </c>
      <c r="AC77" t="s">
        <v>61</v>
      </c>
      <c r="AD77" s="52"/>
      <c r="AE77" s="58"/>
      <c r="AF77" s="58" t="s">
        <v>61</v>
      </c>
      <c r="AG77" s="58" t="s">
        <v>61</v>
      </c>
      <c r="AH77" s="1">
        <v>2018</v>
      </c>
      <c r="AK77" s="241" t="s">
        <v>150</v>
      </c>
    </row>
    <row r="78" spans="1:45" hidden="1">
      <c r="A78" t="s">
        <v>224</v>
      </c>
      <c r="B78" s="1" t="s">
        <v>102</v>
      </c>
      <c r="C78" s="5">
        <v>2018</v>
      </c>
      <c r="D78" s="240" t="s">
        <v>168</v>
      </c>
      <c r="E78" s="52" t="s">
        <v>61</v>
      </c>
      <c r="F78" s="442" t="s">
        <v>61</v>
      </c>
      <c r="G78" s="52" t="s">
        <v>61</v>
      </c>
      <c r="H78" s="241" t="s">
        <v>169</v>
      </c>
      <c r="I78" s="53" t="s">
        <v>61</v>
      </c>
      <c r="J78" s="52" t="s">
        <v>61</v>
      </c>
      <c r="K78" s="52" t="s">
        <v>61</v>
      </c>
      <c r="L78" s="52" t="s">
        <v>61</v>
      </c>
      <c r="M78" s="451" t="s">
        <v>61</v>
      </c>
      <c r="N78" s="52" t="s">
        <v>61</v>
      </c>
      <c r="O78" s="103" t="s">
        <v>61</v>
      </c>
      <c r="P78" s="241" t="s">
        <v>61</v>
      </c>
      <c r="Q78" s="451" t="s">
        <v>61</v>
      </c>
      <c r="R78" s="58" t="s">
        <v>61</v>
      </c>
      <c r="S78" s="52" t="s">
        <v>61</v>
      </c>
      <c r="T78" s="58" t="s">
        <v>61</v>
      </c>
      <c r="U78" s="52" t="s">
        <v>61</v>
      </c>
      <c r="V78" s="58" t="s">
        <v>61</v>
      </c>
      <c r="W78" s="77" t="s">
        <v>61</v>
      </c>
      <c r="X78" s="133" t="s">
        <v>61</v>
      </c>
      <c r="Y78" s="77" t="s">
        <v>61</v>
      </c>
      <c r="Z78" s="133" t="s">
        <v>61</v>
      </c>
      <c r="AA78" s="77" t="s">
        <v>61</v>
      </c>
      <c r="AB78" s="133" t="s">
        <v>61</v>
      </c>
      <c r="AC78" t="s">
        <v>61</v>
      </c>
      <c r="AD78" s="52"/>
      <c r="AE78" s="58"/>
      <c r="AF78" s="58" t="s">
        <v>61</v>
      </c>
      <c r="AG78" s="58" t="s">
        <v>61</v>
      </c>
      <c r="AH78" s="1">
        <v>2019</v>
      </c>
      <c r="AK78" s="241" t="s">
        <v>150</v>
      </c>
    </row>
    <row r="79" spans="1:45" hidden="1">
      <c r="A79" t="s">
        <v>224</v>
      </c>
      <c r="B79" s="1" t="s">
        <v>102</v>
      </c>
      <c r="C79" s="5">
        <v>2019</v>
      </c>
      <c r="D79" s="240" t="s">
        <v>168</v>
      </c>
      <c r="E79" s="52" t="s">
        <v>61</v>
      </c>
      <c r="F79" s="442" t="s">
        <v>61</v>
      </c>
      <c r="G79" s="52" t="s">
        <v>61</v>
      </c>
      <c r="H79" s="241" t="s">
        <v>169</v>
      </c>
      <c r="I79" s="53" t="s">
        <v>61</v>
      </c>
      <c r="J79" s="52" t="s">
        <v>61</v>
      </c>
      <c r="K79" s="52" t="s">
        <v>61</v>
      </c>
      <c r="L79" s="52" t="s">
        <v>61</v>
      </c>
      <c r="M79" s="451" t="s">
        <v>61</v>
      </c>
      <c r="N79" s="52" t="s">
        <v>61</v>
      </c>
      <c r="O79" s="103" t="s">
        <v>61</v>
      </c>
      <c r="P79" s="241" t="s">
        <v>61</v>
      </c>
      <c r="Q79" s="451" t="s">
        <v>61</v>
      </c>
      <c r="R79" s="58" t="s">
        <v>61</v>
      </c>
      <c r="S79" s="52" t="s">
        <v>61</v>
      </c>
      <c r="T79" s="58" t="s">
        <v>61</v>
      </c>
      <c r="U79" s="52" t="s">
        <v>61</v>
      </c>
      <c r="V79" s="58" t="s">
        <v>61</v>
      </c>
      <c r="W79" s="77" t="s">
        <v>61</v>
      </c>
      <c r="X79" s="133" t="s">
        <v>61</v>
      </c>
      <c r="Y79" s="77" t="s">
        <v>61</v>
      </c>
      <c r="Z79" s="133" t="s">
        <v>61</v>
      </c>
      <c r="AA79" s="77" t="s">
        <v>61</v>
      </c>
      <c r="AB79" s="133" t="s">
        <v>61</v>
      </c>
      <c r="AC79" t="s">
        <v>61</v>
      </c>
      <c r="AD79" s="52"/>
      <c r="AE79" s="58"/>
      <c r="AF79" s="58" t="s">
        <v>61</v>
      </c>
      <c r="AG79" s="58" t="s">
        <v>61</v>
      </c>
      <c r="AH79" s="1">
        <v>2020</v>
      </c>
      <c r="AK79" s="241" t="s">
        <v>150</v>
      </c>
    </row>
    <row r="80" spans="1:45" hidden="1">
      <c r="A80" t="s">
        <v>224</v>
      </c>
      <c r="B80" s="1" t="s">
        <v>102</v>
      </c>
      <c r="C80" s="5">
        <v>2020</v>
      </c>
      <c r="D80" s="240" t="s">
        <v>168</v>
      </c>
      <c r="E80" s="52" t="s">
        <v>61</v>
      </c>
      <c r="F80" s="442" t="s">
        <v>61</v>
      </c>
      <c r="G80" s="52" t="s">
        <v>61</v>
      </c>
      <c r="H80" s="241" t="s">
        <v>169</v>
      </c>
      <c r="I80" s="53" t="s">
        <v>61</v>
      </c>
      <c r="J80" s="52" t="s">
        <v>61</v>
      </c>
      <c r="K80" s="52" t="s">
        <v>61</v>
      </c>
      <c r="L80" s="52" t="s">
        <v>61</v>
      </c>
      <c r="M80" s="451" t="s">
        <v>61</v>
      </c>
      <c r="N80" s="52" t="s">
        <v>61</v>
      </c>
      <c r="O80" s="103" t="s">
        <v>61</v>
      </c>
      <c r="P80" s="241" t="s">
        <v>61</v>
      </c>
      <c r="Q80" s="451" t="s">
        <v>61</v>
      </c>
      <c r="R80" s="58" t="s">
        <v>61</v>
      </c>
      <c r="S80" s="52" t="s">
        <v>61</v>
      </c>
      <c r="T80" s="58" t="s">
        <v>61</v>
      </c>
      <c r="U80" s="52" t="s">
        <v>61</v>
      </c>
      <c r="V80" s="58" t="s">
        <v>61</v>
      </c>
      <c r="W80" s="77" t="s">
        <v>61</v>
      </c>
      <c r="X80" s="133" t="s">
        <v>61</v>
      </c>
      <c r="Y80" s="77" t="s">
        <v>61</v>
      </c>
      <c r="Z80" s="133" t="s">
        <v>61</v>
      </c>
      <c r="AA80" s="77" t="s">
        <v>61</v>
      </c>
      <c r="AB80" s="133" t="s">
        <v>61</v>
      </c>
      <c r="AC80" t="s">
        <v>61</v>
      </c>
      <c r="AD80" s="52"/>
      <c r="AE80" s="58"/>
      <c r="AF80" s="58" t="s">
        <v>61</v>
      </c>
      <c r="AG80" s="58" t="s">
        <v>61</v>
      </c>
      <c r="AH80" s="1">
        <v>2021</v>
      </c>
      <c r="AK80" s="241" t="s">
        <v>150</v>
      </c>
    </row>
    <row r="81" spans="1:45" hidden="1">
      <c r="A81" t="s">
        <v>224</v>
      </c>
      <c r="B81" s="1" t="s">
        <v>102</v>
      </c>
      <c r="C81" s="5">
        <v>2021</v>
      </c>
      <c r="D81" s="240" t="s">
        <v>168</v>
      </c>
      <c r="E81" s="52" t="s">
        <v>61</v>
      </c>
      <c r="F81" s="442" t="s">
        <v>61</v>
      </c>
      <c r="G81" s="52" t="s">
        <v>61</v>
      </c>
      <c r="H81" s="241" t="s">
        <v>169</v>
      </c>
      <c r="I81" s="53" t="s">
        <v>61</v>
      </c>
      <c r="J81" s="52" t="s">
        <v>61</v>
      </c>
      <c r="K81" s="52" t="s">
        <v>61</v>
      </c>
      <c r="L81" s="52" t="s">
        <v>61</v>
      </c>
      <c r="M81" s="451" t="s">
        <v>61</v>
      </c>
      <c r="N81" s="52" t="s">
        <v>61</v>
      </c>
      <c r="O81" s="103" t="s">
        <v>61</v>
      </c>
      <c r="P81" s="241" t="s">
        <v>61</v>
      </c>
      <c r="Q81" s="451" t="s">
        <v>61</v>
      </c>
      <c r="R81" s="58" t="s">
        <v>61</v>
      </c>
      <c r="S81" s="52" t="s">
        <v>61</v>
      </c>
      <c r="T81" s="58" t="s">
        <v>61</v>
      </c>
      <c r="U81" s="52" t="s">
        <v>61</v>
      </c>
      <c r="V81" s="58" t="s">
        <v>61</v>
      </c>
      <c r="W81" s="77" t="s">
        <v>61</v>
      </c>
      <c r="X81" s="133" t="s">
        <v>61</v>
      </c>
      <c r="Y81" s="77" t="s">
        <v>61</v>
      </c>
      <c r="Z81" s="133" t="s">
        <v>61</v>
      </c>
      <c r="AA81" s="77" t="s">
        <v>61</v>
      </c>
      <c r="AB81" s="133" t="s">
        <v>61</v>
      </c>
      <c r="AC81" t="s">
        <v>61</v>
      </c>
      <c r="AD81" s="52"/>
      <c r="AE81" s="58"/>
      <c r="AF81" s="58" t="s">
        <v>61</v>
      </c>
      <c r="AG81" s="58" t="s">
        <v>61</v>
      </c>
      <c r="AH81" s="1">
        <v>2022</v>
      </c>
      <c r="AK81" s="241" t="s">
        <v>150</v>
      </c>
    </row>
    <row r="82" spans="1:45" s="11" customFormat="1" hidden="1">
      <c r="A82" s="11" t="s">
        <v>224</v>
      </c>
      <c r="B82" s="12" t="s">
        <v>102</v>
      </c>
      <c r="C82" s="4">
        <v>2022</v>
      </c>
      <c r="D82" s="867" t="s">
        <v>168</v>
      </c>
      <c r="E82" s="96" t="s">
        <v>61</v>
      </c>
      <c r="F82" s="671" t="s">
        <v>61</v>
      </c>
      <c r="G82" s="96" t="s">
        <v>61</v>
      </c>
      <c r="H82" s="868" t="s">
        <v>169</v>
      </c>
      <c r="I82" s="55" t="s">
        <v>61</v>
      </c>
      <c r="J82" s="96" t="s">
        <v>61</v>
      </c>
      <c r="K82" s="96" t="s">
        <v>61</v>
      </c>
      <c r="L82" s="96" t="s">
        <v>61</v>
      </c>
      <c r="M82" s="869" t="s">
        <v>61</v>
      </c>
      <c r="N82" s="96" t="s">
        <v>61</v>
      </c>
      <c r="O82" s="870" t="s">
        <v>61</v>
      </c>
      <c r="P82" s="868" t="s">
        <v>61</v>
      </c>
      <c r="Q82" s="869" t="s">
        <v>61</v>
      </c>
      <c r="R82" s="95" t="s">
        <v>61</v>
      </c>
      <c r="S82" s="96" t="s">
        <v>61</v>
      </c>
      <c r="T82" s="95" t="s">
        <v>61</v>
      </c>
      <c r="U82" s="96" t="s">
        <v>61</v>
      </c>
      <c r="V82" s="95" t="s">
        <v>61</v>
      </c>
      <c r="W82" s="694" t="s">
        <v>61</v>
      </c>
      <c r="X82" s="674" t="s">
        <v>61</v>
      </c>
      <c r="Y82" s="694" t="s">
        <v>61</v>
      </c>
      <c r="Z82" s="674" t="s">
        <v>61</v>
      </c>
      <c r="AA82" s="694" t="s">
        <v>61</v>
      </c>
      <c r="AB82" s="674" t="s">
        <v>61</v>
      </c>
      <c r="AC82" s="11" t="s">
        <v>61</v>
      </c>
      <c r="AD82" s="96"/>
      <c r="AE82" s="95"/>
      <c r="AF82" s="95" t="s">
        <v>61</v>
      </c>
      <c r="AG82" s="95" t="s">
        <v>61</v>
      </c>
      <c r="AH82" s="12">
        <v>2023</v>
      </c>
      <c r="AI82" s="95"/>
      <c r="AJ82" s="95"/>
      <c r="AK82" s="868" t="s">
        <v>150</v>
      </c>
      <c r="AL82" s="12"/>
      <c r="AM82" s="12"/>
      <c r="AN82" s="12"/>
      <c r="AO82" s="12"/>
      <c r="AQ82" s="12"/>
      <c r="AS82" s="12"/>
    </row>
    <row r="83" spans="1:45" hidden="1">
      <c r="A83" s="52" t="s">
        <v>117</v>
      </c>
      <c r="B83" s="58" t="s">
        <v>116</v>
      </c>
      <c r="C83" s="51">
        <v>2016</v>
      </c>
      <c r="D83" s="240" t="s">
        <v>168</v>
      </c>
      <c r="E83" s="52" t="s">
        <v>61</v>
      </c>
      <c r="F83" s="442" t="s">
        <v>61</v>
      </c>
      <c r="G83" s="52" t="s">
        <v>61</v>
      </c>
      <c r="H83" s="241" t="s">
        <v>169</v>
      </c>
      <c r="I83" s="53" t="s">
        <v>61</v>
      </c>
      <c r="J83" s="52" t="s">
        <v>61</v>
      </c>
      <c r="K83" s="52" t="s">
        <v>61</v>
      </c>
      <c r="L83" s="52" t="s">
        <v>61</v>
      </c>
      <c r="M83" s="451" t="s">
        <v>61</v>
      </c>
      <c r="N83" s="52" t="s">
        <v>61</v>
      </c>
      <c r="O83" s="103" t="s">
        <v>61</v>
      </c>
      <c r="P83" s="241" t="s">
        <v>61</v>
      </c>
      <c r="Q83" s="451" t="s">
        <v>61</v>
      </c>
      <c r="R83" s="58" t="s">
        <v>61</v>
      </c>
      <c r="S83" s="52" t="s">
        <v>61</v>
      </c>
      <c r="T83" s="58" t="s">
        <v>61</v>
      </c>
      <c r="U83" s="52" t="s">
        <v>61</v>
      </c>
      <c r="V83" s="58" t="s">
        <v>61</v>
      </c>
      <c r="W83" s="77" t="s">
        <v>61</v>
      </c>
      <c r="X83" s="133" t="s">
        <v>61</v>
      </c>
      <c r="Y83" s="77" t="s">
        <v>61</v>
      </c>
      <c r="Z83" s="133" t="s">
        <v>61</v>
      </c>
      <c r="AA83" s="77" t="s">
        <v>61</v>
      </c>
      <c r="AB83" s="133" t="s">
        <v>61</v>
      </c>
      <c r="AC83" t="s">
        <v>61</v>
      </c>
      <c r="AD83" s="52"/>
      <c r="AE83" s="58"/>
      <c r="AF83" s="58" t="s">
        <v>61</v>
      </c>
      <c r="AG83" s="58" t="s">
        <v>61</v>
      </c>
      <c r="AH83" s="863">
        <v>2017</v>
      </c>
      <c r="AI83" s="58"/>
      <c r="AJ83" s="58"/>
      <c r="AK83" s="241" t="s">
        <v>150</v>
      </c>
    </row>
    <row r="84" spans="1:45" hidden="1">
      <c r="A84" s="52" t="s">
        <v>117</v>
      </c>
      <c r="B84" s="58" t="s">
        <v>116</v>
      </c>
      <c r="C84" s="51">
        <v>2017</v>
      </c>
      <c r="D84" s="240" t="s">
        <v>168</v>
      </c>
      <c r="E84" s="52" t="s">
        <v>61</v>
      </c>
      <c r="F84" s="442" t="s">
        <v>61</v>
      </c>
      <c r="G84" s="52" t="s">
        <v>61</v>
      </c>
      <c r="H84" s="241" t="s">
        <v>169</v>
      </c>
      <c r="I84" s="53" t="s">
        <v>61</v>
      </c>
      <c r="J84" s="52" t="s">
        <v>61</v>
      </c>
      <c r="K84" s="52" t="s">
        <v>61</v>
      </c>
      <c r="L84" s="52" t="s">
        <v>61</v>
      </c>
      <c r="M84" s="451" t="s">
        <v>61</v>
      </c>
      <c r="N84" s="52" t="s">
        <v>61</v>
      </c>
      <c r="O84" s="103" t="s">
        <v>61</v>
      </c>
      <c r="P84" s="241" t="s">
        <v>61</v>
      </c>
      <c r="Q84" s="451" t="s">
        <v>61</v>
      </c>
      <c r="R84" s="58" t="s">
        <v>61</v>
      </c>
      <c r="S84" s="52" t="s">
        <v>61</v>
      </c>
      <c r="T84" s="58" t="s">
        <v>61</v>
      </c>
      <c r="U84" s="52" t="s">
        <v>61</v>
      </c>
      <c r="V84" s="58" t="s">
        <v>61</v>
      </c>
      <c r="W84" s="77" t="s">
        <v>61</v>
      </c>
      <c r="X84" s="133" t="s">
        <v>61</v>
      </c>
      <c r="Y84" s="77" t="s">
        <v>61</v>
      </c>
      <c r="Z84" s="133" t="s">
        <v>61</v>
      </c>
      <c r="AA84" s="77" t="s">
        <v>61</v>
      </c>
      <c r="AB84" s="133" t="s">
        <v>61</v>
      </c>
      <c r="AC84" t="s">
        <v>61</v>
      </c>
      <c r="AD84" s="52"/>
      <c r="AE84" s="58"/>
      <c r="AF84" s="58" t="s">
        <v>61</v>
      </c>
      <c r="AG84" s="58" t="s">
        <v>61</v>
      </c>
      <c r="AH84" s="58">
        <v>2018</v>
      </c>
      <c r="AI84" s="58"/>
      <c r="AJ84" s="58"/>
      <c r="AK84" s="241" t="s">
        <v>150</v>
      </c>
    </row>
    <row r="85" spans="1:45" hidden="1">
      <c r="A85" s="52" t="s">
        <v>117</v>
      </c>
      <c r="B85" s="58" t="s">
        <v>116</v>
      </c>
      <c r="C85" s="51">
        <v>2018</v>
      </c>
      <c r="D85" s="240" t="s">
        <v>168</v>
      </c>
      <c r="E85" s="52" t="s">
        <v>61</v>
      </c>
      <c r="F85" s="442" t="s">
        <v>61</v>
      </c>
      <c r="G85" s="52" t="s">
        <v>61</v>
      </c>
      <c r="H85" s="241" t="s">
        <v>169</v>
      </c>
      <c r="I85" s="53" t="s">
        <v>61</v>
      </c>
      <c r="J85" s="52" t="s">
        <v>61</v>
      </c>
      <c r="K85" s="52" t="s">
        <v>61</v>
      </c>
      <c r="L85" s="52" t="s">
        <v>61</v>
      </c>
      <c r="M85" s="451" t="s">
        <v>61</v>
      </c>
      <c r="N85" s="52" t="s">
        <v>61</v>
      </c>
      <c r="O85" s="103" t="s">
        <v>61</v>
      </c>
      <c r="P85" s="241" t="s">
        <v>61</v>
      </c>
      <c r="Q85" s="451" t="s">
        <v>61</v>
      </c>
      <c r="R85" s="58" t="s">
        <v>61</v>
      </c>
      <c r="S85" s="52" t="s">
        <v>61</v>
      </c>
      <c r="T85" s="58" t="s">
        <v>61</v>
      </c>
      <c r="U85" s="52" t="s">
        <v>61</v>
      </c>
      <c r="V85" s="58" t="s">
        <v>61</v>
      </c>
      <c r="W85" s="77" t="s">
        <v>61</v>
      </c>
      <c r="X85" s="133" t="s">
        <v>61</v>
      </c>
      <c r="Y85" s="77" t="s">
        <v>61</v>
      </c>
      <c r="Z85" s="133" t="s">
        <v>61</v>
      </c>
      <c r="AA85" s="77" t="s">
        <v>61</v>
      </c>
      <c r="AB85" s="133" t="s">
        <v>61</v>
      </c>
      <c r="AC85" t="s">
        <v>61</v>
      </c>
      <c r="AD85" s="52"/>
      <c r="AE85" s="58"/>
      <c r="AF85" s="58" t="s">
        <v>61</v>
      </c>
      <c r="AG85" s="58" t="s">
        <v>61</v>
      </c>
      <c r="AH85" s="58">
        <v>2019</v>
      </c>
      <c r="AI85" s="58"/>
      <c r="AJ85" s="58"/>
      <c r="AK85" s="241" t="s">
        <v>150</v>
      </c>
    </row>
    <row r="86" spans="1:45" hidden="1">
      <c r="A86" s="52" t="s">
        <v>117</v>
      </c>
      <c r="B86" s="58" t="s">
        <v>116</v>
      </c>
      <c r="C86" s="51">
        <v>2019</v>
      </c>
      <c r="D86" s="240" t="s">
        <v>168</v>
      </c>
      <c r="E86" s="52" t="s">
        <v>61</v>
      </c>
      <c r="F86" s="442" t="s">
        <v>61</v>
      </c>
      <c r="G86" s="52" t="s">
        <v>61</v>
      </c>
      <c r="H86" s="241" t="s">
        <v>169</v>
      </c>
      <c r="I86" s="53" t="s">
        <v>61</v>
      </c>
      <c r="J86" s="52" t="s">
        <v>61</v>
      </c>
      <c r="K86" s="52" t="s">
        <v>61</v>
      </c>
      <c r="L86" s="52" t="s">
        <v>61</v>
      </c>
      <c r="M86" s="451" t="s">
        <v>61</v>
      </c>
      <c r="N86" s="52" t="s">
        <v>61</v>
      </c>
      <c r="O86" s="103" t="s">
        <v>61</v>
      </c>
      <c r="P86" s="241" t="s">
        <v>61</v>
      </c>
      <c r="Q86" s="451" t="s">
        <v>61</v>
      </c>
      <c r="R86" s="58" t="s">
        <v>61</v>
      </c>
      <c r="S86" s="52" t="s">
        <v>61</v>
      </c>
      <c r="T86" s="58" t="s">
        <v>61</v>
      </c>
      <c r="U86" s="52" t="s">
        <v>61</v>
      </c>
      <c r="V86" s="58" t="s">
        <v>61</v>
      </c>
      <c r="W86" s="77" t="s">
        <v>61</v>
      </c>
      <c r="X86" s="133" t="s">
        <v>61</v>
      </c>
      <c r="Y86" s="77" t="s">
        <v>61</v>
      </c>
      <c r="Z86" s="133" t="s">
        <v>61</v>
      </c>
      <c r="AA86" s="77" t="s">
        <v>61</v>
      </c>
      <c r="AB86" s="133" t="s">
        <v>61</v>
      </c>
      <c r="AC86" t="s">
        <v>61</v>
      </c>
      <c r="AD86" s="52"/>
      <c r="AE86" s="58"/>
      <c r="AF86" s="58" t="s">
        <v>61</v>
      </c>
      <c r="AG86" s="58" t="s">
        <v>61</v>
      </c>
      <c r="AH86" s="58">
        <v>2020</v>
      </c>
      <c r="AI86" s="58"/>
      <c r="AJ86" s="58"/>
      <c r="AK86" s="241" t="s">
        <v>150</v>
      </c>
    </row>
    <row r="87" spans="1:45" hidden="1">
      <c r="A87" s="52" t="s">
        <v>117</v>
      </c>
      <c r="B87" s="58" t="s">
        <v>116</v>
      </c>
      <c r="C87" s="51">
        <v>2020</v>
      </c>
      <c r="D87" s="240" t="s">
        <v>168</v>
      </c>
      <c r="E87" s="52" t="s">
        <v>61</v>
      </c>
      <c r="F87" s="442" t="s">
        <v>61</v>
      </c>
      <c r="G87" s="52" t="s">
        <v>61</v>
      </c>
      <c r="H87" s="241" t="s">
        <v>169</v>
      </c>
      <c r="I87" s="53" t="s">
        <v>61</v>
      </c>
      <c r="J87" s="52" t="s">
        <v>61</v>
      </c>
      <c r="K87" s="52" t="s">
        <v>61</v>
      </c>
      <c r="L87" s="52" t="s">
        <v>61</v>
      </c>
      <c r="M87" s="451" t="s">
        <v>61</v>
      </c>
      <c r="N87" s="52" t="s">
        <v>61</v>
      </c>
      <c r="O87" s="103" t="s">
        <v>61</v>
      </c>
      <c r="P87" s="241" t="s">
        <v>61</v>
      </c>
      <c r="Q87" s="451" t="s">
        <v>61</v>
      </c>
      <c r="R87" s="58" t="s">
        <v>61</v>
      </c>
      <c r="S87" s="52" t="s">
        <v>61</v>
      </c>
      <c r="T87" s="58" t="s">
        <v>61</v>
      </c>
      <c r="U87" s="52" t="s">
        <v>61</v>
      </c>
      <c r="V87" s="58" t="s">
        <v>61</v>
      </c>
      <c r="W87" s="77" t="s">
        <v>61</v>
      </c>
      <c r="X87" s="133" t="s">
        <v>61</v>
      </c>
      <c r="Y87" s="77" t="s">
        <v>61</v>
      </c>
      <c r="Z87" s="133" t="s">
        <v>61</v>
      </c>
      <c r="AA87" s="77" t="s">
        <v>61</v>
      </c>
      <c r="AB87" s="133" t="s">
        <v>61</v>
      </c>
      <c r="AC87" t="s">
        <v>61</v>
      </c>
      <c r="AD87" s="52"/>
      <c r="AE87" s="58"/>
      <c r="AF87" s="58" t="s">
        <v>61</v>
      </c>
      <c r="AG87" s="58" t="s">
        <v>61</v>
      </c>
      <c r="AH87" s="58">
        <v>2021</v>
      </c>
      <c r="AI87" s="58"/>
      <c r="AJ87" s="58"/>
      <c r="AK87" s="241" t="s">
        <v>150</v>
      </c>
    </row>
    <row r="88" spans="1:45" hidden="1">
      <c r="A88" s="52" t="s">
        <v>117</v>
      </c>
      <c r="B88" s="58" t="s">
        <v>116</v>
      </c>
      <c r="C88" s="51">
        <v>2021</v>
      </c>
      <c r="D88" s="240" t="s">
        <v>142</v>
      </c>
      <c r="E88" s="52" t="s">
        <v>142</v>
      </c>
      <c r="F88" s="442" t="s">
        <v>168</v>
      </c>
      <c r="G88" s="52" t="s">
        <v>174</v>
      </c>
      <c r="H88" s="241" t="s">
        <v>225</v>
      </c>
      <c r="I88" s="53" t="s">
        <v>226</v>
      </c>
      <c r="J88" s="52"/>
      <c r="K88" s="52"/>
      <c r="L88" s="158">
        <v>44256</v>
      </c>
      <c r="M88" s="73">
        <v>12500000</v>
      </c>
      <c r="N88" s="73">
        <v>9003837</v>
      </c>
      <c r="O88" s="61">
        <v>0.72030696000000005</v>
      </c>
      <c r="P88" s="556" t="s">
        <v>227</v>
      </c>
      <c r="Q88" s="73">
        <v>281638</v>
      </c>
      <c r="R88" s="63">
        <v>3.1279775500156211E-2</v>
      </c>
      <c r="S88" s="73">
        <v>7285824</v>
      </c>
      <c r="T88" s="63">
        <v>0.80919101489731549</v>
      </c>
      <c r="U88" s="73">
        <v>1436375</v>
      </c>
      <c r="V88" s="63">
        <v>0.15952920960252834</v>
      </c>
      <c r="W88" s="77">
        <v>281638</v>
      </c>
      <c r="X88" s="133">
        <v>3.1279775500156211E-2</v>
      </c>
      <c r="Y88" s="77">
        <v>0</v>
      </c>
      <c r="Z88" s="133">
        <v>0</v>
      </c>
      <c r="AA88" s="77">
        <v>0</v>
      </c>
      <c r="AB88" s="133">
        <v>0</v>
      </c>
      <c r="AC88" t="s">
        <v>161</v>
      </c>
      <c r="AD88" s="52"/>
      <c r="AE88" s="58"/>
      <c r="AF88" s="58" t="s">
        <v>228</v>
      </c>
      <c r="AG88" s="58"/>
      <c r="AH88" s="58">
        <v>2022</v>
      </c>
      <c r="AI88" s="58"/>
      <c r="AJ88" s="58"/>
      <c r="AK88" s="241" t="s">
        <v>150</v>
      </c>
    </row>
    <row r="89" spans="1:45" s="11" customFormat="1" hidden="1">
      <c r="A89" s="11" t="s">
        <v>117</v>
      </c>
      <c r="B89" s="95" t="s">
        <v>116</v>
      </c>
      <c r="C89" s="4">
        <v>2022</v>
      </c>
      <c r="D89" s="867" t="s">
        <v>168</v>
      </c>
      <c r="E89" s="96" t="s">
        <v>61</v>
      </c>
      <c r="F89" s="671" t="s">
        <v>61</v>
      </c>
      <c r="G89" s="96" t="s">
        <v>61</v>
      </c>
      <c r="H89" s="868" t="s">
        <v>169</v>
      </c>
      <c r="I89" s="55" t="s">
        <v>61</v>
      </c>
      <c r="J89" s="96" t="s">
        <v>61</v>
      </c>
      <c r="K89" s="96" t="s">
        <v>61</v>
      </c>
      <c r="L89" s="96" t="s">
        <v>61</v>
      </c>
      <c r="M89" s="869" t="s">
        <v>61</v>
      </c>
      <c r="N89" s="96" t="s">
        <v>61</v>
      </c>
      <c r="O89" s="870" t="s">
        <v>61</v>
      </c>
      <c r="P89" s="868" t="s">
        <v>61</v>
      </c>
      <c r="Q89" s="869" t="s">
        <v>61</v>
      </c>
      <c r="R89" s="95" t="s">
        <v>61</v>
      </c>
      <c r="S89" s="96" t="s">
        <v>61</v>
      </c>
      <c r="T89" s="95" t="s">
        <v>61</v>
      </c>
      <c r="U89" s="96" t="s">
        <v>61</v>
      </c>
      <c r="V89" s="95" t="s">
        <v>61</v>
      </c>
      <c r="W89" s="694" t="s">
        <v>61</v>
      </c>
      <c r="X89" s="674" t="s">
        <v>61</v>
      </c>
      <c r="Y89" s="694" t="s">
        <v>61</v>
      </c>
      <c r="Z89" s="674" t="s">
        <v>61</v>
      </c>
      <c r="AA89" s="694" t="s">
        <v>61</v>
      </c>
      <c r="AB89" s="674" t="s">
        <v>61</v>
      </c>
      <c r="AC89" s="11" t="s">
        <v>61</v>
      </c>
      <c r="AD89" s="96"/>
      <c r="AE89" s="95"/>
      <c r="AF89" s="95" t="s">
        <v>61</v>
      </c>
      <c r="AG89" s="95" t="s">
        <v>61</v>
      </c>
      <c r="AH89" s="12">
        <v>2023</v>
      </c>
      <c r="AI89" s="95"/>
      <c r="AJ89" s="95"/>
      <c r="AK89" s="868" t="s">
        <v>150</v>
      </c>
      <c r="AL89" s="12"/>
      <c r="AM89" s="12"/>
      <c r="AN89" s="12"/>
      <c r="AO89" s="12"/>
      <c r="AQ89" s="12"/>
      <c r="AS89" s="12"/>
    </row>
    <row r="90" spans="1:45" hidden="1">
      <c r="A90" t="s">
        <v>229</v>
      </c>
      <c r="B90" s="1" t="s">
        <v>141</v>
      </c>
      <c r="C90" s="5">
        <v>2016</v>
      </c>
      <c r="D90" s="240" t="s">
        <v>168</v>
      </c>
      <c r="E90" s="52" t="s">
        <v>61</v>
      </c>
      <c r="F90" s="442" t="s">
        <v>61</v>
      </c>
      <c r="G90" s="52" t="s">
        <v>61</v>
      </c>
      <c r="H90" s="241" t="s">
        <v>169</v>
      </c>
      <c r="I90" s="53" t="s">
        <v>61</v>
      </c>
      <c r="J90" s="52" t="s">
        <v>61</v>
      </c>
      <c r="K90" s="52" t="s">
        <v>61</v>
      </c>
      <c r="L90" s="52" t="s">
        <v>61</v>
      </c>
      <c r="M90" s="451" t="s">
        <v>61</v>
      </c>
      <c r="N90" s="52" t="s">
        <v>61</v>
      </c>
      <c r="O90" s="103" t="s">
        <v>61</v>
      </c>
      <c r="P90" s="241" t="s">
        <v>61</v>
      </c>
      <c r="Q90" s="451" t="s">
        <v>61</v>
      </c>
      <c r="R90" s="58" t="s">
        <v>61</v>
      </c>
      <c r="S90" s="52" t="s">
        <v>61</v>
      </c>
      <c r="T90" s="58" t="s">
        <v>61</v>
      </c>
      <c r="U90" s="52" t="s">
        <v>61</v>
      </c>
      <c r="V90" s="58" t="s">
        <v>61</v>
      </c>
      <c r="W90" s="77" t="s">
        <v>61</v>
      </c>
      <c r="X90" s="133" t="s">
        <v>61</v>
      </c>
      <c r="Y90" s="77" t="s">
        <v>61</v>
      </c>
      <c r="Z90" s="133" t="s">
        <v>61</v>
      </c>
      <c r="AA90" s="77" t="s">
        <v>61</v>
      </c>
      <c r="AB90" s="133" t="s">
        <v>61</v>
      </c>
      <c r="AC90" t="s">
        <v>61</v>
      </c>
      <c r="AD90" s="52"/>
      <c r="AE90" s="58"/>
      <c r="AF90" s="58" t="s">
        <v>61</v>
      </c>
      <c r="AG90" s="58" t="s">
        <v>61</v>
      </c>
      <c r="AH90" s="1">
        <v>2017</v>
      </c>
      <c r="AK90" s="241" t="s">
        <v>150</v>
      </c>
    </row>
    <row r="91" spans="1:45" hidden="1">
      <c r="A91" t="s">
        <v>229</v>
      </c>
      <c r="B91" s="1" t="s">
        <v>141</v>
      </c>
      <c r="C91" s="5">
        <v>2017</v>
      </c>
      <c r="D91" s="240" t="s">
        <v>168</v>
      </c>
      <c r="E91" s="52" t="s">
        <v>61</v>
      </c>
      <c r="F91" s="442" t="s">
        <v>61</v>
      </c>
      <c r="G91" s="52" t="s">
        <v>61</v>
      </c>
      <c r="H91" s="241" t="s">
        <v>169</v>
      </c>
      <c r="I91" s="53" t="s">
        <v>61</v>
      </c>
      <c r="J91" s="52" t="s">
        <v>61</v>
      </c>
      <c r="K91" s="52" t="s">
        <v>61</v>
      </c>
      <c r="L91" s="52" t="s">
        <v>61</v>
      </c>
      <c r="M91" s="451" t="s">
        <v>61</v>
      </c>
      <c r="N91" s="52" t="s">
        <v>61</v>
      </c>
      <c r="O91" s="103" t="s">
        <v>61</v>
      </c>
      <c r="P91" s="241" t="s">
        <v>61</v>
      </c>
      <c r="Q91" s="451" t="s">
        <v>61</v>
      </c>
      <c r="R91" s="58" t="s">
        <v>61</v>
      </c>
      <c r="S91" s="52" t="s">
        <v>61</v>
      </c>
      <c r="T91" s="58" t="s">
        <v>61</v>
      </c>
      <c r="U91" s="52" t="s">
        <v>61</v>
      </c>
      <c r="V91" s="58" t="s">
        <v>61</v>
      </c>
      <c r="W91" s="77" t="s">
        <v>61</v>
      </c>
      <c r="X91" s="133" t="s">
        <v>61</v>
      </c>
      <c r="Y91" s="77" t="s">
        <v>61</v>
      </c>
      <c r="Z91" s="133" t="s">
        <v>61</v>
      </c>
      <c r="AA91" s="77" t="s">
        <v>61</v>
      </c>
      <c r="AB91" s="133" t="s">
        <v>61</v>
      </c>
      <c r="AC91" t="s">
        <v>61</v>
      </c>
      <c r="AD91" s="52"/>
      <c r="AE91" s="58"/>
      <c r="AF91" s="58" t="s">
        <v>61</v>
      </c>
      <c r="AG91" s="58" t="s">
        <v>61</v>
      </c>
      <c r="AH91" s="1">
        <v>2018</v>
      </c>
      <c r="AK91" s="241" t="s">
        <v>150</v>
      </c>
    </row>
    <row r="92" spans="1:45" hidden="1">
      <c r="A92" t="s">
        <v>229</v>
      </c>
      <c r="B92" s="1" t="s">
        <v>141</v>
      </c>
      <c r="C92" s="5">
        <v>2018</v>
      </c>
      <c r="D92" s="240" t="s">
        <v>168</v>
      </c>
      <c r="E92" s="52" t="s">
        <v>61</v>
      </c>
      <c r="F92" s="442" t="s">
        <v>61</v>
      </c>
      <c r="G92" s="52" t="s">
        <v>61</v>
      </c>
      <c r="H92" s="241" t="s">
        <v>169</v>
      </c>
      <c r="I92" s="53" t="s">
        <v>61</v>
      </c>
      <c r="J92" s="52" t="s">
        <v>61</v>
      </c>
      <c r="K92" s="52" t="s">
        <v>61</v>
      </c>
      <c r="L92" s="52" t="s">
        <v>61</v>
      </c>
      <c r="M92" s="451" t="s">
        <v>61</v>
      </c>
      <c r="N92" s="52" t="s">
        <v>61</v>
      </c>
      <c r="O92" s="103" t="s">
        <v>61</v>
      </c>
      <c r="P92" s="241" t="s">
        <v>61</v>
      </c>
      <c r="Q92" s="451" t="s">
        <v>61</v>
      </c>
      <c r="R92" s="58" t="s">
        <v>61</v>
      </c>
      <c r="S92" s="52" t="s">
        <v>61</v>
      </c>
      <c r="T92" s="58" t="s">
        <v>61</v>
      </c>
      <c r="U92" s="52" t="s">
        <v>61</v>
      </c>
      <c r="V92" s="58" t="s">
        <v>61</v>
      </c>
      <c r="W92" s="77" t="s">
        <v>61</v>
      </c>
      <c r="X92" s="133" t="s">
        <v>61</v>
      </c>
      <c r="Y92" s="77" t="s">
        <v>61</v>
      </c>
      <c r="Z92" s="133" t="s">
        <v>61</v>
      </c>
      <c r="AA92" s="77" t="s">
        <v>61</v>
      </c>
      <c r="AB92" s="133" t="s">
        <v>61</v>
      </c>
      <c r="AC92" t="s">
        <v>61</v>
      </c>
      <c r="AD92" s="52"/>
      <c r="AE92" s="58"/>
      <c r="AF92" s="58" t="s">
        <v>61</v>
      </c>
      <c r="AG92" s="58" t="s">
        <v>61</v>
      </c>
      <c r="AH92" s="1">
        <v>2019</v>
      </c>
      <c r="AK92" s="241" t="s">
        <v>150</v>
      </c>
    </row>
    <row r="93" spans="1:45" hidden="1">
      <c r="A93" t="s">
        <v>229</v>
      </c>
      <c r="B93" s="1" t="s">
        <v>141</v>
      </c>
      <c r="C93" s="5">
        <v>2019</v>
      </c>
      <c r="D93" s="240" t="s">
        <v>168</v>
      </c>
      <c r="E93" s="52" t="s">
        <v>61</v>
      </c>
      <c r="F93" s="442" t="s">
        <v>61</v>
      </c>
      <c r="G93" s="52" t="s">
        <v>61</v>
      </c>
      <c r="H93" s="241" t="s">
        <v>169</v>
      </c>
      <c r="I93" s="53" t="s">
        <v>61</v>
      </c>
      <c r="J93" s="52" t="s">
        <v>61</v>
      </c>
      <c r="K93" s="52" t="s">
        <v>61</v>
      </c>
      <c r="L93" s="52" t="s">
        <v>61</v>
      </c>
      <c r="M93" s="451" t="s">
        <v>61</v>
      </c>
      <c r="N93" s="52" t="s">
        <v>61</v>
      </c>
      <c r="O93" s="103" t="s">
        <v>61</v>
      </c>
      <c r="P93" s="241" t="s">
        <v>61</v>
      </c>
      <c r="Q93" s="451" t="s">
        <v>61</v>
      </c>
      <c r="R93" s="58" t="s">
        <v>61</v>
      </c>
      <c r="S93" s="52" t="s">
        <v>61</v>
      </c>
      <c r="T93" s="58" t="s">
        <v>61</v>
      </c>
      <c r="U93" s="52" t="s">
        <v>61</v>
      </c>
      <c r="V93" s="58" t="s">
        <v>61</v>
      </c>
      <c r="W93" s="77" t="s">
        <v>61</v>
      </c>
      <c r="X93" s="133" t="s">
        <v>61</v>
      </c>
      <c r="Y93" s="77" t="s">
        <v>61</v>
      </c>
      <c r="Z93" s="133" t="s">
        <v>61</v>
      </c>
      <c r="AA93" s="77" t="s">
        <v>61</v>
      </c>
      <c r="AB93" s="133" t="s">
        <v>61</v>
      </c>
      <c r="AC93" t="s">
        <v>61</v>
      </c>
      <c r="AD93" s="52"/>
      <c r="AE93" s="58"/>
      <c r="AF93" s="58" t="s">
        <v>61</v>
      </c>
      <c r="AG93" s="58" t="s">
        <v>61</v>
      </c>
      <c r="AH93" s="1">
        <v>2020</v>
      </c>
      <c r="AK93" s="241" t="s">
        <v>150</v>
      </c>
    </row>
    <row r="94" spans="1:45" hidden="1">
      <c r="A94" t="s">
        <v>229</v>
      </c>
      <c r="B94" s="1" t="s">
        <v>141</v>
      </c>
      <c r="C94" s="5">
        <v>2020</v>
      </c>
      <c r="D94" s="240" t="s">
        <v>168</v>
      </c>
      <c r="E94" s="52" t="s">
        <v>61</v>
      </c>
      <c r="F94" s="442" t="s">
        <v>61</v>
      </c>
      <c r="G94" s="52" t="s">
        <v>61</v>
      </c>
      <c r="H94" s="241" t="s">
        <v>169</v>
      </c>
      <c r="I94" s="53" t="s">
        <v>61</v>
      </c>
      <c r="J94" s="52" t="s">
        <v>61</v>
      </c>
      <c r="K94" s="52" t="s">
        <v>61</v>
      </c>
      <c r="L94" s="52" t="s">
        <v>61</v>
      </c>
      <c r="M94" s="451" t="s">
        <v>61</v>
      </c>
      <c r="N94" s="52" t="s">
        <v>61</v>
      </c>
      <c r="O94" s="103" t="s">
        <v>61</v>
      </c>
      <c r="P94" s="241" t="s">
        <v>61</v>
      </c>
      <c r="Q94" s="451" t="s">
        <v>61</v>
      </c>
      <c r="R94" s="58" t="s">
        <v>61</v>
      </c>
      <c r="S94" s="52" t="s">
        <v>61</v>
      </c>
      <c r="T94" s="58" t="s">
        <v>61</v>
      </c>
      <c r="U94" s="52" t="s">
        <v>61</v>
      </c>
      <c r="V94" s="58" t="s">
        <v>61</v>
      </c>
      <c r="W94" s="77" t="s">
        <v>61</v>
      </c>
      <c r="X94" s="133" t="s">
        <v>61</v>
      </c>
      <c r="Y94" s="77" t="s">
        <v>61</v>
      </c>
      <c r="Z94" s="133" t="s">
        <v>61</v>
      </c>
      <c r="AA94" s="77" t="s">
        <v>61</v>
      </c>
      <c r="AB94" s="133" t="s">
        <v>61</v>
      </c>
      <c r="AC94" t="s">
        <v>61</v>
      </c>
      <c r="AD94" s="52"/>
      <c r="AE94" s="58"/>
      <c r="AF94" s="58" t="s">
        <v>61</v>
      </c>
      <c r="AG94" s="58" t="s">
        <v>61</v>
      </c>
      <c r="AH94" s="1">
        <v>2021</v>
      </c>
      <c r="AK94" s="241" t="s">
        <v>150</v>
      </c>
    </row>
    <row r="95" spans="1:45" hidden="1">
      <c r="A95" t="s">
        <v>229</v>
      </c>
      <c r="B95" s="1" t="s">
        <v>141</v>
      </c>
      <c r="C95" s="5">
        <v>2021</v>
      </c>
      <c r="D95" s="240" t="s">
        <v>168</v>
      </c>
      <c r="E95" s="52" t="s">
        <v>61</v>
      </c>
      <c r="F95" s="442" t="s">
        <v>61</v>
      </c>
      <c r="G95" s="52" t="s">
        <v>61</v>
      </c>
      <c r="H95" s="241" t="s">
        <v>169</v>
      </c>
      <c r="I95" s="53" t="s">
        <v>61</v>
      </c>
      <c r="J95" s="52" t="s">
        <v>61</v>
      </c>
      <c r="K95" s="52" t="s">
        <v>61</v>
      </c>
      <c r="L95" s="52" t="s">
        <v>61</v>
      </c>
      <c r="M95" s="451" t="s">
        <v>61</v>
      </c>
      <c r="N95" s="52" t="s">
        <v>61</v>
      </c>
      <c r="O95" s="103" t="s">
        <v>61</v>
      </c>
      <c r="P95" s="241" t="s">
        <v>61</v>
      </c>
      <c r="Q95" s="451" t="s">
        <v>61</v>
      </c>
      <c r="R95" s="58" t="s">
        <v>61</v>
      </c>
      <c r="S95" s="52" t="s">
        <v>61</v>
      </c>
      <c r="T95" s="58" t="s">
        <v>61</v>
      </c>
      <c r="U95" s="52" t="s">
        <v>61</v>
      </c>
      <c r="V95" s="58" t="s">
        <v>61</v>
      </c>
      <c r="W95" s="77" t="s">
        <v>61</v>
      </c>
      <c r="X95" s="133" t="s">
        <v>61</v>
      </c>
      <c r="Y95" s="77" t="s">
        <v>61</v>
      </c>
      <c r="Z95" s="133" t="s">
        <v>61</v>
      </c>
      <c r="AA95" s="77" t="s">
        <v>61</v>
      </c>
      <c r="AB95" s="133" t="s">
        <v>61</v>
      </c>
      <c r="AC95" t="s">
        <v>61</v>
      </c>
      <c r="AD95" s="52"/>
      <c r="AE95" s="58"/>
      <c r="AF95" s="58" t="s">
        <v>61</v>
      </c>
      <c r="AG95" s="58" t="s">
        <v>61</v>
      </c>
      <c r="AH95" s="1">
        <v>2022</v>
      </c>
      <c r="AK95" s="241" t="s">
        <v>150</v>
      </c>
    </row>
    <row r="96" spans="1:45" s="11" customFormat="1" hidden="1">
      <c r="A96" s="11" t="s">
        <v>229</v>
      </c>
      <c r="B96" s="12" t="s">
        <v>141</v>
      </c>
      <c r="C96" s="4">
        <v>2022</v>
      </c>
      <c r="D96" s="867" t="s">
        <v>168</v>
      </c>
      <c r="E96" s="96" t="s">
        <v>61</v>
      </c>
      <c r="F96" s="671" t="s">
        <v>61</v>
      </c>
      <c r="G96" s="96" t="s">
        <v>61</v>
      </c>
      <c r="H96" s="868" t="s">
        <v>169</v>
      </c>
      <c r="I96" s="55" t="s">
        <v>61</v>
      </c>
      <c r="J96" s="96" t="s">
        <v>61</v>
      </c>
      <c r="K96" s="96" t="s">
        <v>61</v>
      </c>
      <c r="L96" s="96" t="s">
        <v>61</v>
      </c>
      <c r="M96" s="869" t="s">
        <v>61</v>
      </c>
      <c r="N96" s="96" t="s">
        <v>61</v>
      </c>
      <c r="O96" s="870" t="s">
        <v>61</v>
      </c>
      <c r="P96" s="868" t="s">
        <v>61</v>
      </c>
      <c r="Q96" s="869" t="s">
        <v>61</v>
      </c>
      <c r="R96" s="95" t="s">
        <v>61</v>
      </c>
      <c r="S96" s="96" t="s">
        <v>61</v>
      </c>
      <c r="T96" s="95" t="s">
        <v>61</v>
      </c>
      <c r="U96" s="96" t="s">
        <v>61</v>
      </c>
      <c r="V96" s="95" t="s">
        <v>61</v>
      </c>
      <c r="W96" s="694" t="s">
        <v>61</v>
      </c>
      <c r="X96" s="674" t="s">
        <v>61</v>
      </c>
      <c r="Y96" s="694" t="s">
        <v>61</v>
      </c>
      <c r="Z96" s="674" t="s">
        <v>61</v>
      </c>
      <c r="AA96" s="694" t="s">
        <v>61</v>
      </c>
      <c r="AB96" s="674" t="s">
        <v>61</v>
      </c>
      <c r="AC96" s="11" t="s">
        <v>61</v>
      </c>
      <c r="AD96" s="96"/>
      <c r="AE96" s="95"/>
      <c r="AF96" s="95" t="s">
        <v>61</v>
      </c>
      <c r="AG96" s="95" t="s">
        <v>61</v>
      </c>
      <c r="AH96" s="12">
        <v>2023</v>
      </c>
      <c r="AI96" s="95"/>
      <c r="AJ96" s="95"/>
      <c r="AK96" s="868" t="s">
        <v>150</v>
      </c>
      <c r="AL96" s="12"/>
      <c r="AM96" s="12"/>
      <c r="AN96" s="12"/>
      <c r="AO96" s="12"/>
      <c r="AQ96" s="12"/>
      <c r="AS96" s="12"/>
    </row>
    <row r="97" spans="1:45" hidden="1">
      <c r="A97" s="52" t="s">
        <v>230</v>
      </c>
      <c r="B97" s="58" t="s">
        <v>102</v>
      </c>
      <c r="C97" s="51">
        <v>2016</v>
      </c>
      <c r="D97" s="240" t="s">
        <v>142</v>
      </c>
      <c r="E97" s="104" t="s">
        <v>168</v>
      </c>
      <c r="F97" s="442" t="s">
        <v>61</v>
      </c>
      <c r="G97" s="52" t="s">
        <v>187</v>
      </c>
      <c r="H97" s="241" t="s">
        <v>182</v>
      </c>
      <c r="I97" s="53" t="s">
        <v>61</v>
      </c>
      <c r="J97" s="81" t="s">
        <v>172</v>
      </c>
      <c r="K97" s="81" t="s">
        <v>61</v>
      </c>
      <c r="L97" s="81" t="s">
        <v>61</v>
      </c>
      <c r="M97" s="81" t="s">
        <v>61</v>
      </c>
      <c r="N97" s="81" t="s">
        <v>61</v>
      </c>
      <c r="O97" s="81" t="s">
        <v>61</v>
      </c>
      <c r="P97" s="836" t="s">
        <v>61</v>
      </c>
      <c r="Q97" s="81" t="s">
        <v>61</v>
      </c>
      <c r="R97" s="82" t="s">
        <v>61</v>
      </c>
      <c r="S97" s="235" t="s">
        <v>61</v>
      </c>
      <c r="T97" s="644" t="s">
        <v>61</v>
      </c>
      <c r="U97" s="235" t="s">
        <v>61</v>
      </c>
      <c r="V97" s="644" t="s">
        <v>61</v>
      </c>
      <c r="W97" s="784" t="s">
        <v>61</v>
      </c>
      <c r="X97" s="120" t="s">
        <v>61</v>
      </c>
      <c r="Y97" s="784" t="s">
        <v>61</v>
      </c>
      <c r="Z97" s="120" t="s">
        <v>61</v>
      </c>
      <c r="AA97" s="784" t="s">
        <v>61</v>
      </c>
      <c r="AB97" s="568" t="s">
        <v>61</v>
      </c>
      <c r="AC97" t="s">
        <v>61</v>
      </c>
      <c r="AD97" s="81"/>
      <c r="AE97" s="82"/>
      <c r="AF97" s="58" t="s">
        <v>61</v>
      </c>
      <c r="AG97" s="82" t="s">
        <v>61</v>
      </c>
      <c r="AH97" s="863">
        <v>2017</v>
      </c>
      <c r="AI97" s="58"/>
      <c r="AJ97" s="58"/>
      <c r="AK97" s="241" t="s">
        <v>150</v>
      </c>
    </row>
    <row r="98" spans="1:45" hidden="1">
      <c r="A98" s="52" t="s">
        <v>230</v>
      </c>
      <c r="B98" s="58" t="s">
        <v>102</v>
      </c>
      <c r="C98" s="51">
        <v>2017</v>
      </c>
      <c r="D98" s="240" t="s">
        <v>168</v>
      </c>
      <c r="E98" s="52" t="s">
        <v>61</v>
      </c>
      <c r="F98" s="442" t="s">
        <v>61</v>
      </c>
      <c r="G98" s="52" t="s">
        <v>61</v>
      </c>
      <c r="H98" s="241" t="s">
        <v>169</v>
      </c>
      <c r="I98" s="53" t="s">
        <v>61</v>
      </c>
      <c r="J98" s="52" t="s">
        <v>61</v>
      </c>
      <c r="K98" s="52" t="s">
        <v>61</v>
      </c>
      <c r="L98" s="52" t="s">
        <v>61</v>
      </c>
      <c r="M98" s="451" t="s">
        <v>61</v>
      </c>
      <c r="N98" s="52" t="s">
        <v>61</v>
      </c>
      <c r="O98" s="103" t="s">
        <v>61</v>
      </c>
      <c r="P98" s="241" t="s">
        <v>61</v>
      </c>
      <c r="Q98" s="451" t="s">
        <v>61</v>
      </c>
      <c r="R98" s="58" t="s">
        <v>61</v>
      </c>
      <c r="S98" s="52" t="s">
        <v>61</v>
      </c>
      <c r="T98" s="58" t="s">
        <v>61</v>
      </c>
      <c r="U98" s="52" t="s">
        <v>61</v>
      </c>
      <c r="V98" s="58" t="s">
        <v>61</v>
      </c>
      <c r="W98" s="77" t="s">
        <v>61</v>
      </c>
      <c r="X98" s="133" t="s">
        <v>61</v>
      </c>
      <c r="Y98" s="77" t="s">
        <v>61</v>
      </c>
      <c r="Z98" s="133" t="s">
        <v>61</v>
      </c>
      <c r="AA98" s="77" t="s">
        <v>61</v>
      </c>
      <c r="AB98" s="133" t="s">
        <v>61</v>
      </c>
      <c r="AC98" t="s">
        <v>61</v>
      </c>
      <c r="AD98" s="52"/>
      <c r="AE98" s="58"/>
      <c r="AF98" s="58" t="s">
        <v>61</v>
      </c>
      <c r="AG98" s="58" t="s">
        <v>61</v>
      </c>
      <c r="AH98" s="58">
        <v>2018</v>
      </c>
      <c r="AI98" s="58"/>
      <c r="AJ98" s="58"/>
      <c r="AK98" s="241" t="s">
        <v>150</v>
      </c>
    </row>
    <row r="99" spans="1:45" hidden="1">
      <c r="A99" s="52" t="s">
        <v>230</v>
      </c>
      <c r="B99" s="58" t="s">
        <v>102</v>
      </c>
      <c r="C99" s="51">
        <v>2018</v>
      </c>
      <c r="D99" s="240" t="s">
        <v>168</v>
      </c>
      <c r="E99" s="52" t="s">
        <v>61</v>
      </c>
      <c r="F99" s="442" t="s">
        <v>61</v>
      </c>
      <c r="G99" s="52" t="s">
        <v>61</v>
      </c>
      <c r="H99" s="241" t="s">
        <v>169</v>
      </c>
      <c r="I99" s="53" t="s">
        <v>61</v>
      </c>
      <c r="J99" s="52" t="s">
        <v>61</v>
      </c>
      <c r="K99" s="52" t="s">
        <v>61</v>
      </c>
      <c r="L99" s="52" t="s">
        <v>61</v>
      </c>
      <c r="M99" s="451" t="s">
        <v>61</v>
      </c>
      <c r="N99" s="52" t="s">
        <v>61</v>
      </c>
      <c r="O99" s="103" t="s">
        <v>61</v>
      </c>
      <c r="P99" s="241" t="s">
        <v>61</v>
      </c>
      <c r="Q99" s="451" t="s">
        <v>61</v>
      </c>
      <c r="R99" s="58" t="s">
        <v>61</v>
      </c>
      <c r="S99" s="52" t="s">
        <v>61</v>
      </c>
      <c r="T99" s="58" t="s">
        <v>61</v>
      </c>
      <c r="U99" s="52" t="s">
        <v>61</v>
      </c>
      <c r="V99" s="58" t="s">
        <v>61</v>
      </c>
      <c r="W99" s="77" t="s">
        <v>61</v>
      </c>
      <c r="X99" s="133" t="s">
        <v>61</v>
      </c>
      <c r="Y99" s="77" t="s">
        <v>61</v>
      </c>
      <c r="Z99" s="133" t="s">
        <v>61</v>
      </c>
      <c r="AA99" s="77" t="s">
        <v>61</v>
      </c>
      <c r="AB99" s="133" t="s">
        <v>61</v>
      </c>
      <c r="AC99" t="s">
        <v>61</v>
      </c>
      <c r="AD99" s="52"/>
      <c r="AE99" s="58"/>
      <c r="AF99" s="58" t="s">
        <v>61</v>
      </c>
      <c r="AG99" s="58" t="s">
        <v>61</v>
      </c>
      <c r="AH99" s="58">
        <v>2019</v>
      </c>
      <c r="AI99" s="58"/>
      <c r="AJ99" s="58"/>
      <c r="AK99" s="241" t="s">
        <v>150</v>
      </c>
    </row>
    <row r="100" spans="1:45" hidden="1">
      <c r="A100" s="52" t="s">
        <v>230</v>
      </c>
      <c r="B100" s="58" t="s">
        <v>102</v>
      </c>
      <c r="C100" s="51">
        <v>2019</v>
      </c>
      <c r="D100" s="240" t="s">
        <v>142</v>
      </c>
      <c r="E100" s="104" t="s">
        <v>168</v>
      </c>
      <c r="F100" s="442" t="s">
        <v>61</v>
      </c>
      <c r="G100" s="52" t="s">
        <v>174</v>
      </c>
      <c r="H100" s="241" t="s">
        <v>231</v>
      </c>
      <c r="I100" s="53" t="s">
        <v>61</v>
      </c>
      <c r="J100" s="81" t="s">
        <v>172</v>
      </c>
      <c r="K100" s="81" t="s">
        <v>61</v>
      </c>
      <c r="L100" s="81" t="s">
        <v>61</v>
      </c>
      <c r="M100" s="81" t="s">
        <v>61</v>
      </c>
      <c r="N100" s="81" t="s">
        <v>61</v>
      </c>
      <c r="O100" s="81" t="s">
        <v>61</v>
      </c>
      <c r="P100" s="836" t="s">
        <v>61</v>
      </c>
      <c r="Q100" s="81" t="s">
        <v>61</v>
      </c>
      <c r="R100" s="82" t="s">
        <v>61</v>
      </c>
      <c r="S100" s="235" t="s">
        <v>61</v>
      </c>
      <c r="T100" s="644" t="s">
        <v>61</v>
      </c>
      <c r="U100" s="235" t="s">
        <v>61</v>
      </c>
      <c r="V100" s="644" t="s">
        <v>61</v>
      </c>
      <c r="W100" s="784" t="s">
        <v>61</v>
      </c>
      <c r="X100" s="120" t="s">
        <v>61</v>
      </c>
      <c r="Y100" s="784" t="s">
        <v>61</v>
      </c>
      <c r="Z100" s="120" t="s">
        <v>61</v>
      </c>
      <c r="AA100" s="784" t="s">
        <v>61</v>
      </c>
      <c r="AB100" s="568" t="s">
        <v>61</v>
      </c>
      <c r="AC100" t="s">
        <v>61</v>
      </c>
      <c r="AD100" s="81"/>
      <c r="AE100" s="82"/>
      <c r="AF100" s="58" t="s">
        <v>61</v>
      </c>
      <c r="AG100" s="82" t="s">
        <v>61</v>
      </c>
      <c r="AH100" s="58">
        <v>2020</v>
      </c>
      <c r="AI100" s="58"/>
      <c r="AJ100" s="58"/>
      <c r="AK100" s="241" t="s">
        <v>150</v>
      </c>
    </row>
    <row r="101" spans="1:45" hidden="1">
      <c r="A101" s="52" t="s">
        <v>230</v>
      </c>
      <c r="B101" s="58" t="s">
        <v>102</v>
      </c>
      <c r="C101" s="51">
        <v>2020</v>
      </c>
      <c r="D101" s="240" t="s">
        <v>142</v>
      </c>
      <c r="E101" s="104" t="s">
        <v>168</v>
      </c>
      <c r="F101" s="442" t="s">
        <v>61</v>
      </c>
      <c r="G101" s="52" t="s">
        <v>174</v>
      </c>
      <c r="H101" s="241" t="s">
        <v>231</v>
      </c>
      <c r="I101" s="53" t="s">
        <v>61</v>
      </c>
      <c r="J101" s="81" t="s">
        <v>172</v>
      </c>
      <c r="K101" s="81" t="s">
        <v>61</v>
      </c>
      <c r="L101" s="81" t="s">
        <v>61</v>
      </c>
      <c r="M101" s="81" t="s">
        <v>61</v>
      </c>
      <c r="N101" s="81" t="s">
        <v>61</v>
      </c>
      <c r="O101" s="81" t="s">
        <v>61</v>
      </c>
      <c r="P101" s="836" t="s">
        <v>61</v>
      </c>
      <c r="Q101" s="81" t="s">
        <v>61</v>
      </c>
      <c r="R101" s="82" t="s">
        <v>61</v>
      </c>
      <c r="S101" s="235" t="s">
        <v>61</v>
      </c>
      <c r="T101" s="644" t="s">
        <v>61</v>
      </c>
      <c r="U101" s="235" t="s">
        <v>61</v>
      </c>
      <c r="V101" s="644" t="s">
        <v>61</v>
      </c>
      <c r="W101" s="784" t="s">
        <v>61</v>
      </c>
      <c r="X101" s="120" t="s">
        <v>61</v>
      </c>
      <c r="Y101" s="784" t="s">
        <v>61</v>
      </c>
      <c r="Z101" s="120" t="s">
        <v>61</v>
      </c>
      <c r="AA101" s="784" t="s">
        <v>61</v>
      </c>
      <c r="AB101" s="568" t="s">
        <v>61</v>
      </c>
      <c r="AC101" t="s">
        <v>61</v>
      </c>
      <c r="AD101" s="81"/>
      <c r="AE101" s="82"/>
      <c r="AF101" s="58" t="s">
        <v>61</v>
      </c>
      <c r="AG101" s="82" t="s">
        <v>61</v>
      </c>
      <c r="AH101" s="58">
        <v>2021</v>
      </c>
      <c r="AI101" s="58"/>
      <c r="AJ101" s="58"/>
      <c r="AK101" s="241" t="s">
        <v>150</v>
      </c>
    </row>
    <row r="102" spans="1:45" hidden="1">
      <c r="A102" s="52" t="s">
        <v>230</v>
      </c>
      <c r="B102" s="58" t="s">
        <v>102</v>
      </c>
      <c r="C102" s="51">
        <v>2021</v>
      </c>
      <c r="D102" s="240" t="s">
        <v>168</v>
      </c>
      <c r="E102" s="52" t="s">
        <v>61</v>
      </c>
      <c r="F102" s="442" t="s">
        <v>61</v>
      </c>
      <c r="G102" s="52" t="s">
        <v>61</v>
      </c>
      <c r="H102" s="241" t="s">
        <v>169</v>
      </c>
      <c r="I102" s="53" t="s">
        <v>61</v>
      </c>
      <c r="J102" s="52" t="s">
        <v>61</v>
      </c>
      <c r="K102" s="52" t="s">
        <v>61</v>
      </c>
      <c r="L102" s="52" t="s">
        <v>61</v>
      </c>
      <c r="M102" s="451" t="s">
        <v>61</v>
      </c>
      <c r="N102" s="52" t="s">
        <v>61</v>
      </c>
      <c r="O102" s="103" t="s">
        <v>61</v>
      </c>
      <c r="P102" s="241" t="s">
        <v>61</v>
      </c>
      <c r="Q102" s="451" t="s">
        <v>61</v>
      </c>
      <c r="R102" s="58" t="s">
        <v>61</v>
      </c>
      <c r="S102" s="52" t="s">
        <v>61</v>
      </c>
      <c r="T102" s="58" t="s">
        <v>61</v>
      </c>
      <c r="U102" s="52" t="s">
        <v>61</v>
      </c>
      <c r="V102" s="58" t="s">
        <v>61</v>
      </c>
      <c r="W102" s="77" t="s">
        <v>61</v>
      </c>
      <c r="X102" s="133" t="s">
        <v>61</v>
      </c>
      <c r="Y102" s="77" t="s">
        <v>61</v>
      </c>
      <c r="Z102" s="133" t="s">
        <v>61</v>
      </c>
      <c r="AA102" s="77" t="s">
        <v>61</v>
      </c>
      <c r="AB102" s="133" t="s">
        <v>61</v>
      </c>
      <c r="AC102" t="s">
        <v>61</v>
      </c>
      <c r="AD102" s="52"/>
      <c r="AE102" s="58"/>
      <c r="AF102" s="58" t="s">
        <v>61</v>
      </c>
      <c r="AG102" s="58" t="s">
        <v>61</v>
      </c>
      <c r="AH102" s="58">
        <v>2022</v>
      </c>
      <c r="AI102" s="58"/>
      <c r="AJ102" s="58"/>
      <c r="AK102" s="241" t="s">
        <v>150</v>
      </c>
    </row>
    <row r="103" spans="1:45" s="11" customFormat="1" hidden="1">
      <c r="A103" s="96" t="s">
        <v>230</v>
      </c>
      <c r="B103" s="95" t="s">
        <v>102</v>
      </c>
      <c r="C103" s="47">
        <v>2022</v>
      </c>
      <c r="D103" s="867" t="s">
        <v>168</v>
      </c>
      <c r="E103" s="96" t="s">
        <v>61</v>
      </c>
      <c r="F103" s="671" t="s">
        <v>61</v>
      </c>
      <c r="G103" s="96" t="s">
        <v>61</v>
      </c>
      <c r="H103" s="868" t="s">
        <v>169</v>
      </c>
      <c r="I103" s="55" t="s">
        <v>61</v>
      </c>
      <c r="J103" s="96" t="s">
        <v>61</v>
      </c>
      <c r="K103" s="96" t="s">
        <v>61</v>
      </c>
      <c r="L103" s="96" t="s">
        <v>61</v>
      </c>
      <c r="M103" s="869" t="s">
        <v>61</v>
      </c>
      <c r="N103" s="96" t="s">
        <v>61</v>
      </c>
      <c r="O103" s="870" t="s">
        <v>61</v>
      </c>
      <c r="P103" s="868" t="s">
        <v>61</v>
      </c>
      <c r="Q103" s="869" t="s">
        <v>61</v>
      </c>
      <c r="R103" s="95" t="s">
        <v>61</v>
      </c>
      <c r="S103" s="96" t="s">
        <v>61</v>
      </c>
      <c r="T103" s="95" t="s">
        <v>61</v>
      </c>
      <c r="U103" s="96" t="s">
        <v>61</v>
      </c>
      <c r="V103" s="95" t="s">
        <v>61</v>
      </c>
      <c r="W103" s="694" t="s">
        <v>61</v>
      </c>
      <c r="X103" s="674" t="s">
        <v>61</v>
      </c>
      <c r="Y103" s="694" t="s">
        <v>61</v>
      </c>
      <c r="Z103" s="674" t="s">
        <v>61</v>
      </c>
      <c r="AA103" s="694" t="s">
        <v>61</v>
      </c>
      <c r="AB103" s="674" t="s">
        <v>61</v>
      </c>
      <c r="AC103" s="11" t="s">
        <v>61</v>
      </c>
      <c r="AD103" s="96"/>
      <c r="AE103" s="95"/>
      <c r="AF103" s="95" t="s">
        <v>61</v>
      </c>
      <c r="AG103" s="95" t="s">
        <v>61</v>
      </c>
      <c r="AH103" s="95">
        <v>2023</v>
      </c>
      <c r="AI103" s="95"/>
      <c r="AJ103" s="95"/>
      <c r="AK103" s="868" t="s">
        <v>150</v>
      </c>
      <c r="AL103" s="12"/>
      <c r="AM103" s="12"/>
      <c r="AN103" s="12"/>
      <c r="AO103" s="12"/>
      <c r="AQ103" s="12"/>
      <c r="AS103" s="12"/>
    </row>
    <row r="104" spans="1:45" hidden="1">
      <c r="A104" t="s">
        <v>232</v>
      </c>
      <c r="B104" s="1" t="s">
        <v>167</v>
      </c>
      <c r="C104" s="5">
        <v>2016</v>
      </c>
      <c r="D104" s="240" t="s">
        <v>168</v>
      </c>
      <c r="E104" s="52" t="s">
        <v>61</v>
      </c>
      <c r="F104" s="442" t="s">
        <v>61</v>
      </c>
      <c r="G104" s="52" t="s">
        <v>61</v>
      </c>
      <c r="H104" s="241" t="s">
        <v>169</v>
      </c>
      <c r="I104" s="53" t="s">
        <v>61</v>
      </c>
      <c r="J104" s="52" t="s">
        <v>61</v>
      </c>
      <c r="K104" s="52" t="s">
        <v>61</v>
      </c>
      <c r="L104" s="52" t="s">
        <v>61</v>
      </c>
      <c r="M104" s="451" t="s">
        <v>61</v>
      </c>
      <c r="N104" s="52" t="s">
        <v>61</v>
      </c>
      <c r="O104" s="103" t="s">
        <v>61</v>
      </c>
      <c r="P104" s="241" t="s">
        <v>61</v>
      </c>
      <c r="Q104" s="451" t="s">
        <v>61</v>
      </c>
      <c r="R104" s="58" t="s">
        <v>61</v>
      </c>
      <c r="S104" s="52" t="s">
        <v>61</v>
      </c>
      <c r="T104" s="58" t="s">
        <v>61</v>
      </c>
      <c r="U104" s="52" t="s">
        <v>61</v>
      </c>
      <c r="V104" s="58" t="s">
        <v>61</v>
      </c>
      <c r="W104" s="77" t="s">
        <v>61</v>
      </c>
      <c r="X104" s="133" t="s">
        <v>61</v>
      </c>
      <c r="Y104" s="77" t="s">
        <v>61</v>
      </c>
      <c r="Z104" s="133" t="s">
        <v>61</v>
      </c>
      <c r="AA104" s="77" t="s">
        <v>61</v>
      </c>
      <c r="AB104" s="133" t="s">
        <v>61</v>
      </c>
      <c r="AC104" t="s">
        <v>61</v>
      </c>
      <c r="AD104" s="52"/>
      <c r="AE104" s="58"/>
      <c r="AF104" s="58" t="s">
        <v>61</v>
      </c>
      <c r="AG104" s="58" t="s">
        <v>61</v>
      </c>
      <c r="AH104" s="1">
        <v>2017</v>
      </c>
      <c r="AK104" s="241" t="s">
        <v>150</v>
      </c>
    </row>
    <row r="105" spans="1:45" hidden="1">
      <c r="A105" t="s">
        <v>232</v>
      </c>
      <c r="B105" s="1" t="s">
        <v>167</v>
      </c>
      <c r="C105" s="5">
        <v>2017</v>
      </c>
      <c r="D105" s="240" t="s">
        <v>168</v>
      </c>
      <c r="E105" s="52" t="s">
        <v>61</v>
      </c>
      <c r="F105" s="442" t="s">
        <v>61</v>
      </c>
      <c r="G105" s="52" t="s">
        <v>61</v>
      </c>
      <c r="H105" s="241" t="s">
        <v>169</v>
      </c>
      <c r="I105" s="53" t="s">
        <v>61</v>
      </c>
      <c r="J105" s="52" t="s">
        <v>61</v>
      </c>
      <c r="K105" s="52" t="s">
        <v>61</v>
      </c>
      <c r="L105" s="52" t="s">
        <v>61</v>
      </c>
      <c r="M105" s="451" t="s">
        <v>61</v>
      </c>
      <c r="N105" s="52" t="s">
        <v>61</v>
      </c>
      <c r="O105" s="103" t="s">
        <v>61</v>
      </c>
      <c r="P105" s="241" t="s">
        <v>61</v>
      </c>
      <c r="Q105" s="451" t="s">
        <v>61</v>
      </c>
      <c r="R105" s="58" t="s">
        <v>61</v>
      </c>
      <c r="S105" s="52" t="s">
        <v>61</v>
      </c>
      <c r="T105" s="58" t="s">
        <v>61</v>
      </c>
      <c r="U105" s="52" t="s">
        <v>61</v>
      </c>
      <c r="V105" s="58" t="s">
        <v>61</v>
      </c>
      <c r="W105" s="77" t="s">
        <v>61</v>
      </c>
      <c r="X105" s="133" t="s">
        <v>61</v>
      </c>
      <c r="Y105" s="77" t="s">
        <v>61</v>
      </c>
      <c r="Z105" s="133" t="s">
        <v>61</v>
      </c>
      <c r="AA105" s="77" t="s">
        <v>61</v>
      </c>
      <c r="AB105" s="133" t="s">
        <v>61</v>
      </c>
      <c r="AC105" t="s">
        <v>61</v>
      </c>
      <c r="AD105" s="52"/>
      <c r="AE105" s="58"/>
      <c r="AF105" s="58" t="s">
        <v>61</v>
      </c>
      <c r="AG105" s="58" t="s">
        <v>61</v>
      </c>
      <c r="AH105" s="1">
        <v>2018</v>
      </c>
      <c r="AK105" s="241" t="s">
        <v>150</v>
      </c>
    </row>
    <row r="106" spans="1:45" hidden="1">
      <c r="A106" t="s">
        <v>232</v>
      </c>
      <c r="B106" s="1" t="s">
        <v>167</v>
      </c>
      <c r="C106" s="5">
        <v>2018</v>
      </c>
      <c r="D106" s="240" t="s">
        <v>168</v>
      </c>
      <c r="E106" s="52" t="s">
        <v>61</v>
      </c>
      <c r="F106" s="442" t="s">
        <v>61</v>
      </c>
      <c r="G106" s="52" t="s">
        <v>61</v>
      </c>
      <c r="H106" s="241" t="s">
        <v>169</v>
      </c>
      <c r="I106" s="53" t="s">
        <v>61</v>
      </c>
      <c r="J106" s="52" t="s">
        <v>61</v>
      </c>
      <c r="K106" s="52" t="s">
        <v>61</v>
      </c>
      <c r="L106" s="52" t="s">
        <v>61</v>
      </c>
      <c r="M106" s="451" t="s">
        <v>61</v>
      </c>
      <c r="N106" s="52" t="s">
        <v>61</v>
      </c>
      <c r="O106" s="103" t="s">
        <v>61</v>
      </c>
      <c r="P106" s="241" t="s">
        <v>61</v>
      </c>
      <c r="Q106" s="451" t="s">
        <v>61</v>
      </c>
      <c r="R106" s="58" t="s">
        <v>61</v>
      </c>
      <c r="S106" s="52" t="s">
        <v>61</v>
      </c>
      <c r="T106" s="58" t="s">
        <v>61</v>
      </c>
      <c r="U106" s="52" t="s">
        <v>61</v>
      </c>
      <c r="V106" s="58" t="s">
        <v>61</v>
      </c>
      <c r="W106" s="77" t="s">
        <v>61</v>
      </c>
      <c r="X106" s="133" t="s">
        <v>61</v>
      </c>
      <c r="Y106" s="77" t="s">
        <v>61</v>
      </c>
      <c r="Z106" s="133" t="s">
        <v>61</v>
      </c>
      <c r="AA106" s="77" t="s">
        <v>61</v>
      </c>
      <c r="AB106" s="133" t="s">
        <v>61</v>
      </c>
      <c r="AC106" t="s">
        <v>61</v>
      </c>
      <c r="AD106" s="52"/>
      <c r="AE106" s="58"/>
      <c r="AF106" s="58" t="s">
        <v>61</v>
      </c>
      <c r="AG106" s="58" t="s">
        <v>61</v>
      </c>
      <c r="AH106" s="1">
        <v>2019</v>
      </c>
      <c r="AK106" s="241" t="s">
        <v>150</v>
      </c>
    </row>
    <row r="107" spans="1:45" hidden="1">
      <c r="A107" t="s">
        <v>232</v>
      </c>
      <c r="B107" s="1" t="s">
        <v>167</v>
      </c>
      <c r="C107" s="5">
        <v>2019</v>
      </c>
      <c r="D107" s="240" t="s">
        <v>168</v>
      </c>
      <c r="E107" s="52" t="s">
        <v>61</v>
      </c>
      <c r="F107" s="442" t="s">
        <v>61</v>
      </c>
      <c r="G107" s="52" t="s">
        <v>61</v>
      </c>
      <c r="H107" s="241" t="s">
        <v>169</v>
      </c>
      <c r="I107" s="53" t="s">
        <v>61</v>
      </c>
      <c r="J107" s="52" t="s">
        <v>61</v>
      </c>
      <c r="K107" s="52" t="s">
        <v>61</v>
      </c>
      <c r="L107" s="52" t="s">
        <v>61</v>
      </c>
      <c r="M107" s="451" t="s">
        <v>61</v>
      </c>
      <c r="N107" s="52" t="s">
        <v>61</v>
      </c>
      <c r="O107" s="103" t="s">
        <v>61</v>
      </c>
      <c r="P107" s="241" t="s">
        <v>61</v>
      </c>
      <c r="Q107" s="451" t="s">
        <v>61</v>
      </c>
      <c r="R107" s="58" t="s">
        <v>61</v>
      </c>
      <c r="S107" s="52" t="s">
        <v>61</v>
      </c>
      <c r="T107" s="58" t="s">
        <v>61</v>
      </c>
      <c r="U107" s="52" t="s">
        <v>61</v>
      </c>
      <c r="V107" s="58" t="s">
        <v>61</v>
      </c>
      <c r="W107" s="77" t="s">
        <v>61</v>
      </c>
      <c r="X107" s="133" t="s">
        <v>61</v>
      </c>
      <c r="Y107" s="77" t="s">
        <v>61</v>
      </c>
      <c r="Z107" s="133" t="s">
        <v>61</v>
      </c>
      <c r="AA107" s="77" t="s">
        <v>61</v>
      </c>
      <c r="AB107" s="133" t="s">
        <v>61</v>
      </c>
      <c r="AC107" t="s">
        <v>61</v>
      </c>
      <c r="AD107" s="52"/>
      <c r="AE107" s="58"/>
      <c r="AF107" s="58" t="s">
        <v>61</v>
      </c>
      <c r="AG107" s="58" t="s">
        <v>61</v>
      </c>
      <c r="AH107" s="1">
        <v>2020</v>
      </c>
      <c r="AK107" s="241" t="s">
        <v>150</v>
      </c>
    </row>
    <row r="108" spans="1:45" hidden="1">
      <c r="A108" t="s">
        <v>232</v>
      </c>
      <c r="B108" s="1" t="s">
        <v>167</v>
      </c>
      <c r="C108" s="5">
        <v>2020</v>
      </c>
      <c r="D108" s="240" t="s">
        <v>168</v>
      </c>
      <c r="E108" s="52" t="s">
        <v>61</v>
      </c>
      <c r="F108" s="442" t="s">
        <v>61</v>
      </c>
      <c r="G108" s="52" t="s">
        <v>61</v>
      </c>
      <c r="H108" s="241" t="s">
        <v>169</v>
      </c>
      <c r="I108" s="53" t="s">
        <v>61</v>
      </c>
      <c r="J108" s="52" t="s">
        <v>61</v>
      </c>
      <c r="K108" s="52" t="s">
        <v>61</v>
      </c>
      <c r="L108" s="52" t="s">
        <v>61</v>
      </c>
      <c r="M108" s="451" t="s">
        <v>61</v>
      </c>
      <c r="N108" s="52" t="s">
        <v>61</v>
      </c>
      <c r="O108" s="103" t="s">
        <v>61</v>
      </c>
      <c r="P108" s="241" t="s">
        <v>61</v>
      </c>
      <c r="Q108" s="451" t="s">
        <v>61</v>
      </c>
      <c r="R108" s="58" t="s">
        <v>61</v>
      </c>
      <c r="S108" s="52" t="s">
        <v>61</v>
      </c>
      <c r="T108" s="58" t="s">
        <v>61</v>
      </c>
      <c r="U108" s="52" t="s">
        <v>61</v>
      </c>
      <c r="V108" s="58" t="s">
        <v>61</v>
      </c>
      <c r="W108" s="77" t="s">
        <v>61</v>
      </c>
      <c r="X108" s="133" t="s">
        <v>61</v>
      </c>
      <c r="Y108" s="77" t="s">
        <v>61</v>
      </c>
      <c r="Z108" s="133" t="s">
        <v>61</v>
      </c>
      <c r="AA108" s="77" t="s">
        <v>61</v>
      </c>
      <c r="AB108" s="133" t="s">
        <v>61</v>
      </c>
      <c r="AC108" t="s">
        <v>61</v>
      </c>
      <c r="AD108" s="52"/>
      <c r="AE108" s="58"/>
      <c r="AF108" s="58" t="s">
        <v>61</v>
      </c>
      <c r="AG108" s="58" t="s">
        <v>61</v>
      </c>
      <c r="AH108" s="1">
        <v>2021</v>
      </c>
      <c r="AK108" s="241" t="s">
        <v>150</v>
      </c>
    </row>
    <row r="109" spans="1:45" hidden="1">
      <c r="A109" t="s">
        <v>232</v>
      </c>
      <c r="B109" s="1" t="s">
        <v>167</v>
      </c>
      <c r="C109" s="5">
        <v>2021</v>
      </c>
      <c r="D109" s="240" t="s">
        <v>168</v>
      </c>
      <c r="E109" s="52" t="s">
        <v>61</v>
      </c>
      <c r="F109" s="442" t="s">
        <v>61</v>
      </c>
      <c r="G109" s="52" t="s">
        <v>61</v>
      </c>
      <c r="H109" s="241" t="s">
        <v>169</v>
      </c>
      <c r="I109" s="53" t="s">
        <v>61</v>
      </c>
      <c r="J109" s="52" t="s">
        <v>61</v>
      </c>
      <c r="K109" s="52" t="s">
        <v>61</v>
      </c>
      <c r="L109" s="52" t="s">
        <v>61</v>
      </c>
      <c r="M109" s="451" t="s">
        <v>61</v>
      </c>
      <c r="N109" s="52" t="s">
        <v>61</v>
      </c>
      <c r="O109" s="103" t="s">
        <v>61</v>
      </c>
      <c r="P109" s="241" t="s">
        <v>61</v>
      </c>
      <c r="Q109" s="451" t="s">
        <v>61</v>
      </c>
      <c r="R109" s="58" t="s">
        <v>61</v>
      </c>
      <c r="S109" s="52" t="s">
        <v>61</v>
      </c>
      <c r="T109" s="58" t="s">
        <v>61</v>
      </c>
      <c r="U109" s="52" t="s">
        <v>61</v>
      </c>
      <c r="V109" s="58" t="s">
        <v>61</v>
      </c>
      <c r="W109" s="77" t="s">
        <v>61</v>
      </c>
      <c r="X109" s="133" t="s">
        <v>61</v>
      </c>
      <c r="Y109" s="77" t="s">
        <v>61</v>
      </c>
      <c r="Z109" s="133" t="s">
        <v>61</v>
      </c>
      <c r="AA109" s="77" t="s">
        <v>61</v>
      </c>
      <c r="AB109" s="133" t="s">
        <v>61</v>
      </c>
      <c r="AC109" t="s">
        <v>61</v>
      </c>
      <c r="AD109" s="52"/>
      <c r="AE109" s="58"/>
      <c r="AF109" s="58" t="s">
        <v>61</v>
      </c>
      <c r="AG109" s="58" t="s">
        <v>61</v>
      </c>
      <c r="AH109" s="1">
        <v>2022</v>
      </c>
      <c r="AK109" s="241" t="s">
        <v>150</v>
      </c>
    </row>
    <row r="110" spans="1:45" s="11" customFormat="1" hidden="1">
      <c r="A110" s="11" t="s">
        <v>232</v>
      </c>
      <c r="B110" s="12" t="s">
        <v>167</v>
      </c>
      <c r="C110" s="4">
        <v>2022</v>
      </c>
      <c r="D110" s="867" t="s">
        <v>168</v>
      </c>
      <c r="E110" s="96" t="s">
        <v>61</v>
      </c>
      <c r="F110" s="671" t="s">
        <v>61</v>
      </c>
      <c r="G110" s="96" t="s">
        <v>61</v>
      </c>
      <c r="H110" s="868" t="s">
        <v>169</v>
      </c>
      <c r="I110" s="55" t="s">
        <v>61</v>
      </c>
      <c r="J110" s="96" t="s">
        <v>61</v>
      </c>
      <c r="K110" s="96" t="s">
        <v>61</v>
      </c>
      <c r="L110" s="96" t="s">
        <v>61</v>
      </c>
      <c r="M110" s="869" t="s">
        <v>61</v>
      </c>
      <c r="N110" s="96" t="s">
        <v>61</v>
      </c>
      <c r="O110" s="870" t="s">
        <v>61</v>
      </c>
      <c r="P110" s="868" t="s">
        <v>61</v>
      </c>
      <c r="Q110" s="869" t="s">
        <v>61</v>
      </c>
      <c r="R110" s="95" t="s">
        <v>61</v>
      </c>
      <c r="S110" s="96" t="s">
        <v>61</v>
      </c>
      <c r="T110" s="95" t="s">
        <v>61</v>
      </c>
      <c r="U110" s="96" t="s">
        <v>61</v>
      </c>
      <c r="V110" s="95" t="s">
        <v>61</v>
      </c>
      <c r="W110" s="694" t="s">
        <v>61</v>
      </c>
      <c r="X110" s="674" t="s">
        <v>61</v>
      </c>
      <c r="Y110" s="694" t="s">
        <v>61</v>
      </c>
      <c r="Z110" s="674" t="s">
        <v>61</v>
      </c>
      <c r="AA110" s="694" t="s">
        <v>61</v>
      </c>
      <c r="AB110" s="674" t="s">
        <v>61</v>
      </c>
      <c r="AC110" s="11" t="s">
        <v>61</v>
      </c>
      <c r="AD110" s="96"/>
      <c r="AE110" s="95"/>
      <c r="AF110" s="95" t="s">
        <v>61</v>
      </c>
      <c r="AG110" s="95" t="s">
        <v>61</v>
      </c>
      <c r="AH110" s="12">
        <v>2023</v>
      </c>
      <c r="AI110" s="95"/>
      <c r="AJ110" s="95"/>
      <c r="AK110" s="868" t="s">
        <v>150</v>
      </c>
      <c r="AL110" s="12"/>
      <c r="AM110" s="12"/>
      <c r="AN110" s="12"/>
      <c r="AO110" s="12"/>
      <c r="AQ110" s="12"/>
      <c r="AS110" s="12"/>
    </row>
    <row r="111" spans="1:45" hidden="1">
      <c r="A111" t="s">
        <v>233</v>
      </c>
      <c r="B111" s="1" t="s">
        <v>180</v>
      </c>
      <c r="C111" s="5">
        <v>2016</v>
      </c>
      <c r="D111" s="240" t="s">
        <v>168</v>
      </c>
      <c r="E111" s="52" t="s">
        <v>61</v>
      </c>
      <c r="F111" s="442" t="s">
        <v>61</v>
      </c>
      <c r="G111" s="52" t="s">
        <v>61</v>
      </c>
      <c r="H111" s="241" t="s">
        <v>169</v>
      </c>
      <c r="I111" s="53" t="s">
        <v>61</v>
      </c>
      <c r="J111" s="52" t="s">
        <v>61</v>
      </c>
      <c r="K111" s="52" t="s">
        <v>61</v>
      </c>
      <c r="L111" s="52" t="s">
        <v>61</v>
      </c>
      <c r="M111" s="451" t="s">
        <v>61</v>
      </c>
      <c r="N111" s="52" t="s">
        <v>61</v>
      </c>
      <c r="O111" s="103" t="s">
        <v>61</v>
      </c>
      <c r="P111" s="241" t="s">
        <v>61</v>
      </c>
      <c r="Q111" s="451" t="s">
        <v>61</v>
      </c>
      <c r="R111" s="58" t="s">
        <v>61</v>
      </c>
      <c r="S111" s="52" t="s">
        <v>61</v>
      </c>
      <c r="T111" s="58" t="s">
        <v>61</v>
      </c>
      <c r="U111" s="52" t="s">
        <v>61</v>
      </c>
      <c r="V111" s="58" t="s">
        <v>61</v>
      </c>
      <c r="W111" s="77" t="s">
        <v>61</v>
      </c>
      <c r="X111" s="133" t="s">
        <v>61</v>
      </c>
      <c r="Y111" s="77" t="s">
        <v>61</v>
      </c>
      <c r="Z111" s="133" t="s">
        <v>61</v>
      </c>
      <c r="AA111" s="77" t="s">
        <v>61</v>
      </c>
      <c r="AB111" s="133" t="s">
        <v>61</v>
      </c>
      <c r="AC111" t="s">
        <v>61</v>
      </c>
      <c r="AD111" s="52"/>
      <c r="AE111" s="58"/>
      <c r="AF111" s="58" t="s">
        <v>61</v>
      </c>
      <c r="AG111" s="58" t="s">
        <v>61</v>
      </c>
      <c r="AH111" s="1">
        <v>2017</v>
      </c>
      <c r="AK111" s="241" t="s">
        <v>150</v>
      </c>
    </row>
    <row r="112" spans="1:45" hidden="1">
      <c r="A112" t="s">
        <v>233</v>
      </c>
      <c r="B112" s="1" t="s">
        <v>180</v>
      </c>
      <c r="C112" s="5">
        <v>2017</v>
      </c>
      <c r="D112" s="240" t="s">
        <v>168</v>
      </c>
      <c r="E112" s="52" t="s">
        <v>61</v>
      </c>
      <c r="F112" s="442" t="s">
        <v>61</v>
      </c>
      <c r="G112" s="52" t="s">
        <v>61</v>
      </c>
      <c r="H112" s="241" t="s">
        <v>169</v>
      </c>
      <c r="I112" s="53" t="s">
        <v>61</v>
      </c>
      <c r="J112" s="52" t="s">
        <v>61</v>
      </c>
      <c r="K112" s="52" t="s">
        <v>61</v>
      </c>
      <c r="L112" s="52" t="s">
        <v>61</v>
      </c>
      <c r="M112" s="451" t="s">
        <v>61</v>
      </c>
      <c r="N112" s="52" t="s">
        <v>61</v>
      </c>
      <c r="O112" s="103" t="s">
        <v>61</v>
      </c>
      <c r="P112" s="241" t="s">
        <v>61</v>
      </c>
      <c r="Q112" s="451" t="s">
        <v>61</v>
      </c>
      <c r="R112" s="58" t="s">
        <v>61</v>
      </c>
      <c r="S112" s="52" t="s">
        <v>61</v>
      </c>
      <c r="T112" s="58" t="s">
        <v>61</v>
      </c>
      <c r="U112" s="52" t="s">
        <v>61</v>
      </c>
      <c r="V112" s="58" t="s">
        <v>61</v>
      </c>
      <c r="W112" s="77" t="s">
        <v>61</v>
      </c>
      <c r="X112" s="133" t="s">
        <v>61</v>
      </c>
      <c r="Y112" s="77" t="s">
        <v>61</v>
      </c>
      <c r="Z112" s="133" t="s">
        <v>61</v>
      </c>
      <c r="AA112" s="77" t="s">
        <v>61</v>
      </c>
      <c r="AB112" s="133" t="s">
        <v>61</v>
      </c>
      <c r="AC112" t="s">
        <v>61</v>
      </c>
      <c r="AD112" s="52"/>
      <c r="AE112" s="58"/>
      <c r="AF112" s="58" t="s">
        <v>61</v>
      </c>
      <c r="AG112" s="58" t="s">
        <v>61</v>
      </c>
      <c r="AH112" s="1">
        <v>2018</v>
      </c>
      <c r="AK112" s="241" t="s">
        <v>150</v>
      </c>
    </row>
    <row r="113" spans="1:45" hidden="1">
      <c r="A113" t="s">
        <v>233</v>
      </c>
      <c r="B113" s="1" t="s">
        <v>180</v>
      </c>
      <c r="C113" s="5">
        <v>2018</v>
      </c>
      <c r="D113" s="240" t="s">
        <v>168</v>
      </c>
      <c r="E113" s="52" t="s">
        <v>61</v>
      </c>
      <c r="F113" s="442" t="s">
        <v>61</v>
      </c>
      <c r="G113" s="52" t="s">
        <v>61</v>
      </c>
      <c r="H113" s="241" t="s">
        <v>169</v>
      </c>
      <c r="I113" s="53" t="s">
        <v>61</v>
      </c>
      <c r="J113" s="52" t="s">
        <v>61</v>
      </c>
      <c r="K113" s="52" t="s">
        <v>61</v>
      </c>
      <c r="L113" s="52" t="s">
        <v>61</v>
      </c>
      <c r="M113" s="451" t="s">
        <v>61</v>
      </c>
      <c r="N113" s="52" t="s">
        <v>61</v>
      </c>
      <c r="O113" s="103" t="s">
        <v>61</v>
      </c>
      <c r="P113" s="241" t="s">
        <v>61</v>
      </c>
      <c r="Q113" s="451" t="s">
        <v>61</v>
      </c>
      <c r="R113" s="58" t="s">
        <v>61</v>
      </c>
      <c r="S113" s="52" t="s">
        <v>61</v>
      </c>
      <c r="T113" s="58" t="s">
        <v>61</v>
      </c>
      <c r="U113" s="52" t="s">
        <v>61</v>
      </c>
      <c r="V113" s="58" t="s">
        <v>61</v>
      </c>
      <c r="W113" s="77" t="s">
        <v>61</v>
      </c>
      <c r="X113" s="133" t="s">
        <v>61</v>
      </c>
      <c r="Y113" s="77" t="s">
        <v>61</v>
      </c>
      <c r="Z113" s="133" t="s">
        <v>61</v>
      </c>
      <c r="AA113" s="77" t="s">
        <v>61</v>
      </c>
      <c r="AB113" s="133" t="s">
        <v>61</v>
      </c>
      <c r="AC113" t="s">
        <v>61</v>
      </c>
      <c r="AD113" s="52"/>
      <c r="AE113" s="58"/>
      <c r="AF113" s="58" t="s">
        <v>61</v>
      </c>
      <c r="AG113" s="58" t="s">
        <v>61</v>
      </c>
      <c r="AH113" s="1">
        <v>2019</v>
      </c>
      <c r="AK113" s="241" t="s">
        <v>150</v>
      </c>
    </row>
    <row r="114" spans="1:45" hidden="1">
      <c r="A114" t="s">
        <v>233</v>
      </c>
      <c r="B114" s="1" t="s">
        <v>180</v>
      </c>
      <c r="C114" s="5">
        <v>2019</v>
      </c>
      <c r="D114" s="240" t="s">
        <v>168</v>
      </c>
      <c r="E114" s="52" t="s">
        <v>61</v>
      </c>
      <c r="F114" s="442" t="s">
        <v>61</v>
      </c>
      <c r="G114" s="52" t="s">
        <v>61</v>
      </c>
      <c r="H114" s="241" t="s">
        <v>169</v>
      </c>
      <c r="I114" s="53" t="s">
        <v>61</v>
      </c>
      <c r="J114" s="52" t="s">
        <v>61</v>
      </c>
      <c r="K114" s="52" t="s">
        <v>61</v>
      </c>
      <c r="L114" s="52" t="s">
        <v>61</v>
      </c>
      <c r="M114" s="451" t="s">
        <v>61</v>
      </c>
      <c r="N114" s="52" t="s">
        <v>61</v>
      </c>
      <c r="O114" s="103" t="s">
        <v>61</v>
      </c>
      <c r="P114" s="241" t="s">
        <v>61</v>
      </c>
      <c r="Q114" s="451" t="s">
        <v>61</v>
      </c>
      <c r="R114" s="58" t="s">
        <v>61</v>
      </c>
      <c r="S114" s="52" t="s">
        <v>61</v>
      </c>
      <c r="T114" s="58" t="s">
        <v>61</v>
      </c>
      <c r="U114" s="52" t="s">
        <v>61</v>
      </c>
      <c r="V114" s="58" t="s">
        <v>61</v>
      </c>
      <c r="W114" s="77" t="s">
        <v>61</v>
      </c>
      <c r="X114" s="133" t="s">
        <v>61</v>
      </c>
      <c r="Y114" s="77" t="s">
        <v>61</v>
      </c>
      <c r="Z114" s="133" t="s">
        <v>61</v>
      </c>
      <c r="AA114" s="77" t="s">
        <v>61</v>
      </c>
      <c r="AB114" s="133" t="s">
        <v>61</v>
      </c>
      <c r="AC114" t="s">
        <v>61</v>
      </c>
      <c r="AD114" s="52"/>
      <c r="AE114" s="58"/>
      <c r="AF114" s="58" t="s">
        <v>61</v>
      </c>
      <c r="AG114" s="58" t="s">
        <v>61</v>
      </c>
      <c r="AH114" s="1">
        <v>2020</v>
      </c>
      <c r="AK114" s="241" t="s">
        <v>150</v>
      </c>
    </row>
    <row r="115" spans="1:45" hidden="1">
      <c r="A115" t="s">
        <v>233</v>
      </c>
      <c r="B115" s="1" t="s">
        <v>180</v>
      </c>
      <c r="C115" s="5">
        <v>2020</v>
      </c>
      <c r="D115" s="240" t="s">
        <v>168</v>
      </c>
      <c r="E115" s="52" t="s">
        <v>61</v>
      </c>
      <c r="F115" s="442" t="s">
        <v>61</v>
      </c>
      <c r="G115" s="52" t="s">
        <v>61</v>
      </c>
      <c r="H115" s="241" t="s">
        <v>169</v>
      </c>
      <c r="I115" s="53" t="s">
        <v>61</v>
      </c>
      <c r="J115" s="52" t="s">
        <v>61</v>
      </c>
      <c r="K115" s="52" t="s">
        <v>61</v>
      </c>
      <c r="L115" s="52" t="s">
        <v>61</v>
      </c>
      <c r="M115" s="451" t="s">
        <v>61</v>
      </c>
      <c r="N115" s="52" t="s">
        <v>61</v>
      </c>
      <c r="O115" s="103" t="s">
        <v>61</v>
      </c>
      <c r="P115" s="241" t="s">
        <v>61</v>
      </c>
      <c r="Q115" s="451" t="s">
        <v>61</v>
      </c>
      <c r="R115" s="58" t="s">
        <v>61</v>
      </c>
      <c r="S115" s="52" t="s">
        <v>61</v>
      </c>
      <c r="T115" s="58" t="s">
        <v>61</v>
      </c>
      <c r="U115" s="52" t="s">
        <v>61</v>
      </c>
      <c r="V115" s="58" t="s">
        <v>61</v>
      </c>
      <c r="W115" s="77" t="s">
        <v>61</v>
      </c>
      <c r="X115" s="133" t="s">
        <v>61</v>
      </c>
      <c r="Y115" s="77" t="s">
        <v>61</v>
      </c>
      <c r="Z115" s="133" t="s">
        <v>61</v>
      </c>
      <c r="AA115" s="77" t="s">
        <v>61</v>
      </c>
      <c r="AB115" s="133" t="s">
        <v>61</v>
      </c>
      <c r="AC115" t="s">
        <v>61</v>
      </c>
      <c r="AD115" s="52"/>
      <c r="AE115" s="58"/>
      <c r="AF115" s="58" t="s">
        <v>61</v>
      </c>
      <c r="AG115" s="58" t="s">
        <v>61</v>
      </c>
      <c r="AH115" s="1">
        <v>2021</v>
      </c>
      <c r="AK115" s="241" t="s">
        <v>150</v>
      </c>
    </row>
    <row r="116" spans="1:45" hidden="1">
      <c r="A116" t="s">
        <v>233</v>
      </c>
      <c r="B116" s="1" t="s">
        <v>180</v>
      </c>
      <c r="C116" s="5">
        <v>2021</v>
      </c>
      <c r="D116" s="240" t="s">
        <v>168</v>
      </c>
      <c r="E116" s="52" t="s">
        <v>61</v>
      </c>
      <c r="F116" s="442" t="s">
        <v>61</v>
      </c>
      <c r="G116" s="52" t="s">
        <v>61</v>
      </c>
      <c r="H116" s="241" t="s">
        <v>169</v>
      </c>
      <c r="I116" s="53" t="s">
        <v>61</v>
      </c>
      <c r="J116" s="52" t="s">
        <v>61</v>
      </c>
      <c r="K116" s="52" t="s">
        <v>61</v>
      </c>
      <c r="L116" s="52" t="s">
        <v>61</v>
      </c>
      <c r="M116" s="451" t="s">
        <v>61</v>
      </c>
      <c r="N116" s="52" t="s">
        <v>61</v>
      </c>
      <c r="O116" s="103" t="s">
        <v>61</v>
      </c>
      <c r="P116" s="241" t="s">
        <v>61</v>
      </c>
      <c r="Q116" s="451" t="s">
        <v>61</v>
      </c>
      <c r="R116" s="58" t="s">
        <v>61</v>
      </c>
      <c r="S116" s="52" t="s">
        <v>61</v>
      </c>
      <c r="T116" s="58" t="s">
        <v>61</v>
      </c>
      <c r="U116" s="52" t="s">
        <v>61</v>
      </c>
      <c r="V116" s="58" t="s">
        <v>61</v>
      </c>
      <c r="W116" s="77" t="s">
        <v>61</v>
      </c>
      <c r="X116" s="133" t="s">
        <v>61</v>
      </c>
      <c r="Y116" s="77" t="s">
        <v>61</v>
      </c>
      <c r="Z116" s="133" t="s">
        <v>61</v>
      </c>
      <c r="AA116" s="77" t="s">
        <v>61</v>
      </c>
      <c r="AB116" s="133" t="s">
        <v>61</v>
      </c>
      <c r="AC116" t="s">
        <v>61</v>
      </c>
      <c r="AD116" s="52"/>
      <c r="AE116" s="58"/>
      <c r="AF116" s="58" t="s">
        <v>61</v>
      </c>
      <c r="AG116" s="58" t="s">
        <v>61</v>
      </c>
      <c r="AH116" s="1">
        <v>2022</v>
      </c>
      <c r="AK116" s="241" t="s">
        <v>150</v>
      </c>
    </row>
    <row r="117" spans="1:45" s="11" customFormat="1" hidden="1">
      <c r="A117" s="11" t="s">
        <v>233</v>
      </c>
      <c r="B117" s="12" t="s">
        <v>180</v>
      </c>
      <c r="C117" s="4">
        <v>2022</v>
      </c>
      <c r="D117" s="867" t="s">
        <v>168</v>
      </c>
      <c r="E117" s="96" t="s">
        <v>61</v>
      </c>
      <c r="F117" s="671" t="s">
        <v>61</v>
      </c>
      <c r="G117" s="96" t="s">
        <v>61</v>
      </c>
      <c r="H117" s="868" t="s">
        <v>169</v>
      </c>
      <c r="I117" s="55" t="s">
        <v>61</v>
      </c>
      <c r="J117" s="96" t="s">
        <v>61</v>
      </c>
      <c r="K117" s="96" t="s">
        <v>61</v>
      </c>
      <c r="L117" s="96" t="s">
        <v>61</v>
      </c>
      <c r="M117" s="869" t="s">
        <v>61</v>
      </c>
      <c r="N117" s="96" t="s">
        <v>61</v>
      </c>
      <c r="O117" s="870" t="s">
        <v>61</v>
      </c>
      <c r="P117" s="868" t="s">
        <v>61</v>
      </c>
      <c r="Q117" s="869" t="s">
        <v>61</v>
      </c>
      <c r="R117" s="95" t="s">
        <v>61</v>
      </c>
      <c r="S117" s="96" t="s">
        <v>61</v>
      </c>
      <c r="T117" s="95" t="s">
        <v>61</v>
      </c>
      <c r="U117" s="96" t="s">
        <v>61</v>
      </c>
      <c r="V117" s="95" t="s">
        <v>61</v>
      </c>
      <c r="W117" s="694" t="s">
        <v>61</v>
      </c>
      <c r="X117" s="674" t="s">
        <v>61</v>
      </c>
      <c r="Y117" s="694" t="s">
        <v>61</v>
      </c>
      <c r="Z117" s="674" t="s">
        <v>61</v>
      </c>
      <c r="AA117" s="694" t="s">
        <v>61</v>
      </c>
      <c r="AB117" s="674" t="s">
        <v>61</v>
      </c>
      <c r="AC117" s="11" t="s">
        <v>61</v>
      </c>
      <c r="AD117" s="96"/>
      <c r="AE117" s="95"/>
      <c r="AF117" s="95" t="s">
        <v>61</v>
      </c>
      <c r="AG117" s="95" t="s">
        <v>61</v>
      </c>
      <c r="AH117" s="12">
        <v>2023</v>
      </c>
      <c r="AI117" s="95"/>
      <c r="AJ117" s="95"/>
      <c r="AK117" s="868" t="s">
        <v>150</v>
      </c>
      <c r="AL117" s="12"/>
      <c r="AM117" s="12"/>
      <c r="AN117" s="12"/>
      <c r="AO117" s="12"/>
      <c r="AQ117" s="12"/>
      <c r="AS117" s="12"/>
    </row>
    <row r="118" spans="1:45" hidden="1">
      <c r="A118" t="s">
        <v>234</v>
      </c>
      <c r="B118" s="1" t="s">
        <v>102</v>
      </c>
      <c r="C118" s="5">
        <v>2016</v>
      </c>
      <c r="D118" s="240" t="s">
        <v>168</v>
      </c>
      <c r="E118" s="52" t="s">
        <v>61</v>
      </c>
      <c r="F118" s="442" t="s">
        <v>61</v>
      </c>
      <c r="G118" s="52" t="s">
        <v>61</v>
      </c>
      <c r="H118" s="241" t="s">
        <v>169</v>
      </c>
      <c r="I118" s="53" t="s">
        <v>61</v>
      </c>
      <c r="J118" s="52" t="s">
        <v>61</v>
      </c>
      <c r="K118" s="52" t="s">
        <v>61</v>
      </c>
      <c r="L118" s="52" t="s">
        <v>61</v>
      </c>
      <c r="M118" s="451" t="s">
        <v>61</v>
      </c>
      <c r="N118" s="52" t="s">
        <v>61</v>
      </c>
      <c r="O118" s="103" t="s">
        <v>61</v>
      </c>
      <c r="P118" s="241" t="s">
        <v>61</v>
      </c>
      <c r="Q118" s="451" t="s">
        <v>61</v>
      </c>
      <c r="R118" s="58" t="s">
        <v>61</v>
      </c>
      <c r="S118" s="52" t="s">
        <v>61</v>
      </c>
      <c r="T118" s="58" t="s">
        <v>61</v>
      </c>
      <c r="U118" s="52" t="s">
        <v>61</v>
      </c>
      <c r="V118" s="58" t="s">
        <v>61</v>
      </c>
      <c r="W118" s="77" t="s">
        <v>61</v>
      </c>
      <c r="X118" s="133" t="s">
        <v>61</v>
      </c>
      <c r="Y118" s="77" t="s">
        <v>61</v>
      </c>
      <c r="Z118" s="133" t="s">
        <v>61</v>
      </c>
      <c r="AA118" s="77" t="s">
        <v>61</v>
      </c>
      <c r="AB118" s="133" t="s">
        <v>61</v>
      </c>
      <c r="AC118" t="s">
        <v>61</v>
      </c>
      <c r="AD118" s="52"/>
      <c r="AE118" s="58"/>
      <c r="AF118" s="58" t="s">
        <v>61</v>
      </c>
      <c r="AG118" s="58" t="s">
        <v>61</v>
      </c>
      <c r="AH118" s="1">
        <v>2017</v>
      </c>
      <c r="AK118" s="241" t="s">
        <v>150</v>
      </c>
    </row>
    <row r="119" spans="1:45" hidden="1">
      <c r="A119" t="s">
        <v>234</v>
      </c>
      <c r="B119" s="1" t="s">
        <v>102</v>
      </c>
      <c r="C119" s="5">
        <v>2017</v>
      </c>
      <c r="D119" s="240" t="s">
        <v>168</v>
      </c>
      <c r="E119" s="52" t="s">
        <v>61</v>
      </c>
      <c r="F119" s="442" t="s">
        <v>61</v>
      </c>
      <c r="G119" s="52" t="s">
        <v>61</v>
      </c>
      <c r="H119" s="241" t="s">
        <v>169</v>
      </c>
      <c r="I119" s="53" t="s">
        <v>61</v>
      </c>
      <c r="J119" s="52" t="s">
        <v>61</v>
      </c>
      <c r="K119" s="52" t="s">
        <v>61</v>
      </c>
      <c r="L119" s="52" t="s">
        <v>61</v>
      </c>
      <c r="M119" s="451" t="s">
        <v>61</v>
      </c>
      <c r="N119" s="52" t="s">
        <v>61</v>
      </c>
      <c r="O119" s="103" t="s">
        <v>61</v>
      </c>
      <c r="P119" s="241" t="s">
        <v>61</v>
      </c>
      <c r="Q119" s="451" t="s">
        <v>61</v>
      </c>
      <c r="R119" s="58" t="s">
        <v>61</v>
      </c>
      <c r="S119" s="52" t="s">
        <v>61</v>
      </c>
      <c r="T119" s="58" t="s">
        <v>61</v>
      </c>
      <c r="U119" s="52" t="s">
        <v>61</v>
      </c>
      <c r="V119" s="58" t="s">
        <v>61</v>
      </c>
      <c r="W119" s="77" t="s">
        <v>61</v>
      </c>
      <c r="X119" s="133" t="s">
        <v>61</v>
      </c>
      <c r="Y119" s="77" t="s">
        <v>61</v>
      </c>
      <c r="Z119" s="133" t="s">
        <v>61</v>
      </c>
      <c r="AA119" s="77" t="s">
        <v>61</v>
      </c>
      <c r="AB119" s="133" t="s">
        <v>61</v>
      </c>
      <c r="AC119" t="s">
        <v>61</v>
      </c>
      <c r="AD119" s="52"/>
      <c r="AE119" s="58"/>
      <c r="AF119" s="58" t="s">
        <v>61</v>
      </c>
      <c r="AG119" s="58" t="s">
        <v>61</v>
      </c>
      <c r="AH119" s="1">
        <v>2018</v>
      </c>
      <c r="AK119" s="241" t="s">
        <v>150</v>
      </c>
    </row>
    <row r="120" spans="1:45" hidden="1">
      <c r="A120" t="s">
        <v>234</v>
      </c>
      <c r="B120" s="1" t="s">
        <v>102</v>
      </c>
      <c r="C120" s="5">
        <v>2018</v>
      </c>
      <c r="D120" s="240" t="s">
        <v>168</v>
      </c>
      <c r="E120" s="52" t="s">
        <v>61</v>
      </c>
      <c r="F120" s="442" t="s">
        <v>61</v>
      </c>
      <c r="G120" s="52" t="s">
        <v>61</v>
      </c>
      <c r="H120" s="241" t="s">
        <v>169</v>
      </c>
      <c r="I120" s="53" t="s">
        <v>61</v>
      </c>
      <c r="J120" s="52" t="s">
        <v>61</v>
      </c>
      <c r="K120" s="52" t="s">
        <v>61</v>
      </c>
      <c r="L120" s="52" t="s">
        <v>61</v>
      </c>
      <c r="M120" s="451" t="s">
        <v>61</v>
      </c>
      <c r="N120" s="52" t="s">
        <v>61</v>
      </c>
      <c r="O120" s="103" t="s">
        <v>61</v>
      </c>
      <c r="P120" s="241" t="s">
        <v>61</v>
      </c>
      <c r="Q120" s="451" t="s">
        <v>61</v>
      </c>
      <c r="R120" s="58" t="s">
        <v>61</v>
      </c>
      <c r="S120" s="52" t="s">
        <v>61</v>
      </c>
      <c r="T120" s="58" t="s">
        <v>61</v>
      </c>
      <c r="U120" s="52" t="s">
        <v>61</v>
      </c>
      <c r="V120" s="58" t="s">
        <v>61</v>
      </c>
      <c r="W120" s="77" t="s">
        <v>61</v>
      </c>
      <c r="X120" s="133" t="s">
        <v>61</v>
      </c>
      <c r="Y120" s="77" t="s">
        <v>61</v>
      </c>
      <c r="Z120" s="133" t="s">
        <v>61</v>
      </c>
      <c r="AA120" s="77" t="s">
        <v>61</v>
      </c>
      <c r="AB120" s="133" t="s">
        <v>61</v>
      </c>
      <c r="AC120" t="s">
        <v>61</v>
      </c>
      <c r="AD120" s="52"/>
      <c r="AE120" s="58"/>
      <c r="AF120" s="58" t="s">
        <v>61</v>
      </c>
      <c r="AG120" s="58" t="s">
        <v>61</v>
      </c>
      <c r="AH120" s="1">
        <v>2019</v>
      </c>
      <c r="AK120" s="241" t="s">
        <v>150</v>
      </c>
    </row>
    <row r="121" spans="1:45" hidden="1">
      <c r="A121" t="s">
        <v>234</v>
      </c>
      <c r="B121" s="1" t="s">
        <v>102</v>
      </c>
      <c r="C121" s="5">
        <v>2019</v>
      </c>
      <c r="D121" s="240" t="s">
        <v>168</v>
      </c>
      <c r="E121" s="52" t="s">
        <v>61</v>
      </c>
      <c r="F121" s="442" t="s">
        <v>61</v>
      </c>
      <c r="G121" s="52" t="s">
        <v>61</v>
      </c>
      <c r="H121" s="241" t="s">
        <v>169</v>
      </c>
      <c r="I121" s="53" t="s">
        <v>61</v>
      </c>
      <c r="J121" s="52" t="s">
        <v>61</v>
      </c>
      <c r="K121" s="52" t="s">
        <v>61</v>
      </c>
      <c r="L121" s="52" t="s">
        <v>61</v>
      </c>
      <c r="M121" s="451" t="s">
        <v>61</v>
      </c>
      <c r="N121" s="52" t="s">
        <v>61</v>
      </c>
      <c r="O121" s="103" t="s">
        <v>61</v>
      </c>
      <c r="P121" s="241" t="s">
        <v>61</v>
      </c>
      <c r="Q121" s="451" t="s">
        <v>61</v>
      </c>
      <c r="R121" s="58" t="s">
        <v>61</v>
      </c>
      <c r="S121" s="52" t="s">
        <v>61</v>
      </c>
      <c r="T121" s="58" t="s">
        <v>61</v>
      </c>
      <c r="U121" s="52" t="s">
        <v>61</v>
      </c>
      <c r="V121" s="58" t="s">
        <v>61</v>
      </c>
      <c r="W121" s="77" t="s">
        <v>61</v>
      </c>
      <c r="X121" s="133" t="s">
        <v>61</v>
      </c>
      <c r="Y121" s="77" t="s">
        <v>61</v>
      </c>
      <c r="Z121" s="133" t="s">
        <v>61</v>
      </c>
      <c r="AA121" s="77" t="s">
        <v>61</v>
      </c>
      <c r="AB121" s="133" t="s">
        <v>61</v>
      </c>
      <c r="AC121" t="s">
        <v>61</v>
      </c>
      <c r="AD121" s="52"/>
      <c r="AE121" s="58"/>
      <c r="AF121" s="58" t="s">
        <v>61</v>
      </c>
      <c r="AG121" s="58" t="s">
        <v>61</v>
      </c>
      <c r="AH121" s="1">
        <v>2020</v>
      </c>
      <c r="AK121" s="241" t="s">
        <v>150</v>
      </c>
    </row>
    <row r="122" spans="1:45" hidden="1">
      <c r="A122" t="s">
        <v>234</v>
      </c>
      <c r="B122" s="1" t="s">
        <v>102</v>
      </c>
      <c r="C122" s="5">
        <v>2020</v>
      </c>
      <c r="D122" s="240" t="s">
        <v>168</v>
      </c>
      <c r="E122" s="52" t="s">
        <v>61</v>
      </c>
      <c r="F122" s="442" t="s">
        <v>61</v>
      </c>
      <c r="G122" s="52" t="s">
        <v>61</v>
      </c>
      <c r="H122" s="241" t="s">
        <v>169</v>
      </c>
      <c r="I122" s="53" t="s">
        <v>61</v>
      </c>
      <c r="J122" s="52" t="s">
        <v>61</v>
      </c>
      <c r="K122" s="52" t="s">
        <v>61</v>
      </c>
      <c r="L122" s="52" t="s">
        <v>61</v>
      </c>
      <c r="M122" s="451" t="s">
        <v>61</v>
      </c>
      <c r="N122" s="52" t="s">
        <v>61</v>
      </c>
      <c r="O122" s="103" t="s">
        <v>61</v>
      </c>
      <c r="P122" s="241" t="s">
        <v>61</v>
      </c>
      <c r="Q122" s="451" t="s">
        <v>61</v>
      </c>
      <c r="R122" s="58" t="s">
        <v>61</v>
      </c>
      <c r="S122" s="52" t="s">
        <v>61</v>
      </c>
      <c r="T122" s="58" t="s">
        <v>61</v>
      </c>
      <c r="U122" s="52" t="s">
        <v>61</v>
      </c>
      <c r="V122" s="58" t="s">
        <v>61</v>
      </c>
      <c r="W122" s="77" t="s">
        <v>61</v>
      </c>
      <c r="X122" s="133" t="s">
        <v>61</v>
      </c>
      <c r="Y122" s="77" t="s">
        <v>61</v>
      </c>
      <c r="Z122" s="133" t="s">
        <v>61</v>
      </c>
      <c r="AA122" s="77" t="s">
        <v>61</v>
      </c>
      <c r="AB122" s="133" t="s">
        <v>61</v>
      </c>
      <c r="AC122" t="s">
        <v>61</v>
      </c>
      <c r="AD122" s="52"/>
      <c r="AE122" s="58"/>
      <c r="AF122" s="58" t="s">
        <v>61</v>
      </c>
      <c r="AG122" s="58" t="s">
        <v>61</v>
      </c>
      <c r="AH122" s="1">
        <v>2021</v>
      </c>
      <c r="AK122" s="241" t="s">
        <v>150</v>
      </c>
    </row>
    <row r="123" spans="1:45" hidden="1">
      <c r="A123" t="s">
        <v>234</v>
      </c>
      <c r="B123" s="1" t="s">
        <v>102</v>
      </c>
      <c r="C123" s="5">
        <v>2021</v>
      </c>
      <c r="D123" s="240" t="s">
        <v>168</v>
      </c>
      <c r="E123" s="52" t="s">
        <v>61</v>
      </c>
      <c r="F123" s="442" t="s">
        <v>61</v>
      </c>
      <c r="G123" s="52" t="s">
        <v>61</v>
      </c>
      <c r="H123" s="241" t="s">
        <v>169</v>
      </c>
      <c r="I123" s="53" t="s">
        <v>61</v>
      </c>
      <c r="J123" s="52" t="s">
        <v>61</v>
      </c>
      <c r="K123" s="52" t="s">
        <v>61</v>
      </c>
      <c r="L123" s="52" t="s">
        <v>61</v>
      </c>
      <c r="M123" s="451" t="s">
        <v>61</v>
      </c>
      <c r="N123" s="52" t="s">
        <v>61</v>
      </c>
      <c r="O123" s="103" t="s">
        <v>61</v>
      </c>
      <c r="P123" s="241" t="s">
        <v>61</v>
      </c>
      <c r="Q123" s="451" t="s">
        <v>61</v>
      </c>
      <c r="R123" s="58" t="s">
        <v>61</v>
      </c>
      <c r="S123" s="52" t="s">
        <v>61</v>
      </c>
      <c r="T123" s="58" t="s">
        <v>61</v>
      </c>
      <c r="U123" s="52" t="s">
        <v>61</v>
      </c>
      <c r="V123" s="58" t="s">
        <v>61</v>
      </c>
      <c r="W123" s="77" t="s">
        <v>61</v>
      </c>
      <c r="X123" s="133" t="s">
        <v>61</v>
      </c>
      <c r="Y123" s="77" t="s">
        <v>61</v>
      </c>
      <c r="Z123" s="133" t="s">
        <v>61</v>
      </c>
      <c r="AA123" s="77" t="s">
        <v>61</v>
      </c>
      <c r="AB123" s="133" t="s">
        <v>61</v>
      </c>
      <c r="AC123" t="s">
        <v>61</v>
      </c>
      <c r="AD123" s="52"/>
      <c r="AE123" s="58"/>
      <c r="AF123" s="58" t="s">
        <v>61</v>
      </c>
      <c r="AG123" s="58" t="s">
        <v>61</v>
      </c>
      <c r="AH123" s="1">
        <v>2022</v>
      </c>
      <c r="AK123" s="241" t="s">
        <v>150</v>
      </c>
    </row>
    <row r="124" spans="1:45" s="11" customFormat="1" hidden="1">
      <c r="A124" s="11" t="s">
        <v>234</v>
      </c>
      <c r="B124" s="12" t="s">
        <v>102</v>
      </c>
      <c r="C124" s="4">
        <v>2022</v>
      </c>
      <c r="D124" s="867" t="s">
        <v>168</v>
      </c>
      <c r="E124" s="96" t="s">
        <v>61</v>
      </c>
      <c r="F124" s="671" t="s">
        <v>61</v>
      </c>
      <c r="G124" s="96" t="s">
        <v>61</v>
      </c>
      <c r="H124" s="868" t="s">
        <v>169</v>
      </c>
      <c r="I124" s="55" t="s">
        <v>61</v>
      </c>
      <c r="J124" s="96" t="s">
        <v>61</v>
      </c>
      <c r="K124" s="96" t="s">
        <v>61</v>
      </c>
      <c r="L124" s="96" t="s">
        <v>61</v>
      </c>
      <c r="M124" s="869" t="s">
        <v>61</v>
      </c>
      <c r="N124" s="96" t="s">
        <v>61</v>
      </c>
      <c r="O124" s="870" t="s">
        <v>61</v>
      </c>
      <c r="P124" s="868" t="s">
        <v>61</v>
      </c>
      <c r="Q124" s="869" t="s">
        <v>61</v>
      </c>
      <c r="R124" s="95" t="s">
        <v>61</v>
      </c>
      <c r="S124" s="96" t="s">
        <v>61</v>
      </c>
      <c r="T124" s="95" t="s">
        <v>61</v>
      </c>
      <c r="U124" s="96" t="s">
        <v>61</v>
      </c>
      <c r="V124" s="95" t="s">
        <v>61</v>
      </c>
      <c r="W124" s="694" t="s">
        <v>61</v>
      </c>
      <c r="X124" s="674" t="s">
        <v>61</v>
      </c>
      <c r="Y124" s="694" t="s">
        <v>61</v>
      </c>
      <c r="Z124" s="674" t="s">
        <v>61</v>
      </c>
      <c r="AA124" s="694" t="s">
        <v>61</v>
      </c>
      <c r="AB124" s="674" t="s">
        <v>61</v>
      </c>
      <c r="AC124" s="11" t="s">
        <v>61</v>
      </c>
      <c r="AD124" s="96"/>
      <c r="AE124" s="95"/>
      <c r="AF124" s="95" t="s">
        <v>61</v>
      </c>
      <c r="AG124" s="95" t="s">
        <v>61</v>
      </c>
      <c r="AH124" s="12">
        <v>2023</v>
      </c>
      <c r="AI124" s="95"/>
      <c r="AJ124" s="95"/>
      <c r="AK124" s="868" t="s">
        <v>150</v>
      </c>
      <c r="AL124" s="12"/>
      <c r="AM124" s="12"/>
      <c r="AN124" s="12"/>
      <c r="AO124" s="12"/>
      <c r="AQ124" s="12"/>
      <c r="AS124" s="12"/>
    </row>
    <row r="125" spans="1:45" hidden="1">
      <c r="A125" t="s">
        <v>235</v>
      </c>
      <c r="B125" s="1" t="s">
        <v>167</v>
      </c>
      <c r="C125" s="5">
        <v>2016</v>
      </c>
      <c r="D125" s="240" t="s">
        <v>168</v>
      </c>
      <c r="E125" s="52" t="s">
        <v>61</v>
      </c>
      <c r="F125" s="442" t="s">
        <v>61</v>
      </c>
      <c r="G125" s="52" t="s">
        <v>61</v>
      </c>
      <c r="H125" s="241" t="s">
        <v>169</v>
      </c>
      <c r="I125" s="53" t="s">
        <v>61</v>
      </c>
      <c r="J125" s="52" t="s">
        <v>61</v>
      </c>
      <c r="K125" s="52" t="s">
        <v>61</v>
      </c>
      <c r="L125" s="52" t="s">
        <v>61</v>
      </c>
      <c r="M125" s="451" t="s">
        <v>61</v>
      </c>
      <c r="N125" s="52" t="s">
        <v>61</v>
      </c>
      <c r="O125" s="103" t="s">
        <v>61</v>
      </c>
      <c r="P125" s="241" t="s">
        <v>61</v>
      </c>
      <c r="Q125" s="451" t="s">
        <v>61</v>
      </c>
      <c r="R125" s="58" t="s">
        <v>61</v>
      </c>
      <c r="S125" s="52" t="s">
        <v>61</v>
      </c>
      <c r="T125" s="58" t="s">
        <v>61</v>
      </c>
      <c r="U125" s="52" t="s">
        <v>61</v>
      </c>
      <c r="V125" s="58" t="s">
        <v>61</v>
      </c>
      <c r="W125" s="77" t="s">
        <v>61</v>
      </c>
      <c r="X125" s="133" t="s">
        <v>61</v>
      </c>
      <c r="Y125" s="77" t="s">
        <v>61</v>
      </c>
      <c r="Z125" s="133" t="s">
        <v>61</v>
      </c>
      <c r="AA125" s="77" t="s">
        <v>61</v>
      </c>
      <c r="AB125" s="133" t="s">
        <v>61</v>
      </c>
      <c r="AC125" t="s">
        <v>61</v>
      </c>
      <c r="AD125" s="52"/>
      <c r="AE125" s="58"/>
      <c r="AF125" s="58" t="s">
        <v>61</v>
      </c>
      <c r="AG125" s="58" t="s">
        <v>61</v>
      </c>
      <c r="AH125" s="1">
        <v>2017</v>
      </c>
      <c r="AK125" s="241" t="s">
        <v>150</v>
      </c>
    </row>
    <row r="126" spans="1:45" hidden="1">
      <c r="A126" t="s">
        <v>235</v>
      </c>
      <c r="B126" s="1" t="s">
        <v>167</v>
      </c>
      <c r="C126" s="5">
        <v>2017</v>
      </c>
      <c r="D126" s="240" t="s">
        <v>168</v>
      </c>
      <c r="E126" s="52" t="s">
        <v>61</v>
      </c>
      <c r="F126" s="442" t="s">
        <v>61</v>
      </c>
      <c r="G126" s="52" t="s">
        <v>61</v>
      </c>
      <c r="H126" s="241" t="s">
        <v>169</v>
      </c>
      <c r="I126" s="53" t="s">
        <v>61</v>
      </c>
      <c r="J126" s="52" t="s">
        <v>61</v>
      </c>
      <c r="K126" s="52" t="s">
        <v>61</v>
      </c>
      <c r="L126" s="52" t="s">
        <v>61</v>
      </c>
      <c r="M126" s="451" t="s">
        <v>61</v>
      </c>
      <c r="N126" s="52" t="s">
        <v>61</v>
      </c>
      <c r="O126" s="103" t="s">
        <v>61</v>
      </c>
      <c r="P126" s="241" t="s">
        <v>61</v>
      </c>
      <c r="Q126" s="451" t="s">
        <v>61</v>
      </c>
      <c r="R126" s="58" t="s">
        <v>61</v>
      </c>
      <c r="S126" s="52" t="s">
        <v>61</v>
      </c>
      <c r="T126" s="58" t="s">
        <v>61</v>
      </c>
      <c r="U126" s="52" t="s">
        <v>61</v>
      </c>
      <c r="V126" s="58" t="s">
        <v>61</v>
      </c>
      <c r="W126" s="77" t="s">
        <v>61</v>
      </c>
      <c r="X126" s="133" t="s">
        <v>61</v>
      </c>
      <c r="Y126" s="77" t="s">
        <v>61</v>
      </c>
      <c r="Z126" s="133" t="s">
        <v>61</v>
      </c>
      <c r="AA126" s="77" t="s">
        <v>61</v>
      </c>
      <c r="AB126" s="133" t="s">
        <v>61</v>
      </c>
      <c r="AC126" t="s">
        <v>61</v>
      </c>
      <c r="AD126" s="52"/>
      <c r="AE126" s="58"/>
      <c r="AF126" s="58" t="s">
        <v>61</v>
      </c>
      <c r="AG126" s="58" t="s">
        <v>61</v>
      </c>
      <c r="AH126" s="1">
        <v>2018</v>
      </c>
      <c r="AK126" s="241" t="s">
        <v>150</v>
      </c>
    </row>
    <row r="127" spans="1:45" hidden="1">
      <c r="A127" t="s">
        <v>235</v>
      </c>
      <c r="B127" s="1" t="s">
        <v>167</v>
      </c>
      <c r="C127" s="5">
        <v>2018</v>
      </c>
      <c r="D127" s="240" t="s">
        <v>168</v>
      </c>
      <c r="E127" s="52" t="s">
        <v>61</v>
      </c>
      <c r="F127" s="442" t="s">
        <v>61</v>
      </c>
      <c r="G127" s="52" t="s">
        <v>61</v>
      </c>
      <c r="H127" s="241" t="s">
        <v>169</v>
      </c>
      <c r="I127" s="53" t="s">
        <v>61</v>
      </c>
      <c r="J127" s="52" t="s">
        <v>61</v>
      </c>
      <c r="K127" s="52" t="s">
        <v>61</v>
      </c>
      <c r="L127" s="52" t="s">
        <v>61</v>
      </c>
      <c r="M127" s="451" t="s">
        <v>61</v>
      </c>
      <c r="N127" s="52" t="s">
        <v>61</v>
      </c>
      <c r="O127" s="103" t="s">
        <v>61</v>
      </c>
      <c r="P127" s="241" t="s">
        <v>61</v>
      </c>
      <c r="Q127" s="451" t="s">
        <v>61</v>
      </c>
      <c r="R127" s="58" t="s">
        <v>61</v>
      </c>
      <c r="S127" s="52" t="s">
        <v>61</v>
      </c>
      <c r="T127" s="58" t="s">
        <v>61</v>
      </c>
      <c r="U127" s="52" t="s">
        <v>61</v>
      </c>
      <c r="V127" s="58" t="s">
        <v>61</v>
      </c>
      <c r="W127" s="77" t="s">
        <v>61</v>
      </c>
      <c r="X127" s="133" t="s">
        <v>61</v>
      </c>
      <c r="Y127" s="77" t="s">
        <v>61</v>
      </c>
      <c r="Z127" s="133" t="s">
        <v>61</v>
      </c>
      <c r="AA127" s="77" t="s">
        <v>61</v>
      </c>
      <c r="AB127" s="133" t="s">
        <v>61</v>
      </c>
      <c r="AC127" t="s">
        <v>61</v>
      </c>
      <c r="AD127" s="52"/>
      <c r="AE127" s="58"/>
      <c r="AF127" s="58" t="s">
        <v>61</v>
      </c>
      <c r="AG127" s="58" t="s">
        <v>61</v>
      </c>
      <c r="AH127" s="1">
        <v>2019</v>
      </c>
      <c r="AK127" s="241" t="s">
        <v>150</v>
      </c>
    </row>
    <row r="128" spans="1:45" hidden="1">
      <c r="A128" t="s">
        <v>235</v>
      </c>
      <c r="B128" s="1" t="s">
        <v>167</v>
      </c>
      <c r="C128" s="5">
        <v>2019</v>
      </c>
      <c r="D128" s="240" t="s">
        <v>168</v>
      </c>
      <c r="E128" s="52" t="s">
        <v>61</v>
      </c>
      <c r="F128" s="442" t="s">
        <v>61</v>
      </c>
      <c r="G128" s="52" t="s">
        <v>61</v>
      </c>
      <c r="H128" s="241" t="s">
        <v>169</v>
      </c>
      <c r="I128" s="53" t="s">
        <v>61</v>
      </c>
      <c r="J128" s="52" t="s">
        <v>61</v>
      </c>
      <c r="K128" s="52" t="s">
        <v>61</v>
      </c>
      <c r="L128" s="52" t="s">
        <v>61</v>
      </c>
      <c r="M128" s="451" t="s">
        <v>61</v>
      </c>
      <c r="N128" s="52" t="s">
        <v>61</v>
      </c>
      <c r="O128" s="103" t="s">
        <v>61</v>
      </c>
      <c r="P128" s="241" t="s">
        <v>61</v>
      </c>
      <c r="Q128" s="451" t="s">
        <v>61</v>
      </c>
      <c r="R128" s="58" t="s">
        <v>61</v>
      </c>
      <c r="S128" s="52" t="s">
        <v>61</v>
      </c>
      <c r="T128" s="58" t="s">
        <v>61</v>
      </c>
      <c r="U128" s="52" t="s">
        <v>61</v>
      </c>
      <c r="V128" s="58" t="s">
        <v>61</v>
      </c>
      <c r="W128" s="77" t="s">
        <v>61</v>
      </c>
      <c r="X128" s="133" t="s">
        <v>61</v>
      </c>
      <c r="Y128" s="77" t="s">
        <v>61</v>
      </c>
      <c r="Z128" s="133" t="s">
        <v>61</v>
      </c>
      <c r="AA128" s="77" t="s">
        <v>61</v>
      </c>
      <c r="AB128" s="133" t="s">
        <v>61</v>
      </c>
      <c r="AC128" t="s">
        <v>61</v>
      </c>
      <c r="AD128" s="52"/>
      <c r="AE128" s="58"/>
      <c r="AF128" s="58" t="s">
        <v>61</v>
      </c>
      <c r="AG128" s="58" t="s">
        <v>61</v>
      </c>
      <c r="AH128" s="1">
        <v>2020</v>
      </c>
      <c r="AK128" s="241" t="s">
        <v>150</v>
      </c>
    </row>
    <row r="129" spans="1:45" hidden="1">
      <c r="A129" t="s">
        <v>235</v>
      </c>
      <c r="B129" s="1" t="s">
        <v>167</v>
      </c>
      <c r="C129" s="5">
        <v>2020</v>
      </c>
      <c r="D129" s="240" t="s">
        <v>168</v>
      </c>
      <c r="E129" s="52" t="s">
        <v>61</v>
      </c>
      <c r="F129" s="442" t="s">
        <v>61</v>
      </c>
      <c r="G129" s="52" t="s">
        <v>61</v>
      </c>
      <c r="H129" s="241" t="s">
        <v>169</v>
      </c>
      <c r="I129" s="53" t="s">
        <v>61</v>
      </c>
      <c r="J129" s="52" t="s">
        <v>61</v>
      </c>
      <c r="K129" s="52" t="s">
        <v>61</v>
      </c>
      <c r="L129" s="52" t="s">
        <v>61</v>
      </c>
      <c r="M129" s="451" t="s">
        <v>61</v>
      </c>
      <c r="N129" s="52" t="s">
        <v>61</v>
      </c>
      <c r="O129" s="103" t="s">
        <v>61</v>
      </c>
      <c r="P129" s="241" t="s">
        <v>61</v>
      </c>
      <c r="Q129" s="451" t="s">
        <v>61</v>
      </c>
      <c r="R129" s="58" t="s">
        <v>61</v>
      </c>
      <c r="S129" s="52" t="s">
        <v>61</v>
      </c>
      <c r="T129" s="58" t="s">
        <v>61</v>
      </c>
      <c r="U129" s="52" t="s">
        <v>61</v>
      </c>
      <c r="V129" s="58" t="s">
        <v>61</v>
      </c>
      <c r="W129" s="77" t="s">
        <v>61</v>
      </c>
      <c r="X129" s="133" t="s">
        <v>61</v>
      </c>
      <c r="Y129" s="77" t="s">
        <v>61</v>
      </c>
      <c r="Z129" s="133" t="s">
        <v>61</v>
      </c>
      <c r="AA129" s="77" t="s">
        <v>61</v>
      </c>
      <c r="AB129" s="133" t="s">
        <v>61</v>
      </c>
      <c r="AC129" t="s">
        <v>61</v>
      </c>
      <c r="AD129" s="52"/>
      <c r="AE129" s="58"/>
      <c r="AF129" s="58" t="s">
        <v>61</v>
      </c>
      <c r="AG129" s="58" t="s">
        <v>61</v>
      </c>
      <c r="AH129" s="1">
        <v>2021</v>
      </c>
      <c r="AK129" s="241" t="s">
        <v>150</v>
      </c>
    </row>
    <row r="130" spans="1:45" hidden="1">
      <c r="A130" t="s">
        <v>235</v>
      </c>
      <c r="B130" s="1" t="s">
        <v>167</v>
      </c>
      <c r="C130" s="5">
        <v>2021</v>
      </c>
      <c r="D130" s="240" t="s">
        <v>168</v>
      </c>
      <c r="E130" s="52" t="s">
        <v>61</v>
      </c>
      <c r="F130" s="442" t="s">
        <v>61</v>
      </c>
      <c r="G130" s="52" t="s">
        <v>61</v>
      </c>
      <c r="H130" s="241" t="s">
        <v>169</v>
      </c>
      <c r="I130" s="53" t="s">
        <v>61</v>
      </c>
      <c r="J130" s="52" t="s">
        <v>61</v>
      </c>
      <c r="K130" s="52" t="s">
        <v>61</v>
      </c>
      <c r="L130" s="52" t="s">
        <v>61</v>
      </c>
      <c r="M130" s="451" t="s">
        <v>61</v>
      </c>
      <c r="N130" s="52" t="s">
        <v>61</v>
      </c>
      <c r="O130" s="103" t="s">
        <v>61</v>
      </c>
      <c r="P130" s="241" t="s">
        <v>61</v>
      </c>
      <c r="Q130" s="451" t="s">
        <v>61</v>
      </c>
      <c r="R130" s="58" t="s">
        <v>61</v>
      </c>
      <c r="S130" s="52" t="s">
        <v>61</v>
      </c>
      <c r="T130" s="58" t="s">
        <v>61</v>
      </c>
      <c r="U130" s="52" t="s">
        <v>61</v>
      </c>
      <c r="V130" s="58" t="s">
        <v>61</v>
      </c>
      <c r="W130" s="77" t="s">
        <v>61</v>
      </c>
      <c r="X130" s="133" t="s">
        <v>61</v>
      </c>
      <c r="Y130" s="77" t="s">
        <v>61</v>
      </c>
      <c r="Z130" s="133" t="s">
        <v>61</v>
      </c>
      <c r="AA130" s="77" t="s">
        <v>61</v>
      </c>
      <c r="AB130" s="133" t="s">
        <v>61</v>
      </c>
      <c r="AC130" t="s">
        <v>61</v>
      </c>
      <c r="AD130" s="52"/>
      <c r="AE130" s="58"/>
      <c r="AF130" s="58" t="s">
        <v>61</v>
      </c>
      <c r="AG130" s="58" t="s">
        <v>61</v>
      </c>
      <c r="AH130" s="1">
        <v>2022</v>
      </c>
      <c r="AK130" s="241" t="s">
        <v>150</v>
      </c>
    </row>
    <row r="131" spans="1:45" s="11" customFormat="1" hidden="1">
      <c r="A131" s="11" t="s">
        <v>235</v>
      </c>
      <c r="B131" s="12" t="s">
        <v>167</v>
      </c>
      <c r="C131" s="4">
        <v>2022</v>
      </c>
      <c r="D131" s="867" t="s">
        <v>168</v>
      </c>
      <c r="E131" s="96" t="s">
        <v>61</v>
      </c>
      <c r="F131" s="671" t="s">
        <v>61</v>
      </c>
      <c r="G131" s="96" t="s">
        <v>61</v>
      </c>
      <c r="H131" s="868" t="s">
        <v>169</v>
      </c>
      <c r="I131" s="55" t="s">
        <v>61</v>
      </c>
      <c r="J131" s="96" t="s">
        <v>61</v>
      </c>
      <c r="K131" s="96" t="s">
        <v>61</v>
      </c>
      <c r="L131" s="96" t="s">
        <v>61</v>
      </c>
      <c r="M131" s="869" t="s">
        <v>61</v>
      </c>
      <c r="N131" s="96" t="s">
        <v>61</v>
      </c>
      <c r="O131" s="870" t="s">
        <v>61</v>
      </c>
      <c r="P131" s="868" t="s">
        <v>61</v>
      </c>
      <c r="Q131" s="869" t="s">
        <v>61</v>
      </c>
      <c r="R131" s="95" t="s">
        <v>61</v>
      </c>
      <c r="S131" s="96" t="s">
        <v>61</v>
      </c>
      <c r="T131" s="95" t="s">
        <v>61</v>
      </c>
      <c r="U131" s="96" t="s">
        <v>61</v>
      </c>
      <c r="V131" s="95" t="s">
        <v>61</v>
      </c>
      <c r="W131" s="694" t="s">
        <v>61</v>
      </c>
      <c r="X131" s="674" t="s">
        <v>61</v>
      </c>
      <c r="Y131" s="694" t="s">
        <v>61</v>
      </c>
      <c r="Z131" s="674" t="s">
        <v>61</v>
      </c>
      <c r="AA131" s="694" t="s">
        <v>61</v>
      </c>
      <c r="AB131" s="674" t="s">
        <v>61</v>
      </c>
      <c r="AC131" s="11" t="s">
        <v>61</v>
      </c>
      <c r="AD131" s="96"/>
      <c r="AE131" s="95"/>
      <c r="AF131" s="95" t="s">
        <v>61</v>
      </c>
      <c r="AG131" s="95" t="s">
        <v>61</v>
      </c>
      <c r="AH131" s="12">
        <v>2023</v>
      </c>
      <c r="AI131" s="95"/>
      <c r="AJ131" s="95"/>
      <c r="AK131" s="868" t="s">
        <v>150</v>
      </c>
      <c r="AL131" s="12"/>
      <c r="AM131" s="12"/>
      <c r="AN131" s="12"/>
      <c r="AO131" s="12"/>
      <c r="AQ131" s="12"/>
      <c r="AS131" s="12"/>
    </row>
    <row r="132" spans="1:45" hidden="1">
      <c r="A132" s="52" t="s">
        <v>22</v>
      </c>
      <c r="B132" s="58" t="s">
        <v>116</v>
      </c>
      <c r="C132" s="51">
        <v>2016</v>
      </c>
      <c r="D132" s="240" t="s">
        <v>142</v>
      </c>
      <c r="E132" s="52" t="s">
        <v>142</v>
      </c>
      <c r="F132" s="442" t="s">
        <v>168</v>
      </c>
      <c r="G132" s="52" t="s">
        <v>143</v>
      </c>
      <c r="H132" s="241" t="s">
        <v>144</v>
      </c>
      <c r="I132" s="53" t="s">
        <v>226</v>
      </c>
      <c r="J132" s="52"/>
      <c r="K132" s="52"/>
      <c r="L132" s="158">
        <v>42309</v>
      </c>
      <c r="M132" s="60">
        <v>18936014</v>
      </c>
      <c r="N132" s="60">
        <v>18936014</v>
      </c>
      <c r="O132" s="61">
        <v>1</v>
      </c>
      <c r="P132" s="241" t="s">
        <v>236</v>
      </c>
      <c r="Q132" s="73">
        <v>233318.76352572872</v>
      </c>
      <c r="R132" s="63">
        <v>1.2321429606343168E-2</v>
      </c>
      <c r="S132" s="73">
        <v>16806412.128359016</v>
      </c>
      <c r="T132" s="63">
        <v>0.88753695093164886</v>
      </c>
      <c r="U132" s="73">
        <v>1896283.1081152563</v>
      </c>
      <c r="V132" s="63">
        <v>0.10014161946200802</v>
      </c>
      <c r="W132" s="77">
        <v>233318.76352572872</v>
      </c>
      <c r="X132" s="133">
        <v>1.2321429606343168E-2</v>
      </c>
      <c r="Y132" s="77">
        <v>0</v>
      </c>
      <c r="Z132" s="133">
        <v>0</v>
      </c>
      <c r="AA132" s="77">
        <v>0</v>
      </c>
      <c r="AB132" s="133">
        <v>0</v>
      </c>
      <c r="AC132" t="s">
        <v>148</v>
      </c>
      <c r="AF132" s="58" t="s">
        <v>228</v>
      </c>
      <c r="AG132" s="63"/>
      <c r="AH132" s="863">
        <v>2017</v>
      </c>
      <c r="AI132" s="58"/>
      <c r="AJ132" s="58"/>
      <c r="AK132" s="241" t="s">
        <v>150</v>
      </c>
      <c r="AL132" s="1">
        <v>1</v>
      </c>
      <c r="AM132" s="1">
        <f>VLOOKUP(A132,'CH1 graphs'!$G$1:$H$49,2,FALSE)</f>
        <v>1</v>
      </c>
      <c r="AN132" s="1">
        <f>VLOOKUP(A132,'CH1 graphs'!$K$2:$L$23,2,FALSE)</f>
        <v>1</v>
      </c>
    </row>
    <row r="133" spans="1:45" hidden="1">
      <c r="A133" s="52" t="s">
        <v>22</v>
      </c>
      <c r="B133" s="58" t="s">
        <v>116</v>
      </c>
      <c r="C133" s="51">
        <v>2017</v>
      </c>
      <c r="D133" s="240" t="s">
        <v>142</v>
      </c>
      <c r="E133" s="52" t="s">
        <v>142</v>
      </c>
      <c r="F133" s="442" t="s">
        <v>168</v>
      </c>
      <c r="G133" s="52" t="s">
        <v>143</v>
      </c>
      <c r="H133" s="241" t="s">
        <v>144</v>
      </c>
      <c r="I133" s="53" t="s">
        <v>226</v>
      </c>
      <c r="J133" s="52"/>
      <c r="K133" s="52"/>
      <c r="L133" s="158">
        <v>42795</v>
      </c>
      <c r="M133" s="60">
        <v>19530672</v>
      </c>
      <c r="N133" s="60">
        <v>19530672</v>
      </c>
      <c r="O133" s="61">
        <v>1</v>
      </c>
      <c r="P133" s="241" t="s">
        <v>237</v>
      </c>
      <c r="Q133" s="73">
        <v>257237</v>
      </c>
      <c r="R133" s="63">
        <f>Q133/N133</f>
        <v>1.3170924175061667E-2</v>
      </c>
      <c r="S133" s="73">
        <v>17484648</v>
      </c>
      <c r="T133" s="63">
        <v>0.8952404709884022</v>
      </c>
      <c r="U133" s="73">
        <v>1788787</v>
      </c>
      <c r="V133" s="63">
        <v>9.1588604836536094E-2</v>
      </c>
      <c r="W133" s="77">
        <v>251685</v>
      </c>
      <c r="X133" s="133">
        <v>1.2886653362464947E-2</v>
      </c>
      <c r="Y133" s="77">
        <v>5552</v>
      </c>
      <c r="Z133" s="133">
        <v>2.8427081259671966E-4</v>
      </c>
      <c r="AA133" s="77">
        <v>0</v>
      </c>
      <c r="AB133" s="133">
        <v>0</v>
      </c>
      <c r="AC133" t="s">
        <v>148</v>
      </c>
      <c r="AF133" s="58" t="s">
        <v>149</v>
      </c>
      <c r="AG133" s="63"/>
      <c r="AH133" s="58">
        <v>2018</v>
      </c>
      <c r="AI133" s="58"/>
      <c r="AJ133" s="58"/>
      <c r="AK133" s="241" t="s">
        <v>150</v>
      </c>
      <c r="AL133" s="1">
        <v>1</v>
      </c>
      <c r="AM133" s="1">
        <f>VLOOKUP(A133,'CH1 graphs'!$G$1:$H$49,2,FALSE)</f>
        <v>1</v>
      </c>
      <c r="AN133" s="1">
        <f>VLOOKUP(A133,'CH1 graphs'!$K$2:$L$23,2,FALSE)</f>
        <v>1</v>
      </c>
    </row>
    <row r="134" spans="1:45" hidden="1">
      <c r="A134" s="52" t="s">
        <v>22</v>
      </c>
      <c r="B134" s="58" t="s">
        <v>116</v>
      </c>
      <c r="C134" s="51">
        <v>2018</v>
      </c>
      <c r="D134" s="240" t="s">
        <v>142</v>
      </c>
      <c r="E134" s="52" t="s">
        <v>142</v>
      </c>
      <c r="F134" s="442" t="s">
        <v>168</v>
      </c>
      <c r="G134" s="52" t="s">
        <v>143</v>
      </c>
      <c r="H134" s="241" t="s">
        <v>144</v>
      </c>
      <c r="I134" s="53" t="s">
        <v>226</v>
      </c>
      <c r="J134" s="52"/>
      <c r="K134" s="52"/>
      <c r="L134" s="158">
        <v>43160</v>
      </c>
      <c r="M134" s="437">
        <v>20762186</v>
      </c>
      <c r="N134" s="60">
        <v>20139442</v>
      </c>
      <c r="O134" s="61">
        <v>0.97</v>
      </c>
      <c r="P134" s="241" t="s">
        <v>238</v>
      </c>
      <c r="Q134" s="73">
        <v>954315</v>
      </c>
      <c r="R134" s="63">
        <v>4.7385374430930112E-2</v>
      </c>
      <c r="S134" s="73">
        <v>16513260</v>
      </c>
      <c r="T134" s="63">
        <v>0.81994625273133193</v>
      </c>
      <c r="U134" s="73">
        <v>2671867</v>
      </c>
      <c r="V134" s="63">
        <v>0.132668372837738</v>
      </c>
      <c r="W134" s="77">
        <v>864177</v>
      </c>
      <c r="X134" s="133">
        <v>4.290967942408732E-2</v>
      </c>
      <c r="Y134" s="77">
        <v>90138</v>
      </c>
      <c r="Z134" s="133">
        <v>4.4756950068427911E-3</v>
      </c>
      <c r="AA134" s="77">
        <v>0</v>
      </c>
      <c r="AB134" s="133">
        <v>0</v>
      </c>
      <c r="AC134" t="s">
        <v>185</v>
      </c>
      <c r="AD134" s="442"/>
      <c r="AE134" s="241"/>
      <c r="AF134" s="58" t="s">
        <v>149</v>
      </c>
      <c r="AG134" s="63"/>
      <c r="AH134" s="58">
        <v>2019</v>
      </c>
      <c r="AI134" s="58"/>
      <c r="AJ134" s="58"/>
      <c r="AK134" s="241" t="s">
        <v>150</v>
      </c>
      <c r="AL134" s="1">
        <v>1</v>
      </c>
      <c r="AM134" s="1">
        <f>VLOOKUP(A134,'CH1 graphs'!$G$1:$H$49,2,FALSE)</f>
        <v>1</v>
      </c>
      <c r="AN134" s="1">
        <f>VLOOKUP(A134,'CH1 graphs'!$K$2:$L$23,2,FALSE)</f>
        <v>1</v>
      </c>
    </row>
    <row r="135" spans="1:45" hidden="1">
      <c r="A135" s="52" t="s">
        <v>22</v>
      </c>
      <c r="B135" s="58" t="s">
        <v>116</v>
      </c>
      <c r="C135" s="51">
        <v>2019</v>
      </c>
      <c r="D135" s="240" t="s">
        <v>142</v>
      </c>
      <c r="E135" s="52" t="s">
        <v>142</v>
      </c>
      <c r="F135" s="442" t="s">
        <v>142</v>
      </c>
      <c r="G135" s="52" t="s">
        <v>143</v>
      </c>
      <c r="H135" s="241" t="s">
        <v>144</v>
      </c>
      <c r="I135" s="53" t="s">
        <v>226</v>
      </c>
      <c r="J135" s="52"/>
      <c r="K135" s="52"/>
      <c r="L135" s="52"/>
      <c r="M135" s="136">
        <v>21398997</v>
      </c>
      <c r="N135" s="136">
        <v>21398997</v>
      </c>
      <c r="O135" s="61">
        <f>N135/M135</f>
        <v>1</v>
      </c>
      <c r="P135" s="241" t="s">
        <v>239</v>
      </c>
      <c r="Q135" s="73">
        <v>1219078.8700000001</v>
      </c>
      <c r="R135" s="63">
        <v>0.06</v>
      </c>
      <c r="S135" s="73">
        <v>16570765.130000001</v>
      </c>
      <c r="T135" s="63">
        <v>0.7743711132816179</v>
      </c>
      <c r="U135" s="73">
        <v>3609153</v>
      </c>
      <c r="V135" s="63">
        <v>0.17</v>
      </c>
      <c r="W135" s="77">
        <v>1190713</v>
      </c>
      <c r="X135" s="133">
        <v>5.5643402351988738E-2</v>
      </c>
      <c r="Y135" s="77">
        <v>28365.870000000003</v>
      </c>
      <c r="Z135" s="133">
        <v>0</v>
      </c>
      <c r="AA135" s="77">
        <v>0</v>
      </c>
      <c r="AB135" s="133">
        <v>0</v>
      </c>
      <c r="AC135" t="s">
        <v>148</v>
      </c>
      <c r="AF135" s="58" t="s">
        <v>149</v>
      </c>
      <c r="AG135" s="63"/>
      <c r="AH135" s="58">
        <v>2020</v>
      </c>
      <c r="AI135" s="58"/>
      <c r="AJ135" s="58"/>
      <c r="AK135" s="241" t="s">
        <v>150</v>
      </c>
      <c r="AL135" s="1">
        <v>1</v>
      </c>
      <c r="AM135" s="1">
        <f>VLOOKUP(A135,'CH1 graphs'!$G$1:$H$49,2,FALSE)</f>
        <v>1</v>
      </c>
      <c r="AN135" s="1">
        <f>VLOOKUP(A135,'CH1 graphs'!$K$2:$L$23,2,FALSE)</f>
        <v>1</v>
      </c>
    </row>
    <row r="136" spans="1:45" hidden="1">
      <c r="A136" s="52" t="s">
        <v>22</v>
      </c>
      <c r="B136" s="58" t="s">
        <v>116</v>
      </c>
      <c r="C136" s="51">
        <v>2020</v>
      </c>
      <c r="D136" s="240" t="s">
        <v>142</v>
      </c>
      <c r="E136" s="52" t="s">
        <v>142</v>
      </c>
      <c r="F136" s="442" t="s">
        <v>142</v>
      </c>
      <c r="G136" s="52" t="s">
        <v>143</v>
      </c>
      <c r="H136" s="241" t="s">
        <v>144</v>
      </c>
      <c r="I136" s="53" t="s">
        <v>226</v>
      </c>
      <c r="J136" s="52"/>
      <c r="K136" s="52"/>
      <c r="L136" s="52"/>
      <c r="M136" s="60">
        <v>21398997</v>
      </c>
      <c r="N136" s="60">
        <v>21398997</v>
      </c>
      <c r="O136" s="61">
        <v>1</v>
      </c>
      <c r="P136" s="241" t="s">
        <v>240</v>
      </c>
      <c r="Q136" s="73">
        <v>3280800</v>
      </c>
      <c r="R136" s="63">
        <v>0.15331559698802705</v>
      </c>
      <c r="S136" s="73">
        <v>12933511</v>
      </c>
      <c r="T136" s="63">
        <v>0.60439800052310866</v>
      </c>
      <c r="U136" s="73">
        <v>5184686</v>
      </c>
      <c r="V136" s="63">
        <v>0.24228640248886432</v>
      </c>
      <c r="W136" s="77">
        <v>2761903</v>
      </c>
      <c r="X136" s="133">
        <v>0.12906693710924863</v>
      </c>
      <c r="Y136" s="77">
        <v>507503</v>
      </c>
      <c r="Z136" s="133">
        <v>2.3716205016524841E-2</v>
      </c>
      <c r="AA136" s="77">
        <v>11394</v>
      </c>
      <c r="AB136" s="133">
        <v>5.3245486225359071E-4</v>
      </c>
      <c r="AC136" t="s">
        <v>148</v>
      </c>
      <c r="AF136" s="58" t="s">
        <v>153</v>
      </c>
      <c r="AG136" s="58"/>
      <c r="AH136" s="58">
        <v>2021</v>
      </c>
      <c r="AI136" s="58"/>
      <c r="AJ136" s="58"/>
      <c r="AK136" s="241" t="s">
        <v>150</v>
      </c>
      <c r="AL136" s="1">
        <v>1</v>
      </c>
      <c r="AM136" s="1">
        <f>VLOOKUP(A136,'CH1 graphs'!$G$1:$H$49,2,FALSE)</f>
        <v>1</v>
      </c>
      <c r="AN136" s="1">
        <f>VLOOKUP(A136,'CH1 graphs'!$K$2:$L$23,2,FALSE)</f>
        <v>1</v>
      </c>
    </row>
    <row r="137" spans="1:45" hidden="1">
      <c r="A137" s="52" t="s">
        <v>22</v>
      </c>
      <c r="B137" s="58" t="s">
        <v>116</v>
      </c>
      <c r="C137" s="51">
        <v>2021</v>
      </c>
      <c r="D137" s="240" t="s">
        <v>142</v>
      </c>
      <c r="E137" s="52" t="s">
        <v>142</v>
      </c>
      <c r="F137" s="442" t="s">
        <v>142</v>
      </c>
      <c r="G137" s="52" t="s">
        <v>143</v>
      </c>
      <c r="H137" s="241" t="s">
        <v>157</v>
      </c>
      <c r="I137" s="53" t="s">
        <v>226</v>
      </c>
      <c r="J137" s="52"/>
      <c r="K137" s="52"/>
      <c r="L137" s="52"/>
      <c r="M137" s="73">
        <v>22049276.918210581</v>
      </c>
      <c r="N137" s="60">
        <v>21706163</v>
      </c>
      <c r="O137" s="61">
        <v>0.98443876778892458</v>
      </c>
      <c r="P137" s="241" t="s">
        <v>227</v>
      </c>
      <c r="Q137" s="73">
        <v>2867061</v>
      </c>
      <c r="R137" s="63">
        <v>0.13208511333854814</v>
      </c>
      <c r="S137" s="73">
        <v>14074879</v>
      </c>
      <c r="T137" s="63">
        <v>0.64842777601918866</v>
      </c>
      <c r="U137" s="73">
        <v>4764223</v>
      </c>
      <c r="V137" s="63">
        <v>0.2194871106422632</v>
      </c>
      <c r="W137" s="77">
        <v>2522691</v>
      </c>
      <c r="X137" s="133">
        <v>0.11622003391387045</v>
      </c>
      <c r="Y137" s="77">
        <v>344370</v>
      </c>
      <c r="Z137" s="133">
        <v>1.5865079424677683E-2</v>
      </c>
      <c r="AA137" s="77">
        <v>0</v>
      </c>
      <c r="AB137" s="133">
        <v>0</v>
      </c>
      <c r="AC137" t="s">
        <v>148</v>
      </c>
      <c r="AF137" s="58" t="s">
        <v>153</v>
      </c>
      <c r="AG137" s="58"/>
      <c r="AH137" s="58">
        <v>2022</v>
      </c>
      <c r="AI137" s="58"/>
      <c r="AJ137" s="58"/>
      <c r="AK137" s="241" t="s">
        <v>150</v>
      </c>
      <c r="AL137" s="1">
        <v>1</v>
      </c>
      <c r="AM137" s="1">
        <f>VLOOKUP(A137,'CH1 graphs'!$G$1:$H$49,2,FALSE)</f>
        <v>1</v>
      </c>
      <c r="AN137" s="1">
        <f>VLOOKUP(A137,'CH1 graphs'!$K$2:$L$23,2,FALSE)</f>
        <v>1</v>
      </c>
      <c r="AQ137" s="42"/>
    </row>
    <row r="138" spans="1:45" hidden="1">
      <c r="A138" s="52" t="s">
        <v>22</v>
      </c>
      <c r="B138" s="58" t="s">
        <v>116</v>
      </c>
      <c r="C138" s="51">
        <v>2022</v>
      </c>
      <c r="D138" s="240" t="s">
        <v>142</v>
      </c>
      <c r="E138" s="52" t="s">
        <v>142</v>
      </c>
      <c r="F138" s="442" t="s">
        <v>142</v>
      </c>
      <c r="G138" s="52" t="s">
        <v>143</v>
      </c>
      <c r="H138" s="241" t="s">
        <v>157</v>
      </c>
      <c r="I138" s="53" t="s">
        <v>226</v>
      </c>
      <c r="J138" s="73"/>
      <c r="K138" s="233"/>
      <c r="L138" s="158">
        <v>44621</v>
      </c>
      <c r="M138" s="73">
        <v>21880805</v>
      </c>
      <c r="N138" s="60">
        <v>21253895</v>
      </c>
      <c r="O138" s="61">
        <v>0.97134886033671974</v>
      </c>
      <c r="P138" s="241" t="s">
        <v>241</v>
      </c>
      <c r="Q138" s="73">
        <v>3453510</v>
      </c>
      <c r="R138" s="63">
        <v>0.16248833449116032</v>
      </c>
      <c r="S138" s="73">
        <v>12468941</v>
      </c>
      <c r="T138" s="63">
        <v>0.58666616166119201</v>
      </c>
      <c r="U138" s="73">
        <v>5331444</v>
      </c>
      <c r="V138" s="63">
        <v>0.2508455038476477</v>
      </c>
      <c r="W138" s="77">
        <v>2825046</v>
      </c>
      <c r="X138" s="133">
        <v>0.13291897790969609</v>
      </c>
      <c r="Y138" s="77">
        <v>628464</v>
      </c>
      <c r="Z138" s="133">
        <v>2.9569356581464243E-2</v>
      </c>
      <c r="AA138" s="533">
        <v>1817</v>
      </c>
      <c r="AB138" s="133">
        <v>0</v>
      </c>
      <c r="AC138" t="s">
        <v>148</v>
      </c>
      <c r="AF138" s="58" t="s">
        <v>153</v>
      </c>
      <c r="AH138" s="58">
        <v>2023</v>
      </c>
      <c r="AI138" s="58"/>
      <c r="AJ138" s="58"/>
      <c r="AK138" s="241" t="s">
        <v>150</v>
      </c>
      <c r="AL138" s="1">
        <v>1</v>
      </c>
      <c r="AM138" s="1">
        <f>VLOOKUP(A138,'CH1 graphs'!$G$1:$H$49,2,FALSE)</f>
        <v>1</v>
      </c>
      <c r="AN138" s="1">
        <f>VLOOKUP(A138,'CH1 graphs'!$K$2:$L$23,2,FALSE)</f>
        <v>1</v>
      </c>
      <c r="AO138" s="1">
        <v>1</v>
      </c>
      <c r="AP138" s="330">
        <f>Q138-Q137</f>
        <v>586449</v>
      </c>
      <c r="AQ138" s="42">
        <f>(Q138-Q137)/Q137</f>
        <v>0.20454709544024352</v>
      </c>
      <c r="AR138">
        <f>Y138-Y137</f>
        <v>284094</v>
      </c>
      <c r="AS138" s="1">
        <f>AR138/Y137</f>
        <v>0.8249673316490983</v>
      </c>
    </row>
    <row r="139" spans="1:45" s="11" customFormat="1" hidden="1">
      <c r="A139" s="96" t="s">
        <v>22</v>
      </c>
      <c r="B139" s="95" t="s">
        <v>116</v>
      </c>
      <c r="C139" s="47">
        <v>2023</v>
      </c>
      <c r="D139" s="867" t="s">
        <v>142</v>
      </c>
      <c r="E139" s="197" t="s">
        <v>142</v>
      </c>
      <c r="F139" s="671" t="s">
        <v>142</v>
      </c>
      <c r="G139" s="96" t="s">
        <v>143</v>
      </c>
      <c r="H139" s="868" t="s">
        <v>157</v>
      </c>
      <c r="I139" s="55" t="s">
        <v>226</v>
      </c>
      <c r="J139" s="419"/>
      <c r="K139" s="96"/>
      <c r="L139" s="108">
        <v>44866</v>
      </c>
      <c r="M139" s="419">
        <v>22227578</v>
      </c>
      <c r="N139" s="419">
        <v>22227578</v>
      </c>
      <c r="O139" s="97">
        <v>1</v>
      </c>
      <c r="P139" s="868" t="s">
        <v>242</v>
      </c>
      <c r="Q139" s="419">
        <v>3533220.3100000005</v>
      </c>
      <c r="R139" s="148">
        <v>0.15895660381891363</v>
      </c>
      <c r="S139" s="419">
        <v>13069238.830000002</v>
      </c>
      <c r="T139" s="148">
        <v>0.5879740397266856</v>
      </c>
      <c r="U139" s="419">
        <v>5625118.8599999985</v>
      </c>
      <c r="V139" s="148">
        <v>0.25306935645440087</v>
      </c>
      <c r="W139" s="694">
        <v>2966899.8099999996</v>
      </c>
      <c r="X139" s="674">
        <v>0.13347832183965341</v>
      </c>
      <c r="Y139" s="694">
        <v>546453.6100000001</v>
      </c>
      <c r="Z139" s="674">
        <v>2.458448734270554E-2</v>
      </c>
      <c r="AA139" s="694">
        <v>19866.89</v>
      </c>
      <c r="AB139" s="674">
        <v>8.937946365546439E-4</v>
      </c>
      <c r="AC139" s="11" t="s">
        <v>148</v>
      </c>
      <c r="AE139" s="12"/>
      <c r="AF139" s="95" t="s">
        <v>153</v>
      </c>
      <c r="AG139" s="12"/>
      <c r="AH139" s="95">
        <v>2023</v>
      </c>
      <c r="AI139" s="95"/>
      <c r="AJ139" s="95"/>
      <c r="AK139" s="868" t="s">
        <v>165</v>
      </c>
      <c r="AL139" s="12">
        <v>1</v>
      </c>
      <c r="AM139" s="12">
        <f>VLOOKUP(A139,'CH1 graphs'!$G$1:$H$49,2,FALSE)</f>
        <v>1</v>
      </c>
      <c r="AN139" s="12">
        <f>VLOOKUP(A139,'CH1 graphs'!$K$2:$L$23,2,FALSE)</f>
        <v>1</v>
      </c>
      <c r="AO139" s="12"/>
      <c r="AQ139" s="12"/>
      <c r="AS139" s="12"/>
    </row>
    <row r="140" spans="1:45" hidden="1">
      <c r="A140" s="52" t="s">
        <v>37</v>
      </c>
      <c r="B140" s="58" t="s">
        <v>243</v>
      </c>
      <c r="C140" s="51">
        <v>2016</v>
      </c>
      <c r="D140" s="240" t="s">
        <v>142</v>
      </c>
      <c r="E140" s="52" t="s">
        <v>142</v>
      </c>
      <c r="F140" s="442" t="s">
        <v>142</v>
      </c>
      <c r="G140" s="52" t="s">
        <v>143</v>
      </c>
      <c r="H140" s="241" t="s">
        <v>144</v>
      </c>
      <c r="I140" s="53" t="s">
        <v>145</v>
      </c>
      <c r="J140" s="52"/>
      <c r="K140" s="484" t="s">
        <v>244</v>
      </c>
      <c r="L140" s="158">
        <v>42491</v>
      </c>
      <c r="M140" s="73">
        <v>10114505</v>
      </c>
      <c r="N140" s="60">
        <v>9351450</v>
      </c>
      <c r="O140" s="61">
        <v>0.92</v>
      </c>
      <c r="P140" s="241" t="s">
        <v>245</v>
      </c>
      <c r="Q140" s="73">
        <v>2286033</v>
      </c>
      <c r="R140" s="63">
        <v>0.23</v>
      </c>
      <c r="S140" s="73">
        <v>3718556</v>
      </c>
      <c r="T140" s="63">
        <v>0.42</v>
      </c>
      <c r="U140" s="73">
        <v>3346861</v>
      </c>
      <c r="V140" s="63">
        <v>0.35789754530046142</v>
      </c>
      <c r="W140" s="77">
        <v>1740753</v>
      </c>
      <c r="X140" s="133">
        <v>0.17</v>
      </c>
      <c r="Y140" s="77">
        <v>545280</v>
      </c>
      <c r="Z140" s="133">
        <v>0.06</v>
      </c>
      <c r="AA140" s="77">
        <v>0</v>
      </c>
      <c r="AB140" s="133">
        <v>0</v>
      </c>
      <c r="AC140" t="s">
        <v>148</v>
      </c>
      <c r="AF140" s="58" t="s">
        <v>149</v>
      </c>
      <c r="AG140" s="63"/>
      <c r="AH140" s="58">
        <v>2017</v>
      </c>
      <c r="AI140" s="58"/>
      <c r="AJ140" s="58"/>
      <c r="AK140" s="241" t="s">
        <v>150</v>
      </c>
      <c r="AL140" s="1">
        <v>1</v>
      </c>
      <c r="AM140" s="1">
        <f>VLOOKUP(A140,'CH1 graphs'!$G$1:$H$49,2,FALSE)</f>
        <v>1</v>
      </c>
    </row>
    <row r="141" spans="1:45" hidden="1">
      <c r="A141" s="52" t="s">
        <v>37</v>
      </c>
      <c r="B141" s="58" t="s">
        <v>243</v>
      </c>
      <c r="C141" s="51">
        <v>2017</v>
      </c>
      <c r="D141" s="240" t="s">
        <v>142</v>
      </c>
      <c r="E141" s="52" t="s">
        <v>142</v>
      </c>
      <c r="F141" s="442" t="s">
        <v>142</v>
      </c>
      <c r="G141" s="52" t="s">
        <v>143</v>
      </c>
      <c r="H141" s="241" t="s">
        <v>144</v>
      </c>
      <c r="I141" s="53" t="s">
        <v>145</v>
      </c>
      <c r="J141" s="52"/>
      <c r="K141" s="52"/>
      <c r="L141" s="158">
        <v>42826</v>
      </c>
      <c r="M141" s="60">
        <v>10400938</v>
      </c>
      <c r="N141" s="60">
        <v>9758864</v>
      </c>
      <c r="O141" s="61">
        <v>0.93826768316472997</v>
      </c>
      <c r="P141" s="241" t="s">
        <v>246</v>
      </c>
      <c r="Q141" s="73">
        <v>2565868</v>
      </c>
      <c r="R141" s="63">
        <v>0.26292691444414024</v>
      </c>
      <c r="S141" s="73">
        <v>3159436</v>
      </c>
      <c r="T141" s="63">
        <v>0.32375038734016581</v>
      </c>
      <c r="U141" s="73">
        <v>4033559.9999999995</v>
      </c>
      <c r="V141" s="63">
        <v>0.4133226982156939</v>
      </c>
      <c r="W141" s="77">
        <v>1864751</v>
      </c>
      <c r="X141" s="133">
        <v>0.19108279406291551</v>
      </c>
      <c r="Y141" s="77">
        <v>701117</v>
      </c>
      <c r="Z141" s="133">
        <v>7.1844120381224702E-2</v>
      </c>
      <c r="AA141" s="77">
        <v>0</v>
      </c>
      <c r="AB141" s="133">
        <v>0</v>
      </c>
      <c r="AC141" t="s">
        <v>148</v>
      </c>
      <c r="AF141" s="58" t="s">
        <v>153</v>
      </c>
      <c r="AG141" s="63"/>
      <c r="AH141" s="58">
        <v>2018</v>
      </c>
      <c r="AI141" s="58"/>
      <c r="AJ141" s="58"/>
      <c r="AK141" s="241" t="s">
        <v>150</v>
      </c>
      <c r="AL141" s="1">
        <v>1</v>
      </c>
      <c r="AM141" s="1">
        <f>VLOOKUP(A141,'CH1 graphs'!$G$1:$H$49,2,FALSE)</f>
        <v>1</v>
      </c>
    </row>
    <row r="142" spans="1:45" hidden="1">
      <c r="A142" s="69" t="s">
        <v>37</v>
      </c>
      <c r="B142" s="66" t="s">
        <v>243</v>
      </c>
      <c r="C142" s="418">
        <v>2018</v>
      </c>
      <c r="D142" s="240" t="s">
        <v>142</v>
      </c>
      <c r="E142" s="69" t="s">
        <v>142</v>
      </c>
      <c r="F142" s="442" t="s">
        <v>142</v>
      </c>
      <c r="G142" s="52" t="s">
        <v>143</v>
      </c>
      <c r="H142" s="241" t="s">
        <v>144</v>
      </c>
      <c r="I142" s="53" t="s">
        <v>145</v>
      </c>
      <c r="J142" s="85"/>
      <c r="K142" s="484" t="s">
        <v>247</v>
      </c>
      <c r="L142" s="791">
        <v>43313</v>
      </c>
      <c r="M142" s="437">
        <v>11178588</v>
      </c>
      <c r="N142" s="792">
        <v>10950595</v>
      </c>
      <c r="O142" s="793">
        <v>0.98</v>
      </c>
      <c r="P142" s="556" t="s">
        <v>248</v>
      </c>
      <c r="Q142" s="792">
        <v>1721763</v>
      </c>
      <c r="R142" s="473">
        <v>0.15723008658433629</v>
      </c>
      <c r="S142" s="716" t="s">
        <v>178</v>
      </c>
      <c r="T142" s="635" t="s">
        <v>203</v>
      </c>
      <c r="U142" s="719">
        <v>9228832</v>
      </c>
      <c r="V142" s="515">
        <v>0.84276991341566376</v>
      </c>
      <c r="W142" s="77" t="s">
        <v>61</v>
      </c>
      <c r="X142" s="133" t="s">
        <v>61</v>
      </c>
      <c r="Y142" s="77" t="s">
        <v>61</v>
      </c>
      <c r="Z142" s="133" t="s">
        <v>61</v>
      </c>
      <c r="AA142" s="77" t="s">
        <v>61</v>
      </c>
      <c r="AB142" s="133" t="s">
        <v>61</v>
      </c>
      <c r="AC142" t="s">
        <v>161</v>
      </c>
      <c r="AD142" s="52"/>
      <c r="AE142" s="58"/>
      <c r="AF142" s="58" t="s">
        <v>61</v>
      </c>
      <c r="AG142" s="473"/>
      <c r="AH142" s="66">
        <v>2019</v>
      </c>
      <c r="AI142" s="66"/>
      <c r="AJ142" s="66"/>
      <c r="AK142" s="241" t="s">
        <v>150</v>
      </c>
      <c r="AL142" s="1">
        <v>1</v>
      </c>
      <c r="AM142" s="1">
        <f>VLOOKUP(A142,'CH1 graphs'!$G$1:$H$49,2,FALSE)</f>
        <v>1</v>
      </c>
    </row>
    <row r="143" spans="1:45" hidden="1">
      <c r="A143" s="52" t="s">
        <v>37</v>
      </c>
      <c r="B143" s="58" t="s">
        <v>243</v>
      </c>
      <c r="C143" s="51">
        <v>2019</v>
      </c>
      <c r="D143" s="240" t="s">
        <v>142</v>
      </c>
      <c r="E143" s="52" t="s">
        <v>142</v>
      </c>
      <c r="F143" s="442" t="s">
        <v>168</v>
      </c>
      <c r="G143" s="52" t="s">
        <v>143</v>
      </c>
      <c r="H143" s="241" t="s">
        <v>144</v>
      </c>
      <c r="I143" s="53" t="s">
        <v>249</v>
      </c>
      <c r="J143" s="52"/>
      <c r="K143" s="52"/>
      <c r="L143" s="52" t="s">
        <v>61</v>
      </c>
      <c r="M143" s="73">
        <v>11500000</v>
      </c>
      <c r="N143" s="59">
        <v>11500000</v>
      </c>
      <c r="O143" s="61">
        <v>1</v>
      </c>
      <c r="P143" s="241" t="s">
        <v>250</v>
      </c>
      <c r="Q143" s="60">
        <v>200000</v>
      </c>
      <c r="R143" s="63">
        <v>0.02</v>
      </c>
      <c r="S143" s="716" t="s">
        <v>178</v>
      </c>
      <c r="T143" s="635" t="s">
        <v>203</v>
      </c>
      <c r="U143" s="719">
        <v>11300000</v>
      </c>
      <c r="V143" s="515">
        <v>0.9826086956521739</v>
      </c>
      <c r="W143" s="77" t="s">
        <v>61</v>
      </c>
      <c r="X143" s="133" t="s">
        <v>61</v>
      </c>
      <c r="Y143" s="77" t="s">
        <v>61</v>
      </c>
      <c r="Z143" s="133" t="s">
        <v>61</v>
      </c>
      <c r="AA143" s="77" t="s">
        <v>61</v>
      </c>
      <c r="AB143" s="133" t="s">
        <v>61</v>
      </c>
      <c r="AC143" t="s">
        <v>185</v>
      </c>
      <c r="AD143" s="442"/>
      <c r="AE143" s="241"/>
      <c r="AF143" s="58" t="s">
        <v>61</v>
      </c>
      <c r="AG143" s="63"/>
      <c r="AH143" s="58">
        <v>2020</v>
      </c>
      <c r="AI143" s="58"/>
      <c r="AJ143" s="58"/>
      <c r="AK143" s="241" t="s">
        <v>150</v>
      </c>
      <c r="AL143" s="1">
        <v>1</v>
      </c>
      <c r="AM143" s="1">
        <f>VLOOKUP(A143,'CH1 graphs'!$G$1:$H$49,2,FALSE)</f>
        <v>1</v>
      </c>
    </row>
    <row r="144" spans="1:45" hidden="1">
      <c r="A144" s="52" t="s">
        <v>37</v>
      </c>
      <c r="B144" s="58" t="s">
        <v>243</v>
      </c>
      <c r="C144" s="51">
        <v>2020</v>
      </c>
      <c r="D144" s="240" t="s">
        <v>142</v>
      </c>
      <c r="E144" s="52" t="s">
        <v>142</v>
      </c>
      <c r="F144" s="442" t="s">
        <v>142</v>
      </c>
      <c r="G144" s="52" t="s">
        <v>143</v>
      </c>
      <c r="H144" s="241" t="s">
        <v>144</v>
      </c>
      <c r="I144" s="53" t="s">
        <v>145</v>
      </c>
      <c r="J144" s="52"/>
      <c r="K144" s="52"/>
      <c r="L144" s="158">
        <v>43952</v>
      </c>
      <c r="M144" s="73">
        <v>11891000</v>
      </c>
      <c r="N144" s="60">
        <v>10950595</v>
      </c>
      <c r="O144" s="61">
        <v>0.92091455722815574</v>
      </c>
      <c r="P144" s="838" t="s">
        <v>251</v>
      </c>
      <c r="Q144" s="73">
        <v>1444440</v>
      </c>
      <c r="R144" s="63">
        <v>0.13</v>
      </c>
      <c r="S144" s="73">
        <v>5587471</v>
      </c>
      <c r="T144" s="63">
        <v>0.51024359863550794</v>
      </c>
      <c r="U144" s="73">
        <v>3918684</v>
      </c>
      <c r="V144" s="63">
        <v>0.36</v>
      </c>
      <c r="W144" s="77">
        <v>1402386</v>
      </c>
      <c r="X144" s="133">
        <v>0.13</v>
      </c>
      <c r="Y144" s="77">
        <v>42054</v>
      </c>
      <c r="Z144" s="133">
        <v>0</v>
      </c>
      <c r="AA144" s="77">
        <v>0</v>
      </c>
      <c r="AB144" s="133">
        <v>0</v>
      </c>
      <c r="AC144" t="s">
        <v>185</v>
      </c>
      <c r="AD144" s="442"/>
      <c r="AE144" s="241"/>
      <c r="AF144" s="58" t="s">
        <v>228</v>
      </c>
      <c r="AG144" s="58"/>
      <c r="AH144" s="58">
        <v>2021</v>
      </c>
      <c r="AI144" s="58"/>
      <c r="AJ144" s="58"/>
      <c r="AK144" s="241" t="s">
        <v>150</v>
      </c>
      <c r="AL144" s="1">
        <v>1</v>
      </c>
      <c r="AM144" s="1">
        <f>VLOOKUP(A144,'CH1 graphs'!$G$1:$H$49,2,FALSE)</f>
        <v>1</v>
      </c>
    </row>
    <row r="145" spans="1:45" hidden="1">
      <c r="A145" s="52" t="s">
        <v>37</v>
      </c>
      <c r="B145" s="58" t="s">
        <v>243</v>
      </c>
      <c r="C145" s="51">
        <v>2021</v>
      </c>
      <c r="D145" s="240" t="s">
        <v>142</v>
      </c>
      <c r="E145" s="52" t="s">
        <v>142</v>
      </c>
      <c r="F145" s="442" t="s">
        <v>142</v>
      </c>
      <c r="G145" s="52" t="s">
        <v>143</v>
      </c>
      <c r="H145" s="241" t="s">
        <v>157</v>
      </c>
      <c r="I145" s="53" t="s">
        <v>145</v>
      </c>
      <c r="J145" s="52"/>
      <c r="K145" s="52"/>
      <c r="L145" s="158">
        <v>44287</v>
      </c>
      <c r="M145" s="73">
        <v>12495569</v>
      </c>
      <c r="N145" s="60">
        <v>11718311</v>
      </c>
      <c r="O145" s="61">
        <v>0.93779731039058722</v>
      </c>
      <c r="P145" s="839" t="s">
        <v>252</v>
      </c>
      <c r="Q145" s="73">
        <v>1613419</v>
      </c>
      <c r="R145" s="63">
        <v>0.14000000000000001</v>
      </c>
      <c r="S145" s="73">
        <v>5074934</v>
      </c>
      <c r="T145" s="63">
        <v>0.4330772583181996</v>
      </c>
      <c r="U145" s="73">
        <v>5029958</v>
      </c>
      <c r="V145" s="63">
        <v>0.43</v>
      </c>
      <c r="W145" s="77">
        <v>1506739</v>
      </c>
      <c r="X145" s="133">
        <v>0.13</v>
      </c>
      <c r="Y145" s="77">
        <v>106680</v>
      </c>
      <c r="Z145" s="133">
        <v>0.01</v>
      </c>
      <c r="AA145" s="77">
        <v>0</v>
      </c>
      <c r="AB145" s="133">
        <v>0</v>
      </c>
      <c r="AC145" t="s">
        <v>185</v>
      </c>
      <c r="AD145" s="442"/>
      <c r="AE145" s="241"/>
      <c r="AF145" s="58" t="s">
        <v>153</v>
      </c>
      <c r="AG145" s="58"/>
      <c r="AH145" s="58">
        <v>2022</v>
      </c>
      <c r="AI145" s="58"/>
      <c r="AJ145" s="58"/>
      <c r="AK145" s="241" t="s">
        <v>150</v>
      </c>
      <c r="AL145" s="1">
        <v>1</v>
      </c>
      <c r="AM145" s="1">
        <f>VLOOKUP(A145,'CH1 graphs'!$G$1:$H$49,2,FALSE)</f>
        <v>1</v>
      </c>
      <c r="AQ145" s="42"/>
    </row>
    <row r="146" spans="1:45" hidden="1">
      <c r="A146" s="52" t="s">
        <v>37</v>
      </c>
      <c r="B146" s="58" t="s">
        <v>243</v>
      </c>
      <c r="C146" s="51">
        <v>2022</v>
      </c>
      <c r="D146" s="240" t="s">
        <v>142</v>
      </c>
      <c r="E146" s="52" t="s">
        <v>142</v>
      </c>
      <c r="F146" s="442" t="s">
        <v>142</v>
      </c>
      <c r="G146" s="52" t="s">
        <v>143</v>
      </c>
      <c r="H146" s="241" t="s">
        <v>157</v>
      </c>
      <c r="I146" s="53" t="s">
        <v>145</v>
      </c>
      <c r="J146" s="73"/>
      <c r="K146" s="650" t="s">
        <v>253</v>
      </c>
      <c r="L146" s="158">
        <v>44774</v>
      </c>
      <c r="M146" s="73">
        <v>12045234</v>
      </c>
      <c r="N146" s="60">
        <v>12045234</v>
      </c>
      <c r="O146" s="61">
        <v>1</v>
      </c>
      <c r="P146" s="241" t="s">
        <v>254</v>
      </c>
      <c r="Q146" s="73">
        <v>1403868</v>
      </c>
      <c r="R146" s="63">
        <v>0.12</v>
      </c>
      <c r="S146" s="73">
        <v>6981060</v>
      </c>
      <c r="T146" s="63">
        <v>0.57957030971751977</v>
      </c>
      <c r="U146" s="73">
        <v>3660306</v>
      </c>
      <c r="V146" s="63">
        <v>0.3</v>
      </c>
      <c r="W146" s="77">
        <v>1353231</v>
      </c>
      <c r="X146" s="133">
        <v>0.12</v>
      </c>
      <c r="Y146" s="77">
        <v>50637</v>
      </c>
      <c r="Z146" s="133">
        <f>Y146/N146</f>
        <v>4.2039033861857728E-3</v>
      </c>
      <c r="AA146" s="77">
        <v>0</v>
      </c>
      <c r="AB146" s="133">
        <v>0</v>
      </c>
      <c r="AC146" t="s">
        <v>185</v>
      </c>
      <c r="AD146" s="442"/>
      <c r="AE146" s="241"/>
      <c r="AF146" s="58" t="s">
        <v>149</v>
      </c>
      <c r="AH146" s="58">
        <v>2023</v>
      </c>
      <c r="AI146" s="58"/>
      <c r="AJ146" s="58"/>
      <c r="AK146" s="241" t="s">
        <v>150</v>
      </c>
      <c r="AL146" s="1">
        <v>1</v>
      </c>
      <c r="AM146" s="1">
        <f>VLOOKUP(A146,'CH1 graphs'!$G$1:$H$49,2,FALSE)</f>
        <v>1</v>
      </c>
      <c r="AP146" s="330">
        <f>Q146-Q145</f>
        <v>-209551</v>
      </c>
      <c r="AQ146" s="42">
        <f>(Q146-Q145)/Q145</f>
        <v>-0.12988008694579647</v>
      </c>
      <c r="AR146">
        <f>Y146-Y145</f>
        <v>-56043</v>
      </c>
      <c r="AS146" s="1">
        <f>AR146/Y145</f>
        <v>-0.52533745781777275</v>
      </c>
    </row>
    <row r="147" spans="1:45" s="11" customFormat="1" hidden="1">
      <c r="A147" s="96" t="s">
        <v>37</v>
      </c>
      <c r="B147" s="95" t="s">
        <v>243</v>
      </c>
      <c r="C147" s="47">
        <v>2023</v>
      </c>
      <c r="D147" s="867" t="s">
        <v>142</v>
      </c>
      <c r="E147" s="96" t="s">
        <v>142</v>
      </c>
      <c r="F147" s="671" t="s">
        <v>168</v>
      </c>
      <c r="G147" s="96" t="s">
        <v>143</v>
      </c>
      <c r="H147" s="868" t="s">
        <v>157</v>
      </c>
      <c r="I147" s="55" t="s">
        <v>249</v>
      </c>
      <c r="J147" s="419"/>
      <c r="K147" s="96"/>
      <c r="L147" s="108">
        <v>44986</v>
      </c>
      <c r="M147" s="146">
        <v>12800000</v>
      </c>
      <c r="N147" s="419">
        <v>12800000</v>
      </c>
      <c r="O147" s="97">
        <v>1</v>
      </c>
      <c r="P147" s="868" t="s">
        <v>255</v>
      </c>
      <c r="Q147" s="419">
        <v>750000</v>
      </c>
      <c r="R147" s="677">
        <v>0.06</v>
      </c>
      <c r="S147" s="873" t="s">
        <v>256</v>
      </c>
      <c r="T147" s="675" t="s">
        <v>257</v>
      </c>
      <c r="U147" s="873">
        <f>N147-Q147</f>
        <v>12050000</v>
      </c>
      <c r="V147" s="676">
        <v>0.94</v>
      </c>
      <c r="W147" s="694" t="s">
        <v>61</v>
      </c>
      <c r="X147" s="674" t="s">
        <v>61</v>
      </c>
      <c r="Y147" s="694" t="s">
        <v>61</v>
      </c>
      <c r="Z147" s="674" t="s">
        <v>61</v>
      </c>
      <c r="AA147" s="694" t="s">
        <v>61</v>
      </c>
      <c r="AB147" s="674" t="s">
        <v>61</v>
      </c>
      <c r="AC147" s="11" t="s">
        <v>185</v>
      </c>
      <c r="AD147" s="671"/>
      <c r="AE147" s="868"/>
      <c r="AF147" s="95"/>
      <c r="AG147" s="12"/>
      <c r="AH147" s="95">
        <v>2023</v>
      </c>
      <c r="AI147" s="95"/>
      <c r="AJ147" s="95"/>
      <c r="AK147" s="868" t="s">
        <v>165</v>
      </c>
      <c r="AL147" s="12">
        <v>1</v>
      </c>
      <c r="AM147" s="12">
        <f>VLOOKUP(A147,'CH1 graphs'!$G$1:$H$49,2,FALSE)</f>
        <v>1</v>
      </c>
      <c r="AN147" s="12"/>
      <c r="AO147" s="12"/>
      <c r="AQ147" s="12"/>
      <c r="AS147" s="12"/>
    </row>
    <row r="148" spans="1:45" hidden="1">
      <c r="A148" s="52" t="s">
        <v>59</v>
      </c>
      <c r="B148" s="58" t="s">
        <v>116</v>
      </c>
      <c r="C148" s="51">
        <v>2016</v>
      </c>
      <c r="D148" s="240" t="s">
        <v>168</v>
      </c>
      <c r="E148" s="52" t="s">
        <v>61</v>
      </c>
      <c r="F148" s="442" t="s">
        <v>61</v>
      </c>
      <c r="G148" s="52" t="s">
        <v>61</v>
      </c>
      <c r="H148" s="241" t="s">
        <v>169</v>
      </c>
      <c r="I148" s="53" t="s">
        <v>61</v>
      </c>
      <c r="J148" s="52" t="s">
        <v>61</v>
      </c>
      <c r="K148" s="52" t="s">
        <v>61</v>
      </c>
      <c r="L148" s="52" t="s">
        <v>61</v>
      </c>
      <c r="M148" s="451" t="s">
        <v>61</v>
      </c>
      <c r="N148" s="52" t="s">
        <v>61</v>
      </c>
      <c r="O148" s="103" t="s">
        <v>61</v>
      </c>
      <c r="P148" s="241" t="s">
        <v>61</v>
      </c>
      <c r="Q148" s="451" t="s">
        <v>61</v>
      </c>
      <c r="R148" s="58" t="s">
        <v>61</v>
      </c>
      <c r="S148" s="52" t="s">
        <v>61</v>
      </c>
      <c r="T148" s="58" t="s">
        <v>61</v>
      </c>
      <c r="U148" s="52" t="s">
        <v>61</v>
      </c>
      <c r="V148" s="58" t="s">
        <v>61</v>
      </c>
      <c r="W148" s="77" t="s">
        <v>61</v>
      </c>
      <c r="X148" s="133" t="s">
        <v>61</v>
      </c>
      <c r="Y148" s="77" t="s">
        <v>61</v>
      </c>
      <c r="Z148" s="133" t="s">
        <v>61</v>
      </c>
      <c r="AA148" s="77" t="s">
        <v>61</v>
      </c>
      <c r="AB148" s="133" t="s">
        <v>61</v>
      </c>
      <c r="AC148" t="s">
        <v>61</v>
      </c>
      <c r="AD148" s="52"/>
      <c r="AE148" s="58"/>
      <c r="AF148" s="58" t="s">
        <v>61</v>
      </c>
      <c r="AG148" s="58" t="s">
        <v>61</v>
      </c>
      <c r="AH148" s="863">
        <v>2017</v>
      </c>
      <c r="AI148" s="58"/>
      <c r="AJ148" s="58"/>
      <c r="AK148" s="241" t="s">
        <v>150</v>
      </c>
    </row>
    <row r="149" spans="1:45" hidden="1">
      <c r="A149" s="52" t="s">
        <v>59</v>
      </c>
      <c r="B149" s="58" t="s">
        <v>116</v>
      </c>
      <c r="C149" s="51">
        <v>2017</v>
      </c>
      <c r="D149" s="240" t="s">
        <v>168</v>
      </c>
      <c r="E149" s="52" t="s">
        <v>61</v>
      </c>
      <c r="F149" s="442" t="s">
        <v>61</v>
      </c>
      <c r="G149" s="52" t="s">
        <v>61</v>
      </c>
      <c r="H149" s="241" t="s">
        <v>169</v>
      </c>
      <c r="I149" s="53" t="s">
        <v>61</v>
      </c>
      <c r="J149" s="52" t="s">
        <v>61</v>
      </c>
      <c r="K149" s="52" t="s">
        <v>61</v>
      </c>
      <c r="L149" s="52" t="s">
        <v>61</v>
      </c>
      <c r="M149" s="451" t="s">
        <v>61</v>
      </c>
      <c r="N149" s="52" t="s">
        <v>61</v>
      </c>
      <c r="O149" s="103" t="s">
        <v>61</v>
      </c>
      <c r="P149" s="241" t="s">
        <v>61</v>
      </c>
      <c r="Q149" s="451" t="s">
        <v>61</v>
      </c>
      <c r="R149" s="58" t="s">
        <v>61</v>
      </c>
      <c r="S149" s="52" t="s">
        <v>61</v>
      </c>
      <c r="T149" s="58" t="s">
        <v>61</v>
      </c>
      <c r="U149" s="52" t="s">
        <v>61</v>
      </c>
      <c r="V149" s="58" t="s">
        <v>61</v>
      </c>
      <c r="W149" s="77" t="s">
        <v>61</v>
      </c>
      <c r="X149" s="133" t="s">
        <v>61</v>
      </c>
      <c r="Y149" s="77" t="s">
        <v>61</v>
      </c>
      <c r="Z149" s="133" t="s">
        <v>61</v>
      </c>
      <c r="AA149" s="77" t="s">
        <v>61</v>
      </c>
      <c r="AB149" s="133" t="s">
        <v>61</v>
      </c>
      <c r="AC149" t="s">
        <v>61</v>
      </c>
      <c r="AD149" s="52"/>
      <c r="AE149" s="58"/>
      <c r="AF149" s="58" t="s">
        <v>61</v>
      </c>
      <c r="AG149" s="58" t="s">
        <v>61</v>
      </c>
      <c r="AH149" s="58">
        <v>2018</v>
      </c>
      <c r="AI149" s="58"/>
      <c r="AJ149" s="58"/>
      <c r="AK149" s="241" t="s">
        <v>150</v>
      </c>
    </row>
    <row r="150" spans="1:45" hidden="1">
      <c r="A150" s="52" t="s">
        <v>59</v>
      </c>
      <c r="B150" s="58" t="s">
        <v>116</v>
      </c>
      <c r="C150" s="51">
        <v>2018</v>
      </c>
      <c r="D150" s="240" t="s">
        <v>142</v>
      </c>
      <c r="E150" s="52" t="s">
        <v>142</v>
      </c>
      <c r="F150" s="442" t="s">
        <v>168</v>
      </c>
      <c r="G150" s="52" t="s">
        <v>143</v>
      </c>
      <c r="H150" s="241" t="s">
        <v>144</v>
      </c>
      <c r="I150" s="53" t="s">
        <v>226</v>
      </c>
      <c r="J150" s="52"/>
      <c r="K150" s="52"/>
      <c r="L150" s="158">
        <v>43160</v>
      </c>
      <c r="M150" s="437">
        <v>551873</v>
      </c>
      <c r="N150" s="60">
        <v>544126</v>
      </c>
      <c r="O150" s="61">
        <v>0.99</v>
      </c>
      <c r="P150" s="241" t="s">
        <v>258</v>
      </c>
      <c r="Q150" s="73">
        <v>20828</v>
      </c>
      <c r="R150" s="63">
        <v>3.8277898869011957E-2</v>
      </c>
      <c r="S150" s="73">
        <v>415336</v>
      </c>
      <c r="T150" s="63">
        <v>0.76330849839926784</v>
      </c>
      <c r="U150" s="73">
        <v>107962</v>
      </c>
      <c r="V150" s="63">
        <v>0.19841360273172023</v>
      </c>
      <c r="W150" s="77">
        <v>20772</v>
      </c>
      <c r="X150" s="133">
        <v>3.8174981530013266E-2</v>
      </c>
      <c r="Y150" s="77">
        <v>56</v>
      </c>
      <c r="Z150" s="133">
        <v>1.0291733899868781E-4</v>
      </c>
      <c r="AA150" s="77">
        <v>0</v>
      </c>
      <c r="AB150" s="133">
        <v>0</v>
      </c>
      <c r="AC150" t="s">
        <v>185</v>
      </c>
      <c r="AD150" s="442"/>
      <c r="AE150" s="241"/>
      <c r="AF150" s="58"/>
      <c r="AG150" s="63"/>
      <c r="AH150" s="58">
        <v>2019</v>
      </c>
      <c r="AI150" s="58"/>
      <c r="AJ150" s="58"/>
      <c r="AK150" s="241" t="s">
        <v>150</v>
      </c>
    </row>
    <row r="151" spans="1:45" hidden="1">
      <c r="A151" s="52" t="s">
        <v>59</v>
      </c>
      <c r="B151" s="58" t="s">
        <v>116</v>
      </c>
      <c r="C151" s="51">
        <v>2019</v>
      </c>
      <c r="D151" s="240" t="s">
        <v>142</v>
      </c>
      <c r="E151" s="52" t="s">
        <v>142</v>
      </c>
      <c r="F151" s="442" t="s">
        <v>168</v>
      </c>
      <c r="G151" s="52" t="s">
        <v>143</v>
      </c>
      <c r="H151" s="241" t="s">
        <v>144</v>
      </c>
      <c r="I151" s="53" t="s">
        <v>226</v>
      </c>
      <c r="J151" s="52"/>
      <c r="K151" s="52"/>
      <c r="L151" s="52"/>
      <c r="M151" s="73">
        <v>550153</v>
      </c>
      <c r="N151" s="60">
        <v>481156</v>
      </c>
      <c r="O151" s="61">
        <f>N151/M151</f>
        <v>0.87458579704191375</v>
      </c>
      <c r="P151" s="241" t="s">
        <v>259</v>
      </c>
      <c r="Q151" s="73">
        <v>9871</v>
      </c>
      <c r="R151" s="63">
        <v>0.02</v>
      </c>
      <c r="S151" s="73">
        <v>408837</v>
      </c>
      <c r="T151" s="63">
        <v>0.84969739543931699</v>
      </c>
      <c r="U151" s="73">
        <v>62448</v>
      </c>
      <c r="V151" s="63">
        <v>0.13</v>
      </c>
      <c r="W151" s="77">
        <v>9871</v>
      </c>
      <c r="X151" s="133">
        <v>0.02</v>
      </c>
      <c r="Y151" s="77">
        <v>0</v>
      </c>
      <c r="Z151" s="133">
        <v>0</v>
      </c>
      <c r="AA151" s="77">
        <v>0</v>
      </c>
      <c r="AB151" s="133">
        <v>0</v>
      </c>
      <c r="AC151" t="s">
        <v>185</v>
      </c>
      <c r="AD151" s="442"/>
      <c r="AE151" s="241"/>
      <c r="AF151" s="58"/>
      <c r="AG151" s="63"/>
      <c r="AH151" s="58">
        <v>2020</v>
      </c>
      <c r="AI151" s="58"/>
      <c r="AJ151" s="58"/>
      <c r="AK151" s="241" t="s">
        <v>150</v>
      </c>
    </row>
    <row r="152" spans="1:45" hidden="1">
      <c r="A152" s="52" t="s">
        <v>59</v>
      </c>
      <c r="B152" s="58" t="s">
        <v>116</v>
      </c>
      <c r="C152" s="51">
        <v>2020</v>
      </c>
      <c r="D152" s="240" t="s">
        <v>142</v>
      </c>
      <c r="E152" s="52" t="s">
        <v>142</v>
      </c>
      <c r="F152" s="442" t="s">
        <v>168</v>
      </c>
      <c r="G152" s="52" t="s">
        <v>143</v>
      </c>
      <c r="H152" s="241" t="s">
        <v>144</v>
      </c>
      <c r="I152" s="53" t="s">
        <v>226</v>
      </c>
      <c r="J152" s="52"/>
      <c r="K152" s="52"/>
      <c r="L152" s="158">
        <v>43891</v>
      </c>
      <c r="M152" s="73">
        <v>556857</v>
      </c>
      <c r="N152" s="59">
        <v>481155</v>
      </c>
      <c r="O152" s="61">
        <v>0.86</v>
      </c>
      <c r="P152" s="241" t="s">
        <v>260</v>
      </c>
      <c r="Q152" s="73">
        <v>10012.219999999999</v>
      </c>
      <c r="R152" s="63">
        <v>2.0808720682524342E-2</v>
      </c>
      <c r="S152" s="73">
        <v>405621.65</v>
      </c>
      <c r="T152" s="63">
        <v>0.84301659548378383</v>
      </c>
      <c r="U152" s="73">
        <v>65521.12999999999</v>
      </c>
      <c r="V152" s="63">
        <v>0.13617468383369183</v>
      </c>
      <c r="W152" s="77">
        <v>10012.219999999999</v>
      </c>
      <c r="X152" s="133">
        <v>2.0808720682524342E-2</v>
      </c>
      <c r="Y152" s="77">
        <v>0</v>
      </c>
      <c r="Z152" s="133">
        <v>0</v>
      </c>
      <c r="AA152" s="77">
        <v>0</v>
      </c>
      <c r="AB152" s="133">
        <v>0</v>
      </c>
      <c r="AC152" t="s">
        <v>185</v>
      </c>
      <c r="AD152" s="442"/>
      <c r="AE152" s="241"/>
      <c r="AF152" s="58" t="s">
        <v>228</v>
      </c>
      <c r="AG152" s="58"/>
      <c r="AH152" s="58">
        <v>2021</v>
      </c>
      <c r="AI152" s="58"/>
      <c r="AJ152" s="58"/>
      <c r="AK152" s="241" t="s">
        <v>150</v>
      </c>
    </row>
    <row r="153" spans="1:45" hidden="1">
      <c r="A153" s="52" t="s">
        <v>59</v>
      </c>
      <c r="B153" s="58" t="s">
        <v>116</v>
      </c>
      <c r="C153" s="51">
        <v>2021</v>
      </c>
      <c r="D153" s="240" t="s">
        <v>142</v>
      </c>
      <c r="E153" s="104" t="s">
        <v>168</v>
      </c>
      <c r="F153" s="442" t="s">
        <v>61</v>
      </c>
      <c r="G153" s="52" t="s">
        <v>143</v>
      </c>
      <c r="H153" s="241" t="s">
        <v>157</v>
      </c>
      <c r="I153" s="53" t="s">
        <v>61</v>
      </c>
      <c r="J153" s="81" t="s">
        <v>172</v>
      </c>
      <c r="K153" s="81" t="s">
        <v>61</v>
      </c>
      <c r="L153" s="81" t="s">
        <v>61</v>
      </c>
      <c r="M153" s="81" t="s">
        <v>61</v>
      </c>
      <c r="N153" s="81" t="s">
        <v>61</v>
      </c>
      <c r="O153" s="81" t="s">
        <v>61</v>
      </c>
      <c r="P153" s="836" t="s">
        <v>61</v>
      </c>
      <c r="Q153" s="81" t="s">
        <v>61</v>
      </c>
      <c r="R153" s="82" t="s">
        <v>61</v>
      </c>
      <c r="S153" s="235" t="s">
        <v>61</v>
      </c>
      <c r="T153" s="644" t="s">
        <v>61</v>
      </c>
      <c r="U153" s="235" t="s">
        <v>61</v>
      </c>
      <c r="V153" s="644" t="s">
        <v>61</v>
      </c>
      <c r="W153" s="784" t="s">
        <v>61</v>
      </c>
      <c r="X153" s="120" t="s">
        <v>61</v>
      </c>
      <c r="Y153" s="784" t="s">
        <v>61</v>
      </c>
      <c r="Z153" s="120" t="s">
        <v>61</v>
      </c>
      <c r="AA153" s="784" t="s">
        <v>61</v>
      </c>
      <c r="AB153" s="568" t="s">
        <v>61</v>
      </c>
      <c r="AC153" t="s">
        <v>61</v>
      </c>
      <c r="AD153" s="81"/>
      <c r="AE153" s="82"/>
      <c r="AF153" s="58" t="s">
        <v>61</v>
      </c>
      <c r="AG153" s="82" t="s">
        <v>61</v>
      </c>
      <c r="AH153" s="58">
        <v>2022</v>
      </c>
      <c r="AI153" s="58"/>
      <c r="AJ153" s="58"/>
      <c r="AK153" s="241" t="s">
        <v>150</v>
      </c>
    </row>
    <row r="154" spans="1:45" hidden="1">
      <c r="A154" s="52" t="s">
        <v>59</v>
      </c>
      <c r="B154" s="58" t="s">
        <v>116</v>
      </c>
      <c r="C154" s="51">
        <v>2022</v>
      </c>
      <c r="D154" s="240" t="s">
        <v>142</v>
      </c>
      <c r="E154" s="52" t="s">
        <v>142</v>
      </c>
      <c r="F154" s="442" t="s">
        <v>168</v>
      </c>
      <c r="G154" s="52" t="s">
        <v>204</v>
      </c>
      <c r="H154" s="241" t="s">
        <v>261</v>
      </c>
      <c r="I154" s="53" t="s">
        <v>226</v>
      </c>
      <c r="J154" s="73"/>
      <c r="K154" s="233"/>
      <c r="L154" s="52"/>
      <c r="M154" s="73">
        <v>483627</v>
      </c>
      <c r="N154" s="60">
        <v>483627</v>
      </c>
      <c r="O154" s="61">
        <v>1</v>
      </c>
      <c r="P154" s="241" t="s">
        <v>262</v>
      </c>
      <c r="Q154" s="73">
        <v>46093</v>
      </c>
      <c r="R154" s="63">
        <v>9.5306920415940383E-2</v>
      </c>
      <c r="S154" s="73">
        <v>299472</v>
      </c>
      <c r="T154" s="63">
        <v>0.61922101123386408</v>
      </c>
      <c r="U154" s="73">
        <v>138062</v>
      </c>
      <c r="V154" s="63">
        <v>0.28547206835019551</v>
      </c>
      <c r="W154" s="77">
        <v>43003</v>
      </c>
      <c r="X154" s="133">
        <v>8.8917698970487583E-2</v>
      </c>
      <c r="Y154" s="77">
        <v>3090</v>
      </c>
      <c r="Z154" s="133">
        <v>6.3892214454527975E-3</v>
      </c>
      <c r="AA154" s="77">
        <v>0</v>
      </c>
      <c r="AB154" s="133">
        <v>0</v>
      </c>
      <c r="AC154" t="s">
        <v>161</v>
      </c>
      <c r="AD154" s="52"/>
      <c r="AE154" s="58"/>
      <c r="AF154" s="58"/>
      <c r="AH154" s="58">
        <v>2023</v>
      </c>
      <c r="AI154" s="58"/>
      <c r="AJ154" s="58"/>
      <c r="AK154" s="241" t="s">
        <v>150</v>
      </c>
      <c r="AR154">
        <f>Y154-Y152</f>
        <v>3090</v>
      </c>
    </row>
    <row r="155" spans="1:45" s="11" customFormat="1" hidden="1">
      <c r="A155" s="96" t="s">
        <v>59</v>
      </c>
      <c r="B155" s="95" t="s">
        <v>116</v>
      </c>
      <c r="C155" s="47">
        <v>2023</v>
      </c>
      <c r="D155" s="867" t="s">
        <v>142</v>
      </c>
      <c r="E155" s="214" t="s">
        <v>168</v>
      </c>
      <c r="F155" s="671" t="s">
        <v>61</v>
      </c>
      <c r="G155" s="96" t="s">
        <v>143</v>
      </c>
      <c r="H155" s="868" t="s">
        <v>263</v>
      </c>
      <c r="I155" s="55" t="s">
        <v>61</v>
      </c>
      <c r="J155" s="216" t="s">
        <v>172</v>
      </c>
      <c r="K155" s="216" t="s">
        <v>61</v>
      </c>
      <c r="L155" s="216" t="s">
        <v>61</v>
      </c>
      <c r="M155" s="216" t="s">
        <v>61</v>
      </c>
      <c r="N155" s="216" t="s">
        <v>61</v>
      </c>
      <c r="O155" s="216" t="s">
        <v>61</v>
      </c>
      <c r="P155" s="871" t="s">
        <v>61</v>
      </c>
      <c r="Q155" s="216" t="s">
        <v>61</v>
      </c>
      <c r="R155" s="215" t="s">
        <v>61</v>
      </c>
      <c r="S155" s="237" t="s">
        <v>61</v>
      </c>
      <c r="T155" s="645" t="s">
        <v>61</v>
      </c>
      <c r="U155" s="237" t="s">
        <v>61</v>
      </c>
      <c r="V155" s="645" t="s">
        <v>61</v>
      </c>
      <c r="W155" s="872" t="s">
        <v>61</v>
      </c>
      <c r="X155" s="672" t="s">
        <v>61</v>
      </c>
      <c r="Y155" s="872" t="s">
        <v>61</v>
      </c>
      <c r="Z155" s="672" t="s">
        <v>61</v>
      </c>
      <c r="AA155" s="872" t="s">
        <v>61</v>
      </c>
      <c r="AB155" s="673" t="s">
        <v>61</v>
      </c>
      <c r="AC155" s="11" t="s">
        <v>61</v>
      </c>
      <c r="AD155" s="216"/>
      <c r="AE155" s="215"/>
      <c r="AF155" s="95" t="s">
        <v>61</v>
      </c>
      <c r="AG155" s="215" t="s">
        <v>61</v>
      </c>
      <c r="AH155" s="95">
        <v>2023</v>
      </c>
      <c r="AI155" s="95"/>
      <c r="AJ155" s="95"/>
      <c r="AK155" s="868" t="s">
        <v>165</v>
      </c>
      <c r="AL155" s="12"/>
      <c r="AM155" s="12"/>
      <c r="AN155" s="12"/>
      <c r="AO155" s="12"/>
      <c r="AQ155" s="12"/>
      <c r="AS155" s="12"/>
    </row>
    <row r="156" spans="1:45" hidden="1">
      <c r="A156" s="52" t="s">
        <v>264</v>
      </c>
      <c r="B156" s="58" t="s">
        <v>141</v>
      </c>
      <c r="C156" s="51">
        <v>2016</v>
      </c>
      <c r="D156" s="240" t="s">
        <v>168</v>
      </c>
      <c r="E156" s="52" t="s">
        <v>61</v>
      </c>
      <c r="F156" s="442" t="s">
        <v>61</v>
      </c>
      <c r="G156" s="52" t="s">
        <v>61</v>
      </c>
      <c r="H156" s="241" t="s">
        <v>169</v>
      </c>
      <c r="I156" s="53" t="s">
        <v>61</v>
      </c>
      <c r="J156" s="52" t="s">
        <v>61</v>
      </c>
      <c r="K156" s="52" t="s">
        <v>61</v>
      </c>
      <c r="L156" s="52" t="s">
        <v>61</v>
      </c>
      <c r="M156" s="451" t="s">
        <v>61</v>
      </c>
      <c r="N156" s="52" t="s">
        <v>61</v>
      </c>
      <c r="O156" s="103" t="s">
        <v>61</v>
      </c>
      <c r="P156" s="241" t="s">
        <v>61</v>
      </c>
      <c r="Q156" s="451" t="s">
        <v>61</v>
      </c>
      <c r="R156" s="58" t="s">
        <v>61</v>
      </c>
      <c r="S156" s="52" t="s">
        <v>61</v>
      </c>
      <c r="T156" s="58" t="s">
        <v>61</v>
      </c>
      <c r="U156" s="52" t="s">
        <v>61</v>
      </c>
      <c r="V156" s="58" t="s">
        <v>61</v>
      </c>
      <c r="W156" s="77" t="s">
        <v>61</v>
      </c>
      <c r="X156" s="133" t="s">
        <v>61</v>
      </c>
      <c r="Y156" s="77" t="s">
        <v>61</v>
      </c>
      <c r="Z156" s="133" t="s">
        <v>61</v>
      </c>
      <c r="AA156" s="77" t="s">
        <v>61</v>
      </c>
      <c r="AB156" s="133" t="s">
        <v>61</v>
      </c>
      <c r="AC156" t="s">
        <v>61</v>
      </c>
      <c r="AD156" s="52"/>
      <c r="AE156" s="58"/>
      <c r="AF156" s="58" t="s">
        <v>61</v>
      </c>
      <c r="AG156" s="58" t="s">
        <v>61</v>
      </c>
      <c r="AH156" s="863">
        <v>2017</v>
      </c>
      <c r="AI156" s="58"/>
      <c r="AJ156" s="58"/>
      <c r="AK156" s="241" t="s">
        <v>150</v>
      </c>
    </row>
    <row r="157" spans="1:45" hidden="1">
      <c r="A157" s="52" t="s">
        <v>264</v>
      </c>
      <c r="B157" s="58" t="s">
        <v>141</v>
      </c>
      <c r="C157" s="51">
        <v>2017</v>
      </c>
      <c r="D157" s="240" t="s">
        <v>168</v>
      </c>
      <c r="E157" s="52" t="s">
        <v>61</v>
      </c>
      <c r="F157" s="442" t="s">
        <v>61</v>
      </c>
      <c r="G157" s="52" t="s">
        <v>61</v>
      </c>
      <c r="H157" s="241" t="s">
        <v>169</v>
      </c>
      <c r="I157" s="53" t="s">
        <v>61</v>
      </c>
      <c r="J157" s="52" t="s">
        <v>61</v>
      </c>
      <c r="K157" s="52" t="s">
        <v>61</v>
      </c>
      <c r="L157" s="52" t="s">
        <v>61</v>
      </c>
      <c r="M157" s="451" t="s">
        <v>61</v>
      </c>
      <c r="N157" s="52" t="s">
        <v>61</v>
      </c>
      <c r="O157" s="103" t="s">
        <v>61</v>
      </c>
      <c r="P157" s="241" t="s">
        <v>61</v>
      </c>
      <c r="Q157" s="451" t="s">
        <v>61</v>
      </c>
      <c r="R157" s="58" t="s">
        <v>61</v>
      </c>
      <c r="S157" s="52" t="s">
        <v>61</v>
      </c>
      <c r="T157" s="58" t="s">
        <v>61</v>
      </c>
      <c r="U157" s="52" t="s">
        <v>61</v>
      </c>
      <c r="V157" s="58" t="s">
        <v>61</v>
      </c>
      <c r="W157" s="77" t="s">
        <v>61</v>
      </c>
      <c r="X157" s="133" t="s">
        <v>61</v>
      </c>
      <c r="Y157" s="77" t="s">
        <v>61</v>
      </c>
      <c r="Z157" s="133" t="s">
        <v>61</v>
      </c>
      <c r="AA157" s="77" t="s">
        <v>61</v>
      </c>
      <c r="AB157" s="133" t="s">
        <v>61</v>
      </c>
      <c r="AC157" t="s">
        <v>61</v>
      </c>
      <c r="AD157" s="52"/>
      <c r="AE157" s="58"/>
      <c r="AF157" s="58" t="s">
        <v>61</v>
      </c>
      <c r="AG157" s="58" t="s">
        <v>61</v>
      </c>
      <c r="AH157" s="58">
        <v>2018</v>
      </c>
      <c r="AI157" s="58"/>
      <c r="AJ157" s="58"/>
      <c r="AK157" s="241" t="s">
        <v>150</v>
      </c>
    </row>
    <row r="158" spans="1:45" hidden="1">
      <c r="A158" s="52" t="s">
        <v>264</v>
      </c>
      <c r="B158" s="58" t="s">
        <v>141</v>
      </c>
      <c r="C158" s="51">
        <v>2018</v>
      </c>
      <c r="D158" s="240" t="s">
        <v>168</v>
      </c>
      <c r="E158" s="52" t="s">
        <v>61</v>
      </c>
      <c r="F158" s="442" t="s">
        <v>61</v>
      </c>
      <c r="G158" s="52" t="s">
        <v>61</v>
      </c>
      <c r="H158" s="241" t="s">
        <v>169</v>
      </c>
      <c r="I158" s="53" t="s">
        <v>61</v>
      </c>
      <c r="J158" s="52" t="s">
        <v>61</v>
      </c>
      <c r="K158" s="52" t="s">
        <v>61</v>
      </c>
      <c r="L158" s="52" t="s">
        <v>61</v>
      </c>
      <c r="M158" s="451" t="s">
        <v>61</v>
      </c>
      <c r="N158" s="52" t="s">
        <v>61</v>
      </c>
      <c r="O158" s="103" t="s">
        <v>61</v>
      </c>
      <c r="P158" s="241" t="s">
        <v>61</v>
      </c>
      <c r="Q158" s="451" t="s">
        <v>61</v>
      </c>
      <c r="R158" s="58" t="s">
        <v>61</v>
      </c>
      <c r="S158" s="52" t="s">
        <v>61</v>
      </c>
      <c r="T158" s="58" t="s">
        <v>61</v>
      </c>
      <c r="U158" s="52" t="s">
        <v>61</v>
      </c>
      <c r="V158" s="58" t="s">
        <v>61</v>
      </c>
      <c r="W158" s="77" t="s">
        <v>61</v>
      </c>
      <c r="X158" s="133" t="s">
        <v>61</v>
      </c>
      <c r="Y158" s="77" t="s">
        <v>61</v>
      </c>
      <c r="Z158" s="133" t="s">
        <v>61</v>
      </c>
      <c r="AA158" s="77" t="s">
        <v>61</v>
      </c>
      <c r="AB158" s="133" t="s">
        <v>61</v>
      </c>
      <c r="AC158" t="s">
        <v>61</v>
      </c>
      <c r="AD158" s="52"/>
      <c r="AE158" s="58"/>
      <c r="AF158" s="58" t="s">
        <v>61</v>
      </c>
      <c r="AG158" s="58" t="s">
        <v>61</v>
      </c>
      <c r="AH158" s="58">
        <v>2019</v>
      </c>
      <c r="AI158" s="58"/>
      <c r="AJ158" s="58"/>
      <c r="AK158" s="241" t="s">
        <v>150</v>
      </c>
    </row>
    <row r="159" spans="1:45" hidden="1">
      <c r="A159" s="52" t="s">
        <v>264</v>
      </c>
      <c r="B159" s="58" t="s">
        <v>141</v>
      </c>
      <c r="C159" s="51">
        <v>2019</v>
      </c>
      <c r="D159" s="240" t="s">
        <v>168</v>
      </c>
      <c r="E159" s="52" t="s">
        <v>61</v>
      </c>
      <c r="F159" s="442" t="s">
        <v>61</v>
      </c>
      <c r="G159" s="52" t="s">
        <v>61</v>
      </c>
      <c r="H159" s="241" t="s">
        <v>169</v>
      </c>
      <c r="I159" s="53" t="s">
        <v>61</v>
      </c>
      <c r="J159" s="52" t="s">
        <v>61</v>
      </c>
      <c r="K159" s="52" t="s">
        <v>61</v>
      </c>
      <c r="L159" s="52" t="s">
        <v>61</v>
      </c>
      <c r="M159" s="451" t="s">
        <v>61</v>
      </c>
      <c r="N159" s="52" t="s">
        <v>61</v>
      </c>
      <c r="O159" s="103" t="s">
        <v>61</v>
      </c>
      <c r="P159" s="241" t="s">
        <v>61</v>
      </c>
      <c r="Q159" s="451" t="s">
        <v>61</v>
      </c>
      <c r="R159" s="58" t="s">
        <v>61</v>
      </c>
      <c r="S159" s="52" t="s">
        <v>61</v>
      </c>
      <c r="T159" s="58" t="s">
        <v>61</v>
      </c>
      <c r="U159" s="52" t="s">
        <v>61</v>
      </c>
      <c r="V159" s="58" t="s">
        <v>61</v>
      </c>
      <c r="W159" s="77" t="s">
        <v>61</v>
      </c>
      <c r="X159" s="133" t="s">
        <v>61</v>
      </c>
      <c r="Y159" s="77" t="s">
        <v>61</v>
      </c>
      <c r="Z159" s="133" t="s">
        <v>61</v>
      </c>
      <c r="AA159" s="77" t="s">
        <v>61</v>
      </c>
      <c r="AB159" s="133" t="s">
        <v>61</v>
      </c>
      <c r="AC159" t="s">
        <v>61</v>
      </c>
      <c r="AD159" s="52"/>
      <c r="AE159" s="58"/>
      <c r="AF159" s="58" t="s">
        <v>61</v>
      </c>
      <c r="AG159" s="58" t="s">
        <v>61</v>
      </c>
      <c r="AH159" s="58">
        <v>2020</v>
      </c>
      <c r="AI159" s="58"/>
      <c r="AJ159" s="58"/>
      <c r="AK159" s="241" t="s">
        <v>150</v>
      </c>
    </row>
    <row r="160" spans="1:45" hidden="1">
      <c r="A160" s="52" t="s">
        <v>264</v>
      </c>
      <c r="B160" s="58" t="s">
        <v>141</v>
      </c>
      <c r="C160" s="51">
        <v>2020</v>
      </c>
      <c r="D160" s="240" t="s">
        <v>142</v>
      </c>
      <c r="E160" s="104" t="s">
        <v>168</v>
      </c>
      <c r="F160" s="442" t="s">
        <v>61</v>
      </c>
      <c r="G160" s="52" t="s">
        <v>174</v>
      </c>
      <c r="H160" s="241" t="s">
        <v>231</v>
      </c>
      <c r="I160" s="53" t="s">
        <v>61</v>
      </c>
      <c r="J160" s="81" t="s">
        <v>172</v>
      </c>
      <c r="K160" s="81" t="s">
        <v>61</v>
      </c>
      <c r="L160" s="81" t="s">
        <v>61</v>
      </c>
      <c r="M160" s="81" t="s">
        <v>61</v>
      </c>
      <c r="N160" s="81" t="s">
        <v>61</v>
      </c>
      <c r="O160" s="81" t="s">
        <v>61</v>
      </c>
      <c r="P160" s="836" t="s">
        <v>61</v>
      </c>
      <c r="Q160" s="81" t="s">
        <v>61</v>
      </c>
      <c r="R160" s="82" t="s">
        <v>61</v>
      </c>
      <c r="S160" s="235" t="s">
        <v>61</v>
      </c>
      <c r="T160" s="644" t="s">
        <v>61</v>
      </c>
      <c r="U160" s="235" t="s">
        <v>61</v>
      </c>
      <c r="V160" s="644" t="s">
        <v>61</v>
      </c>
      <c r="W160" s="784" t="s">
        <v>61</v>
      </c>
      <c r="X160" s="120" t="s">
        <v>61</v>
      </c>
      <c r="Y160" s="784" t="s">
        <v>61</v>
      </c>
      <c r="Z160" s="120" t="s">
        <v>61</v>
      </c>
      <c r="AA160" s="784" t="s">
        <v>61</v>
      </c>
      <c r="AB160" s="568" t="s">
        <v>61</v>
      </c>
      <c r="AC160" t="s">
        <v>61</v>
      </c>
      <c r="AD160" s="81"/>
      <c r="AE160" s="82"/>
      <c r="AF160" s="58" t="s">
        <v>61</v>
      </c>
      <c r="AG160" s="82" t="s">
        <v>61</v>
      </c>
      <c r="AH160" s="58">
        <v>2021</v>
      </c>
      <c r="AI160" s="58"/>
      <c r="AJ160" s="58"/>
      <c r="AK160" s="241" t="s">
        <v>150</v>
      </c>
    </row>
    <row r="161" spans="1:45" hidden="1">
      <c r="A161" s="52" t="s">
        <v>264</v>
      </c>
      <c r="B161" s="58" t="s">
        <v>141</v>
      </c>
      <c r="C161" s="51">
        <v>2021</v>
      </c>
      <c r="D161" s="240" t="s">
        <v>142</v>
      </c>
      <c r="E161" s="104" t="s">
        <v>168</v>
      </c>
      <c r="F161" s="442" t="s">
        <v>61</v>
      </c>
      <c r="G161" s="52" t="s">
        <v>174</v>
      </c>
      <c r="H161" s="241" t="s">
        <v>265</v>
      </c>
      <c r="I161" s="53" t="s">
        <v>61</v>
      </c>
      <c r="J161" s="81" t="s">
        <v>172</v>
      </c>
      <c r="K161" s="81" t="s">
        <v>61</v>
      </c>
      <c r="L161" s="81" t="s">
        <v>61</v>
      </c>
      <c r="M161" s="81" t="s">
        <v>61</v>
      </c>
      <c r="N161" s="81" t="s">
        <v>61</v>
      </c>
      <c r="O161" s="81" t="s">
        <v>61</v>
      </c>
      <c r="P161" s="836" t="s">
        <v>61</v>
      </c>
      <c r="Q161" s="81" t="s">
        <v>61</v>
      </c>
      <c r="R161" s="82" t="s">
        <v>61</v>
      </c>
      <c r="S161" s="235" t="s">
        <v>61</v>
      </c>
      <c r="T161" s="644" t="s">
        <v>61</v>
      </c>
      <c r="U161" s="235" t="s">
        <v>61</v>
      </c>
      <c r="V161" s="644" t="s">
        <v>61</v>
      </c>
      <c r="W161" s="784" t="s">
        <v>61</v>
      </c>
      <c r="X161" s="120" t="s">
        <v>61</v>
      </c>
      <c r="Y161" s="784" t="s">
        <v>61</v>
      </c>
      <c r="Z161" s="120" t="s">
        <v>61</v>
      </c>
      <c r="AA161" s="784" t="s">
        <v>61</v>
      </c>
      <c r="AB161" s="568" t="s">
        <v>61</v>
      </c>
      <c r="AC161" t="s">
        <v>61</v>
      </c>
      <c r="AD161" s="81"/>
      <c r="AE161" s="82"/>
      <c r="AF161" s="58" t="s">
        <v>61</v>
      </c>
      <c r="AG161" s="82" t="s">
        <v>61</v>
      </c>
      <c r="AH161" s="58">
        <v>2022</v>
      </c>
      <c r="AI161" s="58"/>
      <c r="AJ161" s="58"/>
      <c r="AK161" s="241" t="s">
        <v>150</v>
      </c>
    </row>
    <row r="162" spans="1:45" s="11" customFormat="1" hidden="1">
      <c r="A162" s="11" t="s">
        <v>264</v>
      </c>
      <c r="B162" s="95" t="s">
        <v>141</v>
      </c>
      <c r="C162" s="4">
        <v>2022</v>
      </c>
      <c r="D162" s="867" t="s">
        <v>168</v>
      </c>
      <c r="E162" s="96" t="s">
        <v>61</v>
      </c>
      <c r="F162" s="671" t="s">
        <v>61</v>
      </c>
      <c r="G162" s="96" t="s">
        <v>61</v>
      </c>
      <c r="H162" s="868" t="s">
        <v>169</v>
      </c>
      <c r="I162" s="55" t="s">
        <v>61</v>
      </c>
      <c r="J162" s="96" t="s">
        <v>61</v>
      </c>
      <c r="K162" s="96" t="s">
        <v>61</v>
      </c>
      <c r="L162" s="96" t="s">
        <v>61</v>
      </c>
      <c r="M162" s="869" t="s">
        <v>61</v>
      </c>
      <c r="N162" s="96" t="s">
        <v>61</v>
      </c>
      <c r="O162" s="870" t="s">
        <v>61</v>
      </c>
      <c r="P162" s="868" t="s">
        <v>61</v>
      </c>
      <c r="Q162" s="869" t="s">
        <v>61</v>
      </c>
      <c r="R162" s="95" t="s">
        <v>61</v>
      </c>
      <c r="S162" s="96" t="s">
        <v>61</v>
      </c>
      <c r="T162" s="95" t="s">
        <v>61</v>
      </c>
      <c r="U162" s="96" t="s">
        <v>61</v>
      </c>
      <c r="V162" s="95" t="s">
        <v>61</v>
      </c>
      <c r="W162" s="694" t="s">
        <v>61</v>
      </c>
      <c r="X162" s="674" t="s">
        <v>61</v>
      </c>
      <c r="Y162" s="694" t="s">
        <v>61</v>
      </c>
      <c r="Z162" s="674" t="s">
        <v>61</v>
      </c>
      <c r="AA162" s="694" t="s">
        <v>61</v>
      </c>
      <c r="AB162" s="674" t="s">
        <v>61</v>
      </c>
      <c r="AC162" s="11" t="s">
        <v>61</v>
      </c>
      <c r="AD162" s="96"/>
      <c r="AE162" s="95"/>
      <c r="AF162" s="95" t="s">
        <v>61</v>
      </c>
      <c r="AG162" s="95" t="s">
        <v>61</v>
      </c>
      <c r="AH162" s="12">
        <v>2023</v>
      </c>
      <c r="AI162" s="95"/>
      <c r="AJ162" s="95"/>
      <c r="AK162" s="868" t="s">
        <v>150</v>
      </c>
      <c r="AL162" s="12"/>
      <c r="AM162" s="12"/>
      <c r="AN162" s="12"/>
      <c r="AO162" s="12"/>
      <c r="AQ162" s="12"/>
      <c r="AS162" s="12"/>
    </row>
    <row r="163" spans="1:45" hidden="1">
      <c r="A163" s="52" t="s">
        <v>21</v>
      </c>
      <c r="B163" s="58" t="s">
        <v>116</v>
      </c>
      <c r="C163" s="51">
        <v>2016</v>
      </c>
      <c r="D163" s="240" t="s">
        <v>142</v>
      </c>
      <c r="E163" s="52" t="s">
        <v>142</v>
      </c>
      <c r="F163" s="442" t="s">
        <v>142</v>
      </c>
      <c r="G163" s="52" t="s">
        <v>143</v>
      </c>
      <c r="H163" s="241" t="s">
        <v>144</v>
      </c>
      <c r="I163" s="53" t="s">
        <v>176</v>
      </c>
      <c r="J163" s="52"/>
      <c r="K163" s="484" t="s">
        <v>266</v>
      </c>
      <c r="L163" s="52"/>
      <c r="M163" s="73">
        <v>23711472</v>
      </c>
      <c r="N163" s="60">
        <v>9295534</v>
      </c>
      <c r="O163" s="61">
        <v>0.38096450819672129</v>
      </c>
      <c r="P163" s="840">
        <v>42614</v>
      </c>
      <c r="Q163" s="60">
        <v>288928</v>
      </c>
      <c r="R163" s="63">
        <v>3.1082453143627897E-2</v>
      </c>
      <c r="S163" s="789">
        <v>6830335</v>
      </c>
      <c r="T163" s="634">
        <v>0.73479748446942372</v>
      </c>
      <c r="U163" s="60">
        <v>2176271</v>
      </c>
      <c r="V163" s="63">
        <v>0.23412006238694841</v>
      </c>
      <c r="W163" s="77" t="s">
        <v>61</v>
      </c>
      <c r="X163" s="133" t="s">
        <v>61</v>
      </c>
      <c r="Y163" s="77" t="s">
        <v>61</v>
      </c>
      <c r="Z163" s="133" t="s">
        <v>61</v>
      </c>
      <c r="AA163" s="77" t="s">
        <v>61</v>
      </c>
      <c r="AB163" s="133" t="s">
        <v>61</v>
      </c>
      <c r="AC163" t="s">
        <v>148</v>
      </c>
      <c r="AF163" s="58" t="s">
        <v>61</v>
      </c>
      <c r="AG163" s="63"/>
      <c r="AH163" s="863">
        <v>2017</v>
      </c>
      <c r="AI163" s="58"/>
      <c r="AJ163" s="58"/>
      <c r="AK163" s="241" t="s">
        <v>150</v>
      </c>
      <c r="AL163" s="1">
        <v>1</v>
      </c>
      <c r="AM163" s="1">
        <f>VLOOKUP(A163,'CH1 graphs'!$G$1:$H$49,2,FALSE)</f>
        <v>1</v>
      </c>
    </row>
    <row r="164" spans="1:45" hidden="1">
      <c r="A164" s="52" t="s">
        <v>21</v>
      </c>
      <c r="B164" s="58" t="s">
        <v>116</v>
      </c>
      <c r="C164" s="51">
        <v>2017</v>
      </c>
      <c r="D164" s="240" t="s">
        <v>142</v>
      </c>
      <c r="E164" s="52" t="s">
        <v>142</v>
      </c>
      <c r="F164" s="442" t="s">
        <v>142</v>
      </c>
      <c r="G164" s="52" t="s">
        <v>143</v>
      </c>
      <c r="H164" s="241" t="s">
        <v>144</v>
      </c>
      <c r="I164" s="53" t="s">
        <v>176</v>
      </c>
      <c r="J164" s="52"/>
      <c r="K164" s="52"/>
      <c r="L164" s="52"/>
      <c r="M164" s="73">
        <v>24393181</v>
      </c>
      <c r="N164" s="60">
        <v>24253758</v>
      </c>
      <c r="O164" s="67">
        <v>0.99</v>
      </c>
      <c r="P164" s="840">
        <v>42856</v>
      </c>
      <c r="Q164" s="60">
        <v>3873011</v>
      </c>
      <c r="R164" s="63">
        <v>0.1596870472608822</v>
      </c>
      <c r="S164" s="789">
        <v>8505189</v>
      </c>
      <c r="T164" s="634">
        <v>0.35067509950416759</v>
      </c>
      <c r="U164" s="60">
        <v>11875558</v>
      </c>
      <c r="V164" s="63">
        <v>0.48963785323495024</v>
      </c>
      <c r="W164" s="77" t="s">
        <v>61</v>
      </c>
      <c r="X164" s="133" t="s">
        <v>61</v>
      </c>
      <c r="Y164" s="77" t="s">
        <v>61</v>
      </c>
      <c r="Z164" s="133" t="s">
        <v>61</v>
      </c>
      <c r="AA164" s="77" t="s">
        <v>61</v>
      </c>
      <c r="AB164" s="133" t="s">
        <v>61</v>
      </c>
      <c r="AC164" t="s">
        <v>148</v>
      </c>
      <c r="AF164" s="58" t="s">
        <v>61</v>
      </c>
      <c r="AG164" s="63"/>
      <c r="AH164" s="58">
        <v>2018</v>
      </c>
      <c r="AI164" s="58"/>
      <c r="AJ164" s="58"/>
      <c r="AK164" s="241" t="s">
        <v>150</v>
      </c>
      <c r="AL164" s="1">
        <v>1</v>
      </c>
      <c r="AM164" s="1">
        <f>VLOOKUP(A164,'CH1 graphs'!$G$1:$H$49,2,FALSE)</f>
        <v>1</v>
      </c>
    </row>
    <row r="165" spans="1:45" hidden="1">
      <c r="A165" s="52" t="s">
        <v>21</v>
      </c>
      <c r="B165" s="58" t="s">
        <v>116</v>
      </c>
      <c r="C165" s="51">
        <v>2018</v>
      </c>
      <c r="D165" s="240" t="s">
        <v>142</v>
      </c>
      <c r="E165" s="52" t="s">
        <v>142</v>
      </c>
      <c r="F165" s="442" t="s">
        <v>142</v>
      </c>
      <c r="G165" s="52" t="s">
        <v>143</v>
      </c>
      <c r="H165" s="241" t="s">
        <v>144</v>
      </c>
      <c r="I165" s="53" t="s">
        <v>226</v>
      </c>
      <c r="J165" s="52"/>
      <c r="K165" s="52"/>
      <c r="L165" s="52"/>
      <c r="M165" s="437">
        <v>25076747</v>
      </c>
      <c r="N165" s="60">
        <v>15823858.431098051</v>
      </c>
      <c r="O165" s="67">
        <v>0.64</v>
      </c>
      <c r="P165" s="241" t="s">
        <v>258</v>
      </c>
      <c r="Q165" s="73">
        <v>495050.20000000013</v>
      </c>
      <c r="R165" s="63">
        <v>3.12850498603486E-2</v>
      </c>
      <c r="S165" s="73">
        <v>12459690.102177471</v>
      </c>
      <c r="T165" s="63">
        <v>0.78739898719587231</v>
      </c>
      <c r="U165" s="73">
        <v>2869118.1289205812</v>
      </c>
      <c r="V165" s="63">
        <v>0.18131596294377914</v>
      </c>
      <c r="W165" s="77">
        <v>495050.20000000013</v>
      </c>
      <c r="X165" s="133">
        <v>3.12850498603486E-2</v>
      </c>
      <c r="Y165" s="77">
        <v>0</v>
      </c>
      <c r="Z165" s="133">
        <v>0</v>
      </c>
      <c r="AA165" s="77">
        <v>0</v>
      </c>
      <c r="AB165" s="133">
        <v>0</v>
      </c>
      <c r="AC165" t="s">
        <v>148</v>
      </c>
      <c r="AF165" s="58" t="s">
        <v>228</v>
      </c>
      <c r="AG165" s="63"/>
      <c r="AH165" s="58">
        <v>2019</v>
      </c>
      <c r="AI165" s="58"/>
      <c r="AJ165" s="58" t="s">
        <v>267</v>
      </c>
      <c r="AK165" s="241" t="s">
        <v>150</v>
      </c>
      <c r="AL165" s="1">
        <v>1</v>
      </c>
      <c r="AM165" s="1">
        <f>VLOOKUP(A165,'CH1 graphs'!$G$1:$H$49,2,FALSE)</f>
        <v>1</v>
      </c>
    </row>
    <row r="166" spans="1:45" hidden="1">
      <c r="A166" s="52" t="s">
        <v>21</v>
      </c>
      <c r="B166" s="58" t="s">
        <v>116</v>
      </c>
      <c r="C166" s="51">
        <v>2019</v>
      </c>
      <c r="D166" s="240" t="s">
        <v>142</v>
      </c>
      <c r="E166" s="52" t="s">
        <v>142</v>
      </c>
      <c r="F166" s="442" t="s">
        <v>142</v>
      </c>
      <c r="G166" s="52" t="s">
        <v>143</v>
      </c>
      <c r="H166" s="241" t="s">
        <v>144</v>
      </c>
      <c r="I166" s="53" t="s">
        <v>226</v>
      </c>
      <c r="J166" s="52"/>
      <c r="K166" s="52"/>
      <c r="L166" s="52"/>
      <c r="M166" s="73">
        <v>25189253.125</v>
      </c>
      <c r="N166" s="60">
        <v>16121122</v>
      </c>
      <c r="O166" s="61">
        <f>N166/M166</f>
        <v>0.64</v>
      </c>
      <c r="P166" s="241" t="s">
        <v>259</v>
      </c>
      <c r="Q166" s="73">
        <v>1368371.8659382157</v>
      </c>
      <c r="R166" s="63">
        <v>0.08</v>
      </c>
      <c r="S166" s="73">
        <v>10904241.317063861</v>
      </c>
      <c r="T166" s="63">
        <v>0.67639468996412655</v>
      </c>
      <c r="U166" s="73">
        <v>3848508.8169979234</v>
      </c>
      <c r="V166" s="63">
        <v>0.23872461136442957</v>
      </c>
      <c r="W166" s="77">
        <v>1196623.8602315478</v>
      </c>
      <c r="X166" s="133">
        <v>7.0000000000000007E-2</v>
      </c>
      <c r="Y166" s="77">
        <v>171748.00570666799</v>
      </c>
      <c r="Z166" s="133">
        <v>0.01</v>
      </c>
      <c r="AA166" s="77">
        <v>0</v>
      </c>
      <c r="AB166" s="133">
        <v>0</v>
      </c>
      <c r="AC166" t="s">
        <v>148</v>
      </c>
      <c r="AF166" s="58" t="s">
        <v>149</v>
      </c>
      <c r="AG166" s="63"/>
      <c r="AH166" s="58">
        <v>2020</v>
      </c>
      <c r="AI166" s="58"/>
      <c r="AJ166" s="58"/>
      <c r="AK166" s="241" t="s">
        <v>150</v>
      </c>
      <c r="AL166" s="1">
        <v>1</v>
      </c>
      <c r="AM166" s="1">
        <f>VLOOKUP(A166,'CH1 graphs'!$G$1:$H$49,2,FALSE)</f>
        <v>1</v>
      </c>
    </row>
    <row r="167" spans="1:45" hidden="1">
      <c r="A167" s="52" t="s">
        <v>21</v>
      </c>
      <c r="B167" s="58" t="s">
        <v>116</v>
      </c>
      <c r="C167" s="51">
        <v>2020</v>
      </c>
      <c r="D167" s="240" t="s">
        <v>142</v>
      </c>
      <c r="E167" s="52" t="s">
        <v>142</v>
      </c>
      <c r="F167" s="442" t="s">
        <v>142</v>
      </c>
      <c r="G167" s="52" t="s">
        <v>143</v>
      </c>
      <c r="H167" s="241" t="s">
        <v>144</v>
      </c>
      <c r="I167" s="53" t="s">
        <v>226</v>
      </c>
      <c r="J167" s="52"/>
      <c r="K167" s="52"/>
      <c r="L167" s="158">
        <v>44136</v>
      </c>
      <c r="M167" s="73">
        <v>25931269</v>
      </c>
      <c r="N167" s="59">
        <v>25931269</v>
      </c>
      <c r="O167" s="61">
        <v>1</v>
      </c>
      <c r="P167" s="241" t="s">
        <v>268</v>
      </c>
      <c r="Q167" s="73">
        <v>2685039</v>
      </c>
      <c r="R167" s="63">
        <v>0.10354445052419146</v>
      </c>
      <c r="S167" s="73">
        <v>17064485</v>
      </c>
      <c r="T167" s="63">
        <v>0.65806594347542346</v>
      </c>
      <c r="U167" s="73">
        <v>6181745</v>
      </c>
      <c r="V167" s="63">
        <v>0.23838960600038508</v>
      </c>
      <c r="W167" s="77">
        <v>2586344</v>
      </c>
      <c r="X167" s="133">
        <v>9.973842776456486E-2</v>
      </c>
      <c r="Y167" s="77">
        <v>98695</v>
      </c>
      <c r="Z167" s="133">
        <v>3.8060227596266112E-3</v>
      </c>
      <c r="AA167" s="77">
        <v>0</v>
      </c>
      <c r="AB167" s="133">
        <v>0</v>
      </c>
      <c r="AC167" t="s">
        <v>148</v>
      </c>
      <c r="AF167" s="58" t="s">
        <v>149</v>
      </c>
      <c r="AG167" s="58"/>
      <c r="AH167" s="58">
        <v>2021</v>
      </c>
      <c r="AI167" s="58"/>
      <c r="AJ167" s="58"/>
      <c r="AK167" s="241" t="s">
        <v>150</v>
      </c>
      <c r="AL167" s="1">
        <v>1</v>
      </c>
      <c r="AM167" s="1">
        <f>VLOOKUP(A167,'CH1 graphs'!$G$1:$H$49,2,FALSE)</f>
        <v>1</v>
      </c>
    </row>
    <row r="168" spans="1:45" hidden="1">
      <c r="A168" s="52" t="s">
        <v>21</v>
      </c>
      <c r="B168" s="58" t="s">
        <v>116</v>
      </c>
      <c r="C168" s="51">
        <v>2021</v>
      </c>
      <c r="D168" s="240" t="s">
        <v>142</v>
      </c>
      <c r="E168" s="52" t="s">
        <v>142</v>
      </c>
      <c r="F168" s="442" t="s">
        <v>142</v>
      </c>
      <c r="G168" s="52" t="s">
        <v>143</v>
      </c>
      <c r="H168" s="241" t="s">
        <v>157</v>
      </c>
      <c r="I168" s="53" t="s">
        <v>226</v>
      </c>
      <c r="J168" s="52"/>
      <c r="K168" s="52"/>
      <c r="L168" s="52"/>
      <c r="M168" s="73">
        <v>25931269</v>
      </c>
      <c r="N168" s="60">
        <v>25931268</v>
      </c>
      <c r="O168" s="61">
        <v>0.99999996143651892</v>
      </c>
      <c r="P168" s="241" t="s">
        <v>269</v>
      </c>
      <c r="Q168" s="73">
        <v>2625472</v>
      </c>
      <c r="R168" s="63">
        <v>0.10124734355450725</v>
      </c>
      <c r="S168" s="73">
        <v>17458393</v>
      </c>
      <c r="T168" s="63">
        <v>0.673256433121589</v>
      </c>
      <c r="U168" s="73">
        <v>5847403</v>
      </c>
      <c r="V168" s="63">
        <v>0.22549622332390379</v>
      </c>
      <c r="W168" s="77">
        <v>2364914</v>
      </c>
      <c r="X168" s="133">
        <v>9.1199319678466936E-2</v>
      </c>
      <c r="Y168" s="77">
        <v>260558</v>
      </c>
      <c r="Z168" s="133">
        <v>1.0048023876040308E-2</v>
      </c>
      <c r="AA168" s="77">
        <v>0</v>
      </c>
      <c r="AB168" s="133">
        <v>0</v>
      </c>
      <c r="AC168" t="s">
        <v>148</v>
      </c>
      <c r="AF168" s="58" t="s">
        <v>149</v>
      </c>
      <c r="AG168" s="58"/>
      <c r="AH168" s="58">
        <v>2022</v>
      </c>
      <c r="AI168" s="58"/>
      <c r="AJ168" s="58"/>
      <c r="AK168" s="241" t="s">
        <v>150</v>
      </c>
      <c r="AL168" s="1">
        <v>1</v>
      </c>
      <c r="AM168" s="1">
        <f>VLOOKUP(A168,'CH1 graphs'!$G$1:$H$49,2,FALSE)</f>
        <v>1</v>
      </c>
      <c r="AQ168" s="42"/>
    </row>
    <row r="169" spans="1:45" hidden="1">
      <c r="A169" s="52" t="s">
        <v>21</v>
      </c>
      <c r="B169" s="58" t="s">
        <v>116</v>
      </c>
      <c r="C169" s="51">
        <v>2022</v>
      </c>
      <c r="D169" s="240" t="s">
        <v>142</v>
      </c>
      <c r="E169" s="52" t="s">
        <v>142</v>
      </c>
      <c r="F169" s="442" t="s">
        <v>142</v>
      </c>
      <c r="G169" s="52" t="s">
        <v>143</v>
      </c>
      <c r="H169" s="241" t="s">
        <v>157</v>
      </c>
      <c r="I169" s="53" t="s">
        <v>226</v>
      </c>
      <c r="J169" s="73"/>
      <c r="K169" s="233"/>
      <c r="L169" s="52"/>
      <c r="M169" s="73">
        <v>27190905.806653835</v>
      </c>
      <c r="N169" s="60">
        <v>27190905.806653835</v>
      </c>
      <c r="O169" s="61">
        <v>1</v>
      </c>
      <c r="P169" s="241" t="s">
        <v>270</v>
      </c>
      <c r="Q169" s="73">
        <v>3597013.8718636162</v>
      </c>
      <c r="R169" s="63">
        <v>0.13228738672557933</v>
      </c>
      <c r="S169" s="73">
        <v>16825442.570842501</v>
      </c>
      <c r="T169" s="63">
        <v>0.618789336790877</v>
      </c>
      <c r="U169" s="73">
        <v>6768449.3639476858</v>
      </c>
      <c r="V169" s="63">
        <v>0.24892327648354368</v>
      </c>
      <c r="W169" s="77">
        <v>3356780.9671600093</v>
      </c>
      <c r="X169" s="133">
        <v>0.12345234068438345</v>
      </c>
      <c r="Y169" s="77">
        <v>240232.90470360729</v>
      </c>
      <c r="Z169" s="133">
        <v>8.8350460411958896E-3</v>
      </c>
      <c r="AA169" s="77">
        <v>0</v>
      </c>
      <c r="AB169" s="133">
        <v>0</v>
      </c>
      <c r="AC169" t="s">
        <v>148</v>
      </c>
      <c r="AF169" s="58" t="s">
        <v>149</v>
      </c>
      <c r="AH169" s="58">
        <v>2023</v>
      </c>
      <c r="AI169" s="58"/>
      <c r="AJ169" s="58"/>
      <c r="AK169" s="241" t="s">
        <v>150</v>
      </c>
      <c r="AL169" s="1">
        <v>1</v>
      </c>
      <c r="AM169" s="1">
        <f>VLOOKUP(A169,'CH1 graphs'!$G$1:$H$49,2,FALSE)</f>
        <v>1</v>
      </c>
      <c r="AP169" s="330">
        <f>Q169-Q168</f>
        <v>971541.87186361616</v>
      </c>
      <c r="AQ169" s="42">
        <f>(Q169-Q168)/Q168</f>
        <v>0.370044651728762</v>
      </c>
      <c r="AR169">
        <f>Y169-Y168</f>
        <v>-20325.095296392712</v>
      </c>
      <c r="AS169" s="1">
        <f>AR169/Y168</f>
        <v>-7.8006030505272189E-2</v>
      </c>
    </row>
    <row r="170" spans="1:45" s="11" customFormat="1" hidden="1">
      <c r="A170" s="96" t="s">
        <v>21</v>
      </c>
      <c r="B170" s="95" t="s">
        <v>116</v>
      </c>
      <c r="C170" s="47">
        <v>2023</v>
      </c>
      <c r="D170" s="867" t="s">
        <v>142</v>
      </c>
      <c r="E170" s="197" t="s">
        <v>142</v>
      </c>
      <c r="F170" s="671" t="s">
        <v>142</v>
      </c>
      <c r="G170" s="96" t="s">
        <v>143</v>
      </c>
      <c r="H170" s="868" t="s">
        <v>157</v>
      </c>
      <c r="I170" s="55" t="s">
        <v>226</v>
      </c>
      <c r="J170" s="419"/>
      <c r="K170" s="96"/>
      <c r="L170" s="96"/>
      <c r="M170" s="419">
        <v>27190905.806653835</v>
      </c>
      <c r="N170" s="419">
        <v>27190905.806653835</v>
      </c>
      <c r="O170" s="97">
        <v>1</v>
      </c>
      <c r="P170" s="868" t="s">
        <v>271</v>
      </c>
      <c r="Q170" s="419">
        <v>3234556.3875031364</v>
      </c>
      <c r="R170" s="148">
        <v>0.1189572870614562</v>
      </c>
      <c r="S170" s="419">
        <v>17904327.910426781</v>
      </c>
      <c r="T170" s="148">
        <v>0.65846750519232233</v>
      </c>
      <c r="U170" s="419">
        <v>6052021.5087239193</v>
      </c>
      <c r="V170" s="148">
        <v>0.22257520774622155</v>
      </c>
      <c r="W170" s="694">
        <v>3028257.4959813193</v>
      </c>
      <c r="X170" s="674">
        <v>0.11137023229436807</v>
      </c>
      <c r="Y170" s="694">
        <v>206298.891521816</v>
      </c>
      <c r="Z170" s="674">
        <v>7.5870547670880825E-3</v>
      </c>
      <c r="AA170" s="694">
        <v>0</v>
      </c>
      <c r="AB170" s="674">
        <v>0</v>
      </c>
      <c r="AC170" s="11" t="s">
        <v>148</v>
      </c>
      <c r="AE170" s="12"/>
      <c r="AF170" s="95" t="s">
        <v>149</v>
      </c>
      <c r="AG170" s="12"/>
      <c r="AH170" s="95">
        <v>2023</v>
      </c>
      <c r="AI170" s="95"/>
      <c r="AJ170" s="95"/>
      <c r="AK170" s="868" t="s">
        <v>165</v>
      </c>
      <c r="AL170" s="12">
        <v>1</v>
      </c>
      <c r="AM170" s="12">
        <f>VLOOKUP(A170,'CH1 graphs'!$G$1:$H$49,2,FALSE)</f>
        <v>1</v>
      </c>
      <c r="AN170" s="12"/>
      <c r="AO170" s="12"/>
      <c r="AQ170" s="12"/>
      <c r="AS170" s="12"/>
    </row>
    <row r="171" spans="1:45" hidden="1">
      <c r="A171" s="52" t="s">
        <v>25</v>
      </c>
      <c r="B171" s="58" t="s">
        <v>180</v>
      </c>
      <c r="C171" s="51">
        <v>2016</v>
      </c>
      <c r="D171" s="240" t="s">
        <v>142</v>
      </c>
      <c r="E171" s="52" t="s">
        <v>142</v>
      </c>
      <c r="F171" s="442" t="s">
        <v>142</v>
      </c>
      <c r="G171" s="52" t="s">
        <v>143</v>
      </c>
      <c r="H171" s="241" t="s">
        <v>144</v>
      </c>
      <c r="I171" s="53" t="s">
        <v>145</v>
      </c>
      <c r="J171" s="52"/>
      <c r="K171" s="484" t="s">
        <v>272</v>
      </c>
      <c r="L171" s="158">
        <v>42583</v>
      </c>
      <c r="M171" s="73">
        <v>5053330</v>
      </c>
      <c r="N171" s="73">
        <v>5053330</v>
      </c>
      <c r="O171" s="61">
        <v>1</v>
      </c>
      <c r="P171" s="840" t="s">
        <v>273</v>
      </c>
      <c r="Q171" s="60">
        <v>2008856</v>
      </c>
      <c r="R171" s="63">
        <f>Q171/N171</f>
        <v>0.39753113293610354</v>
      </c>
      <c r="S171" s="794" t="s">
        <v>203</v>
      </c>
      <c r="T171" s="636">
        <v>0</v>
      </c>
      <c r="U171" s="795">
        <v>3044474</v>
      </c>
      <c r="V171" s="564">
        <v>0.60246886706389646</v>
      </c>
      <c r="W171" s="77" t="s">
        <v>61</v>
      </c>
      <c r="X171" s="133" t="s">
        <v>61</v>
      </c>
      <c r="Y171" s="77" t="s">
        <v>61</v>
      </c>
      <c r="Z171" s="133" t="s">
        <v>61</v>
      </c>
      <c r="AA171" s="77" t="s">
        <v>61</v>
      </c>
      <c r="AB171" s="133" t="s">
        <v>61</v>
      </c>
      <c r="AC171" t="s">
        <v>148</v>
      </c>
      <c r="AF171" s="58" t="s">
        <v>61</v>
      </c>
      <c r="AG171" s="63"/>
      <c r="AH171" s="863">
        <v>2017</v>
      </c>
      <c r="AI171" s="58"/>
      <c r="AJ171" s="58"/>
      <c r="AK171" s="241" t="s">
        <v>150</v>
      </c>
      <c r="AL171" s="1">
        <v>1</v>
      </c>
      <c r="AM171" s="1">
        <f>VLOOKUP(A171,'CH1 graphs'!$G$1:$H$49,2,FALSE)</f>
        <v>1</v>
      </c>
      <c r="AN171" s="1">
        <f>VLOOKUP(A171,'CH1 graphs'!$K$2:$L$23,2,FALSE)</f>
        <v>1</v>
      </c>
    </row>
    <row r="172" spans="1:45" hidden="1">
      <c r="A172" s="52" t="s">
        <v>25</v>
      </c>
      <c r="B172" s="58" t="s">
        <v>180</v>
      </c>
      <c r="C172" s="51">
        <v>2017</v>
      </c>
      <c r="D172" s="240" t="s">
        <v>142</v>
      </c>
      <c r="E172" s="52" t="s">
        <v>142</v>
      </c>
      <c r="F172" s="442" t="s">
        <v>142</v>
      </c>
      <c r="G172" s="52" t="s">
        <v>143</v>
      </c>
      <c r="H172" s="241" t="s">
        <v>144</v>
      </c>
      <c r="I172" s="53" t="s">
        <v>145</v>
      </c>
      <c r="J172" s="52"/>
      <c r="K172" s="52"/>
      <c r="L172" s="158">
        <v>42767</v>
      </c>
      <c r="M172" s="60">
        <v>5711072</v>
      </c>
      <c r="N172" s="60">
        <v>3667906</v>
      </c>
      <c r="O172" s="61">
        <v>0.64224474844652635</v>
      </c>
      <c r="P172" s="840" t="s">
        <v>274</v>
      </c>
      <c r="Q172" s="60">
        <v>1110028</v>
      </c>
      <c r="R172" s="63">
        <v>0.30263261926559731</v>
      </c>
      <c r="S172" s="60">
        <v>1038686</v>
      </c>
      <c r="T172" s="63">
        <v>0.2831822843878769</v>
      </c>
      <c r="U172" s="60">
        <v>1519192</v>
      </c>
      <c r="V172" s="63">
        <v>0.41418509634652578</v>
      </c>
      <c r="W172" s="77">
        <v>794156</v>
      </c>
      <c r="X172" s="133">
        <v>0.216514817991519</v>
      </c>
      <c r="Y172" s="77">
        <v>315872</v>
      </c>
      <c r="Z172" s="133">
        <v>8.6117801274078448E-2</v>
      </c>
      <c r="AA172" s="77">
        <v>0</v>
      </c>
      <c r="AB172" s="133">
        <v>0</v>
      </c>
      <c r="AC172" t="s">
        <v>148</v>
      </c>
      <c r="AF172" s="58" t="s">
        <v>149</v>
      </c>
      <c r="AG172" s="63"/>
      <c r="AH172" s="58">
        <v>2018</v>
      </c>
      <c r="AI172" s="58"/>
      <c r="AJ172" s="58"/>
      <c r="AK172" s="241" t="s">
        <v>150</v>
      </c>
      <c r="AL172" s="1">
        <v>1</v>
      </c>
      <c r="AM172" s="1">
        <f>VLOOKUP(A172,'CH1 graphs'!$G$1:$H$49,2,FALSE)</f>
        <v>1</v>
      </c>
      <c r="AN172" s="1">
        <f>VLOOKUP(A172,'CH1 graphs'!$K$2:$L$23,2,FALSE)</f>
        <v>1</v>
      </c>
    </row>
    <row r="173" spans="1:45" hidden="1">
      <c r="A173" s="52" t="s">
        <v>25</v>
      </c>
      <c r="B173" s="58" t="s">
        <v>180</v>
      </c>
      <c r="C173" s="51">
        <v>2018</v>
      </c>
      <c r="D173" s="240" t="s">
        <v>142</v>
      </c>
      <c r="E173" s="52" t="s">
        <v>142</v>
      </c>
      <c r="F173" s="442" t="s">
        <v>142</v>
      </c>
      <c r="G173" s="52" t="s">
        <v>143</v>
      </c>
      <c r="H173" s="241" t="s">
        <v>144</v>
      </c>
      <c r="I173" s="53" t="s">
        <v>145</v>
      </c>
      <c r="J173" s="52"/>
      <c r="K173" s="52"/>
      <c r="L173" s="158">
        <v>43344</v>
      </c>
      <c r="M173" s="437">
        <v>4684517</v>
      </c>
      <c r="N173" s="60">
        <v>4442612</v>
      </c>
      <c r="O173" s="61">
        <f>N173/M173</f>
        <v>0.94836073815080613</v>
      </c>
      <c r="P173" s="840">
        <v>43313</v>
      </c>
      <c r="Q173" s="73">
        <v>1898963</v>
      </c>
      <c r="R173" s="63">
        <v>0.42744290971167415</v>
      </c>
      <c r="S173" s="73">
        <v>702450</v>
      </c>
      <c r="T173" s="63">
        <v>0.15811644140879286</v>
      </c>
      <c r="U173" s="73">
        <v>1841199</v>
      </c>
      <c r="V173" s="63">
        <v>0.41444064887953302</v>
      </c>
      <c r="W173" s="77">
        <v>1351826</v>
      </c>
      <c r="X173" s="133">
        <v>0.30428630724447692</v>
      </c>
      <c r="Y173" s="77">
        <v>547137</v>
      </c>
      <c r="Z173" s="133">
        <v>0.12315660246719723</v>
      </c>
      <c r="AA173" s="77">
        <v>0</v>
      </c>
      <c r="AB173" s="133">
        <v>0</v>
      </c>
      <c r="AC173" t="s">
        <v>148</v>
      </c>
      <c r="AF173" s="58" t="s">
        <v>153</v>
      </c>
      <c r="AG173" s="63"/>
      <c r="AH173" s="58">
        <v>2019</v>
      </c>
      <c r="AI173" s="58"/>
      <c r="AJ173" s="58"/>
      <c r="AK173" s="241" t="s">
        <v>150</v>
      </c>
      <c r="AL173" s="1">
        <v>1</v>
      </c>
      <c r="AM173" s="1">
        <f>VLOOKUP(A173,'CH1 graphs'!$G$1:$H$49,2,FALSE)</f>
        <v>1</v>
      </c>
      <c r="AN173" s="1">
        <f>VLOOKUP(A173,'CH1 graphs'!$K$2:$L$23,2,FALSE)</f>
        <v>1</v>
      </c>
    </row>
    <row r="174" spans="1:45" hidden="1">
      <c r="A174" s="52" t="s">
        <v>25</v>
      </c>
      <c r="B174" s="58" t="s">
        <v>180</v>
      </c>
      <c r="C174" s="51">
        <v>2019</v>
      </c>
      <c r="D174" s="240" t="s">
        <v>142</v>
      </c>
      <c r="E174" s="52" t="s">
        <v>142</v>
      </c>
      <c r="F174" s="442" t="s">
        <v>142</v>
      </c>
      <c r="G174" s="52" t="s">
        <v>143</v>
      </c>
      <c r="H174" s="241" t="s">
        <v>144</v>
      </c>
      <c r="I174" s="53" t="s">
        <v>145</v>
      </c>
      <c r="J174" s="52"/>
      <c r="K174" s="52"/>
      <c r="L174" s="158">
        <v>43586</v>
      </c>
      <c r="M174" s="73">
        <v>4826000</v>
      </c>
      <c r="N174" s="60">
        <v>4391870</v>
      </c>
      <c r="O174" s="61">
        <f>N174/M174</f>
        <v>0.91004351429755492</v>
      </c>
      <c r="P174" s="241" t="s">
        <v>275</v>
      </c>
      <c r="Q174" s="73">
        <v>1809109</v>
      </c>
      <c r="R174" s="63">
        <v>0.42</v>
      </c>
      <c r="S174" s="73">
        <v>796757</v>
      </c>
      <c r="T174" s="63">
        <v>0.18141634429070078</v>
      </c>
      <c r="U174" s="73">
        <v>1786004</v>
      </c>
      <c r="V174" s="63">
        <v>0.41</v>
      </c>
      <c r="W174" s="77">
        <v>1343336</v>
      </c>
      <c r="X174" s="133">
        <v>0.31</v>
      </c>
      <c r="Y174" s="77">
        <v>465773</v>
      </c>
      <c r="Z174" s="133">
        <v>0.11</v>
      </c>
      <c r="AA174" s="77">
        <v>0</v>
      </c>
      <c r="AB174" s="133">
        <v>0</v>
      </c>
      <c r="AC174" t="s">
        <v>148</v>
      </c>
      <c r="AF174" s="58" t="s">
        <v>153</v>
      </c>
      <c r="AG174" s="63"/>
      <c r="AH174" s="58">
        <v>2020</v>
      </c>
      <c r="AI174" s="58"/>
      <c r="AJ174" s="58"/>
      <c r="AK174" s="241" t="s">
        <v>150</v>
      </c>
      <c r="AL174" s="1">
        <v>1</v>
      </c>
      <c r="AM174" s="1">
        <f>VLOOKUP(A174,'CH1 graphs'!$G$1:$H$49,2,FALSE)</f>
        <v>1</v>
      </c>
      <c r="AN174" s="1">
        <f>VLOOKUP(A174,'CH1 graphs'!$K$2:$L$23,2,FALSE)</f>
        <v>1</v>
      </c>
    </row>
    <row r="175" spans="1:45" hidden="1">
      <c r="A175" s="52" t="s">
        <v>25</v>
      </c>
      <c r="B175" s="58" t="s">
        <v>180</v>
      </c>
      <c r="C175" s="51">
        <v>2020</v>
      </c>
      <c r="D175" s="240" t="s">
        <v>142</v>
      </c>
      <c r="E175" s="52" t="s">
        <v>142</v>
      </c>
      <c r="F175" s="442" t="s">
        <v>142</v>
      </c>
      <c r="G175" s="52" t="s">
        <v>143</v>
      </c>
      <c r="H175" s="241" t="s">
        <v>144</v>
      </c>
      <c r="I175" s="53" t="s">
        <v>145</v>
      </c>
      <c r="J175" s="52"/>
      <c r="K175" s="52"/>
      <c r="L175" s="158">
        <v>43922</v>
      </c>
      <c r="M175" s="73">
        <v>4830000</v>
      </c>
      <c r="N175" s="59">
        <v>4596014</v>
      </c>
      <c r="O175" s="61">
        <v>0.95</v>
      </c>
      <c r="P175" s="241" t="s">
        <v>276</v>
      </c>
      <c r="Q175" s="73">
        <v>2362737</v>
      </c>
      <c r="R175" s="74">
        <v>0.51</v>
      </c>
      <c r="S175" s="73">
        <v>614066</v>
      </c>
      <c r="T175" s="63">
        <v>0.13360838326428073</v>
      </c>
      <c r="U175" s="73">
        <v>1619211</v>
      </c>
      <c r="V175" s="63">
        <v>0.35</v>
      </c>
      <c r="W175" s="77">
        <v>1608758</v>
      </c>
      <c r="X175" s="133">
        <v>0.35</v>
      </c>
      <c r="Y175" s="77">
        <v>753979</v>
      </c>
      <c r="Z175" s="133">
        <v>0.16</v>
      </c>
      <c r="AA175" s="77">
        <v>0</v>
      </c>
      <c r="AB175" s="133">
        <v>0</v>
      </c>
      <c r="AC175" t="s">
        <v>148</v>
      </c>
      <c r="AF175" s="58" t="s">
        <v>153</v>
      </c>
      <c r="AG175" s="58"/>
      <c r="AH175" s="58">
        <v>2021</v>
      </c>
      <c r="AI175" s="58"/>
      <c r="AJ175" s="58"/>
      <c r="AK175" s="241" t="s">
        <v>150</v>
      </c>
      <c r="AL175" s="1">
        <v>1</v>
      </c>
      <c r="AM175" s="1">
        <f>VLOOKUP(A175,'CH1 graphs'!$G$1:$H$49,2,FALSE)</f>
        <v>1</v>
      </c>
      <c r="AN175" s="1">
        <f>VLOOKUP(A175,'CH1 graphs'!$K$2:$L$23,2,FALSE)</f>
        <v>1</v>
      </c>
    </row>
    <row r="176" spans="1:45" hidden="1">
      <c r="A176" s="52" t="s">
        <v>25</v>
      </c>
      <c r="B176" s="58" t="s">
        <v>180</v>
      </c>
      <c r="C176" s="51">
        <v>2021</v>
      </c>
      <c r="D176" s="240" t="s">
        <v>142</v>
      </c>
      <c r="E176" s="52" t="s">
        <v>142</v>
      </c>
      <c r="F176" s="442" t="s">
        <v>142</v>
      </c>
      <c r="G176" s="52" t="s">
        <v>143</v>
      </c>
      <c r="H176" s="241" t="s">
        <v>157</v>
      </c>
      <c r="I176" s="53" t="s">
        <v>145</v>
      </c>
      <c r="J176" s="52"/>
      <c r="K176" s="484" t="s">
        <v>277</v>
      </c>
      <c r="L176" s="158">
        <v>44228</v>
      </c>
      <c r="M176" s="73">
        <v>4900000</v>
      </c>
      <c r="N176" s="60">
        <v>4879385</v>
      </c>
      <c r="O176" s="61">
        <v>0.99579285714285715</v>
      </c>
      <c r="P176" s="241" t="s">
        <v>278</v>
      </c>
      <c r="Q176" s="73">
        <v>2289736</v>
      </c>
      <c r="R176" s="63">
        <v>0.47</v>
      </c>
      <c r="S176" s="73">
        <v>998449</v>
      </c>
      <c r="T176" s="63">
        <v>0.20462599282491545</v>
      </c>
      <c r="U176" s="73">
        <v>1591200</v>
      </c>
      <c r="V176" s="63">
        <v>0.33</v>
      </c>
      <c r="W176" s="77">
        <v>1657212</v>
      </c>
      <c r="X176" s="133">
        <v>0.34</v>
      </c>
      <c r="Y176" s="77">
        <v>632524</v>
      </c>
      <c r="Z176" s="133">
        <v>0.13</v>
      </c>
      <c r="AA176" s="77">
        <v>0</v>
      </c>
      <c r="AB176" s="133">
        <v>0</v>
      </c>
      <c r="AC176" t="s">
        <v>148</v>
      </c>
      <c r="AF176" s="58" t="s">
        <v>153</v>
      </c>
      <c r="AG176" s="58"/>
      <c r="AH176" s="58">
        <v>2022</v>
      </c>
      <c r="AI176" s="58"/>
      <c r="AJ176" s="58"/>
      <c r="AK176" s="241" t="s">
        <v>150</v>
      </c>
      <c r="AL176" s="1">
        <v>1</v>
      </c>
      <c r="AM176" s="1">
        <f>VLOOKUP(A176,'CH1 graphs'!$G$1:$H$49,2,FALSE)</f>
        <v>1</v>
      </c>
      <c r="AN176" s="1">
        <f>VLOOKUP(A176,'CH1 graphs'!$K$2:$L$23,2,FALSE)</f>
        <v>1</v>
      </c>
      <c r="AQ176" s="42"/>
    </row>
    <row r="177" spans="1:45" hidden="1">
      <c r="A177" s="52" t="s">
        <v>25</v>
      </c>
      <c r="B177" s="58" t="s">
        <v>180</v>
      </c>
      <c r="C177" s="51">
        <v>2022</v>
      </c>
      <c r="D177" s="240" t="s">
        <v>142</v>
      </c>
      <c r="E177" s="52" t="s">
        <v>142</v>
      </c>
      <c r="F177" s="442" t="s">
        <v>142</v>
      </c>
      <c r="G177" s="52" t="s">
        <v>143</v>
      </c>
      <c r="H177" s="241" t="s">
        <v>157</v>
      </c>
      <c r="I177" s="53" t="s">
        <v>145</v>
      </c>
      <c r="J177" s="73"/>
      <c r="K177" s="650" t="s">
        <v>279</v>
      </c>
      <c r="L177" s="158">
        <v>44805</v>
      </c>
      <c r="M177" s="73">
        <v>6091097</v>
      </c>
      <c r="N177" s="60">
        <v>6091097</v>
      </c>
      <c r="O177" s="61">
        <v>1</v>
      </c>
      <c r="P177" s="241" t="s">
        <v>280</v>
      </c>
      <c r="Q177" s="73">
        <v>2652693</v>
      </c>
      <c r="R177" s="63">
        <v>0.44</v>
      </c>
      <c r="S177" s="73">
        <v>1434325</v>
      </c>
      <c r="T177" s="63">
        <v>0.23</v>
      </c>
      <c r="U177" s="73">
        <v>2004079</v>
      </c>
      <c r="V177" s="63">
        <v>0.33</v>
      </c>
      <c r="W177" s="77">
        <v>2011128</v>
      </c>
      <c r="X177" s="133">
        <v>0.33</v>
      </c>
      <c r="Y177" s="77">
        <v>641565</v>
      </c>
      <c r="Z177" s="133">
        <v>0.11</v>
      </c>
      <c r="AA177" s="77">
        <v>0</v>
      </c>
      <c r="AB177" s="133">
        <v>0</v>
      </c>
      <c r="AC177" t="s">
        <v>148</v>
      </c>
      <c r="AF177" s="58" t="s">
        <v>153</v>
      </c>
      <c r="AH177" s="58">
        <v>2023</v>
      </c>
      <c r="AI177" s="58"/>
      <c r="AJ177" s="58"/>
      <c r="AK177" s="241" t="s">
        <v>150</v>
      </c>
      <c r="AL177" s="1">
        <v>1</v>
      </c>
      <c r="AM177" s="1">
        <f>VLOOKUP(A177,'CH1 graphs'!$G$1:$H$49,2,FALSE)</f>
        <v>1</v>
      </c>
      <c r="AN177" s="1">
        <f>VLOOKUP(A177,'CH1 graphs'!$K$2:$L$23,2,FALSE)</f>
        <v>1</v>
      </c>
      <c r="AP177" s="330">
        <f>Q177-Q176</f>
        <v>362957</v>
      </c>
      <c r="AQ177" s="42">
        <f>(Q177-Q176)/Q176</f>
        <v>0.15851478074328221</v>
      </c>
      <c r="AR177">
        <f>Y177-Y176</f>
        <v>9041</v>
      </c>
      <c r="AS177" s="1">
        <f>AR177/Y176</f>
        <v>1.4293528783097559E-2</v>
      </c>
    </row>
    <row r="178" spans="1:45" s="11" customFormat="1" hidden="1">
      <c r="A178" s="96" t="s">
        <v>25</v>
      </c>
      <c r="B178" s="95" t="s">
        <v>180</v>
      </c>
      <c r="C178" s="47">
        <v>2023</v>
      </c>
      <c r="D178" s="867" t="s">
        <v>142</v>
      </c>
      <c r="E178" s="197" t="s">
        <v>142</v>
      </c>
      <c r="F178" s="671" t="s">
        <v>142</v>
      </c>
      <c r="G178" s="96" t="s">
        <v>143</v>
      </c>
      <c r="H178" s="868" t="s">
        <v>157</v>
      </c>
      <c r="I178" s="55" t="s">
        <v>145</v>
      </c>
      <c r="J178" s="419"/>
      <c r="K178" s="687" t="s">
        <v>279</v>
      </c>
      <c r="L178" s="108">
        <v>44805</v>
      </c>
      <c r="M178" s="419">
        <v>6091097</v>
      </c>
      <c r="N178" s="419">
        <v>6091097</v>
      </c>
      <c r="O178" s="97">
        <v>1</v>
      </c>
      <c r="P178" s="868" t="s">
        <v>281</v>
      </c>
      <c r="Q178" s="419">
        <v>2990341</v>
      </c>
      <c r="R178" s="148">
        <v>0.49</v>
      </c>
      <c r="S178" s="419">
        <v>1235526</v>
      </c>
      <c r="T178" s="148">
        <v>0.2028412944334986</v>
      </c>
      <c r="U178" s="419">
        <v>1865230</v>
      </c>
      <c r="V178" s="148">
        <v>0.31</v>
      </c>
      <c r="W178" s="694">
        <v>2183556</v>
      </c>
      <c r="X178" s="674">
        <v>0.36</v>
      </c>
      <c r="Y178" s="694">
        <v>806785</v>
      </c>
      <c r="Z178" s="674">
        <v>0.13</v>
      </c>
      <c r="AA178" s="694">
        <v>0</v>
      </c>
      <c r="AB178" s="674">
        <v>0</v>
      </c>
      <c r="AC178" s="11" t="s">
        <v>148</v>
      </c>
      <c r="AE178" s="12"/>
      <c r="AF178" s="95" t="s">
        <v>153</v>
      </c>
      <c r="AG178" s="12"/>
      <c r="AH178" s="95">
        <v>2023</v>
      </c>
      <c r="AI178" s="95"/>
      <c r="AJ178" s="95"/>
      <c r="AK178" s="868" t="s">
        <v>165</v>
      </c>
      <c r="AL178" s="12">
        <v>1</v>
      </c>
      <c r="AM178" s="12">
        <f>VLOOKUP(A178,'CH1 graphs'!$G$1:$H$49,2,FALSE)</f>
        <v>1</v>
      </c>
      <c r="AN178" s="12">
        <f>VLOOKUP(A178,'CH1 graphs'!$K$2:$L$23,2,FALSE)</f>
        <v>1</v>
      </c>
      <c r="AO178" s="12"/>
      <c r="AQ178" s="12"/>
      <c r="AS178" s="12"/>
    </row>
    <row r="179" spans="1:45" hidden="1">
      <c r="A179" s="52" t="s">
        <v>29</v>
      </c>
      <c r="B179" s="58" t="s">
        <v>116</v>
      </c>
      <c r="C179" s="51">
        <v>2016</v>
      </c>
      <c r="D179" s="240" t="s">
        <v>142</v>
      </c>
      <c r="E179" s="52" t="s">
        <v>142</v>
      </c>
      <c r="F179" s="442" t="s">
        <v>142</v>
      </c>
      <c r="G179" s="52" t="s">
        <v>143</v>
      </c>
      <c r="H179" s="241" t="s">
        <v>144</v>
      </c>
      <c r="I179" s="53" t="s">
        <v>226</v>
      </c>
      <c r="J179" s="52"/>
      <c r="K179" s="484" t="s">
        <v>282</v>
      </c>
      <c r="L179" s="158">
        <v>42430</v>
      </c>
      <c r="M179" s="73">
        <v>14988418</v>
      </c>
      <c r="N179" s="60">
        <v>12903715</v>
      </c>
      <c r="O179" s="61">
        <v>0.86</v>
      </c>
      <c r="P179" s="241" t="s">
        <v>283</v>
      </c>
      <c r="Q179" s="73">
        <v>1052435.6500000004</v>
      </c>
      <c r="R179" s="63">
        <v>8.1560670706071883E-2</v>
      </c>
      <c r="S179" s="73">
        <v>9132141.9000000004</v>
      </c>
      <c r="T179" s="63">
        <v>0.70771416603668014</v>
      </c>
      <c r="U179" s="73">
        <v>2719137.45</v>
      </c>
      <c r="V179" s="63">
        <v>0.21072516325724802</v>
      </c>
      <c r="W179" s="77">
        <v>1052435.6500000004</v>
      </c>
      <c r="X179" s="133">
        <v>8.1560670706071883E-2</v>
      </c>
      <c r="Y179" s="77">
        <v>0</v>
      </c>
      <c r="Z179" s="133">
        <v>0</v>
      </c>
      <c r="AA179" s="77">
        <v>0</v>
      </c>
      <c r="AB179" s="133">
        <v>0</v>
      </c>
      <c r="AC179" t="s">
        <v>148</v>
      </c>
      <c r="AF179" s="58"/>
      <c r="AG179" s="63"/>
      <c r="AH179" s="863">
        <v>2017</v>
      </c>
      <c r="AI179" s="58"/>
      <c r="AJ179" s="58"/>
      <c r="AK179" s="241" t="s">
        <v>150</v>
      </c>
      <c r="AL179" s="1">
        <v>1</v>
      </c>
      <c r="AM179" s="1">
        <f>VLOOKUP(A179,'CH1 graphs'!$G$1:$H$49,2,FALSE)</f>
        <v>1</v>
      </c>
      <c r="AN179" s="1">
        <f>VLOOKUP(A179,'CH1 graphs'!$K$2:$L$23,2,FALSE)</f>
        <v>1</v>
      </c>
    </row>
    <row r="180" spans="1:45" hidden="1">
      <c r="A180" s="52" t="s">
        <v>29</v>
      </c>
      <c r="B180" s="58" t="s">
        <v>116</v>
      </c>
      <c r="C180" s="51">
        <v>2017</v>
      </c>
      <c r="D180" s="240" t="s">
        <v>142</v>
      </c>
      <c r="E180" s="52" t="s">
        <v>142</v>
      </c>
      <c r="F180" s="442" t="s">
        <v>142</v>
      </c>
      <c r="G180" s="52" t="s">
        <v>143</v>
      </c>
      <c r="H180" s="241" t="s">
        <v>144</v>
      </c>
      <c r="I180" s="53" t="s">
        <v>226</v>
      </c>
      <c r="J180" s="52"/>
      <c r="K180" s="52"/>
      <c r="L180" s="158">
        <v>42795</v>
      </c>
      <c r="M180" s="73">
        <v>14009000</v>
      </c>
      <c r="N180" s="60">
        <v>13005810</v>
      </c>
      <c r="O180" s="61">
        <v>0.93</v>
      </c>
      <c r="P180" s="241" t="s">
        <v>284</v>
      </c>
      <c r="Q180" s="73">
        <v>897408</v>
      </c>
      <c r="R180" s="63">
        <v>6.9000546678753577E-2</v>
      </c>
      <c r="S180" s="73">
        <v>9507126</v>
      </c>
      <c r="T180" s="63">
        <v>0.73099068800789802</v>
      </c>
      <c r="U180" s="73">
        <v>2601276</v>
      </c>
      <c r="V180" s="63">
        <v>0.20000876531334841</v>
      </c>
      <c r="W180" s="77">
        <v>861293</v>
      </c>
      <c r="X180" s="133">
        <v>6.6223710787717188E-2</v>
      </c>
      <c r="Y180" s="77">
        <v>36115</v>
      </c>
      <c r="Z180" s="133">
        <v>2.7768358910363906E-3</v>
      </c>
      <c r="AA180" s="77">
        <v>0</v>
      </c>
      <c r="AB180" s="133">
        <v>0</v>
      </c>
      <c r="AC180" t="s">
        <v>148</v>
      </c>
      <c r="AF180" s="58" t="s">
        <v>149</v>
      </c>
      <c r="AG180" s="63"/>
      <c r="AH180" s="58">
        <v>2018</v>
      </c>
      <c r="AI180" s="58"/>
      <c r="AJ180" s="58" t="s">
        <v>285</v>
      </c>
      <c r="AK180" s="241" t="s">
        <v>150</v>
      </c>
      <c r="AL180" s="1">
        <v>1</v>
      </c>
      <c r="AM180" s="1">
        <f>VLOOKUP(A180,'CH1 graphs'!$G$1:$H$49,2,FALSE)</f>
        <v>1</v>
      </c>
      <c r="AN180" s="1">
        <f>VLOOKUP(A180,'CH1 graphs'!$K$2:$L$23,2,FALSE)</f>
        <v>1</v>
      </c>
    </row>
    <row r="181" spans="1:45" hidden="1">
      <c r="A181" s="52" t="s">
        <v>29</v>
      </c>
      <c r="B181" s="58" t="s">
        <v>116</v>
      </c>
      <c r="C181" s="51">
        <v>2018</v>
      </c>
      <c r="D181" s="240" t="s">
        <v>142</v>
      </c>
      <c r="E181" s="52" t="s">
        <v>142</v>
      </c>
      <c r="F181" s="442" t="s">
        <v>142</v>
      </c>
      <c r="G181" s="52" t="s">
        <v>143</v>
      </c>
      <c r="H181" s="241" t="s">
        <v>144</v>
      </c>
      <c r="I181" s="53" t="s">
        <v>226</v>
      </c>
      <c r="J181" s="52"/>
      <c r="K181" s="52"/>
      <c r="L181" s="52"/>
      <c r="M181" s="437">
        <v>15353184</v>
      </c>
      <c r="N181" s="60">
        <v>13855374</v>
      </c>
      <c r="O181" s="61">
        <v>0.9</v>
      </c>
      <c r="P181" s="241" t="s">
        <v>258</v>
      </c>
      <c r="Q181" s="73">
        <v>990706</v>
      </c>
      <c r="R181" s="63">
        <v>7.1503374791615157E-2</v>
      </c>
      <c r="S181" s="73">
        <v>9923301</v>
      </c>
      <c r="T181" s="63">
        <v>0.7162059284722303</v>
      </c>
      <c r="U181" s="73">
        <v>2941367</v>
      </c>
      <c r="V181" s="63">
        <v>0.2122906967361545</v>
      </c>
      <c r="W181" s="77">
        <v>956668</v>
      </c>
      <c r="X181" s="133">
        <v>6.9046710684244256E-2</v>
      </c>
      <c r="Y181" s="77">
        <v>34038</v>
      </c>
      <c r="Z181" s="133">
        <v>2.4566641073709016E-3</v>
      </c>
      <c r="AA181" s="77">
        <v>0</v>
      </c>
      <c r="AB181" s="133">
        <v>0</v>
      </c>
      <c r="AC181" t="s">
        <v>148</v>
      </c>
      <c r="AF181" s="58" t="s">
        <v>149</v>
      </c>
      <c r="AG181" s="63"/>
      <c r="AH181" s="58">
        <v>2019</v>
      </c>
      <c r="AI181" s="58"/>
      <c r="AJ181" s="58" t="s">
        <v>285</v>
      </c>
      <c r="AK181" s="241" t="s">
        <v>150</v>
      </c>
      <c r="AL181" s="1">
        <v>1</v>
      </c>
      <c r="AM181" s="1">
        <f>VLOOKUP(A181,'CH1 graphs'!$G$1:$H$49,2,FALSE)</f>
        <v>1</v>
      </c>
      <c r="AN181" s="1">
        <f>VLOOKUP(A181,'CH1 graphs'!$K$2:$L$23,2,FALSE)</f>
        <v>1</v>
      </c>
    </row>
    <row r="182" spans="1:45" hidden="1">
      <c r="A182" s="52" t="s">
        <v>29</v>
      </c>
      <c r="B182" s="58" t="s">
        <v>116</v>
      </c>
      <c r="C182" s="51">
        <v>2019</v>
      </c>
      <c r="D182" s="240" t="s">
        <v>142</v>
      </c>
      <c r="E182" s="52" t="s">
        <v>142</v>
      </c>
      <c r="F182" s="442" t="s">
        <v>142</v>
      </c>
      <c r="G182" s="52" t="s">
        <v>143</v>
      </c>
      <c r="H182" s="241" t="s">
        <v>144</v>
      </c>
      <c r="I182" s="53" t="s">
        <v>226</v>
      </c>
      <c r="J182" s="52"/>
      <c r="K182" s="52"/>
      <c r="L182" s="52"/>
      <c r="M182" s="73">
        <v>15758820.879120879</v>
      </c>
      <c r="N182" s="60">
        <v>14340527</v>
      </c>
      <c r="O182" s="61">
        <f>N182/M182</f>
        <v>0.91</v>
      </c>
      <c r="P182" s="241" t="s">
        <v>286</v>
      </c>
      <c r="Q182" s="73">
        <v>640874</v>
      </c>
      <c r="R182" s="63">
        <v>0.04</v>
      </c>
      <c r="S182" s="73">
        <v>10996109</v>
      </c>
      <c r="T182" s="63">
        <v>0.76678555815975247</v>
      </c>
      <c r="U182" s="73">
        <v>2703544</v>
      </c>
      <c r="V182" s="63">
        <v>0.19</v>
      </c>
      <c r="W182" s="77">
        <v>619139</v>
      </c>
      <c r="X182" s="133">
        <v>0.04</v>
      </c>
      <c r="Y182" s="77">
        <v>21735</v>
      </c>
      <c r="Z182" s="133">
        <v>0</v>
      </c>
      <c r="AA182" s="77"/>
      <c r="AB182" s="133">
        <v>0.04</v>
      </c>
      <c r="AC182" t="s">
        <v>148</v>
      </c>
      <c r="AF182" s="58" t="s">
        <v>149</v>
      </c>
      <c r="AG182" s="63"/>
      <c r="AH182" s="58">
        <v>2020</v>
      </c>
      <c r="AI182" s="58"/>
      <c r="AJ182" s="58"/>
      <c r="AK182" s="241" t="s">
        <v>150</v>
      </c>
      <c r="AL182" s="1">
        <v>1</v>
      </c>
      <c r="AM182" s="1">
        <f>VLOOKUP(A182,'CH1 graphs'!$G$1:$H$49,2,FALSE)</f>
        <v>1</v>
      </c>
      <c r="AN182" s="1">
        <f>VLOOKUP(A182,'CH1 graphs'!$K$2:$L$23,2,FALSE)</f>
        <v>1</v>
      </c>
    </row>
    <row r="183" spans="1:45" hidden="1">
      <c r="A183" s="52" t="s">
        <v>29</v>
      </c>
      <c r="B183" s="58" t="s">
        <v>116</v>
      </c>
      <c r="C183" s="51">
        <v>2020</v>
      </c>
      <c r="D183" s="240" t="s">
        <v>142</v>
      </c>
      <c r="E183" s="52" t="s">
        <v>142</v>
      </c>
      <c r="F183" s="442" t="s">
        <v>142</v>
      </c>
      <c r="G183" s="52" t="s">
        <v>143</v>
      </c>
      <c r="H183" s="241" t="s">
        <v>144</v>
      </c>
      <c r="I183" s="53" t="s">
        <v>226</v>
      </c>
      <c r="J183" s="52"/>
      <c r="K183" s="52"/>
      <c r="L183" s="158">
        <v>43891</v>
      </c>
      <c r="M183" s="73">
        <v>16244513</v>
      </c>
      <c r="N183" s="59">
        <v>14640810</v>
      </c>
      <c r="O183" s="61">
        <v>0.9</v>
      </c>
      <c r="P183" s="241" t="s">
        <v>260</v>
      </c>
      <c r="Q183" s="73">
        <v>1017357.9500000001</v>
      </c>
      <c r="R183" s="63">
        <v>6.9487818638449647E-2</v>
      </c>
      <c r="S183" s="73">
        <v>10543253.140000001</v>
      </c>
      <c r="T183" s="63">
        <v>0.72012772107554157</v>
      </c>
      <c r="U183" s="73">
        <v>3080198.9099999997</v>
      </c>
      <c r="V183" s="63">
        <v>0.21038446028600874</v>
      </c>
      <c r="W183" s="77">
        <v>882474.18</v>
      </c>
      <c r="X183" s="133">
        <v>6.0274956098740444E-2</v>
      </c>
      <c r="Y183" s="77">
        <v>134883.77000000002</v>
      </c>
      <c r="Z183" s="133">
        <v>9.2128625397092118E-3</v>
      </c>
      <c r="AA183" s="77">
        <v>0</v>
      </c>
      <c r="AB183" s="133">
        <v>0</v>
      </c>
      <c r="AC183" t="s">
        <v>148</v>
      </c>
      <c r="AF183" s="58" t="s">
        <v>149</v>
      </c>
      <c r="AG183" s="58"/>
      <c r="AH183" s="58">
        <v>2021</v>
      </c>
      <c r="AI183" s="58"/>
      <c r="AJ183" s="58"/>
      <c r="AK183" s="241" t="s">
        <v>150</v>
      </c>
      <c r="AL183" s="1">
        <v>1</v>
      </c>
      <c r="AM183" s="1">
        <f>VLOOKUP(A183,'CH1 graphs'!$G$1:$H$49,2,FALSE)</f>
        <v>1</v>
      </c>
      <c r="AN183" s="1">
        <f>VLOOKUP(A183,'CH1 graphs'!$K$2:$L$23,2,FALSE)</f>
        <v>1</v>
      </c>
    </row>
    <row r="184" spans="1:45" hidden="1">
      <c r="A184" s="52" t="s">
        <v>29</v>
      </c>
      <c r="B184" s="58" t="s">
        <v>116</v>
      </c>
      <c r="C184" s="51">
        <v>2021</v>
      </c>
      <c r="D184" s="240" t="s">
        <v>142</v>
      </c>
      <c r="E184" s="52" t="s">
        <v>142</v>
      </c>
      <c r="F184" s="442" t="s">
        <v>142</v>
      </c>
      <c r="G184" s="52" t="s">
        <v>143</v>
      </c>
      <c r="H184" s="241" t="s">
        <v>157</v>
      </c>
      <c r="I184" s="53" t="s">
        <v>226</v>
      </c>
      <c r="J184" s="52"/>
      <c r="K184" s="52"/>
      <c r="L184" s="52"/>
      <c r="M184" s="73">
        <v>16700000</v>
      </c>
      <c r="N184" s="60">
        <v>15375866</v>
      </c>
      <c r="O184" s="61">
        <v>0.92071053892215571</v>
      </c>
      <c r="P184" s="241" t="s">
        <v>287</v>
      </c>
      <c r="Q184" s="73">
        <v>1778629.79</v>
      </c>
      <c r="R184" s="63">
        <v>0.11567672285905718</v>
      </c>
      <c r="S184" s="73">
        <v>10265854.439999999</v>
      </c>
      <c r="T184" s="63">
        <v>0.66766024365717025</v>
      </c>
      <c r="U184" s="73">
        <v>3331381.7699999996</v>
      </c>
      <c r="V184" s="63">
        <v>0.21666303348377253</v>
      </c>
      <c r="W184" s="77">
        <v>1613219.65</v>
      </c>
      <c r="X184" s="133">
        <v>0.1049189457036111</v>
      </c>
      <c r="Y184" s="77">
        <v>165410.13999999993</v>
      </c>
      <c r="Z184" s="133">
        <v>1.0757777155446069E-2</v>
      </c>
      <c r="AA184" s="77">
        <v>0</v>
      </c>
      <c r="AB184" s="133">
        <v>0</v>
      </c>
      <c r="AC184" t="s">
        <v>148</v>
      </c>
      <c r="AF184" s="58" t="s">
        <v>149</v>
      </c>
      <c r="AG184" s="58"/>
      <c r="AH184" s="58">
        <v>2022</v>
      </c>
      <c r="AI184" s="58"/>
      <c r="AJ184" s="58"/>
      <c r="AK184" s="241" t="s">
        <v>150</v>
      </c>
      <c r="AL184" s="1">
        <v>1</v>
      </c>
      <c r="AM184" s="1">
        <f>VLOOKUP(A184,'CH1 graphs'!$G$1:$H$49,2,FALSE)</f>
        <v>1</v>
      </c>
      <c r="AN184" s="1">
        <f>VLOOKUP(A184,'CH1 graphs'!$K$2:$L$23,2,FALSE)</f>
        <v>1</v>
      </c>
      <c r="AQ184" s="42"/>
    </row>
    <row r="185" spans="1:45" hidden="1">
      <c r="A185" s="52" t="s">
        <v>29</v>
      </c>
      <c r="B185" s="58" t="s">
        <v>116</v>
      </c>
      <c r="C185" s="51">
        <v>2022</v>
      </c>
      <c r="D185" s="240" t="s">
        <v>142</v>
      </c>
      <c r="E185" s="52" t="s">
        <v>142</v>
      </c>
      <c r="F185" s="442" t="s">
        <v>142</v>
      </c>
      <c r="G185" s="52" t="s">
        <v>143</v>
      </c>
      <c r="H185" s="241" t="s">
        <v>157</v>
      </c>
      <c r="I185" s="53" t="s">
        <v>226</v>
      </c>
      <c r="J185" s="73"/>
      <c r="K185" s="233"/>
      <c r="L185" s="52"/>
      <c r="M185" s="73">
        <v>16818391</v>
      </c>
      <c r="N185" s="60">
        <v>15800189</v>
      </c>
      <c r="O185" s="61">
        <v>0.9394590124584451</v>
      </c>
      <c r="P185" s="241" t="s">
        <v>262</v>
      </c>
      <c r="Q185" s="73">
        <v>2098861</v>
      </c>
      <c r="R185" s="63">
        <v>0.13283771478936107</v>
      </c>
      <c r="S185" s="73">
        <v>9674974</v>
      </c>
      <c r="T185" s="63">
        <v>0.61233280184180072</v>
      </c>
      <c r="U185" s="73">
        <v>4026354</v>
      </c>
      <c r="V185" s="63">
        <v>0.25482948336883821</v>
      </c>
      <c r="W185" s="77">
        <v>1997572</v>
      </c>
      <c r="X185" s="133">
        <v>0.12642709527082238</v>
      </c>
      <c r="Y185" s="77">
        <v>101289</v>
      </c>
      <c r="Z185" s="133">
        <v>6.4106195185386705E-3</v>
      </c>
      <c r="AA185" s="77">
        <v>0</v>
      </c>
      <c r="AB185" s="133">
        <v>0</v>
      </c>
      <c r="AC185" t="s">
        <v>148</v>
      </c>
      <c r="AF185" s="58" t="s">
        <v>149</v>
      </c>
      <c r="AH185" s="58">
        <v>2023</v>
      </c>
      <c r="AI185" s="58"/>
      <c r="AJ185" s="58"/>
      <c r="AK185" s="241" t="s">
        <v>150</v>
      </c>
      <c r="AL185" s="1">
        <v>1</v>
      </c>
      <c r="AM185" s="1">
        <f>VLOOKUP(A185,'CH1 graphs'!$G$1:$H$49,2,FALSE)</f>
        <v>1</v>
      </c>
      <c r="AN185" s="1">
        <f>VLOOKUP(A185,'CH1 graphs'!$K$2:$L$23,2,FALSE)</f>
        <v>1</v>
      </c>
      <c r="AP185" s="330">
        <f>Q185-Q184</f>
        <v>320231.20999999996</v>
      </c>
      <c r="AQ185" s="42">
        <f>(Q185-Q184)/Q184</f>
        <v>0.18004376841118799</v>
      </c>
      <c r="AR185">
        <f>Y185-Y184</f>
        <v>-64121.139999999927</v>
      </c>
      <c r="AS185" s="1">
        <f>AR185/Y184</f>
        <v>-0.38764939078100019</v>
      </c>
    </row>
    <row r="186" spans="1:45" s="11" customFormat="1" hidden="1">
      <c r="A186" s="96" t="s">
        <v>29</v>
      </c>
      <c r="B186" s="95" t="s">
        <v>116</v>
      </c>
      <c r="C186" s="47">
        <v>2023</v>
      </c>
      <c r="D186" s="867" t="s">
        <v>142</v>
      </c>
      <c r="E186" s="197" t="s">
        <v>142</v>
      </c>
      <c r="F186" s="671" t="s">
        <v>142</v>
      </c>
      <c r="G186" s="96" t="s">
        <v>143</v>
      </c>
      <c r="H186" s="868" t="s">
        <v>157</v>
      </c>
      <c r="I186" s="55" t="s">
        <v>226</v>
      </c>
      <c r="J186" s="419"/>
      <c r="K186" s="96"/>
      <c r="L186" s="96"/>
      <c r="M186" s="419">
        <v>16232473.344707103</v>
      </c>
      <c r="N186" s="419">
        <v>16232473.344707103</v>
      </c>
      <c r="O186" s="97">
        <v>1</v>
      </c>
      <c r="P186" s="868" t="s">
        <v>271</v>
      </c>
      <c r="Q186" s="419">
        <v>1512769.7528938118</v>
      </c>
      <c r="R186" s="148">
        <v>9.3194038934742998E-2</v>
      </c>
      <c r="S186" s="419">
        <v>10895416.688172413</v>
      </c>
      <c r="T186" s="148">
        <v>0.67121112456501053</v>
      </c>
      <c r="U186" s="419">
        <v>3824286.903640877</v>
      </c>
      <c r="V186" s="148">
        <v>0.23559483650024635</v>
      </c>
      <c r="W186" s="694">
        <v>1480286.7630312978</v>
      </c>
      <c r="X186" s="674">
        <v>9.1192927386754191E-2</v>
      </c>
      <c r="Y186" s="694">
        <v>32482.989862514016</v>
      </c>
      <c r="Z186" s="674">
        <v>2.0011115479888152E-3</v>
      </c>
      <c r="AA186" s="694">
        <v>0</v>
      </c>
      <c r="AB186" s="674">
        <v>0</v>
      </c>
      <c r="AC186" s="11" t="s">
        <v>148</v>
      </c>
      <c r="AE186" s="12"/>
      <c r="AF186" s="95" t="s">
        <v>149</v>
      </c>
      <c r="AG186" s="12"/>
      <c r="AH186" s="95">
        <v>2023</v>
      </c>
      <c r="AI186" s="95"/>
      <c r="AJ186" s="95"/>
      <c r="AK186" s="868" t="s">
        <v>165</v>
      </c>
      <c r="AL186" s="12">
        <v>1</v>
      </c>
      <c r="AM186" s="12">
        <f>VLOOKUP(A186,'CH1 graphs'!$G$1:$H$49,2,FALSE)</f>
        <v>1</v>
      </c>
      <c r="AN186" s="12">
        <f>VLOOKUP(A186,'CH1 graphs'!$K$2:$L$23,2,FALSE)</f>
        <v>1</v>
      </c>
      <c r="AO186" s="12"/>
      <c r="AQ186" s="12"/>
      <c r="AS186" s="12"/>
    </row>
    <row r="187" spans="1:45" hidden="1">
      <c r="A187" t="s">
        <v>288</v>
      </c>
      <c r="B187" s="1" t="s">
        <v>141</v>
      </c>
      <c r="C187" s="5">
        <v>2016</v>
      </c>
      <c r="D187" s="240" t="s">
        <v>168</v>
      </c>
      <c r="E187" s="52" t="s">
        <v>61</v>
      </c>
      <c r="F187" s="442" t="s">
        <v>61</v>
      </c>
      <c r="G187" s="52" t="s">
        <v>61</v>
      </c>
      <c r="H187" s="241" t="s">
        <v>169</v>
      </c>
      <c r="I187" s="53" t="s">
        <v>61</v>
      </c>
      <c r="J187" s="52" t="s">
        <v>61</v>
      </c>
      <c r="K187" s="52" t="s">
        <v>61</v>
      </c>
      <c r="L187" s="52" t="s">
        <v>61</v>
      </c>
      <c r="M187" s="451" t="s">
        <v>61</v>
      </c>
      <c r="N187" s="52" t="s">
        <v>61</v>
      </c>
      <c r="O187" s="103" t="s">
        <v>61</v>
      </c>
      <c r="P187" s="241" t="s">
        <v>61</v>
      </c>
      <c r="Q187" s="451" t="s">
        <v>61</v>
      </c>
      <c r="R187" s="58" t="s">
        <v>61</v>
      </c>
      <c r="S187" s="52" t="s">
        <v>61</v>
      </c>
      <c r="T187" s="58" t="s">
        <v>61</v>
      </c>
      <c r="U187" s="52" t="s">
        <v>61</v>
      </c>
      <c r="V187" s="58" t="s">
        <v>61</v>
      </c>
      <c r="W187" s="77" t="s">
        <v>61</v>
      </c>
      <c r="X187" s="133" t="s">
        <v>61</v>
      </c>
      <c r="Y187" s="77" t="s">
        <v>61</v>
      </c>
      <c r="Z187" s="133" t="s">
        <v>61</v>
      </c>
      <c r="AA187" s="77" t="s">
        <v>61</v>
      </c>
      <c r="AB187" s="133" t="s">
        <v>61</v>
      </c>
      <c r="AC187" t="s">
        <v>61</v>
      </c>
      <c r="AD187" s="52"/>
      <c r="AE187" s="58"/>
      <c r="AF187" s="58" t="s">
        <v>61</v>
      </c>
      <c r="AG187" s="58" t="s">
        <v>61</v>
      </c>
      <c r="AH187" s="1">
        <v>2017</v>
      </c>
      <c r="AK187" s="241" t="s">
        <v>150</v>
      </c>
    </row>
    <row r="188" spans="1:45" hidden="1">
      <c r="A188" t="s">
        <v>288</v>
      </c>
      <c r="B188" s="1" t="s">
        <v>141</v>
      </c>
      <c r="C188" s="5">
        <v>2017</v>
      </c>
      <c r="D188" s="240" t="s">
        <v>168</v>
      </c>
      <c r="E188" s="52" t="s">
        <v>61</v>
      </c>
      <c r="F188" s="442" t="s">
        <v>61</v>
      </c>
      <c r="G188" s="52" t="s">
        <v>61</v>
      </c>
      <c r="H188" s="241" t="s">
        <v>169</v>
      </c>
      <c r="I188" s="53" t="s">
        <v>61</v>
      </c>
      <c r="J188" s="52" t="s">
        <v>61</v>
      </c>
      <c r="K188" s="52" t="s">
        <v>61</v>
      </c>
      <c r="L188" s="52" t="s">
        <v>61</v>
      </c>
      <c r="M188" s="451" t="s">
        <v>61</v>
      </c>
      <c r="N188" s="52" t="s">
        <v>61</v>
      </c>
      <c r="O188" s="103" t="s">
        <v>61</v>
      </c>
      <c r="P188" s="241" t="s">
        <v>61</v>
      </c>
      <c r="Q188" s="451" t="s">
        <v>61</v>
      </c>
      <c r="R188" s="58" t="s">
        <v>61</v>
      </c>
      <c r="S188" s="52" t="s">
        <v>61</v>
      </c>
      <c r="T188" s="58" t="s">
        <v>61</v>
      </c>
      <c r="U188" s="52" t="s">
        <v>61</v>
      </c>
      <c r="V188" s="58" t="s">
        <v>61</v>
      </c>
      <c r="W188" s="77" t="s">
        <v>61</v>
      </c>
      <c r="X188" s="133" t="s">
        <v>61</v>
      </c>
      <c r="Y188" s="77" t="s">
        <v>61</v>
      </c>
      <c r="Z188" s="133" t="s">
        <v>61</v>
      </c>
      <c r="AA188" s="77" t="s">
        <v>61</v>
      </c>
      <c r="AB188" s="133" t="s">
        <v>61</v>
      </c>
      <c r="AC188" t="s">
        <v>61</v>
      </c>
      <c r="AD188" s="52"/>
      <c r="AE188" s="58"/>
      <c r="AF188" s="58" t="s">
        <v>61</v>
      </c>
      <c r="AG188" s="58" t="s">
        <v>61</v>
      </c>
      <c r="AH188" s="1">
        <v>2018</v>
      </c>
      <c r="AK188" s="241" t="s">
        <v>150</v>
      </c>
    </row>
    <row r="189" spans="1:45" hidden="1">
      <c r="A189" t="s">
        <v>288</v>
      </c>
      <c r="B189" s="1" t="s">
        <v>141</v>
      </c>
      <c r="C189" s="5">
        <v>2018</v>
      </c>
      <c r="D189" s="240" t="s">
        <v>168</v>
      </c>
      <c r="E189" s="52" t="s">
        <v>61</v>
      </c>
      <c r="F189" s="442" t="s">
        <v>61</v>
      </c>
      <c r="G189" s="52" t="s">
        <v>61</v>
      </c>
      <c r="H189" s="241" t="s">
        <v>169</v>
      </c>
      <c r="I189" s="53" t="s">
        <v>61</v>
      </c>
      <c r="J189" s="52" t="s">
        <v>61</v>
      </c>
      <c r="K189" s="52" t="s">
        <v>61</v>
      </c>
      <c r="L189" s="52" t="s">
        <v>61</v>
      </c>
      <c r="M189" s="451" t="s">
        <v>61</v>
      </c>
      <c r="N189" s="52" t="s">
        <v>61</v>
      </c>
      <c r="O189" s="103" t="s">
        <v>61</v>
      </c>
      <c r="P189" s="241" t="s">
        <v>61</v>
      </c>
      <c r="Q189" s="451" t="s">
        <v>61</v>
      </c>
      <c r="R189" s="58" t="s">
        <v>61</v>
      </c>
      <c r="S189" s="52" t="s">
        <v>61</v>
      </c>
      <c r="T189" s="58" t="s">
        <v>61</v>
      </c>
      <c r="U189" s="52" t="s">
        <v>61</v>
      </c>
      <c r="V189" s="58" t="s">
        <v>61</v>
      </c>
      <c r="W189" s="77" t="s">
        <v>61</v>
      </c>
      <c r="X189" s="133" t="s">
        <v>61</v>
      </c>
      <c r="Y189" s="77" t="s">
        <v>61</v>
      </c>
      <c r="Z189" s="133" t="s">
        <v>61</v>
      </c>
      <c r="AA189" s="77" t="s">
        <v>61</v>
      </c>
      <c r="AB189" s="133" t="s">
        <v>61</v>
      </c>
      <c r="AC189" t="s">
        <v>61</v>
      </c>
      <c r="AD189" s="52"/>
      <c r="AE189" s="58"/>
      <c r="AF189" s="58" t="s">
        <v>61</v>
      </c>
      <c r="AG189" s="58" t="s">
        <v>61</v>
      </c>
      <c r="AH189" s="1">
        <v>2019</v>
      </c>
      <c r="AK189" s="241" t="s">
        <v>150</v>
      </c>
    </row>
    <row r="190" spans="1:45" hidden="1">
      <c r="A190" t="s">
        <v>288</v>
      </c>
      <c r="B190" s="1" t="s">
        <v>141</v>
      </c>
      <c r="C190" s="5">
        <v>2019</v>
      </c>
      <c r="D190" s="240" t="s">
        <v>168</v>
      </c>
      <c r="E190" s="52" t="s">
        <v>61</v>
      </c>
      <c r="F190" s="442" t="s">
        <v>61</v>
      </c>
      <c r="G190" s="52" t="s">
        <v>61</v>
      </c>
      <c r="H190" s="241" t="s">
        <v>169</v>
      </c>
      <c r="I190" s="53" t="s">
        <v>61</v>
      </c>
      <c r="J190" s="52" t="s">
        <v>61</v>
      </c>
      <c r="K190" s="52" t="s">
        <v>61</v>
      </c>
      <c r="L190" s="52" t="s">
        <v>61</v>
      </c>
      <c r="M190" s="451" t="s">
        <v>61</v>
      </c>
      <c r="N190" s="52" t="s">
        <v>61</v>
      </c>
      <c r="O190" s="103" t="s">
        <v>61</v>
      </c>
      <c r="P190" s="241" t="s">
        <v>61</v>
      </c>
      <c r="Q190" s="451" t="s">
        <v>61</v>
      </c>
      <c r="R190" s="58" t="s">
        <v>61</v>
      </c>
      <c r="S190" s="52" t="s">
        <v>61</v>
      </c>
      <c r="T190" s="58" t="s">
        <v>61</v>
      </c>
      <c r="U190" s="52" t="s">
        <v>61</v>
      </c>
      <c r="V190" s="58" t="s">
        <v>61</v>
      </c>
      <c r="W190" s="77" t="s">
        <v>61</v>
      </c>
      <c r="X190" s="133" t="s">
        <v>61</v>
      </c>
      <c r="Y190" s="77" t="s">
        <v>61</v>
      </c>
      <c r="Z190" s="133" t="s">
        <v>61</v>
      </c>
      <c r="AA190" s="77" t="s">
        <v>61</v>
      </c>
      <c r="AB190" s="133" t="s">
        <v>61</v>
      </c>
      <c r="AC190" t="s">
        <v>61</v>
      </c>
      <c r="AD190" s="52"/>
      <c r="AE190" s="58"/>
      <c r="AF190" s="58" t="s">
        <v>61</v>
      </c>
      <c r="AG190" s="58" t="s">
        <v>61</v>
      </c>
      <c r="AH190" s="1">
        <v>2020</v>
      </c>
      <c r="AK190" s="241" t="s">
        <v>150</v>
      </c>
    </row>
    <row r="191" spans="1:45" hidden="1">
      <c r="A191" t="s">
        <v>288</v>
      </c>
      <c r="B191" s="1" t="s">
        <v>141</v>
      </c>
      <c r="C191" s="5">
        <v>2020</v>
      </c>
      <c r="D191" s="240" t="s">
        <v>168</v>
      </c>
      <c r="E191" s="52" t="s">
        <v>61</v>
      </c>
      <c r="F191" s="442" t="s">
        <v>61</v>
      </c>
      <c r="G191" s="52" t="s">
        <v>61</v>
      </c>
      <c r="H191" s="241" t="s">
        <v>169</v>
      </c>
      <c r="I191" s="53" t="s">
        <v>61</v>
      </c>
      <c r="J191" s="52" t="s">
        <v>61</v>
      </c>
      <c r="K191" s="52" t="s">
        <v>61</v>
      </c>
      <c r="L191" s="52" t="s">
        <v>61</v>
      </c>
      <c r="M191" s="451" t="s">
        <v>61</v>
      </c>
      <c r="N191" s="52" t="s">
        <v>61</v>
      </c>
      <c r="O191" s="103" t="s">
        <v>61</v>
      </c>
      <c r="P191" s="241" t="s">
        <v>61</v>
      </c>
      <c r="Q191" s="451" t="s">
        <v>61</v>
      </c>
      <c r="R191" s="58" t="s">
        <v>61</v>
      </c>
      <c r="S191" s="52" t="s">
        <v>61</v>
      </c>
      <c r="T191" s="58" t="s">
        <v>61</v>
      </c>
      <c r="U191" s="52" t="s">
        <v>61</v>
      </c>
      <c r="V191" s="58" t="s">
        <v>61</v>
      </c>
      <c r="W191" s="77" t="s">
        <v>61</v>
      </c>
      <c r="X191" s="133" t="s">
        <v>61</v>
      </c>
      <c r="Y191" s="77" t="s">
        <v>61</v>
      </c>
      <c r="Z191" s="133" t="s">
        <v>61</v>
      </c>
      <c r="AA191" s="77" t="s">
        <v>61</v>
      </c>
      <c r="AB191" s="133" t="s">
        <v>61</v>
      </c>
      <c r="AC191" t="s">
        <v>61</v>
      </c>
      <c r="AD191" s="52"/>
      <c r="AE191" s="58"/>
      <c r="AF191" s="58" t="s">
        <v>61</v>
      </c>
      <c r="AG191" s="58" t="s">
        <v>61</v>
      </c>
      <c r="AH191" s="1">
        <v>2021</v>
      </c>
      <c r="AK191" s="241" t="s">
        <v>150</v>
      </c>
    </row>
    <row r="192" spans="1:45" hidden="1">
      <c r="A192" t="s">
        <v>288</v>
      </c>
      <c r="B192" s="1" t="s">
        <v>141</v>
      </c>
      <c r="C192" s="5">
        <v>2021</v>
      </c>
      <c r="D192" s="240" t="s">
        <v>168</v>
      </c>
      <c r="E192" s="52" t="s">
        <v>61</v>
      </c>
      <c r="F192" s="442" t="s">
        <v>61</v>
      </c>
      <c r="G192" s="52" t="s">
        <v>61</v>
      </c>
      <c r="H192" s="241" t="s">
        <v>169</v>
      </c>
      <c r="I192" s="53" t="s">
        <v>61</v>
      </c>
      <c r="J192" s="52" t="s">
        <v>61</v>
      </c>
      <c r="K192" s="52" t="s">
        <v>61</v>
      </c>
      <c r="L192" s="52" t="s">
        <v>61</v>
      </c>
      <c r="M192" s="451" t="s">
        <v>61</v>
      </c>
      <c r="N192" s="52" t="s">
        <v>61</v>
      </c>
      <c r="O192" s="103" t="s">
        <v>61</v>
      </c>
      <c r="P192" s="241" t="s">
        <v>61</v>
      </c>
      <c r="Q192" s="451" t="s">
        <v>61</v>
      </c>
      <c r="R192" s="58" t="s">
        <v>61</v>
      </c>
      <c r="S192" s="52" t="s">
        <v>61</v>
      </c>
      <c r="T192" s="58" t="s">
        <v>61</v>
      </c>
      <c r="U192" s="52" t="s">
        <v>61</v>
      </c>
      <c r="V192" s="58" t="s">
        <v>61</v>
      </c>
      <c r="W192" s="77" t="s">
        <v>61</v>
      </c>
      <c r="X192" s="133" t="s">
        <v>61</v>
      </c>
      <c r="Y192" s="77" t="s">
        <v>61</v>
      </c>
      <c r="Z192" s="133" t="s">
        <v>61</v>
      </c>
      <c r="AA192" s="77" t="s">
        <v>61</v>
      </c>
      <c r="AB192" s="133" t="s">
        <v>61</v>
      </c>
      <c r="AC192" t="s">
        <v>61</v>
      </c>
      <c r="AD192" s="52"/>
      <c r="AE192" s="58"/>
      <c r="AF192" s="58" t="s">
        <v>61</v>
      </c>
      <c r="AG192" s="58" t="s">
        <v>61</v>
      </c>
      <c r="AH192" s="1">
        <v>2022</v>
      </c>
      <c r="AK192" s="241" t="s">
        <v>150</v>
      </c>
    </row>
    <row r="193" spans="1:45" s="11" customFormat="1" hidden="1">
      <c r="A193" s="11" t="s">
        <v>288</v>
      </c>
      <c r="B193" s="12" t="s">
        <v>141</v>
      </c>
      <c r="C193" s="4">
        <v>2022</v>
      </c>
      <c r="D193" s="867" t="s">
        <v>168</v>
      </c>
      <c r="E193" s="96" t="s">
        <v>61</v>
      </c>
      <c r="F193" s="671" t="s">
        <v>61</v>
      </c>
      <c r="G193" s="96" t="s">
        <v>61</v>
      </c>
      <c r="H193" s="868" t="s">
        <v>169</v>
      </c>
      <c r="I193" s="55" t="s">
        <v>61</v>
      </c>
      <c r="J193" s="96" t="s">
        <v>61</v>
      </c>
      <c r="K193" s="96" t="s">
        <v>61</v>
      </c>
      <c r="L193" s="96" t="s">
        <v>61</v>
      </c>
      <c r="M193" s="869" t="s">
        <v>61</v>
      </c>
      <c r="N193" s="96" t="s">
        <v>61</v>
      </c>
      <c r="O193" s="870" t="s">
        <v>61</v>
      </c>
      <c r="P193" s="868" t="s">
        <v>61</v>
      </c>
      <c r="Q193" s="869" t="s">
        <v>61</v>
      </c>
      <c r="R193" s="95" t="s">
        <v>61</v>
      </c>
      <c r="S193" s="96" t="s">
        <v>61</v>
      </c>
      <c r="T193" s="95" t="s">
        <v>61</v>
      </c>
      <c r="U193" s="96" t="s">
        <v>61</v>
      </c>
      <c r="V193" s="95" t="s">
        <v>61</v>
      </c>
      <c r="W193" s="694" t="s">
        <v>61</v>
      </c>
      <c r="X193" s="674" t="s">
        <v>61</v>
      </c>
      <c r="Y193" s="694" t="s">
        <v>61</v>
      </c>
      <c r="Z193" s="674" t="s">
        <v>61</v>
      </c>
      <c r="AA193" s="694" t="s">
        <v>61</v>
      </c>
      <c r="AB193" s="674" t="s">
        <v>61</v>
      </c>
      <c r="AC193" s="11" t="s">
        <v>61</v>
      </c>
      <c r="AD193" s="96"/>
      <c r="AE193" s="95"/>
      <c r="AF193" s="95" t="s">
        <v>61</v>
      </c>
      <c r="AG193" s="95" t="s">
        <v>61</v>
      </c>
      <c r="AH193" s="12">
        <v>2023</v>
      </c>
      <c r="AI193" s="95"/>
      <c r="AJ193" s="95"/>
      <c r="AK193" s="868" t="s">
        <v>150</v>
      </c>
      <c r="AL193" s="12"/>
      <c r="AM193" s="12"/>
      <c r="AN193" s="12"/>
      <c r="AO193" s="12"/>
      <c r="AQ193" s="12"/>
      <c r="AS193" s="12"/>
    </row>
    <row r="194" spans="1:45" hidden="1">
      <c r="A194" s="52" t="s">
        <v>8</v>
      </c>
      <c r="B194" s="58" t="s">
        <v>102</v>
      </c>
      <c r="C194" s="51">
        <v>2016</v>
      </c>
      <c r="D194" s="240" t="s">
        <v>168</v>
      </c>
      <c r="E194" s="52" t="s">
        <v>61</v>
      </c>
      <c r="F194" s="442" t="s">
        <v>61</v>
      </c>
      <c r="G194" s="52" t="s">
        <v>61</v>
      </c>
      <c r="H194" s="241" t="s">
        <v>169</v>
      </c>
      <c r="I194" s="53" t="s">
        <v>61</v>
      </c>
      <c r="J194" s="52" t="s">
        <v>61</v>
      </c>
      <c r="K194" s="52" t="s">
        <v>61</v>
      </c>
      <c r="L194" s="52" t="s">
        <v>61</v>
      </c>
      <c r="M194" s="451" t="s">
        <v>61</v>
      </c>
      <c r="N194" s="52" t="s">
        <v>61</v>
      </c>
      <c r="O194" s="103" t="s">
        <v>61</v>
      </c>
      <c r="P194" s="241" t="s">
        <v>61</v>
      </c>
      <c r="Q194" s="451" t="s">
        <v>61</v>
      </c>
      <c r="R194" s="58" t="s">
        <v>61</v>
      </c>
      <c r="S194" s="52" t="s">
        <v>61</v>
      </c>
      <c r="T194" s="58" t="s">
        <v>61</v>
      </c>
      <c r="U194" s="52" t="s">
        <v>61</v>
      </c>
      <c r="V194" s="58" t="s">
        <v>61</v>
      </c>
      <c r="W194" s="77" t="s">
        <v>61</v>
      </c>
      <c r="X194" s="133" t="s">
        <v>61</v>
      </c>
      <c r="Y194" s="77" t="s">
        <v>61</v>
      </c>
      <c r="Z194" s="133" t="s">
        <v>61</v>
      </c>
      <c r="AA194" s="77" t="s">
        <v>61</v>
      </c>
      <c r="AB194" s="133" t="s">
        <v>61</v>
      </c>
      <c r="AC194" t="s">
        <v>61</v>
      </c>
      <c r="AD194" s="52"/>
      <c r="AE194" s="58"/>
      <c r="AF194" s="58" t="s">
        <v>61</v>
      </c>
      <c r="AG194" s="58" t="s">
        <v>61</v>
      </c>
      <c r="AH194" s="863">
        <v>2017</v>
      </c>
      <c r="AI194" s="58" t="s">
        <v>289</v>
      </c>
      <c r="AJ194" s="58"/>
      <c r="AK194" s="241" t="s">
        <v>150</v>
      </c>
    </row>
    <row r="195" spans="1:45" hidden="1">
      <c r="A195" s="52" t="s">
        <v>8</v>
      </c>
      <c r="B195" s="58" t="s">
        <v>102</v>
      </c>
      <c r="C195" s="51">
        <v>2017</v>
      </c>
      <c r="D195" s="240" t="s">
        <v>168</v>
      </c>
      <c r="E195" s="52" t="s">
        <v>61</v>
      </c>
      <c r="F195" s="442" t="s">
        <v>61</v>
      </c>
      <c r="G195" s="52" t="s">
        <v>61</v>
      </c>
      <c r="H195" s="241" t="s">
        <v>169</v>
      </c>
      <c r="I195" s="53" t="s">
        <v>61</v>
      </c>
      <c r="J195" s="52" t="s">
        <v>61</v>
      </c>
      <c r="K195" s="52" t="s">
        <v>61</v>
      </c>
      <c r="L195" s="52" t="s">
        <v>61</v>
      </c>
      <c r="M195" s="451" t="s">
        <v>61</v>
      </c>
      <c r="N195" s="52" t="s">
        <v>61</v>
      </c>
      <c r="O195" s="103" t="s">
        <v>61</v>
      </c>
      <c r="P195" s="241" t="s">
        <v>61</v>
      </c>
      <c r="Q195" s="451" t="s">
        <v>61</v>
      </c>
      <c r="R195" s="58" t="s">
        <v>61</v>
      </c>
      <c r="S195" s="52" t="s">
        <v>61</v>
      </c>
      <c r="T195" s="58" t="s">
        <v>61</v>
      </c>
      <c r="U195" s="52" t="s">
        <v>61</v>
      </c>
      <c r="V195" s="58" t="s">
        <v>61</v>
      </c>
      <c r="W195" s="77" t="s">
        <v>61</v>
      </c>
      <c r="X195" s="133" t="s">
        <v>61</v>
      </c>
      <c r="Y195" s="77" t="s">
        <v>61</v>
      </c>
      <c r="Z195" s="133" t="s">
        <v>61</v>
      </c>
      <c r="AA195" s="77" t="s">
        <v>61</v>
      </c>
      <c r="AB195" s="133" t="s">
        <v>61</v>
      </c>
      <c r="AC195" t="s">
        <v>61</v>
      </c>
      <c r="AD195" s="52"/>
      <c r="AE195" s="58"/>
      <c r="AF195" s="58" t="s">
        <v>61</v>
      </c>
      <c r="AG195" s="58" t="s">
        <v>61</v>
      </c>
      <c r="AH195" s="58">
        <v>2018</v>
      </c>
      <c r="AI195" s="58" t="s">
        <v>289</v>
      </c>
      <c r="AJ195" s="58"/>
      <c r="AK195" s="241" t="s">
        <v>150</v>
      </c>
    </row>
    <row r="196" spans="1:45" hidden="1">
      <c r="A196" s="52" t="s">
        <v>8</v>
      </c>
      <c r="B196" s="58" t="s">
        <v>102</v>
      </c>
      <c r="C196" s="51">
        <v>2018</v>
      </c>
      <c r="D196" s="240" t="s">
        <v>168</v>
      </c>
      <c r="E196" s="52" t="s">
        <v>61</v>
      </c>
      <c r="F196" s="442" t="s">
        <v>61</v>
      </c>
      <c r="G196" s="52" t="s">
        <v>61</v>
      </c>
      <c r="H196" s="241" t="s">
        <v>169</v>
      </c>
      <c r="I196" s="53" t="s">
        <v>61</v>
      </c>
      <c r="J196" s="52" t="s">
        <v>61</v>
      </c>
      <c r="K196" s="52" t="s">
        <v>61</v>
      </c>
      <c r="L196" s="52" t="s">
        <v>61</v>
      </c>
      <c r="M196" s="451" t="s">
        <v>61</v>
      </c>
      <c r="N196" s="52" t="s">
        <v>61</v>
      </c>
      <c r="O196" s="103" t="s">
        <v>61</v>
      </c>
      <c r="P196" s="241" t="s">
        <v>61</v>
      </c>
      <c r="Q196" s="451" t="s">
        <v>61</v>
      </c>
      <c r="R196" s="58" t="s">
        <v>61</v>
      </c>
      <c r="S196" s="52" t="s">
        <v>61</v>
      </c>
      <c r="T196" s="58" t="s">
        <v>61</v>
      </c>
      <c r="U196" s="52" t="s">
        <v>61</v>
      </c>
      <c r="V196" s="58" t="s">
        <v>61</v>
      </c>
      <c r="W196" s="77" t="s">
        <v>61</v>
      </c>
      <c r="X196" s="133" t="s">
        <v>61</v>
      </c>
      <c r="Y196" s="77" t="s">
        <v>61</v>
      </c>
      <c r="Z196" s="133" t="s">
        <v>61</v>
      </c>
      <c r="AA196" s="77" t="s">
        <v>61</v>
      </c>
      <c r="AB196" s="133" t="s">
        <v>61</v>
      </c>
      <c r="AC196" t="s">
        <v>61</v>
      </c>
      <c r="AD196" s="52"/>
      <c r="AE196" s="58"/>
      <c r="AF196" s="58" t="s">
        <v>61</v>
      </c>
      <c r="AG196" s="58" t="s">
        <v>61</v>
      </c>
      <c r="AH196" s="58">
        <v>2019</v>
      </c>
      <c r="AI196" s="58" t="s">
        <v>289</v>
      </c>
      <c r="AJ196" s="58"/>
      <c r="AK196" s="241" t="s">
        <v>150</v>
      </c>
    </row>
    <row r="197" spans="1:45" hidden="1">
      <c r="A197" s="52" t="s">
        <v>8</v>
      </c>
      <c r="B197" s="58" t="s">
        <v>102</v>
      </c>
      <c r="C197" s="51">
        <v>2019</v>
      </c>
      <c r="D197" s="240" t="s">
        <v>168</v>
      </c>
      <c r="E197" s="52" t="s">
        <v>61</v>
      </c>
      <c r="F197" s="442" t="s">
        <v>61</v>
      </c>
      <c r="G197" s="52" t="s">
        <v>61</v>
      </c>
      <c r="H197" s="241" t="s">
        <v>169</v>
      </c>
      <c r="I197" s="53" t="s">
        <v>61</v>
      </c>
      <c r="J197" s="52" t="s">
        <v>61</v>
      </c>
      <c r="K197" s="52" t="s">
        <v>61</v>
      </c>
      <c r="L197" s="52" t="s">
        <v>61</v>
      </c>
      <c r="M197" s="451" t="s">
        <v>61</v>
      </c>
      <c r="N197" s="52" t="s">
        <v>61</v>
      </c>
      <c r="O197" s="103" t="s">
        <v>61</v>
      </c>
      <c r="P197" s="241" t="s">
        <v>61</v>
      </c>
      <c r="Q197" s="451" t="s">
        <v>61</v>
      </c>
      <c r="R197" s="58" t="s">
        <v>61</v>
      </c>
      <c r="S197" s="52" t="s">
        <v>61</v>
      </c>
      <c r="T197" s="58" t="s">
        <v>61</v>
      </c>
      <c r="U197" s="52" t="s">
        <v>61</v>
      </c>
      <c r="V197" s="58" t="s">
        <v>61</v>
      </c>
      <c r="W197" s="77" t="s">
        <v>61</v>
      </c>
      <c r="X197" s="133" t="s">
        <v>61</v>
      </c>
      <c r="Y197" s="77" t="s">
        <v>61</v>
      </c>
      <c r="Z197" s="133" t="s">
        <v>61</v>
      </c>
      <c r="AA197" s="77" t="s">
        <v>61</v>
      </c>
      <c r="AB197" s="133" t="s">
        <v>61</v>
      </c>
      <c r="AC197" t="s">
        <v>61</v>
      </c>
      <c r="AD197" s="52"/>
      <c r="AE197" s="58"/>
      <c r="AF197" s="58" t="s">
        <v>61</v>
      </c>
      <c r="AG197" s="58" t="s">
        <v>61</v>
      </c>
      <c r="AH197" s="58">
        <v>2020</v>
      </c>
      <c r="AI197" s="58" t="s">
        <v>289</v>
      </c>
      <c r="AJ197" s="58"/>
      <c r="AK197" s="241" t="s">
        <v>150</v>
      </c>
    </row>
    <row r="198" spans="1:45" hidden="1">
      <c r="A198" s="52" t="s">
        <v>8</v>
      </c>
      <c r="B198" s="58" t="s">
        <v>102</v>
      </c>
      <c r="C198" s="51">
        <v>2020</v>
      </c>
      <c r="D198" s="240" t="s">
        <v>168</v>
      </c>
      <c r="E198" s="52" t="s">
        <v>61</v>
      </c>
      <c r="F198" s="442" t="s">
        <v>61</v>
      </c>
      <c r="G198" s="52" t="s">
        <v>61</v>
      </c>
      <c r="H198" s="241" t="s">
        <v>169</v>
      </c>
      <c r="I198" s="53" t="s">
        <v>61</v>
      </c>
      <c r="J198" s="52" t="s">
        <v>61</v>
      </c>
      <c r="K198" s="52" t="s">
        <v>61</v>
      </c>
      <c r="L198" s="52" t="s">
        <v>61</v>
      </c>
      <c r="M198" s="451" t="s">
        <v>61</v>
      </c>
      <c r="N198" s="52" t="s">
        <v>61</v>
      </c>
      <c r="O198" s="103" t="s">
        <v>61</v>
      </c>
      <c r="P198" s="241" t="s">
        <v>61</v>
      </c>
      <c r="Q198" s="451" t="s">
        <v>61</v>
      </c>
      <c r="R198" s="58" t="s">
        <v>61</v>
      </c>
      <c r="S198" s="52" t="s">
        <v>61</v>
      </c>
      <c r="T198" s="58" t="s">
        <v>61</v>
      </c>
      <c r="U198" s="52" t="s">
        <v>61</v>
      </c>
      <c r="V198" s="58" t="s">
        <v>61</v>
      </c>
      <c r="W198" s="77" t="s">
        <v>61</v>
      </c>
      <c r="X198" s="133" t="s">
        <v>61</v>
      </c>
      <c r="Y198" s="77" t="s">
        <v>61</v>
      </c>
      <c r="Z198" s="133" t="s">
        <v>61</v>
      </c>
      <c r="AA198" s="77" t="s">
        <v>61</v>
      </c>
      <c r="AB198" s="133" t="s">
        <v>61</v>
      </c>
      <c r="AC198" t="s">
        <v>61</v>
      </c>
      <c r="AD198" s="52"/>
      <c r="AE198" s="58"/>
      <c r="AF198" s="58" t="s">
        <v>61</v>
      </c>
      <c r="AG198" s="58" t="s">
        <v>61</v>
      </c>
      <c r="AH198" s="58">
        <v>2021</v>
      </c>
      <c r="AI198" s="66" t="s">
        <v>289</v>
      </c>
      <c r="AJ198" s="66"/>
      <c r="AK198" s="241" t="s">
        <v>150</v>
      </c>
    </row>
    <row r="199" spans="1:45" hidden="1">
      <c r="A199" s="52" t="s">
        <v>8</v>
      </c>
      <c r="B199" s="58" t="s">
        <v>102</v>
      </c>
      <c r="C199" s="51">
        <v>2021</v>
      </c>
      <c r="D199" s="240" t="s">
        <v>168</v>
      </c>
      <c r="E199" s="52" t="s">
        <v>61</v>
      </c>
      <c r="F199" s="442" t="s">
        <v>61</v>
      </c>
      <c r="G199" s="52" t="s">
        <v>61</v>
      </c>
      <c r="H199" s="241" t="s">
        <v>169</v>
      </c>
      <c r="I199" s="53" t="s">
        <v>61</v>
      </c>
      <c r="J199" s="52" t="s">
        <v>61</v>
      </c>
      <c r="K199" s="52" t="s">
        <v>61</v>
      </c>
      <c r="L199" s="52" t="s">
        <v>61</v>
      </c>
      <c r="M199" s="451" t="s">
        <v>61</v>
      </c>
      <c r="N199" s="52" t="s">
        <v>61</v>
      </c>
      <c r="O199" s="103" t="s">
        <v>61</v>
      </c>
      <c r="P199" s="241" t="s">
        <v>61</v>
      </c>
      <c r="Q199" s="451" t="s">
        <v>61</v>
      </c>
      <c r="R199" s="58" t="s">
        <v>61</v>
      </c>
      <c r="S199" s="52" t="s">
        <v>61</v>
      </c>
      <c r="T199" s="58" t="s">
        <v>61</v>
      </c>
      <c r="U199" s="52" t="s">
        <v>61</v>
      </c>
      <c r="V199" s="58" t="s">
        <v>61</v>
      </c>
      <c r="W199" s="77" t="s">
        <v>61</v>
      </c>
      <c r="X199" s="133" t="s">
        <v>61</v>
      </c>
      <c r="Y199" s="77" t="s">
        <v>61</v>
      </c>
      <c r="Z199" s="133" t="s">
        <v>61</v>
      </c>
      <c r="AA199" s="77" t="s">
        <v>61</v>
      </c>
      <c r="AB199" s="133" t="s">
        <v>61</v>
      </c>
      <c r="AC199" t="s">
        <v>61</v>
      </c>
      <c r="AD199" s="52"/>
      <c r="AE199" s="58"/>
      <c r="AF199" s="58" t="s">
        <v>61</v>
      </c>
      <c r="AG199" s="58" t="s">
        <v>61</v>
      </c>
      <c r="AH199" s="58">
        <v>2022</v>
      </c>
      <c r="AI199" s="58" t="s">
        <v>289</v>
      </c>
      <c r="AJ199" s="58"/>
      <c r="AK199" s="241" t="s">
        <v>150</v>
      </c>
    </row>
    <row r="200" spans="1:45" hidden="1">
      <c r="A200" s="52" t="s">
        <v>8</v>
      </c>
      <c r="B200" s="58" t="s">
        <v>102</v>
      </c>
      <c r="C200" s="51">
        <v>2022</v>
      </c>
      <c r="D200" s="240" t="s">
        <v>142</v>
      </c>
      <c r="E200" s="104" t="s">
        <v>168</v>
      </c>
      <c r="F200" s="442" t="s">
        <v>61</v>
      </c>
      <c r="G200" s="52" t="s">
        <v>174</v>
      </c>
      <c r="H200" s="241" t="s">
        <v>290</v>
      </c>
      <c r="I200" s="53" t="s">
        <v>61</v>
      </c>
      <c r="J200" s="235"/>
      <c r="K200" s="235" t="s">
        <v>61</v>
      </c>
      <c r="L200" s="235" t="s">
        <v>61</v>
      </c>
      <c r="M200" s="235" t="s">
        <v>61</v>
      </c>
      <c r="N200" s="235" t="s">
        <v>61</v>
      </c>
      <c r="O200" s="235" t="s">
        <v>61</v>
      </c>
      <c r="P200" s="836" t="s">
        <v>61</v>
      </c>
      <c r="Q200" s="235" t="s">
        <v>61</v>
      </c>
      <c r="R200" s="644" t="s">
        <v>61</v>
      </c>
      <c r="S200" s="235" t="s">
        <v>61</v>
      </c>
      <c r="T200" s="644" t="s">
        <v>61</v>
      </c>
      <c r="U200" s="235" t="s">
        <v>61</v>
      </c>
      <c r="V200" s="644" t="s">
        <v>61</v>
      </c>
      <c r="W200" s="796" t="s">
        <v>61</v>
      </c>
      <c r="X200" s="120" t="s">
        <v>61</v>
      </c>
      <c r="Y200" s="796" t="s">
        <v>61</v>
      </c>
      <c r="Z200" s="120" t="s">
        <v>61</v>
      </c>
      <c r="AA200" s="796" t="s">
        <v>61</v>
      </c>
      <c r="AB200" s="120" t="s">
        <v>61</v>
      </c>
      <c r="AC200" t="s">
        <v>61</v>
      </c>
      <c r="AD200" s="235"/>
      <c r="AE200" s="644"/>
      <c r="AF200" s="58" t="s">
        <v>61</v>
      </c>
      <c r="AG200" s="644" t="s">
        <v>61</v>
      </c>
      <c r="AH200" s="58">
        <v>2023</v>
      </c>
      <c r="AI200" s="58" t="s">
        <v>289</v>
      </c>
      <c r="AJ200" s="58"/>
      <c r="AK200" s="241" t="s">
        <v>150</v>
      </c>
      <c r="AR200" t="e">
        <f>Y200-Y199</f>
        <v>#VALUE!</v>
      </c>
    </row>
    <row r="201" spans="1:45" s="11" customFormat="1" hidden="1">
      <c r="A201" s="96" t="s">
        <v>8</v>
      </c>
      <c r="B201" s="95" t="s">
        <v>102</v>
      </c>
      <c r="C201" s="47">
        <v>2023</v>
      </c>
      <c r="D201" s="867" t="s">
        <v>142</v>
      </c>
      <c r="E201" s="214" t="s">
        <v>168</v>
      </c>
      <c r="F201" s="671" t="s">
        <v>61</v>
      </c>
      <c r="G201" s="96" t="s">
        <v>174</v>
      </c>
      <c r="H201" s="868" t="s">
        <v>290</v>
      </c>
      <c r="I201" s="55" t="s">
        <v>61</v>
      </c>
      <c r="J201" s="679" t="s">
        <v>61</v>
      </c>
      <c r="K201" s="679" t="s">
        <v>61</v>
      </c>
      <c r="L201" s="679" t="s">
        <v>61</v>
      </c>
      <c r="M201" s="874" t="s">
        <v>61</v>
      </c>
      <c r="N201" s="679" t="s">
        <v>61</v>
      </c>
      <c r="O201" s="875" t="s">
        <v>61</v>
      </c>
      <c r="P201" s="876" t="s">
        <v>61</v>
      </c>
      <c r="Q201" s="874" t="s">
        <v>61</v>
      </c>
      <c r="R201" s="678" t="s">
        <v>61</v>
      </c>
      <c r="S201" s="679" t="s">
        <v>61</v>
      </c>
      <c r="T201" s="678" t="s">
        <v>61</v>
      </c>
      <c r="U201" s="679" t="s">
        <v>61</v>
      </c>
      <c r="V201" s="678" t="s">
        <v>61</v>
      </c>
      <c r="W201" s="877" t="s">
        <v>61</v>
      </c>
      <c r="X201" s="681" t="s">
        <v>61</v>
      </c>
      <c r="Y201" s="877" t="s">
        <v>61</v>
      </c>
      <c r="Z201" s="681" t="s">
        <v>61</v>
      </c>
      <c r="AA201" s="877" t="s">
        <v>61</v>
      </c>
      <c r="AB201" s="681" t="s">
        <v>61</v>
      </c>
      <c r="AC201" s="11" t="s">
        <v>61</v>
      </c>
      <c r="AD201" s="679"/>
      <c r="AE201" s="678"/>
      <c r="AF201" s="95" t="s">
        <v>61</v>
      </c>
      <c r="AG201" s="678" t="s">
        <v>61</v>
      </c>
      <c r="AH201" s="95">
        <v>2023</v>
      </c>
      <c r="AI201" s="95" t="s">
        <v>289</v>
      </c>
      <c r="AJ201" s="95"/>
      <c r="AK201" s="868" t="s">
        <v>165</v>
      </c>
      <c r="AL201" s="12"/>
      <c r="AM201" s="12"/>
      <c r="AN201" s="12"/>
      <c r="AO201" s="12"/>
      <c r="AQ201" s="12"/>
      <c r="AS201" s="12"/>
    </row>
    <row r="202" spans="1:45" hidden="1">
      <c r="A202" s="52" t="s">
        <v>24</v>
      </c>
      <c r="B202" s="58" t="s">
        <v>102</v>
      </c>
      <c r="C202" s="51">
        <v>2016</v>
      </c>
      <c r="D202" s="240" t="s">
        <v>168</v>
      </c>
      <c r="E202" s="52" t="s">
        <v>61</v>
      </c>
      <c r="F202" s="442" t="s">
        <v>61</v>
      </c>
      <c r="G202" s="52" t="s">
        <v>61</v>
      </c>
      <c r="H202" s="241" t="s">
        <v>169</v>
      </c>
      <c r="I202" s="53" t="s">
        <v>61</v>
      </c>
      <c r="J202" s="52" t="s">
        <v>61</v>
      </c>
      <c r="K202" s="52" t="s">
        <v>61</v>
      </c>
      <c r="L202" s="52" t="s">
        <v>61</v>
      </c>
      <c r="M202" s="451" t="s">
        <v>61</v>
      </c>
      <c r="N202" s="52" t="s">
        <v>61</v>
      </c>
      <c r="O202" s="103" t="s">
        <v>61</v>
      </c>
      <c r="P202" s="241" t="s">
        <v>61</v>
      </c>
      <c r="Q202" s="451" t="s">
        <v>61</v>
      </c>
      <c r="R202" s="642" t="s">
        <v>61</v>
      </c>
      <c r="S202" s="52" t="s">
        <v>61</v>
      </c>
      <c r="T202" s="58" t="s">
        <v>61</v>
      </c>
      <c r="U202" s="52" t="s">
        <v>61</v>
      </c>
      <c r="V202" s="58" t="s">
        <v>61</v>
      </c>
      <c r="W202" s="77" t="s">
        <v>61</v>
      </c>
      <c r="X202" s="133" t="s">
        <v>61</v>
      </c>
      <c r="Y202" s="77" t="s">
        <v>61</v>
      </c>
      <c r="Z202" s="133" t="s">
        <v>61</v>
      </c>
      <c r="AA202" s="77" t="s">
        <v>61</v>
      </c>
      <c r="AB202" s="133" t="s">
        <v>61</v>
      </c>
      <c r="AC202" t="s">
        <v>61</v>
      </c>
      <c r="AD202" s="52"/>
      <c r="AE202" s="58"/>
      <c r="AF202" s="58" t="s">
        <v>61</v>
      </c>
      <c r="AG202" s="58" t="s">
        <v>61</v>
      </c>
      <c r="AH202" s="863">
        <v>2017</v>
      </c>
      <c r="AI202" s="58" t="s">
        <v>291</v>
      </c>
      <c r="AJ202" s="58"/>
      <c r="AK202" s="241" t="s">
        <v>150</v>
      </c>
    </row>
    <row r="203" spans="1:45" hidden="1">
      <c r="A203" s="52" t="s">
        <v>24</v>
      </c>
      <c r="B203" s="58" t="s">
        <v>102</v>
      </c>
      <c r="C203" s="51">
        <v>2017</v>
      </c>
      <c r="D203" s="240" t="s">
        <v>168</v>
      </c>
      <c r="E203" s="52" t="s">
        <v>61</v>
      </c>
      <c r="F203" s="442" t="s">
        <v>61</v>
      </c>
      <c r="G203" s="52" t="s">
        <v>61</v>
      </c>
      <c r="H203" s="241" t="s">
        <v>169</v>
      </c>
      <c r="I203" s="53" t="s">
        <v>61</v>
      </c>
      <c r="J203" s="52" t="s">
        <v>61</v>
      </c>
      <c r="K203" s="52" t="s">
        <v>61</v>
      </c>
      <c r="L203" s="52" t="s">
        <v>61</v>
      </c>
      <c r="M203" s="451" t="s">
        <v>61</v>
      </c>
      <c r="N203" s="52" t="s">
        <v>61</v>
      </c>
      <c r="O203" s="103" t="s">
        <v>61</v>
      </c>
      <c r="P203" s="241" t="s">
        <v>61</v>
      </c>
      <c r="Q203" s="451" t="s">
        <v>61</v>
      </c>
      <c r="R203" s="642" t="s">
        <v>61</v>
      </c>
      <c r="S203" s="52" t="s">
        <v>61</v>
      </c>
      <c r="T203" s="58" t="s">
        <v>61</v>
      </c>
      <c r="U203" s="52" t="s">
        <v>61</v>
      </c>
      <c r="V203" s="58" t="s">
        <v>61</v>
      </c>
      <c r="W203" s="77" t="s">
        <v>61</v>
      </c>
      <c r="X203" s="133" t="s">
        <v>61</v>
      </c>
      <c r="Y203" s="77" t="s">
        <v>61</v>
      </c>
      <c r="Z203" s="133" t="s">
        <v>61</v>
      </c>
      <c r="AA203" s="77" t="s">
        <v>61</v>
      </c>
      <c r="AB203" s="133" t="s">
        <v>61</v>
      </c>
      <c r="AC203" t="s">
        <v>61</v>
      </c>
      <c r="AD203" s="52"/>
      <c r="AE203" s="58"/>
      <c r="AF203" s="58" t="s">
        <v>61</v>
      </c>
      <c r="AG203" s="58" t="s">
        <v>61</v>
      </c>
      <c r="AH203" s="58">
        <v>2018</v>
      </c>
      <c r="AI203" s="58" t="s">
        <v>291</v>
      </c>
      <c r="AJ203" s="58"/>
      <c r="AK203" s="241" t="s">
        <v>150</v>
      </c>
    </row>
    <row r="204" spans="1:45" hidden="1">
      <c r="A204" s="52" t="s">
        <v>24</v>
      </c>
      <c r="B204" s="58" t="s">
        <v>102</v>
      </c>
      <c r="C204" s="51">
        <v>2018</v>
      </c>
      <c r="D204" s="240" t="s">
        <v>142</v>
      </c>
      <c r="E204" s="52" t="s">
        <v>142</v>
      </c>
      <c r="F204" s="442" t="s">
        <v>61</v>
      </c>
      <c r="G204" s="52" t="s">
        <v>170</v>
      </c>
      <c r="H204" s="241" t="s">
        <v>292</v>
      </c>
      <c r="I204" s="53" t="s">
        <v>176</v>
      </c>
      <c r="J204" s="52"/>
      <c r="K204" s="52"/>
      <c r="L204" s="52"/>
      <c r="M204" s="73">
        <v>1114266</v>
      </c>
      <c r="N204" s="60">
        <v>1114266</v>
      </c>
      <c r="O204" s="61">
        <v>1</v>
      </c>
      <c r="P204" s="241" t="s">
        <v>293</v>
      </c>
      <c r="Q204" s="73">
        <v>300000</v>
      </c>
      <c r="R204" s="689">
        <v>0.26923553262865418</v>
      </c>
      <c r="S204" s="60">
        <v>514266</v>
      </c>
      <c r="T204" s="63">
        <v>0.46152893474269158</v>
      </c>
      <c r="U204" s="60">
        <v>300000</v>
      </c>
      <c r="V204" s="63">
        <v>0.26923553262865418</v>
      </c>
      <c r="W204" s="77" t="s">
        <v>61</v>
      </c>
      <c r="X204" s="133" t="s">
        <v>61</v>
      </c>
      <c r="Y204" s="77" t="s">
        <v>61</v>
      </c>
      <c r="Z204" s="133" t="s">
        <v>61</v>
      </c>
      <c r="AA204" s="77" t="s">
        <v>61</v>
      </c>
      <c r="AB204" s="133" t="s">
        <v>61</v>
      </c>
      <c r="AC204" t="s">
        <v>161</v>
      </c>
      <c r="AD204" s="52"/>
      <c r="AE204" s="58"/>
      <c r="AF204" s="58" t="s">
        <v>61</v>
      </c>
      <c r="AG204" s="63"/>
      <c r="AH204" s="58">
        <v>2019</v>
      </c>
      <c r="AI204" s="58" t="s">
        <v>291</v>
      </c>
      <c r="AJ204" s="58"/>
      <c r="AK204" s="241" t="s">
        <v>150</v>
      </c>
    </row>
    <row r="205" spans="1:45" hidden="1">
      <c r="A205" s="52" t="s">
        <v>24</v>
      </c>
      <c r="B205" s="58" t="s">
        <v>102</v>
      </c>
      <c r="C205" s="51">
        <v>2019</v>
      </c>
      <c r="D205" s="240" t="s">
        <v>142</v>
      </c>
      <c r="E205" s="52" t="s">
        <v>142</v>
      </c>
      <c r="F205" s="442" t="s">
        <v>61</v>
      </c>
      <c r="G205" s="52" t="s">
        <v>170</v>
      </c>
      <c r="H205" s="241" t="s">
        <v>171</v>
      </c>
      <c r="I205" s="53" t="s">
        <v>294</v>
      </c>
      <c r="J205" s="52"/>
      <c r="K205" s="52"/>
      <c r="L205" s="52"/>
      <c r="M205" s="73">
        <v>1630903</v>
      </c>
      <c r="N205" s="60">
        <v>1630903</v>
      </c>
      <c r="O205" s="61">
        <v>1</v>
      </c>
      <c r="P205" s="241" t="s">
        <v>295</v>
      </c>
      <c r="Q205" s="73">
        <v>890635</v>
      </c>
      <c r="R205" s="689">
        <v>0.55000000000000004</v>
      </c>
      <c r="S205" s="60">
        <v>67359</v>
      </c>
      <c r="T205" s="63">
        <v>4.130165926483672E-2</v>
      </c>
      <c r="U205" s="60">
        <v>672909</v>
      </c>
      <c r="V205" s="63">
        <v>0.41259903256048952</v>
      </c>
      <c r="W205" s="77" t="s">
        <v>61</v>
      </c>
      <c r="X205" s="133" t="s">
        <v>61</v>
      </c>
      <c r="Y205" s="77" t="s">
        <v>61</v>
      </c>
      <c r="Z205" s="133" t="s">
        <v>61</v>
      </c>
      <c r="AA205" s="77" t="s">
        <v>61</v>
      </c>
      <c r="AB205" s="133" t="s">
        <v>61</v>
      </c>
      <c r="AC205" t="s">
        <v>161</v>
      </c>
      <c r="AD205" s="52"/>
      <c r="AE205" s="58"/>
      <c r="AF205" s="58" t="s">
        <v>61</v>
      </c>
      <c r="AG205" s="63"/>
      <c r="AH205" s="58">
        <v>2020</v>
      </c>
      <c r="AI205" s="58" t="s">
        <v>291</v>
      </c>
      <c r="AJ205" s="58"/>
      <c r="AK205" s="241" t="s">
        <v>150</v>
      </c>
    </row>
    <row r="206" spans="1:45" hidden="1">
      <c r="A206" s="52" t="s">
        <v>24</v>
      </c>
      <c r="B206" s="58" t="s">
        <v>102</v>
      </c>
      <c r="C206" s="51">
        <v>2020</v>
      </c>
      <c r="D206" s="240" t="s">
        <v>142</v>
      </c>
      <c r="E206" s="104" t="s">
        <v>168</v>
      </c>
      <c r="F206" s="442" t="s">
        <v>61</v>
      </c>
      <c r="G206" s="52" t="s">
        <v>170</v>
      </c>
      <c r="H206" s="241" t="s">
        <v>296</v>
      </c>
      <c r="I206" s="53" t="s">
        <v>61</v>
      </c>
      <c r="J206" s="81" t="s">
        <v>172</v>
      </c>
      <c r="K206" s="81" t="s">
        <v>61</v>
      </c>
      <c r="L206" s="81" t="s">
        <v>61</v>
      </c>
      <c r="M206" s="81" t="s">
        <v>61</v>
      </c>
      <c r="N206" s="81" t="s">
        <v>61</v>
      </c>
      <c r="O206" s="81" t="s">
        <v>61</v>
      </c>
      <c r="P206" s="836" t="s">
        <v>61</v>
      </c>
      <c r="Q206" s="81" t="s">
        <v>61</v>
      </c>
      <c r="R206" s="82" t="s">
        <v>61</v>
      </c>
      <c r="S206" s="235" t="s">
        <v>61</v>
      </c>
      <c r="T206" s="644" t="s">
        <v>61</v>
      </c>
      <c r="U206" s="235" t="s">
        <v>61</v>
      </c>
      <c r="V206" s="644" t="s">
        <v>61</v>
      </c>
      <c r="W206" s="784" t="s">
        <v>61</v>
      </c>
      <c r="X206" s="120" t="s">
        <v>61</v>
      </c>
      <c r="Y206" s="784" t="s">
        <v>61</v>
      </c>
      <c r="Z206" s="120" t="s">
        <v>61</v>
      </c>
      <c r="AA206" s="784" t="s">
        <v>61</v>
      </c>
      <c r="AB206" s="568" t="s">
        <v>61</v>
      </c>
      <c r="AC206" t="s">
        <v>61</v>
      </c>
      <c r="AD206" s="81"/>
      <c r="AE206" s="82"/>
      <c r="AF206" s="58" t="s">
        <v>61</v>
      </c>
      <c r="AG206" s="82" t="s">
        <v>61</v>
      </c>
      <c r="AH206" s="58">
        <v>2021</v>
      </c>
      <c r="AI206" s="58" t="s">
        <v>291</v>
      </c>
      <c r="AJ206" s="58"/>
      <c r="AK206" s="241" t="s">
        <v>150</v>
      </c>
    </row>
    <row r="207" spans="1:45" hidden="1">
      <c r="A207" s="52" t="s">
        <v>24</v>
      </c>
      <c r="B207" s="58" t="s">
        <v>102</v>
      </c>
      <c r="C207" s="51">
        <v>2021</v>
      </c>
      <c r="D207" s="240" t="s">
        <v>142</v>
      </c>
      <c r="E207" s="104" t="s">
        <v>168</v>
      </c>
      <c r="F207" s="442" t="s">
        <v>61</v>
      </c>
      <c r="G207" s="52" t="s">
        <v>170</v>
      </c>
      <c r="H207" s="241" t="s">
        <v>297</v>
      </c>
      <c r="I207" s="53" t="s">
        <v>61</v>
      </c>
      <c r="J207" s="81"/>
      <c r="K207" s="81" t="s">
        <v>61</v>
      </c>
      <c r="L207" s="81" t="s">
        <v>61</v>
      </c>
      <c r="M207" s="81" t="s">
        <v>61</v>
      </c>
      <c r="N207" s="81" t="s">
        <v>61</v>
      </c>
      <c r="O207" s="81" t="s">
        <v>61</v>
      </c>
      <c r="P207" s="836" t="s">
        <v>61</v>
      </c>
      <c r="Q207" s="81" t="s">
        <v>61</v>
      </c>
      <c r="R207" s="82" t="s">
        <v>61</v>
      </c>
      <c r="S207" s="235" t="s">
        <v>61</v>
      </c>
      <c r="T207" s="644" t="s">
        <v>61</v>
      </c>
      <c r="U207" s="235" t="s">
        <v>61</v>
      </c>
      <c r="V207" s="644" t="s">
        <v>61</v>
      </c>
      <c r="W207" s="784" t="s">
        <v>61</v>
      </c>
      <c r="X207" s="120" t="s">
        <v>61</v>
      </c>
      <c r="Y207" s="784" t="s">
        <v>61</v>
      </c>
      <c r="Z207" s="120" t="s">
        <v>61</v>
      </c>
      <c r="AA207" s="784" t="s">
        <v>61</v>
      </c>
      <c r="AB207" s="568" t="s">
        <v>61</v>
      </c>
      <c r="AC207" t="s">
        <v>61</v>
      </c>
      <c r="AD207" s="81"/>
      <c r="AE207" s="82"/>
      <c r="AF207" s="58" t="s">
        <v>61</v>
      </c>
      <c r="AG207" s="82" t="s">
        <v>61</v>
      </c>
      <c r="AH207" s="58">
        <v>2022</v>
      </c>
      <c r="AI207" s="58" t="s">
        <v>291</v>
      </c>
      <c r="AJ207" s="58"/>
      <c r="AK207" s="241" t="s">
        <v>150</v>
      </c>
    </row>
    <row r="208" spans="1:45" hidden="1">
      <c r="A208" s="52" t="s">
        <v>24</v>
      </c>
      <c r="B208" s="140" t="s">
        <v>102</v>
      </c>
      <c r="C208" s="51">
        <v>2022</v>
      </c>
      <c r="D208" s="240" t="s">
        <v>142</v>
      </c>
      <c r="E208" s="141" t="s">
        <v>142</v>
      </c>
      <c r="F208" s="442" t="s">
        <v>142</v>
      </c>
      <c r="G208" s="52" t="s">
        <v>174</v>
      </c>
      <c r="H208" s="833" t="s">
        <v>290</v>
      </c>
      <c r="I208" s="53" t="s">
        <v>294</v>
      </c>
      <c r="J208" s="700" t="s">
        <v>177</v>
      </c>
      <c r="K208" s="800"/>
      <c r="L208" s="157">
        <v>44866</v>
      </c>
      <c r="M208" s="801">
        <f>2477588+1870560+211000</f>
        <v>4559148</v>
      </c>
      <c r="N208" s="801">
        <f>M208</f>
        <v>4559148</v>
      </c>
      <c r="O208" s="623">
        <v>1</v>
      </c>
      <c r="P208" s="241" t="s">
        <v>262</v>
      </c>
      <c r="Q208" s="783">
        <v>2880000</v>
      </c>
      <c r="R208" s="143">
        <v>0.62</v>
      </c>
      <c r="S208" s="716" t="s">
        <v>178</v>
      </c>
      <c r="T208" s="651"/>
      <c r="U208" s="802">
        <f>N208-Q208</f>
        <v>1679148</v>
      </c>
      <c r="V208" s="653">
        <f>U208/N208</f>
        <v>0.36830302503888884</v>
      </c>
      <c r="W208" s="784" t="s">
        <v>61</v>
      </c>
      <c r="X208" s="120" t="s">
        <v>61</v>
      </c>
      <c r="Y208" s="784" t="s">
        <v>61</v>
      </c>
      <c r="Z208" s="120" t="s">
        <v>61</v>
      </c>
      <c r="AA208" s="784" t="s">
        <v>61</v>
      </c>
      <c r="AB208" s="568" t="s">
        <v>61</v>
      </c>
      <c r="AC208" t="s">
        <v>161</v>
      </c>
      <c r="AD208" s="141"/>
      <c r="AE208" s="140"/>
      <c r="AF208" s="58" t="s">
        <v>149</v>
      </c>
      <c r="AG208" s="860"/>
      <c r="AH208" s="58">
        <v>2023</v>
      </c>
      <c r="AI208" s="140" t="s">
        <v>298</v>
      </c>
      <c r="AJ208" s="140"/>
      <c r="AK208" s="241" t="s">
        <v>150</v>
      </c>
      <c r="AR208" t="e">
        <f>Y208-Y205</f>
        <v>#VALUE!</v>
      </c>
    </row>
    <row r="209" spans="1:45" s="11" customFormat="1" hidden="1">
      <c r="A209" s="96" t="s">
        <v>24</v>
      </c>
      <c r="B209" s="95" t="s">
        <v>102</v>
      </c>
      <c r="C209" s="47">
        <v>2023</v>
      </c>
      <c r="D209" s="867" t="s">
        <v>142</v>
      </c>
      <c r="E209" s="214" t="s">
        <v>168</v>
      </c>
      <c r="F209" s="671" t="s">
        <v>61</v>
      </c>
      <c r="G209" s="96" t="s">
        <v>170</v>
      </c>
      <c r="H209" s="868" t="s">
        <v>290</v>
      </c>
      <c r="I209" s="55" t="s">
        <v>61</v>
      </c>
      <c r="J209" s="216"/>
      <c r="K209" s="216" t="s">
        <v>61</v>
      </c>
      <c r="L209" s="216" t="s">
        <v>61</v>
      </c>
      <c r="M209" s="216" t="s">
        <v>61</v>
      </c>
      <c r="N209" s="216" t="s">
        <v>61</v>
      </c>
      <c r="O209" s="216" t="s">
        <v>61</v>
      </c>
      <c r="P209" s="871" t="s">
        <v>61</v>
      </c>
      <c r="Q209" s="216" t="s">
        <v>61</v>
      </c>
      <c r="R209" s="215" t="s">
        <v>61</v>
      </c>
      <c r="S209" s="237" t="s">
        <v>61</v>
      </c>
      <c r="T209" s="645" t="s">
        <v>61</v>
      </c>
      <c r="U209" s="237" t="s">
        <v>61</v>
      </c>
      <c r="V209" s="645" t="s">
        <v>61</v>
      </c>
      <c r="W209" s="872" t="s">
        <v>61</v>
      </c>
      <c r="X209" s="672" t="s">
        <v>61</v>
      </c>
      <c r="Y209" s="872" t="s">
        <v>61</v>
      </c>
      <c r="Z209" s="672" t="s">
        <v>61</v>
      </c>
      <c r="AA209" s="872" t="s">
        <v>61</v>
      </c>
      <c r="AB209" s="673" t="s">
        <v>61</v>
      </c>
      <c r="AC209" s="11" t="s">
        <v>61</v>
      </c>
      <c r="AD209" s="216"/>
      <c r="AE209" s="215"/>
      <c r="AF209" s="95" t="s">
        <v>61</v>
      </c>
      <c r="AG209" s="215" t="s">
        <v>61</v>
      </c>
      <c r="AH209" s="95">
        <v>2023</v>
      </c>
      <c r="AI209" s="95" t="s">
        <v>291</v>
      </c>
      <c r="AJ209" s="95"/>
      <c r="AK209" s="868" t="s">
        <v>165</v>
      </c>
      <c r="AL209" s="12"/>
      <c r="AM209" s="12"/>
      <c r="AN209" s="12"/>
      <c r="AO209" s="12"/>
      <c r="AQ209" s="12"/>
      <c r="AS209" s="12"/>
    </row>
    <row r="210" spans="1:45" hidden="1">
      <c r="A210" t="s">
        <v>299</v>
      </c>
      <c r="B210" s="1" t="s">
        <v>180</v>
      </c>
      <c r="C210" s="51">
        <v>2016</v>
      </c>
      <c r="D210" s="240" t="s">
        <v>168</v>
      </c>
      <c r="E210" s="52" t="s">
        <v>61</v>
      </c>
      <c r="F210" s="442" t="s">
        <v>61</v>
      </c>
      <c r="G210" s="52" t="s">
        <v>61</v>
      </c>
      <c r="H210" s="241" t="s">
        <v>169</v>
      </c>
      <c r="I210" s="53" t="s">
        <v>61</v>
      </c>
      <c r="J210" s="52" t="s">
        <v>61</v>
      </c>
      <c r="K210" s="52" t="s">
        <v>61</v>
      </c>
      <c r="L210" s="52" t="s">
        <v>61</v>
      </c>
      <c r="M210" s="451" t="s">
        <v>61</v>
      </c>
      <c r="N210" s="52" t="s">
        <v>61</v>
      </c>
      <c r="O210" s="103" t="s">
        <v>61</v>
      </c>
      <c r="P210" s="241" t="s">
        <v>61</v>
      </c>
      <c r="Q210" s="451" t="s">
        <v>61</v>
      </c>
      <c r="R210" s="58" t="s">
        <v>61</v>
      </c>
      <c r="S210" s="52" t="s">
        <v>61</v>
      </c>
      <c r="T210" s="58" t="s">
        <v>61</v>
      </c>
      <c r="U210" s="52" t="s">
        <v>61</v>
      </c>
      <c r="V210" s="58" t="s">
        <v>61</v>
      </c>
      <c r="W210" s="77" t="s">
        <v>61</v>
      </c>
      <c r="X210" s="133" t="s">
        <v>61</v>
      </c>
      <c r="Y210" s="77" t="s">
        <v>61</v>
      </c>
      <c r="Z210" s="133" t="s">
        <v>61</v>
      </c>
      <c r="AA210" s="77" t="s">
        <v>61</v>
      </c>
      <c r="AB210" s="133" t="s">
        <v>61</v>
      </c>
      <c r="AC210" t="s">
        <v>61</v>
      </c>
      <c r="AD210" s="52"/>
      <c r="AE210" s="58"/>
      <c r="AF210" s="58" t="s">
        <v>61</v>
      </c>
      <c r="AG210" s="58" t="s">
        <v>61</v>
      </c>
      <c r="AH210" s="863">
        <v>2017</v>
      </c>
      <c r="AK210" s="241" t="s">
        <v>150</v>
      </c>
    </row>
    <row r="211" spans="1:45" hidden="1">
      <c r="A211" t="s">
        <v>299</v>
      </c>
      <c r="B211" s="1" t="s">
        <v>180</v>
      </c>
      <c r="C211" s="51">
        <v>2017</v>
      </c>
      <c r="D211" s="240" t="s">
        <v>168</v>
      </c>
      <c r="E211" s="52" t="s">
        <v>61</v>
      </c>
      <c r="F211" s="442" t="s">
        <v>61</v>
      </c>
      <c r="G211" s="52" t="s">
        <v>61</v>
      </c>
      <c r="H211" s="241" t="s">
        <v>169</v>
      </c>
      <c r="I211" s="53" t="s">
        <v>61</v>
      </c>
      <c r="J211" s="52" t="s">
        <v>61</v>
      </c>
      <c r="K211" s="52" t="s">
        <v>61</v>
      </c>
      <c r="L211" s="52" t="s">
        <v>61</v>
      </c>
      <c r="M211" s="451" t="s">
        <v>61</v>
      </c>
      <c r="N211" s="52" t="s">
        <v>61</v>
      </c>
      <c r="O211" s="103" t="s">
        <v>61</v>
      </c>
      <c r="P211" s="241" t="s">
        <v>61</v>
      </c>
      <c r="Q211" s="451" t="s">
        <v>61</v>
      </c>
      <c r="R211" s="58" t="s">
        <v>61</v>
      </c>
      <c r="S211" s="52" t="s">
        <v>61</v>
      </c>
      <c r="T211" s="58" t="s">
        <v>61</v>
      </c>
      <c r="U211" s="52" t="s">
        <v>61</v>
      </c>
      <c r="V211" s="58" t="s">
        <v>61</v>
      </c>
      <c r="W211" s="77" t="s">
        <v>61</v>
      </c>
      <c r="X211" s="133" t="s">
        <v>61</v>
      </c>
      <c r="Y211" s="77" t="s">
        <v>61</v>
      </c>
      <c r="Z211" s="133" t="s">
        <v>61</v>
      </c>
      <c r="AA211" s="77" t="s">
        <v>61</v>
      </c>
      <c r="AB211" s="133" t="s">
        <v>61</v>
      </c>
      <c r="AC211" t="s">
        <v>61</v>
      </c>
      <c r="AD211" s="52"/>
      <c r="AE211" s="58"/>
      <c r="AF211" s="58" t="s">
        <v>61</v>
      </c>
      <c r="AG211" s="58" t="s">
        <v>61</v>
      </c>
      <c r="AH211" s="58">
        <v>2018</v>
      </c>
      <c r="AK211" s="241" t="s">
        <v>150</v>
      </c>
    </row>
    <row r="212" spans="1:45" hidden="1">
      <c r="A212" t="s">
        <v>299</v>
      </c>
      <c r="B212" s="1" t="s">
        <v>180</v>
      </c>
      <c r="C212" s="51">
        <v>2018</v>
      </c>
      <c r="D212" s="240" t="s">
        <v>168</v>
      </c>
      <c r="E212" s="52" t="s">
        <v>61</v>
      </c>
      <c r="F212" s="442" t="s">
        <v>61</v>
      </c>
      <c r="G212" s="52" t="s">
        <v>61</v>
      </c>
      <c r="H212" s="241" t="s">
        <v>169</v>
      </c>
      <c r="I212" s="53" t="s">
        <v>61</v>
      </c>
      <c r="J212" s="52" t="s">
        <v>61</v>
      </c>
      <c r="K212" s="52" t="s">
        <v>61</v>
      </c>
      <c r="L212" s="52" t="s">
        <v>61</v>
      </c>
      <c r="M212" s="451" t="s">
        <v>61</v>
      </c>
      <c r="N212" s="52" t="s">
        <v>61</v>
      </c>
      <c r="O212" s="103" t="s">
        <v>61</v>
      </c>
      <c r="P212" s="241" t="s">
        <v>61</v>
      </c>
      <c r="Q212" s="451" t="s">
        <v>61</v>
      </c>
      <c r="R212" s="58" t="s">
        <v>61</v>
      </c>
      <c r="S212" s="52" t="s">
        <v>61</v>
      </c>
      <c r="T212" s="58" t="s">
        <v>61</v>
      </c>
      <c r="U212" s="52" t="s">
        <v>61</v>
      </c>
      <c r="V212" s="58" t="s">
        <v>61</v>
      </c>
      <c r="W212" s="77" t="s">
        <v>61</v>
      </c>
      <c r="X212" s="133" t="s">
        <v>61</v>
      </c>
      <c r="Y212" s="77" t="s">
        <v>61</v>
      </c>
      <c r="Z212" s="133" t="s">
        <v>61</v>
      </c>
      <c r="AA212" s="77" t="s">
        <v>61</v>
      </c>
      <c r="AB212" s="133" t="s">
        <v>61</v>
      </c>
      <c r="AC212" t="s">
        <v>61</v>
      </c>
      <c r="AD212" s="52"/>
      <c r="AE212" s="58"/>
      <c r="AF212" s="58" t="s">
        <v>61</v>
      </c>
      <c r="AG212" s="58" t="s">
        <v>61</v>
      </c>
      <c r="AH212" s="58">
        <v>2019</v>
      </c>
      <c r="AK212" s="241" t="s">
        <v>150</v>
      </c>
    </row>
    <row r="213" spans="1:45" hidden="1">
      <c r="A213" s="52" t="s">
        <v>299</v>
      </c>
      <c r="B213" s="58" t="s">
        <v>180</v>
      </c>
      <c r="C213" s="51">
        <v>2019</v>
      </c>
      <c r="D213" s="240" t="s">
        <v>142</v>
      </c>
      <c r="E213" s="104" t="s">
        <v>168</v>
      </c>
      <c r="F213" s="442" t="s">
        <v>61</v>
      </c>
      <c r="G213" s="52" t="s">
        <v>174</v>
      </c>
      <c r="H213" s="241" t="s">
        <v>231</v>
      </c>
      <c r="I213" s="53" t="s">
        <v>61</v>
      </c>
      <c r="J213" s="81" t="s">
        <v>172</v>
      </c>
      <c r="K213" s="81" t="s">
        <v>61</v>
      </c>
      <c r="L213" s="81" t="s">
        <v>61</v>
      </c>
      <c r="M213" s="81" t="s">
        <v>61</v>
      </c>
      <c r="N213" s="81" t="s">
        <v>61</v>
      </c>
      <c r="O213" s="81" t="s">
        <v>61</v>
      </c>
      <c r="P213" s="836" t="s">
        <v>61</v>
      </c>
      <c r="Q213" s="81" t="s">
        <v>61</v>
      </c>
      <c r="R213" s="82" t="s">
        <v>61</v>
      </c>
      <c r="S213" s="235" t="s">
        <v>61</v>
      </c>
      <c r="T213" s="644" t="s">
        <v>61</v>
      </c>
      <c r="U213" s="235" t="s">
        <v>61</v>
      </c>
      <c r="V213" s="644" t="s">
        <v>61</v>
      </c>
      <c r="W213" s="784" t="s">
        <v>61</v>
      </c>
      <c r="X213" s="120" t="s">
        <v>61</v>
      </c>
      <c r="Y213" s="784" t="s">
        <v>61</v>
      </c>
      <c r="Z213" s="120" t="s">
        <v>61</v>
      </c>
      <c r="AA213" s="784" t="s">
        <v>61</v>
      </c>
      <c r="AB213" s="568" t="s">
        <v>61</v>
      </c>
      <c r="AC213" t="s">
        <v>61</v>
      </c>
      <c r="AD213" s="81"/>
      <c r="AE213" s="82"/>
      <c r="AF213" s="58" t="s">
        <v>61</v>
      </c>
      <c r="AG213" s="82" t="s">
        <v>61</v>
      </c>
      <c r="AH213" s="58">
        <v>2020</v>
      </c>
      <c r="AI213" s="58"/>
      <c r="AJ213" s="58"/>
      <c r="AK213" s="241" t="s">
        <v>150</v>
      </c>
    </row>
    <row r="214" spans="1:45" hidden="1">
      <c r="A214" t="s">
        <v>299</v>
      </c>
      <c r="B214" s="1" t="s">
        <v>180</v>
      </c>
      <c r="C214" s="51">
        <v>2020</v>
      </c>
      <c r="D214" s="240" t="s">
        <v>168</v>
      </c>
      <c r="E214" s="52" t="s">
        <v>61</v>
      </c>
      <c r="F214" s="442" t="s">
        <v>61</v>
      </c>
      <c r="G214" s="52" t="s">
        <v>61</v>
      </c>
      <c r="H214" s="241" t="s">
        <v>169</v>
      </c>
      <c r="I214" s="53" t="s">
        <v>61</v>
      </c>
      <c r="J214" s="52" t="s">
        <v>61</v>
      </c>
      <c r="K214" s="52" t="s">
        <v>61</v>
      </c>
      <c r="L214" s="52" t="s">
        <v>61</v>
      </c>
      <c r="M214" s="451" t="s">
        <v>61</v>
      </c>
      <c r="N214" s="52" t="s">
        <v>61</v>
      </c>
      <c r="O214" s="103" t="s">
        <v>61</v>
      </c>
      <c r="P214" s="241" t="s">
        <v>61</v>
      </c>
      <c r="Q214" s="451" t="s">
        <v>61</v>
      </c>
      <c r="R214" s="58" t="s">
        <v>61</v>
      </c>
      <c r="S214" s="52" t="s">
        <v>61</v>
      </c>
      <c r="T214" s="58" t="s">
        <v>61</v>
      </c>
      <c r="U214" s="52" t="s">
        <v>61</v>
      </c>
      <c r="V214" s="58" t="s">
        <v>61</v>
      </c>
      <c r="W214" s="77" t="s">
        <v>61</v>
      </c>
      <c r="X214" s="133" t="s">
        <v>61</v>
      </c>
      <c r="Y214" s="77" t="s">
        <v>61</v>
      </c>
      <c r="Z214" s="133" t="s">
        <v>61</v>
      </c>
      <c r="AA214" s="77" t="s">
        <v>61</v>
      </c>
      <c r="AB214" s="133" t="s">
        <v>61</v>
      </c>
      <c r="AC214" t="s">
        <v>61</v>
      </c>
      <c r="AD214" s="52"/>
      <c r="AE214" s="58"/>
      <c r="AF214" s="58" t="s">
        <v>61</v>
      </c>
      <c r="AG214" s="58" t="s">
        <v>61</v>
      </c>
      <c r="AH214" s="58">
        <v>2021</v>
      </c>
      <c r="AK214" s="241" t="s">
        <v>150</v>
      </c>
    </row>
    <row r="215" spans="1:45" hidden="1">
      <c r="A215" t="s">
        <v>299</v>
      </c>
      <c r="B215" s="1" t="s">
        <v>180</v>
      </c>
      <c r="C215" s="51">
        <v>2021</v>
      </c>
      <c r="D215" s="240" t="s">
        <v>168</v>
      </c>
      <c r="E215" s="52" t="s">
        <v>61</v>
      </c>
      <c r="F215" s="442" t="s">
        <v>61</v>
      </c>
      <c r="G215" s="52" t="s">
        <v>61</v>
      </c>
      <c r="H215" s="241" t="s">
        <v>169</v>
      </c>
      <c r="I215" s="53" t="s">
        <v>61</v>
      </c>
      <c r="J215" s="52" t="s">
        <v>61</v>
      </c>
      <c r="K215" s="52" t="s">
        <v>61</v>
      </c>
      <c r="L215" s="52" t="s">
        <v>61</v>
      </c>
      <c r="M215" s="451" t="s">
        <v>61</v>
      </c>
      <c r="N215" s="52" t="s">
        <v>61</v>
      </c>
      <c r="O215" s="103" t="s">
        <v>61</v>
      </c>
      <c r="P215" s="241" t="s">
        <v>61</v>
      </c>
      <c r="Q215" s="451" t="s">
        <v>61</v>
      </c>
      <c r="R215" s="58" t="s">
        <v>61</v>
      </c>
      <c r="S215" s="52" t="s">
        <v>61</v>
      </c>
      <c r="T215" s="58" t="s">
        <v>61</v>
      </c>
      <c r="U215" s="52" t="s">
        <v>61</v>
      </c>
      <c r="V215" s="58" t="s">
        <v>61</v>
      </c>
      <c r="W215" s="77" t="s">
        <v>61</v>
      </c>
      <c r="X215" s="133" t="s">
        <v>61</v>
      </c>
      <c r="Y215" s="77" t="s">
        <v>61</v>
      </c>
      <c r="Z215" s="133" t="s">
        <v>61</v>
      </c>
      <c r="AA215" s="77" t="s">
        <v>61</v>
      </c>
      <c r="AB215" s="133" t="s">
        <v>61</v>
      </c>
      <c r="AC215" t="s">
        <v>61</v>
      </c>
      <c r="AD215" s="52"/>
      <c r="AE215" s="58"/>
      <c r="AF215" s="58" t="s">
        <v>61</v>
      </c>
      <c r="AG215" s="58" t="s">
        <v>61</v>
      </c>
      <c r="AH215" s="58">
        <v>2022</v>
      </c>
      <c r="AK215" s="241" t="s">
        <v>150</v>
      </c>
    </row>
    <row r="216" spans="1:45" s="11" customFormat="1" hidden="1">
      <c r="A216" s="11" t="s">
        <v>299</v>
      </c>
      <c r="B216" s="12" t="s">
        <v>180</v>
      </c>
      <c r="C216" s="4">
        <v>2022</v>
      </c>
      <c r="D216" s="867" t="s">
        <v>168</v>
      </c>
      <c r="E216" s="96" t="s">
        <v>61</v>
      </c>
      <c r="F216" s="671" t="s">
        <v>61</v>
      </c>
      <c r="G216" s="96" t="s">
        <v>61</v>
      </c>
      <c r="H216" s="868" t="s">
        <v>169</v>
      </c>
      <c r="I216" s="55" t="s">
        <v>61</v>
      </c>
      <c r="J216" s="96" t="s">
        <v>61</v>
      </c>
      <c r="K216" s="96" t="s">
        <v>61</v>
      </c>
      <c r="L216" s="96" t="s">
        <v>61</v>
      </c>
      <c r="M216" s="869" t="s">
        <v>61</v>
      </c>
      <c r="N216" s="96" t="s">
        <v>61</v>
      </c>
      <c r="O216" s="870" t="s">
        <v>61</v>
      </c>
      <c r="P216" s="868" t="s">
        <v>61</v>
      </c>
      <c r="Q216" s="869" t="s">
        <v>61</v>
      </c>
      <c r="R216" s="95" t="s">
        <v>61</v>
      </c>
      <c r="S216" s="96" t="s">
        <v>61</v>
      </c>
      <c r="T216" s="95" t="s">
        <v>61</v>
      </c>
      <c r="U216" s="96" t="s">
        <v>61</v>
      </c>
      <c r="V216" s="95" t="s">
        <v>61</v>
      </c>
      <c r="W216" s="694" t="s">
        <v>61</v>
      </c>
      <c r="X216" s="674" t="s">
        <v>61</v>
      </c>
      <c r="Y216" s="694" t="s">
        <v>61</v>
      </c>
      <c r="Z216" s="674" t="s">
        <v>61</v>
      </c>
      <c r="AA216" s="694" t="s">
        <v>61</v>
      </c>
      <c r="AB216" s="674" t="s">
        <v>61</v>
      </c>
      <c r="AC216" s="11" t="s">
        <v>61</v>
      </c>
      <c r="AD216" s="96"/>
      <c r="AE216" s="95"/>
      <c r="AF216" s="95" t="s">
        <v>61</v>
      </c>
      <c r="AG216" s="95" t="s">
        <v>61</v>
      </c>
      <c r="AH216" s="12">
        <v>2023</v>
      </c>
      <c r="AI216" s="95"/>
      <c r="AJ216" s="95"/>
      <c r="AK216" s="868" t="s">
        <v>150</v>
      </c>
      <c r="AL216" s="12"/>
      <c r="AM216" s="12"/>
      <c r="AN216" s="12"/>
      <c r="AO216" s="12"/>
      <c r="AQ216" s="12"/>
      <c r="AS216" s="12"/>
    </row>
    <row r="217" spans="1:45" hidden="1">
      <c r="A217" s="52" t="s">
        <v>60</v>
      </c>
      <c r="B217" s="58" t="s">
        <v>180</v>
      </c>
      <c r="C217" s="51">
        <v>2016</v>
      </c>
      <c r="D217" s="240" t="s">
        <v>142</v>
      </c>
      <c r="E217" s="104" t="s">
        <v>168</v>
      </c>
      <c r="F217" s="442" t="s">
        <v>61</v>
      </c>
      <c r="G217" s="52" t="s">
        <v>143</v>
      </c>
      <c r="H217" s="241" t="s">
        <v>144</v>
      </c>
      <c r="I217" s="53" t="s">
        <v>61</v>
      </c>
      <c r="J217" s="81" t="s">
        <v>172</v>
      </c>
      <c r="K217" s="81" t="s">
        <v>61</v>
      </c>
      <c r="L217" s="81" t="s">
        <v>61</v>
      </c>
      <c r="M217" s="81" t="s">
        <v>61</v>
      </c>
      <c r="N217" s="81" t="s">
        <v>61</v>
      </c>
      <c r="O217" s="81" t="s">
        <v>61</v>
      </c>
      <c r="P217" s="836" t="s">
        <v>61</v>
      </c>
      <c r="Q217" s="81" t="s">
        <v>61</v>
      </c>
      <c r="R217" s="82" t="s">
        <v>61</v>
      </c>
      <c r="S217" s="235" t="s">
        <v>61</v>
      </c>
      <c r="T217" s="644" t="s">
        <v>61</v>
      </c>
      <c r="U217" s="235" t="s">
        <v>61</v>
      </c>
      <c r="V217" s="644" t="s">
        <v>61</v>
      </c>
      <c r="W217" s="784" t="s">
        <v>61</v>
      </c>
      <c r="X217" s="120" t="s">
        <v>61</v>
      </c>
      <c r="Y217" s="784" t="s">
        <v>61</v>
      </c>
      <c r="Z217" s="120" t="s">
        <v>61</v>
      </c>
      <c r="AA217" s="784" t="s">
        <v>61</v>
      </c>
      <c r="AB217" s="568" t="s">
        <v>61</v>
      </c>
      <c r="AC217" t="s">
        <v>61</v>
      </c>
      <c r="AD217" s="81"/>
      <c r="AE217" s="82"/>
      <c r="AF217" s="58" t="s">
        <v>61</v>
      </c>
      <c r="AG217" s="82" t="s">
        <v>61</v>
      </c>
      <c r="AH217" s="863">
        <v>2017</v>
      </c>
      <c r="AI217" s="58"/>
      <c r="AJ217" s="58"/>
      <c r="AK217" s="241" t="s">
        <v>150</v>
      </c>
    </row>
    <row r="218" spans="1:45" hidden="1">
      <c r="A218" s="52" t="s">
        <v>60</v>
      </c>
      <c r="B218" s="58" t="s">
        <v>180</v>
      </c>
      <c r="C218" s="51">
        <v>2017</v>
      </c>
      <c r="D218" s="240" t="s">
        <v>142</v>
      </c>
      <c r="E218" s="104" t="s">
        <v>168</v>
      </c>
      <c r="F218" s="442" t="s">
        <v>61</v>
      </c>
      <c r="G218" s="52" t="s">
        <v>143</v>
      </c>
      <c r="H218" s="241" t="s">
        <v>144</v>
      </c>
      <c r="I218" s="53" t="s">
        <v>61</v>
      </c>
      <c r="J218" s="81" t="s">
        <v>172</v>
      </c>
      <c r="K218" s="81" t="s">
        <v>61</v>
      </c>
      <c r="L218" s="81" t="s">
        <v>61</v>
      </c>
      <c r="M218" s="81" t="s">
        <v>61</v>
      </c>
      <c r="N218" s="81" t="s">
        <v>61</v>
      </c>
      <c r="O218" s="81" t="s">
        <v>61</v>
      </c>
      <c r="P218" s="836" t="s">
        <v>61</v>
      </c>
      <c r="Q218" s="81" t="s">
        <v>61</v>
      </c>
      <c r="R218" s="82" t="s">
        <v>61</v>
      </c>
      <c r="S218" s="235" t="s">
        <v>61</v>
      </c>
      <c r="T218" s="644" t="s">
        <v>61</v>
      </c>
      <c r="U218" s="235" t="s">
        <v>61</v>
      </c>
      <c r="V218" s="644" t="s">
        <v>61</v>
      </c>
      <c r="W218" s="784" t="s">
        <v>61</v>
      </c>
      <c r="X218" s="120" t="s">
        <v>61</v>
      </c>
      <c r="Y218" s="784" t="s">
        <v>61</v>
      </c>
      <c r="Z218" s="120" t="s">
        <v>61</v>
      </c>
      <c r="AA218" s="784" t="s">
        <v>61</v>
      </c>
      <c r="AB218" s="568" t="s">
        <v>61</v>
      </c>
      <c r="AC218" t="s">
        <v>61</v>
      </c>
      <c r="AD218" s="81"/>
      <c r="AE218" s="82"/>
      <c r="AF218" s="58" t="s">
        <v>61</v>
      </c>
      <c r="AG218" s="82" t="s">
        <v>61</v>
      </c>
      <c r="AH218" s="58">
        <v>2018</v>
      </c>
      <c r="AI218" s="58"/>
      <c r="AJ218" s="58"/>
      <c r="AK218" s="241" t="s">
        <v>150</v>
      </c>
    </row>
    <row r="219" spans="1:45" hidden="1">
      <c r="A219" s="52" t="s">
        <v>60</v>
      </c>
      <c r="B219" s="58" t="s">
        <v>180</v>
      </c>
      <c r="C219" s="51">
        <v>2018</v>
      </c>
      <c r="D219" s="240" t="s">
        <v>142</v>
      </c>
      <c r="E219" s="104" t="s">
        <v>168</v>
      </c>
      <c r="F219" s="442" t="s">
        <v>61</v>
      </c>
      <c r="G219" s="52" t="s">
        <v>143</v>
      </c>
      <c r="H219" s="241" t="s">
        <v>144</v>
      </c>
      <c r="I219" s="53" t="s">
        <v>61</v>
      </c>
      <c r="J219" s="81" t="s">
        <v>172</v>
      </c>
      <c r="K219" s="81" t="s">
        <v>61</v>
      </c>
      <c r="L219" s="81" t="s">
        <v>61</v>
      </c>
      <c r="M219" s="81" t="s">
        <v>61</v>
      </c>
      <c r="N219" s="81" t="s">
        <v>61</v>
      </c>
      <c r="O219" s="81" t="s">
        <v>61</v>
      </c>
      <c r="P219" s="836" t="s">
        <v>61</v>
      </c>
      <c r="Q219" s="81" t="s">
        <v>61</v>
      </c>
      <c r="R219" s="82" t="s">
        <v>61</v>
      </c>
      <c r="S219" s="235" t="s">
        <v>61</v>
      </c>
      <c r="T219" s="644" t="s">
        <v>61</v>
      </c>
      <c r="U219" s="235" t="s">
        <v>61</v>
      </c>
      <c r="V219" s="644" t="s">
        <v>61</v>
      </c>
      <c r="W219" s="784" t="s">
        <v>61</v>
      </c>
      <c r="X219" s="120" t="s">
        <v>61</v>
      </c>
      <c r="Y219" s="784" t="s">
        <v>61</v>
      </c>
      <c r="Z219" s="120" t="s">
        <v>61</v>
      </c>
      <c r="AA219" s="784" t="s">
        <v>61</v>
      </c>
      <c r="AB219" s="568" t="s">
        <v>61</v>
      </c>
      <c r="AC219" t="s">
        <v>61</v>
      </c>
      <c r="AD219" s="81"/>
      <c r="AE219" s="82"/>
      <c r="AF219" s="58" t="s">
        <v>61</v>
      </c>
      <c r="AG219" s="82" t="s">
        <v>61</v>
      </c>
      <c r="AH219" s="58">
        <v>2019</v>
      </c>
      <c r="AI219" s="58"/>
      <c r="AJ219" s="58"/>
      <c r="AK219" s="241" t="s">
        <v>150</v>
      </c>
    </row>
    <row r="220" spans="1:45" hidden="1">
      <c r="A220" s="52" t="s">
        <v>60</v>
      </c>
      <c r="B220" s="58" t="s">
        <v>180</v>
      </c>
      <c r="C220" s="51">
        <v>2019</v>
      </c>
      <c r="D220" s="240" t="s">
        <v>142</v>
      </c>
      <c r="E220" s="104" t="s">
        <v>168</v>
      </c>
      <c r="F220" s="442" t="s">
        <v>61</v>
      </c>
      <c r="G220" s="52" t="s">
        <v>143</v>
      </c>
      <c r="H220" s="241" t="s">
        <v>144</v>
      </c>
      <c r="I220" s="53" t="s">
        <v>61</v>
      </c>
      <c r="J220" s="81" t="s">
        <v>172</v>
      </c>
      <c r="K220" s="81" t="s">
        <v>61</v>
      </c>
      <c r="L220" s="81" t="s">
        <v>61</v>
      </c>
      <c r="M220" s="81" t="s">
        <v>61</v>
      </c>
      <c r="N220" s="81" t="s">
        <v>61</v>
      </c>
      <c r="O220" s="81" t="s">
        <v>61</v>
      </c>
      <c r="P220" s="836" t="s">
        <v>61</v>
      </c>
      <c r="Q220" s="81" t="s">
        <v>61</v>
      </c>
      <c r="R220" s="82" t="s">
        <v>61</v>
      </c>
      <c r="S220" s="235" t="s">
        <v>61</v>
      </c>
      <c r="T220" s="644" t="s">
        <v>61</v>
      </c>
      <c r="U220" s="235" t="s">
        <v>61</v>
      </c>
      <c r="V220" s="644" t="s">
        <v>61</v>
      </c>
      <c r="W220" s="784" t="s">
        <v>61</v>
      </c>
      <c r="X220" s="120" t="s">
        <v>61</v>
      </c>
      <c r="Y220" s="784" t="s">
        <v>61</v>
      </c>
      <c r="Z220" s="120" t="s">
        <v>61</v>
      </c>
      <c r="AA220" s="784" t="s">
        <v>61</v>
      </c>
      <c r="AB220" s="568" t="s">
        <v>61</v>
      </c>
      <c r="AC220" t="s">
        <v>61</v>
      </c>
      <c r="AD220" s="81"/>
      <c r="AE220" s="82"/>
      <c r="AF220" s="58" t="s">
        <v>61</v>
      </c>
      <c r="AG220" s="82" t="s">
        <v>61</v>
      </c>
      <c r="AH220" s="58">
        <v>2020</v>
      </c>
      <c r="AI220" s="58"/>
      <c r="AJ220" s="58"/>
      <c r="AK220" s="241" t="s">
        <v>150</v>
      </c>
    </row>
    <row r="221" spans="1:45" hidden="1">
      <c r="A221" s="69" t="s">
        <v>60</v>
      </c>
      <c r="B221" s="66" t="s">
        <v>180</v>
      </c>
      <c r="C221" s="418">
        <v>2020</v>
      </c>
      <c r="D221" s="240" t="s">
        <v>142</v>
      </c>
      <c r="E221" s="69" t="s">
        <v>142</v>
      </c>
      <c r="F221" s="442" t="s">
        <v>168</v>
      </c>
      <c r="G221" s="52" t="s">
        <v>143</v>
      </c>
      <c r="H221" s="241" t="s">
        <v>144</v>
      </c>
      <c r="I221" s="53" t="s">
        <v>294</v>
      </c>
      <c r="J221" s="69"/>
      <c r="K221" s="69"/>
      <c r="L221" s="791">
        <v>43862</v>
      </c>
      <c r="M221" s="77">
        <v>5518099</v>
      </c>
      <c r="N221" s="76">
        <v>253826</v>
      </c>
      <c r="O221" s="793">
        <v>4.5998812272124878E-2</v>
      </c>
      <c r="P221" s="841">
        <v>43862</v>
      </c>
      <c r="Q221" s="76">
        <v>127265</v>
      </c>
      <c r="R221" s="473">
        <v>0.50138677676833732</v>
      </c>
      <c r="S221" s="716" t="s">
        <v>178</v>
      </c>
      <c r="T221" s="635" t="s">
        <v>203</v>
      </c>
      <c r="U221" s="719">
        <v>126561</v>
      </c>
      <c r="V221" s="515">
        <v>0.49861322323166263</v>
      </c>
      <c r="W221" s="77" t="s">
        <v>61</v>
      </c>
      <c r="X221" s="133" t="s">
        <v>61</v>
      </c>
      <c r="Y221" s="77" t="s">
        <v>61</v>
      </c>
      <c r="Z221" s="133" t="s">
        <v>61</v>
      </c>
      <c r="AA221" s="77" t="s">
        <v>61</v>
      </c>
      <c r="AB221" s="133" t="s">
        <v>61</v>
      </c>
      <c r="AC221" t="s">
        <v>185</v>
      </c>
      <c r="AD221" s="442"/>
      <c r="AE221" s="241"/>
      <c r="AF221" s="58" t="s">
        <v>61</v>
      </c>
      <c r="AG221" s="66"/>
      <c r="AH221" s="66">
        <v>2021</v>
      </c>
      <c r="AI221" s="66"/>
      <c r="AJ221" s="66"/>
      <c r="AK221" s="241" t="s">
        <v>150</v>
      </c>
    </row>
    <row r="222" spans="1:45" hidden="1">
      <c r="A222" s="52" t="s">
        <v>60</v>
      </c>
      <c r="B222" s="58" t="s">
        <v>180</v>
      </c>
      <c r="C222" s="51">
        <v>2021</v>
      </c>
      <c r="D222" s="240" t="s">
        <v>142</v>
      </c>
      <c r="E222" s="104" t="s">
        <v>168</v>
      </c>
      <c r="F222" s="442" t="s">
        <v>61</v>
      </c>
      <c r="G222" s="52" t="s">
        <v>143</v>
      </c>
      <c r="H222" s="241" t="s">
        <v>157</v>
      </c>
      <c r="I222" s="53" t="s">
        <v>61</v>
      </c>
      <c r="J222" s="81" t="s">
        <v>172</v>
      </c>
      <c r="K222" s="81" t="s">
        <v>61</v>
      </c>
      <c r="L222" s="81" t="s">
        <v>61</v>
      </c>
      <c r="M222" s="81" t="s">
        <v>61</v>
      </c>
      <c r="N222" s="81" t="s">
        <v>61</v>
      </c>
      <c r="O222" s="81" t="s">
        <v>61</v>
      </c>
      <c r="P222" s="836" t="s">
        <v>61</v>
      </c>
      <c r="Q222" s="81" t="s">
        <v>61</v>
      </c>
      <c r="R222" s="82" t="s">
        <v>61</v>
      </c>
      <c r="S222" s="235" t="s">
        <v>61</v>
      </c>
      <c r="T222" s="644" t="s">
        <v>61</v>
      </c>
      <c r="U222" s="235" t="s">
        <v>61</v>
      </c>
      <c r="V222" s="644" t="s">
        <v>61</v>
      </c>
      <c r="W222" s="784" t="s">
        <v>61</v>
      </c>
      <c r="X222" s="120" t="s">
        <v>61</v>
      </c>
      <c r="Y222" s="784" t="s">
        <v>61</v>
      </c>
      <c r="Z222" s="120" t="s">
        <v>61</v>
      </c>
      <c r="AA222" s="784" t="s">
        <v>61</v>
      </c>
      <c r="AB222" s="568" t="s">
        <v>61</v>
      </c>
      <c r="AC222" t="s">
        <v>61</v>
      </c>
      <c r="AD222" s="81"/>
      <c r="AE222" s="82"/>
      <c r="AF222" s="58" t="s">
        <v>61</v>
      </c>
      <c r="AG222" s="82" t="s">
        <v>61</v>
      </c>
      <c r="AH222" s="58">
        <v>2022</v>
      </c>
      <c r="AI222" s="58"/>
      <c r="AJ222" s="58"/>
      <c r="AK222" s="241" t="s">
        <v>150</v>
      </c>
    </row>
    <row r="223" spans="1:45" hidden="1">
      <c r="A223" s="52" t="s">
        <v>60</v>
      </c>
      <c r="B223" s="58" t="s">
        <v>180</v>
      </c>
      <c r="C223" s="51">
        <v>2022</v>
      </c>
      <c r="D223" s="240" t="s">
        <v>142</v>
      </c>
      <c r="E223" s="52" t="s">
        <v>142</v>
      </c>
      <c r="F223" s="442" t="s">
        <v>61</v>
      </c>
      <c r="G223" s="52" t="s">
        <v>143</v>
      </c>
      <c r="H223" s="241" t="s">
        <v>157</v>
      </c>
      <c r="I223" s="53" t="s">
        <v>176</v>
      </c>
      <c r="J223" s="701" t="s">
        <v>300</v>
      </c>
      <c r="K223" s="105"/>
      <c r="L223" s="52"/>
      <c r="M223" s="60">
        <v>59930</v>
      </c>
      <c r="N223" s="533">
        <v>59930</v>
      </c>
      <c r="O223" s="777">
        <v>1</v>
      </c>
      <c r="P223" s="241" t="s">
        <v>301</v>
      </c>
      <c r="Q223" s="533">
        <f>R223*N223</f>
        <v>38714.78</v>
      </c>
      <c r="R223" s="63">
        <v>0.64600000000000002</v>
      </c>
      <c r="S223" s="716" t="s">
        <v>178</v>
      </c>
      <c r="T223" s="635"/>
      <c r="U223" s="802">
        <f>N223-Q223</f>
        <v>21215.22</v>
      </c>
      <c r="V223" s="564" t="s">
        <v>61</v>
      </c>
      <c r="W223" s="77" t="s">
        <v>61</v>
      </c>
      <c r="X223" s="133" t="s">
        <v>61</v>
      </c>
      <c r="Y223" s="77" t="s">
        <v>61</v>
      </c>
      <c r="Z223" s="133" t="s">
        <v>61</v>
      </c>
      <c r="AA223" s="77" t="s">
        <v>61</v>
      </c>
      <c r="AB223" s="133" t="s">
        <v>61</v>
      </c>
      <c r="AC223" t="s">
        <v>148</v>
      </c>
      <c r="AF223" s="58" t="s">
        <v>61</v>
      </c>
      <c r="AH223" s="58">
        <v>2023</v>
      </c>
      <c r="AI223" s="58" t="s">
        <v>302</v>
      </c>
      <c r="AJ223" s="58"/>
      <c r="AK223" s="241" t="s">
        <v>150</v>
      </c>
    </row>
    <row r="224" spans="1:45" s="11" customFormat="1" hidden="1">
      <c r="A224" s="96" t="s">
        <v>60</v>
      </c>
      <c r="B224" s="95" t="s">
        <v>180</v>
      </c>
      <c r="C224" s="47">
        <v>2023</v>
      </c>
      <c r="D224" s="867" t="s">
        <v>142</v>
      </c>
      <c r="E224" s="214" t="s">
        <v>168</v>
      </c>
      <c r="F224" s="671" t="s">
        <v>61</v>
      </c>
      <c r="G224" s="96" t="s">
        <v>143</v>
      </c>
      <c r="H224" s="868" t="s">
        <v>157</v>
      </c>
      <c r="I224" s="55" t="s">
        <v>61</v>
      </c>
      <c r="J224" s="216" t="s">
        <v>172</v>
      </c>
      <c r="K224" s="216" t="s">
        <v>61</v>
      </c>
      <c r="L224" s="216" t="s">
        <v>61</v>
      </c>
      <c r="M224" s="216" t="s">
        <v>61</v>
      </c>
      <c r="N224" s="216" t="s">
        <v>61</v>
      </c>
      <c r="O224" s="216" t="s">
        <v>61</v>
      </c>
      <c r="P224" s="871" t="s">
        <v>61</v>
      </c>
      <c r="Q224" s="216" t="s">
        <v>61</v>
      </c>
      <c r="R224" s="215" t="s">
        <v>61</v>
      </c>
      <c r="S224" s="237" t="s">
        <v>61</v>
      </c>
      <c r="T224" s="645" t="s">
        <v>61</v>
      </c>
      <c r="U224" s="237" t="s">
        <v>61</v>
      </c>
      <c r="V224" s="645" t="s">
        <v>61</v>
      </c>
      <c r="W224" s="872" t="s">
        <v>61</v>
      </c>
      <c r="X224" s="672" t="s">
        <v>61</v>
      </c>
      <c r="Y224" s="872" t="s">
        <v>61</v>
      </c>
      <c r="Z224" s="672" t="s">
        <v>61</v>
      </c>
      <c r="AA224" s="872" t="s">
        <v>61</v>
      </c>
      <c r="AB224" s="673" t="s">
        <v>61</v>
      </c>
      <c r="AC224" s="11" t="s">
        <v>61</v>
      </c>
      <c r="AD224" s="216"/>
      <c r="AE224" s="215"/>
      <c r="AF224" s="95" t="s">
        <v>61</v>
      </c>
      <c r="AG224" s="215" t="s">
        <v>61</v>
      </c>
      <c r="AH224" s="95">
        <v>2023</v>
      </c>
      <c r="AI224" s="95"/>
      <c r="AJ224" s="95"/>
      <c r="AK224" s="868" t="s">
        <v>165</v>
      </c>
      <c r="AL224" s="12"/>
      <c r="AM224" s="12"/>
      <c r="AN224" s="12"/>
      <c r="AO224" s="12"/>
      <c r="AQ224" s="12"/>
      <c r="AS224" s="12"/>
    </row>
    <row r="225" spans="1:45" hidden="1">
      <c r="A225" t="s">
        <v>303</v>
      </c>
      <c r="B225" s="1" t="s">
        <v>102</v>
      </c>
      <c r="C225" s="5">
        <v>2016</v>
      </c>
      <c r="D225" s="240" t="s">
        <v>168</v>
      </c>
      <c r="E225" s="52" t="s">
        <v>61</v>
      </c>
      <c r="F225" s="442" t="s">
        <v>61</v>
      </c>
      <c r="G225" s="52" t="s">
        <v>61</v>
      </c>
      <c r="H225" s="241" t="s">
        <v>169</v>
      </c>
      <c r="I225" s="53" t="s">
        <v>61</v>
      </c>
      <c r="J225" s="52" t="s">
        <v>61</v>
      </c>
      <c r="K225" s="52" t="s">
        <v>61</v>
      </c>
      <c r="L225" s="52" t="s">
        <v>61</v>
      </c>
      <c r="M225" s="451" t="s">
        <v>61</v>
      </c>
      <c r="N225" s="52" t="s">
        <v>61</v>
      </c>
      <c r="O225" s="103" t="s">
        <v>61</v>
      </c>
      <c r="P225" s="241" t="s">
        <v>61</v>
      </c>
      <c r="Q225" s="451" t="s">
        <v>61</v>
      </c>
      <c r="R225" s="58" t="s">
        <v>61</v>
      </c>
      <c r="S225" s="52" t="s">
        <v>61</v>
      </c>
      <c r="T225" s="58" t="s">
        <v>61</v>
      </c>
      <c r="U225" s="52" t="s">
        <v>61</v>
      </c>
      <c r="V225" s="58" t="s">
        <v>61</v>
      </c>
      <c r="W225" s="77" t="s">
        <v>61</v>
      </c>
      <c r="X225" s="133" t="s">
        <v>61</v>
      </c>
      <c r="Y225" s="77" t="s">
        <v>61</v>
      </c>
      <c r="Z225" s="133" t="s">
        <v>61</v>
      </c>
      <c r="AA225" s="77" t="s">
        <v>61</v>
      </c>
      <c r="AB225" s="133" t="s">
        <v>61</v>
      </c>
      <c r="AC225" t="s">
        <v>61</v>
      </c>
      <c r="AD225" s="52"/>
      <c r="AE225" s="58"/>
      <c r="AF225" s="58" t="s">
        <v>61</v>
      </c>
      <c r="AG225" s="58" t="s">
        <v>61</v>
      </c>
      <c r="AH225" s="1">
        <v>2017</v>
      </c>
      <c r="AK225" s="241" t="s">
        <v>150</v>
      </c>
    </row>
    <row r="226" spans="1:45" hidden="1">
      <c r="A226" t="s">
        <v>303</v>
      </c>
      <c r="B226" s="1" t="s">
        <v>102</v>
      </c>
      <c r="C226" s="5">
        <v>2017</v>
      </c>
      <c r="D226" s="240" t="s">
        <v>168</v>
      </c>
      <c r="E226" s="52" t="s">
        <v>61</v>
      </c>
      <c r="F226" s="442" t="s">
        <v>61</v>
      </c>
      <c r="G226" s="52" t="s">
        <v>61</v>
      </c>
      <c r="H226" s="241" t="s">
        <v>169</v>
      </c>
      <c r="I226" s="53" t="s">
        <v>61</v>
      </c>
      <c r="J226" s="52" t="s">
        <v>61</v>
      </c>
      <c r="K226" s="52" t="s">
        <v>61</v>
      </c>
      <c r="L226" s="52" t="s">
        <v>61</v>
      </c>
      <c r="M226" s="451" t="s">
        <v>61</v>
      </c>
      <c r="N226" s="52" t="s">
        <v>61</v>
      </c>
      <c r="O226" s="103" t="s">
        <v>61</v>
      </c>
      <c r="P226" s="241" t="s">
        <v>61</v>
      </c>
      <c r="Q226" s="451" t="s">
        <v>61</v>
      </c>
      <c r="R226" s="58" t="s">
        <v>61</v>
      </c>
      <c r="S226" s="52" t="s">
        <v>61</v>
      </c>
      <c r="T226" s="58" t="s">
        <v>61</v>
      </c>
      <c r="U226" s="52" t="s">
        <v>61</v>
      </c>
      <c r="V226" s="58" t="s">
        <v>61</v>
      </c>
      <c r="W226" s="77" t="s">
        <v>61</v>
      </c>
      <c r="X226" s="133" t="s">
        <v>61</v>
      </c>
      <c r="Y226" s="77" t="s">
        <v>61</v>
      </c>
      <c r="Z226" s="133" t="s">
        <v>61</v>
      </c>
      <c r="AA226" s="77" t="s">
        <v>61</v>
      </c>
      <c r="AB226" s="133" t="s">
        <v>61</v>
      </c>
      <c r="AC226" t="s">
        <v>61</v>
      </c>
      <c r="AD226" s="52"/>
      <c r="AE226" s="58"/>
      <c r="AF226" s="58" t="s">
        <v>61</v>
      </c>
      <c r="AG226" s="58" t="s">
        <v>61</v>
      </c>
      <c r="AH226" s="1">
        <v>2018</v>
      </c>
      <c r="AK226" s="241" t="s">
        <v>150</v>
      </c>
    </row>
    <row r="227" spans="1:45" hidden="1">
      <c r="A227" t="s">
        <v>303</v>
      </c>
      <c r="B227" s="1" t="s">
        <v>102</v>
      </c>
      <c r="C227" s="5">
        <v>2018</v>
      </c>
      <c r="D227" s="240" t="s">
        <v>168</v>
      </c>
      <c r="E227" s="52" t="s">
        <v>61</v>
      </c>
      <c r="F227" s="442" t="s">
        <v>61</v>
      </c>
      <c r="G227" s="52" t="s">
        <v>61</v>
      </c>
      <c r="H227" s="241" t="s">
        <v>169</v>
      </c>
      <c r="I227" s="53" t="s">
        <v>61</v>
      </c>
      <c r="J227" s="52" t="s">
        <v>61</v>
      </c>
      <c r="K227" s="52" t="s">
        <v>61</v>
      </c>
      <c r="L227" s="52" t="s">
        <v>61</v>
      </c>
      <c r="M227" s="451" t="s">
        <v>61</v>
      </c>
      <c r="N227" s="52" t="s">
        <v>61</v>
      </c>
      <c r="O227" s="103" t="s">
        <v>61</v>
      </c>
      <c r="P227" s="241" t="s">
        <v>61</v>
      </c>
      <c r="Q227" s="451" t="s">
        <v>61</v>
      </c>
      <c r="R227" s="58" t="s">
        <v>61</v>
      </c>
      <c r="S227" s="52" t="s">
        <v>61</v>
      </c>
      <c r="T227" s="58" t="s">
        <v>61</v>
      </c>
      <c r="U227" s="52" t="s">
        <v>61</v>
      </c>
      <c r="V227" s="58" t="s">
        <v>61</v>
      </c>
      <c r="W227" s="77" t="s">
        <v>61</v>
      </c>
      <c r="X227" s="133" t="s">
        <v>61</v>
      </c>
      <c r="Y227" s="77" t="s">
        <v>61</v>
      </c>
      <c r="Z227" s="133" t="s">
        <v>61</v>
      </c>
      <c r="AA227" s="77" t="s">
        <v>61</v>
      </c>
      <c r="AB227" s="133" t="s">
        <v>61</v>
      </c>
      <c r="AC227" t="s">
        <v>61</v>
      </c>
      <c r="AD227" s="52"/>
      <c r="AE227" s="58"/>
      <c r="AF227" s="58" t="s">
        <v>61</v>
      </c>
      <c r="AG227" s="58" t="s">
        <v>61</v>
      </c>
      <c r="AH227" s="1">
        <v>2019</v>
      </c>
      <c r="AK227" s="241" t="s">
        <v>150</v>
      </c>
    </row>
    <row r="228" spans="1:45" hidden="1">
      <c r="A228" t="s">
        <v>303</v>
      </c>
      <c r="B228" s="1" t="s">
        <v>102</v>
      </c>
      <c r="C228" s="5">
        <v>2019</v>
      </c>
      <c r="D228" s="240" t="s">
        <v>168</v>
      </c>
      <c r="E228" s="52" t="s">
        <v>61</v>
      </c>
      <c r="F228" s="442" t="s">
        <v>61</v>
      </c>
      <c r="G228" s="52" t="s">
        <v>61</v>
      </c>
      <c r="H228" s="241" t="s">
        <v>169</v>
      </c>
      <c r="I228" s="53" t="s">
        <v>61</v>
      </c>
      <c r="J228" s="52" t="s">
        <v>61</v>
      </c>
      <c r="K228" s="52" t="s">
        <v>61</v>
      </c>
      <c r="L228" s="52" t="s">
        <v>61</v>
      </c>
      <c r="M228" s="451" t="s">
        <v>61</v>
      </c>
      <c r="N228" s="52" t="s">
        <v>61</v>
      </c>
      <c r="O228" s="103" t="s">
        <v>61</v>
      </c>
      <c r="P228" s="241" t="s">
        <v>61</v>
      </c>
      <c r="Q228" s="451" t="s">
        <v>61</v>
      </c>
      <c r="R228" s="58" t="s">
        <v>61</v>
      </c>
      <c r="S228" s="52" t="s">
        <v>61</v>
      </c>
      <c r="T228" s="58" t="s">
        <v>61</v>
      </c>
      <c r="U228" s="52" t="s">
        <v>61</v>
      </c>
      <c r="V228" s="58" t="s">
        <v>61</v>
      </c>
      <c r="W228" s="77" t="s">
        <v>61</v>
      </c>
      <c r="X228" s="133" t="s">
        <v>61</v>
      </c>
      <c r="Y228" s="77" t="s">
        <v>61</v>
      </c>
      <c r="Z228" s="133" t="s">
        <v>61</v>
      </c>
      <c r="AA228" s="77" t="s">
        <v>61</v>
      </c>
      <c r="AB228" s="133" t="s">
        <v>61</v>
      </c>
      <c r="AC228" t="s">
        <v>61</v>
      </c>
      <c r="AD228" s="52"/>
      <c r="AE228" s="58"/>
      <c r="AF228" s="58" t="s">
        <v>61</v>
      </c>
      <c r="AG228" s="58" t="s">
        <v>61</v>
      </c>
      <c r="AH228" s="1">
        <v>2020</v>
      </c>
      <c r="AK228" s="241" t="s">
        <v>150</v>
      </c>
    </row>
    <row r="229" spans="1:45" hidden="1">
      <c r="A229" t="s">
        <v>303</v>
      </c>
      <c r="B229" s="1" t="s">
        <v>102</v>
      </c>
      <c r="C229" s="5">
        <v>2020</v>
      </c>
      <c r="D229" s="240" t="s">
        <v>168</v>
      </c>
      <c r="E229" s="52" t="s">
        <v>61</v>
      </c>
      <c r="F229" s="442" t="s">
        <v>61</v>
      </c>
      <c r="G229" s="52" t="s">
        <v>61</v>
      </c>
      <c r="H229" s="241" t="s">
        <v>169</v>
      </c>
      <c r="I229" s="53" t="s">
        <v>61</v>
      </c>
      <c r="J229" s="52" t="s">
        <v>61</v>
      </c>
      <c r="K229" s="52" t="s">
        <v>61</v>
      </c>
      <c r="L229" s="52" t="s">
        <v>61</v>
      </c>
      <c r="M229" s="451" t="s">
        <v>61</v>
      </c>
      <c r="N229" s="52" t="s">
        <v>61</v>
      </c>
      <c r="O229" s="103" t="s">
        <v>61</v>
      </c>
      <c r="P229" s="241" t="s">
        <v>61</v>
      </c>
      <c r="Q229" s="451" t="s">
        <v>61</v>
      </c>
      <c r="R229" s="58" t="s">
        <v>61</v>
      </c>
      <c r="S229" s="52" t="s">
        <v>61</v>
      </c>
      <c r="T229" s="58" t="s">
        <v>61</v>
      </c>
      <c r="U229" s="52" t="s">
        <v>61</v>
      </c>
      <c r="V229" s="58" t="s">
        <v>61</v>
      </c>
      <c r="W229" s="77" t="s">
        <v>61</v>
      </c>
      <c r="X229" s="133" t="s">
        <v>61</v>
      </c>
      <c r="Y229" s="77" t="s">
        <v>61</v>
      </c>
      <c r="Z229" s="133" t="s">
        <v>61</v>
      </c>
      <c r="AA229" s="77" t="s">
        <v>61</v>
      </c>
      <c r="AB229" s="133" t="s">
        <v>61</v>
      </c>
      <c r="AC229" t="s">
        <v>61</v>
      </c>
      <c r="AD229" s="52"/>
      <c r="AE229" s="58"/>
      <c r="AF229" s="58" t="s">
        <v>61</v>
      </c>
      <c r="AG229" s="58" t="s">
        <v>61</v>
      </c>
      <c r="AH229" s="1">
        <v>2021</v>
      </c>
      <c r="AK229" s="241" t="s">
        <v>150</v>
      </c>
    </row>
    <row r="230" spans="1:45" hidden="1">
      <c r="A230" t="s">
        <v>303</v>
      </c>
      <c r="B230" s="1" t="s">
        <v>102</v>
      </c>
      <c r="C230" s="5">
        <v>2021</v>
      </c>
      <c r="D230" s="240" t="s">
        <v>168</v>
      </c>
      <c r="E230" s="52" t="s">
        <v>61</v>
      </c>
      <c r="F230" s="442" t="s">
        <v>61</v>
      </c>
      <c r="G230" s="52" t="s">
        <v>61</v>
      </c>
      <c r="H230" s="241" t="s">
        <v>169</v>
      </c>
      <c r="I230" s="53" t="s">
        <v>61</v>
      </c>
      <c r="J230" s="52" t="s">
        <v>61</v>
      </c>
      <c r="K230" s="52" t="s">
        <v>61</v>
      </c>
      <c r="L230" s="52" t="s">
        <v>61</v>
      </c>
      <c r="M230" s="451" t="s">
        <v>61</v>
      </c>
      <c r="N230" s="52" t="s">
        <v>61</v>
      </c>
      <c r="O230" s="103" t="s">
        <v>61</v>
      </c>
      <c r="P230" s="241" t="s">
        <v>61</v>
      </c>
      <c r="Q230" s="451" t="s">
        <v>61</v>
      </c>
      <c r="R230" s="58" t="s">
        <v>61</v>
      </c>
      <c r="S230" s="52" t="s">
        <v>61</v>
      </c>
      <c r="T230" s="58" t="s">
        <v>61</v>
      </c>
      <c r="U230" s="52" t="s">
        <v>61</v>
      </c>
      <c r="V230" s="58" t="s">
        <v>61</v>
      </c>
      <c r="W230" s="77" t="s">
        <v>61</v>
      </c>
      <c r="X230" s="133" t="s">
        <v>61</v>
      </c>
      <c r="Y230" s="77" t="s">
        <v>61</v>
      </c>
      <c r="Z230" s="133" t="s">
        <v>61</v>
      </c>
      <c r="AA230" s="77" t="s">
        <v>61</v>
      </c>
      <c r="AB230" s="133" t="s">
        <v>61</v>
      </c>
      <c r="AC230" t="s">
        <v>61</v>
      </c>
      <c r="AD230" s="52"/>
      <c r="AE230" s="58"/>
      <c r="AF230" s="58" t="s">
        <v>61</v>
      </c>
      <c r="AG230" s="58" t="s">
        <v>61</v>
      </c>
      <c r="AH230" s="1">
        <v>2022</v>
      </c>
      <c r="AK230" s="241" t="s">
        <v>150</v>
      </c>
    </row>
    <row r="231" spans="1:45" s="11" customFormat="1" hidden="1">
      <c r="A231" s="11" t="s">
        <v>303</v>
      </c>
      <c r="B231" s="12" t="s">
        <v>102</v>
      </c>
      <c r="C231" s="4">
        <v>2022</v>
      </c>
      <c r="D231" s="867" t="s">
        <v>168</v>
      </c>
      <c r="E231" s="96" t="s">
        <v>61</v>
      </c>
      <c r="F231" s="671" t="s">
        <v>61</v>
      </c>
      <c r="G231" s="96" t="s">
        <v>61</v>
      </c>
      <c r="H231" s="868" t="s">
        <v>169</v>
      </c>
      <c r="I231" s="55" t="s">
        <v>61</v>
      </c>
      <c r="J231" s="96" t="s">
        <v>61</v>
      </c>
      <c r="K231" s="96" t="s">
        <v>61</v>
      </c>
      <c r="L231" s="96" t="s">
        <v>61</v>
      </c>
      <c r="M231" s="869" t="s">
        <v>61</v>
      </c>
      <c r="N231" s="96" t="s">
        <v>61</v>
      </c>
      <c r="O231" s="870" t="s">
        <v>61</v>
      </c>
      <c r="P231" s="868" t="s">
        <v>61</v>
      </c>
      <c r="Q231" s="869" t="s">
        <v>61</v>
      </c>
      <c r="R231" s="95" t="s">
        <v>61</v>
      </c>
      <c r="S231" s="96" t="s">
        <v>61</v>
      </c>
      <c r="T231" s="95" t="s">
        <v>61</v>
      </c>
      <c r="U231" s="96" t="s">
        <v>61</v>
      </c>
      <c r="V231" s="95" t="s">
        <v>61</v>
      </c>
      <c r="W231" s="694" t="s">
        <v>61</v>
      </c>
      <c r="X231" s="674" t="s">
        <v>61</v>
      </c>
      <c r="Y231" s="694" t="s">
        <v>61</v>
      </c>
      <c r="Z231" s="674" t="s">
        <v>61</v>
      </c>
      <c r="AA231" s="694" t="s">
        <v>61</v>
      </c>
      <c r="AB231" s="674" t="s">
        <v>61</v>
      </c>
      <c r="AC231" s="11" t="s">
        <v>61</v>
      </c>
      <c r="AD231" s="96"/>
      <c r="AE231" s="95"/>
      <c r="AF231" s="95" t="s">
        <v>61</v>
      </c>
      <c r="AG231" s="95" t="s">
        <v>61</v>
      </c>
      <c r="AH231" s="12">
        <v>2023</v>
      </c>
      <c r="AI231" s="95"/>
      <c r="AJ231" s="95"/>
      <c r="AK231" s="868" t="s">
        <v>150</v>
      </c>
      <c r="AL231" s="12"/>
      <c r="AM231" s="12"/>
      <c r="AN231" s="12"/>
      <c r="AO231" s="12"/>
      <c r="AQ231" s="12"/>
      <c r="AS231" s="12"/>
    </row>
    <row r="232" spans="1:45" hidden="1">
      <c r="A232" s="52" t="s">
        <v>118</v>
      </c>
      <c r="B232" s="58" t="s">
        <v>116</v>
      </c>
      <c r="C232" s="51">
        <v>2016</v>
      </c>
      <c r="D232" s="240" t="s">
        <v>142</v>
      </c>
      <c r="E232" s="52" t="s">
        <v>142</v>
      </c>
      <c r="F232" s="442" t="s">
        <v>168</v>
      </c>
      <c r="G232" s="52" t="s">
        <v>143</v>
      </c>
      <c r="H232" s="241" t="s">
        <v>304</v>
      </c>
      <c r="I232" s="53" t="s">
        <v>226</v>
      </c>
      <c r="J232" s="52"/>
      <c r="K232" s="52"/>
      <c r="L232" s="52"/>
      <c r="M232" s="73">
        <v>24213621</v>
      </c>
      <c r="N232" s="60">
        <v>19400000</v>
      </c>
      <c r="O232" s="67">
        <f>N232/M232</f>
        <v>0.80120193505960968</v>
      </c>
      <c r="P232" s="241" t="s">
        <v>305</v>
      </c>
      <c r="Q232" s="60">
        <v>800000</v>
      </c>
      <c r="R232" s="65">
        <f>Q232/N232</f>
        <v>4.1237113402061855E-2</v>
      </c>
      <c r="S232" s="60"/>
      <c r="T232" s="63"/>
      <c r="U232" s="60">
        <v>900000</v>
      </c>
      <c r="V232" s="63"/>
      <c r="W232" s="77" t="s">
        <v>61</v>
      </c>
      <c r="X232" s="133" t="s">
        <v>61</v>
      </c>
      <c r="Y232" s="77" t="s">
        <v>61</v>
      </c>
      <c r="Z232" s="133" t="s">
        <v>61</v>
      </c>
      <c r="AA232" s="77" t="s">
        <v>61</v>
      </c>
      <c r="AB232" s="133" t="s">
        <v>61</v>
      </c>
      <c r="AC232" t="s">
        <v>161</v>
      </c>
      <c r="AD232" s="52"/>
      <c r="AE232" s="58"/>
      <c r="AF232" s="58" t="s">
        <v>61</v>
      </c>
      <c r="AG232" s="63"/>
      <c r="AH232" s="58">
        <v>2017</v>
      </c>
      <c r="AK232" s="241" t="s">
        <v>150</v>
      </c>
    </row>
    <row r="233" spans="1:45" hidden="1">
      <c r="A233" s="52" t="s">
        <v>118</v>
      </c>
      <c r="B233" s="58" t="s">
        <v>116</v>
      </c>
      <c r="C233" s="51">
        <v>2017</v>
      </c>
      <c r="D233" s="240" t="s">
        <v>142</v>
      </c>
      <c r="E233" s="104" t="s">
        <v>168</v>
      </c>
      <c r="F233" s="442" t="s">
        <v>61</v>
      </c>
      <c r="G233" s="52" t="s">
        <v>204</v>
      </c>
      <c r="H233" s="241" t="s">
        <v>205</v>
      </c>
      <c r="I233" s="53" t="s">
        <v>61</v>
      </c>
      <c r="J233" s="81" t="s">
        <v>172</v>
      </c>
      <c r="K233" s="81" t="s">
        <v>61</v>
      </c>
      <c r="L233" s="81" t="s">
        <v>61</v>
      </c>
      <c r="M233" s="81" t="s">
        <v>61</v>
      </c>
      <c r="N233" s="81" t="s">
        <v>61</v>
      </c>
      <c r="O233" s="81" t="s">
        <v>61</v>
      </c>
      <c r="P233" s="836" t="s">
        <v>61</v>
      </c>
      <c r="Q233" s="81" t="s">
        <v>61</v>
      </c>
      <c r="R233" s="82" t="s">
        <v>61</v>
      </c>
      <c r="S233" s="235" t="s">
        <v>61</v>
      </c>
      <c r="T233" s="644" t="s">
        <v>61</v>
      </c>
      <c r="U233" s="235" t="s">
        <v>61</v>
      </c>
      <c r="V233" s="644" t="s">
        <v>61</v>
      </c>
      <c r="W233" s="784" t="s">
        <v>61</v>
      </c>
      <c r="X233" s="120" t="s">
        <v>61</v>
      </c>
      <c r="Y233" s="784" t="s">
        <v>61</v>
      </c>
      <c r="Z233" s="120" t="s">
        <v>61</v>
      </c>
      <c r="AA233" s="784" t="s">
        <v>61</v>
      </c>
      <c r="AB233" s="568" t="s">
        <v>61</v>
      </c>
      <c r="AC233" t="s">
        <v>61</v>
      </c>
      <c r="AD233" s="81"/>
      <c r="AE233" s="82"/>
      <c r="AF233" s="58" t="s">
        <v>61</v>
      </c>
      <c r="AG233" s="82" t="s">
        <v>61</v>
      </c>
      <c r="AH233" s="863">
        <v>2018</v>
      </c>
      <c r="AK233" s="241" t="s">
        <v>150</v>
      </c>
    </row>
    <row r="234" spans="1:45" hidden="1">
      <c r="A234" s="52" t="s">
        <v>118</v>
      </c>
      <c r="B234" s="58" t="s">
        <v>116</v>
      </c>
      <c r="C234" s="51">
        <v>2018</v>
      </c>
      <c r="D234" s="240" t="s">
        <v>142</v>
      </c>
      <c r="E234" s="52" t="s">
        <v>142</v>
      </c>
      <c r="F234" s="442" t="s">
        <v>168</v>
      </c>
      <c r="G234" s="52" t="s">
        <v>204</v>
      </c>
      <c r="H234" s="241" t="s">
        <v>306</v>
      </c>
      <c r="I234" s="53" t="s">
        <v>226</v>
      </c>
      <c r="J234" s="52"/>
      <c r="K234" s="52"/>
      <c r="L234" s="52"/>
      <c r="M234" s="437">
        <v>24774286</v>
      </c>
      <c r="N234" s="60">
        <v>19752781</v>
      </c>
      <c r="O234" s="61">
        <v>0.8</v>
      </c>
      <c r="P234" s="241" t="s">
        <v>307</v>
      </c>
      <c r="Q234" s="73">
        <v>44201</v>
      </c>
      <c r="R234" s="63">
        <v>2.2377102241957726E-3</v>
      </c>
      <c r="S234" s="73">
        <v>16720262</v>
      </c>
      <c r="T234" s="63">
        <v>0.84647635186154291</v>
      </c>
      <c r="U234" s="73">
        <v>2988318</v>
      </c>
      <c r="V234" s="63">
        <v>0.15128593791426129</v>
      </c>
      <c r="W234" s="77">
        <v>44201</v>
      </c>
      <c r="X234" s="133">
        <v>2.2377102241957726E-3</v>
      </c>
      <c r="Y234" s="77">
        <v>0</v>
      </c>
      <c r="Z234" s="133">
        <v>0</v>
      </c>
      <c r="AA234" s="77">
        <v>0</v>
      </c>
      <c r="AB234" s="133">
        <v>0</v>
      </c>
      <c r="AC234" t="s">
        <v>185</v>
      </c>
      <c r="AD234" s="442"/>
      <c r="AE234" s="241"/>
      <c r="AF234" s="58"/>
      <c r="AG234" s="63"/>
      <c r="AH234" s="58">
        <v>2019</v>
      </c>
      <c r="AK234" s="241" t="s">
        <v>150</v>
      </c>
    </row>
    <row r="235" spans="1:45" hidden="1">
      <c r="A235" s="52" t="s">
        <v>118</v>
      </c>
      <c r="B235" s="58" t="s">
        <v>116</v>
      </c>
      <c r="C235" s="51">
        <v>2019</v>
      </c>
      <c r="D235" s="240" t="s">
        <v>142</v>
      </c>
      <c r="E235" s="52" t="s">
        <v>142</v>
      </c>
      <c r="F235" s="442" t="s">
        <v>168</v>
      </c>
      <c r="G235" s="52" t="s">
        <v>204</v>
      </c>
      <c r="H235" s="241" t="s">
        <v>306</v>
      </c>
      <c r="I235" s="53" t="s">
        <v>226</v>
      </c>
      <c r="J235" s="52"/>
      <c r="K235" s="52"/>
      <c r="L235" s="52"/>
      <c r="M235" s="73">
        <v>25652962.337662339</v>
      </c>
      <c r="N235" s="60">
        <v>19752781</v>
      </c>
      <c r="O235" s="61">
        <f>N235/M235</f>
        <v>0.76999999999999991</v>
      </c>
      <c r="P235" s="241" t="s">
        <v>286</v>
      </c>
      <c r="Q235" s="73">
        <v>59028</v>
      </c>
      <c r="R235" s="63">
        <v>0</v>
      </c>
      <c r="S235" s="73">
        <v>17088729</v>
      </c>
      <c r="T235" s="63">
        <v>0.86513028216128152</v>
      </c>
      <c r="U235" s="73">
        <v>2605024</v>
      </c>
      <c r="V235" s="63">
        <v>0.13</v>
      </c>
      <c r="W235" s="77">
        <v>59028</v>
      </c>
      <c r="X235" s="133">
        <v>0</v>
      </c>
      <c r="Y235" s="77">
        <v>0</v>
      </c>
      <c r="Z235" s="133">
        <v>0</v>
      </c>
      <c r="AA235" s="77">
        <v>0</v>
      </c>
      <c r="AB235" s="133">
        <v>0</v>
      </c>
      <c r="AC235" t="s">
        <v>185</v>
      </c>
      <c r="AD235" s="442"/>
      <c r="AE235" s="241"/>
      <c r="AF235" s="58"/>
      <c r="AG235" s="63"/>
      <c r="AH235" s="58">
        <v>2020</v>
      </c>
      <c r="AK235" s="241" t="s">
        <v>150</v>
      </c>
    </row>
    <row r="236" spans="1:45" hidden="1">
      <c r="A236" s="52" t="s">
        <v>118</v>
      </c>
      <c r="B236" s="58" t="s">
        <v>116</v>
      </c>
      <c r="C236" s="51">
        <v>2020</v>
      </c>
      <c r="D236" s="240" t="s">
        <v>142</v>
      </c>
      <c r="E236" s="52" t="s">
        <v>142</v>
      </c>
      <c r="F236" s="442" t="s">
        <v>168</v>
      </c>
      <c r="G236" s="52" t="s">
        <v>204</v>
      </c>
      <c r="H236" s="241" t="s">
        <v>306</v>
      </c>
      <c r="I236" s="53" t="s">
        <v>226</v>
      </c>
      <c r="J236" s="52"/>
      <c r="K236" s="52"/>
      <c r="L236" s="158">
        <v>43891</v>
      </c>
      <c r="M236" s="73">
        <v>26453539</v>
      </c>
      <c r="N236" s="59">
        <v>6181235</v>
      </c>
      <c r="O236" s="61">
        <v>0.23</v>
      </c>
      <c r="P236" s="241" t="s">
        <v>308</v>
      </c>
      <c r="Q236" s="73">
        <v>229552.12</v>
      </c>
      <c r="R236" s="63">
        <v>3.7136934609345869E-2</v>
      </c>
      <c r="S236" s="73">
        <v>5042597.0999999996</v>
      </c>
      <c r="T236" s="63">
        <v>0.81579119706660552</v>
      </c>
      <c r="U236" s="73">
        <v>909085.78</v>
      </c>
      <c r="V236" s="63">
        <v>0.1470718683240485</v>
      </c>
      <c r="W236" s="77">
        <v>229552.12</v>
      </c>
      <c r="X236" s="133">
        <v>3.7136934609345869E-2</v>
      </c>
      <c r="Y236" s="77">
        <v>0</v>
      </c>
      <c r="Z236" s="133">
        <v>0</v>
      </c>
      <c r="AA236" s="77">
        <v>0</v>
      </c>
      <c r="AB236" s="133">
        <v>0</v>
      </c>
      <c r="AC236" t="s">
        <v>161</v>
      </c>
      <c r="AD236" s="52"/>
      <c r="AE236" s="58"/>
      <c r="AF236" s="58" t="s">
        <v>228</v>
      </c>
      <c r="AG236" s="58"/>
      <c r="AH236" s="58">
        <v>2021</v>
      </c>
      <c r="AK236" s="241" t="s">
        <v>150</v>
      </c>
    </row>
    <row r="237" spans="1:45" hidden="1">
      <c r="A237" s="52" t="s">
        <v>118</v>
      </c>
      <c r="B237" s="58" t="s">
        <v>116</v>
      </c>
      <c r="C237" s="51">
        <v>2021</v>
      </c>
      <c r="D237" s="240" t="s">
        <v>142</v>
      </c>
      <c r="E237" s="52" t="s">
        <v>142</v>
      </c>
      <c r="F237" s="442" t="s">
        <v>168</v>
      </c>
      <c r="G237" s="52" t="s">
        <v>143</v>
      </c>
      <c r="H237" s="241" t="s">
        <v>157</v>
      </c>
      <c r="I237" s="53" t="s">
        <v>226</v>
      </c>
      <c r="J237" s="52"/>
      <c r="K237" s="52"/>
      <c r="L237" s="52"/>
      <c r="M237" s="77">
        <v>27725186</v>
      </c>
      <c r="N237" s="77">
        <v>16059751</v>
      </c>
      <c r="O237" s="61">
        <v>0.57924772804048996</v>
      </c>
      <c r="P237" s="241" t="s">
        <v>309</v>
      </c>
      <c r="Q237" s="73">
        <v>944561</v>
      </c>
      <c r="R237" s="63">
        <v>0.06</v>
      </c>
      <c r="S237" s="73">
        <v>12303872</v>
      </c>
      <c r="T237" s="63">
        <v>0.76613093191793569</v>
      </c>
      <c r="U237" s="73">
        <v>2811318</v>
      </c>
      <c r="V237" s="63">
        <v>0.18</v>
      </c>
      <c r="W237" s="77">
        <v>944561</v>
      </c>
      <c r="X237" s="133">
        <v>0.06</v>
      </c>
      <c r="Y237" s="77">
        <v>0</v>
      </c>
      <c r="Z237" s="133">
        <v>0</v>
      </c>
      <c r="AA237" s="77">
        <v>0</v>
      </c>
      <c r="AB237" s="133">
        <v>0</v>
      </c>
      <c r="AC237" t="s">
        <v>161</v>
      </c>
      <c r="AD237" s="52"/>
      <c r="AE237" s="58"/>
      <c r="AF237" s="58"/>
      <c r="AG237" s="58"/>
      <c r="AH237" s="58">
        <v>2022</v>
      </c>
      <c r="AK237" s="241" t="s">
        <v>150</v>
      </c>
    </row>
    <row r="238" spans="1:45" hidden="1">
      <c r="A238" s="52" t="s">
        <v>118</v>
      </c>
      <c r="B238" s="58" t="s">
        <v>116</v>
      </c>
      <c r="C238" s="51">
        <v>2022</v>
      </c>
      <c r="D238" s="240" t="s">
        <v>168</v>
      </c>
      <c r="E238" s="52" t="s">
        <v>61</v>
      </c>
      <c r="F238" s="442" t="s">
        <v>61</v>
      </c>
      <c r="G238" s="52" t="s">
        <v>174</v>
      </c>
      <c r="H238" s="241"/>
      <c r="I238" s="53" t="s">
        <v>61</v>
      </c>
      <c r="J238" s="52" t="s">
        <v>61</v>
      </c>
      <c r="K238" s="52" t="s">
        <v>61</v>
      </c>
      <c r="L238" s="52" t="s">
        <v>61</v>
      </c>
      <c r="M238" s="451" t="s">
        <v>61</v>
      </c>
      <c r="N238" s="52" t="s">
        <v>61</v>
      </c>
      <c r="O238" s="103" t="s">
        <v>61</v>
      </c>
      <c r="P238" s="241" t="s">
        <v>61</v>
      </c>
      <c r="Q238" s="451" t="s">
        <v>61</v>
      </c>
      <c r="R238" s="58" t="s">
        <v>61</v>
      </c>
      <c r="S238" s="52" t="s">
        <v>61</v>
      </c>
      <c r="T238" s="58" t="s">
        <v>61</v>
      </c>
      <c r="U238" s="52" t="s">
        <v>61</v>
      </c>
      <c r="V238" s="58" t="s">
        <v>61</v>
      </c>
      <c r="W238" s="77" t="s">
        <v>61</v>
      </c>
      <c r="X238" s="133" t="s">
        <v>61</v>
      </c>
      <c r="Y238" s="77" t="s">
        <v>61</v>
      </c>
      <c r="Z238" s="133" t="s">
        <v>61</v>
      </c>
      <c r="AA238" s="77" t="s">
        <v>61</v>
      </c>
      <c r="AB238" s="133" t="s">
        <v>61</v>
      </c>
      <c r="AC238" t="s">
        <v>61</v>
      </c>
      <c r="AD238" s="52"/>
      <c r="AE238" s="58"/>
      <c r="AF238" s="58" t="s">
        <v>61</v>
      </c>
      <c r="AG238" s="58" t="s">
        <v>61</v>
      </c>
      <c r="AH238" s="58">
        <v>2023</v>
      </c>
      <c r="AI238" s="58"/>
      <c r="AJ238" s="58"/>
      <c r="AK238" s="241" t="s">
        <v>150</v>
      </c>
      <c r="AP238" t="e">
        <f>Q238-Q237</f>
        <v>#VALUE!</v>
      </c>
      <c r="AQ238" s="1" t="e">
        <f>(Q238-Q237)/Q237</f>
        <v>#VALUE!</v>
      </c>
      <c r="AR238" t="e">
        <f>Y238-Y237</f>
        <v>#VALUE!</v>
      </c>
      <c r="AS238" s="1" t="e">
        <f>AR238/Y237</f>
        <v>#VALUE!</v>
      </c>
    </row>
    <row r="239" spans="1:45" s="11" customFormat="1" hidden="1">
      <c r="A239" s="96" t="s">
        <v>118</v>
      </c>
      <c r="B239" s="95" t="s">
        <v>116</v>
      </c>
      <c r="C239" s="47">
        <v>2023</v>
      </c>
      <c r="D239" s="867" t="s">
        <v>168</v>
      </c>
      <c r="E239" s="197" t="s">
        <v>61</v>
      </c>
      <c r="F239" s="671" t="s">
        <v>61</v>
      </c>
      <c r="G239" s="96" t="s">
        <v>174</v>
      </c>
      <c r="H239" s="868"/>
      <c r="I239" s="55" t="s">
        <v>61</v>
      </c>
      <c r="J239" s="96" t="s">
        <v>61</v>
      </c>
      <c r="K239" s="96" t="s">
        <v>61</v>
      </c>
      <c r="L239" s="96" t="s">
        <v>61</v>
      </c>
      <c r="M239" s="869" t="s">
        <v>61</v>
      </c>
      <c r="N239" s="96" t="s">
        <v>61</v>
      </c>
      <c r="O239" s="870" t="s">
        <v>61</v>
      </c>
      <c r="P239" s="868" t="s">
        <v>61</v>
      </c>
      <c r="Q239" s="869" t="s">
        <v>61</v>
      </c>
      <c r="R239" s="95" t="s">
        <v>61</v>
      </c>
      <c r="S239" s="96" t="s">
        <v>61</v>
      </c>
      <c r="T239" s="95" t="s">
        <v>61</v>
      </c>
      <c r="U239" s="96" t="s">
        <v>61</v>
      </c>
      <c r="V239" s="95" t="s">
        <v>61</v>
      </c>
      <c r="W239" s="694" t="s">
        <v>61</v>
      </c>
      <c r="X239" s="674" t="s">
        <v>61</v>
      </c>
      <c r="Y239" s="694" t="s">
        <v>61</v>
      </c>
      <c r="Z239" s="674" t="s">
        <v>61</v>
      </c>
      <c r="AA239" s="694" t="s">
        <v>61</v>
      </c>
      <c r="AB239" s="674" t="s">
        <v>61</v>
      </c>
      <c r="AC239" s="11" t="s">
        <v>61</v>
      </c>
      <c r="AD239" s="96"/>
      <c r="AE239" s="95"/>
      <c r="AF239" s="95" t="s">
        <v>61</v>
      </c>
      <c r="AG239" s="95" t="s">
        <v>61</v>
      </c>
      <c r="AH239" s="95">
        <v>2023</v>
      </c>
      <c r="AI239" s="95"/>
      <c r="AJ239" s="95"/>
      <c r="AK239" s="868" t="s">
        <v>150</v>
      </c>
      <c r="AL239" s="12"/>
      <c r="AM239" s="12"/>
      <c r="AN239" s="12"/>
      <c r="AO239" s="12"/>
      <c r="AQ239" s="12"/>
      <c r="AS239" s="12"/>
    </row>
    <row r="240" spans="1:45" hidden="1">
      <c r="A240" s="52" t="s">
        <v>114</v>
      </c>
      <c r="B240" s="58" t="s">
        <v>102</v>
      </c>
      <c r="C240" s="51">
        <v>2016</v>
      </c>
      <c r="D240" s="240" t="s">
        <v>142</v>
      </c>
      <c r="E240" s="104" t="s">
        <v>168</v>
      </c>
      <c r="F240" s="442" t="s">
        <v>61</v>
      </c>
      <c r="G240" s="52" t="s">
        <v>187</v>
      </c>
      <c r="H240" s="241" t="s">
        <v>182</v>
      </c>
      <c r="I240" s="53" t="s">
        <v>61</v>
      </c>
      <c r="J240" s="81" t="s">
        <v>172</v>
      </c>
      <c r="K240" s="81" t="s">
        <v>61</v>
      </c>
      <c r="L240" s="81" t="s">
        <v>61</v>
      </c>
      <c r="M240" s="81" t="s">
        <v>61</v>
      </c>
      <c r="N240" s="81" t="s">
        <v>61</v>
      </c>
      <c r="O240" s="81" t="s">
        <v>61</v>
      </c>
      <c r="P240" s="836" t="s">
        <v>61</v>
      </c>
      <c r="Q240" s="81" t="s">
        <v>61</v>
      </c>
      <c r="R240" s="82" t="s">
        <v>61</v>
      </c>
      <c r="S240" s="235" t="s">
        <v>61</v>
      </c>
      <c r="T240" s="644" t="s">
        <v>61</v>
      </c>
      <c r="U240" s="235" t="s">
        <v>61</v>
      </c>
      <c r="V240" s="644" t="s">
        <v>61</v>
      </c>
      <c r="W240" s="784" t="s">
        <v>61</v>
      </c>
      <c r="X240" s="120" t="s">
        <v>61</v>
      </c>
      <c r="Y240" s="784" t="s">
        <v>61</v>
      </c>
      <c r="Z240" s="120" t="s">
        <v>61</v>
      </c>
      <c r="AA240" s="784" t="s">
        <v>61</v>
      </c>
      <c r="AB240" s="568" t="s">
        <v>61</v>
      </c>
      <c r="AC240" t="s">
        <v>61</v>
      </c>
      <c r="AD240" s="81"/>
      <c r="AE240" s="82"/>
      <c r="AF240" s="58" t="s">
        <v>61</v>
      </c>
      <c r="AG240" s="82" t="s">
        <v>61</v>
      </c>
      <c r="AH240" s="863">
        <v>2017</v>
      </c>
      <c r="AI240" s="58"/>
      <c r="AJ240" s="58"/>
      <c r="AK240" s="241" t="s">
        <v>150</v>
      </c>
    </row>
    <row r="241" spans="1:45" hidden="1">
      <c r="A241" s="52" t="s">
        <v>114</v>
      </c>
      <c r="B241" s="58" t="s">
        <v>102</v>
      </c>
      <c r="C241" s="51">
        <v>2017</v>
      </c>
      <c r="D241" s="240" t="s">
        <v>142</v>
      </c>
      <c r="E241" s="104" t="s">
        <v>168</v>
      </c>
      <c r="F241" s="442" t="s">
        <v>61</v>
      </c>
      <c r="G241" s="52" t="s">
        <v>187</v>
      </c>
      <c r="H241" s="241" t="s">
        <v>182</v>
      </c>
      <c r="I241" s="53" t="s">
        <v>61</v>
      </c>
      <c r="J241" s="81" t="s">
        <v>172</v>
      </c>
      <c r="K241" s="81" t="s">
        <v>61</v>
      </c>
      <c r="L241" s="81" t="s">
        <v>61</v>
      </c>
      <c r="M241" s="81" t="s">
        <v>61</v>
      </c>
      <c r="N241" s="81" t="s">
        <v>61</v>
      </c>
      <c r="O241" s="81" t="s">
        <v>61</v>
      </c>
      <c r="P241" s="836" t="s">
        <v>61</v>
      </c>
      <c r="Q241" s="81" t="s">
        <v>61</v>
      </c>
      <c r="R241" s="82" t="s">
        <v>61</v>
      </c>
      <c r="S241" s="235" t="s">
        <v>61</v>
      </c>
      <c r="T241" s="644" t="s">
        <v>61</v>
      </c>
      <c r="U241" s="235" t="s">
        <v>61</v>
      </c>
      <c r="V241" s="644" t="s">
        <v>61</v>
      </c>
      <c r="W241" s="784" t="s">
        <v>61</v>
      </c>
      <c r="X241" s="120" t="s">
        <v>61</v>
      </c>
      <c r="Y241" s="784" t="s">
        <v>61</v>
      </c>
      <c r="Z241" s="120" t="s">
        <v>61</v>
      </c>
      <c r="AA241" s="784" t="s">
        <v>61</v>
      </c>
      <c r="AB241" s="568" t="s">
        <v>61</v>
      </c>
      <c r="AC241" t="s">
        <v>61</v>
      </c>
      <c r="AD241" s="81"/>
      <c r="AE241" s="82"/>
      <c r="AF241" s="58" t="s">
        <v>61</v>
      </c>
      <c r="AG241" s="82" t="s">
        <v>61</v>
      </c>
      <c r="AH241" s="58">
        <v>2018</v>
      </c>
      <c r="AI241" s="58"/>
      <c r="AJ241" s="58"/>
      <c r="AK241" s="241" t="s">
        <v>150</v>
      </c>
    </row>
    <row r="242" spans="1:45" hidden="1">
      <c r="A242" s="52" t="s">
        <v>114</v>
      </c>
      <c r="B242" s="58" t="s">
        <v>102</v>
      </c>
      <c r="C242" s="51">
        <v>2018</v>
      </c>
      <c r="D242" s="240" t="s">
        <v>168</v>
      </c>
      <c r="E242" s="52" t="s">
        <v>61</v>
      </c>
      <c r="F242" s="442" t="s">
        <v>61</v>
      </c>
      <c r="G242" s="52" t="s">
        <v>61</v>
      </c>
      <c r="H242" s="241" t="s">
        <v>169</v>
      </c>
      <c r="I242" s="53" t="s">
        <v>61</v>
      </c>
      <c r="J242" s="52" t="s">
        <v>61</v>
      </c>
      <c r="K242" s="52" t="s">
        <v>61</v>
      </c>
      <c r="L242" s="52" t="s">
        <v>61</v>
      </c>
      <c r="M242" s="451" t="s">
        <v>61</v>
      </c>
      <c r="N242" s="52" t="s">
        <v>61</v>
      </c>
      <c r="O242" s="103" t="s">
        <v>61</v>
      </c>
      <c r="P242" s="241" t="s">
        <v>61</v>
      </c>
      <c r="Q242" s="451" t="s">
        <v>61</v>
      </c>
      <c r="R242" s="58" t="s">
        <v>61</v>
      </c>
      <c r="S242" s="52" t="s">
        <v>61</v>
      </c>
      <c r="T242" s="58" t="s">
        <v>61</v>
      </c>
      <c r="U242" s="52" t="s">
        <v>61</v>
      </c>
      <c r="V242" s="58" t="s">
        <v>61</v>
      </c>
      <c r="W242" s="77" t="s">
        <v>61</v>
      </c>
      <c r="X242" s="133" t="s">
        <v>61</v>
      </c>
      <c r="Y242" s="77" t="s">
        <v>61</v>
      </c>
      <c r="Z242" s="133" t="s">
        <v>61</v>
      </c>
      <c r="AA242" s="77" t="s">
        <v>61</v>
      </c>
      <c r="AB242" s="133" t="s">
        <v>61</v>
      </c>
      <c r="AC242" t="s">
        <v>61</v>
      </c>
      <c r="AD242" s="52"/>
      <c r="AE242" s="58"/>
      <c r="AF242" s="58" t="s">
        <v>61</v>
      </c>
      <c r="AG242" s="58" t="s">
        <v>61</v>
      </c>
      <c r="AH242" s="58">
        <v>2019</v>
      </c>
      <c r="AI242" s="58"/>
      <c r="AJ242" s="58"/>
      <c r="AK242" s="241" t="s">
        <v>150</v>
      </c>
    </row>
    <row r="243" spans="1:45" hidden="1">
      <c r="A243" s="52" t="s">
        <v>114</v>
      </c>
      <c r="B243" s="58" t="s">
        <v>102</v>
      </c>
      <c r="C243" s="51">
        <v>2019</v>
      </c>
      <c r="D243" s="240" t="s">
        <v>168</v>
      </c>
      <c r="E243" s="52" t="s">
        <v>61</v>
      </c>
      <c r="F243" s="442" t="s">
        <v>61</v>
      </c>
      <c r="G243" s="52" t="s">
        <v>61</v>
      </c>
      <c r="H243" s="241" t="s">
        <v>169</v>
      </c>
      <c r="I243" s="53" t="s">
        <v>61</v>
      </c>
      <c r="J243" s="52" t="s">
        <v>61</v>
      </c>
      <c r="K243" s="52" t="s">
        <v>61</v>
      </c>
      <c r="L243" s="52" t="s">
        <v>61</v>
      </c>
      <c r="M243" s="451" t="s">
        <v>61</v>
      </c>
      <c r="N243" s="52" t="s">
        <v>61</v>
      </c>
      <c r="O243" s="103" t="s">
        <v>61</v>
      </c>
      <c r="P243" s="241" t="s">
        <v>61</v>
      </c>
      <c r="Q243" s="451" t="s">
        <v>61</v>
      </c>
      <c r="R243" s="58" t="s">
        <v>61</v>
      </c>
      <c r="S243" s="52" t="s">
        <v>61</v>
      </c>
      <c r="T243" s="58" t="s">
        <v>61</v>
      </c>
      <c r="U243" s="52" t="s">
        <v>61</v>
      </c>
      <c r="V243" s="58" t="s">
        <v>61</v>
      </c>
      <c r="W243" s="77" t="s">
        <v>61</v>
      </c>
      <c r="X243" s="133" t="s">
        <v>61</v>
      </c>
      <c r="Y243" s="77" t="s">
        <v>61</v>
      </c>
      <c r="Z243" s="133" t="s">
        <v>61</v>
      </c>
      <c r="AA243" s="77" t="s">
        <v>61</v>
      </c>
      <c r="AB243" s="133" t="s">
        <v>61</v>
      </c>
      <c r="AC243" t="s">
        <v>61</v>
      </c>
      <c r="AD243" s="52"/>
      <c r="AE243" s="58"/>
      <c r="AF243" s="58" t="s">
        <v>61</v>
      </c>
      <c r="AG243" s="58" t="s">
        <v>61</v>
      </c>
      <c r="AH243" s="58">
        <v>2020</v>
      </c>
      <c r="AI243" s="58"/>
      <c r="AJ243" s="58"/>
      <c r="AK243" s="241" t="s">
        <v>150</v>
      </c>
    </row>
    <row r="244" spans="1:45" hidden="1">
      <c r="A244" s="52" t="s">
        <v>114</v>
      </c>
      <c r="B244" s="58" t="s">
        <v>102</v>
      </c>
      <c r="C244" s="51">
        <v>2020</v>
      </c>
      <c r="D244" s="240" t="s">
        <v>142</v>
      </c>
      <c r="E244" s="104" t="s">
        <v>168</v>
      </c>
      <c r="F244" s="442" t="s">
        <v>61</v>
      </c>
      <c r="G244" s="52" t="s">
        <v>174</v>
      </c>
      <c r="H244" s="241" t="s">
        <v>231</v>
      </c>
      <c r="I244" s="53" t="s">
        <v>61</v>
      </c>
      <c r="J244" s="81" t="s">
        <v>172</v>
      </c>
      <c r="K244" s="81" t="s">
        <v>61</v>
      </c>
      <c r="L244" s="81" t="s">
        <v>61</v>
      </c>
      <c r="M244" s="81" t="s">
        <v>61</v>
      </c>
      <c r="N244" s="81" t="s">
        <v>61</v>
      </c>
      <c r="O244" s="81" t="s">
        <v>61</v>
      </c>
      <c r="P244" s="836" t="s">
        <v>61</v>
      </c>
      <c r="Q244" s="81" t="s">
        <v>61</v>
      </c>
      <c r="R244" s="82" t="s">
        <v>61</v>
      </c>
      <c r="S244" s="235" t="s">
        <v>61</v>
      </c>
      <c r="T244" s="644" t="s">
        <v>61</v>
      </c>
      <c r="U244" s="235" t="s">
        <v>61</v>
      </c>
      <c r="V244" s="644" t="s">
        <v>61</v>
      </c>
      <c r="W244" s="784" t="s">
        <v>61</v>
      </c>
      <c r="X244" s="120" t="s">
        <v>61</v>
      </c>
      <c r="Y244" s="784" t="s">
        <v>61</v>
      </c>
      <c r="Z244" s="120" t="s">
        <v>61</v>
      </c>
      <c r="AA244" s="784" t="s">
        <v>61</v>
      </c>
      <c r="AB244" s="568" t="s">
        <v>61</v>
      </c>
      <c r="AC244" t="s">
        <v>61</v>
      </c>
      <c r="AD244" s="81"/>
      <c r="AE244" s="82"/>
      <c r="AF244" s="58" t="s">
        <v>61</v>
      </c>
      <c r="AG244" s="82" t="s">
        <v>61</v>
      </c>
      <c r="AH244" s="58">
        <v>2021</v>
      </c>
      <c r="AI244" s="58"/>
      <c r="AJ244" s="58"/>
      <c r="AK244" s="241" t="s">
        <v>150</v>
      </c>
    </row>
    <row r="245" spans="1:45" hidden="1">
      <c r="A245" s="52" t="s">
        <v>114</v>
      </c>
      <c r="B245" s="58" t="s">
        <v>102</v>
      </c>
      <c r="C245" s="51">
        <v>2021</v>
      </c>
      <c r="D245" s="240" t="s">
        <v>142</v>
      </c>
      <c r="E245" s="104" t="s">
        <v>168</v>
      </c>
      <c r="F245" s="442" t="s">
        <v>61</v>
      </c>
      <c r="G245" s="52" t="s">
        <v>174</v>
      </c>
      <c r="H245" s="241" t="s">
        <v>310</v>
      </c>
      <c r="I245" s="53" t="s">
        <v>61</v>
      </c>
      <c r="J245" s="81" t="s">
        <v>172</v>
      </c>
      <c r="K245" s="81" t="s">
        <v>61</v>
      </c>
      <c r="L245" s="81" t="s">
        <v>61</v>
      </c>
      <c r="M245" s="81" t="s">
        <v>61</v>
      </c>
      <c r="N245" s="81" t="s">
        <v>61</v>
      </c>
      <c r="O245" s="81" t="s">
        <v>61</v>
      </c>
      <c r="P245" s="836" t="s">
        <v>61</v>
      </c>
      <c r="Q245" s="81" t="s">
        <v>61</v>
      </c>
      <c r="R245" s="82" t="s">
        <v>61</v>
      </c>
      <c r="S245" s="235" t="s">
        <v>61</v>
      </c>
      <c r="T245" s="644" t="s">
        <v>61</v>
      </c>
      <c r="U245" s="235" t="s">
        <v>61</v>
      </c>
      <c r="V245" s="644" t="s">
        <v>61</v>
      </c>
      <c r="W245" s="784" t="s">
        <v>61</v>
      </c>
      <c r="X245" s="120" t="s">
        <v>61</v>
      </c>
      <c r="Y245" s="784" t="s">
        <v>61</v>
      </c>
      <c r="Z245" s="120" t="s">
        <v>61</v>
      </c>
      <c r="AA245" s="784" t="s">
        <v>61</v>
      </c>
      <c r="AB245" s="568" t="s">
        <v>61</v>
      </c>
      <c r="AC245" t="s">
        <v>61</v>
      </c>
      <c r="AD245" s="81"/>
      <c r="AE245" s="82"/>
      <c r="AF245" s="58" t="s">
        <v>61</v>
      </c>
      <c r="AG245" s="82" t="s">
        <v>61</v>
      </c>
      <c r="AH245" s="58">
        <v>2022</v>
      </c>
      <c r="AI245" s="58"/>
      <c r="AJ245" s="58"/>
      <c r="AK245" s="241" t="s">
        <v>150</v>
      </c>
    </row>
    <row r="246" spans="1:45" s="11" customFormat="1" hidden="1">
      <c r="A246" s="96" t="s">
        <v>114</v>
      </c>
      <c r="B246" s="95" t="s">
        <v>102</v>
      </c>
      <c r="C246" s="47">
        <v>2022</v>
      </c>
      <c r="D246" s="867" t="s">
        <v>142</v>
      </c>
      <c r="E246" s="214" t="s">
        <v>168</v>
      </c>
      <c r="F246" s="671" t="s">
        <v>61</v>
      </c>
      <c r="G246" s="96" t="s">
        <v>174</v>
      </c>
      <c r="H246" s="868" t="s">
        <v>311</v>
      </c>
      <c r="I246" s="55" t="s">
        <v>61</v>
      </c>
      <c r="J246" s="216" t="s">
        <v>172</v>
      </c>
      <c r="K246" s="216" t="s">
        <v>61</v>
      </c>
      <c r="L246" s="216" t="s">
        <v>61</v>
      </c>
      <c r="M246" s="216" t="s">
        <v>61</v>
      </c>
      <c r="N246" s="216" t="s">
        <v>61</v>
      </c>
      <c r="O246" s="216" t="s">
        <v>61</v>
      </c>
      <c r="P246" s="871" t="s">
        <v>61</v>
      </c>
      <c r="Q246" s="216" t="s">
        <v>61</v>
      </c>
      <c r="R246" s="215" t="s">
        <v>61</v>
      </c>
      <c r="S246" s="237" t="s">
        <v>61</v>
      </c>
      <c r="T246" s="645" t="s">
        <v>61</v>
      </c>
      <c r="U246" s="237" t="s">
        <v>61</v>
      </c>
      <c r="V246" s="215" t="s">
        <v>61</v>
      </c>
      <c r="W246" s="872" t="s">
        <v>61</v>
      </c>
      <c r="X246" s="673" t="s">
        <v>61</v>
      </c>
      <c r="Y246" s="872" t="s">
        <v>61</v>
      </c>
      <c r="Z246" s="673" t="s">
        <v>61</v>
      </c>
      <c r="AA246" s="872" t="s">
        <v>61</v>
      </c>
      <c r="AB246" s="673" t="s">
        <v>61</v>
      </c>
      <c r="AC246" s="11" t="s">
        <v>61</v>
      </c>
      <c r="AD246" s="216"/>
      <c r="AE246" s="215"/>
      <c r="AF246" s="95" t="s">
        <v>61</v>
      </c>
      <c r="AG246" s="215" t="s">
        <v>61</v>
      </c>
      <c r="AH246" s="95">
        <v>2023</v>
      </c>
      <c r="AI246" s="95"/>
      <c r="AJ246" s="95"/>
      <c r="AK246" s="868" t="s">
        <v>150</v>
      </c>
      <c r="AL246" s="12"/>
      <c r="AM246" s="12"/>
      <c r="AN246" s="12"/>
      <c r="AO246" s="12"/>
      <c r="AQ246" s="12"/>
      <c r="AS246" s="12"/>
    </row>
    <row r="247" spans="1:45" hidden="1">
      <c r="A247" s="52" t="s">
        <v>312</v>
      </c>
      <c r="B247" s="58" t="s">
        <v>141</v>
      </c>
      <c r="C247" s="51">
        <v>2016</v>
      </c>
      <c r="D247" s="240" t="s">
        <v>142</v>
      </c>
      <c r="E247" s="105" t="s">
        <v>142</v>
      </c>
      <c r="F247" s="442" t="s">
        <v>168</v>
      </c>
      <c r="G247" s="52" t="s">
        <v>143</v>
      </c>
      <c r="H247" s="241" t="s">
        <v>144</v>
      </c>
      <c r="I247" s="53" t="s">
        <v>209</v>
      </c>
      <c r="J247" s="171"/>
      <c r="K247" s="650" t="s">
        <v>313</v>
      </c>
      <c r="L247" s="171"/>
      <c r="M247" s="73">
        <v>25300000</v>
      </c>
      <c r="N247" s="60">
        <v>25300000</v>
      </c>
      <c r="O247" s="787">
        <v>1</v>
      </c>
      <c r="P247" s="842" t="s">
        <v>314</v>
      </c>
      <c r="Q247" s="60">
        <v>4261635</v>
      </c>
      <c r="R247" s="65">
        <v>0.16844407114624507</v>
      </c>
      <c r="S247" s="789">
        <v>15438365</v>
      </c>
      <c r="T247" s="634">
        <v>0.61021205533596834</v>
      </c>
      <c r="U247" s="77">
        <v>5600000</v>
      </c>
      <c r="V247" s="473">
        <v>0.22134387351778656</v>
      </c>
      <c r="W247" s="77" t="s">
        <v>61</v>
      </c>
      <c r="X247" s="133" t="s">
        <v>61</v>
      </c>
      <c r="Y247" s="77" t="s">
        <v>61</v>
      </c>
      <c r="Z247" s="133" t="s">
        <v>61</v>
      </c>
      <c r="AA247" s="77" t="s">
        <v>61</v>
      </c>
      <c r="AB247" s="133" t="s">
        <v>61</v>
      </c>
      <c r="AC247" t="s">
        <v>185</v>
      </c>
      <c r="AD247" s="442"/>
      <c r="AE247" s="241"/>
      <c r="AF247" s="58" t="s">
        <v>61</v>
      </c>
      <c r="AG247" s="172"/>
      <c r="AH247" s="863">
        <v>2017</v>
      </c>
      <c r="AI247" s="58"/>
      <c r="AJ247" s="58"/>
      <c r="AK247" s="241" t="s">
        <v>150</v>
      </c>
    </row>
    <row r="248" spans="1:45" hidden="1">
      <c r="A248" s="52" t="s">
        <v>312</v>
      </c>
      <c r="B248" s="58" t="s">
        <v>141</v>
      </c>
      <c r="C248" s="51">
        <v>2017</v>
      </c>
      <c r="D248" s="240" t="s">
        <v>142</v>
      </c>
      <c r="E248" s="104" t="s">
        <v>168</v>
      </c>
      <c r="F248" s="442" t="s">
        <v>61</v>
      </c>
      <c r="G248" s="52" t="s">
        <v>143</v>
      </c>
      <c r="H248" s="241" t="s">
        <v>144</v>
      </c>
      <c r="I248" s="53" t="s">
        <v>61</v>
      </c>
      <c r="J248" s="81" t="s">
        <v>172</v>
      </c>
      <c r="K248" s="81" t="s">
        <v>61</v>
      </c>
      <c r="L248" s="81" t="s">
        <v>61</v>
      </c>
      <c r="M248" s="81" t="s">
        <v>61</v>
      </c>
      <c r="N248" s="81" t="s">
        <v>61</v>
      </c>
      <c r="O248" s="81" t="s">
        <v>61</v>
      </c>
      <c r="P248" s="836" t="s">
        <v>61</v>
      </c>
      <c r="Q248" s="81" t="s">
        <v>61</v>
      </c>
      <c r="R248" s="82" t="s">
        <v>61</v>
      </c>
      <c r="S248" s="235" t="s">
        <v>61</v>
      </c>
      <c r="T248" s="644" t="s">
        <v>61</v>
      </c>
      <c r="U248" s="235" t="s">
        <v>61</v>
      </c>
      <c r="V248" s="644" t="s">
        <v>61</v>
      </c>
      <c r="W248" s="784" t="s">
        <v>61</v>
      </c>
      <c r="X248" s="120" t="s">
        <v>61</v>
      </c>
      <c r="Y248" s="784" t="s">
        <v>61</v>
      </c>
      <c r="Z248" s="120" t="s">
        <v>61</v>
      </c>
      <c r="AA248" s="784" t="s">
        <v>61</v>
      </c>
      <c r="AB248" s="568" t="s">
        <v>61</v>
      </c>
      <c r="AC248" t="s">
        <v>61</v>
      </c>
      <c r="AD248" s="81"/>
      <c r="AE248" s="82"/>
      <c r="AF248" s="58" t="s">
        <v>61</v>
      </c>
      <c r="AG248" s="82" t="s">
        <v>61</v>
      </c>
      <c r="AH248" s="58">
        <v>2018</v>
      </c>
      <c r="AI248" s="58"/>
      <c r="AJ248" s="58"/>
      <c r="AK248" s="241" t="s">
        <v>150</v>
      </c>
    </row>
    <row r="249" spans="1:45" hidden="1">
      <c r="A249" s="52" t="s">
        <v>312</v>
      </c>
      <c r="B249" s="58" t="s">
        <v>141</v>
      </c>
      <c r="C249" s="51">
        <v>2018</v>
      </c>
      <c r="D249" s="240" t="s">
        <v>142</v>
      </c>
      <c r="E249" s="104" t="s">
        <v>168</v>
      </c>
      <c r="F249" s="442" t="s">
        <v>61</v>
      </c>
      <c r="G249" s="52" t="s">
        <v>143</v>
      </c>
      <c r="H249" s="241" t="s">
        <v>144</v>
      </c>
      <c r="I249" s="53" t="s">
        <v>61</v>
      </c>
      <c r="J249" s="81" t="s">
        <v>172</v>
      </c>
      <c r="K249" s="81" t="s">
        <v>61</v>
      </c>
      <c r="L249" s="81" t="s">
        <v>61</v>
      </c>
      <c r="M249" s="81" t="s">
        <v>61</v>
      </c>
      <c r="N249" s="81" t="s">
        <v>61</v>
      </c>
      <c r="O249" s="81" t="s">
        <v>61</v>
      </c>
      <c r="P249" s="836" t="s">
        <v>61</v>
      </c>
      <c r="Q249" s="81" t="s">
        <v>61</v>
      </c>
      <c r="R249" s="82" t="s">
        <v>61</v>
      </c>
      <c r="S249" s="235" t="s">
        <v>61</v>
      </c>
      <c r="T249" s="644" t="s">
        <v>61</v>
      </c>
      <c r="U249" s="235" t="s">
        <v>61</v>
      </c>
      <c r="V249" s="644" t="s">
        <v>61</v>
      </c>
      <c r="W249" s="784" t="s">
        <v>61</v>
      </c>
      <c r="X249" s="120" t="s">
        <v>61</v>
      </c>
      <c r="Y249" s="784" t="s">
        <v>61</v>
      </c>
      <c r="Z249" s="120" t="s">
        <v>61</v>
      </c>
      <c r="AA249" s="784" t="s">
        <v>61</v>
      </c>
      <c r="AB249" s="568" t="s">
        <v>61</v>
      </c>
      <c r="AC249" t="s">
        <v>61</v>
      </c>
      <c r="AD249" s="81"/>
      <c r="AE249" s="82"/>
      <c r="AF249" s="58" t="s">
        <v>61</v>
      </c>
      <c r="AG249" s="82" t="s">
        <v>61</v>
      </c>
      <c r="AH249" s="58">
        <v>2019</v>
      </c>
      <c r="AI249" s="58"/>
      <c r="AJ249" s="58"/>
      <c r="AK249" s="241" t="s">
        <v>150</v>
      </c>
    </row>
    <row r="250" spans="1:45" hidden="1">
      <c r="A250" s="52" t="s">
        <v>312</v>
      </c>
      <c r="B250" s="58" t="s">
        <v>141</v>
      </c>
      <c r="C250" s="51">
        <v>2019</v>
      </c>
      <c r="D250" s="240" t="s">
        <v>142</v>
      </c>
      <c r="E250" s="104" t="s">
        <v>168</v>
      </c>
      <c r="F250" s="442" t="s">
        <v>61</v>
      </c>
      <c r="G250" s="52" t="s">
        <v>143</v>
      </c>
      <c r="H250" s="241" t="s">
        <v>144</v>
      </c>
      <c r="I250" s="53" t="s">
        <v>61</v>
      </c>
      <c r="J250" s="81" t="s">
        <v>172</v>
      </c>
      <c r="K250" s="81" t="s">
        <v>61</v>
      </c>
      <c r="L250" s="81" t="s">
        <v>61</v>
      </c>
      <c r="M250" s="81" t="s">
        <v>61</v>
      </c>
      <c r="N250" s="81" t="s">
        <v>61</v>
      </c>
      <c r="O250" s="81" t="s">
        <v>61</v>
      </c>
      <c r="P250" s="836" t="s">
        <v>61</v>
      </c>
      <c r="Q250" s="81" t="s">
        <v>61</v>
      </c>
      <c r="R250" s="82" t="s">
        <v>61</v>
      </c>
      <c r="S250" s="235" t="s">
        <v>61</v>
      </c>
      <c r="T250" s="644" t="s">
        <v>61</v>
      </c>
      <c r="U250" s="235" t="s">
        <v>61</v>
      </c>
      <c r="V250" s="644" t="s">
        <v>61</v>
      </c>
      <c r="W250" s="784" t="s">
        <v>61</v>
      </c>
      <c r="X250" s="120" t="s">
        <v>61</v>
      </c>
      <c r="Y250" s="784" t="s">
        <v>61</v>
      </c>
      <c r="Z250" s="120" t="s">
        <v>61</v>
      </c>
      <c r="AA250" s="784" t="s">
        <v>61</v>
      </c>
      <c r="AB250" s="568" t="s">
        <v>61</v>
      </c>
      <c r="AC250" t="s">
        <v>61</v>
      </c>
      <c r="AD250" s="81"/>
      <c r="AE250" s="82"/>
      <c r="AF250" s="58" t="s">
        <v>61</v>
      </c>
      <c r="AG250" s="82" t="s">
        <v>61</v>
      </c>
      <c r="AH250" s="58">
        <v>2020</v>
      </c>
      <c r="AI250" s="58"/>
      <c r="AJ250" s="58"/>
      <c r="AK250" s="241" t="s">
        <v>150</v>
      </c>
    </row>
    <row r="251" spans="1:45" hidden="1">
      <c r="A251" s="52" t="s">
        <v>312</v>
      </c>
      <c r="B251" s="58" t="s">
        <v>141</v>
      </c>
      <c r="C251" s="51">
        <v>2020</v>
      </c>
      <c r="D251" s="240" t="s">
        <v>142</v>
      </c>
      <c r="E251" s="104" t="s">
        <v>168</v>
      </c>
      <c r="F251" s="442" t="s">
        <v>61</v>
      </c>
      <c r="G251" s="52" t="s">
        <v>143</v>
      </c>
      <c r="H251" s="241" t="s">
        <v>144</v>
      </c>
      <c r="I251" s="53" t="s">
        <v>61</v>
      </c>
      <c r="J251" s="81" t="s">
        <v>172</v>
      </c>
      <c r="K251" s="81" t="s">
        <v>61</v>
      </c>
      <c r="L251" s="81" t="s">
        <v>61</v>
      </c>
      <c r="M251" s="81" t="s">
        <v>61</v>
      </c>
      <c r="N251" s="81" t="s">
        <v>61</v>
      </c>
      <c r="O251" s="81" t="s">
        <v>61</v>
      </c>
      <c r="P251" s="836" t="s">
        <v>61</v>
      </c>
      <c r="Q251" s="81" t="s">
        <v>61</v>
      </c>
      <c r="R251" s="82" t="s">
        <v>61</v>
      </c>
      <c r="S251" s="235" t="s">
        <v>61</v>
      </c>
      <c r="T251" s="644" t="s">
        <v>61</v>
      </c>
      <c r="U251" s="235" t="s">
        <v>61</v>
      </c>
      <c r="V251" s="644" t="s">
        <v>61</v>
      </c>
      <c r="W251" s="784" t="s">
        <v>61</v>
      </c>
      <c r="X251" s="120" t="s">
        <v>61</v>
      </c>
      <c r="Y251" s="784" t="s">
        <v>61</v>
      </c>
      <c r="Z251" s="120" t="s">
        <v>61</v>
      </c>
      <c r="AA251" s="784" t="s">
        <v>61</v>
      </c>
      <c r="AB251" s="568" t="s">
        <v>61</v>
      </c>
      <c r="AC251" t="s">
        <v>61</v>
      </c>
      <c r="AD251" s="81"/>
      <c r="AE251" s="82"/>
      <c r="AF251" s="58" t="s">
        <v>61</v>
      </c>
      <c r="AG251" s="82" t="s">
        <v>61</v>
      </c>
      <c r="AH251" s="58">
        <v>2021</v>
      </c>
      <c r="AI251" s="58"/>
      <c r="AJ251" s="58"/>
      <c r="AK251" s="241" t="s">
        <v>150</v>
      </c>
    </row>
    <row r="252" spans="1:45" hidden="1">
      <c r="A252" s="52" t="s">
        <v>312</v>
      </c>
      <c r="B252" s="58" t="s">
        <v>141</v>
      </c>
      <c r="C252" s="51">
        <v>2021</v>
      </c>
      <c r="D252" s="240" t="s">
        <v>142</v>
      </c>
      <c r="E252" s="104" t="s">
        <v>168</v>
      </c>
      <c r="F252" s="442" t="s">
        <v>61</v>
      </c>
      <c r="G252" s="52" t="s">
        <v>143</v>
      </c>
      <c r="H252" s="241" t="s">
        <v>157</v>
      </c>
      <c r="I252" s="53" t="s">
        <v>61</v>
      </c>
      <c r="J252" s="81" t="s">
        <v>172</v>
      </c>
      <c r="K252" s="81" t="s">
        <v>61</v>
      </c>
      <c r="L252" s="81" t="s">
        <v>61</v>
      </c>
      <c r="M252" s="81" t="s">
        <v>61</v>
      </c>
      <c r="N252" s="81" t="s">
        <v>61</v>
      </c>
      <c r="O252" s="81" t="s">
        <v>61</v>
      </c>
      <c r="P252" s="836" t="s">
        <v>61</v>
      </c>
      <c r="Q252" s="81" t="s">
        <v>61</v>
      </c>
      <c r="R252" s="82" t="s">
        <v>61</v>
      </c>
      <c r="S252" s="235" t="s">
        <v>61</v>
      </c>
      <c r="T252" s="644" t="s">
        <v>61</v>
      </c>
      <c r="U252" s="235" t="s">
        <v>61</v>
      </c>
      <c r="V252" s="644" t="s">
        <v>61</v>
      </c>
      <c r="W252" s="784" t="s">
        <v>61</v>
      </c>
      <c r="X252" s="120" t="s">
        <v>61</v>
      </c>
      <c r="Y252" s="784" t="s">
        <v>61</v>
      </c>
      <c r="Z252" s="120" t="s">
        <v>61</v>
      </c>
      <c r="AA252" s="784" t="s">
        <v>61</v>
      </c>
      <c r="AB252" s="568" t="s">
        <v>61</v>
      </c>
      <c r="AC252" t="s">
        <v>61</v>
      </c>
      <c r="AD252" s="81"/>
      <c r="AE252" s="82"/>
      <c r="AF252" s="58" t="s">
        <v>61</v>
      </c>
      <c r="AG252" s="82" t="s">
        <v>61</v>
      </c>
      <c r="AH252" s="58">
        <v>2022</v>
      </c>
      <c r="AI252" s="58"/>
      <c r="AJ252" s="58"/>
      <c r="AK252" s="241" t="s">
        <v>150</v>
      </c>
    </row>
    <row r="253" spans="1:45" hidden="1">
      <c r="A253" s="52" t="s">
        <v>312</v>
      </c>
      <c r="B253" s="58" t="s">
        <v>141</v>
      </c>
      <c r="C253" s="51">
        <v>2022</v>
      </c>
      <c r="D253" s="240" t="s">
        <v>142</v>
      </c>
      <c r="E253" s="104" t="s">
        <v>168</v>
      </c>
      <c r="F253" s="442" t="s">
        <v>61</v>
      </c>
      <c r="G253" s="52" t="s">
        <v>143</v>
      </c>
      <c r="H253" s="241" t="s">
        <v>157</v>
      </c>
      <c r="I253" s="53" t="s">
        <v>61</v>
      </c>
      <c r="J253" s="81" t="s">
        <v>172</v>
      </c>
      <c r="K253" s="81" t="s">
        <v>61</v>
      </c>
      <c r="L253" s="81" t="s">
        <v>61</v>
      </c>
      <c r="M253" s="81" t="s">
        <v>61</v>
      </c>
      <c r="N253" s="81" t="s">
        <v>61</v>
      </c>
      <c r="O253" s="81" t="s">
        <v>61</v>
      </c>
      <c r="P253" s="836" t="s">
        <v>61</v>
      </c>
      <c r="Q253" s="81" t="s">
        <v>61</v>
      </c>
      <c r="R253" s="82" t="s">
        <v>61</v>
      </c>
      <c r="S253" s="235" t="s">
        <v>61</v>
      </c>
      <c r="T253" s="644" t="s">
        <v>61</v>
      </c>
      <c r="U253" s="235" t="s">
        <v>61</v>
      </c>
      <c r="V253" s="82" t="s">
        <v>61</v>
      </c>
      <c r="W253" s="784" t="s">
        <v>61</v>
      </c>
      <c r="X253" s="568" t="s">
        <v>61</v>
      </c>
      <c r="Y253" s="784" t="s">
        <v>61</v>
      </c>
      <c r="Z253" s="568" t="s">
        <v>61</v>
      </c>
      <c r="AA253" s="784" t="s">
        <v>61</v>
      </c>
      <c r="AB253" s="568" t="s">
        <v>61</v>
      </c>
      <c r="AC253" t="s">
        <v>61</v>
      </c>
      <c r="AD253" s="81"/>
      <c r="AE253" s="82"/>
      <c r="AF253" s="58" t="s">
        <v>61</v>
      </c>
      <c r="AG253" s="82" t="s">
        <v>61</v>
      </c>
      <c r="AH253" s="58">
        <v>2023</v>
      </c>
      <c r="AI253" s="58"/>
      <c r="AJ253" s="58"/>
      <c r="AK253" s="241" t="s">
        <v>150</v>
      </c>
    </row>
    <row r="254" spans="1:45" s="11" customFormat="1" hidden="1">
      <c r="A254" s="96" t="s">
        <v>312</v>
      </c>
      <c r="B254" s="95" t="s">
        <v>141</v>
      </c>
      <c r="C254" s="47">
        <v>2023</v>
      </c>
      <c r="D254" s="867" t="s">
        <v>142</v>
      </c>
      <c r="E254" s="214" t="s">
        <v>168</v>
      </c>
      <c r="F254" s="671" t="s">
        <v>61</v>
      </c>
      <c r="G254" s="96" t="s">
        <v>143</v>
      </c>
      <c r="H254" s="868" t="s">
        <v>157</v>
      </c>
      <c r="I254" s="55" t="s">
        <v>61</v>
      </c>
      <c r="J254" s="216" t="s">
        <v>172</v>
      </c>
      <c r="K254" s="216" t="s">
        <v>61</v>
      </c>
      <c r="L254" s="216" t="s">
        <v>61</v>
      </c>
      <c r="M254" s="216" t="s">
        <v>61</v>
      </c>
      <c r="N254" s="216" t="s">
        <v>61</v>
      </c>
      <c r="O254" s="216" t="s">
        <v>61</v>
      </c>
      <c r="P254" s="871" t="s">
        <v>61</v>
      </c>
      <c r="Q254" s="216" t="s">
        <v>61</v>
      </c>
      <c r="R254" s="215" t="s">
        <v>61</v>
      </c>
      <c r="S254" s="237" t="s">
        <v>61</v>
      </c>
      <c r="T254" s="645" t="s">
        <v>61</v>
      </c>
      <c r="U254" s="237" t="s">
        <v>61</v>
      </c>
      <c r="V254" s="645" t="s">
        <v>61</v>
      </c>
      <c r="W254" s="872" t="s">
        <v>61</v>
      </c>
      <c r="X254" s="672" t="s">
        <v>61</v>
      </c>
      <c r="Y254" s="872" t="s">
        <v>61</v>
      </c>
      <c r="Z254" s="672" t="s">
        <v>61</v>
      </c>
      <c r="AA254" s="872" t="s">
        <v>61</v>
      </c>
      <c r="AB254" s="673" t="s">
        <v>61</v>
      </c>
      <c r="AC254" s="11" t="s">
        <v>61</v>
      </c>
      <c r="AD254" s="216"/>
      <c r="AE254" s="215"/>
      <c r="AF254" s="95" t="s">
        <v>61</v>
      </c>
      <c r="AG254" s="215" t="s">
        <v>61</v>
      </c>
      <c r="AH254" s="95">
        <v>2023</v>
      </c>
      <c r="AI254" s="95"/>
      <c r="AJ254" s="95"/>
      <c r="AK254" s="868" t="s">
        <v>165</v>
      </c>
      <c r="AL254" s="12"/>
      <c r="AM254" s="12"/>
      <c r="AN254" s="12"/>
      <c r="AO254" s="12"/>
      <c r="AQ254" s="12"/>
      <c r="AS254" s="12"/>
    </row>
    <row r="255" spans="1:45" hidden="1">
      <c r="A255" s="52" t="s">
        <v>3</v>
      </c>
      <c r="B255" s="58" t="s">
        <v>180</v>
      </c>
      <c r="C255" s="51">
        <v>2016</v>
      </c>
      <c r="D255" s="240" t="s">
        <v>142</v>
      </c>
      <c r="E255" s="803" t="s">
        <v>142</v>
      </c>
      <c r="F255" s="442" t="s">
        <v>142</v>
      </c>
      <c r="G255" s="52" t="s">
        <v>143</v>
      </c>
      <c r="H255" s="241" t="s">
        <v>144</v>
      </c>
      <c r="I255" s="53" t="s">
        <v>145</v>
      </c>
      <c r="J255" s="52"/>
      <c r="K255" s="484" t="s">
        <v>315</v>
      </c>
      <c r="L255" s="158">
        <v>42491</v>
      </c>
      <c r="M255" s="73">
        <v>76197000</v>
      </c>
      <c r="N255" s="60">
        <v>71651112</v>
      </c>
      <c r="O255" s="61">
        <v>0.94</v>
      </c>
      <c r="P255" s="241" t="s">
        <v>316</v>
      </c>
      <c r="Q255" s="60">
        <v>5895844</v>
      </c>
      <c r="R255" s="63">
        <v>8.228545008485004E-2</v>
      </c>
      <c r="S255" s="716" t="s">
        <v>178</v>
      </c>
      <c r="T255" s="635" t="s">
        <v>203</v>
      </c>
      <c r="U255" s="719">
        <v>65755268</v>
      </c>
      <c r="V255" s="515">
        <v>0.91771454991515</v>
      </c>
      <c r="W255" s="77">
        <v>5722892</v>
      </c>
      <c r="X255" s="133">
        <v>7.9871642466623552E-2</v>
      </c>
      <c r="Y255" s="77">
        <v>172952</v>
      </c>
      <c r="Z255" s="133">
        <v>0</v>
      </c>
      <c r="AA255" s="77">
        <v>0</v>
      </c>
      <c r="AB255" s="133">
        <v>0</v>
      </c>
      <c r="AC255" t="s">
        <v>148</v>
      </c>
      <c r="AF255" s="58" t="s">
        <v>153</v>
      </c>
      <c r="AG255" s="63"/>
      <c r="AH255" s="863">
        <v>2017</v>
      </c>
      <c r="AI255" s="63"/>
      <c r="AJ255" s="63"/>
      <c r="AK255" s="241" t="s">
        <v>150</v>
      </c>
      <c r="AL255" s="1">
        <v>1</v>
      </c>
      <c r="AM255" s="1">
        <f>VLOOKUP(A255,'CH1 graphs'!$G$1:$H$49,2,FALSE)</f>
        <v>1</v>
      </c>
      <c r="AN255" s="1">
        <f>VLOOKUP(A255,'CH1 graphs'!$K$2:$L$23,2,FALSE)</f>
        <v>1</v>
      </c>
    </row>
    <row r="256" spans="1:45" hidden="1">
      <c r="A256" s="52" t="s">
        <v>3</v>
      </c>
      <c r="B256" s="58" t="s">
        <v>180</v>
      </c>
      <c r="C256" s="51">
        <v>2017</v>
      </c>
      <c r="D256" s="240" t="s">
        <v>142</v>
      </c>
      <c r="E256" s="52" t="s">
        <v>142</v>
      </c>
      <c r="F256" s="442" t="s">
        <v>142</v>
      </c>
      <c r="G256" s="52" t="s">
        <v>143</v>
      </c>
      <c r="H256" s="241" t="s">
        <v>144</v>
      </c>
      <c r="I256" s="53" t="s">
        <v>145</v>
      </c>
      <c r="J256" s="52"/>
      <c r="K256" s="484" t="s">
        <v>317</v>
      </c>
      <c r="L256" s="158">
        <v>42887</v>
      </c>
      <c r="M256" s="60">
        <v>78368000</v>
      </c>
      <c r="N256" s="60">
        <v>71719669</v>
      </c>
      <c r="O256" s="61">
        <v>0.91516523325847288</v>
      </c>
      <c r="P256" s="241" t="s">
        <v>318</v>
      </c>
      <c r="Q256" s="60">
        <v>7705351</v>
      </c>
      <c r="R256" s="63">
        <v>0.10743706862339256</v>
      </c>
      <c r="S256" s="716" t="s">
        <v>178</v>
      </c>
      <c r="T256" s="635" t="s">
        <v>203</v>
      </c>
      <c r="U256" s="719">
        <v>64014318</v>
      </c>
      <c r="V256" s="515">
        <v>0.89256293137660747</v>
      </c>
      <c r="W256" s="77">
        <v>6201183</v>
      </c>
      <c r="X256" s="133">
        <v>8.6464188784808813E-2</v>
      </c>
      <c r="Y256" s="77">
        <v>1504168</v>
      </c>
      <c r="Z256" s="133">
        <v>2.0972879838583751E-2</v>
      </c>
      <c r="AA256" s="77">
        <v>0</v>
      </c>
      <c r="AB256" s="133">
        <v>0</v>
      </c>
      <c r="AC256" t="s">
        <v>148</v>
      </c>
      <c r="AF256" s="58" t="s">
        <v>149</v>
      </c>
      <c r="AG256" s="63" t="s">
        <v>142</v>
      </c>
      <c r="AH256" s="58">
        <v>2018</v>
      </c>
      <c r="AI256" s="58"/>
      <c r="AJ256" s="58"/>
      <c r="AK256" s="241" t="s">
        <v>150</v>
      </c>
      <c r="AL256" s="1">
        <v>1</v>
      </c>
      <c r="AM256" s="1">
        <f>VLOOKUP(A256,'CH1 graphs'!$G$1:$H$49,2,FALSE)</f>
        <v>1</v>
      </c>
      <c r="AN256" s="1">
        <f>VLOOKUP(A256,'CH1 graphs'!$K$2:$L$23,2,FALSE)</f>
        <v>1</v>
      </c>
    </row>
    <row r="257" spans="1:45" hidden="1">
      <c r="A257" s="52" t="s">
        <v>3</v>
      </c>
      <c r="B257" s="58" t="s">
        <v>180</v>
      </c>
      <c r="C257" s="51">
        <v>2018</v>
      </c>
      <c r="D257" s="240" t="s">
        <v>142</v>
      </c>
      <c r="E257" s="52" t="s">
        <v>142</v>
      </c>
      <c r="F257" s="442" t="s">
        <v>142</v>
      </c>
      <c r="G257" s="52" t="s">
        <v>143</v>
      </c>
      <c r="H257" s="241" t="s">
        <v>144</v>
      </c>
      <c r="I257" s="53" t="s">
        <v>145</v>
      </c>
      <c r="J257" s="52"/>
      <c r="K257" s="52"/>
      <c r="L257" s="158">
        <v>43252</v>
      </c>
      <c r="M257" s="437">
        <v>84930565</v>
      </c>
      <c r="N257" s="60">
        <v>56220906</v>
      </c>
      <c r="O257" s="61">
        <f>N257/M257</f>
        <v>0.66196316956092305</v>
      </c>
      <c r="P257" s="241" t="s">
        <v>319</v>
      </c>
      <c r="Q257" s="73">
        <v>13141056</v>
      </c>
      <c r="R257" s="63">
        <v>0.23373966972357221</v>
      </c>
      <c r="S257" s="73">
        <v>15756643</v>
      </c>
      <c r="T257" s="63">
        <v>0.2795750747951305</v>
      </c>
      <c r="U257" s="73">
        <v>27361886</v>
      </c>
      <c r="V257" s="63">
        <v>0.48668525548129732</v>
      </c>
      <c r="W257" s="77">
        <v>9767461</v>
      </c>
      <c r="X257" s="133">
        <v>0.17373361076749635</v>
      </c>
      <c r="Y257" s="77">
        <v>3373595</v>
      </c>
      <c r="Z257" s="133">
        <v>6.0006058956075879E-2</v>
      </c>
      <c r="AA257" s="77">
        <v>0</v>
      </c>
      <c r="AB257" s="133">
        <v>0</v>
      </c>
      <c r="AC257" t="s">
        <v>148</v>
      </c>
      <c r="AF257" s="58" t="s">
        <v>153</v>
      </c>
      <c r="AG257" s="63" t="s">
        <v>142</v>
      </c>
      <c r="AH257" s="58">
        <v>2019</v>
      </c>
      <c r="AI257" s="58"/>
      <c r="AJ257" s="58"/>
      <c r="AK257" s="241" t="s">
        <v>150</v>
      </c>
      <c r="AL257" s="1">
        <v>1</v>
      </c>
      <c r="AM257" s="1">
        <f>VLOOKUP(A257,'CH1 graphs'!$G$1:$H$49,2,FALSE)</f>
        <v>1</v>
      </c>
      <c r="AN257" s="1">
        <f>VLOOKUP(A257,'CH1 graphs'!$K$2:$L$23,2,FALSE)</f>
        <v>1</v>
      </c>
    </row>
    <row r="258" spans="1:45" hidden="1">
      <c r="A258" s="52" t="s">
        <v>3</v>
      </c>
      <c r="B258" s="58" t="s">
        <v>180</v>
      </c>
      <c r="C258" s="51">
        <v>2019</v>
      </c>
      <c r="D258" s="240" t="s">
        <v>142</v>
      </c>
      <c r="E258" s="52" t="s">
        <v>142</v>
      </c>
      <c r="F258" s="442" t="s">
        <v>142</v>
      </c>
      <c r="G258" s="52" t="s">
        <v>143</v>
      </c>
      <c r="H258" s="241" t="s">
        <v>144</v>
      </c>
      <c r="I258" s="53" t="s">
        <v>145</v>
      </c>
      <c r="J258" s="52"/>
      <c r="K258" s="52"/>
      <c r="L258" s="158">
        <v>43617</v>
      </c>
      <c r="M258" s="73">
        <v>86791000</v>
      </c>
      <c r="N258" s="136">
        <v>59872947</v>
      </c>
      <c r="O258" s="61">
        <f>N258/M258</f>
        <v>0.68985202382735533</v>
      </c>
      <c r="P258" s="241" t="s">
        <v>320</v>
      </c>
      <c r="Q258" s="73">
        <v>15577676</v>
      </c>
      <c r="R258" s="63">
        <v>0.26</v>
      </c>
      <c r="S258" s="73">
        <v>17264472</v>
      </c>
      <c r="T258" s="63">
        <v>0.28835179935271937</v>
      </c>
      <c r="U258" s="73">
        <v>27030799</v>
      </c>
      <c r="V258" s="63">
        <v>0.45</v>
      </c>
      <c r="W258" s="77">
        <v>11660505</v>
      </c>
      <c r="X258" s="133">
        <v>0.19</v>
      </c>
      <c r="Y258" s="77">
        <v>3917171</v>
      </c>
      <c r="Z258" s="133">
        <v>7.0000000000000007E-2</v>
      </c>
      <c r="AA258" s="77">
        <v>0</v>
      </c>
      <c r="AB258" s="133">
        <v>0</v>
      </c>
      <c r="AC258" t="s">
        <v>148</v>
      </c>
      <c r="AF258" s="58" t="s">
        <v>153</v>
      </c>
      <c r="AG258" s="63" t="s">
        <v>142</v>
      </c>
      <c r="AH258" s="58">
        <v>2020</v>
      </c>
      <c r="AI258" s="58"/>
      <c r="AJ258" s="58"/>
      <c r="AK258" s="241" t="s">
        <v>150</v>
      </c>
      <c r="AL258" s="1">
        <v>1</v>
      </c>
      <c r="AM258" s="1">
        <f>VLOOKUP(A258,'CH1 graphs'!$G$1:$H$49,2,FALSE)</f>
        <v>1</v>
      </c>
      <c r="AN258" s="1">
        <f>VLOOKUP(A258,'CH1 graphs'!$K$2:$L$23,2,FALSE)</f>
        <v>1</v>
      </c>
    </row>
    <row r="259" spans="1:45" hidden="1">
      <c r="A259" s="52" t="s">
        <v>3</v>
      </c>
      <c r="B259" s="58" t="s">
        <v>180</v>
      </c>
      <c r="C259" s="51">
        <v>2020</v>
      </c>
      <c r="D259" s="240" t="s">
        <v>142</v>
      </c>
      <c r="E259" s="52" t="s">
        <v>142</v>
      </c>
      <c r="F259" s="442" t="s">
        <v>142</v>
      </c>
      <c r="G259" s="52" t="s">
        <v>143</v>
      </c>
      <c r="H259" s="241" t="s">
        <v>144</v>
      </c>
      <c r="I259" s="53" t="s">
        <v>145</v>
      </c>
      <c r="J259" s="52"/>
      <c r="K259" s="52"/>
      <c r="L259" s="158">
        <v>44013</v>
      </c>
      <c r="M259" s="73">
        <v>103199000</v>
      </c>
      <c r="N259" s="59">
        <v>66665234</v>
      </c>
      <c r="O259" s="61">
        <v>0.65</v>
      </c>
      <c r="P259" s="241" t="s">
        <v>321</v>
      </c>
      <c r="Q259" s="73">
        <v>21834713</v>
      </c>
      <c r="R259" s="63">
        <v>0.33</v>
      </c>
      <c r="S259" s="73">
        <v>15806389</v>
      </c>
      <c r="T259" s="63">
        <v>0.23710093029899212</v>
      </c>
      <c r="U259" s="73">
        <v>29024132</v>
      </c>
      <c r="V259" s="63">
        <v>0.44</v>
      </c>
      <c r="W259" s="77">
        <v>16131386</v>
      </c>
      <c r="X259" s="133">
        <v>0.24</v>
      </c>
      <c r="Y259" s="77">
        <v>5703327</v>
      </c>
      <c r="Z259" s="133">
        <v>0.09</v>
      </c>
      <c r="AA259" s="77">
        <v>0</v>
      </c>
      <c r="AB259" s="133">
        <v>0</v>
      </c>
      <c r="AC259" t="s">
        <v>148</v>
      </c>
      <c r="AF259" s="58" t="s">
        <v>153</v>
      </c>
      <c r="AG259" s="58" t="s">
        <v>142</v>
      </c>
      <c r="AH259" s="58">
        <v>2021</v>
      </c>
      <c r="AI259" s="58"/>
      <c r="AJ259" s="58"/>
      <c r="AK259" s="241" t="s">
        <v>150</v>
      </c>
      <c r="AL259" s="1">
        <v>1</v>
      </c>
      <c r="AM259" s="1">
        <f>VLOOKUP(A259,'CH1 graphs'!$G$1:$H$49,2,FALSE)</f>
        <v>1</v>
      </c>
      <c r="AN259" s="1">
        <f>VLOOKUP(A259,'CH1 graphs'!$K$2:$L$23,2,FALSE)</f>
        <v>1</v>
      </c>
    </row>
    <row r="260" spans="1:45" hidden="1">
      <c r="A260" s="52" t="s">
        <v>3</v>
      </c>
      <c r="B260" s="58" t="s">
        <v>180</v>
      </c>
      <c r="C260" s="51">
        <v>2021</v>
      </c>
      <c r="D260" s="240" t="s">
        <v>142</v>
      </c>
      <c r="E260" s="52" t="s">
        <v>142</v>
      </c>
      <c r="F260" s="442" t="s">
        <v>142</v>
      </c>
      <c r="G260" s="52" t="s">
        <v>143</v>
      </c>
      <c r="H260" s="241" t="s">
        <v>322</v>
      </c>
      <c r="I260" s="53" t="s">
        <v>145</v>
      </c>
      <c r="J260" s="52"/>
      <c r="K260" s="52"/>
      <c r="L260" s="158">
        <v>44228</v>
      </c>
      <c r="M260" s="77">
        <v>105000000</v>
      </c>
      <c r="N260" s="77">
        <v>96032609</v>
      </c>
      <c r="O260" s="61">
        <v>0.91459627619047623</v>
      </c>
      <c r="P260" s="839" t="s">
        <v>323</v>
      </c>
      <c r="Q260" s="73">
        <v>27262321</v>
      </c>
      <c r="R260" s="63">
        <v>0.28000000000000003</v>
      </c>
      <c r="S260" s="73">
        <v>27991119</v>
      </c>
      <c r="T260" s="63">
        <v>0.29147514882158415</v>
      </c>
      <c r="U260" s="73">
        <v>40779169</v>
      </c>
      <c r="V260" s="63">
        <v>0.42</v>
      </c>
      <c r="W260" s="77">
        <v>20533697</v>
      </c>
      <c r="X260" s="133">
        <v>0.21</v>
      </c>
      <c r="Y260" s="77">
        <v>6728624</v>
      </c>
      <c r="Z260" s="133">
        <v>7.0000000000000007E-2</v>
      </c>
      <c r="AA260" s="77">
        <v>0</v>
      </c>
      <c r="AB260" s="133">
        <v>0</v>
      </c>
      <c r="AC260" t="s">
        <v>148</v>
      </c>
      <c r="AF260" s="58" t="s">
        <v>153</v>
      </c>
      <c r="AG260" s="58"/>
      <c r="AH260" s="58">
        <v>2022</v>
      </c>
      <c r="AI260" s="58"/>
      <c r="AJ260" s="58"/>
      <c r="AK260" s="241" t="s">
        <v>150</v>
      </c>
      <c r="AL260" s="1">
        <v>1</v>
      </c>
      <c r="AM260" s="1">
        <f>VLOOKUP(A260,'CH1 graphs'!$G$1:$H$49,2,FALSE)</f>
        <v>1</v>
      </c>
      <c r="AN260" s="1">
        <f>VLOOKUP(A260,'CH1 graphs'!$K$2:$L$23,2,FALSE)</f>
        <v>1</v>
      </c>
      <c r="AQ260" s="42"/>
    </row>
    <row r="261" spans="1:45" hidden="1">
      <c r="A261" s="52" t="s">
        <v>3</v>
      </c>
      <c r="B261" s="58" t="s">
        <v>180</v>
      </c>
      <c r="C261" s="51">
        <v>2022</v>
      </c>
      <c r="D261" s="240" t="s">
        <v>142</v>
      </c>
      <c r="E261" s="52" t="s">
        <v>142</v>
      </c>
      <c r="F261" s="442" t="s">
        <v>142</v>
      </c>
      <c r="G261" s="52" t="s">
        <v>143</v>
      </c>
      <c r="H261" s="241" t="s">
        <v>157</v>
      </c>
      <c r="I261" s="53" t="s">
        <v>145</v>
      </c>
      <c r="J261" s="73"/>
      <c r="K261" s="650" t="s">
        <v>324</v>
      </c>
      <c r="L261" s="158">
        <v>44743</v>
      </c>
      <c r="M261" s="73">
        <v>109569000</v>
      </c>
      <c r="N261" s="60">
        <v>102971764</v>
      </c>
      <c r="O261" s="61">
        <v>0.94</v>
      </c>
      <c r="P261" s="241" t="s">
        <v>325</v>
      </c>
      <c r="Q261" s="73">
        <v>26429376</v>
      </c>
      <c r="R261" s="63">
        <v>0.26</v>
      </c>
      <c r="S261" s="73">
        <v>31653558</v>
      </c>
      <c r="T261" s="63">
        <v>0.3</v>
      </c>
      <c r="U261" s="73">
        <v>44888830</v>
      </c>
      <c r="V261" s="63">
        <v>0.44</v>
      </c>
      <c r="W261" s="77">
        <v>22597681</v>
      </c>
      <c r="X261" s="133">
        <v>0.22</v>
      </c>
      <c r="Y261" s="77">
        <v>3831695</v>
      </c>
      <c r="Z261" s="133">
        <v>0.04</v>
      </c>
      <c r="AA261" s="77">
        <v>0</v>
      </c>
      <c r="AB261" s="133">
        <v>0</v>
      </c>
      <c r="AC261" t="s">
        <v>148</v>
      </c>
      <c r="AF261" s="58" t="s">
        <v>149</v>
      </c>
      <c r="AH261" s="58">
        <v>2023</v>
      </c>
      <c r="AI261" s="58"/>
      <c r="AJ261" s="58"/>
      <c r="AK261" s="241" t="s">
        <v>150</v>
      </c>
      <c r="AL261" s="1">
        <v>1</v>
      </c>
      <c r="AM261" s="1">
        <f>VLOOKUP(A261,'CH1 graphs'!$G$1:$H$49,2,FALSE)</f>
        <v>1</v>
      </c>
      <c r="AP261" s="330">
        <f>Q261-Q260</f>
        <v>-832945</v>
      </c>
      <c r="AQ261" s="42">
        <f>(Q261-Q260)/Q260</f>
        <v>-3.0552974561483596E-2</v>
      </c>
      <c r="AR261">
        <f>Y261-Y428</f>
        <v>2674780</v>
      </c>
      <c r="AS261" s="1">
        <f>AR261/Y428</f>
        <v>2.3119935345293303</v>
      </c>
    </row>
    <row r="262" spans="1:45" s="11" customFormat="1" hidden="1">
      <c r="A262" s="96" t="s">
        <v>3</v>
      </c>
      <c r="B262" s="95" t="s">
        <v>180</v>
      </c>
      <c r="C262" s="47">
        <v>2023</v>
      </c>
      <c r="D262" s="867" t="s">
        <v>142</v>
      </c>
      <c r="E262" s="197" t="s">
        <v>142</v>
      </c>
      <c r="F262" s="671" t="s">
        <v>142</v>
      </c>
      <c r="G262" s="96" t="s">
        <v>143</v>
      </c>
      <c r="H262" s="868" t="s">
        <v>157</v>
      </c>
      <c r="I262" s="55" t="s">
        <v>145</v>
      </c>
      <c r="J262" s="419"/>
      <c r="K262" s="687" t="s">
        <v>324</v>
      </c>
      <c r="L262" s="108">
        <v>44743</v>
      </c>
      <c r="M262" s="419">
        <v>109569000</v>
      </c>
      <c r="N262" s="419">
        <v>102971764</v>
      </c>
      <c r="O262" s="97">
        <v>0.94</v>
      </c>
      <c r="P262" s="868" t="s">
        <v>326</v>
      </c>
      <c r="Q262" s="419">
        <v>24520458</v>
      </c>
      <c r="R262" s="148">
        <v>0.24</v>
      </c>
      <c r="S262" s="419">
        <v>31259083</v>
      </c>
      <c r="T262" s="148">
        <v>0.30356946201290674</v>
      </c>
      <c r="U262" s="419">
        <v>47192223</v>
      </c>
      <c r="V262" s="148">
        <v>0.46</v>
      </c>
      <c r="W262" s="694">
        <v>21707327</v>
      </c>
      <c r="X262" s="674">
        <v>0.21</v>
      </c>
      <c r="Y262" s="694">
        <v>2813131</v>
      </c>
      <c r="Z262" s="674">
        <v>0.03</v>
      </c>
      <c r="AA262" s="694">
        <v>0</v>
      </c>
      <c r="AB262" s="674">
        <v>0</v>
      </c>
      <c r="AC262" s="11" t="s">
        <v>148</v>
      </c>
      <c r="AE262" s="12"/>
      <c r="AF262" s="95" t="s">
        <v>149</v>
      </c>
      <c r="AG262" s="12"/>
      <c r="AH262" s="95">
        <v>2023</v>
      </c>
      <c r="AI262" s="95"/>
      <c r="AJ262" s="95"/>
      <c r="AK262" s="868" t="s">
        <v>165</v>
      </c>
      <c r="AL262" s="12">
        <v>1</v>
      </c>
      <c r="AM262" s="12">
        <f>VLOOKUP(A262,'CH1 graphs'!$G$1:$H$49,2,FALSE)</f>
        <v>1</v>
      </c>
      <c r="AN262" s="12">
        <f>VLOOKUP(A262,'CH1 graphs'!$K$2:$L$23,2,FALSE)</f>
        <v>1</v>
      </c>
      <c r="AO262" s="12"/>
      <c r="AQ262" s="12"/>
      <c r="AS262" s="12"/>
    </row>
    <row r="263" spans="1:45" hidden="1">
      <c r="A263" s="52" t="s">
        <v>57</v>
      </c>
      <c r="B263" s="58" t="s">
        <v>243</v>
      </c>
      <c r="C263" s="51">
        <v>2016</v>
      </c>
      <c r="D263" s="240" t="s">
        <v>142</v>
      </c>
      <c r="E263" s="52" t="s">
        <v>142</v>
      </c>
      <c r="F263" s="442" t="s">
        <v>142</v>
      </c>
      <c r="G263" s="52" t="s">
        <v>143</v>
      </c>
      <c r="H263" s="241" t="s">
        <v>144</v>
      </c>
      <c r="I263" s="53" t="s">
        <v>145</v>
      </c>
      <c r="J263" s="52"/>
      <c r="K263" s="52"/>
      <c r="L263" s="158">
        <v>42644</v>
      </c>
      <c r="M263" s="73">
        <v>900000</v>
      </c>
      <c r="N263" s="60">
        <v>900000</v>
      </c>
      <c r="O263" s="67">
        <v>1</v>
      </c>
      <c r="P263" s="241" t="s">
        <v>327</v>
      </c>
      <c r="Q263" s="60">
        <v>196910</v>
      </c>
      <c r="R263" s="63">
        <v>0.21878888888888889</v>
      </c>
      <c r="S263" s="716" t="s">
        <v>178</v>
      </c>
      <c r="T263" s="635" t="s">
        <v>203</v>
      </c>
      <c r="U263" s="719">
        <v>703090</v>
      </c>
      <c r="V263" s="515">
        <v>0.78121111111111108</v>
      </c>
      <c r="W263" s="77" t="s">
        <v>61</v>
      </c>
      <c r="X263" s="133" t="s">
        <v>61</v>
      </c>
      <c r="Y263" s="77" t="s">
        <v>61</v>
      </c>
      <c r="Z263" s="133" t="s">
        <v>61</v>
      </c>
      <c r="AA263" s="77" t="s">
        <v>61</v>
      </c>
      <c r="AB263" s="133" t="s">
        <v>61</v>
      </c>
      <c r="AC263" t="s">
        <v>161</v>
      </c>
      <c r="AD263" s="52"/>
      <c r="AE263" s="58"/>
      <c r="AF263" s="58" t="s">
        <v>153</v>
      </c>
      <c r="AG263" s="63"/>
      <c r="AH263" s="863">
        <v>2017</v>
      </c>
      <c r="AI263" s="58"/>
      <c r="AJ263" s="58"/>
      <c r="AK263" s="241" t="s">
        <v>150</v>
      </c>
      <c r="AM263" s="1">
        <f>VLOOKUP(A263,'CH1 graphs'!$G$1:$H$49,2,FALSE)</f>
        <v>1</v>
      </c>
    </row>
    <row r="264" spans="1:45" hidden="1">
      <c r="A264" s="52" t="s">
        <v>57</v>
      </c>
      <c r="B264" s="58" t="s">
        <v>243</v>
      </c>
      <c r="C264" s="51">
        <v>2017</v>
      </c>
      <c r="D264" s="240" t="s">
        <v>142</v>
      </c>
      <c r="E264" s="52" t="s">
        <v>142</v>
      </c>
      <c r="F264" s="442" t="s">
        <v>142</v>
      </c>
      <c r="G264" s="52" t="s">
        <v>143</v>
      </c>
      <c r="H264" s="241" t="s">
        <v>144</v>
      </c>
      <c r="I264" s="53" t="s">
        <v>145</v>
      </c>
      <c r="J264" s="52"/>
      <c r="K264" s="52"/>
      <c r="L264" s="158">
        <v>42644</v>
      </c>
      <c r="M264" s="73">
        <v>927000</v>
      </c>
      <c r="N264" s="60">
        <v>283517</v>
      </c>
      <c r="O264" s="61">
        <v>0.31</v>
      </c>
      <c r="P264" s="241" t="s">
        <v>327</v>
      </c>
      <c r="Q264" s="485">
        <v>130828</v>
      </c>
      <c r="R264" s="63">
        <v>0.46144675627916493</v>
      </c>
      <c r="S264" s="485">
        <v>106980</v>
      </c>
      <c r="T264" s="63">
        <v>0.37733187075201841</v>
      </c>
      <c r="U264" s="485">
        <v>45706</v>
      </c>
      <c r="V264" s="63">
        <v>0.16121079159274398</v>
      </c>
      <c r="W264" s="77">
        <v>86415</v>
      </c>
      <c r="X264" s="133">
        <v>0.30479653777374904</v>
      </c>
      <c r="Y264" s="77">
        <v>44413</v>
      </c>
      <c r="Z264" s="133">
        <v>0.15665021850541591</v>
      </c>
      <c r="AA264" s="77">
        <v>0</v>
      </c>
      <c r="AB264" s="133">
        <v>0</v>
      </c>
      <c r="AC264" t="s">
        <v>185</v>
      </c>
      <c r="AD264" s="442"/>
      <c r="AE264" s="241"/>
      <c r="AF264" s="58" t="s">
        <v>153</v>
      </c>
      <c r="AG264" s="63"/>
      <c r="AH264" s="58">
        <v>2018</v>
      </c>
      <c r="AI264" s="58"/>
      <c r="AJ264" s="58" t="s">
        <v>328</v>
      </c>
      <c r="AK264" s="241" t="s">
        <v>150</v>
      </c>
      <c r="AM264" s="1">
        <f>VLOOKUP(A264,'CH1 graphs'!$G$1:$H$49,2,FALSE)</f>
        <v>1</v>
      </c>
    </row>
    <row r="265" spans="1:45" hidden="1">
      <c r="A265" s="52" t="s">
        <v>57</v>
      </c>
      <c r="B265" s="58" t="s">
        <v>243</v>
      </c>
      <c r="C265" s="51">
        <v>2018</v>
      </c>
      <c r="D265" s="240" t="s">
        <v>142</v>
      </c>
      <c r="E265" s="52" t="s">
        <v>142</v>
      </c>
      <c r="F265" s="442" t="s">
        <v>142</v>
      </c>
      <c r="G265" s="52" t="s">
        <v>143</v>
      </c>
      <c r="H265" s="241" t="s">
        <v>144</v>
      </c>
      <c r="I265" s="53" t="s">
        <v>176</v>
      </c>
      <c r="J265" s="52"/>
      <c r="K265" s="52"/>
      <c r="L265" s="158">
        <v>43009</v>
      </c>
      <c r="M265" s="73">
        <v>927000</v>
      </c>
      <c r="N265" s="60">
        <v>287370</v>
      </c>
      <c r="O265" s="61">
        <v>0.31</v>
      </c>
      <c r="P265" s="840">
        <v>43191</v>
      </c>
      <c r="Q265" s="73">
        <v>157100</v>
      </c>
      <c r="R265" s="63">
        <v>0.54668197793785012</v>
      </c>
      <c r="S265" s="73">
        <v>17970</v>
      </c>
      <c r="T265" s="63">
        <v>6.2532623447123917E-2</v>
      </c>
      <c r="U265" s="73">
        <v>112300</v>
      </c>
      <c r="V265" s="63">
        <v>0.39078539861502593</v>
      </c>
      <c r="W265" s="77" t="s">
        <v>61</v>
      </c>
      <c r="X265" s="133" t="s">
        <v>61</v>
      </c>
      <c r="Y265" s="77" t="s">
        <v>61</v>
      </c>
      <c r="Z265" s="133" t="s">
        <v>61</v>
      </c>
      <c r="AA265" s="77" t="s">
        <v>61</v>
      </c>
      <c r="AB265" s="133" t="s">
        <v>61</v>
      </c>
      <c r="AC265" t="s">
        <v>185</v>
      </c>
      <c r="AD265" s="442"/>
      <c r="AE265" s="241"/>
      <c r="AF265" s="58" t="s">
        <v>61</v>
      </c>
      <c r="AG265" s="63"/>
      <c r="AH265" s="58">
        <v>2019</v>
      </c>
      <c r="AI265" s="58"/>
      <c r="AJ265" s="58" t="s">
        <v>328</v>
      </c>
      <c r="AK265" s="241" t="s">
        <v>150</v>
      </c>
      <c r="AM265" s="1">
        <f>VLOOKUP(A265,'CH1 graphs'!$G$1:$H$49,2,FALSE)</f>
        <v>1</v>
      </c>
    </row>
    <row r="266" spans="1:45" hidden="1">
      <c r="A266" s="52" t="s">
        <v>57</v>
      </c>
      <c r="B266" s="58" t="s">
        <v>243</v>
      </c>
      <c r="C266" s="51">
        <v>2020</v>
      </c>
      <c r="D266" s="240" t="s">
        <v>142</v>
      </c>
      <c r="E266" s="52" t="s">
        <v>142</v>
      </c>
      <c r="F266" s="442" t="s">
        <v>168</v>
      </c>
      <c r="G266" s="52" t="s">
        <v>143</v>
      </c>
      <c r="H266" s="241" t="s">
        <v>144</v>
      </c>
      <c r="I266" s="53" t="s">
        <v>145</v>
      </c>
      <c r="J266" s="52"/>
      <c r="K266" s="52"/>
      <c r="L266" s="158">
        <v>44105</v>
      </c>
      <c r="M266" s="73">
        <v>1117143</v>
      </c>
      <c r="N266" s="59">
        <v>1117143</v>
      </c>
      <c r="O266" s="61">
        <v>1</v>
      </c>
      <c r="P266" s="241" t="s">
        <v>268</v>
      </c>
      <c r="Q266" s="73">
        <v>154979</v>
      </c>
      <c r="R266" s="63">
        <v>0.14000000000000001</v>
      </c>
      <c r="S266" s="73">
        <v>668756</v>
      </c>
      <c r="T266" s="63">
        <v>0.59863061398585504</v>
      </c>
      <c r="U266" s="73">
        <v>293408</v>
      </c>
      <c r="V266" s="63">
        <v>0.26</v>
      </c>
      <c r="W266" s="77">
        <v>129106</v>
      </c>
      <c r="X266" s="133">
        <v>0.12</v>
      </c>
      <c r="Y266" s="77">
        <v>25873</v>
      </c>
      <c r="Z266" s="133">
        <v>0.02</v>
      </c>
      <c r="AA266" s="77">
        <v>0</v>
      </c>
      <c r="AB266" s="133">
        <v>0</v>
      </c>
      <c r="AC266" t="s">
        <v>161</v>
      </c>
      <c r="AD266" s="52"/>
      <c r="AE266" s="58"/>
      <c r="AF266" s="58" t="s">
        <v>149</v>
      </c>
      <c r="AG266" s="58"/>
      <c r="AH266" s="58">
        <v>2021</v>
      </c>
      <c r="AI266" s="58"/>
      <c r="AJ266" s="58"/>
      <c r="AK266" s="241" t="s">
        <v>150</v>
      </c>
      <c r="AM266" s="1">
        <f>VLOOKUP(A266,'CH1 graphs'!$G$1:$H$49,2,FALSE)</f>
        <v>1</v>
      </c>
    </row>
    <row r="267" spans="1:45" hidden="1">
      <c r="A267" s="52" t="s">
        <v>57</v>
      </c>
      <c r="B267" s="58" t="s">
        <v>243</v>
      </c>
      <c r="C267" s="51">
        <v>2019</v>
      </c>
      <c r="D267" s="240" t="s">
        <v>142</v>
      </c>
      <c r="E267" s="104" t="s">
        <v>168</v>
      </c>
      <c r="F267" s="442" t="s">
        <v>61</v>
      </c>
      <c r="G267" s="52" t="s">
        <v>143</v>
      </c>
      <c r="H267" s="241" t="s">
        <v>144</v>
      </c>
      <c r="I267" s="53" t="s">
        <v>61</v>
      </c>
      <c r="J267" s="81" t="s">
        <v>172</v>
      </c>
      <c r="K267" s="81" t="s">
        <v>61</v>
      </c>
      <c r="L267" s="81" t="s">
        <v>61</v>
      </c>
      <c r="M267" s="81" t="s">
        <v>61</v>
      </c>
      <c r="N267" s="81" t="s">
        <v>61</v>
      </c>
      <c r="O267" s="81" t="s">
        <v>61</v>
      </c>
      <c r="P267" s="836" t="s">
        <v>61</v>
      </c>
      <c r="Q267" s="81" t="s">
        <v>61</v>
      </c>
      <c r="R267" s="82" t="s">
        <v>61</v>
      </c>
      <c r="S267" s="235" t="s">
        <v>61</v>
      </c>
      <c r="T267" s="644" t="s">
        <v>61</v>
      </c>
      <c r="U267" s="235" t="s">
        <v>61</v>
      </c>
      <c r="V267" s="644" t="s">
        <v>61</v>
      </c>
      <c r="W267" s="784" t="s">
        <v>61</v>
      </c>
      <c r="X267" s="120" t="s">
        <v>61</v>
      </c>
      <c r="Y267" s="784" t="s">
        <v>61</v>
      </c>
      <c r="Z267" s="120" t="s">
        <v>61</v>
      </c>
      <c r="AA267" s="784" t="s">
        <v>61</v>
      </c>
      <c r="AB267" s="568" t="s">
        <v>61</v>
      </c>
      <c r="AC267" t="s">
        <v>61</v>
      </c>
      <c r="AD267" s="81"/>
      <c r="AE267" s="82"/>
      <c r="AF267" s="58" t="s">
        <v>61</v>
      </c>
      <c r="AG267" s="82" t="s">
        <v>61</v>
      </c>
      <c r="AH267" s="58">
        <v>2020</v>
      </c>
      <c r="AI267" s="58"/>
      <c r="AJ267" s="58"/>
      <c r="AK267" s="241" t="s">
        <v>150</v>
      </c>
      <c r="AM267" s="1">
        <f>VLOOKUP(A267,'CH1 graphs'!$G$1:$H$49,2,FALSE)</f>
        <v>1</v>
      </c>
    </row>
    <row r="268" spans="1:45" hidden="1">
      <c r="A268" s="52" t="s">
        <v>57</v>
      </c>
      <c r="B268" s="58" t="s">
        <v>243</v>
      </c>
      <c r="C268" s="51">
        <v>2021</v>
      </c>
      <c r="D268" s="240" t="s">
        <v>142</v>
      </c>
      <c r="E268" s="52" t="s">
        <v>142</v>
      </c>
      <c r="F268" s="442" t="s">
        <v>168</v>
      </c>
      <c r="G268" s="52" t="s">
        <v>143</v>
      </c>
      <c r="H268" s="241" t="s">
        <v>322</v>
      </c>
      <c r="I268" s="53" t="s">
        <v>145</v>
      </c>
      <c r="J268" s="52"/>
      <c r="K268" s="52"/>
      <c r="L268" s="158">
        <v>44105</v>
      </c>
      <c r="M268" s="77">
        <v>1117143</v>
      </c>
      <c r="N268" s="77">
        <v>1117143</v>
      </c>
      <c r="O268" s="61">
        <v>1</v>
      </c>
      <c r="P268" s="241" t="s">
        <v>329</v>
      </c>
      <c r="Q268" s="73">
        <v>194197</v>
      </c>
      <c r="R268" s="63">
        <v>0.17</v>
      </c>
      <c r="S268" s="73">
        <v>534001</v>
      </c>
      <c r="T268" s="63">
        <v>0.4780059491040986</v>
      </c>
      <c r="U268" s="73">
        <v>388945</v>
      </c>
      <c r="V268" s="63">
        <v>0.35</v>
      </c>
      <c r="W268" s="77">
        <v>167210</v>
      </c>
      <c r="X268" s="133">
        <v>0.15</v>
      </c>
      <c r="Y268" s="77">
        <v>26987</v>
      </c>
      <c r="Z268" s="133">
        <v>0.02</v>
      </c>
      <c r="AA268" s="77">
        <v>0</v>
      </c>
      <c r="AB268" s="133">
        <v>0</v>
      </c>
      <c r="AC268" t="s">
        <v>161</v>
      </c>
      <c r="AD268" s="52"/>
      <c r="AE268" s="58"/>
      <c r="AF268" s="58" t="s">
        <v>149</v>
      </c>
      <c r="AG268" s="58"/>
      <c r="AH268" s="58">
        <v>2022</v>
      </c>
      <c r="AI268" s="58"/>
      <c r="AJ268" s="58"/>
      <c r="AK268" s="241" t="s">
        <v>150</v>
      </c>
      <c r="AM268" s="1">
        <f>VLOOKUP(A268,'CH1 graphs'!$G$1:$H$49,2,FALSE)</f>
        <v>1</v>
      </c>
      <c r="AQ268" s="42"/>
    </row>
    <row r="269" spans="1:45" hidden="1">
      <c r="A269" s="52" t="s">
        <v>57</v>
      </c>
      <c r="B269" s="58" t="s">
        <v>243</v>
      </c>
      <c r="C269" s="51">
        <v>2022</v>
      </c>
      <c r="D269" s="240" t="s">
        <v>142</v>
      </c>
      <c r="E269" s="52" t="s">
        <v>142</v>
      </c>
      <c r="F269" s="442" t="s">
        <v>330</v>
      </c>
      <c r="G269" s="52" t="s">
        <v>143</v>
      </c>
      <c r="H269" s="241" t="s">
        <v>157</v>
      </c>
      <c r="I269" s="53" t="s">
        <v>145</v>
      </c>
      <c r="J269" s="73"/>
      <c r="K269" s="650" t="s">
        <v>331</v>
      </c>
      <c r="L269" s="158">
        <v>44621</v>
      </c>
      <c r="M269" s="73">
        <v>1181675</v>
      </c>
      <c r="N269" s="60">
        <v>1181675</v>
      </c>
      <c r="O269" s="61">
        <v>1</v>
      </c>
      <c r="P269" s="241" t="s">
        <v>332</v>
      </c>
      <c r="Q269" s="73">
        <v>192168</v>
      </c>
      <c r="R269" s="63">
        <v>0.16</v>
      </c>
      <c r="S269" s="73">
        <v>574740</v>
      </c>
      <c r="T269" s="63">
        <v>0.48637738802970359</v>
      </c>
      <c r="U269" s="73">
        <v>414767</v>
      </c>
      <c r="V269" s="63">
        <v>0.35099921721285465</v>
      </c>
      <c r="W269" s="77">
        <v>179778</v>
      </c>
      <c r="X269" s="133">
        <v>0.15</v>
      </c>
      <c r="Y269" s="77">
        <v>12390</v>
      </c>
      <c r="Z269" s="133">
        <v>0.01</v>
      </c>
      <c r="AA269" s="77">
        <v>0</v>
      </c>
      <c r="AB269" s="133">
        <v>0</v>
      </c>
      <c r="AC269" t="s">
        <v>161</v>
      </c>
      <c r="AD269" s="52"/>
      <c r="AE269" s="58"/>
      <c r="AF269" s="58" t="s">
        <v>149</v>
      </c>
      <c r="AH269" s="58">
        <v>2023</v>
      </c>
      <c r="AI269" s="58"/>
      <c r="AJ269" s="58"/>
      <c r="AK269" s="241" t="s">
        <v>150</v>
      </c>
      <c r="AM269" s="1">
        <f>VLOOKUP(A269,'CH1 graphs'!$G$1:$H$49,2,FALSE)</f>
        <v>1</v>
      </c>
      <c r="AP269" s="330">
        <f>Q269-Q268</f>
        <v>-2029</v>
      </c>
      <c r="AQ269" s="42">
        <f>(Q269-Q268)/Q268</f>
        <v>-1.0448153164055058E-2</v>
      </c>
      <c r="AR269">
        <f>Y269-Y268</f>
        <v>-14597</v>
      </c>
      <c r="AS269" s="1">
        <f>AR269/Y268</f>
        <v>-0.54089005817615887</v>
      </c>
    </row>
    <row r="270" spans="1:45" s="11" customFormat="1" hidden="1">
      <c r="A270" s="96" t="s">
        <v>57</v>
      </c>
      <c r="B270" s="95" t="s">
        <v>243</v>
      </c>
      <c r="C270" s="47">
        <v>2023</v>
      </c>
      <c r="D270" s="867" t="s">
        <v>142</v>
      </c>
      <c r="E270" s="214" t="s">
        <v>168</v>
      </c>
      <c r="F270" s="671" t="s">
        <v>61</v>
      </c>
      <c r="G270" s="96" t="s">
        <v>143</v>
      </c>
      <c r="H270" s="868" t="s">
        <v>157</v>
      </c>
      <c r="I270" s="55" t="s">
        <v>61</v>
      </c>
      <c r="J270" s="216" t="s">
        <v>172</v>
      </c>
      <c r="K270" s="216" t="s">
        <v>61</v>
      </c>
      <c r="L270" s="216" t="s">
        <v>61</v>
      </c>
      <c r="M270" s="216" t="s">
        <v>61</v>
      </c>
      <c r="N270" s="216" t="s">
        <v>61</v>
      </c>
      <c r="O270" s="216" t="s">
        <v>61</v>
      </c>
      <c r="P270" s="871" t="s">
        <v>61</v>
      </c>
      <c r="Q270" s="216" t="s">
        <v>61</v>
      </c>
      <c r="R270" s="215" t="s">
        <v>61</v>
      </c>
      <c r="S270" s="237" t="s">
        <v>61</v>
      </c>
      <c r="T270" s="645" t="s">
        <v>61</v>
      </c>
      <c r="U270" s="237" t="s">
        <v>61</v>
      </c>
      <c r="V270" s="645" t="s">
        <v>61</v>
      </c>
      <c r="W270" s="872" t="s">
        <v>61</v>
      </c>
      <c r="X270" s="672" t="s">
        <v>61</v>
      </c>
      <c r="Y270" s="872" t="s">
        <v>61</v>
      </c>
      <c r="Z270" s="672" t="s">
        <v>61</v>
      </c>
      <c r="AA270" s="872" t="s">
        <v>61</v>
      </c>
      <c r="AB270" s="673" t="s">
        <v>61</v>
      </c>
      <c r="AC270" s="11" t="s">
        <v>61</v>
      </c>
      <c r="AD270" s="216"/>
      <c r="AE270" s="215"/>
      <c r="AF270" s="95" t="s">
        <v>61</v>
      </c>
      <c r="AG270" s="215" t="s">
        <v>61</v>
      </c>
      <c r="AH270" s="95">
        <v>2023</v>
      </c>
      <c r="AI270" s="95"/>
      <c r="AJ270" s="95"/>
      <c r="AK270" s="868" t="s">
        <v>165</v>
      </c>
      <c r="AL270" s="12"/>
      <c r="AM270" s="12">
        <f>VLOOKUP(A270,'CH1 graphs'!$G$1:$H$49,2,FALSE)</f>
        <v>1</v>
      </c>
      <c r="AN270" s="12"/>
      <c r="AO270" s="12"/>
      <c r="AQ270" s="12"/>
      <c r="AS270" s="12"/>
    </row>
    <row r="271" spans="1:45" hidden="1">
      <c r="A271" t="s">
        <v>333</v>
      </c>
      <c r="B271" s="1" t="s">
        <v>102</v>
      </c>
      <c r="C271" s="5">
        <v>2016</v>
      </c>
      <c r="D271" s="240" t="s">
        <v>168</v>
      </c>
      <c r="E271" s="52" t="s">
        <v>61</v>
      </c>
      <c r="F271" s="442" t="s">
        <v>61</v>
      </c>
      <c r="G271" s="52" t="s">
        <v>61</v>
      </c>
      <c r="H271" s="241" t="s">
        <v>169</v>
      </c>
      <c r="I271" s="53" t="s">
        <v>61</v>
      </c>
      <c r="J271" s="52" t="s">
        <v>61</v>
      </c>
      <c r="K271" s="52" t="s">
        <v>61</v>
      </c>
      <c r="L271" s="52" t="s">
        <v>61</v>
      </c>
      <c r="M271" s="451" t="s">
        <v>61</v>
      </c>
      <c r="N271" s="52" t="s">
        <v>61</v>
      </c>
      <c r="O271" s="103" t="s">
        <v>61</v>
      </c>
      <c r="P271" s="241" t="s">
        <v>61</v>
      </c>
      <c r="Q271" s="451" t="s">
        <v>61</v>
      </c>
      <c r="R271" s="58" t="s">
        <v>61</v>
      </c>
      <c r="S271" s="52" t="s">
        <v>61</v>
      </c>
      <c r="T271" s="58" t="s">
        <v>61</v>
      </c>
      <c r="U271" s="52" t="s">
        <v>61</v>
      </c>
      <c r="V271" s="58" t="s">
        <v>61</v>
      </c>
      <c r="W271" s="77" t="s">
        <v>61</v>
      </c>
      <c r="X271" s="133" t="s">
        <v>61</v>
      </c>
      <c r="Y271" s="77" t="s">
        <v>61</v>
      </c>
      <c r="Z271" s="133" t="s">
        <v>61</v>
      </c>
      <c r="AA271" s="77" t="s">
        <v>61</v>
      </c>
      <c r="AB271" s="133" t="s">
        <v>61</v>
      </c>
      <c r="AC271" t="s">
        <v>61</v>
      </c>
      <c r="AD271" s="52"/>
      <c r="AE271" s="58"/>
      <c r="AF271" s="58" t="s">
        <v>61</v>
      </c>
      <c r="AG271" s="58" t="s">
        <v>61</v>
      </c>
      <c r="AH271" s="1">
        <v>2017</v>
      </c>
      <c r="AK271" s="241" t="s">
        <v>150</v>
      </c>
    </row>
    <row r="272" spans="1:45" hidden="1">
      <c r="A272" t="s">
        <v>333</v>
      </c>
      <c r="B272" s="1" t="s">
        <v>102</v>
      </c>
      <c r="C272" s="5">
        <v>2017</v>
      </c>
      <c r="D272" s="240" t="s">
        <v>168</v>
      </c>
      <c r="E272" s="52" t="s">
        <v>61</v>
      </c>
      <c r="F272" s="442" t="s">
        <v>61</v>
      </c>
      <c r="G272" s="52" t="s">
        <v>61</v>
      </c>
      <c r="H272" s="241" t="s">
        <v>169</v>
      </c>
      <c r="I272" s="53" t="s">
        <v>61</v>
      </c>
      <c r="J272" s="52" t="s">
        <v>61</v>
      </c>
      <c r="K272" s="52" t="s">
        <v>61</v>
      </c>
      <c r="L272" s="52" t="s">
        <v>61</v>
      </c>
      <c r="M272" s="451" t="s">
        <v>61</v>
      </c>
      <c r="N272" s="52" t="s">
        <v>61</v>
      </c>
      <c r="O272" s="103" t="s">
        <v>61</v>
      </c>
      <c r="P272" s="241" t="s">
        <v>61</v>
      </c>
      <c r="Q272" s="451" t="s">
        <v>61</v>
      </c>
      <c r="R272" s="58" t="s">
        <v>61</v>
      </c>
      <c r="S272" s="52" t="s">
        <v>61</v>
      </c>
      <c r="T272" s="58" t="s">
        <v>61</v>
      </c>
      <c r="U272" s="52" t="s">
        <v>61</v>
      </c>
      <c r="V272" s="58" t="s">
        <v>61</v>
      </c>
      <c r="W272" s="77" t="s">
        <v>61</v>
      </c>
      <c r="X272" s="133" t="s">
        <v>61</v>
      </c>
      <c r="Y272" s="77" t="s">
        <v>61</v>
      </c>
      <c r="Z272" s="133" t="s">
        <v>61</v>
      </c>
      <c r="AA272" s="77" t="s">
        <v>61</v>
      </c>
      <c r="AB272" s="133" t="s">
        <v>61</v>
      </c>
      <c r="AC272" t="s">
        <v>61</v>
      </c>
      <c r="AD272" s="52"/>
      <c r="AE272" s="58"/>
      <c r="AF272" s="58" t="s">
        <v>61</v>
      </c>
      <c r="AG272" s="58" t="s">
        <v>61</v>
      </c>
      <c r="AH272" s="1">
        <v>2018</v>
      </c>
      <c r="AK272" s="241" t="s">
        <v>150</v>
      </c>
    </row>
    <row r="273" spans="1:45" hidden="1">
      <c r="A273" t="s">
        <v>333</v>
      </c>
      <c r="B273" s="1" t="s">
        <v>102</v>
      </c>
      <c r="C273" s="5">
        <v>2018</v>
      </c>
      <c r="D273" s="240" t="s">
        <v>168</v>
      </c>
      <c r="E273" s="52" t="s">
        <v>61</v>
      </c>
      <c r="F273" s="442" t="s">
        <v>61</v>
      </c>
      <c r="G273" s="52" t="s">
        <v>61</v>
      </c>
      <c r="H273" s="241" t="s">
        <v>169</v>
      </c>
      <c r="I273" s="53" t="s">
        <v>61</v>
      </c>
      <c r="J273" s="52" t="s">
        <v>61</v>
      </c>
      <c r="K273" s="52" t="s">
        <v>61</v>
      </c>
      <c r="L273" s="52" t="s">
        <v>61</v>
      </c>
      <c r="M273" s="451" t="s">
        <v>61</v>
      </c>
      <c r="N273" s="52" t="s">
        <v>61</v>
      </c>
      <c r="O273" s="103" t="s">
        <v>61</v>
      </c>
      <c r="P273" s="241" t="s">
        <v>61</v>
      </c>
      <c r="Q273" s="451" t="s">
        <v>61</v>
      </c>
      <c r="R273" s="58" t="s">
        <v>61</v>
      </c>
      <c r="S273" s="52" t="s">
        <v>61</v>
      </c>
      <c r="T273" s="58" t="s">
        <v>61</v>
      </c>
      <c r="U273" s="52" t="s">
        <v>61</v>
      </c>
      <c r="V273" s="58" t="s">
        <v>61</v>
      </c>
      <c r="W273" s="77" t="s">
        <v>61</v>
      </c>
      <c r="X273" s="133" t="s">
        <v>61</v>
      </c>
      <c r="Y273" s="77" t="s">
        <v>61</v>
      </c>
      <c r="Z273" s="133" t="s">
        <v>61</v>
      </c>
      <c r="AA273" s="77" t="s">
        <v>61</v>
      </c>
      <c r="AB273" s="133" t="s">
        <v>61</v>
      </c>
      <c r="AC273" t="s">
        <v>61</v>
      </c>
      <c r="AD273" s="52"/>
      <c r="AE273" s="58"/>
      <c r="AF273" s="58" t="s">
        <v>61</v>
      </c>
      <c r="AG273" s="58" t="s">
        <v>61</v>
      </c>
      <c r="AH273" s="1">
        <v>2019</v>
      </c>
      <c r="AK273" s="241" t="s">
        <v>150</v>
      </c>
    </row>
    <row r="274" spans="1:45" hidden="1">
      <c r="A274" t="s">
        <v>333</v>
      </c>
      <c r="B274" s="1" t="s">
        <v>102</v>
      </c>
      <c r="C274" s="5">
        <v>2019</v>
      </c>
      <c r="D274" s="240" t="s">
        <v>168</v>
      </c>
      <c r="E274" s="52" t="s">
        <v>61</v>
      </c>
      <c r="F274" s="442" t="s">
        <v>61</v>
      </c>
      <c r="G274" s="52" t="s">
        <v>61</v>
      </c>
      <c r="H274" s="241" t="s">
        <v>169</v>
      </c>
      <c r="I274" s="53" t="s">
        <v>61</v>
      </c>
      <c r="J274" s="52" t="s">
        <v>61</v>
      </c>
      <c r="K274" s="52" t="s">
        <v>61</v>
      </c>
      <c r="L274" s="52" t="s">
        <v>61</v>
      </c>
      <c r="M274" s="451" t="s">
        <v>61</v>
      </c>
      <c r="N274" s="52" t="s">
        <v>61</v>
      </c>
      <c r="O274" s="103" t="s">
        <v>61</v>
      </c>
      <c r="P274" s="241" t="s">
        <v>61</v>
      </c>
      <c r="Q274" s="451" t="s">
        <v>61</v>
      </c>
      <c r="R274" s="58" t="s">
        <v>61</v>
      </c>
      <c r="S274" s="52" t="s">
        <v>61</v>
      </c>
      <c r="T274" s="58" t="s">
        <v>61</v>
      </c>
      <c r="U274" s="52" t="s">
        <v>61</v>
      </c>
      <c r="V274" s="58" t="s">
        <v>61</v>
      </c>
      <c r="W274" s="77" t="s">
        <v>61</v>
      </c>
      <c r="X274" s="133" t="s">
        <v>61</v>
      </c>
      <c r="Y274" s="77" t="s">
        <v>61</v>
      </c>
      <c r="Z274" s="133" t="s">
        <v>61</v>
      </c>
      <c r="AA274" s="77" t="s">
        <v>61</v>
      </c>
      <c r="AB274" s="133" t="s">
        <v>61</v>
      </c>
      <c r="AC274" t="s">
        <v>61</v>
      </c>
      <c r="AD274" s="52"/>
      <c r="AE274" s="58"/>
      <c r="AF274" s="58" t="s">
        <v>61</v>
      </c>
      <c r="AG274" s="58" t="s">
        <v>61</v>
      </c>
      <c r="AH274" s="1">
        <v>2020</v>
      </c>
      <c r="AK274" s="241" t="s">
        <v>150</v>
      </c>
    </row>
    <row r="275" spans="1:45" hidden="1">
      <c r="A275" t="s">
        <v>333</v>
      </c>
      <c r="B275" s="1" t="s">
        <v>102</v>
      </c>
      <c r="C275" s="5">
        <v>2020</v>
      </c>
      <c r="D275" s="240" t="s">
        <v>168</v>
      </c>
      <c r="E275" s="52" t="s">
        <v>61</v>
      </c>
      <c r="F275" s="442" t="s">
        <v>61</v>
      </c>
      <c r="G275" s="52" t="s">
        <v>61</v>
      </c>
      <c r="H275" s="241" t="s">
        <v>169</v>
      </c>
      <c r="I275" s="53" t="s">
        <v>61</v>
      </c>
      <c r="J275" s="52" t="s">
        <v>61</v>
      </c>
      <c r="K275" s="52" t="s">
        <v>61</v>
      </c>
      <c r="L275" s="52" t="s">
        <v>61</v>
      </c>
      <c r="M275" s="451" t="s">
        <v>61</v>
      </c>
      <c r="N275" s="52" t="s">
        <v>61</v>
      </c>
      <c r="O275" s="103" t="s">
        <v>61</v>
      </c>
      <c r="P275" s="241" t="s">
        <v>61</v>
      </c>
      <c r="Q275" s="451" t="s">
        <v>61</v>
      </c>
      <c r="R275" s="58" t="s">
        <v>61</v>
      </c>
      <c r="S275" s="52" t="s">
        <v>61</v>
      </c>
      <c r="T275" s="58" t="s">
        <v>61</v>
      </c>
      <c r="U275" s="52" t="s">
        <v>61</v>
      </c>
      <c r="V275" s="58" t="s">
        <v>61</v>
      </c>
      <c r="W275" s="77" t="s">
        <v>61</v>
      </c>
      <c r="X275" s="133" t="s">
        <v>61</v>
      </c>
      <c r="Y275" s="77" t="s">
        <v>61</v>
      </c>
      <c r="Z275" s="133" t="s">
        <v>61</v>
      </c>
      <c r="AA275" s="77" t="s">
        <v>61</v>
      </c>
      <c r="AB275" s="133" t="s">
        <v>61</v>
      </c>
      <c r="AC275" t="s">
        <v>61</v>
      </c>
      <c r="AD275" s="52"/>
      <c r="AE275" s="58"/>
      <c r="AF275" s="58" t="s">
        <v>61</v>
      </c>
      <c r="AG275" s="58" t="s">
        <v>61</v>
      </c>
      <c r="AH275" s="1">
        <v>2021</v>
      </c>
      <c r="AK275" s="241" t="s">
        <v>150</v>
      </c>
    </row>
    <row r="276" spans="1:45" hidden="1">
      <c r="A276" t="s">
        <v>333</v>
      </c>
      <c r="B276" s="1" t="s">
        <v>102</v>
      </c>
      <c r="C276" s="5">
        <v>2021</v>
      </c>
      <c r="D276" s="240" t="s">
        <v>168</v>
      </c>
      <c r="E276" s="52" t="s">
        <v>61</v>
      </c>
      <c r="F276" s="442" t="s">
        <v>61</v>
      </c>
      <c r="G276" s="52" t="s">
        <v>61</v>
      </c>
      <c r="H276" s="241" t="s">
        <v>169</v>
      </c>
      <c r="I276" s="53" t="s">
        <v>61</v>
      </c>
      <c r="J276" s="52" t="s">
        <v>61</v>
      </c>
      <c r="K276" s="52" t="s">
        <v>61</v>
      </c>
      <c r="L276" s="52" t="s">
        <v>61</v>
      </c>
      <c r="M276" s="451" t="s">
        <v>61</v>
      </c>
      <c r="N276" s="52" t="s">
        <v>61</v>
      </c>
      <c r="O276" s="103" t="s">
        <v>61</v>
      </c>
      <c r="P276" s="241" t="s">
        <v>61</v>
      </c>
      <c r="Q276" s="451" t="s">
        <v>61</v>
      </c>
      <c r="R276" s="58" t="s">
        <v>61</v>
      </c>
      <c r="S276" s="52" t="s">
        <v>61</v>
      </c>
      <c r="T276" s="58" t="s">
        <v>61</v>
      </c>
      <c r="U276" s="52" t="s">
        <v>61</v>
      </c>
      <c r="V276" s="58" t="s">
        <v>61</v>
      </c>
      <c r="W276" s="77" t="s">
        <v>61</v>
      </c>
      <c r="X276" s="133" t="s">
        <v>61</v>
      </c>
      <c r="Y276" s="77" t="s">
        <v>61</v>
      </c>
      <c r="Z276" s="133" t="s">
        <v>61</v>
      </c>
      <c r="AA276" s="77" t="s">
        <v>61</v>
      </c>
      <c r="AB276" s="133" t="s">
        <v>61</v>
      </c>
      <c r="AC276" t="s">
        <v>61</v>
      </c>
      <c r="AD276" s="52"/>
      <c r="AE276" s="58"/>
      <c r="AF276" s="58" t="s">
        <v>61</v>
      </c>
      <c r="AG276" s="58" t="s">
        <v>61</v>
      </c>
      <c r="AH276" s="1">
        <v>2022</v>
      </c>
      <c r="AK276" s="241" t="s">
        <v>150</v>
      </c>
    </row>
    <row r="277" spans="1:45" s="11" customFormat="1" hidden="1">
      <c r="A277" s="11" t="s">
        <v>333</v>
      </c>
      <c r="B277" s="12" t="s">
        <v>102</v>
      </c>
      <c r="C277" s="4">
        <v>2022</v>
      </c>
      <c r="D277" s="867" t="s">
        <v>168</v>
      </c>
      <c r="E277" s="96" t="s">
        <v>61</v>
      </c>
      <c r="F277" s="671" t="s">
        <v>61</v>
      </c>
      <c r="G277" s="96" t="s">
        <v>61</v>
      </c>
      <c r="H277" s="868" t="s">
        <v>169</v>
      </c>
      <c r="I277" s="55" t="s">
        <v>61</v>
      </c>
      <c r="J277" s="96" t="s">
        <v>61</v>
      </c>
      <c r="K277" s="96" t="s">
        <v>61</v>
      </c>
      <c r="L277" s="96" t="s">
        <v>61</v>
      </c>
      <c r="M277" s="869" t="s">
        <v>61</v>
      </c>
      <c r="N277" s="96" t="s">
        <v>61</v>
      </c>
      <c r="O277" s="870" t="s">
        <v>61</v>
      </c>
      <c r="P277" s="868" t="s">
        <v>61</v>
      </c>
      <c r="Q277" s="869" t="s">
        <v>61</v>
      </c>
      <c r="R277" s="95" t="s">
        <v>61</v>
      </c>
      <c r="S277" s="96" t="s">
        <v>61</v>
      </c>
      <c r="T277" s="95" t="s">
        <v>61</v>
      </c>
      <c r="U277" s="96" t="s">
        <v>61</v>
      </c>
      <c r="V277" s="95" t="s">
        <v>61</v>
      </c>
      <c r="W277" s="694" t="s">
        <v>61</v>
      </c>
      <c r="X277" s="674" t="s">
        <v>61</v>
      </c>
      <c r="Y277" s="694" t="s">
        <v>61</v>
      </c>
      <c r="Z277" s="674" t="s">
        <v>61</v>
      </c>
      <c r="AA277" s="694" t="s">
        <v>61</v>
      </c>
      <c r="AB277" s="674" t="s">
        <v>61</v>
      </c>
      <c r="AC277" s="11" t="s">
        <v>61</v>
      </c>
      <c r="AD277" s="96"/>
      <c r="AE277" s="95"/>
      <c r="AF277" s="95" t="s">
        <v>61</v>
      </c>
      <c r="AG277" s="95" t="s">
        <v>61</v>
      </c>
      <c r="AH277" s="12">
        <v>2023</v>
      </c>
      <c r="AI277" s="95"/>
      <c r="AJ277" s="95"/>
      <c r="AK277" s="868" t="s">
        <v>150</v>
      </c>
      <c r="AL277" s="12"/>
      <c r="AM277" s="12"/>
      <c r="AN277" s="12"/>
      <c r="AO277" s="12"/>
      <c r="AQ277" s="12"/>
      <c r="AS277" s="12"/>
    </row>
    <row r="278" spans="1:45" hidden="1">
      <c r="A278" s="52" t="s">
        <v>35</v>
      </c>
      <c r="B278" s="58" t="s">
        <v>102</v>
      </c>
      <c r="C278" s="51">
        <v>2016</v>
      </c>
      <c r="D278" s="240" t="s">
        <v>142</v>
      </c>
      <c r="E278" s="104" t="s">
        <v>168</v>
      </c>
      <c r="F278" s="442" t="s">
        <v>61</v>
      </c>
      <c r="G278" s="52" t="s">
        <v>181</v>
      </c>
      <c r="H278" s="241" t="s">
        <v>182</v>
      </c>
      <c r="I278" s="53" t="s">
        <v>61</v>
      </c>
      <c r="J278" s="81" t="s">
        <v>172</v>
      </c>
      <c r="K278" s="81" t="s">
        <v>61</v>
      </c>
      <c r="L278" s="81" t="s">
        <v>61</v>
      </c>
      <c r="M278" s="81" t="s">
        <v>61</v>
      </c>
      <c r="N278" s="81" t="s">
        <v>61</v>
      </c>
      <c r="O278" s="81" t="s">
        <v>61</v>
      </c>
      <c r="P278" s="836" t="s">
        <v>61</v>
      </c>
      <c r="Q278" s="81" t="s">
        <v>61</v>
      </c>
      <c r="R278" s="82" t="s">
        <v>61</v>
      </c>
      <c r="S278" s="235" t="s">
        <v>61</v>
      </c>
      <c r="T278" s="644" t="s">
        <v>61</v>
      </c>
      <c r="U278" s="235" t="s">
        <v>61</v>
      </c>
      <c r="V278" s="644" t="s">
        <v>61</v>
      </c>
      <c r="W278" s="784" t="s">
        <v>61</v>
      </c>
      <c r="X278" s="120" t="s">
        <v>61</v>
      </c>
      <c r="Y278" s="784" t="s">
        <v>61</v>
      </c>
      <c r="Z278" s="120" t="s">
        <v>61</v>
      </c>
      <c r="AA278" s="784" t="s">
        <v>61</v>
      </c>
      <c r="AB278" s="568" t="s">
        <v>61</v>
      </c>
      <c r="AC278" t="s">
        <v>61</v>
      </c>
      <c r="AD278" s="81"/>
      <c r="AE278" s="82"/>
      <c r="AF278" s="58" t="s">
        <v>61</v>
      </c>
      <c r="AG278" s="82" t="s">
        <v>61</v>
      </c>
      <c r="AH278" s="863">
        <v>2017</v>
      </c>
      <c r="AI278" s="58"/>
      <c r="AJ278" s="58"/>
      <c r="AK278" s="241" t="s">
        <v>150</v>
      </c>
    </row>
    <row r="279" spans="1:45" hidden="1">
      <c r="A279" s="52" t="s">
        <v>35</v>
      </c>
      <c r="B279" s="58" t="s">
        <v>102</v>
      </c>
      <c r="C279" s="51">
        <v>2017</v>
      </c>
      <c r="D279" s="240" t="s">
        <v>142</v>
      </c>
      <c r="E279" s="104" t="s">
        <v>168</v>
      </c>
      <c r="F279" s="442" t="s">
        <v>61</v>
      </c>
      <c r="G279" s="52" t="s">
        <v>181</v>
      </c>
      <c r="H279" s="241" t="s">
        <v>182</v>
      </c>
      <c r="I279" s="53" t="s">
        <v>61</v>
      </c>
      <c r="J279" s="81" t="s">
        <v>172</v>
      </c>
      <c r="K279" s="81" t="s">
        <v>61</v>
      </c>
      <c r="L279" s="81" t="s">
        <v>61</v>
      </c>
      <c r="M279" s="81" t="s">
        <v>61</v>
      </c>
      <c r="N279" s="81" t="s">
        <v>61</v>
      </c>
      <c r="O279" s="81" t="s">
        <v>61</v>
      </c>
      <c r="P279" s="836" t="s">
        <v>61</v>
      </c>
      <c r="Q279" s="81" t="s">
        <v>61</v>
      </c>
      <c r="R279" s="82" t="s">
        <v>61</v>
      </c>
      <c r="S279" s="235" t="s">
        <v>61</v>
      </c>
      <c r="T279" s="644" t="s">
        <v>61</v>
      </c>
      <c r="U279" s="235" t="s">
        <v>61</v>
      </c>
      <c r="V279" s="644" t="s">
        <v>61</v>
      </c>
      <c r="W279" s="784" t="s">
        <v>61</v>
      </c>
      <c r="X279" s="120" t="s">
        <v>61</v>
      </c>
      <c r="Y279" s="784" t="s">
        <v>61</v>
      </c>
      <c r="Z279" s="120" t="s">
        <v>61</v>
      </c>
      <c r="AA279" s="784" t="s">
        <v>61</v>
      </c>
      <c r="AB279" s="568" t="s">
        <v>61</v>
      </c>
      <c r="AC279" t="s">
        <v>61</v>
      </c>
      <c r="AD279" s="81"/>
      <c r="AE279" s="82"/>
      <c r="AF279" s="58" t="s">
        <v>61</v>
      </c>
      <c r="AG279" s="82" t="s">
        <v>61</v>
      </c>
      <c r="AH279" s="58">
        <v>2018</v>
      </c>
      <c r="AI279" s="58"/>
      <c r="AJ279" s="58"/>
      <c r="AK279" s="241" t="s">
        <v>150</v>
      </c>
    </row>
    <row r="280" spans="1:45" hidden="1">
      <c r="A280" s="52" t="s">
        <v>35</v>
      </c>
      <c r="B280" s="58" t="s">
        <v>102</v>
      </c>
      <c r="C280" s="51">
        <v>2018</v>
      </c>
      <c r="D280" s="240" t="s">
        <v>168</v>
      </c>
      <c r="E280" s="52" t="s">
        <v>61</v>
      </c>
      <c r="F280" s="442" t="s">
        <v>61</v>
      </c>
      <c r="G280" s="52" t="s">
        <v>61</v>
      </c>
      <c r="H280" s="241" t="s">
        <v>169</v>
      </c>
      <c r="I280" s="53" t="s">
        <v>61</v>
      </c>
      <c r="J280" s="52" t="s">
        <v>61</v>
      </c>
      <c r="K280" s="52" t="s">
        <v>61</v>
      </c>
      <c r="L280" s="52" t="s">
        <v>61</v>
      </c>
      <c r="M280" s="451" t="s">
        <v>61</v>
      </c>
      <c r="N280" s="52" t="s">
        <v>61</v>
      </c>
      <c r="O280" s="103" t="s">
        <v>61</v>
      </c>
      <c r="P280" s="241" t="s">
        <v>61</v>
      </c>
      <c r="Q280" s="451" t="s">
        <v>61</v>
      </c>
      <c r="R280" s="58" t="s">
        <v>61</v>
      </c>
      <c r="S280" s="52" t="s">
        <v>61</v>
      </c>
      <c r="T280" s="58" t="s">
        <v>61</v>
      </c>
      <c r="U280" s="52" t="s">
        <v>61</v>
      </c>
      <c r="V280" s="58" t="s">
        <v>61</v>
      </c>
      <c r="W280" s="77" t="s">
        <v>61</v>
      </c>
      <c r="X280" s="133" t="s">
        <v>61</v>
      </c>
      <c r="Y280" s="77" t="s">
        <v>61</v>
      </c>
      <c r="Z280" s="133" t="s">
        <v>61</v>
      </c>
      <c r="AA280" s="77" t="s">
        <v>61</v>
      </c>
      <c r="AB280" s="133" t="s">
        <v>61</v>
      </c>
      <c r="AC280" t="s">
        <v>61</v>
      </c>
      <c r="AD280" s="52"/>
      <c r="AE280" s="58"/>
      <c r="AF280" s="58" t="s">
        <v>61</v>
      </c>
      <c r="AG280" s="58" t="s">
        <v>61</v>
      </c>
      <c r="AH280" s="58">
        <v>2019</v>
      </c>
      <c r="AI280" s="58"/>
      <c r="AJ280" s="58"/>
      <c r="AK280" s="241" t="s">
        <v>150</v>
      </c>
    </row>
    <row r="281" spans="1:45" hidden="1">
      <c r="A281" s="52" t="s">
        <v>35</v>
      </c>
      <c r="B281" s="58" t="s">
        <v>102</v>
      </c>
      <c r="C281" s="51">
        <v>2019</v>
      </c>
      <c r="D281" s="240" t="s">
        <v>168</v>
      </c>
      <c r="E281" s="52" t="s">
        <v>61</v>
      </c>
      <c r="F281" s="442" t="s">
        <v>61</v>
      </c>
      <c r="G281" s="52" t="s">
        <v>61</v>
      </c>
      <c r="H281" s="241" t="s">
        <v>169</v>
      </c>
      <c r="I281" s="53" t="s">
        <v>61</v>
      </c>
      <c r="J281" s="52" t="s">
        <v>61</v>
      </c>
      <c r="K281" s="52" t="s">
        <v>61</v>
      </c>
      <c r="L281" s="52" t="s">
        <v>61</v>
      </c>
      <c r="M281" s="451" t="s">
        <v>61</v>
      </c>
      <c r="N281" s="52" t="s">
        <v>61</v>
      </c>
      <c r="O281" s="103" t="s">
        <v>61</v>
      </c>
      <c r="P281" s="241" t="s">
        <v>61</v>
      </c>
      <c r="Q281" s="451" t="s">
        <v>61</v>
      </c>
      <c r="R281" s="58" t="s">
        <v>61</v>
      </c>
      <c r="S281" s="52" t="s">
        <v>61</v>
      </c>
      <c r="T281" s="58" t="s">
        <v>61</v>
      </c>
      <c r="U281" s="52" t="s">
        <v>61</v>
      </c>
      <c r="V281" s="58" t="s">
        <v>61</v>
      </c>
      <c r="W281" s="77" t="s">
        <v>61</v>
      </c>
      <c r="X281" s="133" t="s">
        <v>61</v>
      </c>
      <c r="Y281" s="77" t="s">
        <v>61</v>
      </c>
      <c r="Z281" s="133" t="s">
        <v>61</v>
      </c>
      <c r="AA281" s="77" t="s">
        <v>61</v>
      </c>
      <c r="AB281" s="133" t="s">
        <v>61</v>
      </c>
      <c r="AC281" t="s">
        <v>61</v>
      </c>
      <c r="AD281" s="52"/>
      <c r="AE281" s="58"/>
      <c r="AF281" s="58" t="s">
        <v>61</v>
      </c>
      <c r="AG281" s="58" t="s">
        <v>61</v>
      </c>
      <c r="AH281" s="58">
        <v>2020</v>
      </c>
      <c r="AI281" s="58"/>
      <c r="AJ281" s="58"/>
      <c r="AK281" s="241" t="s">
        <v>150</v>
      </c>
    </row>
    <row r="282" spans="1:45" hidden="1">
      <c r="A282" t="s">
        <v>35</v>
      </c>
      <c r="B282" s="1" t="s">
        <v>102</v>
      </c>
      <c r="C282" s="5">
        <v>2020</v>
      </c>
      <c r="D282" s="240" t="s">
        <v>168</v>
      </c>
      <c r="E282" s="52" t="s">
        <v>61</v>
      </c>
      <c r="F282" s="442" t="s">
        <v>61</v>
      </c>
      <c r="G282" s="52" t="s">
        <v>61</v>
      </c>
      <c r="H282" s="241" t="s">
        <v>169</v>
      </c>
      <c r="I282" s="53" t="s">
        <v>61</v>
      </c>
      <c r="J282" s="52" t="s">
        <v>61</v>
      </c>
      <c r="K282" s="52" t="s">
        <v>61</v>
      </c>
      <c r="L282" s="52" t="s">
        <v>61</v>
      </c>
      <c r="M282" s="451" t="s">
        <v>61</v>
      </c>
      <c r="N282" s="52" t="s">
        <v>61</v>
      </c>
      <c r="O282" s="103" t="s">
        <v>61</v>
      </c>
      <c r="P282" s="241" t="s">
        <v>61</v>
      </c>
      <c r="Q282" s="451" t="s">
        <v>61</v>
      </c>
      <c r="R282" s="58" t="s">
        <v>61</v>
      </c>
      <c r="S282" s="52" t="s">
        <v>61</v>
      </c>
      <c r="T282" s="58" t="s">
        <v>61</v>
      </c>
      <c r="U282" s="52" t="s">
        <v>61</v>
      </c>
      <c r="V282" s="58" t="s">
        <v>61</v>
      </c>
      <c r="W282" s="77" t="s">
        <v>61</v>
      </c>
      <c r="X282" s="133" t="s">
        <v>61</v>
      </c>
      <c r="Y282" s="77" t="s">
        <v>61</v>
      </c>
      <c r="Z282" s="133" t="s">
        <v>61</v>
      </c>
      <c r="AA282" s="77" t="s">
        <v>61</v>
      </c>
      <c r="AB282" s="133" t="s">
        <v>61</v>
      </c>
      <c r="AC282" t="s">
        <v>61</v>
      </c>
      <c r="AD282" s="52"/>
      <c r="AE282" s="58"/>
      <c r="AF282" s="58" t="s">
        <v>61</v>
      </c>
      <c r="AG282" s="58" t="s">
        <v>61</v>
      </c>
      <c r="AH282" s="1">
        <v>2021</v>
      </c>
      <c r="AK282" s="241" t="s">
        <v>150</v>
      </c>
    </row>
    <row r="283" spans="1:45" hidden="1">
      <c r="A283" s="52" t="s">
        <v>35</v>
      </c>
      <c r="B283" s="58" t="s">
        <v>102</v>
      </c>
      <c r="C283" s="51">
        <v>2021</v>
      </c>
      <c r="D283" s="240" t="s">
        <v>168</v>
      </c>
      <c r="E283" s="52" t="s">
        <v>61</v>
      </c>
      <c r="F283" s="442" t="s">
        <v>61</v>
      </c>
      <c r="G283" s="52" t="s">
        <v>61</v>
      </c>
      <c r="H283" s="241" t="s">
        <v>169</v>
      </c>
      <c r="I283" s="53" t="s">
        <v>61</v>
      </c>
      <c r="J283" s="52" t="s">
        <v>61</v>
      </c>
      <c r="K283" s="52" t="s">
        <v>61</v>
      </c>
      <c r="L283" s="52" t="s">
        <v>61</v>
      </c>
      <c r="M283" s="451" t="s">
        <v>61</v>
      </c>
      <c r="N283" s="52" t="s">
        <v>61</v>
      </c>
      <c r="O283" s="103" t="s">
        <v>61</v>
      </c>
      <c r="P283" s="241" t="s">
        <v>61</v>
      </c>
      <c r="Q283" s="451" t="s">
        <v>61</v>
      </c>
      <c r="R283" s="58" t="s">
        <v>61</v>
      </c>
      <c r="S283" s="52" t="s">
        <v>61</v>
      </c>
      <c r="T283" s="58" t="s">
        <v>61</v>
      </c>
      <c r="U283" s="52" t="s">
        <v>61</v>
      </c>
      <c r="V283" s="58" t="s">
        <v>61</v>
      </c>
      <c r="W283" s="77" t="s">
        <v>61</v>
      </c>
      <c r="X283" s="133" t="s">
        <v>61</v>
      </c>
      <c r="Y283" s="77" t="s">
        <v>61</v>
      </c>
      <c r="Z283" s="133" t="s">
        <v>61</v>
      </c>
      <c r="AA283" s="77" t="s">
        <v>61</v>
      </c>
      <c r="AB283" s="133" t="s">
        <v>61</v>
      </c>
      <c r="AC283" t="s">
        <v>61</v>
      </c>
      <c r="AD283" s="52"/>
      <c r="AE283" s="58"/>
      <c r="AF283" s="58" t="s">
        <v>61</v>
      </c>
      <c r="AG283" s="58" t="s">
        <v>61</v>
      </c>
      <c r="AH283" s="58">
        <v>2022</v>
      </c>
      <c r="AI283" s="58"/>
      <c r="AJ283" s="58"/>
      <c r="AK283" s="241" t="s">
        <v>150</v>
      </c>
    </row>
    <row r="284" spans="1:45" hidden="1">
      <c r="A284" s="52" t="s">
        <v>35</v>
      </c>
      <c r="B284" s="58" t="s">
        <v>102</v>
      </c>
      <c r="C284" s="51">
        <v>2022</v>
      </c>
      <c r="D284" s="240" t="s">
        <v>142</v>
      </c>
      <c r="E284" s="52" t="s">
        <v>142</v>
      </c>
      <c r="F284" s="442" t="s">
        <v>142</v>
      </c>
      <c r="G284" s="52" t="s">
        <v>174</v>
      </c>
      <c r="H284" s="241" t="s">
        <v>334</v>
      </c>
      <c r="I284" s="53" t="s">
        <v>145</v>
      </c>
      <c r="J284" s="73"/>
      <c r="K284" s="650" t="s">
        <v>335</v>
      </c>
      <c r="L284" s="158">
        <v>44866</v>
      </c>
      <c r="M284" s="73">
        <v>10621938</v>
      </c>
      <c r="N284" s="60">
        <v>10621938</v>
      </c>
      <c r="O284" s="61">
        <v>0.99944558139955253</v>
      </c>
      <c r="P284" s="241" t="s">
        <v>336</v>
      </c>
      <c r="Q284" s="73">
        <v>1552880</v>
      </c>
      <c r="R284" s="63">
        <v>0.15</v>
      </c>
      <c r="S284" s="73">
        <v>5663972</v>
      </c>
      <c r="T284" s="63">
        <v>0.53341794108147011</v>
      </c>
      <c r="U284" s="73">
        <v>3405087</v>
      </c>
      <c r="V284" s="63">
        <v>0.32</v>
      </c>
      <c r="W284" s="77">
        <v>1410397</v>
      </c>
      <c r="X284" s="133">
        <v>0.14000000000000001</v>
      </c>
      <c r="Y284" s="77">
        <v>142483</v>
      </c>
      <c r="Z284" s="133">
        <v>0.01</v>
      </c>
      <c r="AA284" s="77">
        <v>0</v>
      </c>
      <c r="AB284" s="133">
        <v>0</v>
      </c>
      <c r="AC284" t="s">
        <v>161</v>
      </c>
      <c r="AD284" s="52"/>
      <c r="AE284" s="58"/>
      <c r="AF284" s="58" t="s">
        <v>149</v>
      </c>
      <c r="AH284" s="58">
        <v>2023</v>
      </c>
      <c r="AI284" s="58"/>
      <c r="AJ284" s="58"/>
      <c r="AK284" s="241" t="s">
        <v>150</v>
      </c>
      <c r="AR284" t="e">
        <f>Y284-Y283</f>
        <v>#VALUE!</v>
      </c>
    </row>
    <row r="285" spans="1:45" s="11" customFormat="1" hidden="1">
      <c r="A285" s="96" t="s">
        <v>35</v>
      </c>
      <c r="B285" s="95" t="s">
        <v>102</v>
      </c>
      <c r="C285" s="47">
        <v>2023</v>
      </c>
      <c r="D285" s="867" t="s">
        <v>142</v>
      </c>
      <c r="E285" s="197" t="s">
        <v>142</v>
      </c>
      <c r="F285" s="671" t="s">
        <v>142</v>
      </c>
      <c r="G285" s="96" t="s">
        <v>174</v>
      </c>
      <c r="H285" s="868" t="s">
        <v>334</v>
      </c>
      <c r="I285" s="55" t="s">
        <v>145</v>
      </c>
      <c r="J285" s="419"/>
      <c r="K285" s="687" t="s">
        <v>335</v>
      </c>
      <c r="L285" s="108">
        <v>44866</v>
      </c>
      <c r="M285" s="419">
        <v>10621938</v>
      </c>
      <c r="N285" s="419">
        <v>10621938</v>
      </c>
      <c r="O285" s="97">
        <v>0.99944558139955253</v>
      </c>
      <c r="P285" s="868" t="s">
        <v>336</v>
      </c>
      <c r="Q285" s="419">
        <v>1552880</v>
      </c>
      <c r="R285" s="148">
        <v>0.15</v>
      </c>
      <c r="S285" s="419">
        <v>5663972</v>
      </c>
      <c r="T285" s="148">
        <v>0.53341794108147011</v>
      </c>
      <c r="U285" s="419">
        <v>3405087</v>
      </c>
      <c r="V285" s="148">
        <v>0.32</v>
      </c>
      <c r="W285" s="694">
        <v>1410397</v>
      </c>
      <c r="X285" s="674">
        <v>0.14000000000000001</v>
      </c>
      <c r="Y285" s="694">
        <v>142483</v>
      </c>
      <c r="Z285" s="674">
        <v>0.01</v>
      </c>
      <c r="AA285" s="694">
        <v>0</v>
      </c>
      <c r="AB285" s="674">
        <v>0</v>
      </c>
      <c r="AC285" s="11" t="s">
        <v>161</v>
      </c>
      <c r="AD285" s="96"/>
      <c r="AE285" s="95"/>
      <c r="AF285" s="95" t="s">
        <v>149</v>
      </c>
      <c r="AG285" s="12"/>
      <c r="AH285" s="95">
        <v>2023</v>
      </c>
      <c r="AI285" s="95"/>
      <c r="AJ285" s="95"/>
      <c r="AK285" s="868" t="s">
        <v>165</v>
      </c>
      <c r="AL285" s="12"/>
      <c r="AM285" s="12"/>
      <c r="AN285" s="12"/>
      <c r="AO285" s="12"/>
      <c r="AQ285" s="12"/>
      <c r="AS285" s="12"/>
    </row>
    <row r="286" spans="1:45" hidden="1">
      <c r="A286" s="52" t="s">
        <v>115</v>
      </c>
      <c r="B286" s="58" t="s">
        <v>102</v>
      </c>
      <c r="C286" s="51">
        <v>2016</v>
      </c>
      <c r="D286" s="240" t="s">
        <v>168</v>
      </c>
      <c r="E286" s="52" t="s">
        <v>61</v>
      </c>
      <c r="F286" s="442" t="s">
        <v>61</v>
      </c>
      <c r="G286" s="52" t="s">
        <v>61</v>
      </c>
      <c r="H286" s="241" t="s">
        <v>169</v>
      </c>
      <c r="I286" s="53" t="s">
        <v>61</v>
      </c>
      <c r="J286" s="52" t="s">
        <v>61</v>
      </c>
      <c r="K286" s="52" t="s">
        <v>61</v>
      </c>
      <c r="L286" s="52" t="s">
        <v>61</v>
      </c>
      <c r="M286" s="451" t="s">
        <v>61</v>
      </c>
      <c r="N286" s="52" t="s">
        <v>61</v>
      </c>
      <c r="O286" s="103" t="s">
        <v>61</v>
      </c>
      <c r="P286" s="241" t="s">
        <v>61</v>
      </c>
      <c r="Q286" s="451" t="s">
        <v>61</v>
      </c>
      <c r="R286" s="58" t="s">
        <v>61</v>
      </c>
      <c r="S286" s="52" t="s">
        <v>61</v>
      </c>
      <c r="T286" s="58" t="s">
        <v>61</v>
      </c>
      <c r="U286" s="52" t="s">
        <v>61</v>
      </c>
      <c r="V286" s="58" t="s">
        <v>61</v>
      </c>
      <c r="W286" s="77" t="s">
        <v>61</v>
      </c>
      <c r="X286" s="133" t="s">
        <v>61</v>
      </c>
      <c r="Y286" s="77" t="s">
        <v>61</v>
      </c>
      <c r="Z286" s="133" t="s">
        <v>61</v>
      </c>
      <c r="AA286" s="77" t="s">
        <v>61</v>
      </c>
      <c r="AB286" s="133" t="s">
        <v>61</v>
      </c>
      <c r="AC286" t="s">
        <v>61</v>
      </c>
      <c r="AD286" s="52"/>
      <c r="AE286" s="58"/>
      <c r="AF286" s="58" t="s">
        <v>61</v>
      </c>
      <c r="AG286" s="58" t="s">
        <v>61</v>
      </c>
      <c r="AH286" s="863">
        <v>2017</v>
      </c>
      <c r="AI286" s="58"/>
      <c r="AJ286" s="58"/>
      <c r="AK286" s="241" t="s">
        <v>150</v>
      </c>
    </row>
    <row r="287" spans="1:45" hidden="1">
      <c r="A287" s="52" t="s">
        <v>115</v>
      </c>
      <c r="B287" s="58" t="s">
        <v>102</v>
      </c>
      <c r="C287" s="51">
        <v>2017</v>
      </c>
      <c r="D287" s="240" t="s">
        <v>168</v>
      </c>
      <c r="E287" s="52" t="s">
        <v>61</v>
      </c>
      <c r="F287" s="442" t="s">
        <v>61</v>
      </c>
      <c r="G287" s="52" t="s">
        <v>61</v>
      </c>
      <c r="H287" s="241" t="s">
        <v>169</v>
      </c>
      <c r="I287" s="53" t="s">
        <v>61</v>
      </c>
      <c r="J287" s="52" t="s">
        <v>61</v>
      </c>
      <c r="K287" s="52" t="s">
        <v>61</v>
      </c>
      <c r="L287" s="52" t="s">
        <v>61</v>
      </c>
      <c r="M287" s="451" t="s">
        <v>61</v>
      </c>
      <c r="N287" s="52" t="s">
        <v>61</v>
      </c>
      <c r="O287" s="103" t="s">
        <v>61</v>
      </c>
      <c r="P287" s="241" t="s">
        <v>61</v>
      </c>
      <c r="Q287" s="451" t="s">
        <v>61</v>
      </c>
      <c r="R287" s="58" t="s">
        <v>61</v>
      </c>
      <c r="S287" s="52" t="s">
        <v>61</v>
      </c>
      <c r="T287" s="58" t="s">
        <v>61</v>
      </c>
      <c r="U287" s="52" t="s">
        <v>61</v>
      </c>
      <c r="V287" s="58" t="s">
        <v>61</v>
      </c>
      <c r="W287" s="77" t="s">
        <v>61</v>
      </c>
      <c r="X287" s="133" t="s">
        <v>61</v>
      </c>
      <c r="Y287" s="77" t="s">
        <v>61</v>
      </c>
      <c r="Z287" s="133" t="s">
        <v>61</v>
      </c>
      <c r="AA287" s="77" t="s">
        <v>61</v>
      </c>
      <c r="AB287" s="133" t="s">
        <v>61</v>
      </c>
      <c r="AC287" t="s">
        <v>61</v>
      </c>
      <c r="AD287" s="52"/>
      <c r="AE287" s="58"/>
      <c r="AF287" s="58" t="s">
        <v>61</v>
      </c>
      <c r="AG287" s="58" t="s">
        <v>61</v>
      </c>
      <c r="AH287" s="58">
        <v>2018</v>
      </c>
      <c r="AI287" s="58"/>
      <c r="AJ287" s="58"/>
      <c r="AK287" s="241" t="s">
        <v>150</v>
      </c>
    </row>
    <row r="288" spans="1:45" hidden="1">
      <c r="A288" s="52" t="s">
        <v>115</v>
      </c>
      <c r="B288" s="58" t="s">
        <v>102</v>
      </c>
      <c r="C288" s="51">
        <v>2018</v>
      </c>
      <c r="D288" s="240" t="s">
        <v>168</v>
      </c>
      <c r="E288" s="52" t="s">
        <v>61</v>
      </c>
      <c r="F288" s="442" t="s">
        <v>61</v>
      </c>
      <c r="G288" s="52" t="s">
        <v>61</v>
      </c>
      <c r="H288" s="241" t="s">
        <v>169</v>
      </c>
      <c r="I288" s="53" t="s">
        <v>61</v>
      </c>
      <c r="J288" s="52" t="s">
        <v>61</v>
      </c>
      <c r="K288" s="52" t="s">
        <v>61</v>
      </c>
      <c r="L288" s="52" t="s">
        <v>61</v>
      </c>
      <c r="M288" s="451" t="s">
        <v>61</v>
      </c>
      <c r="N288" s="52" t="s">
        <v>61</v>
      </c>
      <c r="O288" s="103" t="s">
        <v>61</v>
      </c>
      <c r="P288" s="241" t="s">
        <v>61</v>
      </c>
      <c r="Q288" s="451" t="s">
        <v>61</v>
      </c>
      <c r="R288" s="58" t="s">
        <v>61</v>
      </c>
      <c r="S288" s="52" t="s">
        <v>61</v>
      </c>
      <c r="T288" s="58" t="s">
        <v>61</v>
      </c>
      <c r="U288" s="52" t="s">
        <v>61</v>
      </c>
      <c r="V288" s="58" t="s">
        <v>61</v>
      </c>
      <c r="W288" s="77" t="s">
        <v>61</v>
      </c>
      <c r="X288" s="133" t="s">
        <v>61</v>
      </c>
      <c r="Y288" s="77" t="s">
        <v>61</v>
      </c>
      <c r="Z288" s="133" t="s">
        <v>61</v>
      </c>
      <c r="AA288" s="77" t="s">
        <v>61</v>
      </c>
      <c r="AB288" s="133" t="s">
        <v>61</v>
      </c>
      <c r="AC288" t="s">
        <v>61</v>
      </c>
      <c r="AD288" s="52"/>
      <c r="AE288" s="58"/>
      <c r="AF288" s="58" t="s">
        <v>61</v>
      </c>
      <c r="AG288" s="58" t="s">
        <v>61</v>
      </c>
      <c r="AH288" s="58">
        <v>2019</v>
      </c>
      <c r="AI288" s="58"/>
      <c r="AJ288" s="58"/>
      <c r="AK288" s="241" t="s">
        <v>150</v>
      </c>
    </row>
    <row r="289" spans="1:45" hidden="1">
      <c r="A289" s="52" t="s">
        <v>115</v>
      </c>
      <c r="B289" s="58" t="s">
        <v>102</v>
      </c>
      <c r="C289" s="51">
        <v>2019</v>
      </c>
      <c r="D289" s="240" t="s">
        <v>168</v>
      </c>
      <c r="E289" s="52" t="s">
        <v>61</v>
      </c>
      <c r="F289" s="442" t="s">
        <v>61</v>
      </c>
      <c r="G289" s="52" t="s">
        <v>61</v>
      </c>
      <c r="H289" s="241" t="s">
        <v>169</v>
      </c>
      <c r="I289" s="53" t="s">
        <v>61</v>
      </c>
      <c r="J289" s="52" t="s">
        <v>61</v>
      </c>
      <c r="K289" s="52" t="s">
        <v>61</v>
      </c>
      <c r="L289" s="52" t="s">
        <v>61</v>
      </c>
      <c r="M289" s="451" t="s">
        <v>61</v>
      </c>
      <c r="N289" s="52" t="s">
        <v>61</v>
      </c>
      <c r="O289" s="103" t="s">
        <v>61</v>
      </c>
      <c r="P289" s="241" t="s">
        <v>61</v>
      </c>
      <c r="Q289" s="451" t="s">
        <v>61</v>
      </c>
      <c r="R289" s="58" t="s">
        <v>61</v>
      </c>
      <c r="S289" s="52" t="s">
        <v>61</v>
      </c>
      <c r="T289" s="58" t="s">
        <v>61</v>
      </c>
      <c r="U289" s="52" t="s">
        <v>61</v>
      </c>
      <c r="V289" s="58" t="s">
        <v>61</v>
      </c>
      <c r="W289" s="77" t="s">
        <v>61</v>
      </c>
      <c r="X289" s="133" t="s">
        <v>61</v>
      </c>
      <c r="Y289" s="77" t="s">
        <v>61</v>
      </c>
      <c r="Z289" s="133" t="s">
        <v>61</v>
      </c>
      <c r="AA289" s="77" t="s">
        <v>61</v>
      </c>
      <c r="AB289" s="133" t="s">
        <v>61</v>
      </c>
      <c r="AC289" t="s">
        <v>61</v>
      </c>
      <c r="AD289" s="52"/>
      <c r="AE289" s="58"/>
      <c r="AF289" s="58" t="s">
        <v>61</v>
      </c>
      <c r="AG289" s="58" t="s">
        <v>61</v>
      </c>
      <c r="AH289" s="58">
        <v>2020</v>
      </c>
      <c r="AI289" s="58"/>
      <c r="AJ289" s="58"/>
      <c r="AK289" s="241" t="s">
        <v>150</v>
      </c>
    </row>
    <row r="290" spans="1:45" hidden="1">
      <c r="A290" s="52" t="s">
        <v>115</v>
      </c>
      <c r="B290" s="58" t="s">
        <v>102</v>
      </c>
      <c r="C290" s="51">
        <v>2020</v>
      </c>
      <c r="D290" s="240" t="s">
        <v>168</v>
      </c>
      <c r="E290" s="52" t="s">
        <v>61</v>
      </c>
      <c r="F290" s="442" t="s">
        <v>61</v>
      </c>
      <c r="G290" s="52" t="s">
        <v>61</v>
      </c>
      <c r="H290" s="241" t="s">
        <v>169</v>
      </c>
      <c r="I290" s="53" t="s">
        <v>61</v>
      </c>
      <c r="J290" s="52" t="s">
        <v>61</v>
      </c>
      <c r="K290" s="52" t="s">
        <v>61</v>
      </c>
      <c r="L290" s="52" t="s">
        <v>61</v>
      </c>
      <c r="M290" s="451" t="s">
        <v>61</v>
      </c>
      <c r="N290" s="52" t="s">
        <v>61</v>
      </c>
      <c r="O290" s="103" t="s">
        <v>61</v>
      </c>
      <c r="P290" s="241" t="s">
        <v>61</v>
      </c>
      <c r="Q290" s="451" t="s">
        <v>61</v>
      </c>
      <c r="R290" s="58" t="s">
        <v>61</v>
      </c>
      <c r="S290" s="52" t="s">
        <v>61</v>
      </c>
      <c r="T290" s="58" t="s">
        <v>61</v>
      </c>
      <c r="U290" s="52" t="s">
        <v>61</v>
      </c>
      <c r="V290" s="58" t="s">
        <v>61</v>
      </c>
      <c r="W290" s="77" t="s">
        <v>61</v>
      </c>
      <c r="X290" s="133" t="s">
        <v>61</v>
      </c>
      <c r="Y290" s="77" t="s">
        <v>61</v>
      </c>
      <c r="Z290" s="133" t="s">
        <v>61</v>
      </c>
      <c r="AA290" s="77" t="s">
        <v>61</v>
      </c>
      <c r="AB290" s="133" t="s">
        <v>61</v>
      </c>
      <c r="AC290" t="s">
        <v>61</v>
      </c>
      <c r="AD290" s="52"/>
      <c r="AE290" s="58"/>
      <c r="AF290" s="58" t="s">
        <v>61</v>
      </c>
      <c r="AG290" s="58" t="s">
        <v>61</v>
      </c>
      <c r="AH290" s="58">
        <v>2021</v>
      </c>
      <c r="AI290" s="58"/>
      <c r="AJ290" s="58"/>
      <c r="AK290" s="241" t="s">
        <v>150</v>
      </c>
    </row>
    <row r="291" spans="1:45" hidden="1">
      <c r="A291" s="52" t="s">
        <v>115</v>
      </c>
      <c r="B291" s="58" t="s">
        <v>102</v>
      </c>
      <c r="C291" s="51">
        <v>2021</v>
      </c>
      <c r="D291" s="240" t="s">
        <v>168</v>
      </c>
      <c r="E291" s="52" t="s">
        <v>61</v>
      </c>
      <c r="F291" s="442" t="s">
        <v>61</v>
      </c>
      <c r="G291" s="52" t="s">
        <v>61</v>
      </c>
      <c r="H291" s="241" t="s">
        <v>169</v>
      </c>
      <c r="I291" s="53" t="s">
        <v>61</v>
      </c>
      <c r="J291" s="52" t="s">
        <v>61</v>
      </c>
      <c r="K291" s="52" t="s">
        <v>61</v>
      </c>
      <c r="L291" s="52" t="s">
        <v>61</v>
      </c>
      <c r="M291" s="451" t="s">
        <v>61</v>
      </c>
      <c r="N291" s="52" t="s">
        <v>61</v>
      </c>
      <c r="O291" s="103" t="s">
        <v>61</v>
      </c>
      <c r="P291" s="241" t="s">
        <v>61</v>
      </c>
      <c r="Q291" s="451" t="s">
        <v>61</v>
      </c>
      <c r="R291" s="58" t="s">
        <v>61</v>
      </c>
      <c r="S291" s="52" t="s">
        <v>61</v>
      </c>
      <c r="T291" s="58" t="s">
        <v>61</v>
      </c>
      <c r="U291" s="52" t="s">
        <v>61</v>
      </c>
      <c r="V291" s="58" t="s">
        <v>61</v>
      </c>
      <c r="W291" s="77" t="s">
        <v>61</v>
      </c>
      <c r="X291" s="133" t="s">
        <v>61</v>
      </c>
      <c r="Y291" s="77" t="s">
        <v>61</v>
      </c>
      <c r="Z291" s="133" t="s">
        <v>61</v>
      </c>
      <c r="AA291" s="77" t="s">
        <v>61</v>
      </c>
      <c r="AB291" s="133" t="s">
        <v>61</v>
      </c>
      <c r="AC291" t="s">
        <v>61</v>
      </c>
      <c r="AD291" s="52"/>
      <c r="AE291" s="58"/>
      <c r="AF291" s="58" t="s">
        <v>61</v>
      </c>
      <c r="AG291" s="58" t="s">
        <v>61</v>
      </c>
      <c r="AH291" s="58">
        <v>2022</v>
      </c>
      <c r="AI291" s="58"/>
      <c r="AJ291" s="58"/>
      <c r="AK291" s="241" t="s">
        <v>150</v>
      </c>
    </row>
    <row r="292" spans="1:45" hidden="1">
      <c r="A292" s="52" t="s">
        <v>115</v>
      </c>
      <c r="B292" s="58" t="s">
        <v>102</v>
      </c>
      <c r="C292" s="51">
        <v>2022</v>
      </c>
      <c r="D292" s="240" t="s">
        <v>142</v>
      </c>
      <c r="E292" s="104" t="s">
        <v>168</v>
      </c>
      <c r="F292" s="442" t="s">
        <v>61</v>
      </c>
      <c r="G292" s="52" t="s">
        <v>174</v>
      </c>
      <c r="H292" s="241" t="s">
        <v>337</v>
      </c>
      <c r="I292" s="53" t="s">
        <v>61</v>
      </c>
      <c r="J292" s="81" t="s">
        <v>172</v>
      </c>
      <c r="K292" s="81" t="s">
        <v>61</v>
      </c>
      <c r="L292" s="81" t="s">
        <v>61</v>
      </c>
      <c r="M292" s="81" t="s">
        <v>61</v>
      </c>
      <c r="N292" s="81" t="s">
        <v>61</v>
      </c>
      <c r="O292" s="81" t="s">
        <v>61</v>
      </c>
      <c r="P292" s="836" t="s">
        <v>61</v>
      </c>
      <c r="Q292" s="81" t="s">
        <v>61</v>
      </c>
      <c r="R292" s="82" t="s">
        <v>61</v>
      </c>
      <c r="S292" s="235" t="s">
        <v>61</v>
      </c>
      <c r="T292" s="644" t="s">
        <v>61</v>
      </c>
      <c r="U292" s="235" t="s">
        <v>61</v>
      </c>
      <c r="V292" s="82" t="s">
        <v>61</v>
      </c>
      <c r="W292" s="784" t="s">
        <v>61</v>
      </c>
      <c r="X292" s="568" t="s">
        <v>61</v>
      </c>
      <c r="Y292" s="784" t="s">
        <v>61</v>
      </c>
      <c r="Z292" s="568" t="s">
        <v>61</v>
      </c>
      <c r="AA292" s="784" t="s">
        <v>61</v>
      </c>
      <c r="AB292" s="568" t="s">
        <v>61</v>
      </c>
      <c r="AC292" t="s">
        <v>61</v>
      </c>
      <c r="AD292" s="81"/>
      <c r="AE292" s="82"/>
      <c r="AF292" s="58" t="s">
        <v>61</v>
      </c>
      <c r="AG292" s="82" t="s">
        <v>61</v>
      </c>
      <c r="AH292" s="58">
        <v>2023</v>
      </c>
      <c r="AI292" s="58" t="s">
        <v>162</v>
      </c>
      <c r="AJ292" s="58"/>
      <c r="AK292" s="241" t="s">
        <v>150</v>
      </c>
    </row>
    <row r="293" spans="1:45" s="11" customFormat="1" hidden="1">
      <c r="A293" s="96" t="s">
        <v>115</v>
      </c>
      <c r="B293" s="95" t="s">
        <v>102</v>
      </c>
      <c r="C293" s="47">
        <v>2023</v>
      </c>
      <c r="D293" s="867" t="s">
        <v>142</v>
      </c>
      <c r="E293" s="214" t="s">
        <v>168</v>
      </c>
      <c r="F293" s="671" t="s">
        <v>61</v>
      </c>
      <c r="G293" s="96" t="s">
        <v>170</v>
      </c>
      <c r="H293" s="868" t="s">
        <v>337</v>
      </c>
      <c r="I293" s="55" t="s">
        <v>61</v>
      </c>
      <c r="J293" s="216" t="s">
        <v>172</v>
      </c>
      <c r="K293" s="216" t="s">
        <v>61</v>
      </c>
      <c r="L293" s="216" t="s">
        <v>61</v>
      </c>
      <c r="M293" s="216" t="s">
        <v>61</v>
      </c>
      <c r="N293" s="216" t="s">
        <v>61</v>
      </c>
      <c r="O293" s="216" t="s">
        <v>61</v>
      </c>
      <c r="P293" s="871" t="s">
        <v>61</v>
      </c>
      <c r="Q293" s="216" t="s">
        <v>61</v>
      </c>
      <c r="R293" s="215" t="s">
        <v>61</v>
      </c>
      <c r="S293" s="237" t="s">
        <v>61</v>
      </c>
      <c r="T293" s="645" t="s">
        <v>61</v>
      </c>
      <c r="U293" s="237" t="s">
        <v>61</v>
      </c>
      <c r="V293" s="645" t="s">
        <v>61</v>
      </c>
      <c r="W293" s="872" t="s">
        <v>61</v>
      </c>
      <c r="X293" s="672" t="s">
        <v>61</v>
      </c>
      <c r="Y293" s="872" t="s">
        <v>61</v>
      </c>
      <c r="Z293" s="672" t="s">
        <v>61</v>
      </c>
      <c r="AA293" s="872" t="s">
        <v>61</v>
      </c>
      <c r="AB293" s="673" t="s">
        <v>61</v>
      </c>
      <c r="AC293" s="11" t="s">
        <v>61</v>
      </c>
      <c r="AD293" s="216"/>
      <c r="AE293" s="215"/>
      <c r="AF293" s="95" t="s">
        <v>61</v>
      </c>
      <c r="AG293" s="215" t="s">
        <v>61</v>
      </c>
      <c r="AH293" s="95">
        <v>2023</v>
      </c>
      <c r="AI293" s="95" t="s">
        <v>162</v>
      </c>
      <c r="AJ293" s="95"/>
      <c r="AK293" s="868" t="s">
        <v>165</v>
      </c>
      <c r="AL293" s="12"/>
      <c r="AM293" s="12"/>
      <c r="AN293" s="12"/>
      <c r="AO293" s="12"/>
      <c r="AQ293" s="12"/>
      <c r="AS293" s="12"/>
    </row>
    <row r="294" spans="1:45" hidden="1">
      <c r="A294" s="52" t="s">
        <v>52</v>
      </c>
      <c r="B294" s="58" t="s">
        <v>102</v>
      </c>
      <c r="C294" s="51">
        <v>2016</v>
      </c>
      <c r="D294" s="240" t="s">
        <v>168</v>
      </c>
      <c r="E294" s="52" t="s">
        <v>61</v>
      </c>
      <c r="F294" s="442" t="s">
        <v>61</v>
      </c>
      <c r="G294" s="52" t="s">
        <v>61</v>
      </c>
      <c r="H294" s="241" t="s">
        <v>169</v>
      </c>
      <c r="I294" s="53" t="s">
        <v>61</v>
      </c>
      <c r="J294" s="52" t="s">
        <v>61</v>
      </c>
      <c r="K294" s="52" t="s">
        <v>61</v>
      </c>
      <c r="L294" s="52" t="s">
        <v>61</v>
      </c>
      <c r="M294" s="451" t="s">
        <v>61</v>
      </c>
      <c r="N294" s="52" t="s">
        <v>61</v>
      </c>
      <c r="O294" s="103" t="s">
        <v>61</v>
      </c>
      <c r="P294" s="241" t="s">
        <v>61</v>
      </c>
      <c r="Q294" s="451" t="s">
        <v>61</v>
      </c>
      <c r="R294" s="58" t="s">
        <v>61</v>
      </c>
      <c r="S294" s="52" t="s">
        <v>61</v>
      </c>
      <c r="T294" s="58" t="s">
        <v>61</v>
      </c>
      <c r="U294" s="52" t="s">
        <v>61</v>
      </c>
      <c r="V294" s="58" t="s">
        <v>61</v>
      </c>
      <c r="W294" s="77" t="s">
        <v>61</v>
      </c>
      <c r="X294" s="133" t="s">
        <v>61</v>
      </c>
      <c r="Y294" s="77" t="s">
        <v>61</v>
      </c>
      <c r="Z294" s="133" t="s">
        <v>61</v>
      </c>
      <c r="AA294" s="77" t="s">
        <v>61</v>
      </c>
      <c r="AB294" s="133" t="s">
        <v>61</v>
      </c>
      <c r="AC294" t="s">
        <v>61</v>
      </c>
      <c r="AD294" s="52"/>
      <c r="AE294" s="58"/>
      <c r="AF294" s="58" t="s">
        <v>61</v>
      </c>
      <c r="AG294" s="58" t="s">
        <v>61</v>
      </c>
      <c r="AH294" s="863">
        <v>2017</v>
      </c>
      <c r="AI294" s="58"/>
      <c r="AJ294" s="58"/>
      <c r="AK294" s="241" t="s">
        <v>150</v>
      </c>
    </row>
    <row r="295" spans="1:45" hidden="1">
      <c r="A295" s="52" t="s">
        <v>52</v>
      </c>
      <c r="B295" s="58" t="s">
        <v>102</v>
      </c>
      <c r="C295" s="51">
        <v>2017</v>
      </c>
      <c r="D295" s="240" t="s">
        <v>168</v>
      </c>
      <c r="E295" s="52" t="s">
        <v>61</v>
      </c>
      <c r="F295" s="442" t="s">
        <v>61</v>
      </c>
      <c r="G295" s="52" t="s">
        <v>61</v>
      </c>
      <c r="H295" s="241" t="s">
        <v>169</v>
      </c>
      <c r="I295" s="53" t="s">
        <v>61</v>
      </c>
      <c r="J295" s="52" t="s">
        <v>61</v>
      </c>
      <c r="K295" s="52" t="s">
        <v>61</v>
      </c>
      <c r="L295" s="52" t="s">
        <v>61</v>
      </c>
      <c r="M295" s="451" t="s">
        <v>61</v>
      </c>
      <c r="N295" s="52" t="s">
        <v>61</v>
      </c>
      <c r="O295" s="103" t="s">
        <v>61</v>
      </c>
      <c r="P295" s="241" t="s">
        <v>61</v>
      </c>
      <c r="Q295" s="451" t="s">
        <v>61</v>
      </c>
      <c r="R295" s="58" t="s">
        <v>61</v>
      </c>
      <c r="S295" s="52" t="s">
        <v>61</v>
      </c>
      <c r="T295" s="58" t="s">
        <v>61</v>
      </c>
      <c r="U295" s="52" t="s">
        <v>61</v>
      </c>
      <c r="V295" s="58" t="s">
        <v>61</v>
      </c>
      <c r="W295" s="77" t="s">
        <v>61</v>
      </c>
      <c r="X295" s="133" t="s">
        <v>61</v>
      </c>
      <c r="Y295" s="77" t="s">
        <v>61</v>
      </c>
      <c r="Z295" s="133" t="s">
        <v>61</v>
      </c>
      <c r="AA295" s="77" t="s">
        <v>61</v>
      </c>
      <c r="AB295" s="133" t="s">
        <v>61</v>
      </c>
      <c r="AC295" t="s">
        <v>61</v>
      </c>
      <c r="AD295" s="52"/>
      <c r="AE295" s="58"/>
      <c r="AF295" s="58" t="s">
        <v>61</v>
      </c>
      <c r="AG295" s="58" t="s">
        <v>61</v>
      </c>
      <c r="AH295" s="58">
        <v>2018</v>
      </c>
      <c r="AI295" s="58"/>
      <c r="AJ295" s="58"/>
      <c r="AK295" s="241" t="s">
        <v>150</v>
      </c>
    </row>
    <row r="296" spans="1:45" hidden="1">
      <c r="A296" s="52" t="s">
        <v>52</v>
      </c>
      <c r="B296" s="58" t="s">
        <v>102</v>
      </c>
      <c r="C296" s="51">
        <v>2018</v>
      </c>
      <c r="D296" s="240" t="s">
        <v>142</v>
      </c>
      <c r="E296" s="52" t="s">
        <v>142</v>
      </c>
      <c r="F296" s="442" t="s">
        <v>61</v>
      </c>
      <c r="G296" s="52" t="s">
        <v>170</v>
      </c>
      <c r="H296" s="241" t="s">
        <v>171</v>
      </c>
      <c r="I296" s="53" t="s">
        <v>176</v>
      </c>
      <c r="J296" s="52"/>
      <c r="K296" s="52"/>
      <c r="L296" s="52"/>
      <c r="M296" s="73">
        <v>500000</v>
      </c>
      <c r="N296" s="60">
        <v>100000</v>
      </c>
      <c r="O296" s="61">
        <v>0.2</v>
      </c>
      <c r="P296" s="241" t="s">
        <v>338</v>
      </c>
      <c r="Q296" s="73">
        <v>20000</v>
      </c>
      <c r="R296" s="63">
        <v>0.2</v>
      </c>
      <c r="S296" s="60"/>
      <c r="T296" s="63"/>
      <c r="U296" s="60">
        <v>100000</v>
      </c>
      <c r="V296" s="63">
        <v>1</v>
      </c>
      <c r="W296" s="77" t="s">
        <v>61</v>
      </c>
      <c r="X296" s="133" t="s">
        <v>61</v>
      </c>
      <c r="Y296" s="77" t="s">
        <v>61</v>
      </c>
      <c r="Z296" s="133" t="s">
        <v>61</v>
      </c>
      <c r="AA296" s="77" t="s">
        <v>61</v>
      </c>
      <c r="AB296" s="133" t="s">
        <v>61</v>
      </c>
      <c r="AC296" t="s">
        <v>161</v>
      </c>
      <c r="AD296" s="52"/>
      <c r="AE296" s="58"/>
      <c r="AF296" s="58" t="s">
        <v>61</v>
      </c>
      <c r="AG296" s="63"/>
      <c r="AH296" s="58">
        <v>2019</v>
      </c>
      <c r="AI296" s="58" t="s">
        <v>291</v>
      </c>
      <c r="AJ296" s="58"/>
      <c r="AK296" s="241" t="s">
        <v>150</v>
      </c>
    </row>
    <row r="297" spans="1:45" hidden="1">
      <c r="A297" s="52" t="s">
        <v>52</v>
      </c>
      <c r="B297" s="58" t="s">
        <v>102</v>
      </c>
      <c r="C297" s="51">
        <v>2019</v>
      </c>
      <c r="D297" s="240" t="s">
        <v>142</v>
      </c>
      <c r="E297" s="52" t="s">
        <v>142</v>
      </c>
      <c r="F297" s="442" t="s">
        <v>61</v>
      </c>
      <c r="G297" s="52" t="s">
        <v>170</v>
      </c>
      <c r="H297" s="241" t="s">
        <v>171</v>
      </c>
      <c r="I297" s="53" t="s">
        <v>294</v>
      </c>
      <c r="J297" s="52"/>
      <c r="K297" s="52"/>
      <c r="L297" s="52"/>
      <c r="M297" s="73">
        <v>385000</v>
      </c>
      <c r="N297" s="60">
        <v>385000</v>
      </c>
      <c r="O297" s="61">
        <v>1</v>
      </c>
      <c r="P297" s="840" t="s">
        <v>339</v>
      </c>
      <c r="Q297" s="73">
        <v>292600</v>
      </c>
      <c r="R297" s="63">
        <v>0.76</v>
      </c>
      <c r="S297" s="804" t="s">
        <v>203</v>
      </c>
      <c r="T297" s="564">
        <v>0</v>
      </c>
      <c r="U297" s="795">
        <v>92400</v>
      </c>
      <c r="V297" s="564">
        <v>0.24</v>
      </c>
      <c r="W297" s="77" t="s">
        <v>61</v>
      </c>
      <c r="X297" s="133" t="s">
        <v>61</v>
      </c>
      <c r="Y297" s="77" t="s">
        <v>61</v>
      </c>
      <c r="Z297" s="133" t="s">
        <v>61</v>
      </c>
      <c r="AA297" s="77" t="s">
        <v>61</v>
      </c>
      <c r="AB297" s="133" t="s">
        <v>61</v>
      </c>
      <c r="AC297" t="s">
        <v>161</v>
      </c>
      <c r="AD297" s="52"/>
      <c r="AE297" s="58"/>
      <c r="AF297" s="58" t="s">
        <v>61</v>
      </c>
      <c r="AG297" s="63"/>
      <c r="AH297" s="58">
        <v>2020</v>
      </c>
      <c r="AI297" s="58" t="s">
        <v>291</v>
      </c>
      <c r="AJ297" s="58"/>
      <c r="AK297" s="241" t="s">
        <v>150</v>
      </c>
    </row>
    <row r="298" spans="1:45" hidden="1">
      <c r="A298" s="52" t="s">
        <v>52</v>
      </c>
      <c r="B298" s="58" t="s">
        <v>102</v>
      </c>
      <c r="C298" s="51">
        <v>2020</v>
      </c>
      <c r="D298" s="240" t="s">
        <v>142</v>
      </c>
      <c r="E298" s="104" t="s">
        <v>168</v>
      </c>
      <c r="F298" s="442" t="s">
        <v>61</v>
      </c>
      <c r="G298" s="52" t="s">
        <v>170</v>
      </c>
      <c r="H298" s="241" t="s">
        <v>296</v>
      </c>
      <c r="I298" s="53" t="s">
        <v>61</v>
      </c>
      <c r="J298" s="81" t="s">
        <v>172</v>
      </c>
      <c r="K298" s="81" t="s">
        <v>61</v>
      </c>
      <c r="L298" s="81" t="s">
        <v>61</v>
      </c>
      <c r="M298" s="81" t="s">
        <v>61</v>
      </c>
      <c r="N298" s="81" t="s">
        <v>61</v>
      </c>
      <c r="O298" s="81" t="s">
        <v>61</v>
      </c>
      <c r="P298" s="836" t="s">
        <v>61</v>
      </c>
      <c r="Q298" s="81" t="s">
        <v>61</v>
      </c>
      <c r="R298" s="82" t="s">
        <v>61</v>
      </c>
      <c r="S298" s="235" t="s">
        <v>61</v>
      </c>
      <c r="T298" s="644" t="s">
        <v>61</v>
      </c>
      <c r="U298" s="235" t="s">
        <v>61</v>
      </c>
      <c r="V298" s="644" t="s">
        <v>61</v>
      </c>
      <c r="W298" s="784" t="s">
        <v>61</v>
      </c>
      <c r="X298" s="120" t="s">
        <v>61</v>
      </c>
      <c r="Y298" s="784" t="s">
        <v>61</v>
      </c>
      <c r="Z298" s="120" t="s">
        <v>61</v>
      </c>
      <c r="AA298" s="784" t="s">
        <v>61</v>
      </c>
      <c r="AB298" s="568" t="s">
        <v>61</v>
      </c>
      <c r="AC298" t="s">
        <v>61</v>
      </c>
      <c r="AD298" s="81"/>
      <c r="AE298" s="82"/>
      <c r="AF298" s="58" t="s">
        <v>61</v>
      </c>
      <c r="AG298" s="82" t="s">
        <v>61</v>
      </c>
      <c r="AH298" s="58">
        <v>2021</v>
      </c>
      <c r="AI298" s="58" t="s">
        <v>291</v>
      </c>
      <c r="AJ298" s="58"/>
      <c r="AK298" s="241" t="s">
        <v>150</v>
      </c>
    </row>
    <row r="299" spans="1:45" hidden="1">
      <c r="A299" s="52" t="s">
        <v>52</v>
      </c>
      <c r="B299" s="58" t="s">
        <v>102</v>
      </c>
      <c r="C299" s="51">
        <v>2021</v>
      </c>
      <c r="D299" s="240" t="s">
        <v>142</v>
      </c>
      <c r="E299" s="104" t="s">
        <v>168</v>
      </c>
      <c r="F299" s="442" t="s">
        <v>61</v>
      </c>
      <c r="G299" s="52" t="s">
        <v>170</v>
      </c>
      <c r="H299" s="241" t="s">
        <v>340</v>
      </c>
      <c r="I299" s="53" t="s">
        <v>61</v>
      </c>
      <c r="J299" s="81" t="s">
        <v>172</v>
      </c>
      <c r="K299" s="81" t="s">
        <v>61</v>
      </c>
      <c r="L299" s="81" t="s">
        <v>61</v>
      </c>
      <c r="M299" s="81" t="s">
        <v>61</v>
      </c>
      <c r="N299" s="81" t="s">
        <v>61</v>
      </c>
      <c r="O299" s="81" t="s">
        <v>61</v>
      </c>
      <c r="P299" s="836" t="s">
        <v>61</v>
      </c>
      <c r="Q299" s="81" t="s">
        <v>61</v>
      </c>
      <c r="R299" s="82" t="s">
        <v>61</v>
      </c>
      <c r="S299" s="235" t="s">
        <v>61</v>
      </c>
      <c r="T299" s="644" t="s">
        <v>61</v>
      </c>
      <c r="U299" s="235" t="s">
        <v>61</v>
      </c>
      <c r="V299" s="644" t="s">
        <v>61</v>
      </c>
      <c r="W299" s="784" t="s">
        <v>61</v>
      </c>
      <c r="X299" s="120" t="s">
        <v>61</v>
      </c>
      <c r="Y299" s="784" t="s">
        <v>61</v>
      </c>
      <c r="Z299" s="120" t="s">
        <v>61</v>
      </c>
      <c r="AA299" s="784" t="s">
        <v>61</v>
      </c>
      <c r="AB299" s="568" t="s">
        <v>61</v>
      </c>
      <c r="AC299" t="s">
        <v>61</v>
      </c>
      <c r="AD299" s="81"/>
      <c r="AE299" s="82"/>
      <c r="AF299" s="58" t="s">
        <v>61</v>
      </c>
      <c r="AG299" s="82" t="s">
        <v>61</v>
      </c>
      <c r="AH299" s="58">
        <v>2022</v>
      </c>
      <c r="AI299" s="58" t="s">
        <v>291</v>
      </c>
      <c r="AJ299" s="58"/>
      <c r="AK299" s="241" t="s">
        <v>150</v>
      </c>
    </row>
    <row r="300" spans="1:45" hidden="1">
      <c r="A300" s="52" t="s">
        <v>52</v>
      </c>
      <c r="B300" s="58" t="s">
        <v>102</v>
      </c>
      <c r="C300" s="51">
        <v>2022</v>
      </c>
      <c r="D300" s="240" t="s">
        <v>142</v>
      </c>
      <c r="E300" s="52" t="s">
        <v>142</v>
      </c>
      <c r="F300" s="442" t="s">
        <v>61</v>
      </c>
      <c r="G300" s="52" t="s">
        <v>174</v>
      </c>
      <c r="H300" s="241" t="s">
        <v>337</v>
      </c>
      <c r="I300" s="53" t="s">
        <v>176</v>
      </c>
      <c r="J300" s="701" t="s">
        <v>177</v>
      </c>
      <c r="K300" s="105"/>
      <c r="L300" s="52"/>
      <c r="M300" s="60">
        <v>505000</v>
      </c>
      <c r="N300" s="533">
        <f>M300</f>
        <v>505000</v>
      </c>
      <c r="O300" s="623">
        <v>1</v>
      </c>
      <c r="P300" s="241" t="s">
        <v>341</v>
      </c>
      <c r="Q300" s="533">
        <v>302986</v>
      </c>
      <c r="R300" s="63">
        <f>52.83%+7.5%</f>
        <v>0.60329999999999995</v>
      </c>
      <c r="S300" s="716" t="s">
        <v>178</v>
      </c>
      <c r="T300" s="651"/>
      <c r="U300" s="802">
        <f>N300-Q300</f>
        <v>202014</v>
      </c>
      <c r="V300" s="652"/>
      <c r="W300" s="719" t="s">
        <v>221</v>
      </c>
      <c r="X300" s="515">
        <v>7.4999999999999997E-2</v>
      </c>
      <c r="Y300" s="719" t="s">
        <v>221</v>
      </c>
      <c r="Z300" s="515">
        <v>0.52829999999999999</v>
      </c>
      <c r="AA300" s="719" t="s">
        <v>221</v>
      </c>
      <c r="AB300" s="515" t="s">
        <v>61</v>
      </c>
      <c r="AC300" t="s">
        <v>161</v>
      </c>
      <c r="AD300" s="52"/>
      <c r="AE300" s="58"/>
      <c r="AF300" s="58" t="s">
        <v>61</v>
      </c>
      <c r="AH300" s="58">
        <v>2023</v>
      </c>
      <c r="AI300" s="58" t="s">
        <v>291</v>
      </c>
      <c r="AJ300" s="58"/>
      <c r="AK300" s="241" t="s">
        <v>150</v>
      </c>
    </row>
    <row r="301" spans="1:45" s="11" customFormat="1" hidden="1">
      <c r="A301" s="96" t="s">
        <v>52</v>
      </c>
      <c r="B301" s="95" t="s">
        <v>102</v>
      </c>
      <c r="C301" s="47">
        <v>2023</v>
      </c>
      <c r="D301" s="867" t="s">
        <v>142</v>
      </c>
      <c r="E301" s="214" t="s">
        <v>168</v>
      </c>
      <c r="F301" s="671" t="s">
        <v>61</v>
      </c>
      <c r="G301" s="96" t="s">
        <v>170</v>
      </c>
      <c r="H301" s="868" t="s">
        <v>337</v>
      </c>
      <c r="I301" s="55" t="s">
        <v>61</v>
      </c>
      <c r="J301" s="216" t="s">
        <v>172</v>
      </c>
      <c r="K301" s="216" t="s">
        <v>61</v>
      </c>
      <c r="L301" s="216" t="s">
        <v>61</v>
      </c>
      <c r="M301" s="216" t="s">
        <v>61</v>
      </c>
      <c r="N301" s="216" t="s">
        <v>61</v>
      </c>
      <c r="O301" s="216" t="s">
        <v>61</v>
      </c>
      <c r="P301" s="871" t="s">
        <v>61</v>
      </c>
      <c r="Q301" s="216" t="s">
        <v>61</v>
      </c>
      <c r="R301" s="215" t="s">
        <v>61</v>
      </c>
      <c r="S301" s="237" t="s">
        <v>61</v>
      </c>
      <c r="T301" s="645" t="s">
        <v>61</v>
      </c>
      <c r="U301" s="237" t="s">
        <v>61</v>
      </c>
      <c r="V301" s="645" t="s">
        <v>61</v>
      </c>
      <c r="W301" s="872" t="s">
        <v>61</v>
      </c>
      <c r="X301" s="672" t="s">
        <v>61</v>
      </c>
      <c r="Y301" s="872" t="s">
        <v>61</v>
      </c>
      <c r="Z301" s="672" t="s">
        <v>61</v>
      </c>
      <c r="AA301" s="872" t="s">
        <v>61</v>
      </c>
      <c r="AB301" s="673" t="s">
        <v>61</v>
      </c>
      <c r="AC301" s="11" t="s">
        <v>61</v>
      </c>
      <c r="AD301" s="216"/>
      <c r="AE301" s="215"/>
      <c r="AF301" s="95" t="s">
        <v>61</v>
      </c>
      <c r="AG301" s="215" t="s">
        <v>61</v>
      </c>
      <c r="AH301" s="95">
        <v>2023</v>
      </c>
      <c r="AI301" s="95" t="s">
        <v>291</v>
      </c>
      <c r="AJ301" s="95"/>
      <c r="AK301" s="868" t="s">
        <v>165</v>
      </c>
      <c r="AL301" s="12"/>
      <c r="AM301" s="12"/>
      <c r="AN301" s="12"/>
      <c r="AO301" s="12"/>
      <c r="AQ301" s="12"/>
      <c r="AS301" s="12"/>
    </row>
    <row r="302" spans="1:45" hidden="1">
      <c r="A302" s="52" t="s">
        <v>342</v>
      </c>
      <c r="B302" s="58" t="s">
        <v>167</v>
      </c>
      <c r="C302" s="51">
        <v>2016</v>
      </c>
      <c r="D302" s="240" t="s">
        <v>142</v>
      </c>
      <c r="E302" s="104" t="s">
        <v>168</v>
      </c>
      <c r="F302" s="442" t="s">
        <v>61</v>
      </c>
      <c r="G302" s="52" t="s">
        <v>170</v>
      </c>
      <c r="H302" s="241" t="s">
        <v>343</v>
      </c>
      <c r="I302" s="53" t="s">
        <v>61</v>
      </c>
      <c r="J302" s="235" t="s">
        <v>172</v>
      </c>
      <c r="K302" s="235" t="s">
        <v>61</v>
      </c>
      <c r="L302" s="235" t="s">
        <v>61</v>
      </c>
      <c r="M302" s="235" t="s">
        <v>61</v>
      </c>
      <c r="N302" s="235" t="s">
        <v>61</v>
      </c>
      <c r="O302" s="235" t="s">
        <v>61</v>
      </c>
      <c r="P302" s="836" t="s">
        <v>61</v>
      </c>
      <c r="Q302" s="235" t="s">
        <v>61</v>
      </c>
      <c r="R302" s="644" t="s">
        <v>61</v>
      </c>
      <c r="S302" s="235" t="s">
        <v>61</v>
      </c>
      <c r="T302" s="644" t="s">
        <v>61</v>
      </c>
      <c r="U302" s="235" t="s">
        <v>61</v>
      </c>
      <c r="V302" s="644" t="s">
        <v>61</v>
      </c>
      <c r="W302" s="799" t="s">
        <v>61</v>
      </c>
      <c r="X302" s="643" t="s">
        <v>61</v>
      </c>
      <c r="Y302" s="799" t="s">
        <v>61</v>
      </c>
      <c r="Z302" s="643" t="s">
        <v>61</v>
      </c>
      <c r="AA302" s="799" t="s">
        <v>61</v>
      </c>
      <c r="AB302" s="643" t="s">
        <v>61</v>
      </c>
      <c r="AC302" t="s">
        <v>61</v>
      </c>
      <c r="AD302" s="235"/>
      <c r="AE302" s="644"/>
      <c r="AF302" s="58" t="s">
        <v>61</v>
      </c>
      <c r="AG302" s="644" t="s">
        <v>61</v>
      </c>
      <c r="AH302" s="863">
        <v>2017</v>
      </c>
      <c r="AI302" s="58" t="s">
        <v>344</v>
      </c>
      <c r="AJ302" s="58"/>
      <c r="AK302" s="241" t="s">
        <v>150</v>
      </c>
    </row>
    <row r="303" spans="1:45" hidden="1">
      <c r="A303" s="52" t="s">
        <v>342</v>
      </c>
      <c r="B303" s="58" t="s">
        <v>167</v>
      </c>
      <c r="C303" s="51">
        <v>2017</v>
      </c>
      <c r="D303" s="240" t="s">
        <v>168</v>
      </c>
      <c r="E303" s="52" t="s">
        <v>61</v>
      </c>
      <c r="F303" s="442" t="s">
        <v>61</v>
      </c>
      <c r="G303" s="52" t="s">
        <v>61</v>
      </c>
      <c r="H303" s="241" t="s">
        <v>169</v>
      </c>
      <c r="I303" s="53" t="s">
        <v>61</v>
      </c>
      <c r="J303" s="52" t="s">
        <v>61</v>
      </c>
      <c r="K303" s="52" t="s">
        <v>61</v>
      </c>
      <c r="L303" s="52" t="s">
        <v>61</v>
      </c>
      <c r="M303" s="451" t="s">
        <v>61</v>
      </c>
      <c r="N303" s="52" t="s">
        <v>61</v>
      </c>
      <c r="O303" s="103" t="s">
        <v>61</v>
      </c>
      <c r="P303" s="241" t="s">
        <v>61</v>
      </c>
      <c r="Q303" s="451" t="s">
        <v>61</v>
      </c>
      <c r="R303" s="58" t="s">
        <v>61</v>
      </c>
      <c r="S303" s="52" t="s">
        <v>61</v>
      </c>
      <c r="T303" s="58" t="s">
        <v>61</v>
      </c>
      <c r="U303" s="52" t="s">
        <v>61</v>
      </c>
      <c r="V303" s="58" t="s">
        <v>61</v>
      </c>
      <c r="W303" s="77" t="s">
        <v>61</v>
      </c>
      <c r="X303" s="133" t="s">
        <v>61</v>
      </c>
      <c r="Y303" s="77" t="s">
        <v>61</v>
      </c>
      <c r="Z303" s="133" t="s">
        <v>61</v>
      </c>
      <c r="AA303" s="77" t="s">
        <v>61</v>
      </c>
      <c r="AB303" s="133" t="s">
        <v>61</v>
      </c>
      <c r="AC303" t="s">
        <v>61</v>
      </c>
      <c r="AD303" s="52"/>
      <c r="AE303" s="58"/>
      <c r="AF303" s="58" t="s">
        <v>61</v>
      </c>
      <c r="AG303" s="58" t="s">
        <v>61</v>
      </c>
      <c r="AH303" s="58">
        <v>2018</v>
      </c>
      <c r="AI303" s="58"/>
      <c r="AJ303" s="58"/>
      <c r="AK303" s="241" t="s">
        <v>150</v>
      </c>
    </row>
    <row r="304" spans="1:45" hidden="1">
      <c r="A304" s="52" t="s">
        <v>342</v>
      </c>
      <c r="B304" s="58" t="s">
        <v>167</v>
      </c>
      <c r="C304" s="51">
        <v>2018</v>
      </c>
      <c r="D304" s="240" t="s">
        <v>142</v>
      </c>
      <c r="E304" s="104" t="s">
        <v>168</v>
      </c>
      <c r="F304" s="442" t="s">
        <v>61</v>
      </c>
      <c r="G304" s="52" t="s">
        <v>170</v>
      </c>
      <c r="H304" s="241" t="s">
        <v>171</v>
      </c>
      <c r="I304" s="53" t="s">
        <v>61</v>
      </c>
      <c r="J304" s="81" t="s">
        <v>172</v>
      </c>
      <c r="K304" s="81" t="s">
        <v>61</v>
      </c>
      <c r="L304" s="81" t="s">
        <v>61</v>
      </c>
      <c r="M304" s="81" t="s">
        <v>61</v>
      </c>
      <c r="N304" s="81" t="s">
        <v>61</v>
      </c>
      <c r="O304" s="81" t="s">
        <v>61</v>
      </c>
      <c r="P304" s="836" t="s">
        <v>61</v>
      </c>
      <c r="Q304" s="81" t="s">
        <v>61</v>
      </c>
      <c r="R304" s="82" t="s">
        <v>61</v>
      </c>
      <c r="S304" s="235" t="s">
        <v>61</v>
      </c>
      <c r="T304" s="644" t="s">
        <v>61</v>
      </c>
      <c r="U304" s="235" t="s">
        <v>61</v>
      </c>
      <c r="V304" s="82" t="s">
        <v>61</v>
      </c>
      <c r="W304" s="799" t="s">
        <v>61</v>
      </c>
      <c r="X304" s="643" t="s">
        <v>61</v>
      </c>
      <c r="Y304" s="799" t="s">
        <v>61</v>
      </c>
      <c r="Z304" s="643" t="s">
        <v>61</v>
      </c>
      <c r="AA304" s="799" t="s">
        <v>61</v>
      </c>
      <c r="AB304" s="643" t="s">
        <v>61</v>
      </c>
      <c r="AC304" t="s">
        <v>148</v>
      </c>
      <c r="AD304" s="805"/>
      <c r="AE304" s="861"/>
      <c r="AF304" s="58" t="s">
        <v>61</v>
      </c>
      <c r="AG304" s="82" t="s">
        <v>61</v>
      </c>
      <c r="AH304" s="58">
        <v>2019</v>
      </c>
      <c r="AI304" s="58" t="s">
        <v>344</v>
      </c>
      <c r="AJ304" s="58"/>
      <c r="AK304" s="241" t="s">
        <v>150</v>
      </c>
    </row>
    <row r="305" spans="1:45" hidden="1">
      <c r="A305" s="52" t="s">
        <v>342</v>
      </c>
      <c r="B305" s="58" t="s">
        <v>167</v>
      </c>
      <c r="C305" s="51">
        <v>2019</v>
      </c>
      <c r="D305" s="240" t="s">
        <v>142</v>
      </c>
      <c r="E305" s="104" t="s">
        <v>168</v>
      </c>
      <c r="F305" s="442" t="s">
        <v>61</v>
      </c>
      <c r="G305" s="52" t="s">
        <v>170</v>
      </c>
      <c r="H305" s="241" t="s">
        <v>171</v>
      </c>
      <c r="I305" s="53" t="s">
        <v>61</v>
      </c>
      <c r="J305" s="81" t="s">
        <v>172</v>
      </c>
      <c r="K305" s="81" t="s">
        <v>61</v>
      </c>
      <c r="L305" s="81" t="s">
        <v>61</v>
      </c>
      <c r="M305" s="81" t="s">
        <v>61</v>
      </c>
      <c r="N305" s="81" t="s">
        <v>61</v>
      </c>
      <c r="O305" s="81" t="s">
        <v>61</v>
      </c>
      <c r="P305" s="836" t="s">
        <v>61</v>
      </c>
      <c r="Q305" s="81" t="s">
        <v>61</v>
      </c>
      <c r="R305" s="82" t="s">
        <v>61</v>
      </c>
      <c r="S305" s="235" t="s">
        <v>61</v>
      </c>
      <c r="T305" s="644" t="s">
        <v>61</v>
      </c>
      <c r="U305" s="235" t="s">
        <v>61</v>
      </c>
      <c r="V305" s="82" t="s">
        <v>61</v>
      </c>
      <c r="W305" s="799" t="s">
        <v>61</v>
      </c>
      <c r="X305" s="643" t="s">
        <v>61</v>
      </c>
      <c r="Y305" s="799" t="s">
        <v>61</v>
      </c>
      <c r="Z305" s="643" t="s">
        <v>61</v>
      </c>
      <c r="AA305" s="799" t="s">
        <v>61</v>
      </c>
      <c r="AB305" s="643" t="s">
        <v>61</v>
      </c>
      <c r="AC305" t="s">
        <v>61</v>
      </c>
      <c r="AD305" s="81"/>
      <c r="AE305" s="82"/>
      <c r="AF305" s="58" t="s">
        <v>61</v>
      </c>
      <c r="AG305" s="82" t="s">
        <v>61</v>
      </c>
      <c r="AH305" s="58">
        <v>2020</v>
      </c>
      <c r="AI305" s="58" t="s">
        <v>344</v>
      </c>
      <c r="AJ305" s="58"/>
      <c r="AK305" s="241" t="s">
        <v>150</v>
      </c>
    </row>
    <row r="306" spans="1:45" hidden="1">
      <c r="A306" s="69" t="s">
        <v>342</v>
      </c>
      <c r="B306" s="66" t="s">
        <v>167</v>
      </c>
      <c r="C306" s="418">
        <v>2020</v>
      </c>
      <c r="D306" s="240" t="s">
        <v>142</v>
      </c>
      <c r="E306" s="69" t="s">
        <v>142</v>
      </c>
      <c r="F306" s="442" t="s">
        <v>61</v>
      </c>
      <c r="G306" s="52" t="s">
        <v>170</v>
      </c>
      <c r="H306" s="241" t="s">
        <v>345</v>
      </c>
      <c r="I306" s="53" t="s">
        <v>176</v>
      </c>
      <c r="J306" s="69"/>
      <c r="K306" s="69"/>
      <c r="L306" s="791">
        <v>44013</v>
      </c>
      <c r="M306" s="77">
        <v>258816</v>
      </c>
      <c r="N306" s="76">
        <v>130000</v>
      </c>
      <c r="O306" s="793">
        <v>0.50228733926805147</v>
      </c>
      <c r="P306" s="841">
        <v>43983</v>
      </c>
      <c r="Q306" s="77">
        <v>50050</v>
      </c>
      <c r="R306" s="473">
        <v>0.38500000000000001</v>
      </c>
      <c r="S306" s="716" t="s">
        <v>178</v>
      </c>
      <c r="T306" s="635" t="s">
        <v>203</v>
      </c>
      <c r="U306" s="719">
        <v>79950</v>
      </c>
      <c r="V306" s="515">
        <v>0.61499999999999999</v>
      </c>
      <c r="W306" s="77" t="s">
        <v>61</v>
      </c>
      <c r="X306" s="133" t="s">
        <v>61</v>
      </c>
      <c r="Y306" s="77" t="s">
        <v>61</v>
      </c>
      <c r="Z306" s="133" t="s">
        <v>61</v>
      </c>
      <c r="AA306" s="77" t="s">
        <v>61</v>
      </c>
      <c r="AB306" s="133" t="s">
        <v>61</v>
      </c>
      <c r="AC306" t="s">
        <v>148</v>
      </c>
      <c r="AF306" s="58" t="s">
        <v>61</v>
      </c>
      <c r="AG306" s="66"/>
      <c r="AH306" s="66">
        <v>2021</v>
      </c>
      <c r="AI306" s="66" t="s">
        <v>344</v>
      </c>
      <c r="AJ306" s="66"/>
      <c r="AK306" s="241" t="s">
        <v>150</v>
      </c>
    </row>
    <row r="307" spans="1:45" hidden="1">
      <c r="A307" s="69" t="s">
        <v>342</v>
      </c>
      <c r="B307" s="66" t="s">
        <v>167</v>
      </c>
      <c r="C307" s="418">
        <v>2021</v>
      </c>
      <c r="D307" s="240" t="s">
        <v>142</v>
      </c>
      <c r="E307" s="69" t="s">
        <v>142</v>
      </c>
      <c r="F307" s="442" t="s">
        <v>61</v>
      </c>
      <c r="G307" s="52" t="s">
        <v>170</v>
      </c>
      <c r="H307" s="241" t="s">
        <v>346</v>
      </c>
      <c r="I307" s="53" t="s">
        <v>176</v>
      </c>
      <c r="J307" s="69"/>
      <c r="K307" s="69"/>
      <c r="L307" s="69"/>
      <c r="M307" s="806"/>
      <c r="N307" s="792">
        <v>131989</v>
      </c>
      <c r="O307" s="807"/>
      <c r="P307" s="843"/>
      <c r="Q307" s="77">
        <v>36165</v>
      </c>
      <c r="R307" s="473">
        <v>0.27400000000000002</v>
      </c>
      <c r="S307" s="716" t="s">
        <v>178</v>
      </c>
      <c r="T307" s="635" t="s">
        <v>203</v>
      </c>
      <c r="U307" s="719">
        <v>95824</v>
      </c>
      <c r="V307" s="515">
        <v>0.72599989393055486</v>
      </c>
      <c r="W307" s="77" t="s">
        <v>61</v>
      </c>
      <c r="X307" s="133" t="s">
        <v>61</v>
      </c>
      <c r="Y307" s="77" t="s">
        <v>61</v>
      </c>
      <c r="Z307" s="133" t="s">
        <v>61</v>
      </c>
      <c r="AA307" s="77" t="s">
        <v>61</v>
      </c>
      <c r="AB307" s="133" t="s">
        <v>61</v>
      </c>
      <c r="AC307" t="s">
        <v>148</v>
      </c>
      <c r="AF307" s="58" t="s">
        <v>61</v>
      </c>
      <c r="AG307" s="66"/>
      <c r="AH307" s="66">
        <v>2022</v>
      </c>
      <c r="AI307" s="66" t="s">
        <v>344</v>
      </c>
      <c r="AJ307" s="66"/>
      <c r="AK307" s="241" t="s">
        <v>150</v>
      </c>
    </row>
    <row r="308" spans="1:45" hidden="1">
      <c r="A308" s="52" t="s">
        <v>342</v>
      </c>
      <c r="B308" s="58" t="s">
        <v>167</v>
      </c>
      <c r="C308" s="51">
        <v>2022</v>
      </c>
      <c r="D308" s="240" t="s">
        <v>142</v>
      </c>
      <c r="E308" s="104" t="s">
        <v>168</v>
      </c>
      <c r="F308" s="442" t="s">
        <v>61</v>
      </c>
      <c r="G308" s="52" t="s">
        <v>174</v>
      </c>
      <c r="H308" s="241" t="s">
        <v>347</v>
      </c>
      <c r="I308" s="53" t="s">
        <v>61</v>
      </c>
      <c r="J308" s="81" t="s">
        <v>172</v>
      </c>
      <c r="K308" s="81" t="s">
        <v>61</v>
      </c>
      <c r="L308" s="81" t="s">
        <v>61</v>
      </c>
      <c r="M308" s="81" t="s">
        <v>61</v>
      </c>
      <c r="N308" s="81" t="s">
        <v>61</v>
      </c>
      <c r="O308" s="81" t="s">
        <v>61</v>
      </c>
      <c r="P308" s="836" t="s">
        <v>61</v>
      </c>
      <c r="Q308" s="81" t="s">
        <v>61</v>
      </c>
      <c r="R308" s="82" t="s">
        <v>61</v>
      </c>
      <c r="S308" s="235" t="s">
        <v>61</v>
      </c>
      <c r="T308" s="644" t="s">
        <v>61</v>
      </c>
      <c r="U308" s="235" t="s">
        <v>61</v>
      </c>
      <c r="V308" s="82" t="s">
        <v>61</v>
      </c>
      <c r="W308" s="784" t="s">
        <v>61</v>
      </c>
      <c r="X308" s="568" t="s">
        <v>61</v>
      </c>
      <c r="Y308" s="784" t="s">
        <v>61</v>
      </c>
      <c r="Z308" s="568" t="s">
        <v>61</v>
      </c>
      <c r="AA308" s="784" t="s">
        <v>61</v>
      </c>
      <c r="AB308" s="568" t="s">
        <v>61</v>
      </c>
      <c r="AC308" t="s">
        <v>61</v>
      </c>
      <c r="AD308" s="81"/>
      <c r="AE308" s="82"/>
      <c r="AF308" s="58" t="s">
        <v>61</v>
      </c>
      <c r="AG308" s="82" t="s">
        <v>61</v>
      </c>
      <c r="AH308" s="58">
        <v>2023</v>
      </c>
      <c r="AI308" s="58" t="s">
        <v>216</v>
      </c>
      <c r="AJ308" s="58"/>
      <c r="AK308" s="241" t="s">
        <v>150</v>
      </c>
      <c r="AP308" t="e">
        <f>Q308-Q301</f>
        <v>#VALUE!</v>
      </c>
      <c r="AQ308" s="1" t="e">
        <f>(Q308-Q301)/Q301</f>
        <v>#VALUE!</v>
      </c>
    </row>
    <row r="309" spans="1:45" s="11" customFormat="1" hidden="1">
      <c r="A309" s="96" t="s">
        <v>342</v>
      </c>
      <c r="B309" s="95" t="s">
        <v>167</v>
      </c>
      <c r="C309" s="47">
        <v>2023</v>
      </c>
      <c r="D309" s="867" t="s">
        <v>142</v>
      </c>
      <c r="E309" s="237" t="s">
        <v>168</v>
      </c>
      <c r="F309" s="671" t="s">
        <v>61</v>
      </c>
      <c r="G309" s="96" t="s">
        <v>170</v>
      </c>
      <c r="H309" s="868" t="s">
        <v>347</v>
      </c>
      <c r="I309" s="55" t="s">
        <v>61</v>
      </c>
      <c r="J309" s="680" t="s">
        <v>348</v>
      </c>
      <c r="K309" s="679"/>
      <c r="L309" s="679" t="s">
        <v>61</v>
      </c>
      <c r="M309" s="216" t="s">
        <v>61</v>
      </c>
      <c r="N309" s="216" t="s">
        <v>61</v>
      </c>
      <c r="O309" s="216" t="s">
        <v>61</v>
      </c>
      <c r="P309" s="871" t="s">
        <v>61</v>
      </c>
      <c r="Q309" s="216" t="s">
        <v>61</v>
      </c>
      <c r="R309" s="215" t="s">
        <v>61</v>
      </c>
      <c r="S309" s="237" t="s">
        <v>61</v>
      </c>
      <c r="T309" s="645" t="s">
        <v>61</v>
      </c>
      <c r="U309" s="237" t="s">
        <v>61</v>
      </c>
      <c r="V309" s="215" t="s">
        <v>61</v>
      </c>
      <c r="W309" s="877" t="s">
        <v>61</v>
      </c>
      <c r="X309" s="681" t="s">
        <v>61</v>
      </c>
      <c r="Y309" s="877" t="s">
        <v>61</v>
      </c>
      <c r="Z309" s="681" t="s">
        <v>61</v>
      </c>
      <c r="AA309" s="877" t="s">
        <v>61</v>
      </c>
      <c r="AB309" s="681" t="s">
        <v>61</v>
      </c>
      <c r="AC309" s="11" t="s">
        <v>61</v>
      </c>
      <c r="AD309" s="878"/>
      <c r="AE309" s="879"/>
      <c r="AF309" s="95" t="s">
        <v>61</v>
      </c>
      <c r="AG309" s="215" t="s">
        <v>61</v>
      </c>
      <c r="AH309" s="95">
        <v>2023</v>
      </c>
      <c r="AI309" s="95" t="s">
        <v>216</v>
      </c>
      <c r="AJ309" s="95"/>
      <c r="AK309" s="868" t="s">
        <v>165</v>
      </c>
      <c r="AL309" s="12"/>
      <c r="AM309" s="12"/>
      <c r="AN309" s="12"/>
      <c r="AO309" s="12"/>
      <c r="AQ309" s="12"/>
      <c r="AS309" s="12"/>
    </row>
    <row r="310" spans="1:45" hidden="1">
      <c r="A310" s="52" t="s">
        <v>41</v>
      </c>
      <c r="B310" s="58" t="s">
        <v>102</v>
      </c>
      <c r="C310" s="51">
        <v>2016</v>
      </c>
      <c r="D310" s="240" t="s">
        <v>142</v>
      </c>
      <c r="E310" s="81" t="s">
        <v>168</v>
      </c>
      <c r="F310" s="442" t="s">
        <v>61</v>
      </c>
      <c r="G310" s="52" t="s">
        <v>143</v>
      </c>
      <c r="H310" s="241" t="s">
        <v>304</v>
      </c>
      <c r="I310" s="53" t="s">
        <v>61</v>
      </c>
      <c r="J310" s="81" t="s">
        <v>348</v>
      </c>
      <c r="K310" s="81" t="s">
        <v>61</v>
      </c>
      <c r="L310" s="81" t="s">
        <v>61</v>
      </c>
      <c r="M310" s="81" t="s">
        <v>61</v>
      </c>
      <c r="N310" s="81" t="s">
        <v>61</v>
      </c>
      <c r="O310" s="81" t="s">
        <v>61</v>
      </c>
      <c r="P310" s="836" t="s">
        <v>61</v>
      </c>
      <c r="Q310" s="81" t="s">
        <v>61</v>
      </c>
      <c r="R310" s="82" t="s">
        <v>61</v>
      </c>
      <c r="S310" s="235" t="s">
        <v>61</v>
      </c>
      <c r="T310" s="644" t="s">
        <v>61</v>
      </c>
      <c r="U310" s="235" t="s">
        <v>61</v>
      </c>
      <c r="V310" s="82" t="s">
        <v>61</v>
      </c>
      <c r="W310" s="799" t="s">
        <v>61</v>
      </c>
      <c r="X310" s="643" t="s">
        <v>61</v>
      </c>
      <c r="Y310" s="799" t="s">
        <v>61</v>
      </c>
      <c r="Z310" s="643" t="s">
        <v>61</v>
      </c>
      <c r="AA310" s="799" t="s">
        <v>61</v>
      </c>
      <c r="AB310" s="643" t="s">
        <v>61</v>
      </c>
      <c r="AC310" t="s">
        <v>61</v>
      </c>
      <c r="AD310" s="81"/>
      <c r="AE310" s="82"/>
      <c r="AF310" s="58" t="s">
        <v>61</v>
      </c>
      <c r="AG310" s="82" t="s">
        <v>61</v>
      </c>
      <c r="AH310" s="863">
        <v>2017</v>
      </c>
      <c r="AI310" s="58"/>
      <c r="AJ310" s="58"/>
      <c r="AK310" s="241" t="s">
        <v>150</v>
      </c>
      <c r="AM310" s="1">
        <f>VLOOKUP(A310,'CH1 graphs'!$G$1:$H$49,2,FALSE)</f>
        <v>1</v>
      </c>
    </row>
    <row r="311" spans="1:45" hidden="1">
      <c r="A311" s="52" t="s">
        <v>41</v>
      </c>
      <c r="B311" s="58" t="s">
        <v>102</v>
      </c>
      <c r="C311" s="51">
        <v>2017</v>
      </c>
      <c r="D311" s="240" t="s">
        <v>142</v>
      </c>
      <c r="E311" s="52" t="s">
        <v>142</v>
      </c>
      <c r="F311" s="442" t="s">
        <v>168</v>
      </c>
      <c r="G311" s="52" t="s">
        <v>204</v>
      </c>
      <c r="H311" s="241" t="s">
        <v>205</v>
      </c>
      <c r="I311" s="53" t="s">
        <v>145</v>
      </c>
      <c r="J311" s="52"/>
      <c r="K311" s="52"/>
      <c r="L311" s="158">
        <v>42675</v>
      </c>
      <c r="M311" s="73">
        <v>6520675</v>
      </c>
      <c r="N311" s="59">
        <v>2281150</v>
      </c>
      <c r="O311" s="67">
        <v>0.34983341448546357</v>
      </c>
      <c r="P311" s="241" t="s">
        <v>349</v>
      </c>
      <c r="Q311" s="485">
        <v>0</v>
      </c>
      <c r="R311" s="63">
        <v>0</v>
      </c>
      <c r="S311" s="485">
        <v>2004029</v>
      </c>
      <c r="T311" s="63">
        <v>0.87851697608662294</v>
      </c>
      <c r="U311" s="485">
        <v>273738</v>
      </c>
      <c r="V311" s="63">
        <v>0.12</v>
      </c>
      <c r="W311" s="77">
        <v>0</v>
      </c>
      <c r="X311" s="133">
        <v>0</v>
      </c>
      <c r="Y311" s="77">
        <v>0</v>
      </c>
      <c r="Z311" s="133">
        <v>0</v>
      </c>
      <c r="AA311" s="77">
        <v>0</v>
      </c>
      <c r="AB311" s="133">
        <v>0</v>
      </c>
      <c r="AC311" t="s">
        <v>185</v>
      </c>
      <c r="AD311" s="442"/>
      <c r="AE311" s="241"/>
      <c r="AF311" s="58" t="s">
        <v>350</v>
      </c>
      <c r="AG311" s="63"/>
      <c r="AH311" s="58">
        <v>2018</v>
      </c>
      <c r="AI311" s="58"/>
      <c r="AJ311" s="58"/>
      <c r="AK311" s="241" t="s">
        <v>150</v>
      </c>
      <c r="AM311" s="1">
        <f>VLOOKUP(A311,'CH1 graphs'!$G$1:$H$49,2,FALSE)</f>
        <v>1</v>
      </c>
    </row>
    <row r="312" spans="1:45" hidden="1">
      <c r="A312" s="52" t="s">
        <v>41</v>
      </c>
      <c r="B312" s="58" t="s">
        <v>102</v>
      </c>
      <c r="C312" s="51">
        <v>2018</v>
      </c>
      <c r="D312" s="240" t="s">
        <v>142</v>
      </c>
      <c r="E312" s="52" t="s">
        <v>142</v>
      </c>
      <c r="F312" s="442" t="s">
        <v>142</v>
      </c>
      <c r="G312" s="52" t="s">
        <v>174</v>
      </c>
      <c r="H312" s="241" t="s">
        <v>351</v>
      </c>
      <c r="I312" s="53" t="s">
        <v>145</v>
      </c>
      <c r="J312" s="52"/>
      <c r="K312" s="52"/>
      <c r="L312" s="158">
        <v>43405</v>
      </c>
      <c r="M312" s="437">
        <v>6402812</v>
      </c>
      <c r="N312" s="60">
        <v>1350963</v>
      </c>
      <c r="O312" s="67">
        <f>N312/M312</f>
        <v>0.21099526270644836</v>
      </c>
      <c r="P312" s="241" t="s">
        <v>352</v>
      </c>
      <c r="Q312" s="73">
        <v>214005</v>
      </c>
      <c r="R312" s="63">
        <v>0.16</v>
      </c>
      <c r="S312" s="73">
        <v>770266</v>
      </c>
      <c r="T312" s="63">
        <v>0.57016069277989112</v>
      </c>
      <c r="U312" s="73">
        <v>366692</v>
      </c>
      <c r="V312" s="63">
        <v>0.27</v>
      </c>
      <c r="W312" s="77">
        <v>179033</v>
      </c>
      <c r="X312" s="133">
        <v>0.13</v>
      </c>
      <c r="Y312" s="77">
        <v>34972</v>
      </c>
      <c r="Z312" s="133">
        <v>0.03</v>
      </c>
      <c r="AA312" s="77">
        <v>0</v>
      </c>
      <c r="AB312" s="133">
        <v>0</v>
      </c>
      <c r="AC312" t="s">
        <v>185</v>
      </c>
      <c r="AD312" s="442"/>
      <c r="AE312" s="241"/>
      <c r="AF312" s="58" t="s">
        <v>228</v>
      </c>
      <c r="AG312" s="63"/>
      <c r="AH312" s="58">
        <v>2019</v>
      </c>
      <c r="AI312" s="58"/>
      <c r="AJ312" s="58" t="s">
        <v>351</v>
      </c>
      <c r="AK312" s="241" t="s">
        <v>150</v>
      </c>
      <c r="AM312" s="1">
        <f>VLOOKUP(A312,'CH1 graphs'!$G$1:$H$49,2,FALSE)</f>
        <v>1</v>
      </c>
    </row>
    <row r="313" spans="1:45" hidden="1">
      <c r="A313" s="52" t="s">
        <v>41</v>
      </c>
      <c r="B313" s="58" t="s">
        <v>102</v>
      </c>
      <c r="C313" s="51">
        <v>2019</v>
      </c>
      <c r="D313" s="240" t="s">
        <v>142</v>
      </c>
      <c r="E313" s="52" t="s">
        <v>142</v>
      </c>
      <c r="F313" s="442" t="s">
        <v>142</v>
      </c>
      <c r="G313" s="52" t="s">
        <v>174</v>
      </c>
      <c r="H313" s="241" t="s">
        <v>231</v>
      </c>
      <c r="I313" s="53" t="s">
        <v>145</v>
      </c>
      <c r="J313" s="52"/>
      <c r="K313" s="52"/>
      <c r="L313" s="158">
        <v>43405</v>
      </c>
      <c r="M313" s="73">
        <v>6402812</v>
      </c>
      <c r="N313" s="60">
        <v>1383406</v>
      </c>
      <c r="O313" s="61">
        <v>0.22</v>
      </c>
      <c r="P313" s="241" t="s">
        <v>353</v>
      </c>
      <c r="Q313" s="73">
        <v>302258</v>
      </c>
      <c r="R313" s="63">
        <v>0.22</v>
      </c>
      <c r="S313" s="73">
        <v>608306</v>
      </c>
      <c r="T313" s="63">
        <v>0.43971617876458535</v>
      </c>
      <c r="U313" s="73">
        <v>472842</v>
      </c>
      <c r="V313" s="63">
        <v>0.34</v>
      </c>
      <c r="W313" s="77">
        <v>239228</v>
      </c>
      <c r="X313" s="133">
        <v>0.17</v>
      </c>
      <c r="Y313" s="77">
        <v>63030</v>
      </c>
      <c r="Z313" s="133">
        <v>0.05</v>
      </c>
      <c r="AA313" s="77">
        <v>0</v>
      </c>
      <c r="AB313" s="133">
        <v>0</v>
      </c>
      <c r="AC313" t="s">
        <v>185</v>
      </c>
      <c r="AD313" s="442"/>
      <c r="AE313" s="241"/>
      <c r="AF313" s="58" t="s">
        <v>149</v>
      </c>
      <c r="AG313" s="63"/>
      <c r="AH313" s="58">
        <v>2020</v>
      </c>
      <c r="AI313" s="58"/>
      <c r="AJ313" s="58"/>
      <c r="AK313" s="241" t="s">
        <v>150</v>
      </c>
      <c r="AM313" s="1">
        <f>VLOOKUP(A313,'CH1 graphs'!$G$1:$H$49,2,FALSE)</f>
        <v>1</v>
      </c>
    </row>
    <row r="314" spans="1:45" hidden="1">
      <c r="A314" s="52" t="s">
        <v>41</v>
      </c>
      <c r="B314" s="58" t="s">
        <v>102</v>
      </c>
      <c r="C314" s="51">
        <v>2020</v>
      </c>
      <c r="D314" s="240" t="s">
        <v>142</v>
      </c>
      <c r="E314" s="52" t="s">
        <v>142</v>
      </c>
      <c r="F314" s="442" t="s">
        <v>168</v>
      </c>
      <c r="G314" s="52" t="s">
        <v>174</v>
      </c>
      <c r="H314" s="241" t="s">
        <v>231</v>
      </c>
      <c r="I314" s="53" t="s">
        <v>145</v>
      </c>
      <c r="J314" s="52"/>
      <c r="K314" s="52"/>
      <c r="L314" s="158">
        <v>44136</v>
      </c>
      <c r="M314" s="73">
        <v>6825935</v>
      </c>
      <c r="N314" s="59">
        <v>6779443</v>
      </c>
      <c r="O314" s="61">
        <v>0.99318891844120993</v>
      </c>
      <c r="P314" s="241" t="s">
        <v>354</v>
      </c>
      <c r="Q314" s="73">
        <v>684118</v>
      </c>
      <c r="R314" s="63">
        <v>0.1</v>
      </c>
      <c r="S314" s="73">
        <v>3852078</v>
      </c>
      <c r="T314" s="63">
        <v>0.5681997768843251</v>
      </c>
      <c r="U314" s="73">
        <v>2243247</v>
      </c>
      <c r="V314" s="63">
        <v>0.33</v>
      </c>
      <c r="W314" s="77">
        <v>589234</v>
      </c>
      <c r="X314" s="133">
        <v>0.09</v>
      </c>
      <c r="Y314" s="77">
        <v>94884</v>
      </c>
      <c r="Z314" s="133">
        <v>0.01</v>
      </c>
      <c r="AA314" s="77">
        <v>0</v>
      </c>
      <c r="AB314" s="133">
        <v>0</v>
      </c>
      <c r="AC314" t="s">
        <v>185</v>
      </c>
      <c r="AD314" s="442"/>
      <c r="AE314" s="241"/>
      <c r="AF314" s="58" t="s">
        <v>149</v>
      </c>
      <c r="AG314" s="58"/>
      <c r="AH314" s="58">
        <v>2021</v>
      </c>
      <c r="AI314" s="58"/>
      <c r="AJ314" s="58"/>
      <c r="AK314" s="241" t="s">
        <v>150</v>
      </c>
      <c r="AM314" s="1">
        <f>VLOOKUP(A314,'CH1 graphs'!$G$1:$H$49,2,FALSE)</f>
        <v>1</v>
      </c>
    </row>
    <row r="315" spans="1:45" hidden="1">
      <c r="A315" s="52" t="s">
        <v>41</v>
      </c>
      <c r="B315" s="58" t="s">
        <v>102</v>
      </c>
      <c r="C315" s="51">
        <v>2021</v>
      </c>
      <c r="D315" s="240" t="s">
        <v>142</v>
      </c>
      <c r="E315" s="52" t="s">
        <v>142</v>
      </c>
      <c r="F315" s="442" t="s">
        <v>142</v>
      </c>
      <c r="G315" s="52" t="s">
        <v>174</v>
      </c>
      <c r="H315" s="241" t="s">
        <v>355</v>
      </c>
      <c r="I315" s="53" t="s">
        <v>145</v>
      </c>
      <c r="J315" s="52"/>
      <c r="K315" s="52"/>
      <c r="L315" s="158">
        <v>44136</v>
      </c>
      <c r="M315" s="73">
        <v>6825935</v>
      </c>
      <c r="N315" s="60">
        <v>6779443</v>
      </c>
      <c r="O315" s="61">
        <v>0.99318891844120993</v>
      </c>
      <c r="P315" s="241" t="s">
        <v>269</v>
      </c>
      <c r="Q315" s="73">
        <v>985064</v>
      </c>
      <c r="R315" s="63">
        <v>0.15</v>
      </c>
      <c r="S315" s="73">
        <v>3355640</v>
      </c>
      <c r="T315" s="63">
        <v>0.49497281708836555</v>
      </c>
      <c r="U315" s="73">
        <v>2438739</v>
      </c>
      <c r="V315" s="63">
        <v>0.36</v>
      </c>
      <c r="W315" s="77">
        <v>863856</v>
      </c>
      <c r="X315" s="133">
        <v>0.13</v>
      </c>
      <c r="Y315" s="77">
        <v>121208</v>
      </c>
      <c r="Z315" s="133">
        <v>0.02</v>
      </c>
      <c r="AA315" s="77">
        <v>0</v>
      </c>
      <c r="AB315" s="133">
        <v>0</v>
      </c>
      <c r="AC315" t="s">
        <v>161</v>
      </c>
      <c r="AD315" s="442"/>
      <c r="AE315" s="241"/>
      <c r="AF315" s="58" t="s">
        <v>149</v>
      </c>
      <c r="AG315" s="58"/>
      <c r="AH315" s="58">
        <v>2022</v>
      </c>
      <c r="AI315" s="58"/>
      <c r="AJ315" s="58"/>
      <c r="AK315" s="241" t="s">
        <v>150</v>
      </c>
      <c r="AM315" s="1">
        <f>VLOOKUP(A315,'CH1 graphs'!$G$1:$H$49,2,FALSE)</f>
        <v>1</v>
      </c>
      <c r="AQ315" s="42"/>
    </row>
    <row r="316" spans="1:45" hidden="1">
      <c r="A316" s="52" t="s">
        <v>41</v>
      </c>
      <c r="B316" s="58" t="s">
        <v>102</v>
      </c>
      <c r="C316" s="51">
        <v>2022</v>
      </c>
      <c r="D316" s="240" t="s">
        <v>142</v>
      </c>
      <c r="E316" s="52" t="s">
        <v>142</v>
      </c>
      <c r="F316" s="442" t="s">
        <v>168</v>
      </c>
      <c r="G316" s="52" t="s">
        <v>174</v>
      </c>
      <c r="H316" s="241" t="s">
        <v>356</v>
      </c>
      <c r="I316" s="53" t="s">
        <v>145</v>
      </c>
      <c r="J316" s="73"/>
      <c r="K316" s="650" t="s">
        <v>357</v>
      </c>
      <c r="L316" s="158">
        <v>44409</v>
      </c>
      <c r="M316" s="73">
        <v>6325827</v>
      </c>
      <c r="N316" s="73">
        <v>6325827</v>
      </c>
      <c r="O316" s="61">
        <v>1</v>
      </c>
      <c r="P316" s="241" t="s">
        <v>358</v>
      </c>
      <c r="Q316" s="73">
        <v>906823</v>
      </c>
      <c r="R316" s="63">
        <v>0.14000000000000001</v>
      </c>
      <c r="S316" s="73">
        <v>2132030</v>
      </c>
      <c r="T316" s="63">
        <v>0.34</v>
      </c>
      <c r="U316" s="73">
        <v>3286974</v>
      </c>
      <c r="V316" s="63">
        <v>0.52</v>
      </c>
      <c r="W316" s="77">
        <v>845944</v>
      </c>
      <c r="X316" s="133">
        <v>0.13</v>
      </c>
      <c r="Y316" s="77">
        <v>60879</v>
      </c>
      <c r="Z316" s="133">
        <v>0.01</v>
      </c>
      <c r="AA316" s="77">
        <v>0</v>
      </c>
      <c r="AB316" s="133">
        <v>0</v>
      </c>
      <c r="AC316" t="s">
        <v>161</v>
      </c>
      <c r="AD316" s="52"/>
      <c r="AE316" s="58"/>
      <c r="AF316" s="58" t="s">
        <v>149</v>
      </c>
      <c r="AH316" s="58">
        <v>2023</v>
      </c>
      <c r="AI316" s="58"/>
      <c r="AJ316" s="58"/>
      <c r="AK316" s="241" t="s">
        <v>150</v>
      </c>
      <c r="AM316" s="1">
        <f>VLOOKUP(A316,'CH1 graphs'!$G$1:$H$49,2,FALSE)</f>
        <v>1</v>
      </c>
      <c r="AP316" s="330">
        <f>Q316-Q315</f>
        <v>-78241</v>
      </c>
      <c r="AQ316" s="42">
        <f>(Q316-Q315)/Q315</f>
        <v>-7.9427326549340954E-2</v>
      </c>
      <c r="AR316">
        <f>Y316-Y315</f>
        <v>-60329</v>
      </c>
      <c r="AS316" s="1">
        <f>AR316/Y315</f>
        <v>-0.49773117285987722</v>
      </c>
    </row>
    <row r="317" spans="1:45" s="11" customFormat="1" hidden="1">
      <c r="A317" s="96" t="s">
        <v>41</v>
      </c>
      <c r="B317" s="95" t="s">
        <v>102</v>
      </c>
      <c r="C317" s="47">
        <v>2023</v>
      </c>
      <c r="D317" s="867" t="s">
        <v>142</v>
      </c>
      <c r="E317" s="216" t="s">
        <v>168</v>
      </c>
      <c r="F317" s="671" t="s">
        <v>61</v>
      </c>
      <c r="G317" s="96" t="s">
        <v>174</v>
      </c>
      <c r="H317" s="868" t="s">
        <v>356</v>
      </c>
      <c r="I317" s="55" t="s">
        <v>61</v>
      </c>
      <c r="J317" s="237" t="s">
        <v>348</v>
      </c>
      <c r="K317" s="237" t="s">
        <v>61</v>
      </c>
      <c r="L317" s="237" t="s">
        <v>61</v>
      </c>
      <c r="M317" s="216" t="s">
        <v>61</v>
      </c>
      <c r="N317" s="216" t="s">
        <v>61</v>
      </c>
      <c r="O317" s="216" t="s">
        <v>61</v>
      </c>
      <c r="P317" s="871" t="s">
        <v>61</v>
      </c>
      <c r="Q317" s="216" t="s">
        <v>61</v>
      </c>
      <c r="R317" s="215" t="s">
        <v>61</v>
      </c>
      <c r="S317" s="237" t="s">
        <v>61</v>
      </c>
      <c r="T317" s="645" t="s">
        <v>61</v>
      </c>
      <c r="U317" s="237" t="s">
        <v>61</v>
      </c>
      <c r="V317" s="215" t="s">
        <v>61</v>
      </c>
      <c r="W317" s="877" t="s">
        <v>61</v>
      </c>
      <c r="X317" s="681" t="s">
        <v>61</v>
      </c>
      <c r="Y317" s="877" t="s">
        <v>61</v>
      </c>
      <c r="Z317" s="681" t="s">
        <v>61</v>
      </c>
      <c r="AA317" s="877" t="s">
        <v>61</v>
      </c>
      <c r="AB317" s="681" t="s">
        <v>61</v>
      </c>
      <c r="AC317" s="11" t="s">
        <v>61</v>
      </c>
      <c r="AD317" s="237"/>
      <c r="AE317" s="645"/>
      <c r="AF317" s="95" t="s">
        <v>61</v>
      </c>
      <c r="AG317" s="215" t="s">
        <v>61</v>
      </c>
      <c r="AH317" s="95">
        <v>2023</v>
      </c>
      <c r="AI317" s="95"/>
      <c r="AJ317" s="95"/>
      <c r="AK317" s="868" t="s">
        <v>165</v>
      </c>
      <c r="AL317" s="12"/>
      <c r="AM317" s="12">
        <f>VLOOKUP(A317,'CH1 graphs'!$G$1:$H$49,2,FALSE)</f>
        <v>1</v>
      </c>
      <c r="AN317" s="12"/>
      <c r="AO317" s="12"/>
      <c r="AQ317" s="12"/>
      <c r="AS317" s="12"/>
    </row>
    <row r="318" spans="1:45" hidden="1">
      <c r="A318" t="s">
        <v>359</v>
      </c>
      <c r="B318" s="1" t="s">
        <v>180</v>
      </c>
      <c r="C318" s="5">
        <v>2016</v>
      </c>
      <c r="D318" s="240" t="s">
        <v>168</v>
      </c>
      <c r="E318" s="52" t="s">
        <v>61</v>
      </c>
      <c r="F318" s="442" t="s">
        <v>61</v>
      </c>
      <c r="G318" s="52" t="s">
        <v>61</v>
      </c>
      <c r="H318" s="241" t="s">
        <v>169</v>
      </c>
      <c r="I318" s="53" t="s">
        <v>61</v>
      </c>
      <c r="J318" s="52" t="s">
        <v>61</v>
      </c>
      <c r="K318" s="52" t="s">
        <v>61</v>
      </c>
      <c r="L318" s="52" t="s">
        <v>61</v>
      </c>
      <c r="M318" s="451" t="s">
        <v>61</v>
      </c>
      <c r="N318" s="52" t="s">
        <v>61</v>
      </c>
      <c r="O318" s="103" t="s">
        <v>61</v>
      </c>
      <c r="P318" s="241" t="s">
        <v>61</v>
      </c>
      <c r="Q318" s="451" t="s">
        <v>61</v>
      </c>
      <c r="R318" s="58" t="s">
        <v>61</v>
      </c>
      <c r="S318" s="52" t="s">
        <v>61</v>
      </c>
      <c r="T318" s="58" t="s">
        <v>61</v>
      </c>
      <c r="U318" s="52" t="s">
        <v>61</v>
      </c>
      <c r="V318" s="58" t="s">
        <v>61</v>
      </c>
      <c r="W318" s="77" t="s">
        <v>61</v>
      </c>
      <c r="X318" s="133" t="s">
        <v>61</v>
      </c>
      <c r="Y318" s="77" t="s">
        <v>61</v>
      </c>
      <c r="Z318" s="133" t="s">
        <v>61</v>
      </c>
      <c r="AA318" s="77" t="s">
        <v>61</v>
      </c>
      <c r="AB318" s="133" t="s">
        <v>61</v>
      </c>
      <c r="AC318" t="s">
        <v>61</v>
      </c>
      <c r="AD318" s="52"/>
      <c r="AE318" s="58"/>
      <c r="AF318" s="58" t="s">
        <v>61</v>
      </c>
      <c r="AG318" s="58" t="s">
        <v>61</v>
      </c>
      <c r="AH318" s="1">
        <v>2017</v>
      </c>
      <c r="AK318" s="241" t="s">
        <v>150</v>
      </c>
    </row>
    <row r="319" spans="1:45" hidden="1">
      <c r="A319" t="s">
        <v>359</v>
      </c>
      <c r="B319" s="1" t="s">
        <v>180</v>
      </c>
      <c r="C319" s="5">
        <v>2017</v>
      </c>
      <c r="D319" s="240" t="s">
        <v>168</v>
      </c>
      <c r="E319" s="52" t="s">
        <v>61</v>
      </c>
      <c r="F319" s="442" t="s">
        <v>61</v>
      </c>
      <c r="G319" s="52" t="s">
        <v>61</v>
      </c>
      <c r="H319" s="241" t="s">
        <v>169</v>
      </c>
      <c r="I319" s="53" t="s">
        <v>61</v>
      </c>
      <c r="J319" s="52" t="s">
        <v>61</v>
      </c>
      <c r="K319" s="52" t="s">
        <v>61</v>
      </c>
      <c r="L319" s="52" t="s">
        <v>61</v>
      </c>
      <c r="M319" s="451" t="s">
        <v>61</v>
      </c>
      <c r="N319" s="52" t="s">
        <v>61</v>
      </c>
      <c r="O319" s="103" t="s">
        <v>61</v>
      </c>
      <c r="P319" s="241" t="s">
        <v>61</v>
      </c>
      <c r="Q319" s="451" t="s">
        <v>61</v>
      </c>
      <c r="R319" s="58" t="s">
        <v>61</v>
      </c>
      <c r="S319" s="52" t="s">
        <v>61</v>
      </c>
      <c r="T319" s="58" t="s">
        <v>61</v>
      </c>
      <c r="U319" s="52" t="s">
        <v>61</v>
      </c>
      <c r="V319" s="58" t="s">
        <v>61</v>
      </c>
      <c r="W319" s="77" t="s">
        <v>61</v>
      </c>
      <c r="X319" s="133" t="s">
        <v>61</v>
      </c>
      <c r="Y319" s="77" t="s">
        <v>61</v>
      </c>
      <c r="Z319" s="133" t="s">
        <v>61</v>
      </c>
      <c r="AA319" s="77" t="s">
        <v>61</v>
      </c>
      <c r="AB319" s="133" t="s">
        <v>61</v>
      </c>
      <c r="AC319" t="s">
        <v>61</v>
      </c>
      <c r="AD319" s="52"/>
      <c r="AE319" s="58"/>
      <c r="AF319" s="58" t="s">
        <v>61</v>
      </c>
      <c r="AG319" s="58" t="s">
        <v>61</v>
      </c>
      <c r="AH319" s="1">
        <v>2018</v>
      </c>
      <c r="AK319" s="241" t="s">
        <v>150</v>
      </c>
    </row>
    <row r="320" spans="1:45" hidden="1">
      <c r="A320" t="s">
        <v>359</v>
      </c>
      <c r="B320" s="1" t="s">
        <v>180</v>
      </c>
      <c r="C320" s="5">
        <v>2018</v>
      </c>
      <c r="D320" s="240" t="s">
        <v>168</v>
      </c>
      <c r="E320" s="52" t="s">
        <v>61</v>
      </c>
      <c r="F320" s="442" t="s">
        <v>61</v>
      </c>
      <c r="G320" s="52" t="s">
        <v>61</v>
      </c>
      <c r="H320" s="241" t="s">
        <v>169</v>
      </c>
      <c r="I320" s="53" t="s">
        <v>61</v>
      </c>
      <c r="J320" s="52" t="s">
        <v>61</v>
      </c>
      <c r="K320" s="52" t="s">
        <v>61</v>
      </c>
      <c r="L320" s="52" t="s">
        <v>61</v>
      </c>
      <c r="M320" s="451" t="s">
        <v>61</v>
      </c>
      <c r="N320" s="52" t="s">
        <v>61</v>
      </c>
      <c r="O320" s="103" t="s">
        <v>61</v>
      </c>
      <c r="P320" s="241" t="s">
        <v>61</v>
      </c>
      <c r="Q320" s="451" t="s">
        <v>61</v>
      </c>
      <c r="R320" s="58" t="s">
        <v>61</v>
      </c>
      <c r="S320" s="52" t="s">
        <v>61</v>
      </c>
      <c r="T320" s="58" t="s">
        <v>61</v>
      </c>
      <c r="U320" s="52" t="s">
        <v>61</v>
      </c>
      <c r="V320" s="58" t="s">
        <v>61</v>
      </c>
      <c r="W320" s="77" t="s">
        <v>61</v>
      </c>
      <c r="X320" s="133" t="s">
        <v>61</v>
      </c>
      <c r="Y320" s="77" t="s">
        <v>61</v>
      </c>
      <c r="Z320" s="133" t="s">
        <v>61</v>
      </c>
      <c r="AA320" s="77" t="s">
        <v>61</v>
      </c>
      <c r="AB320" s="133" t="s">
        <v>61</v>
      </c>
      <c r="AC320" t="s">
        <v>61</v>
      </c>
      <c r="AD320" s="52"/>
      <c r="AE320" s="58"/>
      <c r="AF320" s="58" t="s">
        <v>61</v>
      </c>
      <c r="AG320" s="58" t="s">
        <v>61</v>
      </c>
      <c r="AH320" s="1">
        <v>2019</v>
      </c>
      <c r="AK320" s="241" t="s">
        <v>150</v>
      </c>
    </row>
    <row r="321" spans="1:45" hidden="1">
      <c r="A321" t="s">
        <v>359</v>
      </c>
      <c r="B321" s="1" t="s">
        <v>180</v>
      </c>
      <c r="C321" s="5">
        <v>2019</v>
      </c>
      <c r="D321" s="240" t="s">
        <v>168</v>
      </c>
      <c r="E321" s="52" t="s">
        <v>61</v>
      </c>
      <c r="F321" s="442" t="s">
        <v>61</v>
      </c>
      <c r="G321" s="52" t="s">
        <v>61</v>
      </c>
      <c r="H321" s="241" t="s">
        <v>169</v>
      </c>
      <c r="I321" s="53" t="s">
        <v>61</v>
      </c>
      <c r="J321" s="52" t="s">
        <v>61</v>
      </c>
      <c r="K321" s="52" t="s">
        <v>61</v>
      </c>
      <c r="L321" s="52" t="s">
        <v>61</v>
      </c>
      <c r="M321" s="451" t="s">
        <v>61</v>
      </c>
      <c r="N321" s="52" t="s">
        <v>61</v>
      </c>
      <c r="O321" s="103" t="s">
        <v>61</v>
      </c>
      <c r="P321" s="241" t="s">
        <v>61</v>
      </c>
      <c r="Q321" s="451" t="s">
        <v>61</v>
      </c>
      <c r="R321" s="58" t="s">
        <v>61</v>
      </c>
      <c r="S321" s="52" t="s">
        <v>61</v>
      </c>
      <c r="T321" s="58" t="s">
        <v>61</v>
      </c>
      <c r="U321" s="52" t="s">
        <v>61</v>
      </c>
      <c r="V321" s="58" t="s">
        <v>61</v>
      </c>
      <c r="W321" s="77" t="s">
        <v>61</v>
      </c>
      <c r="X321" s="133" t="s">
        <v>61</v>
      </c>
      <c r="Y321" s="77" t="s">
        <v>61</v>
      </c>
      <c r="Z321" s="133" t="s">
        <v>61</v>
      </c>
      <c r="AA321" s="77" t="s">
        <v>61</v>
      </c>
      <c r="AB321" s="133" t="s">
        <v>61</v>
      </c>
      <c r="AC321" t="s">
        <v>61</v>
      </c>
      <c r="AD321" s="52"/>
      <c r="AE321" s="58"/>
      <c r="AF321" s="58" t="s">
        <v>61</v>
      </c>
      <c r="AG321" s="58" t="s">
        <v>61</v>
      </c>
      <c r="AH321" s="1">
        <v>2020</v>
      </c>
      <c r="AK321" s="241" t="s">
        <v>150</v>
      </c>
    </row>
    <row r="322" spans="1:45" hidden="1">
      <c r="A322" t="s">
        <v>359</v>
      </c>
      <c r="B322" s="1" t="s">
        <v>180</v>
      </c>
      <c r="C322" s="5">
        <v>2020</v>
      </c>
      <c r="D322" s="240" t="s">
        <v>168</v>
      </c>
      <c r="E322" s="52" t="s">
        <v>61</v>
      </c>
      <c r="F322" s="442" t="s">
        <v>61</v>
      </c>
      <c r="G322" s="52" t="s">
        <v>61</v>
      </c>
      <c r="H322" s="241" t="s">
        <v>169</v>
      </c>
      <c r="I322" s="53" t="s">
        <v>61</v>
      </c>
      <c r="J322" s="52" t="s">
        <v>61</v>
      </c>
      <c r="K322" s="52" t="s">
        <v>61</v>
      </c>
      <c r="L322" s="52" t="s">
        <v>61</v>
      </c>
      <c r="M322" s="451" t="s">
        <v>61</v>
      </c>
      <c r="N322" s="52" t="s">
        <v>61</v>
      </c>
      <c r="O322" s="103" t="s">
        <v>61</v>
      </c>
      <c r="P322" s="241" t="s">
        <v>61</v>
      </c>
      <c r="Q322" s="451" t="s">
        <v>61</v>
      </c>
      <c r="R322" s="58" t="s">
        <v>61</v>
      </c>
      <c r="S322" s="52" t="s">
        <v>61</v>
      </c>
      <c r="T322" s="58" t="s">
        <v>61</v>
      </c>
      <c r="U322" s="52" t="s">
        <v>61</v>
      </c>
      <c r="V322" s="58" t="s">
        <v>61</v>
      </c>
      <c r="W322" s="77" t="s">
        <v>61</v>
      </c>
      <c r="X322" s="133" t="s">
        <v>61</v>
      </c>
      <c r="Y322" s="77" t="s">
        <v>61</v>
      </c>
      <c r="Z322" s="133" t="s">
        <v>61</v>
      </c>
      <c r="AA322" s="77" t="s">
        <v>61</v>
      </c>
      <c r="AB322" s="133" t="s">
        <v>61</v>
      </c>
      <c r="AC322" t="s">
        <v>61</v>
      </c>
      <c r="AD322" s="52"/>
      <c r="AE322" s="58"/>
      <c r="AF322" s="58" t="s">
        <v>61</v>
      </c>
      <c r="AG322" s="58" t="s">
        <v>61</v>
      </c>
      <c r="AH322" s="1">
        <v>2021</v>
      </c>
      <c r="AK322" s="241" t="s">
        <v>150</v>
      </c>
    </row>
    <row r="323" spans="1:45" hidden="1">
      <c r="A323" t="s">
        <v>359</v>
      </c>
      <c r="B323" s="1" t="s">
        <v>180</v>
      </c>
      <c r="C323" s="5">
        <v>2021</v>
      </c>
      <c r="D323" s="240" t="s">
        <v>168</v>
      </c>
      <c r="E323" s="52" t="s">
        <v>61</v>
      </c>
      <c r="F323" s="442" t="s">
        <v>61</v>
      </c>
      <c r="G323" s="52" t="s">
        <v>61</v>
      </c>
      <c r="H323" s="241" t="s">
        <v>169</v>
      </c>
      <c r="I323" s="53" t="s">
        <v>61</v>
      </c>
      <c r="J323" s="52" t="s">
        <v>61</v>
      </c>
      <c r="K323" s="52" t="s">
        <v>61</v>
      </c>
      <c r="L323" s="52" t="s">
        <v>61</v>
      </c>
      <c r="M323" s="451" t="s">
        <v>61</v>
      </c>
      <c r="N323" s="52" t="s">
        <v>61</v>
      </c>
      <c r="O323" s="103" t="s">
        <v>61</v>
      </c>
      <c r="P323" s="241" t="s">
        <v>61</v>
      </c>
      <c r="Q323" s="451" t="s">
        <v>61</v>
      </c>
      <c r="R323" s="58" t="s">
        <v>61</v>
      </c>
      <c r="S323" s="52" t="s">
        <v>61</v>
      </c>
      <c r="T323" s="58" t="s">
        <v>61</v>
      </c>
      <c r="U323" s="52" t="s">
        <v>61</v>
      </c>
      <c r="V323" s="58" t="s">
        <v>61</v>
      </c>
      <c r="W323" s="77" t="s">
        <v>61</v>
      </c>
      <c r="X323" s="133" t="s">
        <v>61</v>
      </c>
      <c r="Y323" s="77" t="s">
        <v>61</v>
      </c>
      <c r="Z323" s="133" t="s">
        <v>61</v>
      </c>
      <c r="AA323" s="77" t="s">
        <v>61</v>
      </c>
      <c r="AB323" s="133" t="s">
        <v>61</v>
      </c>
      <c r="AC323" t="s">
        <v>61</v>
      </c>
      <c r="AD323" s="52"/>
      <c r="AE323" s="58"/>
      <c r="AF323" s="58" t="s">
        <v>61</v>
      </c>
      <c r="AG323" s="58" t="s">
        <v>61</v>
      </c>
      <c r="AH323" s="1">
        <v>2022</v>
      </c>
      <c r="AK323" s="241" t="s">
        <v>150</v>
      </c>
    </row>
    <row r="324" spans="1:45" s="11" customFormat="1" hidden="1">
      <c r="A324" s="11" t="s">
        <v>359</v>
      </c>
      <c r="B324" s="12" t="s">
        <v>180</v>
      </c>
      <c r="C324" s="4">
        <v>2022</v>
      </c>
      <c r="D324" s="867" t="s">
        <v>168</v>
      </c>
      <c r="E324" s="96" t="s">
        <v>61</v>
      </c>
      <c r="F324" s="671" t="s">
        <v>61</v>
      </c>
      <c r="G324" s="96" t="s">
        <v>61</v>
      </c>
      <c r="H324" s="868" t="s">
        <v>169</v>
      </c>
      <c r="I324" s="55" t="s">
        <v>61</v>
      </c>
      <c r="J324" s="96" t="s">
        <v>61</v>
      </c>
      <c r="K324" s="96" t="s">
        <v>61</v>
      </c>
      <c r="L324" s="96" t="s">
        <v>61</v>
      </c>
      <c r="M324" s="869" t="s">
        <v>61</v>
      </c>
      <c r="N324" s="96" t="s">
        <v>61</v>
      </c>
      <c r="O324" s="870" t="s">
        <v>61</v>
      </c>
      <c r="P324" s="868" t="s">
        <v>61</v>
      </c>
      <c r="Q324" s="869" t="s">
        <v>61</v>
      </c>
      <c r="R324" s="95" t="s">
        <v>61</v>
      </c>
      <c r="S324" s="96" t="s">
        <v>61</v>
      </c>
      <c r="T324" s="95" t="s">
        <v>61</v>
      </c>
      <c r="U324" s="96" t="s">
        <v>61</v>
      </c>
      <c r="V324" s="95" t="s">
        <v>61</v>
      </c>
      <c r="W324" s="694" t="s">
        <v>61</v>
      </c>
      <c r="X324" s="674" t="s">
        <v>61</v>
      </c>
      <c r="Y324" s="694" t="s">
        <v>61</v>
      </c>
      <c r="Z324" s="674" t="s">
        <v>61</v>
      </c>
      <c r="AA324" s="694" t="s">
        <v>61</v>
      </c>
      <c r="AB324" s="674" t="s">
        <v>61</v>
      </c>
      <c r="AC324" s="11" t="s">
        <v>61</v>
      </c>
      <c r="AD324" s="96"/>
      <c r="AE324" s="95"/>
      <c r="AF324" s="95" t="s">
        <v>61</v>
      </c>
      <c r="AG324" s="95" t="s">
        <v>61</v>
      </c>
      <c r="AH324" s="12">
        <v>2023</v>
      </c>
      <c r="AI324" s="95"/>
      <c r="AJ324" s="95"/>
      <c r="AK324" s="868" t="s">
        <v>150</v>
      </c>
      <c r="AL324" s="12"/>
      <c r="AM324" s="12"/>
      <c r="AN324" s="12"/>
      <c r="AO324" s="12"/>
      <c r="AQ324" s="12"/>
      <c r="AS324" s="12"/>
    </row>
    <row r="325" spans="1:45" hidden="1">
      <c r="A325" s="52" t="s">
        <v>360</v>
      </c>
      <c r="B325" s="58" t="s">
        <v>243</v>
      </c>
      <c r="C325" s="51">
        <v>2016</v>
      </c>
      <c r="D325" s="240" t="s">
        <v>142</v>
      </c>
      <c r="E325" s="81" t="s">
        <v>168</v>
      </c>
      <c r="F325" s="442" t="s">
        <v>61</v>
      </c>
      <c r="G325" s="52" t="s">
        <v>143</v>
      </c>
      <c r="H325" s="241" t="s">
        <v>144</v>
      </c>
      <c r="I325" s="53" t="s">
        <v>61</v>
      </c>
      <c r="J325" s="81" t="s">
        <v>348</v>
      </c>
      <c r="K325" s="81" t="s">
        <v>61</v>
      </c>
      <c r="L325" s="81" t="s">
        <v>61</v>
      </c>
      <c r="M325" s="81" t="s">
        <v>61</v>
      </c>
      <c r="N325" s="81" t="s">
        <v>61</v>
      </c>
      <c r="O325" s="81" t="s">
        <v>61</v>
      </c>
      <c r="P325" s="836" t="s">
        <v>61</v>
      </c>
      <c r="Q325" s="81" t="s">
        <v>61</v>
      </c>
      <c r="R325" s="82" t="s">
        <v>61</v>
      </c>
      <c r="S325" s="235" t="s">
        <v>61</v>
      </c>
      <c r="T325" s="644" t="s">
        <v>61</v>
      </c>
      <c r="U325" s="235" t="s">
        <v>61</v>
      </c>
      <c r="V325" s="82" t="s">
        <v>61</v>
      </c>
      <c r="W325" s="799" t="s">
        <v>61</v>
      </c>
      <c r="X325" s="643" t="s">
        <v>61</v>
      </c>
      <c r="Y325" s="799" t="s">
        <v>61</v>
      </c>
      <c r="Z325" s="643" t="s">
        <v>61</v>
      </c>
      <c r="AA325" s="799" t="s">
        <v>61</v>
      </c>
      <c r="AB325" s="643" t="s">
        <v>61</v>
      </c>
      <c r="AC325" t="s">
        <v>61</v>
      </c>
      <c r="AD325" s="81"/>
      <c r="AE325" s="82"/>
      <c r="AF325" s="58" t="s">
        <v>61</v>
      </c>
      <c r="AG325" s="82" t="s">
        <v>61</v>
      </c>
      <c r="AH325" s="863">
        <v>2017</v>
      </c>
      <c r="AI325" s="58"/>
      <c r="AJ325" s="58"/>
      <c r="AK325" s="241" t="s">
        <v>150</v>
      </c>
    </row>
    <row r="326" spans="1:45" hidden="1">
      <c r="A326" s="52" t="s">
        <v>360</v>
      </c>
      <c r="B326" s="58" t="s">
        <v>243</v>
      </c>
      <c r="C326" s="51">
        <v>2017</v>
      </c>
      <c r="D326" s="240" t="s">
        <v>142</v>
      </c>
      <c r="E326" s="104" t="s">
        <v>168</v>
      </c>
      <c r="F326" s="442" t="s">
        <v>61</v>
      </c>
      <c r="G326" s="52" t="s">
        <v>143</v>
      </c>
      <c r="H326" s="241" t="s">
        <v>144</v>
      </c>
      <c r="I326" s="53" t="s">
        <v>61</v>
      </c>
      <c r="J326" s="81" t="s">
        <v>348</v>
      </c>
      <c r="K326" s="81" t="s">
        <v>61</v>
      </c>
      <c r="L326" s="81" t="s">
        <v>61</v>
      </c>
      <c r="M326" s="81" t="s">
        <v>61</v>
      </c>
      <c r="N326" s="81" t="s">
        <v>61</v>
      </c>
      <c r="O326" s="81" t="s">
        <v>61</v>
      </c>
      <c r="P326" s="836" t="s">
        <v>61</v>
      </c>
      <c r="Q326" s="81" t="s">
        <v>61</v>
      </c>
      <c r="R326" s="82" t="s">
        <v>61</v>
      </c>
      <c r="S326" s="235" t="s">
        <v>61</v>
      </c>
      <c r="T326" s="644" t="s">
        <v>61</v>
      </c>
      <c r="U326" s="235" t="s">
        <v>61</v>
      </c>
      <c r="V326" s="82" t="s">
        <v>61</v>
      </c>
      <c r="W326" s="799" t="s">
        <v>61</v>
      </c>
      <c r="X326" s="643" t="s">
        <v>61</v>
      </c>
      <c r="Y326" s="799" t="s">
        <v>61</v>
      </c>
      <c r="Z326" s="643" t="s">
        <v>61</v>
      </c>
      <c r="AA326" s="799" t="s">
        <v>61</v>
      </c>
      <c r="AB326" s="643" t="s">
        <v>61</v>
      </c>
      <c r="AC326" t="s">
        <v>61</v>
      </c>
      <c r="AD326" s="81"/>
      <c r="AE326" s="82"/>
      <c r="AF326" s="58" t="s">
        <v>61</v>
      </c>
      <c r="AG326" s="82" t="s">
        <v>61</v>
      </c>
      <c r="AH326" s="58">
        <v>2018</v>
      </c>
      <c r="AI326" s="58"/>
      <c r="AJ326" s="58"/>
      <c r="AK326" s="241" t="s">
        <v>150</v>
      </c>
    </row>
    <row r="327" spans="1:45" hidden="1">
      <c r="A327" s="52" t="s">
        <v>360</v>
      </c>
      <c r="B327" s="58" t="s">
        <v>243</v>
      </c>
      <c r="C327" s="51">
        <v>2018</v>
      </c>
      <c r="D327" s="240" t="s">
        <v>142</v>
      </c>
      <c r="E327" s="104" t="s">
        <v>168</v>
      </c>
      <c r="F327" s="442" t="s">
        <v>61</v>
      </c>
      <c r="G327" s="52" t="s">
        <v>143</v>
      </c>
      <c r="H327" s="241" t="s">
        <v>144</v>
      </c>
      <c r="I327" s="53" t="s">
        <v>61</v>
      </c>
      <c r="J327" s="81" t="s">
        <v>348</v>
      </c>
      <c r="K327" s="81" t="s">
        <v>61</v>
      </c>
      <c r="L327" s="81" t="s">
        <v>61</v>
      </c>
      <c r="M327" s="81" t="s">
        <v>61</v>
      </c>
      <c r="N327" s="81" t="s">
        <v>61</v>
      </c>
      <c r="O327" s="81" t="s">
        <v>61</v>
      </c>
      <c r="P327" s="836" t="s">
        <v>61</v>
      </c>
      <c r="Q327" s="81" t="s">
        <v>61</v>
      </c>
      <c r="R327" s="82" t="s">
        <v>61</v>
      </c>
      <c r="S327" s="235" t="s">
        <v>61</v>
      </c>
      <c r="T327" s="644" t="s">
        <v>61</v>
      </c>
      <c r="U327" s="235" t="s">
        <v>61</v>
      </c>
      <c r="V327" s="82" t="s">
        <v>61</v>
      </c>
      <c r="W327" s="799" t="s">
        <v>61</v>
      </c>
      <c r="X327" s="643" t="s">
        <v>61</v>
      </c>
      <c r="Y327" s="799" t="s">
        <v>61</v>
      </c>
      <c r="Z327" s="643" t="s">
        <v>61</v>
      </c>
      <c r="AA327" s="799" t="s">
        <v>61</v>
      </c>
      <c r="AB327" s="643" t="s">
        <v>61</v>
      </c>
      <c r="AC327" t="s">
        <v>61</v>
      </c>
      <c r="AD327" s="81"/>
      <c r="AE327" s="82"/>
      <c r="AF327" s="58" t="s">
        <v>61</v>
      </c>
      <c r="AG327" s="82" t="s">
        <v>61</v>
      </c>
      <c r="AH327" s="58">
        <v>2019</v>
      </c>
      <c r="AI327" s="58"/>
      <c r="AJ327" s="58"/>
      <c r="AK327" s="241" t="s">
        <v>150</v>
      </c>
    </row>
    <row r="328" spans="1:45" hidden="1">
      <c r="A328" s="52" t="s">
        <v>360</v>
      </c>
      <c r="B328" s="58" t="s">
        <v>243</v>
      </c>
      <c r="C328" s="51">
        <v>2019</v>
      </c>
      <c r="D328" s="240" t="s">
        <v>142</v>
      </c>
      <c r="E328" s="104" t="s">
        <v>168</v>
      </c>
      <c r="F328" s="442" t="s">
        <v>61</v>
      </c>
      <c r="G328" s="52" t="s">
        <v>143</v>
      </c>
      <c r="H328" s="241" t="s">
        <v>144</v>
      </c>
      <c r="I328" s="53" t="s">
        <v>61</v>
      </c>
      <c r="J328" s="81" t="s">
        <v>348</v>
      </c>
      <c r="K328" s="81" t="s">
        <v>61</v>
      </c>
      <c r="L328" s="81" t="s">
        <v>61</v>
      </c>
      <c r="M328" s="81" t="s">
        <v>61</v>
      </c>
      <c r="N328" s="81" t="s">
        <v>61</v>
      </c>
      <c r="O328" s="81" t="s">
        <v>61</v>
      </c>
      <c r="P328" s="836" t="s">
        <v>61</v>
      </c>
      <c r="Q328" s="81" t="s">
        <v>61</v>
      </c>
      <c r="R328" s="82" t="s">
        <v>61</v>
      </c>
      <c r="S328" s="235" t="s">
        <v>61</v>
      </c>
      <c r="T328" s="644" t="s">
        <v>61</v>
      </c>
      <c r="U328" s="235" t="s">
        <v>61</v>
      </c>
      <c r="V328" s="82" t="s">
        <v>61</v>
      </c>
      <c r="W328" s="799" t="s">
        <v>61</v>
      </c>
      <c r="X328" s="643" t="s">
        <v>61</v>
      </c>
      <c r="Y328" s="799" t="s">
        <v>61</v>
      </c>
      <c r="Z328" s="643" t="s">
        <v>61</v>
      </c>
      <c r="AA328" s="799" t="s">
        <v>61</v>
      </c>
      <c r="AB328" s="643" t="s">
        <v>61</v>
      </c>
      <c r="AC328" t="s">
        <v>61</v>
      </c>
      <c r="AD328" s="81"/>
      <c r="AE328" s="82"/>
      <c r="AF328" s="58" t="s">
        <v>61</v>
      </c>
      <c r="AG328" s="82" t="s">
        <v>61</v>
      </c>
      <c r="AH328" s="58">
        <v>2020</v>
      </c>
      <c r="AI328" s="58"/>
      <c r="AJ328" s="58"/>
      <c r="AK328" s="241" t="s">
        <v>150</v>
      </c>
    </row>
    <row r="329" spans="1:45" hidden="1">
      <c r="A329" s="52" t="s">
        <v>360</v>
      </c>
      <c r="B329" s="58" t="s">
        <v>243</v>
      </c>
      <c r="C329" s="51">
        <v>2020</v>
      </c>
      <c r="D329" s="240" t="s">
        <v>142</v>
      </c>
      <c r="E329" s="104" t="s">
        <v>168</v>
      </c>
      <c r="F329" s="442" t="s">
        <v>61</v>
      </c>
      <c r="G329" s="52" t="s">
        <v>143</v>
      </c>
      <c r="H329" s="241" t="s">
        <v>144</v>
      </c>
      <c r="I329" s="53" t="s">
        <v>61</v>
      </c>
      <c r="J329" s="81" t="s">
        <v>348</v>
      </c>
      <c r="K329" s="81" t="s">
        <v>61</v>
      </c>
      <c r="L329" s="81" t="s">
        <v>61</v>
      </c>
      <c r="M329" s="81" t="s">
        <v>61</v>
      </c>
      <c r="N329" s="81" t="s">
        <v>61</v>
      </c>
      <c r="O329" s="81" t="s">
        <v>61</v>
      </c>
      <c r="P329" s="836" t="s">
        <v>61</v>
      </c>
      <c r="Q329" s="81" t="s">
        <v>61</v>
      </c>
      <c r="R329" s="82" t="s">
        <v>61</v>
      </c>
      <c r="S329" s="235" t="s">
        <v>61</v>
      </c>
      <c r="T329" s="644" t="s">
        <v>61</v>
      </c>
      <c r="U329" s="235" t="s">
        <v>61</v>
      </c>
      <c r="V329" s="82" t="s">
        <v>61</v>
      </c>
      <c r="W329" s="799" t="s">
        <v>61</v>
      </c>
      <c r="X329" s="643" t="s">
        <v>61</v>
      </c>
      <c r="Y329" s="799" t="s">
        <v>61</v>
      </c>
      <c r="Z329" s="643" t="s">
        <v>61</v>
      </c>
      <c r="AA329" s="799" t="s">
        <v>61</v>
      </c>
      <c r="AB329" s="643" t="s">
        <v>61</v>
      </c>
      <c r="AC329" t="s">
        <v>61</v>
      </c>
      <c r="AD329" s="81"/>
      <c r="AE329" s="82"/>
      <c r="AF329" s="58" t="s">
        <v>61</v>
      </c>
      <c r="AG329" s="82" t="s">
        <v>61</v>
      </c>
      <c r="AH329" s="58">
        <v>2021</v>
      </c>
      <c r="AI329" s="58"/>
      <c r="AJ329" s="58"/>
      <c r="AK329" s="241" t="s">
        <v>150</v>
      </c>
    </row>
    <row r="330" spans="1:45" hidden="1">
      <c r="A330" s="52" t="s">
        <v>360</v>
      </c>
      <c r="B330" s="58" t="s">
        <v>243</v>
      </c>
      <c r="C330" s="51">
        <v>2021</v>
      </c>
      <c r="D330" s="240" t="s">
        <v>142</v>
      </c>
      <c r="E330" s="104" t="s">
        <v>168</v>
      </c>
      <c r="F330" s="442" t="s">
        <v>61</v>
      </c>
      <c r="G330" s="52" t="s">
        <v>143</v>
      </c>
      <c r="H330" s="241" t="s">
        <v>157</v>
      </c>
      <c r="I330" s="53" t="s">
        <v>61</v>
      </c>
      <c r="J330" s="81" t="s">
        <v>348</v>
      </c>
      <c r="K330" s="81" t="s">
        <v>61</v>
      </c>
      <c r="L330" s="81" t="s">
        <v>61</v>
      </c>
      <c r="M330" s="81" t="s">
        <v>61</v>
      </c>
      <c r="N330" s="81" t="s">
        <v>61</v>
      </c>
      <c r="O330" s="81" t="s">
        <v>61</v>
      </c>
      <c r="P330" s="836" t="s">
        <v>61</v>
      </c>
      <c r="Q330" s="81" t="s">
        <v>61</v>
      </c>
      <c r="R330" s="82" t="s">
        <v>61</v>
      </c>
      <c r="S330" s="235" t="s">
        <v>61</v>
      </c>
      <c r="T330" s="644" t="s">
        <v>61</v>
      </c>
      <c r="U330" s="235" t="s">
        <v>61</v>
      </c>
      <c r="V330" s="82" t="s">
        <v>61</v>
      </c>
      <c r="W330" s="799" t="s">
        <v>61</v>
      </c>
      <c r="X330" s="643" t="s">
        <v>61</v>
      </c>
      <c r="Y330" s="799" t="s">
        <v>61</v>
      </c>
      <c r="Z330" s="643" t="s">
        <v>61</v>
      </c>
      <c r="AA330" s="799" t="s">
        <v>61</v>
      </c>
      <c r="AB330" s="643" t="s">
        <v>61</v>
      </c>
      <c r="AC330" t="s">
        <v>61</v>
      </c>
      <c r="AD330" s="81"/>
      <c r="AE330" s="82"/>
      <c r="AF330" s="58" t="s">
        <v>61</v>
      </c>
      <c r="AG330" s="82" t="s">
        <v>61</v>
      </c>
      <c r="AH330" s="58">
        <v>2022</v>
      </c>
      <c r="AI330" s="58"/>
      <c r="AJ330" s="58"/>
      <c r="AK330" s="241" t="s">
        <v>150</v>
      </c>
    </row>
    <row r="331" spans="1:45" hidden="1">
      <c r="A331" s="52" t="s">
        <v>360</v>
      </c>
      <c r="B331" s="58" t="s">
        <v>243</v>
      </c>
      <c r="C331" s="51">
        <v>2022</v>
      </c>
      <c r="D331" s="240" t="s">
        <v>142</v>
      </c>
      <c r="E331" s="104" t="s">
        <v>168</v>
      </c>
      <c r="F331" s="442" t="s">
        <v>61</v>
      </c>
      <c r="G331" s="52" t="s">
        <v>143</v>
      </c>
      <c r="H331" s="241" t="s">
        <v>157</v>
      </c>
      <c r="I331" s="53" t="s">
        <v>61</v>
      </c>
      <c r="J331" s="81" t="s">
        <v>172</v>
      </c>
      <c r="K331" s="81" t="s">
        <v>61</v>
      </c>
      <c r="L331" s="81" t="s">
        <v>61</v>
      </c>
      <c r="M331" s="81" t="s">
        <v>61</v>
      </c>
      <c r="N331" s="81" t="s">
        <v>61</v>
      </c>
      <c r="O331" s="81" t="s">
        <v>61</v>
      </c>
      <c r="P331" s="836" t="s">
        <v>61</v>
      </c>
      <c r="Q331" s="81" t="s">
        <v>61</v>
      </c>
      <c r="R331" s="82" t="s">
        <v>61</v>
      </c>
      <c r="S331" s="235" t="s">
        <v>61</v>
      </c>
      <c r="T331" s="644" t="s">
        <v>61</v>
      </c>
      <c r="U331" s="235" t="s">
        <v>61</v>
      </c>
      <c r="V331" s="82" t="s">
        <v>61</v>
      </c>
      <c r="W331" s="784" t="s">
        <v>61</v>
      </c>
      <c r="X331" s="568" t="s">
        <v>61</v>
      </c>
      <c r="Y331" s="784" t="s">
        <v>61</v>
      </c>
      <c r="Z331" s="568" t="s">
        <v>61</v>
      </c>
      <c r="AA331" s="784" t="s">
        <v>61</v>
      </c>
      <c r="AB331" s="568" t="s">
        <v>61</v>
      </c>
      <c r="AC331" t="s">
        <v>61</v>
      </c>
      <c r="AD331" s="81"/>
      <c r="AE331" s="82"/>
      <c r="AF331" s="58" t="s">
        <v>61</v>
      </c>
      <c r="AG331" s="82" t="s">
        <v>61</v>
      </c>
      <c r="AH331" s="58">
        <v>2023</v>
      </c>
      <c r="AI331" s="58"/>
      <c r="AJ331" s="58"/>
      <c r="AK331" s="241" t="s">
        <v>150</v>
      </c>
    </row>
    <row r="332" spans="1:45" s="11" customFormat="1" hidden="1">
      <c r="A332" s="96" t="s">
        <v>360</v>
      </c>
      <c r="B332" s="95" t="s">
        <v>243</v>
      </c>
      <c r="C332" s="47">
        <v>2023</v>
      </c>
      <c r="D332" s="867" t="s">
        <v>142</v>
      </c>
      <c r="E332" s="216" t="s">
        <v>168</v>
      </c>
      <c r="F332" s="671" t="s">
        <v>61</v>
      </c>
      <c r="G332" s="96" t="s">
        <v>143</v>
      </c>
      <c r="H332" s="868" t="s">
        <v>157</v>
      </c>
      <c r="I332" s="55" t="s">
        <v>61</v>
      </c>
      <c r="J332" s="216" t="s">
        <v>348</v>
      </c>
      <c r="K332" s="216" t="s">
        <v>61</v>
      </c>
      <c r="L332" s="216" t="s">
        <v>61</v>
      </c>
      <c r="M332" s="216" t="s">
        <v>61</v>
      </c>
      <c r="N332" s="216" t="s">
        <v>61</v>
      </c>
      <c r="O332" s="216" t="s">
        <v>61</v>
      </c>
      <c r="P332" s="871" t="s">
        <v>61</v>
      </c>
      <c r="Q332" s="216" t="s">
        <v>61</v>
      </c>
      <c r="R332" s="215" t="s">
        <v>61</v>
      </c>
      <c r="S332" s="237" t="s">
        <v>61</v>
      </c>
      <c r="T332" s="645" t="s">
        <v>61</v>
      </c>
      <c r="U332" s="237" t="s">
        <v>61</v>
      </c>
      <c r="V332" s="215" t="s">
        <v>61</v>
      </c>
      <c r="W332" s="877" t="s">
        <v>61</v>
      </c>
      <c r="X332" s="681" t="s">
        <v>61</v>
      </c>
      <c r="Y332" s="877" t="s">
        <v>61</v>
      </c>
      <c r="Z332" s="681" t="s">
        <v>61</v>
      </c>
      <c r="AA332" s="877" t="s">
        <v>61</v>
      </c>
      <c r="AB332" s="681" t="s">
        <v>61</v>
      </c>
      <c r="AC332" s="11" t="s">
        <v>61</v>
      </c>
      <c r="AD332" s="216"/>
      <c r="AE332" s="215"/>
      <c r="AF332" s="95" t="s">
        <v>61</v>
      </c>
      <c r="AG332" s="215" t="s">
        <v>61</v>
      </c>
      <c r="AH332" s="95">
        <v>2023</v>
      </c>
      <c r="AI332" s="95"/>
      <c r="AJ332" s="95"/>
      <c r="AK332" s="868" t="s">
        <v>165</v>
      </c>
      <c r="AL332" s="12"/>
      <c r="AM332" s="12"/>
      <c r="AN332" s="12"/>
      <c r="AO332" s="12"/>
      <c r="AQ332" s="12"/>
      <c r="AS332" s="12"/>
    </row>
    <row r="333" spans="1:45" hidden="1">
      <c r="A333" s="52" t="s">
        <v>51</v>
      </c>
      <c r="B333" s="58" t="s">
        <v>180</v>
      </c>
      <c r="C333" s="51">
        <v>2016</v>
      </c>
      <c r="D333" s="240" t="s">
        <v>142</v>
      </c>
      <c r="E333" s="52" t="s">
        <v>142</v>
      </c>
      <c r="F333" s="442" t="s">
        <v>142</v>
      </c>
      <c r="G333" s="52" t="s">
        <v>143</v>
      </c>
      <c r="H333" s="241" t="s">
        <v>144</v>
      </c>
      <c r="I333" s="53" t="s">
        <v>145</v>
      </c>
      <c r="J333" s="52"/>
      <c r="K333" s="484" t="s">
        <v>361</v>
      </c>
      <c r="L333" s="158">
        <v>42522</v>
      </c>
      <c r="M333" s="73">
        <v>1112996.2962962962</v>
      </c>
      <c r="N333" s="60">
        <v>910543</v>
      </c>
      <c r="O333" s="67">
        <v>0.81</v>
      </c>
      <c r="P333" s="241" t="s">
        <v>362</v>
      </c>
      <c r="Q333" s="73">
        <v>350069</v>
      </c>
      <c r="R333" s="63">
        <v>0.38446289741396067</v>
      </c>
      <c r="S333" s="73">
        <v>272291</v>
      </c>
      <c r="T333" s="63">
        <v>0.29203229631502997</v>
      </c>
      <c r="U333" s="73">
        <v>288182</v>
      </c>
      <c r="V333" s="63">
        <v>0.31</v>
      </c>
      <c r="W333" s="77">
        <v>277239</v>
      </c>
      <c r="X333" s="133">
        <v>0.31</v>
      </c>
      <c r="Y333" s="77">
        <v>72831</v>
      </c>
      <c r="Z333" s="133">
        <v>0.09</v>
      </c>
      <c r="AA333" s="77">
        <v>0</v>
      </c>
      <c r="AB333" s="133">
        <v>0</v>
      </c>
      <c r="AC333" t="s">
        <v>185</v>
      </c>
      <c r="AD333" s="442"/>
      <c r="AE333" s="241"/>
      <c r="AF333" s="58" t="s">
        <v>149</v>
      </c>
      <c r="AG333" s="63"/>
      <c r="AH333" s="58">
        <v>2017</v>
      </c>
      <c r="AI333" s="58"/>
      <c r="AJ333" s="58"/>
      <c r="AK333" s="241" t="s">
        <v>150</v>
      </c>
      <c r="AL333" s="1">
        <v>1</v>
      </c>
      <c r="AM333" s="1">
        <f>VLOOKUP(A333,'CH1 graphs'!$G$1:$H$49,2,FALSE)</f>
        <v>1</v>
      </c>
      <c r="AN333" s="1">
        <f>VLOOKUP(A333,'CH1 graphs'!$K$2:$L$23,2,FALSE)</f>
        <v>1</v>
      </c>
    </row>
    <row r="334" spans="1:45" hidden="1">
      <c r="A334" s="52" t="s">
        <v>51</v>
      </c>
      <c r="B334" s="58" t="s">
        <v>180</v>
      </c>
      <c r="C334" s="51">
        <v>2017</v>
      </c>
      <c r="D334" s="240" t="s">
        <v>142</v>
      </c>
      <c r="E334" s="52" t="s">
        <v>142</v>
      </c>
      <c r="F334" s="442" t="s">
        <v>142</v>
      </c>
      <c r="G334" s="52" t="s">
        <v>143</v>
      </c>
      <c r="H334" s="241" t="s">
        <v>144</v>
      </c>
      <c r="I334" s="53" t="s">
        <v>145</v>
      </c>
      <c r="J334" s="52"/>
      <c r="K334" s="52"/>
      <c r="L334" s="158">
        <v>42522</v>
      </c>
      <c r="M334" s="60">
        <v>1112996.2962962962</v>
      </c>
      <c r="N334" s="60">
        <v>901527</v>
      </c>
      <c r="O334" s="67">
        <v>0.81</v>
      </c>
      <c r="P334" s="241" t="s">
        <v>362</v>
      </c>
      <c r="Q334" s="73">
        <v>350070</v>
      </c>
      <c r="R334" s="63">
        <v>0.3883078377020322</v>
      </c>
      <c r="S334" s="73">
        <v>263275</v>
      </c>
      <c r="T334" s="63">
        <v>0.29203229631502997</v>
      </c>
      <c r="U334" s="73">
        <v>288182</v>
      </c>
      <c r="V334" s="63">
        <v>0.31965986598293783</v>
      </c>
      <c r="W334" s="77">
        <v>277239</v>
      </c>
      <c r="X334" s="133">
        <v>0.30752157173329253</v>
      </c>
      <c r="Y334" s="77">
        <v>72831</v>
      </c>
      <c r="Z334" s="133">
        <v>8.0786265968739709E-2</v>
      </c>
      <c r="AA334" s="77">
        <v>0</v>
      </c>
      <c r="AB334" s="133">
        <v>0</v>
      </c>
      <c r="AC334" t="s">
        <v>185</v>
      </c>
      <c r="AD334" s="442"/>
      <c r="AE334" s="241"/>
      <c r="AF334" s="58" t="s">
        <v>149</v>
      </c>
      <c r="AG334" s="63"/>
      <c r="AH334" s="58">
        <v>2018</v>
      </c>
      <c r="AI334" s="58"/>
      <c r="AJ334" s="58"/>
      <c r="AK334" s="241" t="s">
        <v>150</v>
      </c>
      <c r="AL334" s="1">
        <v>1</v>
      </c>
      <c r="AM334" s="1">
        <f>VLOOKUP(A334,'CH1 graphs'!$G$1:$H$49,2,FALSE)</f>
        <v>1</v>
      </c>
      <c r="AN334" s="1">
        <f>VLOOKUP(A334,'CH1 graphs'!$K$2:$L$23,2,FALSE)</f>
        <v>1</v>
      </c>
    </row>
    <row r="335" spans="1:45" hidden="1">
      <c r="A335" s="52" t="s">
        <v>51</v>
      </c>
      <c r="B335" s="58" t="s">
        <v>180</v>
      </c>
      <c r="C335" s="51">
        <v>2018</v>
      </c>
      <c r="D335" s="240" t="s">
        <v>142</v>
      </c>
      <c r="E335" s="52" t="s">
        <v>142</v>
      </c>
      <c r="F335" s="442" t="s">
        <v>142</v>
      </c>
      <c r="G335" s="52" t="s">
        <v>143</v>
      </c>
      <c r="H335" s="241" t="s">
        <v>144</v>
      </c>
      <c r="I335" s="53" t="s">
        <v>145</v>
      </c>
      <c r="J335" s="52"/>
      <c r="K335" s="52"/>
      <c r="L335" s="158">
        <v>43405</v>
      </c>
      <c r="M335" s="437">
        <v>1120092</v>
      </c>
      <c r="N335" s="60">
        <v>949824</v>
      </c>
      <c r="O335" s="67">
        <v>0.85</v>
      </c>
      <c r="P335" s="241" t="s">
        <v>363</v>
      </c>
      <c r="Q335" s="73">
        <v>246639</v>
      </c>
      <c r="R335" s="63">
        <v>0.2256041227985123</v>
      </c>
      <c r="S335" s="73">
        <v>401783</v>
      </c>
      <c r="T335" s="63">
        <v>0.42300784145273229</v>
      </c>
      <c r="U335" s="73">
        <v>301402</v>
      </c>
      <c r="V335" s="63">
        <v>0.31732405161377264</v>
      </c>
      <c r="W335" s="77">
        <v>168108</v>
      </c>
      <c r="X335" s="133">
        <v>0.15377072513030099</v>
      </c>
      <c r="Y335" s="77">
        <v>78531</v>
      </c>
      <c r="Z335" s="133">
        <v>7.1833397668211313E-2</v>
      </c>
      <c r="AA335" s="77">
        <v>0</v>
      </c>
      <c r="AB335" s="133">
        <v>0</v>
      </c>
      <c r="AC335" t="s">
        <v>185</v>
      </c>
      <c r="AD335" s="442"/>
      <c r="AE335" s="241"/>
      <c r="AF335" s="58" t="s">
        <v>149</v>
      </c>
      <c r="AG335" s="63"/>
      <c r="AH335" s="58">
        <v>2019</v>
      </c>
      <c r="AI335" s="58"/>
      <c r="AJ335" s="58"/>
      <c r="AK335" s="241" t="s">
        <v>150</v>
      </c>
      <c r="AL335" s="1">
        <v>1</v>
      </c>
      <c r="AM335" s="1">
        <f>VLOOKUP(A335,'CH1 graphs'!$G$1:$H$49,2,FALSE)</f>
        <v>1</v>
      </c>
      <c r="AN335" s="1">
        <f>VLOOKUP(A335,'CH1 graphs'!$K$2:$L$23,2,FALSE)</f>
        <v>1</v>
      </c>
    </row>
    <row r="336" spans="1:45" hidden="1">
      <c r="A336" s="52" t="s">
        <v>51</v>
      </c>
      <c r="B336" s="58" t="s">
        <v>180</v>
      </c>
      <c r="C336" s="51">
        <v>2019</v>
      </c>
      <c r="D336" s="240" t="s">
        <v>142</v>
      </c>
      <c r="E336" s="52" t="s">
        <v>142</v>
      </c>
      <c r="F336" s="442" t="s">
        <v>142</v>
      </c>
      <c r="G336" s="52" t="s">
        <v>143</v>
      </c>
      <c r="H336" s="241" t="s">
        <v>144</v>
      </c>
      <c r="I336" s="53" t="s">
        <v>145</v>
      </c>
      <c r="J336" s="52"/>
      <c r="K336" s="52"/>
      <c r="L336" s="158">
        <v>43617</v>
      </c>
      <c r="M336" s="73">
        <v>1133522</v>
      </c>
      <c r="N336" s="60">
        <v>943835</v>
      </c>
      <c r="O336" s="67">
        <v>0.832656975338811</v>
      </c>
      <c r="P336" s="241" t="s">
        <v>364</v>
      </c>
      <c r="Q336" s="73">
        <v>232373</v>
      </c>
      <c r="R336" s="63">
        <v>0.25</v>
      </c>
      <c r="S336" s="73">
        <v>340964</v>
      </c>
      <c r="T336" s="63">
        <v>0.36125382084792362</v>
      </c>
      <c r="U336" s="73">
        <v>370498</v>
      </c>
      <c r="V336" s="63">
        <v>0.39</v>
      </c>
      <c r="W336" s="77">
        <v>185181</v>
      </c>
      <c r="X336" s="133">
        <v>0.2</v>
      </c>
      <c r="Y336" s="77">
        <v>47192</v>
      </c>
      <c r="Z336" s="133">
        <v>0.05</v>
      </c>
      <c r="AA336" s="77">
        <v>0</v>
      </c>
      <c r="AB336" s="133">
        <v>0</v>
      </c>
      <c r="AC336" t="s">
        <v>185</v>
      </c>
      <c r="AD336" s="442"/>
      <c r="AE336" s="241"/>
      <c r="AF336" s="58" t="s">
        <v>149</v>
      </c>
      <c r="AG336" s="63"/>
      <c r="AH336" s="58">
        <v>2020</v>
      </c>
      <c r="AI336" s="58"/>
      <c r="AJ336" s="58"/>
      <c r="AK336" s="241" t="s">
        <v>150</v>
      </c>
      <c r="AL336" s="1">
        <v>1</v>
      </c>
      <c r="AM336" s="1">
        <f>VLOOKUP(A336,'CH1 graphs'!$G$1:$H$49,2,FALSE)</f>
        <v>1</v>
      </c>
      <c r="AN336" s="1">
        <f>VLOOKUP(A336,'CH1 graphs'!$K$2:$L$23,2,FALSE)</f>
        <v>1</v>
      </c>
    </row>
    <row r="337" spans="1:45" hidden="1">
      <c r="A337" s="52" t="s">
        <v>51</v>
      </c>
      <c r="B337" s="58" t="s">
        <v>180</v>
      </c>
      <c r="C337" s="51">
        <v>2020</v>
      </c>
      <c r="D337" s="240" t="s">
        <v>142</v>
      </c>
      <c r="E337" s="52" t="s">
        <v>142</v>
      </c>
      <c r="F337" s="442" t="s">
        <v>142</v>
      </c>
      <c r="G337" s="52" t="s">
        <v>143</v>
      </c>
      <c r="H337" s="241" t="s">
        <v>144</v>
      </c>
      <c r="I337" s="53" t="s">
        <v>145</v>
      </c>
      <c r="J337" s="52"/>
      <c r="K337" s="52"/>
      <c r="L337" s="158">
        <v>43983</v>
      </c>
      <c r="M337" s="73">
        <v>1146903</v>
      </c>
      <c r="N337" s="59">
        <v>1129155</v>
      </c>
      <c r="O337" s="61">
        <f>N337/M337</f>
        <v>0.98452528243452153</v>
      </c>
      <c r="P337" s="241" t="s">
        <v>365</v>
      </c>
      <c r="Q337" s="73">
        <v>366261</v>
      </c>
      <c r="R337" s="63">
        <v>0.32</v>
      </c>
      <c r="S337" s="73">
        <v>378609</v>
      </c>
      <c r="T337" s="63">
        <v>0.33530294777953423</v>
      </c>
      <c r="U337" s="73">
        <v>384285</v>
      </c>
      <c r="V337" s="63">
        <v>0.34</v>
      </c>
      <c r="W337" s="77">
        <v>306623</v>
      </c>
      <c r="X337" s="133">
        <v>0.27</v>
      </c>
      <c r="Y337" s="77">
        <v>59638</v>
      </c>
      <c r="Z337" s="133">
        <v>0.05</v>
      </c>
      <c r="AA337" s="77">
        <v>0</v>
      </c>
      <c r="AB337" s="133">
        <v>0</v>
      </c>
      <c r="AC337" t="s">
        <v>161</v>
      </c>
      <c r="AD337" s="52"/>
      <c r="AE337" s="58"/>
      <c r="AF337" s="58" t="s">
        <v>149</v>
      </c>
      <c r="AG337" s="58"/>
      <c r="AH337" s="58">
        <v>2021</v>
      </c>
      <c r="AI337" s="58"/>
      <c r="AJ337" s="58"/>
      <c r="AK337" s="241" t="s">
        <v>150</v>
      </c>
      <c r="AL337" s="1">
        <v>1</v>
      </c>
      <c r="AM337" s="1">
        <f>VLOOKUP(A337,'CH1 graphs'!$G$1:$H$49,2,FALSE)</f>
        <v>1</v>
      </c>
      <c r="AN337" s="1">
        <f>VLOOKUP(A337,'CH1 graphs'!$K$2:$L$23,2,FALSE)</f>
        <v>1</v>
      </c>
    </row>
    <row r="338" spans="1:45" hidden="1">
      <c r="A338" s="52" t="s">
        <v>51</v>
      </c>
      <c r="B338" s="58" t="s">
        <v>180</v>
      </c>
      <c r="C338" s="51">
        <v>2021</v>
      </c>
      <c r="D338" s="240" t="s">
        <v>142</v>
      </c>
      <c r="E338" s="52" t="s">
        <v>142</v>
      </c>
      <c r="F338" s="442" t="s">
        <v>142</v>
      </c>
      <c r="G338" s="52" t="s">
        <v>143</v>
      </c>
      <c r="H338" s="241" t="s">
        <v>322</v>
      </c>
      <c r="I338" s="53" t="s">
        <v>145</v>
      </c>
      <c r="J338" s="52"/>
      <c r="K338" s="52"/>
      <c r="L338" s="158">
        <v>44197</v>
      </c>
      <c r="M338" s="77">
        <v>1160000</v>
      </c>
      <c r="N338" s="60">
        <v>1129155</v>
      </c>
      <c r="O338" s="61">
        <v>0.97340948275862071</v>
      </c>
      <c r="P338" s="839" t="s">
        <v>366</v>
      </c>
      <c r="Q338" s="73">
        <v>347422</v>
      </c>
      <c r="R338" s="63">
        <v>0.3</v>
      </c>
      <c r="S338" s="73">
        <v>348947</v>
      </c>
      <c r="T338" s="63">
        <v>0.30903374647413329</v>
      </c>
      <c r="U338" s="73">
        <v>432786</v>
      </c>
      <c r="V338" s="63">
        <v>0.38</v>
      </c>
      <c r="W338" s="77">
        <v>287785</v>
      </c>
      <c r="X338" s="133">
        <v>0.25</v>
      </c>
      <c r="Y338" s="77">
        <v>59637</v>
      </c>
      <c r="Z338" s="133">
        <v>0.05</v>
      </c>
      <c r="AA338" s="77">
        <v>0</v>
      </c>
      <c r="AB338" s="133">
        <v>0</v>
      </c>
      <c r="AC338" t="s">
        <v>161</v>
      </c>
      <c r="AD338" s="52"/>
      <c r="AE338" s="58"/>
      <c r="AF338" s="58" t="s">
        <v>149</v>
      </c>
      <c r="AG338" s="58"/>
      <c r="AH338" s="58">
        <v>2022</v>
      </c>
      <c r="AI338" s="58"/>
      <c r="AJ338" s="58"/>
      <c r="AK338" s="241" t="s">
        <v>150</v>
      </c>
      <c r="AL338" s="1">
        <v>1</v>
      </c>
      <c r="AM338" s="1">
        <f>VLOOKUP(A338,'CH1 graphs'!$G$1:$H$49,2,FALSE)</f>
        <v>1</v>
      </c>
      <c r="AN338" s="1">
        <f>VLOOKUP(A338,'CH1 graphs'!$K$2:$L$23,2,FALSE)</f>
        <v>1</v>
      </c>
      <c r="AQ338" s="42"/>
    </row>
    <row r="339" spans="1:45" hidden="1">
      <c r="A339" s="52" t="s">
        <v>51</v>
      </c>
      <c r="B339" s="58" t="s">
        <v>180</v>
      </c>
      <c r="C339" s="51">
        <v>2022</v>
      </c>
      <c r="D339" s="240" t="s">
        <v>142</v>
      </c>
      <c r="E339" s="52" t="s">
        <v>142</v>
      </c>
      <c r="F339" s="442" t="s">
        <v>142</v>
      </c>
      <c r="G339" s="52" t="s">
        <v>143</v>
      </c>
      <c r="H339" s="241" t="s">
        <v>157</v>
      </c>
      <c r="I339" s="53" t="s">
        <v>145</v>
      </c>
      <c r="J339" s="73"/>
      <c r="K339" s="650" t="s">
        <v>367</v>
      </c>
      <c r="L339" s="158">
        <v>44501</v>
      </c>
      <c r="M339" s="73">
        <v>1174517</v>
      </c>
      <c r="N339" s="60">
        <v>1171233</v>
      </c>
      <c r="O339" s="61">
        <v>0.99720395703084752</v>
      </c>
      <c r="P339" s="241" t="s">
        <v>368</v>
      </c>
      <c r="Q339" s="73">
        <v>335804</v>
      </c>
      <c r="R339" s="63">
        <v>0.28999999999999998</v>
      </c>
      <c r="S339" s="73">
        <v>459813</v>
      </c>
      <c r="T339" s="63">
        <v>0.39</v>
      </c>
      <c r="U339" s="73">
        <v>375616</v>
      </c>
      <c r="V339" s="63">
        <v>0.32</v>
      </c>
      <c r="W339" s="77">
        <v>286260</v>
      </c>
      <c r="X339" s="133">
        <v>0.24</v>
      </c>
      <c r="Y339" s="77">
        <v>49544</v>
      </c>
      <c r="Z339" s="133">
        <v>0.04</v>
      </c>
      <c r="AA339" s="77">
        <v>0</v>
      </c>
      <c r="AB339" s="133">
        <v>0</v>
      </c>
      <c r="AC339" t="s">
        <v>161</v>
      </c>
      <c r="AD339" s="52"/>
      <c r="AE339" s="58"/>
      <c r="AF339" s="58" t="s">
        <v>149</v>
      </c>
      <c r="AH339" s="58">
        <v>2023</v>
      </c>
      <c r="AI339" s="58"/>
      <c r="AJ339" s="58"/>
      <c r="AK339" s="241" t="s">
        <v>150</v>
      </c>
      <c r="AL339" s="1">
        <v>1</v>
      </c>
      <c r="AM339" s="1">
        <f>VLOOKUP(A339,'CH1 graphs'!$G$1:$H$49,2,FALSE)</f>
        <v>1</v>
      </c>
      <c r="AN339" s="1">
        <f>VLOOKUP(A339,'CH1 graphs'!$K$2:$L$23,2,FALSE)</f>
        <v>1</v>
      </c>
      <c r="AP339" s="330">
        <f>Q339-Q338</f>
        <v>-11618</v>
      </c>
      <c r="AQ339" s="42">
        <f>(Q339-Q338)/Q338</f>
        <v>-3.3440599616604588E-2</v>
      </c>
      <c r="AR339">
        <f>Y339-Y338</f>
        <v>-10093</v>
      </c>
      <c r="AS339" s="1">
        <f>AR339/Y338</f>
        <v>-0.16924057212804131</v>
      </c>
    </row>
    <row r="340" spans="1:45" s="11" customFormat="1" hidden="1">
      <c r="A340" s="96" t="s">
        <v>51</v>
      </c>
      <c r="B340" s="95" t="s">
        <v>180</v>
      </c>
      <c r="C340" s="47">
        <v>2023</v>
      </c>
      <c r="D340" s="867" t="s">
        <v>142</v>
      </c>
      <c r="E340" s="197" t="s">
        <v>142</v>
      </c>
      <c r="F340" s="671" t="s">
        <v>142</v>
      </c>
      <c r="G340" s="96" t="s">
        <v>143</v>
      </c>
      <c r="H340" s="868" t="s">
        <v>157</v>
      </c>
      <c r="I340" s="55" t="s">
        <v>145</v>
      </c>
      <c r="J340" s="419"/>
      <c r="K340" s="687" t="s">
        <v>369</v>
      </c>
      <c r="L340" s="108">
        <v>44713</v>
      </c>
      <c r="M340" s="419">
        <v>1184851</v>
      </c>
      <c r="N340" s="419">
        <v>1174517</v>
      </c>
      <c r="O340" s="97">
        <v>0.991278228232917</v>
      </c>
      <c r="P340" s="868" t="s">
        <v>370</v>
      </c>
      <c r="Q340" s="419">
        <v>258801</v>
      </c>
      <c r="R340" s="148">
        <v>0.22</v>
      </c>
      <c r="S340" s="419">
        <v>477240</v>
      </c>
      <c r="T340" s="148">
        <v>0.40632872917122526</v>
      </c>
      <c r="U340" s="419">
        <v>438476</v>
      </c>
      <c r="V340" s="148">
        <v>0.37</v>
      </c>
      <c r="W340" s="694">
        <v>221770</v>
      </c>
      <c r="X340" s="674">
        <v>0.19</v>
      </c>
      <c r="Y340" s="694">
        <v>37031</v>
      </c>
      <c r="Z340" s="674">
        <v>0.03</v>
      </c>
      <c r="AA340" s="694">
        <v>0</v>
      </c>
      <c r="AB340" s="674">
        <v>0</v>
      </c>
      <c r="AC340" s="11" t="s">
        <v>161</v>
      </c>
      <c r="AD340" s="96"/>
      <c r="AE340" s="95"/>
      <c r="AF340" s="95" t="s">
        <v>149</v>
      </c>
      <c r="AG340" s="12"/>
      <c r="AH340" s="95">
        <v>2023</v>
      </c>
      <c r="AI340" s="95"/>
      <c r="AJ340" s="95"/>
      <c r="AK340" s="868" t="s">
        <v>165</v>
      </c>
      <c r="AL340" s="12">
        <v>1</v>
      </c>
      <c r="AM340" s="12">
        <f>VLOOKUP(A340,'CH1 graphs'!$G$1:$H$49,2,FALSE)</f>
        <v>1</v>
      </c>
      <c r="AN340" s="12">
        <f>VLOOKUP(A340,'CH1 graphs'!$K$2:$L$23,2,FALSE)</f>
        <v>1</v>
      </c>
      <c r="AO340" s="12"/>
      <c r="AQ340" s="12"/>
      <c r="AS340" s="12"/>
    </row>
    <row r="341" spans="1:45" hidden="1">
      <c r="A341" s="52" t="s">
        <v>4</v>
      </c>
      <c r="B341" s="58" t="s">
        <v>243</v>
      </c>
      <c r="C341" s="51">
        <v>2016</v>
      </c>
      <c r="D341" s="240" t="s">
        <v>142</v>
      </c>
      <c r="E341" s="52" t="s">
        <v>142</v>
      </c>
      <c r="F341" s="442" t="s">
        <v>142</v>
      </c>
      <c r="G341" s="52" t="s">
        <v>143</v>
      </c>
      <c r="H341" s="241" t="s">
        <v>144</v>
      </c>
      <c r="I341" s="53" t="s">
        <v>209</v>
      </c>
      <c r="J341" s="52"/>
      <c r="K341" s="484" t="s">
        <v>371</v>
      </c>
      <c r="L341" s="52"/>
      <c r="M341" s="73">
        <v>102900000</v>
      </c>
      <c r="N341" s="60">
        <v>102900000</v>
      </c>
      <c r="O341" s="61">
        <v>1</v>
      </c>
      <c r="P341" s="241" t="s">
        <v>273</v>
      </c>
      <c r="Q341" s="60">
        <v>9700000</v>
      </c>
      <c r="R341" s="63">
        <v>9.4266277939747331E-2</v>
      </c>
      <c r="S341" s="789">
        <v>85200000</v>
      </c>
      <c r="T341" s="634">
        <v>0.82798833819241979</v>
      </c>
      <c r="U341" s="60">
        <v>8000000</v>
      </c>
      <c r="V341" s="63">
        <v>7.7745383867832848E-2</v>
      </c>
      <c r="W341" s="77" t="s">
        <v>61</v>
      </c>
      <c r="X341" s="133" t="s">
        <v>61</v>
      </c>
      <c r="Y341" s="77" t="s">
        <v>61</v>
      </c>
      <c r="Z341" s="133" t="s">
        <v>61</v>
      </c>
      <c r="AA341" s="77" t="s">
        <v>61</v>
      </c>
      <c r="AB341" s="133" t="s">
        <v>61</v>
      </c>
      <c r="AC341" t="s">
        <v>185</v>
      </c>
      <c r="AD341" s="442"/>
      <c r="AE341" s="241"/>
      <c r="AF341" s="58" t="s">
        <v>61</v>
      </c>
      <c r="AG341" s="63"/>
      <c r="AH341" s="863">
        <v>2017</v>
      </c>
      <c r="AI341" s="58"/>
      <c r="AJ341" s="58"/>
      <c r="AK341" s="241" t="s">
        <v>150</v>
      </c>
      <c r="AL341" s="1">
        <v>1</v>
      </c>
      <c r="AM341" s="1">
        <f>VLOOKUP(A341,'CH1 graphs'!$G$1:$H$49,2,FALSE)</f>
        <v>1</v>
      </c>
    </row>
    <row r="342" spans="1:45" hidden="1">
      <c r="A342" s="52" t="s">
        <v>4</v>
      </c>
      <c r="B342" s="58" t="s">
        <v>243</v>
      </c>
      <c r="C342" s="51">
        <v>2017</v>
      </c>
      <c r="D342" s="240" t="s">
        <v>142</v>
      </c>
      <c r="E342" s="52" t="s">
        <v>142</v>
      </c>
      <c r="F342" s="442" t="s">
        <v>142</v>
      </c>
      <c r="G342" s="52" t="s">
        <v>143</v>
      </c>
      <c r="H342" s="241" t="s">
        <v>144</v>
      </c>
      <c r="I342" s="53" t="s">
        <v>209</v>
      </c>
      <c r="J342" s="52"/>
      <c r="K342" s="484" t="s">
        <v>372</v>
      </c>
      <c r="L342" s="52"/>
      <c r="M342" s="447">
        <f>(100%*N342)/O342</f>
        <v>94725274.725274727</v>
      </c>
      <c r="N342" s="60">
        <v>86200000</v>
      </c>
      <c r="O342" s="61">
        <v>0.91</v>
      </c>
      <c r="P342" s="241" t="s">
        <v>373</v>
      </c>
      <c r="Q342" s="60">
        <v>8500000</v>
      </c>
      <c r="R342" s="63">
        <v>9.860788863109049E-2</v>
      </c>
      <c r="S342" s="716" t="s">
        <v>178</v>
      </c>
      <c r="T342" s="635" t="s">
        <v>203</v>
      </c>
      <c r="U342" s="719">
        <v>77700000</v>
      </c>
      <c r="V342" s="515">
        <v>0.90139211136890951</v>
      </c>
      <c r="W342" s="77" t="s">
        <v>61</v>
      </c>
      <c r="X342" s="133" t="s">
        <v>61</v>
      </c>
      <c r="Y342" s="77" t="s">
        <v>61</v>
      </c>
      <c r="Z342" s="133" t="s">
        <v>61</v>
      </c>
      <c r="AA342" s="77" t="s">
        <v>61</v>
      </c>
      <c r="AB342" s="133" t="s">
        <v>61</v>
      </c>
      <c r="AC342" t="s">
        <v>185</v>
      </c>
      <c r="AD342" s="442"/>
      <c r="AE342" s="241"/>
      <c r="AF342" s="58" t="s">
        <v>61</v>
      </c>
      <c r="AG342" s="63"/>
      <c r="AH342" s="58">
        <v>2018</v>
      </c>
      <c r="AI342" s="58"/>
      <c r="AJ342" s="58"/>
      <c r="AK342" s="241" t="s">
        <v>150</v>
      </c>
      <c r="AL342" s="1">
        <v>1</v>
      </c>
      <c r="AM342" s="1">
        <f>VLOOKUP(A342,'CH1 graphs'!$G$1:$H$49,2,FALSE)</f>
        <v>1</v>
      </c>
    </row>
    <row r="343" spans="1:45" hidden="1">
      <c r="A343" s="52" t="s">
        <v>4</v>
      </c>
      <c r="B343" s="58" t="s">
        <v>243</v>
      </c>
      <c r="C343" s="51">
        <v>2018</v>
      </c>
      <c r="D343" s="240" t="s">
        <v>142</v>
      </c>
      <c r="E343" s="52" t="s">
        <v>142</v>
      </c>
      <c r="F343" s="442" t="s">
        <v>142</v>
      </c>
      <c r="G343" s="52" t="s">
        <v>143</v>
      </c>
      <c r="H343" s="241" t="s">
        <v>144</v>
      </c>
      <c r="I343" s="53" t="s">
        <v>209</v>
      </c>
      <c r="J343" s="52"/>
      <c r="K343" s="52"/>
      <c r="L343" s="52"/>
      <c r="M343" s="60">
        <v>96527523</v>
      </c>
      <c r="N343" s="60">
        <v>96527523</v>
      </c>
      <c r="O343" s="61">
        <v>1</v>
      </c>
      <c r="P343" s="840">
        <v>43497</v>
      </c>
      <c r="Q343" s="60">
        <v>8100000</v>
      </c>
      <c r="R343" s="63">
        <v>8.3913890549123488E-2</v>
      </c>
      <c r="S343" s="716" t="s">
        <v>178</v>
      </c>
      <c r="T343" s="635" t="s">
        <v>203</v>
      </c>
      <c r="U343" s="719">
        <v>88427523</v>
      </c>
      <c r="V343" s="515">
        <v>0.91608610945087654</v>
      </c>
      <c r="W343" s="77" t="s">
        <v>61</v>
      </c>
      <c r="X343" s="133" t="s">
        <v>61</v>
      </c>
      <c r="Y343" s="77" t="s">
        <v>61</v>
      </c>
      <c r="Z343" s="133" t="s">
        <v>61</v>
      </c>
      <c r="AA343" s="77" t="s">
        <v>61</v>
      </c>
      <c r="AB343" s="133" t="s">
        <v>61</v>
      </c>
      <c r="AC343" t="s">
        <v>185</v>
      </c>
      <c r="AD343" s="442"/>
      <c r="AE343" s="241"/>
      <c r="AF343" s="58" t="s">
        <v>61</v>
      </c>
      <c r="AG343" s="63"/>
      <c r="AH343" s="58">
        <v>2019</v>
      </c>
      <c r="AI343" s="58"/>
      <c r="AJ343" s="58"/>
      <c r="AK343" s="241" t="s">
        <v>150</v>
      </c>
      <c r="AL343" s="1">
        <v>1</v>
      </c>
      <c r="AM343" s="1">
        <f>VLOOKUP(A343,'CH1 graphs'!$G$1:$H$49,2,FALSE)</f>
        <v>1</v>
      </c>
    </row>
    <row r="344" spans="1:45" hidden="1">
      <c r="A344" s="774" t="s">
        <v>4</v>
      </c>
      <c r="B344" s="526" t="s">
        <v>243</v>
      </c>
      <c r="C344" s="524">
        <v>2019</v>
      </c>
      <c r="D344" s="240" t="s">
        <v>142</v>
      </c>
      <c r="E344" s="774" t="s">
        <v>142</v>
      </c>
      <c r="F344" s="442" t="s">
        <v>142</v>
      </c>
      <c r="G344" s="52" t="s">
        <v>143</v>
      </c>
      <c r="H344" s="834" t="s">
        <v>144</v>
      </c>
      <c r="I344" s="53" t="s">
        <v>145</v>
      </c>
      <c r="J344" s="774"/>
      <c r="K344" s="774"/>
      <c r="L344" s="808">
        <v>43709</v>
      </c>
      <c r="M344" s="809">
        <v>112079000</v>
      </c>
      <c r="N344" s="810">
        <v>28727077</v>
      </c>
      <c r="O344" s="811">
        <f>N344/M344</f>
        <v>0.25631096815638971</v>
      </c>
      <c r="P344" s="834" t="s">
        <v>374</v>
      </c>
      <c r="Q344" s="809">
        <v>7966980</v>
      </c>
      <c r="R344" s="527">
        <v>0.27</v>
      </c>
      <c r="S344" s="809">
        <v>10726519</v>
      </c>
      <c r="T344" s="527">
        <v>0.37339402821943912</v>
      </c>
      <c r="U344" s="809">
        <v>10033578</v>
      </c>
      <c r="V344" s="527">
        <v>0.34927249994839366</v>
      </c>
      <c r="W344" s="77">
        <v>6110416</v>
      </c>
      <c r="X344" s="133">
        <v>0.21</v>
      </c>
      <c r="Y344" s="77">
        <v>1856564</v>
      </c>
      <c r="Z344" s="133">
        <v>0.06</v>
      </c>
      <c r="AA344" s="77">
        <v>0</v>
      </c>
      <c r="AB344" s="133">
        <v>0</v>
      </c>
      <c r="AC344" t="s">
        <v>185</v>
      </c>
      <c r="AD344" s="442"/>
      <c r="AE344" s="241"/>
      <c r="AF344" s="58" t="s">
        <v>149</v>
      </c>
      <c r="AG344" s="527"/>
      <c r="AH344" s="526">
        <v>2020</v>
      </c>
      <c r="AI344" s="526"/>
      <c r="AJ344" s="526"/>
      <c r="AK344" s="241" t="s">
        <v>150</v>
      </c>
      <c r="AL344" s="1">
        <v>1</v>
      </c>
      <c r="AM344" s="1">
        <f>VLOOKUP(A344,'CH1 graphs'!$G$1:$H$49,2,FALSE)</f>
        <v>1</v>
      </c>
    </row>
    <row r="345" spans="1:45" hidden="1">
      <c r="A345" s="774" t="s">
        <v>4</v>
      </c>
      <c r="B345" s="526" t="s">
        <v>243</v>
      </c>
      <c r="C345" s="524">
        <v>2020</v>
      </c>
      <c r="D345" s="240" t="s">
        <v>142</v>
      </c>
      <c r="E345" s="774" t="s">
        <v>142</v>
      </c>
      <c r="F345" s="442" t="s">
        <v>142</v>
      </c>
      <c r="G345" s="52" t="s">
        <v>143</v>
      </c>
      <c r="H345" s="834" t="s">
        <v>144</v>
      </c>
      <c r="I345" s="53" t="s">
        <v>145</v>
      </c>
      <c r="J345" s="774"/>
      <c r="K345" s="774"/>
      <c r="L345" s="808">
        <v>44105</v>
      </c>
      <c r="M345" s="809">
        <v>114964000</v>
      </c>
      <c r="N345" s="812">
        <v>52987400</v>
      </c>
      <c r="O345" s="811">
        <v>0.46090428307992065</v>
      </c>
      <c r="P345" s="834" t="s">
        <v>268</v>
      </c>
      <c r="Q345" s="809">
        <v>8609537</v>
      </c>
      <c r="R345" s="527">
        <v>0.16</v>
      </c>
      <c r="S345" s="809">
        <v>28605694</v>
      </c>
      <c r="T345" s="527">
        <v>0.53985841917135013</v>
      </c>
      <c r="U345" s="809">
        <v>15772169</v>
      </c>
      <c r="V345" s="527">
        <v>0.3</v>
      </c>
      <c r="W345" s="77">
        <v>7191494</v>
      </c>
      <c r="X345" s="133">
        <v>0.14000000000000001</v>
      </c>
      <c r="Y345" s="77">
        <v>1418043</v>
      </c>
      <c r="Z345" s="133">
        <v>0.03</v>
      </c>
      <c r="AA345" s="77">
        <v>0</v>
      </c>
      <c r="AB345" s="133">
        <v>0</v>
      </c>
      <c r="AC345" t="s">
        <v>161</v>
      </c>
      <c r="AD345" s="52"/>
      <c r="AE345" s="58"/>
      <c r="AF345" s="58" t="s">
        <v>149</v>
      </c>
      <c r="AG345" s="526"/>
      <c r="AH345" s="526">
        <v>2021</v>
      </c>
      <c r="AI345" s="526"/>
      <c r="AJ345" s="526" t="s">
        <v>375</v>
      </c>
      <c r="AK345" s="241" t="s">
        <v>150</v>
      </c>
      <c r="AL345" s="1">
        <v>1</v>
      </c>
      <c r="AM345" s="1">
        <f>VLOOKUP(A345,'CH1 graphs'!$G$1:$H$49,2,FALSE)</f>
        <v>1</v>
      </c>
    </row>
    <row r="346" spans="1:45" hidden="1">
      <c r="A346" s="774" t="s">
        <v>4</v>
      </c>
      <c r="B346" s="526" t="s">
        <v>243</v>
      </c>
      <c r="C346" s="524">
        <v>2021</v>
      </c>
      <c r="D346" s="240" t="s">
        <v>142</v>
      </c>
      <c r="E346" s="774" t="s">
        <v>142</v>
      </c>
      <c r="F346" s="442" t="s">
        <v>142</v>
      </c>
      <c r="G346" s="52" t="s">
        <v>143</v>
      </c>
      <c r="H346" s="834" t="s">
        <v>322</v>
      </c>
      <c r="I346" s="53" t="s">
        <v>145</v>
      </c>
      <c r="J346" s="774"/>
      <c r="K346" s="774"/>
      <c r="L346" s="808">
        <v>44317</v>
      </c>
      <c r="M346" s="809">
        <v>114964000</v>
      </c>
      <c r="N346" s="810">
        <v>56346877</v>
      </c>
      <c r="O346" s="813">
        <v>0.49012627431195854</v>
      </c>
      <c r="P346" s="834" t="s">
        <v>376</v>
      </c>
      <c r="Q346" s="809">
        <v>16756349</v>
      </c>
      <c r="R346" s="527">
        <v>0.29737848647760906</v>
      </c>
      <c r="S346" s="809">
        <v>22380042</v>
      </c>
      <c r="T346" s="527">
        <v>0.39718336120030218</v>
      </c>
      <c r="U346" s="809">
        <v>17210486</v>
      </c>
      <c r="V346" s="527">
        <v>0.30543815232208876</v>
      </c>
      <c r="W346" s="77">
        <v>12072237</v>
      </c>
      <c r="X346" s="133">
        <v>0.21424855542570709</v>
      </c>
      <c r="Y346" s="77">
        <v>4331216</v>
      </c>
      <c r="Z346" s="133">
        <v>7.6867010748439532E-2</v>
      </c>
      <c r="AA346" s="533">
        <v>401313</v>
      </c>
      <c r="AB346" s="133">
        <v>6.2629203034624261E-3</v>
      </c>
      <c r="AC346" t="s">
        <v>148</v>
      </c>
      <c r="AD346" s="52"/>
      <c r="AE346" s="58"/>
      <c r="AF346" s="58" t="s">
        <v>153</v>
      </c>
      <c r="AG346" s="526" t="s">
        <v>142</v>
      </c>
      <c r="AH346" s="526">
        <v>2022</v>
      </c>
      <c r="AI346" s="526"/>
      <c r="AJ346" s="526" t="s">
        <v>377</v>
      </c>
      <c r="AK346" s="241" t="s">
        <v>150</v>
      </c>
      <c r="AL346" s="1">
        <v>1</v>
      </c>
      <c r="AM346" s="1">
        <f>VLOOKUP(A346,'CH1 graphs'!$G$1:$H$49,2,FALSE)</f>
        <v>1</v>
      </c>
      <c r="AQ346" s="42"/>
    </row>
    <row r="347" spans="1:45" hidden="1">
      <c r="A347" s="52" t="s">
        <v>4</v>
      </c>
      <c r="B347" s="58" t="s">
        <v>243</v>
      </c>
      <c r="C347" s="51">
        <v>2022</v>
      </c>
      <c r="D347" s="240" t="s">
        <v>142</v>
      </c>
      <c r="E347" s="52" t="s">
        <v>142</v>
      </c>
      <c r="F347" s="442" t="s">
        <v>142</v>
      </c>
      <c r="G347" s="52" t="s">
        <v>143</v>
      </c>
      <c r="H347" s="241" t="s">
        <v>157</v>
      </c>
      <c r="I347" s="53" t="s">
        <v>378</v>
      </c>
      <c r="J347" s="533"/>
      <c r="K347" s="105"/>
      <c r="L347" s="52"/>
      <c r="M347" s="60">
        <f>M346</f>
        <v>114964000</v>
      </c>
      <c r="N347" s="452">
        <f>M347</f>
        <v>114964000</v>
      </c>
      <c r="O347" s="814">
        <v>1</v>
      </c>
      <c r="P347" s="241" t="s">
        <v>379</v>
      </c>
      <c r="Q347" s="533">
        <v>23610000</v>
      </c>
      <c r="R347" s="560">
        <v>0.21</v>
      </c>
      <c r="S347" s="716" t="s">
        <v>178</v>
      </c>
      <c r="T347" s="564"/>
      <c r="U347" s="802">
        <f>N347-Q347</f>
        <v>91354000</v>
      </c>
      <c r="V347" s="564">
        <f>O347-R347</f>
        <v>0.79</v>
      </c>
      <c r="W347" s="719" t="s">
        <v>221</v>
      </c>
      <c r="X347" s="515"/>
      <c r="Y347" s="719" t="s">
        <v>221</v>
      </c>
      <c r="Z347" s="515"/>
      <c r="AA347" s="719" t="s">
        <v>221</v>
      </c>
      <c r="AB347" s="515"/>
      <c r="AC347" t="s">
        <v>185</v>
      </c>
      <c r="AD347" s="442"/>
      <c r="AE347" s="241"/>
      <c r="AF347" s="58" t="s">
        <v>61</v>
      </c>
      <c r="AG347" s="1" t="s">
        <v>142</v>
      </c>
      <c r="AH347" s="58">
        <v>2023</v>
      </c>
      <c r="AI347" s="58"/>
      <c r="AJ347" s="58"/>
      <c r="AK347" s="241" t="s">
        <v>150</v>
      </c>
      <c r="AL347" s="1">
        <v>1</v>
      </c>
      <c r="AM347" s="1">
        <f>VLOOKUP(A347,'CH1 graphs'!$G$1:$H$49,2,FALSE)</f>
        <v>1</v>
      </c>
      <c r="AP347" s="330">
        <f>Q347-Q346</f>
        <v>6853651</v>
      </c>
      <c r="AQ347" s="42">
        <f>(Q347-Q346)/Q346</f>
        <v>0.40901815783378587</v>
      </c>
    </row>
    <row r="348" spans="1:45" s="11" customFormat="1" hidden="1">
      <c r="A348" s="11" t="s">
        <v>4</v>
      </c>
      <c r="B348" s="12" t="s">
        <v>243</v>
      </c>
      <c r="C348" s="47">
        <v>2023</v>
      </c>
      <c r="D348" s="867" t="s">
        <v>142</v>
      </c>
      <c r="E348" s="878" t="s">
        <v>168</v>
      </c>
      <c r="F348" s="671" t="s">
        <v>61</v>
      </c>
      <c r="G348" s="96" t="s">
        <v>143</v>
      </c>
      <c r="H348" s="868" t="s">
        <v>157</v>
      </c>
      <c r="I348" s="55" t="s">
        <v>61</v>
      </c>
      <c r="J348" s="680" t="s">
        <v>380</v>
      </c>
      <c r="K348" s="682" t="s">
        <v>61</v>
      </c>
      <c r="L348" s="880" t="s">
        <v>61</v>
      </c>
      <c r="M348" s="216" t="s">
        <v>61</v>
      </c>
      <c r="N348" s="216" t="s">
        <v>61</v>
      </c>
      <c r="O348" s="216" t="s">
        <v>61</v>
      </c>
      <c r="P348" s="871" t="s">
        <v>61</v>
      </c>
      <c r="Q348" s="216" t="s">
        <v>61</v>
      </c>
      <c r="R348" s="215" t="s">
        <v>61</v>
      </c>
      <c r="S348" s="237" t="s">
        <v>61</v>
      </c>
      <c r="T348" s="645" t="s">
        <v>61</v>
      </c>
      <c r="U348" s="237" t="s">
        <v>61</v>
      </c>
      <c r="V348" s="215" t="s">
        <v>61</v>
      </c>
      <c r="W348" s="877" t="s">
        <v>61</v>
      </c>
      <c r="X348" s="681" t="s">
        <v>61</v>
      </c>
      <c r="Y348" s="877" t="s">
        <v>61</v>
      </c>
      <c r="Z348" s="681" t="s">
        <v>61</v>
      </c>
      <c r="AA348" s="877" t="s">
        <v>61</v>
      </c>
      <c r="AB348" s="681" t="s">
        <v>61</v>
      </c>
      <c r="AC348" s="11" t="s">
        <v>61</v>
      </c>
      <c r="AD348" s="878"/>
      <c r="AE348" s="879"/>
      <c r="AF348" s="95" t="s">
        <v>61</v>
      </c>
      <c r="AG348" s="215" t="s">
        <v>61</v>
      </c>
      <c r="AH348" s="12">
        <v>2023</v>
      </c>
      <c r="AI348" s="95"/>
      <c r="AJ348" s="95"/>
      <c r="AK348" s="868" t="s">
        <v>165</v>
      </c>
      <c r="AL348" s="12">
        <v>1</v>
      </c>
      <c r="AM348" s="12">
        <f>VLOOKUP(A348,'CH1 graphs'!$G$1:$H$49,2,FALSE)</f>
        <v>1</v>
      </c>
      <c r="AN348" s="12"/>
      <c r="AO348" s="12"/>
      <c r="AQ348" s="12"/>
      <c r="AS348" s="12"/>
    </row>
    <row r="349" spans="1:45" hidden="1">
      <c r="A349" s="52" t="s">
        <v>381</v>
      </c>
      <c r="B349" s="58" t="s">
        <v>141</v>
      </c>
      <c r="C349" s="51">
        <v>2016</v>
      </c>
      <c r="D349" s="240" t="s">
        <v>168</v>
      </c>
      <c r="E349" s="52" t="s">
        <v>61</v>
      </c>
      <c r="F349" s="442" t="s">
        <v>61</v>
      </c>
      <c r="G349" s="52" t="s">
        <v>61</v>
      </c>
      <c r="H349" s="241" t="s">
        <v>169</v>
      </c>
      <c r="I349" s="53" t="s">
        <v>61</v>
      </c>
      <c r="J349" s="52" t="s">
        <v>61</v>
      </c>
      <c r="K349" s="52" t="s">
        <v>61</v>
      </c>
      <c r="L349" s="52" t="s">
        <v>61</v>
      </c>
      <c r="M349" s="451" t="s">
        <v>61</v>
      </c>
      <c r="N349" s="52" t="s">
        <v>61</v>
      </c>
      <c r="O349" s="103" t="s">
        <v>61</v>
      </c>
      <c r="P349" s="241" t="s">
        <v>61</v>
      </c>
      <c r="Q349" s="451" t="s">
        <v>61</v>
      </c>
      <c r="R349" s="58" t="s">
        <v>61</v>
      </c>
      <c r="S349" s="52" t="s">
        <v>61</v>
      </c>
      <c r="T349" s="58" t="s">
        <v>61</v>
      </c>
      <c r="U349" s="52" t="s">
        <v>61</v>
      </c>
      <c r="V349" s="58" t="s">
        <v>61</v>
      </c>
      <c r="W349" s="77" t="s">
        <v>61</v>
      </c>
      <c r="X349" s="133" t="s">
        <v>61</v>
      </c>
      <c r="Y349" s="77" t="s">
        <v>61</v>
      </c>
      <c r="Z349" s="133" t="s">
        <v>61</v>
      </c>
      <c r="AA349" s="77" t="s">
        <v>61</v>
      </c>
      <c r="AB349" s="133" t="s">
        <v>61</v>
      </c>
      <c r="AC349" t="s">
        <v>61</v>
      </c>
      <c r="AD349" s="52"/>
      <c r="AE349" s="58"/>
      <c r="AF349" s="58" t="s">
        <v>61</v>
      </c>
      <c r="AG349" s="58" t="s">
        <v>61</v>
      </c>
      <c r="AH349" s="863">
        <v>2017</v>
      </c>
      <c r="AI349" s="58"/>
      <c r="AJ349" s="58"/>
      <c r="AK349" s="241" t="s">
        <v>150</v>
      </c>
    </row>
    <row r="350" spans="1:45" hidden="1">
      <c r="A350" s="52" t="s">
        <v>381</v>
      </c>
      <c r="B350" s="58" t="s">
        <v>141</v>
      </c>
      <c r="C350" s="51">
        <v>2017</v>
      </c>
      <c r="D350" s="240" t="s">
        <v>168</v>
      </c>
      <c r="E350" s="52" t="s">
        <v>61</v>
      </c>
      <c r="F350" s="442" t="s">
        <v>61</v>
      </c>
      <c r="G350" s="52" t="s">
        <v>61</v>
      </c>
      <c r="H350" s="241" t="s">
        <v>169</v>
      </c>
      <c r="I350" s="53" t="s">
        <v>61</v>
      </c>
      <c r="J350" s="52" t="s">
        <v>61</v>
      </c>
      <c r="K350" s="52" t="s">
        <v>61</v>
      </c>
      <c r="L350" s="52" t="s">
        <v>61</v>
      </c>
      <c r="M350" s="451" t="s">
        <v>61</v>
      </c>
      <c r="N350" s="52" t="s">
        <v>61</v>
      </c>
      <c r="O350" s="103" t="s">
        <v>61</v>
      </c>
      <c r="P350" s="241" t="s">
        <v>61</v>
      </c>
      <c r="Q350" s="451" t="s">
        <v>61</v>
      </c>
      <c r="R350" s="58" t="s">
        <v>61</v>
      </c>
      <c r="S350" s="52" t="s">
        <v>61</v>
      </c>
      <c r="T350" s="58" t="s">
        <v>61</v>
      </c>
      <c r="U350" s="52" t="s">
        <v>61</v>
      </c>
      <c r="V350" s="58" t="s">
        <v>61</v>
      </c>
      <c r="W350" s="77" t="s">
        <v>61</v>
      </c>
      <c r="X350" s="133" t="s">
        <v>61</v>
      </c>
      <c r="Y350" s="77" t="s">
        <v>61</v>
      </c>
      <c r="Z350" s="133" t="s">
        <v>61</v>
      </c>
      <c r="AA350" s="77" t="s">
        <v>61</v>
      </c>
      <c r="AB350" s="133" t="s">
        <v>61</v>
      </c>
      <c r="AC350" t="s">
        <v>61</v>
      </c>
      <c r="AD350" s="52"/>
      <c r="AE350" s="58"/>
      <c r="AF350" s="58" t="s">
        <v>61</v>
      </c>
      <c r="AG350" s="58" t="s">
        <v>61</v>
      </c>
      <c r="AH350" s="58">
        <v>2018</v>
      </c>
      <c r="AI350" s="58"/>
      <c r="AJ350" s="58"/>
      <c r="AK350" s="241" t="s">
        <v>150</v>
      </c>
    </row>
    <row r="351" spans="1:45" hidden="1">
      <c r="A351" s="52" t="s">
        <v>381</v>
      </c>
      <c r="B351" s="58" t="s">
        <v>141</v>
      </c>
      <c r="C351" s="51">
        <v>2018</v>
      </c>
      <c r="D351" s="240" t="s">
        <v>168</v>
      </c>
      <c r="E351" s="52" t="s">
        <v>61</v>
      </c>
      <c r="F351" s="442" t="s">
        <v>61</v>
      </c>
      <c r="G351" s="52" t="s">
        <v>61</v>
      </c>
      <c r="H351" s="241" t="s">
        <v>169</v>
      </c>
      <c r="I351" s="53" t="s">
        <v>61</v>
      </c>
      <c r="J351" s="52" t="s">
        <v>61</v>
      </c>
      <c r="K351" s="52" t="s">
        <v>61</v>
      </c>
      <c r="L351" s="52" t="s">
        <v>61</v>
      </c>
      <c r="M351" s="451" t="s">
        <v>61</v>
      </c>
      <c r="N351" s="52" t="s">
        <v>61</v>
      </c>
      <c r="O351" s="103" t="s">
        <v>61</v>
      </c>
      <c r="P351" s="241" t="s">
        <v>61</v>
      </c>
      <c r="Q351" s="451" t="s">
        <v>61</v>
      </c>
      <c r="R351" s="58" t="s">
        <v>61</v>
      </c>
      <c r="S351" s="52" t="s">
        <v>61</v>
      </c>
      <c r="T351" s="58" t="s">
        <v>61</v>
      </c>
      <c r="U351" s="52" t="s">
        <v>61</v>
      </c>
      <c r="V351" s="58" t="s">
        <v>61</v>
      </c>
      <c r="W351" s="77" t="s">
        <v>61</v>
      </c>
      <c r="X351" s="133" t="s">
        <v>61</v>
      </c>
      <c r="Y351" s="77" t="s">
        <v>61</v>
      </c>
      <c r="Z351" s="133" t="s">
        <v>61</v>
      </c>
      <c r="AA351" s="77" t="s">
        <v>61</v>
      </c>
      <c r="AB351" s="133" t="s">
        <v>61</v>
      </c>
      <c r="AC351" t="s">
        <v>61</v>
      </c>
      <c r="AD351" s="52"/>
      <c r="AE351" s="58"/>
      <c r="AF351" s="58" t="s">
        <v>61</v>
      </c>
      <c r="AG351" s="58" t="s">
        <v>61</v>
      </c>
      <c r="AH351" s="58">
        <v>2019</v>
      </c>
      <c r="AI351" s="58"/>
      <c r="AJ351" s="58"/>
      <c r="AK351" s="241" t="s">
        <v>150</v>
      </c>
    </row>
    <row r="352" spans="1:45" hidden="1">
      <c r="A352" s="52" t="s">
        <v>381</v>
      </c>
      <c r="B352" s="58" t="s">
        <v>141</v>
      </c>
      <c r="C352" s="51">
        <v>2019</v>
      </c>
      <c r="D352" s="240" t="s">
        <v>168</v>
      </c>
      <c r="E352" s="52" t="s">
        <v>61</v>
      </c>
      <c r="F352" s="442" t="s">
        <v>61</v>
      </c>
      <c r="G352" s="52" t="s">
        <v>61</v>
      </c>
      <c r="H352" s="241" t="s">
        <v>169</v>
      </c>
      <c r="I352" s="53" t="s">
        <v>61</v>
      </c>
      <c r="J352" s="52" t="s">
        <v>61</v>
      </c>
      <c r="K352" s="52" t="s">
        <v>61</v>
      </c>
      <c r="L352" s="52" t="s">
        <v>61</v>
      </c>
      <c r="M352" s="451" t="s">
        <v>61</v>
      </c>
      <c r="N352" s="52" t="s">
        <v>61</v>
      </c>
      <c r="O352" s="103" t="s">
        <v>61</v>
      </c>
      <c r="P352" s="241" t="s">
        <v>61</v>
      </c>
      <c r="Q352" s="451" t="s">
        <v>61</v>
      </c>
      <c r="R352" s="58" t="s">
        <v>61</v>
      </c>
      <c r="S352" s="52" t="s">
        <v>61</v>
      </c>
      <c r="T352" s="58" t="s">
        <v>61</v>
      </c>
      <c r="U352" s="52" t="s">
        <v>61</v>
      </c>
      <c r="V352" s="58" t="s">
        <v>61</v>
      </c>
      <c r="W352" s="77" t="s">
        <v>61</v>
      </c>
      <c r="X352" s="133" t="s">
        <v>61</v>
      </c>
      <c r="Y352" s="77" t="s">
        <v>61</v>
      </c>
      <c r="Z352" s="133" t="s">
        <v>61</v>
      </c>
      <c r="AA352" s="77" t="s">
        <v>61</v>
      </c>
      <c r="AB352" s="133" t="s">
        <v>61</v>
      </c>
      <c r="AC352" t="s">
        <v>61</v>
      </c>
      <c r="AD352" s="52"/>
      <c r="AE352" s="58"/>
      <c r="AF352" s="58" t="s">
        <v>61</v>
      </c>
      <c r="AG352" s="58" t="s">
        <v>61</v>
      </c>
      <c r="AH352" s="58">
        <v>2020</v>
      </c>
      <c r="AI352" s="58"/>
      <c r="AJ352" s="58"/>
      <c r="AK352" s="241" t="s">
        <v>150</v>
      </c>
    </row>
    <row r="353" spans="1:45" hidden="1">
      <c r="A353" s="52" t="s">
        <v>381</v>
      </c>
      <c r="B353" s="58" t="s">
        <v>141</v>
      </c>
      <c r="C353" s="51">
        <v>2020</v>
      </c>
      <c r="D353" s="240" t="s">
        <v>168</v>
      </c>
      <c r="E353" s="52" t="s">
        <v>61</v>
      </c>
      <c r="F353" s="442" t="s">
        <v>61</v>
      </c>
      <c r="G353" s="52" t="s">
        <v>61</v>
      </c>
      <c r="H353" s="241" t="s">
        <v>169</v>
      </c>
      <c r="I353" s="53" t="s">
        <v>61</v>
      </c>
      <c r="J353" s="52" t="s">
        <v>61</v>
      </c>
      <c r="K353" s="52" t="s">
        <v>61</v>
      </c>
      <c r="L353" s="52" t="s">
        <v>61</v>
      </c>
      <c r="M353" s="451" t="s">
        <v>61</v>
      </c>
      <c r="N353" s="52" t="s">
        <v>61</v>
      </c>
      <c r="O353" s="103" t="s">
        <v>61</v>
      </c>
      <c r="P353" s="241" t="s">
        <v>61</v>
      </c>
      <c r="Q353" s="451" t="s">
        <v>61</v>
      </c>
      <c r="R353" s="58" t="s">
        <v>61</v>
      </c>
      <c r="S353" s="52" t="s">
        <v>61</v>
      </c>
      <c r="T353" s="58" t="s">
        <v>61</v>
      </c>
      <c r="U353" s="52" t="s">
        <v>61</v>
      </c>
      <c r="V353" s="58" t="s">
        <v>61</v>
      </c>
      <c r="W353" s="77" t="s">
        <v>61</v>
      </c>
      <c r="X353" s="133" t="s">
        <v>61</v>
      </c>
      <c r="Y353" s="77" t="s">
        <v>61</v>
      </c>
      <c r="Z353" s="133" t="s">
        <v>61</v>
      </c>
      <c r="AA353" s="77" t="s">
        <v>61</v>
      </c>
      <c r="AB353" s="133" t="s">
        <v>61</v>
      </c>
      <c r="AC353" t="s">
        <v>61</v>
      </c>
      <c r="AD353" s="52"/>
      <c r="AE353" s="58"/>
      <c r="AF353" s="58" t="s">
        <v>61</v>
      </c>
      <c r="AG353" s="58" t="s">
        <v>61</v>
      </c>
      <c r="AH353" s="58">
        <v>2021</v>
      </c>
      <c r="AI353" s="58"/>
      <c r="AJ353" s="58"/>
      <c r="AK353" s="241" t="s">
        <v>150</v>
      </c>
    </row>
    <row r="354" spans="1:45" hidden="1">
      <c r="A354" s="52" t="s">
        <v>381</v>
      </c>
      <c r="B354" s="58" t="s">
        <v>141</v>
      </c>
      <c r="C354" s="51">
        <v>2021</v>
      </c>
      <c r="D354" s="240" t="s">
        <v>142</v>
      </c>
      <c r="E354" s="104" t="s">
        <v>168</v>
      </c>
      <c r="F354" s="442" t="s">
        <v>61</v>
      </c>
      <c r="G354" s="52" t="s">
        <v>174</v>
      </c>
      <c r="H354" s="241" t="s">
        <v>382</v>
      </c>
      <c r="I354" s="53" t="s">
        <v>61</v>
      </c>
      <c r="J354" s="81" t="s">
        <v>61</v>
      </c>
      <c r="K354" s="81" t="s">
        <v>61</v>
      </c>
      <c r="L354" s="81" t="s">
        <v>61</v>
      </c>
      <c r="M354" s="81" t="s">
        <v>61</v>
      </c>
      <c r="N354" s="81" t="s">
        <v>61</v>
      </c>
      <c r="O354" s="81" t="s">
        <v>61</v>
      </c>
      <c r="P354" s="836" t="s">
        <v>61</v>
      </c>
      <c r="Q354" s="81" t="s">
        <v>61</v>
      </c>
      <c r="R354" s="82" t="s">
        <v>61</v>
      </c>
      <c r="S354" s="235" t="s">
        <v>61</v>
      </c>
      <c r="T354" s="644" t="s">
        <v>61</v>
      </c>
      <c r="U354" s="235" t="s">
        <v>61</v>
      </c>
      <c r="V354" s="82" t="s">
        <v>61</v>
      </c>
      <c r="W354" s="799" t="s">
        <v>61</v>
      </c>
      <c r="X354" s="643" t="s">
        <v>61</v>
      </c>
      <c r="Y354" s="799" t="s">
        <v>61</v>
      </c>
      <c r="Z354" s="643" t="s">
        <v>61</v>
      </c>
      <c r="AA354" s="799" t="s">
        <v>61</v>
      </c>
      <c r="AB354" s="643" t="s">
        <v>61</v>
      </c>
      <c r="AC354" t="s">
        <v>61</v>
      </c>
      <c r="AD354" s="81"/>
      <c r="AE354" s="82"/>
      <c r="AF354" s="58" t="s">
        <v>61</v>
      </c>
      <c r="AG354" s="82" t="s">
        <v>61</v>
      </c>
      <c r="AH354" s="58">
        <v>2022</v>
      </c>
      <c r="AI354" s="58"/>
      <c r="AJ354" s="58"/>
      <c r="AK354" s="241" t="s">
        <v>150</v>
      </c>
    </row>
    <row r="355" spans="1:45" s="11" customFormat="1" hidden="1">
      <c r="A355" s="96" t="s">
        <v>381</v>
      </c>
      <c r="B355" s="95" t="s">
        <v>141</v>
      </c>
      <c r="C355" s="47">
        <v>2022</v>
      </c>
      <c r="D355" s="867" t="s">
        <v>168</v>
      </c>
      <c r="E355" s="96" t="s">
        <v>61</v>
      </c>
      <c r="F355" s="671" t="s">
        <v>61</v>
      </c>
      <c r="G355" s="96" t="s">
        <v>61</v>
      </c>
      <c r="H355" s="868" t="s">
        <v>169</v>
      </c>
      <c r="I355" s="55" t="s">
        <v>61</v>
      </c>
      <c r="J355" s="96" t="s">
        <v>61</v>
      </c>
      <c r="K355" s="96" t="s">
        <v>61</v>
      </c>
      <c r="L355" s="96" t="s">
        <v>61</v>
      </c>
      <c r="M355" s="869" t="s">
        <v>61</v>
      </c>
      <c r="N355" s="96" t="s">
        <v>61</v>
      </c>
      <c r="O355" s="870" t="s">
        <v>61</v>
      </c>
      <c r="P355" s="868" t="s">
        <v>61</v>
      </c>
      <c r="Q355" s="869" t="s">
        <v>61</v>
      </c>
      <c r="R355" s="95" t="s">
        <v>61</v>
      </c>
      <c r="S355" s="96" t="s">
        <v>61</v>
      </c>
      <c r="T355" s="95" t="s">
        <v>61</v>
      </c>
      <c r="U355" s="96" t="s">
        <v>61</v>
      </c>
      <c r="V355" s="95" t="s">
        <v>61</v>
      </c>
      <c r="W355" s="694" t="s">
        <v>61</v>
      </c>
      <c r="X355" s="674" t="s">
        <v>61</v>
      </c>
      <c r="Y355" s="694" t="s">
        <v>61</v>
      </c>
      <c r="Z355" s="674" t="s">
        <v>61</v>
      </c>
      <c r="AA355" s="694" t="s">
        <v>61</v>
      </c>
      <c r="AB355" s="674" t="s">
        <v>61</v>
      </c>
      <c r="AC355" s="11" t="s">
        <v>61</v>
      </c>
      <c r="AD355" s="96"/>
      <c r="AE355" s="95"/>
      <c r="AF355" s="95" t="s">
        <v>61</v>
      </c>
      <c r="AG355" s="95" t="s">
        <v>61</v>
      </c>
      <c r="AH355" s="95">
        <v>2023</v>
      </c>
      <c r="AI355" s="95"/>
      <c r="AJ355" s="95"/>
      <c r="AK355" s="868" t="s">
        <v>150</v>
      </c>
      <c r="AL355" s="12"/>
      <c r="AM355" s="12"/>
      <c r="AN355" s="12"/>
      <c r="AO355" s="12"/>
      <c r="AQ355" s="12"/>
      <c r="AS355" s="12"/>
    </row>
    <row r="356" spans="1:45" hidden="1">
      <c r="A356" t="s">
        <v>383</v>
      </c>
      <c r="B356" s="1" t="s">
        <v>180</v>
      </c>
      <c r="C356" s="5">
        <v>2016</v>
      </c>
      <c r="D356" s="240" t="s">
        <v>168</v>
      </c>
      <c r="E356" s="52" t="s">
        <v>61</v>
      </c>
      <c r="F356" s="442" t="s">
        <v>61</v>
      </c>
      <c r="G356" s="52" t="s">
        <v>61</v>
      </c>
      <c r="H356" s="241" t="s">
        <v>169</v>
      </c>
      <c r="I356" s="53" t="s">
        <v>61</v>
      </c>
      <c r="J356" s="52" t="s">
        <v>61</v>
      </c>
      <c r="K356" s="52" t="s">
        <v>61</v>
      </c>
      <c r="L356" s="52" t="s">
        <v>61</v>
      </c>
      <c r="M356" s="451" t="s">
        <v>61</v>
      </c>
      <c r="N356" s="52" t="s">
        <v>61</v>
      </c>
      <c r="O356" s="103" t="s">
        <v>61</v>
      </c>
      <c r="P356" s="241" t="s">
        <v>61</v>
      </c>
      <c r="Q356" s="451" t="s">
        <v>61</v>
      </c>
      <c r="R356" s="58" t="s">
        <v>61</v>
      </c>
      <c r="S356" s="52" t="s">
        <v>61</v>
      </c>
      <c r="T356" s="58" t="s">
        <v>61</v>
      </c>
      <c r="U356" s="52" t="s">
        <v>61</v>
      </c>
      <c r="V356" s="58" t="s">
        <v>61</v>
      </c>
      <c r="W356" s="77" t="s">
        <v>61</v>
      </c>
      <c r="X356" s="133" t="s">
        <v>61</v>
      </c>
      <c r="Y356" s="77" t="s">
        <v>61</v>
      </c>
      <c r="Z356" s="133" t="s">
        <v>61</v>
      </c>
      <c r="AA356" s="77" t="s">
        <v>61</v>
      </c>
      <c r="AB356" s="133" t="s">
        <v>61</v>
      </c>
      <c r="AC356" t="s">
        <v>61</v>
      </c>
      <c r="AD356" s="52"/>
      <c r="AE356" s="58"/>
      <c r="AF356" s="58" t="s">
        <v>61</v>
      </c>
      <c r="AG356" s="58" t="s">
        <v>61</v>
      </c>
      <c r="AH356" s="1">
        <v>2017</v>
      </c>
      <c r="AK356" s="241" t="s">
        <v>150</v>
      </c>
    </row>
    <row r="357" spans="1:45" hidden="1">
      <c r="A357" t="s">
        <v>383</v>
      </c>
      <c r="B357" s="1" t="s">
        <v>180</v>
      </c>
      <c r="C357" s="5">
        <v>2017</v>
      </c>
      <c r="D357" s="240" t="s">
        <v>168</v>
      </c>
      <c r="E357" s="52" t="s">
        <v>61</v>
      </c>
      <c r="F357" s="442" t="s">
        <v>61</v>
      </c>
      <c r="G357" s="52" t="s">
        <v>61</v>
      </c>
      <c r="H357" s="241" t="s">
        <v>169</v>
      </c>
      <c r="I357" s="53" t="s">
        <v>61</v>
      </c>
      <c r="J357" s="52" t="s">
        <v>61</v>
      </c>
      <c r="K357" s="52" t="s">
        <v>61</v>
      </c>
      <c r="L357" s="52" t="s">
        <v>61</v>
      </c>
      <c r="M357" s="451" t="s">
        <v>61</v>
      </c>
      <c r="N357" s="52" t="s">
        <v>61</v>
      </c>
      <c r="O357" s="103" t="s">
        <v>61</v>
      </c>
      <c r="P357" s="241" t="s">
        <v>61</v>
      </c>
      <c r="Q357" s="451" t="s">
        <v>61</v>
      </c>
      <c r="R357" s="58" t="s">
        <v>61</v>
      </c>
      <c r="S357" s="52" t="s">
        <v>61</v>
      </c>
      <c r="T357" s="58" t="s">
        <v>61</v>
      </c>
      <c r="U357" s="52" t="s">
        <v>61</v>
      </c>
      <c r="V357" s="58" t="s">
        <v>61</v>
      </c>
      <c r="W357" s="77" t="s">
        <v>61</v>
      </c>
      <c r="X357" s="133" t="s">
        <v>61</v>
      </c>
      <c r="Y357" s="77" t="s">
        <v>61</v>
      </c>
      <c r="Z357" s="133" t="s">
        <v>61</v>
      </c>
      <c r="AA357" s="77" t="s">
        <v>61</v>
      </c>
      <c r="AB357" s="133" t="s">
        <v>61</v>
      </c>
      <c r="AC357" t="s">
        <v>61</v>
      </c>
      <c r="AD357" s="52"/>
      <c r="AE357" s="58"/>
      <c r="AF357" s="58" t="s">
        <v>61</v>
      </c>
      <c r="AG357" s="58" t="s">
        <v>61</v>
      </c>
      <c r="AH357" s="1">
        <v>2018</v>
      </c>
      <c r="AK357" s="241" t="s">
        <v>150</v>
      </c>
    </row>
    <row r="358" spans="1:45" hidden="1">
      <c r="A358" t="s">
        <v>383</v>
      </c>
      <c r="B358" s="1" t="s">
        <v>180</v>
      </c>
      <c r="C358" s="5">
        <v>2018</v>
      </c>
      <c r="D358" s="240" t="s">
        <v>168</v>
      </c>
      <c r="E358" s="52" t="s">
        <v>61</v>
      </c>
      <c r="F358" s="442" t="s">
        <v>61</v>
      </c>
      <c r="G358" s="52" t="s">
        <v>61</v>
      </c>
      <c r="H358" s="241" t="s">
        <v>169</v>
      </c>
      <c r="I358" s="53" t="s">
        <v>61</v>
      </c>
      <c r="J358" s="52" t="s">
        <v>61</v>
      </c>
      <c r="K358" s="52" t="s">
        <v>61</v>
      </c>
      <c r="L358" s="52" t="s">
        <v>61</v>
      </c>
      <c r="M358" s="451" t="s">
        <v>61</v>
      </c>
      <c r="N358" s="52" t="s">
        <v>61</v>
      </c>
      <c r="O358" s="103" t="s">
        <v>61</v>
      </c>
      <c r="P358" s="241" t="s">
        <v>61</v>
      </c>
      <c r="Q358" s="451" t="s">
        <v>61</v>
      </c>
      <c r="R358" s="58" t="s">
        <v>61</v>
      </c>
      <c r="S358" s="52" t="s">
        <v>61</v>
      </c>
      <c r="T358" s="58" t="s">
        <v>61</v>
      </c>
      <c r="U358" s="52" t="s">
        <v>61</v>
      </c>
      <c r="V358" s="58" t="s">
        <v>61</v>
      </c>
      <c r="W358" s="77" t="s">
        <v>61</v>
      </c>
      <c r="X358" s="133" t="s">
        <v>61</v>
      </c>
      <c r="Y358" s="77" t="s">
        <v>61</v>
      </c>
      <c r="Z358" s="133" t="s">
        <v>61</v>
      </c>
      <c r="AA358" s="77" t="s">
        <v>61</v>
      </c>
      <c r="AB358" s="133" t="s">
        <v>61</v>
      </c>
      <c r="AC358" t="s">
        <v>61</v>
      </c>
      <c r="AD358" s="52"/>
      <c r="AE358" s="58"/>
      <c r="AF358" s="58" t="s">
        <v>61</v>
      </c>
      <c r="AG358" s="58" t="s">
        <v>61</v>
      </c>
      <c r="AH358" s="1">
        <v>2019</v>
      </c>
      <c r="AK358" s="241" t="s">
        <v>150</v>
      </c>
    </row>
    <row r="359" spans="1:45" hidden="1">
      <c r="A359" t="s">
        <v>383</v>
      </c>
      <c r="B359" s="1" t="s">
        <v>180</v>
      </c>
      <c r="C359" s="5">
        <v>2019</v>
      </c>
      <c r="D359" s="240" t="s">
        <v>168</v>
      </c>
      <c r="E359" s="52" t="s">
        <v>61</v>
      </c>
      <c r="F359" s="442" t="s">
        <v>61</v>
      </c>
      <c r="G359" s="52" t="s">
        <v>61</v>
      </c>
      <c r="H359" s="241" t="s">
        <v>169</v>
      </c>
      <c r="I359" s="53" t="s">
        <v>61</v>
      </c>
      <c r="J359" s="52" t="s">
        <v>61</v>
      </c>
      <c r="K359" s="52" t="s">
        <v>61</v>
      </c>
      <c r="L359" s="52" t="s">
        <v>61</v>
      </c>
      <c r="M359" s="451" t="s">
        <v>61</v>
      </c>
      <c r="N359" s="52" t="s">
        <v>61</v>
      </c>
      <c r="O359" s="103" t="s">
        <v>61</v>
      </c>
      <c r="P359" s="241" t="s">
        <v>61</v>
      </c>
      <c r="Q359" s="451" t="s">
        <v>61</v>
      </c>
      <c r="R359" s="58" t="s">
        <v>61</v>
      </c>
      <c r="S359" s="52" t="s">
        <v>61</v>
      </c>
      <c r="T359" s="58" t="s">
        <v>61</v>
      </c>
      <c r="U359" s="52" t="s">
        <v>61</v>
      </c>
      <c r="V359" s="58" t="s">
        <v>61</v>
      </c>
      <c r="W359" s="77" t="s">
        <v>61</v>
      </c>
      <c r="X359" s="133" t="s">
        <v>61</v>
      </c>
      <c r="Y359" s="77" t="s">
        <v>61</v>
      </c>
      <c r="Z359" s="133" t="s">
        <v>61</v>
      </c>
      <c r="AA359" s="77" t="s">
        <v>61</v>
      </c>
      <c r="AB359" s="133" t="s">
        <v>61</v>
      </c>
      <c r="AC359" t="s">
        <v>61</v>
      </c>
      <c r="AD359" s="52"/>
      <c r="AE359" s="58"/>
      <c r="AF359" s="58" t="s">
        <v>61</v>
      </c>
      <c r="AG359" s="58" t="s">
        <v>61</v>
      </c>
      <c r="AH359" s="1">
        <v>2020</v>
      </c>
      <c r="AK359" s="241" t="s">
        <v>150</v>
      </c>
    </row>
    <row r="360" spans="1:45" hidden="1">
      <c r="A360" t="s">
        <v>383</v>
      </c>
      <c r="B360" s="1" t="s">
        <v>180</v>
      </c>
      <c r="C360" s="5">
        <v>2020</v>
      </c>
      <c r="D360" s="240" t="s">
        <v>168</v>
      </c>
      <c r="E360" s="52" t="s">
        <v>61</v>
      </c>
      <c r="F360" s="442" t="s">
        <v>61</v>
      </c>
      <c r="G360" s="52" t="s">
        <v>61</v>
      </c>
      <c r="H360" s="241" t="s">
        <v>169</v>
      </c>
      <c r="I360" s="53" t="s">
        <v>61</v>
      </c>
      <c r="J360" s="52" t="s">
        <v>61</v>
      </c>
      <c r="K360" s="52" t="s">
        <v>61</v>
      </c>
      <c r="L360" s="52" t="s">
        <v>61</v>
      </c>
      <c r="M360" s="451" t="s">
        <v>61</v>
      </c>
      <c r="N360" s="52" t="s">
        <v>61</v>
      </c>
      <c r="O360" s="103" t="s">
        <v>61</v>
      </c>
      <c r="P360" s="241" t="s">
        <v>61</v>
      </c>
      <c r="Q360" s="451" t="s">
        <v>61</v>
      </c>
      <c r="R360" s="58" t="s">
        <v>61</v>
      </c>
      <c r="S360" s="52" t="s">
        <v>61</v>
      </c>
      <c r="T360" s="58" t="s">
        <v>61</v>
      </c>
      <c r="U360" s="52" t="s">
        <v>61</v>
      </c>
      <c r="V360" s="58" t="s">
        <v>61</v>
      </c>
      <c r="W360" s="77" t="s">
        <v>61</v>
      </c>
      <c r="X360" s="133" t="s">
        <v>61</v>
      </c>
      <c r="Y360" s="77" t="s">
        <v>61</v>
      </c>
      <c r="Z360" s="133" t="s">
        <v>61</v>
      </c>
      <c r="AA360" s="77" t="s">
        <v>61</v>
      </c>
      <c r="AB360" s="133" t="s">
        <v>61</v>
      </c>
      <c r="AC360" t="s">
        <v>61</v>
      </c>
      <c r="AD360" s="52"/>
      <c r="AE360" s="58"/>
      <c r="AF360" s="58" t="s">
        <v>61</v>
      </c>
      <c r="AG360" s="58" t="s">
        <v>61</v>
      </c>
      <c r="AH360" s="1">
        <v>2021</v>
      </c>
      <c r="AK360" s="241" t="s">
        <v>150</v>
      </c>
    </row>
    <row r="361" spans="1:45" hidden="1">
      <c r="A361" t="s">
        <v>383</v>
      </c>
      <c r="B361" s="1" t="s">
        <v>180</v>
      </c>
      <c r="C361" s="5">
        <v>2021</v>
      </c>
      <c r="D361" s="240" t="s">
        <v>168</v>
      </c>
      <c r="E361" s="52" t="s">
        <v>61</v>
      </c>
      <c r="F361" s="442" t="s">
        <v>61</v>
      </c>
      <c r="G361" s="52" t="s">
        <v>61</v>
      </c>
      <c r="H361" s="241" t="s">
        <v>169</v>
      </c>
      <c r="I361" s="53" t="s">
        <v>61</v>
      </c>
      <c r="J361" s="52" t="s">
        <v>61</v>
      </c>
      <c r="K361" s="52" t="s">
        <v>61</v>
      </c>
      <c r="L361" s="52" t="s">
        <v>61</v>
      </c>
      <c r="M361" s="451" t="s">
        <v>61</v>
      </c>
      <c r="N361" s="52" t="s">
        <v>61</v>
      </c>
      <c r="O361" s="103" t="s">
        <v>61</v>
      </c>
      <c r="P361" s="241" t="s">
        <v>61</v>
      </c>
      <c r="Q361" s="451" t="s">
        <v>61</v>
      </c>
      <c r="R361" s="58" t="s">
        <v>61</v>
      </c>
      <c r="S361" s="52" t="s">
        <v>61</v>
      </c>
      <c r="T361" s="58" t="s">
        <v>61</v>
      </c>
      <c r="U361" s="52" t="s">
        <v>61</v>
      </c>
      <c r="V361" s="58" t="s">
        <v>61</v>
      </c>
      <c r="W361" s="77" t="s">
        <v>61</v>
      </c>
      <c r="X361" s="133" t="s">
        <v>61</v>
      </c>
      <c r="Y361" s="77" t="s">
        <v>61</v>
      </c>
      <c r="Z361" s="133" t="s">
        <v>61</v>
      </c>
      <c r="AA361" s="77" t="s">
        <v>61</v>
      </c>
      <c r="AB361" s="133" t="s">
        <v>61</v>
      </c>
      <c r="AC361" t="s">
        <v>61</v>
      </c>
      <c r="AD361" s="52"/>
      <c r="AE361" s="58"/>
      <c r="AF361" s="58" t="s">
        <v>61</v>
      </c>
      <c r="AG361" s="58" t="s">
        <v>61</v>
      </c>
      <c r="AH361" s="1">
        <v>2022</v>
      </c>
      <c r="AK361" s="241" t="s">
        <v>150</v>
      </c>
    </row>
    <row r="362" spans="1:45" s="11" customFormat="1" hidden="1">
      <c r="A362" s="11" t="s">
        <v>383</v>
      </c>
      <c r="B362" s="12" t="s">
        <v>180</v>
      </c>
      <c r="C362" s="4">
        <v>2022</v>
      </c>
      <c r="D362" s="867" t="s">
        <v>168</v>
      </c>
      <c r="E362" s="96" t="s">
        <v>61</v>
      </c>
      <c r="F362" s="671" t="s">
        <v>61</v>
      </c>
      <c r="G362" s="96" t="s">
        <v>61</v>
      </c>
      <c r="H362" s="868" t="s">
        <v>169</v>
      </c>
      <c r="I362" s="55" t="s">
        <v>61</v>
      </c>
      <c r="J362" s="96" t="s">
        <v>61</v>
      </c>
      <c r="K362" s="96" t="s">
        <v>61</v>
      </c>
      <c r="L362" s="96" t="s">
        <v>61</v>
      </c>
      <c r="M362" s="869" t="s">
        <v>61</v>
      </c>
      <c r="N362" s="96" t="s">
        <v>61</v>
      </c>
      <c r="O362" s="870" t="s">
        <v>61</v>
      </c>
      <c r="P362" s="868" t="s">
        <v>61</v>
      </c>
      <c r="Q362" s="869" t="s">
        <v>61</v>
      </c>
      <c r="R362" s="95" t="s">
        <v>61</v>
      </c>
      <c r="S362" s="96" t="s">
        <v>61</v>
      </c>
      <c r="T362" s="95" t="s">
        <v>61</v>
      </c>
      <c r="U362" s="96" t="s">
        <v>61</v>
      </c>
      <c r="V362" s="95" t="s">
        <v>61</v>
      </c>
      <c r="W362" s="694" t="s">
        <v>61</v>
      </c>
      <c r="X362" s="674" t="s">
        <v>61</v>
      </c>
      <c r="Y362" s="694" t="s">
        <v>61</v>
      </c>
      <c r="Z362" s="674" t="s">
        <v>61</v>
      </c>
      <c r="AA362" s="694" t="s">
        <v>61</v>
      </c>
      <c r="AB362" s="674" t="s">
        <v>61</v>
      </c>
      <c r="AC362" s="11" t="s">
        <v>61</v>
      </c>
      <c r="AD362" s="96"/>
      <c r="AE362" s="95"/>
      <c r="AF362" s="95" t="s">
        <v>61</v>
      </c>
      <c r="AG362" s="95" t="s">
        <v>61</v>
      </c>
      <c r="AH362" s="12">
        <v>2023</v>
      </c>
      <c r="AI362" s="95"/>
      <c r="AJ362" s="95"/>
      <c r="AK362" s="868" t="s">
        <v>150</v>
      </c>
      <c r="AL362" s="12"/>
      <c r="AM362" s="12"/>
      <c r="AN362" s="12"/>
      <c r="AO362" s="12"/>
      <c r="AQ362" s="12"/>
      <c r="AS362" s="12"/>
    </row>
    <row r="363" spans="1:45" hidden="1">
      <c r="A363" s="52" t="s">
        <v>54</v>
      </c>
      <c r="B363" s="58" t="s">
        <v>116</v>
      </c>
      <c r="C363" s="51">
        <v>2016</v>
      </c>
      <c r="D363" s="240" t="s">
        <v>142</v>
      </c>
      <c r="E363" s="52" t="s">
        <v>142</v>
      </c>
      <c r="F363" s="442" t="s">
        <v>168</v>
      </c>
      <c r="G363" s="52" t="s">
        <v>204</v>
      </c>
      <c r="H363" s="241" t="s">
        <v>304</v>
      </c>
      <c r="I363" s="53" t="s">
        <v>226</v>
      </c>
      <c r="J363" s="52"/>
      <c r="K363" s="52"/>
      <c r="L363" s="52"/>
      <c r="M363" s="73">
        <v>2039000</v>
      </c>
      <c r="N363" s="60">
        <v>1920098</v>
      </c>
      <c r="O363" s="67">
        <f>N363/M363</f>
        <v>0.94168612064737611</v>
      </c>
      <c r="P363" s="241" t="s">
        <v>305</v>
      </c>
      <c r="Q363" s="73">
        <v>64287.149999999994</v>
      </c>
      <c r="R363" s="63">
        <v>3.3481181689684586E-2</v>
      </c>
      <c r="S363" s="73">
        <v>1464810.19</v>
      </c>
      <c r="T363" s="63">
        <v>0.76288303513674816</v>
      </c>
      <c r="U363" s="73">
        <v>391000.66000000003</v>
      </c>
      <c r="V363" s="63">
        <v>0.2036357831735672</v>
      </c>
      <c r="W363" s="77">
        <v>64287.149999999994</v>
      </c>
      <c r="X363" s="133">
        <v>3.3481181689684586E-2</v>
      </c>
      <c r="Y363" s="77">
        <v>0</v>
      </c>
      <c r="Z363" s="133">
        <v>0</v>
      </c>
      <c r="AA363" s="77">
        <v>0</v>
      </c>
      <c r="AB363" s="133">
        <v>0</v>
      </c>
      <c r="AC363" t="s">
        <v>161</v>
      </c>
      <c r="AD363" s="52"/>
      <c r="AE363" s="58"/>
      <c r="AF363" s="58"/>
      <c r="AG363" s="63"/>
      <c r="AH363" s="863">
        <v>2017</v>
      </c>
      <c r="AI363" s="58"/>
      <c r="AJ363" s="58"/>
      <c r="AK363" s="241" t="s">
        <v>150</v>
      </c>
      <c r="AL363" s="1">
        <v>1</v>
      </c>
      <c r="AM363" s="1">
        <f>VLOOKUP(A363,'CH1 graphs'!$G$1:$H$49,2,FALSE)</f>
        <v>1</v>
      </c>
      <c r="AN363" s="1">
        <f>VLOOKUP(A363,'CH1 graphs'!$K$2:$L$23,2,FALSE)</f>
        <v>1</v>
      </c>
    </row>
    <row r="364" spans="1:45" hidden="1">
      <c r="A364" s="52" t="s">
        <v>54</v>
      </c>
      <c r="B364" s="58" t="s">
        <v>116</v>
      </c>
      <c r="C364" s="51">
        <v>2017</v>
      </c>
      <c r="D364" s="240" t="s">
        <v>142</v>
      </c>
      <c r="E364" s="52" t="s">
        <v>142</v>
      </c>
      <c r="F364" s="442" t="s">
        <v>168</v>
      </c>
      <c r="G364" s="52" t="s">
        <v>204</v>
      </c>
      <c r="H364" s="241" t="s">
        <v>205</v>
      </c>
      <c r="I364" s="53" t="s">
        <v>226</v>
      </c>
      <c r="J364" s="52"/>
      <c r="K364" s="52"/>
      <c r="L364" s="158">
        <v>42795</v>
      </c>
      <c r="M364" s="73">
        <v>1978000</v>
      </c>
      <c r="N364" s="60">
        <v>1687132</v>
      </c>
      <c r="O364" s="61">
        <v>0.85</v>
      </c>
      <c r="P364" s="241" t="s">
        <v>284</v>
      </c>
      <c r="Q364" s="73">
        <v>111645</v>
      </c>
      <c r="R364" s="63">
        <v>6.6174430927751951E-2</v>
      </c>
      <c r="S364" s="73">
        <v>1185125</v>
      </c>
      <c r="T364" s="63">
        <v>0.70244948231673632</v>
      </c>
      <c r="U364" s="73">
        <v>390362</v>
      </c>
      <c r="V364" s="63">
        <v>0.23137608675551172</v>
      </c>
      <c r="W364" s="77">
        <v>111645</v>
      </c>
      <c r="X364" s="133">
        <v>6.6174430927751951E-2</v>
      </c>
      <c r="Y364" s="77">
        <v>0</v>
      </c>
      <c r="Z364" s="133">
        <v>0</v>
      </c>
      <c r="AA364" s="77">
        <v>0</v>
      </c>
      <c r="AB364" s="133">
        <v>0</v>
      </c>
      <c r="AC364" t="s">
        <v>161</v>
      </c>
      <c r="AD364" s="52"/>
      <c r="AE364" s="58"/>
      <c r="AF364" s="58"/>
      <c r="AG364" s="63"/>
      <c r="AH364" s="58">
        <v>2018</v>
      </c>
      <c r="AI364" s="58"/>
      <c r="AJ364" s="58"/>
      <c r="AK364" s="241" t="s">
        <v>150</v>
      </c>
      <c r="AL364" s="1">
        <v>1</v>
      </c>
      <c r="AM364" s="1">
        <f>VLOOKUP(A364,'CH1 graphs'!$G$1:$H$49,2,FALSE)</f>
        <v>1</v>
      </c>
      <c r="AN364" s="1">
        <f>VLOOKUP(A364,'CH1 graphs'!$K$2:$L$23,2,FALSE)</f>
        <v>1</v>
      </c>
    </row>
    <row r="365" spans="1:45" hidden="1">
      <c r="A365" s="52" t="s">
        <v>54</v>
      </c>
      <c r="B365" s="58" t="s">
        <v>116</v>
      </c>
      <c r="C365" s="51">
        <v>2018</v>
      </c>
      <c r="D365" s="240" t="s">
        <v>142</v>
      </c>
      <c r="E365" s="52" t="s">
        <v>142</v>
      </c>
      <c r="F365" s="442" t="s">
        <v>168</v>
      </c>
      <c r="G365" s="52" t="s">
        <v>204</v>
      </c>
      <c r="H365" s="241" t="s">
        <v>205</v>
      </c>
      <c r="I365" s="53" t="s">
        <v>226</v>
      </c>
      <c r="J365" s="52"/>
      <c r="K365" s="52"/>
      <c r="L365" s="52"/>
      <c r="M365" s="437">
        <v>2163765</v>
      </c>
      <c r="N365" s="60">
        <v>1790903</v>
      </c>
      <c r="O365" s="61">
        <v>0.83</v>
      </c>
      <c r="P365" s="241" t="s">
        <v>307</v>
      </c>
      <c r="Q365" s="73">
        <v>102086</v>
      </c>
      <c r="R365" s="63">
        <v>5.7002528891849528E-2</v>
      </c>
      <c r="S365" s="73">
        <v>1315621</v>
      </c>
      <c r="T365" s="63">
        <v>0.73461320909060956</v>
      </c>
      <c r="U365" s="73">
        <v>373196</v>
      </c>
      <c r="V365" s="63">
        <v>0.20838426201754087</v>
      </c>
      <c r="W365" s="77">
        <v>98888</v>
      </c>
      <c r="X365" s="133">
        <v>5.5216837539498229E-2</v>
      </c>
      <c r="Y365" s="77">
        <v>3198</v>
      </c>
      <c r="Z365" s="133">
        <v>1.7856913523512999E-3</v>
      </c>
      <c r="AA365" s="77">
        <v>0</v>
      </c>
      <c r="AB365" s="133">
        <v>0</v>
      </c>
      <c r="AC365" t="s">
        <v>185</v>
      </c>
      <c r="AD365" s="442"/>
      <c r="AE365" s="241"/>
      <c r="AF365" s="58"/>
      <c r="AG365" s="63"/>
      <c r="AH365" s="58">
        <v>2019</v>
      </c>
      <c r="AI365" s="58"/>
      <c r="AJ365" s="58"/>
      <c r="AK365" s="241" t="s">
        <v>150</v>
      </c>
      <c r="AL365" s="1">
        <v>1</v>
      </c>
      <c r="AM365" s="1">
        <f>VLOOKUP(A365,'CH1 graphs'!$G$1:$H$49,2,FALSE)</f>
        <v>1</v>
      </c>
      <c r="AN365" s="1">
        <f>VLOOKUP(A365,'CH1 graphs'!$K$2:$L$23,2,FALSE)</f>
        <v>1</v>
      </c>
    </row>
    <row r="366" spans="1:45" hidden="1">
      <c r="A366" s="52" t="s">
        <v>54</v>
      </c>
      <c r="B366" s="58" t="s">
        <v>116</v>
      </c>
      <c r="C366" s="51">
        <v>2019</v>
      </c>
      <c r="D366" s="240" t="s">
        <v>142</v>
      </c>
      <c r="E366" s="52" t="s">
        <v>142</v>
      </c>
      <c r="F366" s="442" t="s">
        <v>168</v>
      </c>
      <c r="G366" s="52" t="s">
        <v>204</v>
      </c>
      <c r="H366" s="241" t="s">
        <v>306</v>
      </c>
      <c r="I366" s="53" t="s">
        <v>226</v>
      </c>
      <c r="J366" s="52"/>
      <c r="K366" s="52"/>
      <c r="L366" s="52"/>
      <c r="M366" s="73">
        <v>2203910.1123595508</v>
      </c>
      <c r="N366" s="60">
        <v>1961480</v>
      </c>
      <c r="O366" s="61">
        <f>N366/M366</f>
        <v>0.8899999999999999</v>
      </c>
      <c r="P366" s="241" t="s">
        <v>259</v>
      </c>
      <c r="Q366" s="73">
        <v>187564.46988868201</v>
      </c>
      <c r="R366" s="63">
        <v>0.1</v>
      </c>
      <c r="S366" s="73">
        <v>1331038.530111318</v>
      </c>
      <c r="T366" s="63">
        <v>0.67858888701965758</v>
      </c>
      <c r="U366" s="73">
        <v>442877</v>
      </c>
      <c r="V366" s="63">
        <v>0.23</v>
      </c>
      <c r="W366" s="77">
        <v>187564.46988868201</v>
      </c>
      <c r="X366" s="133">
        <v>0.1</v>
      </c>
      <c r="Y366" s="77">
        <v>0</v>
      </c>
      <c r="Z366" s="133">
        <v>0</v>
      </c>
      <c r="AA366" s="77">
        <v>0</v>
      </c>
      <c r="AB366" s="133">
        <v>0</v>
      </c>
      <c r="AC366" t="s">
        <v>185</v>
      </c>
      <c r="AD366" s="442"/>
      <c r="AE366" s="241"/>
      <c r="AF366" s="58"/>
      <c r="AG366" s="63"/>
      <c r="AH366" s="58">
        <v>2020</v>
      </c>
      <c r="AI366" s="58"/>
      <c r="AJ366" s="58"/>
      <c r="AK366" s="241" t="s">
        <v>150</v>
      </c>
      <c r="AL366" s="1">
        <v>1</v>
      </c>
      <c r="AM366" s="1">
        <f>VLOOKUP(A366,'CH1 graphs'!$G$1:$H$49,2,FALSE)</f>
        <v>1</v>
      </c>
      <c r="AN366" s="1">
        <f>VLOOKUP(A366,'CH1 graphs'!$K$2:$L$23,2,FALSE)</f>
        <v>1</v>
      </c>
    </row>
    <row r="367" spans="1:45" hidden="1">
      <c r="A367" s="52" t="s">
        <v>54</v>
      </c>
      <c r="B367" s="58" t="s">
        <v>116</v>
      </c>
      <c r="C367" s="51">
        <v>2020</v>
      </c>
      <c r="D367" s="240" t="s">
        <v>142</v>
      </c>
      <c r="E367" s="52" t="s">
        <v>142</v>
      </c>
      <c r="F367" s="442" t="s">
        <v>168</v>
      </c>
      <c r="G367" s="52" t="s">
        <v>204</v>
      </c>
      <c r="H367" s="241" t="s">
        <v>306</v>
      </c>
      <c r="I367" s="53" t="s">
        <v>226</v>
      </c>
      <c r="J367" s="52"/>
      <c r="K367" s="52"/>
      <c r="L367" s="158">
        <v>43891</v>
      </c>
      <c r="M367" s="73">
        <v>2455842.8835520805</v>
      </c>
      <c r="N367" s="59">
        <v>2455842.8835520805</v>
      </c>
      <c r="O367" s="61">
        <v>1</v>
      </c>
      <c r="P367" s="241" t="s">
        <v>240</v>
      </c>
      <c r="Q367" s="73">
        <v>136586.25948665637</v>
      </c>
      <c r="R367" s="63">
        <v>5.5616855785619652E-2</v>
      </c>
      <c r="S367" s="73">
        <v>1763268.2128397122</v>
      </c>
      <c r="T367" s="63">
        <v>0.71798901495251899</v>
      </c>
      <c r="U367" s="73">
        <v>555988.41122571193</v>
      </c>
      <c r="V367" s="63">
        <v>0.22639412926186131</v>
      </c>
      <c r="W367" s="77">
        <v>136586.25948665637</v>
      </c>
      <c r="X367" s="133">
        <v>5.5616855785619652E-2</v>
      </c>
      <c r="Y367" s="77">
        <v>0</v>
      </c>
      <c r="Z367" s="133">
        <v>0</v>
      </c>
      <c r="AA367" s="77">
        <v>0</v>
      </c>
      <c r="AB367" s="133">
        <v>0</v>
      </c>
      <c r="AC367" t="s">
        <v>185</v>
      </c>
      <c r="AD367" s="442"/>
      <c r="AE367" s="241"/>
      <c r="AF367" s="58" t="s">
        <v>228</v>
      </c>
      <c r="AG367" s="58"/>
      <c r="AH367" s="58">
        <v>2021</v>
      </c>
      <c r="AI367" s="58"/>
      <c r="AJ367" s="58"/>
      <c r="AK367" s="241" t="s">
        <v>150</v>
      </c>
      <c r="AL367" s="1">
        <v>1</v>
      </c>
      <c r="AM367" s="1">
        <f>VLOOKUP(A367,'CH1 graphs'!$G$1:$H$49,2,FALSE)</f>
        <v>1</v>
      </c>
      <c r="AN367" s="1">
        <f>VLOOKUP(A367,'CH1 graphs'!$K$2:$L$23,2,FALSE)</f>
        <v>1</v>
      </c>
    </row>
    <row r="368" spans="1:45" hidden="1">
      <c r="A368" s="52" t="s">
        <v>54</v>
      </c>
      <c r="B368" s="58" t="s">
        <v>116</v>
      </c>
      <c r="C368" s="51">
        <v>2021</v>
      </c>
      <c r="D368" s="240" t="s">
        <v>142</v>
      </c>
      <c r="E368" s="52" t="s">
        <v>142</v>
      </c>
      <c r="F368" s="442" t="s">
        <v>168</v>
      </c>
      <c r="G368" s="52" t="s">
        <v>204</v>
      </c>
      <c r="H368" s="241" t="s">
        <v>306</v>
      </c>
      <c r="I368" s="53" t="s">
        <v>226</v>
      </c>
      <c r="J368" s="52"/>
      <c r="K368" s="52"/>
      <c r="L368" s="52"/>
      <c r="M368" s="73">
        <v>2542054</v>
      </c>
      <c r="N368" s="60">
        <v>2455839</v>
      </c>
      <c r="O368" s="61">
        <v>0.96608451276015384</v>
      </c>
      <c r="P368" s="241" t="s">
        <v>287</v>
      </c>
      <c r="Q368" s="73">
        <v>113720</v>
      </c>
      <c r="R368" s="63">
        <v>4.6305967125695131E-2</v>
      </c>
      <c r="S368" s="73">
        <v>1855577</v>
      </c>
      <c r="T368" s="63">
        <v>0.75557762540622575</v>
      </c>
      <c r="U368" s="73">
        <v>486542</v>
      </c>
      <c r="V368" s="63">
        <v>0.19811640746807913</v>
      </c>
      <c r="W368" s="77">
        <v>113720</v>
      </c>
      <c r="X368" s="133">
        <v>4.6305967125695131E-2</v>
      </c>
      <c r="Y368" s="77">
        <v>0</v>
      </c>
      <c r="Z368" s="133">
        <v>0</v>
      </c>
      <c r="AA368" s="77">
        <v>0</v>
      </c>
      <c r="AB368" s="133">
        <v>0</v>
      </c>
      <c r="AC368" t="s">
        <v>161</v>
      </c>
      <c r="AD368" s="442"/>
      <c r="AE368" s="241"/>
      <c r="AF368" s="58"/>
      <c r="AG368" s="58"/>
      <c r="AH368" s="58">
        <v>2022</v>
      </c>
      <c r="AI368" s="58"/>
      <c r="AJ368" s="58"/>
      <c r="AK368" s="241" t="s">
        <v>150</v>
      </c>
      <c r="AL368" s="1">
        <v>1</v>
      </c>
      <c r="AM368" s="1">
        <f>VLOOKUP(A368,'CH1 graphs'!$G$1:$H$49,2,FALSE)</f>
        <v>1</v>
      </c>
      <c r="AN368" s="1">
        <f>VLOOKUP(A368,'CH1 graphs'!$K$2:$L$23,2,FALSE)</f>
        <v>1</v>
      </c>
      <c r="AQ368" s="42"/>
    </row>
    <row r="369" spans="1:45" hidden="1">
      <c r="A369" s="52" t="s">
        <v>54</v>
      </c>
      <c r="B369" s="58" t="s">
        <v>116</v>
      </c>
      <c r="C369" s="51">
        <v>2022</v>
      </c>
      <c r="D369" s="240" t="s">
        <v>142</v>
      </c>
      <c r="E369" s="52" t="s">
        <v>142</v>
      </c>
      <c r="F369" s="442" t="s">
        <v>330</v>
      </c>
      <c r="G369" s="52" t="s">
        <v>204</v>
      </c>
      <c r="H369" s="241" t="s">
        <v>306</v>
      </c>
      <c r="I369" s="53" t="s">
        <v>226</v>
      </c>
      <c r="J369" s="73"/>
      <c r="K369" s="233"/>
      <c r="L369" s="52"/>
      <c r="M369" s="73">
        <v>2444250</v>
      </c>
      <c r="N369" s="60">
        <v>2444250</v>
      </c>
      <c r="O369" s="61">
        <v>1</v>
      </c>
      <c r="P369" s="241" t="s">
        <v>270</v>
      </c>
      <c r="Q369" s="73">
        <v>207666.33000000002</v>
      </c>
      <c r="R369" s="63">
        <v>8.496116600184106E-2</v>
      </c>
      <c r="S369" s="73">
        <v>1651833.7999999998</v>
      </c>
      <c r="T369" s="63">
        <v>0.67580394804132138</v>
      </c>
      <c r="U369" s="73">
        <v>584749.87</v>
      </c>
      <c r="V369" s="63">
        <v>0.23923488595683748</v>
      </c>
      <c r="W369" s="77">
        <v>201062.28000000003</v>
      </c>
      <c r="X369" s="133">
        <v>8.2259294262043578E-2</v>
      </c>
      <c r="Y369" s="77">
        <v>6604.0499999999993</v>
      </c>
      <c r="Z369" s="133">
        <v>2.7018717397974835E-3</v>
      </c>
      <c r="AA369" s="77">
        <v>0</v>
      </c>
      <c r="AB369" s="133">
        <v>0</v>
      </c>
      <c r="AC369" t="s">
        <v>161</v>
      </c>
      <c r="AD369" s="52"/>
      <c r="AE369" s="58"/>
      <c r="AF369" s="58" t="s">
        <v>149</v>
      </c>
      <c r="AH369" s="58">
        <v>2023</v>
      </c>
      <c r="AI369" s="58"/>
      <c r="AJ369" s="58"/>
      <c r="AK369" s="241" t="s">
        <v>150</v>
      </c>
      <c r="AL369" s="1">
        <v>1</v>
      </c>
      <c r="AM369" s="1">
        <f>VLOOKUP(A369,'CH1 graphs'!$G$1:$H$49,2,FALSE)</f>
        <v>1</v>
      </c>
      <c r="AN369" s="1">
        <f>VLOOKUP(A369,'CH1 graphs'!$K$2:$L$23,2,FALSE)</f>
        <v>1</v>
      </c>
      <c r="AP369" s="330">
        <f>Q369-Q368</f>
        <v>93946.330000000016</v>
      </c>
      <c r="AQ369" s="42">
        <f>(Q369-Q368)/Q368</f>
        <v>0.82611967991558233</v>
      </c>
      <c r="AR369">
        <f>Y369-Y368</f>
        <v>6604.0499999999993</v>
      </c>
      <c r="AS369" s="1" t="e">
        <f>AR369/Y368</f>
        <v>#DIV/0!</v>
      </c>
    </row>
    <row r="370" spans="1:45" s="11" customFormat="1" hidden="1">
      <c r="A370" s="96" t="s">
        <v>54</v>
      </c>
      <c r="B370" s="95" t="s">
        <v>116</v>
      </c>
      <c r="C370" s="47">
        <v>2023</v>
      </c>
      <c r="D370" s="867" t="s">
        <v>142</v>
      </c>
      <c r="E370" s="197" t="s">
        <v>142</v>
      </c>
      <c r="F370" s="671" t="s">
        <v>330</v>
      </c>
      <c r="G370" s="96" t="s">
        <v>204</v>
      </c>
      <c r="H370" s="868" t="s">
        <v>306</v>
      </c>
      <c r="I370" s="55" t="s">
        <v>226</v>
      </c>
      <c r="J370" s="419"/>
      <c r="K370" s="96"/>
      <c r="L370" s="96"/>
      <c r="M370" s="419">
        <v>2444250</v>
      </c>
      <c r="N370" s="419">
        <v>2444250</v>
      </c>
      <c r="O370" s="97">
        <v>1</v>
      </c>
      <c r="P370" s="868" t="s">
        <v>271</v>
      </c>
      <c r="Q370" s="419">
        <v>319627.55</v>
      </c>
      <c r="R370" s="148">
        <v>0.13076712693055129</v>
      </c>
      <c r="S370" s="419">
        <v>1352045.7699999998</v>
      </c>
      <c r="T370" s="148">
        <v>0.55315363403907125</v>
      </c>
      <c r="U370" s="419">
        <v>772576.68</v>
      </c>
      <c r="V370" s="148">
        <v>0.31607923903037743</v>
      </c>
      <c r="W370" s="694">
        <v>300100.69999999995</v>
      </c>
      <c r="X370" s="674">
        <v>0.12277823463230028</v>
      </c>
      <c r="Y370" s="694">
        <v>19526.850000000002</v>
      </c>
      <c r="Z370" s="674">
        <v>7.9888922982509977E-3</v>
      </c>
      <c r="AA370" s="694">
        <v>0</v>
      </c>
      <c r="AB370" s="674">
        <v>0</v>
      </c>
      <c r="AC370" s="11" t="s">
        <v>161</v>
      </c>
      <c r="AD370" s="96"/>
      <c r="AE370" s="95"/>
      <c r="AF370" s="95" t="s">
        <v>149</v>
      </c>
      <c r="AG370" s="12"/>
      <c r="AH370" s="95">
        <v>2023</v>
      </c>
      <c r="AI370" s="95"/>
      <c r="AJ370" s="95"/>
      <c r="AK370" s="868" t="s">
        <v>165</v>
      </c>
      <c r="AL370" s="12">
        <v>1</v>
      </c>
      <c r="AM370" s="12">
        <f>VLOOKUP(A370,'CH1 graphs'!$G$1:$H$49,2,FALSE)</f>
        <v>1</v>
      </c>
      <c r="AN370" s="12">
        <f>VLOOKUP(A370,'CH1 graphs'!$K$2:$L$23,2,FALSE)</f>
        <v>1</v>
      </c>
      <c r="AO370" s="12"/>
      <c r="AQ370" s="12"/>
      <c r="AS370" s="12"/>
    </row>
    <row r="371" spans="1:45" hidden="1">
      <c r="A371" t="s">
        <v>384</v>
      </c>
      <c r="B371" s="1" t="s">
        <v>167</v>
      </c>
      <c r="C371" s="5">
        <v>2016</v>
      </c>
      <c r="D371" s="240" t="s">
        <v>168</v>
      </c>
      <c r="E371" s="52" t="s">
        <v>61</v>
      </c>
      <c r="F371" s="442" t="s">
        <v>61</v>
      </c>
      <c r="G371" s="52" t="s">
        <v>61</v>
      </c>
      <c r="H371" s="241" t="s">
        <v>169</v>
      </c>
      <c r="I371" s="53" t="s">
        <v>61</v>
      </c>
      <c r="J371" s="52" t="s">
        <v>61</v>
      </c>
      <c r="K371" s="52" t="s">
        <v>61</v>
      </c>
      <c r="L371" s="52" t="s">
        <v>61</v>
      </c>
      <c r="M371" s="451" t="s">
        <v>61</v>
      </c>
      <c r="N371" s="52" t="s">
        <v>61</v>
      </c>
      <c r="O371" s="103" t="s">
        <v>61</v>
      </c>
      <c r="P371" s="241" t="s">
        <v>61</v>
      </c>
      <c r="Q371" s="451" t="s">
        <v>61</v>
      </c>
      <c r="R371" s="58" t="s">
        <v>61</v>
      </c>
      <c r="S371" s="52" t="s">
        <v>61</v>
      </c>
      <c r="T371" s="58" t="s">
        <v>61</v>
      </c>
      <c r="U371" s="52" t="s">
        <v>61</v>
      </c>
      <c r="V371" s="58" t="s">
        <v>61</v>
      </c>
      <c r="W371" s="77" t="s">
        <v>61</v>
      </c>
      <c r="X371" s="133" t="s">
        <v>61</v>
      </c>
      <c r="Y371" s="77" t="s">
        <v>61</v>
      </c>
      <c r="Z371" s="133" t="s">
        <v>61</v>
      </c>
      <c r="AA371" s="77" t="s">
        <v>61</v>
      </c>
      <c r="AB371" s="133" t="s">
        <v>61</v>
      </c>
      <c r="AC371" t="s">
        <v>61</v>
      </c>
      <c r="AD371" s="52"/>
      <c r="AE371" s="58"/>
      <c r="AF371" s="58" t="s">
        <v>61</v>
      </c>
      <c r="AG371" s="58" t="s">
        <v>61</v>
      </c>
      <c r="AH371" s="1">
        <v>2017</v>
      </c>
      <c r="AK371" s="241" t="s">
        <v>150</v>
      </c>
    </row>
    <row r="372" spans="1:45" hidden="1">
      <c r="A372" t="s">
        <v>384</v>
      </c>
      <c r="B372" s="1" t="s">
        <v>167</v>
      </c>
      <c r="C372" s="5">
        <v>2017</v>
      </c>
      <c r="D372" s="240" t="s">
        <v>168</v>
      </c>
      <c r="E372" s="52" t="s">
        <v>61</v>
      </c>
      <c r="F372" s="442" t="s">
        <v>61</v>
      </c>
      <c r="G372" s="52" t="s">
        <v>61</v>
      </c>
      <c r="H372" s="241" t="s">
        <v>169</v>
      </c>
      <c r="I372" s="53" t="s">
        <v>61</v>
      </c>
      <c r="J372" s="52" t="s">
        <v>61</v>
      </c>
      <c r="K372" s="52" t="s">
        <v>61</v>
      </c>
      <c r="L372" s="52" t="s">
        <v>61</v>
      </c>
      <c r="M372" s="451" t="s">
        <v>61</v>
      </c>
      <c r="N372" s="52" t="s">
        <v>61</v>
      </c>
      <c r="O372" s="103" t="s">
        <v>61</v>
      </c>
      <c r="P372" s="241" t="s">
        <v>61</v>
      </c>
      <c r="Q372" s="451" t="s">
        <v>61</v>
      </c>
      <c r="R372" s="58" t="s">
        <v>61</v>
      </c>
      <c r="S372" s="52" t="s">
        <v>61</v>
      </c>
      <c r="T372" s="58" t="s">
        <v>61</v>
      </c>
      <c r="U372" s="52" t="s">
        <v>61</v>
      </c>
      <c r="V372" s="58" t="s">
        <v>61</v>
      </c>
      <c r="W372" s="77" t="s">
        <v>61</v>
      </c>
      <c r="X372" s="133" t="s">
        <v>61</v>
      </c>
      <c r="Y372" s="77" t="s">
        <v>61</v>
      </c>
      <c r="Z372" s="133" t="s">
        <v>61</v>
      </c>
      <c r="AA372" s="77" t="s">
        <v>61</v>
      </c>
      <c r="AB372" s="133" t="s">
        <v>61</v>
      </c>
      <c r="AC372" t="s">
        <v>61</v>
      </c>
      <c r="AD372" s="52"/>
      <c r="AE372" s="58"/>
      <c r="AF372" s="58" t="s">
        <v>61</v>
      </c>
      <c r="AG372" s="58" t="s">
        <v>61</v>
      </c>
      <c r="AH372" s="1">
        <v>2018</v>
      </c>
      <c r="AK372" s="241" t="s">
        <v>150</v>
      </c>
    </row>
    <row r="373" spans="1:45" hidden="1">
      <c r="A373" t="s">
        <v>384</v>
      </c>
      <c r="B373" s="1" t="s">
        <v>167</v>
      </c>
      <c r="C373" s="5">
        <v>2018</v>
      </c>
      <c r="D373" s="240" t="s">
        <v>168</v>
      </c>
      <c r="E373" s="52" t="s">
        <v>61</v>
      </c>
      <c r="F373" s="442" t="s">
        <v>61</v>
      </c>
      <c r="G373" s="52" t="s">
        <v>61</v>
      </c>
      <c r="H373" s="241" t="s">
        <v>169</v>
      </c>
      <c r="I373" s="53" t="s">
        <v>61</v>
      </c>
      <c r="J373" s="52" t="s">
        <v>61</v>
      </c>
      <c r="K373" s="52" t="s">
        <v>61</v>
      </c>
      <c r="L373" s="52" t="s">
        <v>61</v>
      </c>
      <c r="M373" s="451" t="s">
        <v>61</v>
      </c>
      <c r="N373" s="52" t="s">
        <v>61</v>
      </c>
      <c r="O373" s="103" t="s">
        <v>61</v>
      </c>
      <c r="P373" s="241" t="s">
        <v>61</v>
      </c>
      <c r="Q373" s="451" t="s">
        <v>61</v>
      </c>
      <c r="R373" s="58" t="s">
        <v>61</v>
      </c>
      <c r="S373" s="52" t="s">
        <v>61</v>
      </c>
      <c r="T373" s="58" t="s">
        <v>61</v>
      </c>
      <c r="U373" s="52" t="s">
        <v>61</v>
      </c>
      <c r="V373" s="58" t="s">
        <v>61</v>
      </c>
      <c r="W373" s="77" t="s">
        <v>61</v>
      </c>
      <c r="X373" s="133" t="s">
        <v>61</v>
      </c>
      <c r="Y373" s="77" t="s">
        <v>61</v>
      </c>
      <c r="Z373" s="133" t="s">
        <v>61</v>
      </c>
      <c r="AA373" s="77" t="s">
        <v>61</v>
      </c>
      <c r="AB373" s="133" t="s">
        <v>61</v>
      </c>
      <c r="AC373" t="s">
        <v>61</v>
      </c>
      <c r="AD373" s="52"/>
      <c r="AE373" s="58"/>
      <c r="AF373" s="58" t="s">
        <v>61</v>
      </c>
      <c r="AG373" s="58" t="s">
        <v>61</v>
      </c>
      <c r="AH373" s="1">
        <v>2019</v>
      </c>
      <c r="AK373" s="241" t="s">
        <v>150</v>
      </c>
    </row>
    <row r="374" spans="1:45" hidden="1">
      <c r="A374" t="s">
        <v>384</v>
      </c>
      <c r="B374" s="1" t="s">
        <v>167</v>
      </c>
      <c r="C374" s="5">
        <v>2019</v>
      </c>
      <c r="D374" s="240" t="s">
        <v>168</v>
      </c>
      <c r="E374" s="52" t="s">
        <v>61</v>
      </c>
      <c r="F374" s="442" t="s">
        <v>61</v>
      </c>
      <c r="G374" s="52" t="s">
        <v>61</v>
      </c>
      <c r="H374" s="241" t="s">
        <v>169</v>
      </c>
      <c r="I374" s="53" t="s">
        <v>61</v>
      </c>
      <c r="J374" s="52" t="s">
        <v>61</v>
      </c>
      <c r="K374" s="52" t="s">
        <v>61</v>
      </c>
      <c r="L374" s="52" t="s">
        <v>61</v>
      </c>
      <c r="M374" s="451" t="s">
        <v>61</v>
      </c>
      <c r="N374" s="52" t="s">
        <v>61</v>
      </c>
      <c r="O374" s="103" t="s">
        <v>61</v>
      </c>
      <c r="P374" s="241" t="s">
        <v>61</v>
      </c>
      <c r="Q374" s="451" t="s">
        <v>61</v>
      </c>
      <c r="R374" s="58" t="s">
        <v>61</v>
      </c>
      <c r="S374" s="52" t="s">
        <v>61</v>
      </c>
      <c r="T374" s="58" t="s">
        <v>61</v>
      </c>
      <c r="U374" s="52" t="s">
        <v>61</v>
      </c>
      <c r="V374" s="58" t="s">
        <v>61</v>
      </c>
      <c r="W374" s="77" t="s">
        <v>61</v>
      </c>
      <c r="X374" s="133" t="s">
        <v>61</v>
      </c>
      <c r="Y374" s="77" t="s">
        <v>61</v>
      </c>
      <c r="Z374" s="133" t="s">
        <v>61</v>
      </c>
      <c r="AA374" s="77" t="s">
        <v>61</v>
      </c>
      <c r="AB374" s="133" t="s">
        <v>61</v>
      </c>
      <c r="AC374" t="s">
        <v>61</v>
      </c>
      <c r="AD374" s="52"/>
      <c r="AE374" s="58"/>
      <c r="AF374" s="58" t="s">
        <v>61</v>
      </c>
      <c r="AG374" s="58" t="s">
        <v>61</v>
      </c>
      <c r="AH374" s="1">
        <v>2020</v>
      </c>
      <c r="AK374" s="241" t="s">
        <v>150</v>
      </c>
    </row>
    <row r="375" spans="1:45" hidden="1">
      <c r="A375" t="s">
        <v>384</v>
      </c>
      <c r="B375" s="1" t="s">
        <v>167</v>
      </c>
      <c r="C375" s="5">
        <v>2020</v>
      </c>
      <c r="D375" s="240" t="s">
        <v>168</v>
      </c>
      <c r="E375" s="52" t="s">
        <v>61</v>
      </c>
      <c r="F375" s="442" t="s">
        <v>61</v>
      </c>
      <c r="G375" s="52" t="s">
        <v>61</v>
      </c>
      <c r="H375" s="241" t="s">
        <v>169</v>
      </c>
      <c r="I375" s="53" t="s">
        <v>61</v>
      </c>
      <c r="J375" s="52" t="s">
        <v>61</v>
      </c>
      <c r="K375" s="52" t="s">
        <v>61</v>
      </c>
      <c r="L375" s="52" t="s">
        <v>61</v>
      </c>
      <c r="M375" s="451" t="s">
        <v>61</v>
      </c>
      <c r="N375" s="52" t="s">
        <v>61</v>
      </c>
      <c r="O375" s="103" t="s">
        <v>61</v>
      </c>
      <c r="P375" s="241" t="s">
        <v>61</v>
      </c>
      <c r="Q375" s="451" t="s">
        <v>61</v>
      </c>
      <c r="R375" s="58" t="s">
        <v>61</v>
      </c>
      <c r="S375" s="52" t="s">
        <v>61</v>
      </c>
      <c r="T375" s="58" t="s">
        <v>61</v>
      </c>
      <c r="U375" s="52" t="s">
        <v>61</v>
      </c>
      <c r="V375" s="58" t="s">
        <v>61</v>
      </c>
      <c r="W375" s="77" t="s">
        <v>61</v>
      </c>
      <c r="X375" s="133" t="s">
        <v>61</v>
      </c>
      <c r="Y375" s="77" t="s">
        <v>61</v>
      </c>
      <c r="Z375" s="133" t="s">
        <v>61</v>
      </c>
      <c r="AA375" s="77" t="s">
        <v>61</v>
      </c>
      <c r="AB375" s="133" t="s">
        <v>61</v>
      </c>
      <c r="AC375" t="s">
        <v>61</v>
      </c>
      <c r="AD375" s="52"/>
      <c r="AE375" s="58"/>
      <c r="AF375" s="58" t="s">
        <v>61</v>
      </c>
      <c r="AG375" s="58" t="s">
        <v>61</v>
      </c>
      <c r="AH375" s="1">
        <v>2021</v>
      </c>
      <c r="AK375" s="241" t="s">
        <v>150</v>
      </c>
    </row>
    <row r="376" spans="1:45" hidden="1">
      <c r="A376" t="s">
        <v>384</v>
      </c>
      <c r="B376" s="1" t="s">
        <v>167</v>
      </c>
      <c r="C376" s="5">
        <v>2021</v>
      </c>
      <c r="D376" s="240" t="s">
        <v>168</v>
      </c>
      <c r="E376" s="52" t="s">
        <v>61</v>
      </c>
      <c r="F376" s="442" t="s">
        <v>61</v>
      </c>
      <c r="G376" s="52" t="s">
        <v>61</v>
      </c>
      <c r="H376" s="241" t="s">
        <v>169</v>
      </c>
      <c r="I376" s="53" t="s">
        <v>61</v>
      </c>
      <c r="J376" s="52" t="s">
        <v>61</v>
      </c>
      <c r="K376" s="52" t="s">
        <v>61</v>
      </c>
      <c r="L376" s="52" t="s">
        <v>61</v>
      </c>
      <c r="M376" s="451" t="s">
        <v>61</v>
      </c>
      <c r="N376" s="52" t="s">
        <v>61</v>
      </c>
      <c r="O376" s="103" t="s">
        <v>61</v>
      </c>
      <c r="P376" s="241" t="s">
        <v>61</v>
      </c>
      <c r="Q376" s="451" t="s">
        <v>61</v>
      </c>
      <c r="R376" s="58" t="s">
        <v>61</v>
      </c>
      <c r="S376" s="52" t="s">
        <v>61</v>
      </c>
      <c r="T376" s="58" t="s">
        <v>61</v>
      </c>
      <c r="U376" s="52" t="s">
        <v>61</v>
      </c>
      <c r="V376" s="58" t="s">
        <v>61</v>
      </c>
      <c r="W376" s="77" t="s">
        <v>61</v>
      </c>
      <c r="X376" s="133" t="s">
        <v>61</v>
      </c>
      <c r="Y376" s="77" t="s">
        <v>61</v>
      </c>
      <c r="Z376" s="133" t="s">
        <v>61</v>
      </c>
      <c r="AA376" s="77" t="s">
        <v>61</v>
      </c>
      <c r="AB376" s="133" t="s">
        <v>61</v>
      </c>
      <c r="AC376" t="s">
        <v>61</v>
      </c>
      <c r="AD376" s="52"/>
      <c r="AE376" s="58"/>
      <c r="AF376" s="58" t="s">
        <v>61</v>
      </c>
      <c r="AG376" s="58" t="s">
        <v>61</v>
      </c>
      <c r="AH376" s="1">
        <v>2022</v>
      </c>
      <c r="AK376" s="241" t="s">
        <v>150</v>
      </c>
    </row>
    <row r="377" spans="1:45" s="11" customFormat="1" hidden="1">
      <c r="A377" s="11" t="s">
        <v>384</v>
      </c>
      <c r="B377" s="12" t="s">
        <v>167</v>
      </c>
      <c r="C377" s="4">
        <v>2022</v>
      </c>
      <c r="D377" s="867" t="s">
        <v>168</v>
      </c>
      <c r="E377" s="96" t="s">
        <v>61</v>
      </c>
      <c r="F377" s="671" t="s">
        <v>61</v>
      </c>
      <c r="G377" s="96" t="s">
        <v>61</v>
      </c>
      <c r="H377" s="868" t="s">
        <v>169</v>
      </c>
      <c r="I377" s="55" t="s">
        <v>61</v>
      </c>
      <c r="J377" s="96" t="s">
        <v>61</v>
      </c>
      <c r="K377" s="96" t="s">
        <v>61</v>
      </c>
      <c r="L377" s="96" t="s">
        <v>61</v>
      </c>
      <c r="M377" s="869" t="s">
        <v>61</v>
      </c>
      <c r="N377" s="96" t="s">
        <v>61</v>
      </c>
      <c r="O377" s="870" t="s">
        <v>61</v>
      </c>
      <c r="P377" s="868" t="s">
        <v>61</v>
      </c>
      <c r="Q377" s="869" t="s">
        <v>61</v>
      </c>
      <c r="R377" s="95" t="s">
        <v>61</v>
      </c>
      <c r="S377" s="96" t="s">
        <v>61</v>
      </c>
      <c r="T377" s="95" t="s">
        <v>61</v>
      </c>
      <c r="U377" s="96" t="s">
        <v>61</v>
      </c>
      <c r="V377" s="95" t="s">
        <v>61</v>
      </c>
      <c r="W377" s="694" t="s">
        <v>61</v>
      </c>
      <c r="X377" s="674" t="s">
        <v>61</v>
      </c>
      <c r="Y377" s="694" t="s">
        <v>61</v>
      </c>
      <c r="Z377" s="674" t="s">
        <v>61</v>
      </c>
      <c r="AA377" s="694" t="s">
        <v>61</v>
      </c>
      <c r="AB377" s="674" t="s">
        <v>61</v>
      </c>
      <c r="AC377" s="11" t="s">
        <v>61</v>
      </c>
      <c r="AD377" s="96"/>
      <c r="AE377" s="95"/>
      <c r="AF377" s="95" t="s">
        <v>61</v>
      </c>
      <c r="AG377" s="95" t="s">
        <v>61</v>
      </c>
      <c r="AH377" s="12">
        <v>2023</v>
      </c>
      <c r="AI377" s="95"/>
      <c r="AJ377" s="95"/>
      <c r="AK377" s="868" t="s">
        <v>150</v>
      </c>
      <c r="AL377" s="12"/>
      <c r="AM377" s="12"/>
      <c r="AN377" s="12"/>
      <c r="AO377" s="12"/>
      <c r="AQ377" s="12"/>
      <c r="AS377" s="12"/>
    </row>
    <row r="378" spans="1:45" hidden="1">
      <c r="A378" s="52" t="s">
        <v>44</v>
      </c>
      <c r="B378" s="58" t="s">
        <v>116</v>
      </c>
      <c r="C378" s="51">
        <v>2016</v>
      </c>
      <c r="D378" s="240" t="s">
        <v>168</v>
      </c>
      <c r="E378" s="52" t="s">
        <v>61</v>
      </c>
      <c r="F378" s="442" t="s">
        <v>61</v>
      </c>
      <c r="G378" s="52" t="s">
        <v>61</v>
      </c>
      <c r="H378" s="241" t="s">
        <v>169</v>
      </c>
      <c r="I378" s="53" t="s">
        <v>61</v>
      </c>
      <c r="J378" s="52" t="s">
        <v>61</v>
      </c>
      <c r="K378" s="52" t="s">
        <v>61</v>
      </c>
      <c r="L378" s="52" t="s">
        <v>61</v>
      </c>
      <c r="M378" s="451" t="s">
        <v>61</v>
      </c>
      <c r="N378" s="52" t="s">
        <v>61</v>
      </c>
      <c r="O378" s="103" t="s">
        <v>61</v>
      </c>
      <c r="P378" s="241" t="s">
        <v>61</v>
      </c>
      <c r="Q378" s="451" t="s">
        <v>61</v>
      </c>
      <c r="R378" s="58" t="s">
        <v>61</v>
      </c>
      <c r="S378" s="52" t="s">
        <v>61</v>
      </c>
      <c r="T378" s="58" t="s">
        <v>61</v>
      </c>
      <c r="U378" s="52" t="s">
        <v>61</v>
      </c>
      <c r="V378" s="58" t="s">
        <v>61</v>
      </c>
      <c r="W378" s="77" t="s">
        <v>61</v>
      </c>
      <c r="X378" s="133" t="s">
        <v>61</v>
      </c>
      <c r="Y378" s="77" t="s">
        <v>61</v>
      </c>
      <c r="Z378" s="133" t="s">
        <v>61</v>
      </c>
      <c r="AA378" s="77" t="s">
        <v>61</v>
      </c>
      <c r="AB378" s="133" t="s">
        <v>61</v>
      </c>
      <c r="AC378" t="s">
        <v>61</v>
      </c>
      <c r="AD378" s="52"/>
      <c r="AE378" s="58"/>
      <c r="AF378" s="58" t="s">
        <v>61</v>
      </c>
      <c r="AG378" s="58" t="s">
        <v>61</v>
      </c>
      <c r="AH378" s="863">
        <v>2017</v>
      </c>
      <c r="AI378" s="58"/>
      <c r="AJ378" s="58"/>
      <c r="AK378" s="241" t="s">
        <v>150</v>
      </c>
    </row>
    <row r="379" spans="1:45" hidden="1">
      <c r="A379" s="52" t="s">
        <v>44</v>
      </c>
      <c r="B379" s="58" t="s">
        <v>116</v>
      </c>
      <c r="C379" s="51">
        <v>2017</v>
      </c>
      <c r="D379" s="240" t="s">
        <v>168</v>
      </c>
      <c r="E379" s="52" t="s">
        <v>61</v>
      </c>
      <c r="F379" s="442" t="s">
        <v>61</v>
      </c>
      <c r="G379" s="52" t="s">
        <v>61</v>
      </c>
      <c r="H379" s="241" t="s">
        <v>169</v>
      </c>
      <c r="I379" s="53" t="s">
        <v>61</v>
      </c>
      <c r="J379" s="52" t="s">
        <v>61</v>
      </c>
      <c r="K379" s="52" t="s">
        <v>61</v>
      </c>
      <c r="L379" s="52" t="s">
        <v>61</v>
      </c>
      <c r="M379" s="451" t="s">
        <v>61</v>
      </c>
      <c r="N379" s="52" t="s">
        <v>61</v>
      </c>
      <c r="O379" s="103" t="s">
        <v>61</v>
      </c>
      <c r="P379" s="241" t="s">
        <v>61</v>
      </c>
      <c r="Q379" s="451" t="s">
        <v>61</v>
      </c>
      <c r="R379" s="58" t="s">
        <v>61</v>
      </c>
      <c r="S379" s="52" t="s">
        <v>61</v>
      </c>
      <c r="T379" s="58" t="s">
        <v>61</v>
      </c>
      <c r="U379" s="52" t="s">
        <v>61</v>
      </c>
      <c r="V379" s="58" t="s">
        <v>61</v>
      </c>
      <c r="W379" s="77" t="s">
        <v>61</v>
      </c>
      <c r="X379" s="133" t="s">
        <v>61</v>
      </c>
      <c r="Y379" s="77" t="s">
        <v>61</v>
      </c>
      <c r="Z379" s="133" t="s">
        <v>61</v>
      </c>
      <c r="AA379" s="77" t="s">
        <v>61</v>
      </c>
      <c r="AB379" s="133" t="s">
        <v>61</v>
      </c>
      <c r="AC379" t="s">
        <v>61</v>
      </c>
      <c r="AD379" s="52"/>
      <c r="AE379" s="58"/>
      <c r="AF379" s="58" t="s">
        <v>61</v>
      </c>
      <c r="AG379" s="58" t="s">
        <v>61</v>
      </c>
      <c r="AH379" s="58">
        <v>2018</v>
      </c>
      <c r="AI379" s="58"/>
      <c r="AJ379" s="58"/>
      <c r="AK379" s="241" t="s">
        <v>150</v>
      </c>
    </row>
    <row r="380" spans="1:45" hidden="1">
      <c r="A380" s="52" t="s">
        <v>44</v>
      </c>
      <c r="B380" s="58" t="s">
        <v>116</v>
      </c>
      <c r="C380" s="51">
        <v>2018</v>
      </c>
      <c r="D380" s="240" t="s">
        <v>168</v>
      </c>
      <c r="E380" s="52" t="s">
        <v>61</v>
      </c>
      <c r="F380" s="442" t="s">
        <v>61</v>
      </c>
      <c r="G380" s="52" t="s">
        <v>61</v>
      </c>
      <c r="H380" s="241" t="s">
        <v>169</v>
      </c>
      <c r="I380" s="53" t="s">
        <v>61</v>
      </c>
      <c r="J380" s="52" t="s">
        <v>61</v>
      </c>
      <c r="K380" s="52" t="s">
        <v>61</v>
      </c>
      <c r="L380" s="52" t="s">
        <v>61</v>
      </c>
      <c r="M380" s="451" t="s">
        <v>61</v>
      </c>
      <c r="N380" s="52" t="s">
        <v>61</v>
      </c>
      <c r="O380" s="103" t="s">
        <v>61</v>
      </c>
      <c r="P380" s="241" t="s">
        <v>61</v>
      </c>
      <c r="Q380" s="451" t="s">
        <v>61</v>
      </c>
      <c r="R380" s="58" t="s">
        <v>61</v>
      </c>
      <c r="S380" s="52" t="s">
        <v>61</v>
      </c>
      <c r="T380" s="58" t="s">
        <v>61</v>
      </c>
      <c r="U380" s="52" t="s">
        <v>61</v>
      </c>
      <c r="V380" s="58" t="s">
        <v>61</v>
      </c>
      <c r="W380" s="77" t="s">
        <v>61</v>
      </c>
      <c r="X380" s="133" t="s">
        <v>61</v>
      </c>
      <c r="Y380" s="77" t="s">
        <v>61</v>
      </c>
      <c r="Z380" s="133" t="s">
        <v>61</v>
      </c>
      <c r="AA380" s="77" t="s">
        <v>61</v>
      </c>
      <c r="AB380" s="133" t="s">
        <v>61</v>
      </c>
      <c r="AC380" t="s">
        <v>61</v>
      </c>
      <c r="AD380" s="52"/>
      <c r="AE380" s="58"/>
      <c r="AF380" s="58" t="s">
        <v>61</v>
      </c>
      <c r="AG380" s="58" t="s">
        <v>61</v>
      </c>
      <c r="AH380" s="58">
        <v>2019</v>
      </c>
      <c r="AI380" s="58"/>
      <c r="AJ380" s="58"/>
      <c r="AK380" s="241" t="s">
        <v>150</v>
      </c>
    </row>
    <row r="381" spans="1:45" hidden="1">
      <c r="A381" s="52" t="s">
        <v>44</v>
      </c>
      <c r="B381" s="58" t="s">
        <v>116</v>
      </c>
      <c r="C381" s="51">
        <v>2019</v>
      </c>
      <c r="D381" s="240" t="s">
        <v>168</v>
      </c>
      <c r="E381" s="52" t="s">
        <v>61</v>
      </c>
      <c r="F381" s="442" t="s">
        <v>61</v>
      </c>
      <c r="G381" s="52" t="s">
        <v>61</v>
      </c>
      <c r="H381" s="241" t="s">
        <v>169</v>
      </c>
      <c r="I381" s="53" t="s">
        <v>61</v>
      </c>
      <c r="J381" s="52" t="s">
        <v>61</v>
      </c>
      <c r="K381" s="52" t="s">
        <v>61</v>
      </c>
      <c r="L381" s="52" t="s">
        <v>61</v>
      </c>
      <c r="M381" s="451" t="s">
        <v>61</v>
      </c>
      <c r="N381" s="52" t="s">
        <v>61</v>
      </c>
      <c r="O381" s="103" t="s">
        <v>61</v>
      </c>
      <c r="P381" s="241" t="s">
        <v>61</v>
      </c>
      <c r="Q381" s="451" t="s">
        <v>61</v>
      </c>
      <c r="R381" s="58" t="s">
        <v>61</v>
      </c>
      <c r="S381" s="52" t="s">
        <v>61</v>
      </c>
      <c r="T381" s="58" t="s">
        <v>61</v>
      </c>
      <c r="U381" s="52" t="s">
        <v>61</v>
      </c>
      <c r="V381" s="58" t="s">
        <v>61</v>
      </c>
      <c r="W381" s="77" t="s">
        <v>61</v>
      </c>
      <c r="X381" s="133" t="s">
        <v>61</v>
      </c>
      <c r="Y381" s="77" t="s">
        <v>61</v>
      </c>
      <c r="Z381" s="133" t="s">
        <v>61</v>
      </c>
      <c r="AA381" s="77" t="s">
        <v>61</v>
      </c>
      <c r="AB381" s="133" t="s">
        <v>61</v>
      </c>
      <c r="AC381" t="s">
        <v>61</v>
      </c>
      <c r="AD381" s="52"/>
      <c r="AE381" s="58"/>
      <c r="AF381" s="58" t="s">
        <v>61</v>
      </c>
      <c r="AG381" s="58" t="s">
        <v>61</v>
      </c>
      <c r="AH381" s="58">
        <v>2020</v>
      </c>
      <c r="AI381" s="58"/>
      <c r="AJ381" s="58"/>
      <c r="AK381" s="241" t="s">
        <v>150</v>
      </c>
    </row>
    <row r="382" spans="1:45" hidden="1">
      <c r="A382" s="52" t="s">
        <v>44</v>
      </c>
      <c r="B382" s="58" t="s">
        <v>116</v>
      </c>
      <c r="C382" s="51">
        <v>2020</v>
      </c>
      <c r="D382" s="240" t="s">
        <v>142</v>
      </c>
      <c r="E382" s="104" t="s">
        <v>168</v>
      </c>
      <c r="F382" s="442" t="s">
        <v>61</v>
      </c>
      <c r="G382" s="52" t="s">
        <v>170</v>
      </c>
      <c r="H382" s="241" t="s">
        <v>296</v>
      </c>
      <c r="I382" s="53" t="s">
        <v>61</v>
      </c>
      <c r="J382" s="81" t="s">
        <v>61</v>
      </c>
      <c r="K382" s="81" t="s">
        <v>61</v>
      </c>
      <c r="L382" s="81" t="s">
        <v>61</v>
      </c>
      <c r="M382" s="81" t="s">
        <v>61</v>
      </c>
      <c r="N382" s="81" t="s">
        <v>61</v>
      </c>
      <c r="O382" s="81" t="s">
        <v>61</v>
      </c>
      <c r="P382" s="836" t="s">
        <v>61</v>
      </c>
      <c r="Q382" s="81" t="s">
        <v>61</v>
      </c>
      <c r="R382" s="82" t="s">
        <v>61</v>
      </c>
      <c r="S382" s="235" t="s">
        <v>61</v>
      </c>
      <c r="T382" s="644" t="s">
        <v>61</v>
      </c>
      <c r="U382" s="235" t="s">
        <v>61</v>
      </c>
      <c r="V382" s="82" t="s">
        <v>61</v>
      </c>
      <c r="W382" s="799" t="s">
        <v>61</v>
      </c>
      <c r="X382" s="643" t="s">
        <v>61</v>
      </c>
      <c r="Y382" s="799" t="s">
        <v>61</v>
      </c>
      <c r="Z382" s="643" t="s">
        <v>61</v>
      </c>
      <c r="AA382" s="799" t="s">
        <v>61</v>
      </c>
      <c r="AB382" s="643" t="s">
        <v>61</v>
      </c>
      <c r="AC382" t="s">
        <v>61</v>
      </c>
      <c r="AD382" s="81"/>
      <c r="AE382" s="82"/>
      <c r="AF382" s="58" t="s">
        <v>61</v>
      </c>
      <c r="AG382" s="82" t="s">
        <v>61</v>
      </c>
      <c r="AH382" s="58">
        <v>2021</v>
      </c>
      <c r="AI382" s="58" t="s">
        <v>216</v>
      </c>
      <c r="AJ382" s="58"/>
      <c r="AK382" s="241" t="s">
        <v>150</v>
      </c>
    </row>
    <row r="383" spans="1:45" hidden="1">
      <c r="A383" s="52" t="s">
        <v>44</v>
      </c>
      <c r="B383" s="58" t="s">
        <v>116</v>
      </c>
      <c r="C383" s="51">
        <v>2021</v>
      </c>
      <c r="D383" s="240" t="s">
        <v>168</v>
      </c>
      <c r="E383" s="52" t="s">
        <v>61</v>
      </c>
      <c r="F383" s="442" t="s">
        <v>61</v>
      </c>
      <c r="G383" s="52" t="s">
        <v>61</v>
      </c>
      <c r="H383" s="241" t="s">
        <v>169</v>
      </c>
      <c r="I383" s="53" t="s">
        <v>61</v>
      </c>
      <c r="J383" s="52" t="s">
        <v>61</v>
      </c>
      <c r="K383" s="52" t="s">
        <v>61</v>
      </c>
      <c r="L383" s="52" t="s">
        <v>61</v>
      </c>
      <c r="M383" s="451" t="s">
        <v>61</v>
      </c>
      <c r="N383" s="52" t="s">
        <v>61</v>
      </c>
      <c r="O383" s="103" t="s">
        <v>61</v>
      </c>
      <c r="P383" s="241" t="s">
        <v>61</v>
      </c>
      <c r="Q383" s="451" t="s">
        <v>61</v>
      </c>
      <c r="R383" s="58" t="s">
        <v>61</v>
      </c>
      <c r="S383" s="52" t="s">
        <v>61</v>
      </c>
      <c r="T383" s="58" t="s">
        <v>61</v>
      </c>
      <c r="U383" s="52" t="s">
        <v>61</v>
      </c>
      <c r="V383" s="58" t="s">
        <v>61</v>
      </c>
      <c r="W383" s="77" t="s">
        <v>61</v>
      </c>
      <c r="X383" s="133" t="s">
        <v>61</v>
      </c>
      <c r="Y383" s="77" t="s">
        <v>61</v>
      </c>
      <c r="Z383" s="133" t="s">
        <v>61</v>
      </c>
      <c r="AA383" s="77" t="s">
        <v>61</v>
      </c>
      <c r="AB383" s="133" t="s">
        <v>61</v>
      </c>
      <c r="AC383" t="s">
        <v>61</v>
      </c>
      <c r="AD383" s="52"/>
      <c r="AE383" s="58"/>
      <c r="AF383" s="58" t="s">
        <v>61</v>
      </c>
      <c r="AG383" s="58" t="s">
        <v>61</v>
      </c>
      <c r="AH383" s="58">
        <v>2022</v>
      </c>
      <c r="AI383" s="58"/>
      <c r="AJ383" s="58"/>
      <c r="AK383" s="241" t="s">
        <v>150</v>
      </c>
    </row>
    <row r="384" spans="1:45" hidden="1">
      <c r="A384" s="52" t="s">
        <v>44</v>
      </c>
      <c r="B384" s="58" t="s">
        <v>116</v>
      </c>
      <c r="C384" s="51">
        <v>2022</v>
      </c>
      <c r="D384" s="240" t="s">
        <v>142</v>
      </c>
      <c r="E384" s="52" t="s">
        <v>142</v>
      </c>
      <c r="F384" s="442" t="s">
        <v>330</v>
      </c>
      <c r="G384" s="52" t="s">
        <v>174</v>
      </c>
      <c r="H384" s="241" t="s">
        <v>385</v>
      </c>
      <c r="I384" s="53" t="s">
        <v>226</v>
      </c>
      <c r="J384" s="73"/>
      <c r="K384" s="233"/>
      <c r="L384" s="52"/>
      <c r="M384" s="73">
        <v>30800000</v>
      </c>
      <c r="N384" s="60">
        <v>13675438</v>
      </c>
      <c r="O384" s="61">
        <v>0.44400772727272725</v>
      </c>
      <c r="P384" s="241" t="s">
        <v>270</v>
      </c>
      <c r="Q384" s="73">
        <v>823102.65000000014</v>
      </c>
      <c r="R384" s="63">
        <v>6.0188393965882492E-2</v>
      </c>
      <c r="S384" s="73">
        <v>10253489.640000001</v>
      </c>
      <c r="T384" s="63">
        <v>0.74977413081760169</v>
      </c>
      <c r="U384" s="73">
        <v>2598845.7099999995</v>
      </c>
      <c r="V384" s="63">
        <v>0.19003747521651587</v>
      </c>
      <c r="W384" s="77">
        <v>794119.24999999988</v>
      </c>
      <c r="X384" s="133">
        <v>5.8069017606602429E-2</v>
      </c>
      <c r="Y384" s="77">
        <v>28983.4</v>
      </c>
      <c r="Z384" s="133">
        <v>2.1193763592800468E-3</v>
      </c>
      <c r="AA384" s="77">
        <v>0</v>
      </c>
      <c r="AB384" s="133">
        <v>0</v>
      </c>
      <c r="AC384" t="s">
        <v>161</v>
      </c>
      <c r="AD384" s="52"/>
      <c r="AE384" s="58"/>
      <c r="AF384" s="58" t="s">
        <v>149</v>
      </c>
      <c r="AH384" s="58">
        <v>2023</v>
      </c>
      <c r="AI384" s="58"/>
      <c r="AJ384" s="58"/>
      <c r="AK384" s="241" t="s">
        <v>150</v>
      </c>
      <c r="AR384" t="e">
        <f>Y384-Y383</f>
        <v>#VALUE!</v>
      </c>
    </row>
    <row r="385" spans="1:45" s="11" customFormat="1" hidden="1">
      <c r="A385" s="96" t="s">
        <v>44</v>
      </c>
      <c r="B385" s="95" t="s">
        <v>116</v>
      </c>
      <c r="C385" s="47">
        <v>2023</v>
      </c>
      <c r="D385" s="867" t="s">
        <v>142</v>
      </c>
      <c r="E385" s="197" t="s">
        <v>142</v>
      </c>
      <c r="F385" s="671" t="s">
        <v>330</v>
      </c>
      <c r="G385" s="96" t="s">
        <v>174</v>
      </c>
      <c r="H385" s="868" t="s">
        <v>385</v>
      </c>
      <c r="I385" s="55" t="s">
        <v>226</v>
      </c>
      <c r="J385" s="419"/>
      <c r="K385" s="96"/>
      <c r="L385" s="96"/>
      <c r="M385" s="419">
        <v>30800000</v>
      </c>
      <c r="N385" s="419">
        <v>13675438</v>
      </c>
      <c r="O385" s="97">
        <v>0.44400772727272725</v>
      </c>
      <c r="P385" s="868" t="s">
        <v>271</v>
      </c>
      <c r="Q385" s="419">
        <v>719036.26</v>
      </c>
      <c r="R385" s="148">
        <v>5.2578664025239995E-2</v>
      </c>
      <c r="S385" s="419">
        <v>10274454.149999999</v>
      </c>
      <c r="T385" s="148">
        <v>0.75130713546432648</v>
      </c>
      <c r="U385" s="419">
        <v>2681947.5900000008</v>
      </c>
      <c r="V385" s="148">
        <v>0.19611420051043343</v>
      </c>
      <c r="W385" s="694">
        <v>691688.71</v>
      </c>
      <c r="X385" s="674">
        <v>5.0578907235000442E-2</v>
      </c>
      <c r="Y385" s="694">
        <v>27347.550000000003</v>
      </c>
      <c r="Z385" s="674">
        <v>1.9997567902395523E-3</v>
      </c>
      <c r="AA385" s="694">
        <v>0</v>
      </c>
      <c r="AB385" s="674">
        <v>0</v>
      </c>
      <c r="AC385" s="11" t="s">
        <v>161</v>
      </c>
      <c r="AD385" s="96"/>
      <c r="AE385" s="95"/>
      <c r="AF385" s="95" t="s">
        <v>149</v>
      </c>
      <c r="AG385" s="12"/>
      <c r="AH385" s="95">
        <v>2023</v>
      </c>
      <c r="AI385" s="95"/>
      <c r="AJ385" s="95"/>
      <c r="AK385" s="868" t="s">
        <v>165</v>
      </c>
      <c r="AL385" s="12"/>
      <c r="AM385" s="12"/>
      <c r="AN385" s="12"/>
      <c r="AO385" s="12"/>
      <c r="AQ385" s="12"/>
      <c r="AS385" s="12"/>
    </row>
    <row r="386" spans="1:45" hidden="1">
      <c r="A386" t="s">
        <v>386</v>
      </c>
      <c r="B386" s="1" t="s">
        <v>102</v>
      </c>
      <c r="C386" s="5">
        <v>2016</v>
      </c>
      <c r="D386" s="240" t="s">
        <v>168</v>
      </c>
      <c r="E386" s="52" t="s">
        <v>61</v>
      </c>
      <c r="F386" s="442" t="s">
        <v>61</v>
      </c>
      <c r="G386" s="52" t="s">
        <v>61</v>
      </c>
      <c r="H386" s="241" t="s">
        <v>169</v>
      </c>
      <c r="I386" s="53" t="s">
        <v>61</v>
      </c>
      <c r="J386" s="52" t="s">
        <v>61</v>
      </c>
      <c r="K386" s="52" t="s">
        <v>61</v>
      </c>
      <c r="L386" s="52" t="s">
        <v>61</v>
      </c>
      <c r="M386" s="451" t="s">
        <v>61</v>
      </c>
      <c r="N386" s="52" t="s">
        <v>61</v>
      </c>
      <c r="O386" s="103" t="s">
        <v>61</v>
      </c>
      <c r="P386" s="241" t="s">
        <v>61</v>
      </c>
      <c r="Q386" s="451" t="s">
        <v>61</v>
      </c>
      <c r="R386" s="58" t="s">
        <v>61</v>
      </c>
      <c r="S386" s="52" t="s">
        <v>61</v>
      </c>
      <c r="T386" s="58" t="s">
        <v>61</v>
      </c>
      <c r="U386" s="52" t="s">
        <v>61</v>
      </c>
      <c r="V386" s="58" t="s">
        <v>61</v>
      </c>
      <c r="W386" s="77" t="s">
        <v>61</v>
      </c>
      <c r="X386" s="133" t="s">
        <v>61</v>
      </c>
      <c r="Y386" s="77" t="s">
        <v>61</v>
      </c>
      <c r="Z386" s="133" t="s">
        <v>61</v>
      </c>
      <c r="AA386" s="77" t="s">
        <v>61</v>
      </c>
      <c r="AB386" s="133" t="s">
        <v>61</v>
      </c>
      <c r="AC386" t="s">
        <v>61</v>
      </c>
      <c r="AD386" s="52"/>
      <c r="AE386" s="58"/>
      <c r="AF386" s="58" t="s">
        <v>61</v>
      </c>
      <c r="AG386" s="58" t="s">
        <v>61</v>
      </c>
      <c r="AH386" s="1">
        <v>2017</v>
      </c>
      <c r="AK386" s="241" t="s">
        <v>150</v>
      </c>
    </row>
    <row r="387" spans="1:45" hidden="1">
      <c r="A387" t="s">
        <v>386</v>
      </c>
      <c r="B387" s="1" t="s">
        <v>102</v>
      </c>
      <c r="C387" s="5">
        <v>2017</v>
      </c>
      <c r="D387" s="240" t="s">
        <v>168</v>
      </c>
      <c r="E387" s="52" t="s">
        <v>61</v>
      </c>
      <c r="F387" s="442" t="s">
        <v>61</v>
      </c>
      <c r="G387" s="52" t="s">
        <v>61</v>
      </c>
      <c r="H387" s="241" t="s">
        <v>169</v>
      </c>
      <c r="I387" s="53" t="s">
        <v>61</v>
      </c>
      <c r="J387" s="52" t="s">
        <v>61</v>
      </c>
      <c r="K387" s="52" t="s">
        <v>61</v>
      </c>
      <c r="L387" s="52" t="s">
        <v>61</v>
      </c>
      <c r="M387" s="451" t="s">
        <v>61</v>
      </c>
      <c r="N387" s="52" t="s">
        <v>61</v>
      </c>
      <c r="O387" s="103" t="s">
        <v>61</v>
      </c>
      <c r="P387" s="241" t="s">
        <v>61</v>
      </c>
      <c r="Q387" s="451" t="s">
        <v>61</v>
      </c>
      <c r="R387" s="58" t="s">
        <v>61</v>
      </c>
      <c r="S387" s="52" t="s">
        <v>61</v>
      </c>
      <c r="T387" s="58" t="s">
        <v>61</v>
      </c>
      <c r="U387" s="52" t="s">
        <v>61</v>
      </c>
      <c r="V387" s="58" t="s">
        <v>61</v>
      </c>
      <c r="W387" s="77" t="s">
        <v>61</v>
      </c>
      <c r="X387" s="133" t="s">
        <v>61</v>
      </c>
      <c r="Y387" s="77" t="s">
        <v>61</v>
      </c>
      <c r="Z387" s="133" t="s">
        <v>61</v>
      </c>
      <c r="AA387" s="77" t="s">
        <v>61</v>
      </c>
      <c r="AB387" s="133" t="s">
        <v>61</v>
      </c>
      <c r="AC387" t="s">
        <v>61</v>
      </c>
      <c r="AD387" s="52"/>
      <c r="AE387" s="58"/>
      <c r="AF387" s="58" t="s">
        <v>61</v>
      </c>
      <c r="AG387" s="58" t="s">
        <v>61</v>
      </c>
      <c r="AH387" s="1">
        <v>2018</v>
      </c>
      <c r="AK387" s="241" t="s">
        <v>150</v>
      </c>
    </row>
    <row r="388" spans="1:45" hidden="1">
      <c r="A388" t="s">
        <v>386</v>
      </c>
      <c r="B388" s="1" t="s">
        <v>102</v>
      </c>
      <c r="C388" s="5">
        <v>2018</v>
      </c>
      <c r="D388" s="240" t="s">
        <v>168</v>
      </c>
      <c r="E388" s="52" t="s">
        <v>61</v>
      </c>
      <c r="F388" s="442" t="s">
        <v>61</v>
      </c>
      <c r="G388" s="52" t="s">
        <v>61</v>
      </c>
      <c r="H388" s="241" t="s">
        <v>169</v>
      </c>
      <c r="I388" s="53" t="s">
        <v>61</v>
      </c>
      <c r="J388" s="52" t="s">
        <v>61</v>
      </c>
      <c r="K388" s="52" t="s">
        <v>61</v>
      </c>
      <c r="L388" s="52" t="s">
        <v>61</v>
      </c>
      <c r="M388" s="451" t="s">
        <v>61</v>
      </c>
      <c r="N388" s="52" t="s">
        <v>61</v>
      </c>
      <c r="O388" s="103" t="s">
        <v>61</v>
      </c>
      <c r="P388" s="241" t="s">
        <v>61</v>
      </c>
      <c r="Q388" s="451" t="s">
        <v>61</v>
      </c>
      <c r="R388" s="58" t="s">
        <v>61</v>
      </c>
      <c r="S388" s="52" t="s">
        <v>61</v>
      </c>
      <c r="T388" s="58" t="s">
        <v>61</v>
      </c>
      <c r="U388" s="52" t="s">
        <v>61</v>
      </c>
      <c r="V388" s="58" t="s">
        <v>61</v>
      </c>
      <c r="W388" s="77" t="s">
        <v>61</v>
      </c>
      <c r="X388" s="133" t="s">
        <v>61</v>
      </c>
      <c r="Y388" s="77" t="s">
        <v>61</v>
      </c>
      <c r="Z388" s="133" t="s">
        <v>61</v>
      </c>
      <c r="AA388" s="77" t="s">
        <v>61</v>
      </c>
      <c r="AB388" s="133" t="s">
        <v>61</v>
      </c>
      <c r="AC388" t="s">
        <v>61</v>
      </c>
      <c r="AD388" s="52"/>
      <c r="AE388" s="58"/>
      <c r="AF388" s="58" t="s">
        <v>61</v>
      </c>
      <c r="AG388" s="58" t="s">
        <v>61</v>
      </c>
      <c r="AH388" s="1">
        <v>2019</v>
      </c>
      <c r="AK388" s="241" t="s">
        <v>150</v>
      </c>
    </row>
    <row r="389" spans="1:45" hidden="1">
      <c r="A389" t="s">
        <v>386</v>
      </c>
      <c r="B389" s="1" t="s">
        <v>102</v>
      </c>
      <c r="C389" s="5">
        <v>2019</v>
      </c>
      <c r="D389" s="240" t="s">
        <v>168</v>
      </c>
      <c r="E389" s="52" t="s">
        <v>61</v>
      </c>
      <c r="F389" s="442" t="s">
        <v>61</v>
      </c>
      <c r="G389" s="52" t="s">
        <v>61</v>
      </c>
      <c r="H389" s="241" t="s">
        <v>169</v>
      </c>
      <c r="I389" s="53" t="s">
        <v>61</v>
      </c>
      <c r="J389" s="52" t="s">
        <v>61</v>
      </c>
      <c r="K389" s="52" t="s">
        <v>61</v>
      </c>
      <c r="L389" s="52" t="s">
        <v>61</v>
      </c>
      <c r="M389" s="451" t="s">
        <v>61</v>
      </c>
      <c r="N389" s="52" t="s">
        <v>61</v>
      </c>
      <c r="O389" s="103" t="s">
        <v>61</v>
      </c>
      <c r="P389" s="241" t="s">
        <v>61</v>
      </c>
      <c r="Q389" s="451" t="s">
        <v>61</v>
      </c>
      <c r="R389" s="58" t="s">
        <v>61</v>
      </c>
      <c r="S389" s="52" t="s">
        <v>61</v>
      </c>
      <c r="T389" s="58" t="s">
        <v>61</v>
      </c>
      <c r="U389" s="52" t="s">
        <v>61</v>
      </c>
      <c r="V389" s="58" t="s">
        <v>61</v>
      </c>
      <c r="W389" s="77" t="s">
        <v>61</v>
      </c>
      <c r="X389" s="133" t="s">
        <v>61</v>
      </c>
      <c r="Y389" s="77" t="s">
        <v>61</v>
      </c>
      <c r="Z389" s="133" t="s">
        <v>61</v>
      </c>
      <c r="AA389" s="77" t="s">
        <v>61</v>
      </c>
      <c r="AB389" s="133" t="s">
        <v>61</v>
      </c>
      <c r="AC389" t="s">
        <v>61</v>
      </c>
      <c r="AD389" s="52"/>
      <c r="AE389" s="58"/>
      <c r="AF389" s="58" t="s">
        <v>61</v>
      </c>
      <c r="AG389" s="58" t="s">
        <v>61</v>
      </c>
      <c r="AH389" s="1">
        <v>2020</v>
      </c>
      <c r="AK389" s="241" t="s">
        <v>150</v>
      </c>
    </row>
    <row r="390" spans="1:45" hidden="1">
      <c r="A390" t="s">
        <v>386</v>
      </c>
      <c r="B390" s="1" t="s">
        <v>102</v>
      </c>
      <c r="C390" s="5">
        <v>2020</v>
      </c>
      <c r="D390" s="240" t="s">
        <v>168</v>
      </c>
      <c r="E390" s="52" t="s">
        <v>61</v>
      </c>
      <c r="F390" s="442" t="s">
        <v>61</v>
      </c>
      <c r="G390" s="52" t="s">
        <v>61</v>
      </c>
      <c r="H390" s="241" t="s">
        <v>169</v>
      </c>
      <c r="I390" s="53" t="s">
        <v>61</v>
      </c>
      <c r="J390" s="52" t="s">
        <v>61</v>
      </c>
      <c r="K390" s="52" t="s">
        <v>61</v>
      </c>
      <c r="L390" s="52" t="s">
        <v>61</v>
      </c>
      <c r="M390" s="451" t="s">
        <v>61</v>
      </c>
      <c r="N390" s="52" t="s">
        <v>61</v>
      </c>
      <c r="O390" s="103" t="s">
        <v>61</v>
      </c>
      <c r="P390" s="241" t="s">
        <v>61</v>
      </c>
      <c r="Q390" s="451" t="s">
        <v>61</v>
      </c>
      <c r="R390" s="58" t="s">
        <v>61</v>
      </c>
      <c r="S390" s="52" t="s">
        <v>61</v>
      </c>
      <c r="T390" s="58" t="s">
        <v>61</v>
      </c>
      <c r="U390" s="52" t="s">
        <v>61</v>
      </c>
      <c r="V390" s="58" t="s">
        <v>61</v>
      </c>
      <c r="W390" s="77" t="s">
        <v>61</v>
      </c>
      <c r="X390" s="133" t="s">
        <v>61</v>
      </c>
      <c r="Y390" s="77" t="s">
        <v>61</v>
      </c>
      <c r="Z390" s="133" t="s">
        <v>61</v>
      </c>
      <c r="AA390" s="77" t="s">
        <v>61</v>
      </c>
      <c r="AB390" s="133" t="s">
        <v>61</v>
      </c>
      <c r="AC390" t="s">
        <v>61</v>
      </c>
      <c r="AD390" s="52"/>
      <c r="AE390" s="58"/>
      <c r="AF390" s="58" t="s">
        <v>61</v>
      </c>
      <c r="AG390" s="58" t="s">
        <v>61</v>
      </c>
      <c r="AH390" s="1">
        <v>2021</v>
      </c>
      <c r="AK390" s="241" t="s">
        <v>150</v>
      </c>
    </row>
    <row r="391" spans="1:45" hidden="1">
      <c r="A391" t="s">
        <v>386</v>
      </c>
      <c r="B391" s="1" t="s">
        <v>102</v>
      </c>
      <c r="C391" s="5">
        <v>2021</v>
      </c>
      <c r="D391" s="240" t="s">
        <v>168</v>
      </c>
      <c r="E391" s="52" t="s">
        <v>61</v>
      </c>
      <c r="F391" s="442" t="s">
        <v>61</v>
      </c>
      <c r="G391" s="52" t="s">
        <v>61</v>
      </c>
      <c r="H391" s="241" t="s">
        <v>169</v>
      </c>
      <c r="I391" s="53" t="s">
        <v>61</v>
      </c>
      <c r="J391" s="52" t="s">
        <v>61</v>
      </c>
      <c r="K391" s="52" t="s">
        <v>61</v>
      </c>
      <c r="L391" s="52" t="s">
        <v>61</v>
      </c>
      <c r="M391" s="451" t="s">
        <v>61</v>
      </c>
      <c r="N391" s="52" t="s">
        <v>61</v>
      </c>
      <c r="O391" s="103" t="s">
        <v>61</v>
      </c>
      <c r="P391" s="241" t="s">
        <v>61</v>
      </c>
      <c r="Q391" s="451" t="s">
        <v>61</v>
      </c>
      <c r="R391" s="58" t="s">
        <v>61</v>
      </c>
      <c r="S391" s="52" t="s">
        <v>61</v>
      </c>
      <c r="T391" s="58" t="s">
        <v>61</v>
      </c>
      <c r="U391" s="52" t="s">
        <v>61</v>
      </c>
      <c r="V391" s="58" t="s">
        <v>61</v>
      </c>
      <c r="W391" s="77" t="s">
        <v>61</v>
      </c>
      <c r="X391" s="133" t="s">
        <v>61</v>
      </c>
      <c r="Y391" s="77" t="s">
        <v>61</v>
      </c>
      <c r="Z391" s="133" t="s">
        <v>61</v>
      </c>
      <c r="AA391" s="77" t="s">
        <v>61</v>
      </c>
      <c r="AB391" s="133" t="s">
        <v>61</v>
      </c>
      <c r="AC391" t="s">
        <v>61</v>
      </c>
      <c r="AD391" s="52"/>
      <c r="AE391" s="58"/>
      <c r="AF391" s="58" t="s">
        <v>61</v>
      </c>
      <c r="AG391" s="58" t="s">
        <v>61</v>
      </c>
      <c r="AH391" s="1">
        <v>2022</v>
      </c>
      <c r="AK391" s="241" t="s">
        <v>150</v>
      </c>
    </row>
    <row r="392" spans="1:45" s="11" customFormat="1" hidden="1">
      <c r="A392" s="11" t="s">
        <v>386</v>
      </c>
      <c r="B392" s="12" t="s">
        <v>102</v>
      </c>
      <c r="C392" s="4">
        <v>2022</v>
      </c>
      <c r="D392" s="867" t="s">
        <v>168</v>
      </c>
      <c r="E392" s="96" t="s">
        <v>61</v>
      </c>
      <c r="F392" s="671" t="s">
        <v>61</v>
      </c>
      <c r="G392" s="96" t="s">
        <v>61</v>
      </c>
      <c r="H392" s="868" t="s">
        <v>169</v>
      </c>
      <c r="I392" s="55" t="s">
        <v>61</v>
      </c>
      <c r="J392" s="96" t="s">
        <v>61</v>
      </c>
      <c r="K392" s="96" t="s">
        <v>61</v>
      </c>
      <c r="L392" s="96" t="s">
        <v>61</v>
      </c>
      <c r="M392" s="869" t="s">
        <v>61</v>
      </c>
      <c r="N392" s="96" t="s">
        <v>61</v>
      </c>
      <c r="O392" s="870" t="s">
        <v>61</v>
      </c>
      <c r="P392" s="868" t="s">
        <v>61</v>
      </c>
      <c r="Q392" s="869" t="s">
        <v>61</v>
      </c>
      <c r="R392" s="95" t="s">
        <v>61</v>
      </c>
      <c r="S392" s="96" t="s">
        <v>61</v>
      </c>
      <c r="T392" s="95" t="s">
        <v>61</v>
      </c>
      <c r="U392" s="96" t="s">
        <v>61</v>
      </c>
      <c r="V392" s="95" t="s">
        <v>61</v>
      </c>
      <c r="W392" s="694" t="s">
        <v>61</v>
      </c>
      <c r="X392" s="674" t="s">
        <v>61</v>
      </c>
      <c r="Y392" s="694" t="s">
        <v>61</v>
      </c>
      <c r="Z392" s="674" t="s">
        <v>61</v>
      </c>
      <c r="AA392" s="694" t="s">
        <v>61</v>
      </c>
      <c r="AB392" s="674" t="s">
        <v>61</v>
      </c>
      <c r="AC392" s="11" t="s">
        <v>61</v>
      </c>
      <c r="AD392" s="96"/>
      <c r="AE392" s="95"/>
      <c r="AF392" s="95" t="s">
        <v>61</v>
      </c>
      <c r="AG392" s="95" t="s">
        <v>61</v>
      </c>
      <c r="AH392" s="12">
        <v>2023</v>
      </c>
      <c r="AI392" s="95"/>
      <c r="AJ392" s="95"/>
      <c r="AK392" s="868" t="s">
        <v>150</v>
      </c>
      <c r="AL392" s="12"/>
      <c r="AM392" s="12"/>
      <c r="AN392" s="12"/>
      <c r="AO392" s="12"/>
      <c r="AQ392" s="12"/>
      <c r="AS392" s="12"/>
    </row>
    <row r="393" spans="1:45" hidden="1">
      <c r="A393" s="52" t="s">
        <v>17</v>
      </c>
      <c r="B393" s="58" t="s">
        <v>102</v>
      </c>
      <c r="C393" s="51">
        <v>2016</v>
      </c>
      <c r="D393" s="240" t="s">
        <v>142</v>
      </c>
      <c r="E393" s="52" t="s">
        <v>142</v>
      </c>
      <c r="F393" s="442" t="s">
        <v>168</v>
      </c>
      <c r="G393" s="52" t="s">
        <v>143</v>
      </c>
      <c r="H393" s="241" t="s">
        <v>304</v>
      </c>
      <c r="I393" s="53" t="s">
        <v>209</v>
      </c>
      <c r="J393" s="52"/>
      <c r="K393" s="484" t="s">
        <v>387</v>
      </c>
      <c r="L393" s="158">
        <v>42339</v>
      </c>
      <c r="M393" s="447">
        <v>16632653.0612245</v>
      </c>
      <c r="N393" s="60">
        <v>16300000</v>
      </c>
      <c r="O393" s="61">
        <v>0.98</v>
      </c>
      <c r="P393" s="241"/>
      <c r="Q393" s="60">
        <v>1500000</v>
      </c>
      <c r="R393" s="63">
        <f>Q393/N393</f>
        <v>9.202453987730061E-2</v>
      </c>
      <c r="S393" s="73">
        <v>14500000</v>
      </c>
      <c r="T393" s="63">
        <v>0.88957055214723924</v>
      </c>
      <c r="U393" s="60">
        <v>300000</v>
      </c>
      <c r="V393" s="63">
        <v>1.8404907975460124E-2</v>
      </c>
      <c r="W393" s="77" t="s">
        <v>61</v>
      </c>
      <c r="X393" s="133" t="s">
        <v>61</v>
      </c>
      <c r="Y393" s="77" t="s">
        <v>61</v>
      </c>
      <c r="Z393" s="133" t="s">
        <v>61</v>
      </c>
      <c r="AA393" s="77" t="s">
        <v>61</v>
      </c>
      <c r="AB393" s="133" t="s">
        <v>61</v>
      </c>
      <c r="AC393" t="s">
        <v>185</v>
      </c>
      <c r="AD393" s="442"/>
      <c r="AE393" s="241"/>
      <c r="AF393" s="58" t="s">
        <v>61</v>
      </c>
      <c r="AG393" s="63"/>
      <c r="AH393" s="863">
        <v>2017</v>
      </c>
      <c r="AI393" s="58"/>
      <c r="AJ393" s="58"/>
      <c r="AK393" s="241" t="s">
        <v>150</v>
      </c>
      <c r="AL393" s="1">
        <v>1</v>
      </c>
      <c r="AM393" s="1">
        <f>VLOOKUP(A393,'CH1 graphs'!$G$1:$H$49,2,FALSE)</f>
        <v>1</v>
      </c>
    </row>
    <row r="394" spans="1:45" hidden="1">
      <c r="A394" s="52" t="s">
        <v>17</v>
      </c>
      <c r="B394" s="58" t="s">
        <v>102</v>
      </c>
      <c r="C394" s="51">
        <v>2017</v>
      </c>
      <c r="D394" s="240" t="s">
        <v>142</v>
      </c>
      <c r="E394" s="52" t="s">
        <v>142</v>
      </c>
      <c r="F394" s="442" t="s">
        <v>168</v>
      </c>
      <c r="G394" s="52" t="s">
        <v>181</v>
      </c>
      <c r="H394" s="241" t="s">
        <v>182</v>
      </c>
      <c r="I394" s="53" t="s">
        <v>145</v>
      </c>
      <c r="J394" s="52"/>
      <c r="K394" s="52"/>
      <c r="L394" s="158">
        <v>42917</v>
      </c>
      <c r="M394" s="73">
        <v>16736000</v>
      </c>
      <c r="N394" s="60">
        <v>4670000</v>
      </c>
      <c r="O394" s="61">
        <f>N394/M394</f>
        <v>0.2790391969407266</v>
      </c>
      <c r="P394" s="840">
        <v>42917</v>
      </c>
      <c r="Q394" s="73">
        <v>470000</v>
      </c>
      <c r="R394" s="63">
        <v>0.10217391304347827</v>
      </c>
      <c r="S394" s="73">
        <v>2900000</v>
      </c>
      <c r="T394" s="63">
        <v>0.62098501070663814</v>
      </c>
      <c r="U394" s="73">
        <v>1300000</v>
      </c>
      <c r="V394" s="63">
        <v>0.28260869565217389</v>
      </c>
      <c r="W394" s="77">
        <v>470000</v>
      </c>
      <c r="X394" s="133">
        <v>0.10217391304347827</v>
      </c>
      <c r="Y394" s="77">
        <v>0</v>
      </c>
      <c r="Z394" s="133">
        <v>0</v>
      </c>
      <c r="AA394" s="77">
        <v>0</v>
      </c>
      <c r="AB394" s="133">
        <v>0</v>
      </c>
      <c r="AC394" t="s">
        <v>185</v>
      </c>
      <c r="AD394" s="442"/>
      <c r="AE394" s="241"/>
      <c r="AF394" s="58" t="s">
        <v>228</v>
      </c>
      <c r="AG394" s="63"/>
      <c r="AH394" s="58">
        <v>2018</v>
      </c>
      <c r="AI394" s="58"/>
      <c r="AJ394" s="58"/>
      <c r="AK394" s="241" t="s">
        <v>150</v>
      </c>
      <c r="AL394" s="1">
        <v>1</v>
      </c>
      <c r="AM394" s="1">
        <f>VLOOKUP(A394,'CH1 graphs'!$G$1:$H$49,2,FALSE)</f>
        <v>1</v>
      </c>
    </row>
    <row r="395" spans="1:45" hidden="1">
      <c r="A395" s="52" t="s">
        <v>17</v>
      </c>
      <c r="B395" s="58" t="s">
        <v>102</v>
      </c>
      <c r="C395" s="51">
        <v>2018</v>
      </c>
      <c r="D395" s="240" t="s">
        <v>142</v>
      </c>
      <c r="E395" s="52" t="s">
        <v>142</v>
      </c>
      <c r="F395" s="442" t="s">
        <v>142</v>
      </c>
      <c r="G395" s="52" t="s">
        <v>174</v>
      </c>
      <c r="H395" s="241" t="s">
        <v>351</v>
      </c>
      <c r="I395" s="53" t="s">
        <v>145</v>
      </c>
      <c r="J395" s="52"/>
      <c r="K395" s="52" t="s">
        <v>388</v>
      </c>
      <c r="L395" s="158">
        <v>43525</v>
      </c>
      <c r="M395" s="815">
        <v>17581000</v>
      </c>
      <c r="N395" s="60">
        <v>5932123</v>
      </c>
      <c r="O395" s="67">
        <f>N395/M395</f>
        <v>0.33741669984642514</v>
      </c>
      <c r="P395" s="241" t="s">
        <v>389</v>
      </c>
      <c r="Q395" s="73">
        <v>837519</v>
      </c>
      <c r="R395" s="63">
        <v>0.14118368752637125</v>
      </c>
      <c r="S395" s="73">
        <f>N395-U395-W395-Y395-AA395</f>
        <v>3727197</v>
      </c>
      <c r="T395" s="63">
        <f>S395/N395</f>
        <v>0.62830743732050065</v>
      </c>
      <c r="U395" s="73">
        <v>1367407</v>
      </c>
      <c r="V395" s="63">
        <v>0.23050887515312815</v>
      </c>
      <c r="W395" s="77">
        <v>653897</v>
      </c>
      <c r="X395" s="133">
        <v>0.1102298452004451</v>
      </c>
      <c r="Y395" s="77">
        <v>183622</v>
      </c>
      <c r="Z395" s="133">
        <v>3.0953842325926149E-2</v>
      </c>
      <c r="AA395" s="77">
        <v>0</v>
      </c>
      <c r="AB395" s="133">
        <v>0</v>
      </c>
      <c r="AC395" t="s">
        <v>185</v>
      </c>
      <c r="AD395" s="442"/>
      <c r="AE395" s="241"/>
      <c r="AF395" s="58" t="s">
        <v>149</v>
      </c>
      <c r="AG395" s="63"/>
      <c r="AH395" s="58">
        <v>2019</v>
      </c>
      <c r="AI395" s="58" t="s">
        <v>162</v>
      </c>
      <c r="AJ395" s="58"/>
      <c r="AK395" s="241" t="s">
        <v>150</v>
      </c>
      <c r="AL395" s="1">
        <v>1</v>
      </c>
      <c r="AM395" s="1">
        <f>VLOOKUP(A395,'CH1 graphs'!$G$1:$H$49,2,FALSE)</f>
        <v>1</v>
      </c>
    </row>
    <row r="396" spans="1:45" hidden="1">
      <c r="A396" s="52" t="s">
        <v>17</v>
      </c>
      <c r="B396" s="58" t="s">
        <v>102</v>
      </c>
      <c r="C396" s="51">
        <v>2019</v>
      </c>
      <c r="D396" s="240" t="s">
        <v>142</v>
      </c>
      <c r="E396" s="52" t="s">
        <v>142</v>
      </c>
      <c r="F396" s="442" t="s">
        <v>142</v>
      </c>
      <c r="G396" s="52" t="s">
        <v>174</v>
      </c>
      <c r="H396" s="241" t="s">
        <v>231</v>
      </c>
      <c r="I396" s="53" t="s">
        <v>145</v>
      </c>
      <c r="J396" s="52"/>
      <c r="K396" s="52"/>
      <c r="L396" s="158">
        <v>43525</v>
      </c>
      <c r="M396" s="73">
        <v>17581000</v>
      </c>
      <c r="N396" s="60">
        <v>16626832</v>
      </c>
      <c r="O396" s="61">
        <f>N396/M396</f>
        <v>0.94572731926511577</v>
      </c>
      <c r="P396" s="241" t="s">
        <v>390</v>
      </c>
      <c r="Q396" s="73">
        <v>3060874</v>
      </c>
      <c r="R396" s="63">
        <v>0.18</v>
      </c>
      <c r="S396" s="73">
        <v>8749243</v>
      </c>
      <c r="T396" s="63">
        <v>0.52621226942089749</v>
      </c>
      <c r="U396" s="73">
        <v>4816715</v>
      </c>
      <c r="V396" s="63">
        <v>0.28999999999999998</v>
      </c>
      <c r="W396" s="77">
        <v>2492477</v>
      </c>
      <c r="X396" s="133">
        <v>0.15</v>
      </c>
      <c r="Y396" s="77">
        <v>568397</v>
      </c>
      <c r="Z396" s="133">
        <v>0.03</v>
      </c>
      <c r="AA396" s="77">
        <v>0</v>
      </c>
      <c r="AB396" s="133">
        <v>0</v>
      </c>
      <c r="AC396" t="s">
        <v>185</v>
      </c>
      <c r="AD396" s="442"/>
      <c r="AE396" s="241"/>
      <c r="AF396" s="58" t="s">
        <v>149</v>
      </c>
      <c r="AG396" s="63"/>
      <c r="AH396" s="58">
        <v>2020</v>
      </c>
      <c r="AI396" s="58"/>
      <c r="AJ396" s="58"/>
      <c r="AK396" s="241" t="s">
        <v>150</v>
      </c>
      <c r="AL396" s="1">
        <v>1</v>
      </c>
      <c r="AM396" s="1">
        <f>VLOOKUP(A396,'CH1 graphs'!$G$1:$H$49,2,FALSE)</f>
        <v>1</v>
      </c>
    </row>
    <row r="397" spans="1:45" hidden="1">
      <c r="A397" s="52" t="s">
        <v>17</v>
      </c>
      <c r="B397" s="58" t="s">
        <v>102</v>
      </c>
      <c r="C397" s="51">
        <v>2020</v>
      </c>
      <c r="D397" s="240" t="s">
        <v>142</v>
      </c>
      <c r="E397" s="52" t="s">
        <v>142</v>
      </c>
      <c r="F397" s="442" t="s">
        <v>142</v>
      </c>
      <c r="G397" s="52" t="s">
        <v>174</v>
      </c>
      <c r="H397" s="241" t="s">
        <v>231</v>
      </c>
      <c r="I397" s="53" t="s">
        <v>145</v>
      </c>
      <c r="J397" s="52"/>
      <c r="K397" s="52"/>
      <c r="L397" s="158">
        <v>44166</v>
      </c>
      <c r="M397" s="485">
        <v>16858333</v>
      </c>
      <c r="N397" s="59">
        <v>16858333</v>
      </c>
      <c r="O397" s="61">
        <f>N397/M397</f>
        <v>1</v>
      </c>
      <c r="P397" s="241" t="s">
        <v>391</v>
      </c>
      <c r="Q397" s="73">
        <v>3727600</v>
      </c>
      <c r="R397" s="63">
        <v>0.23</v>
      </c>
      <c r="S397" s="73">
        <v>6461787</v>
      </c>
      <c r="T397" s="63">
        <v>0.3832992858783843</v>
      </c>
      <c r="U397" s="73">
        <v>6668946</v>
      </c>
      <c r="V397" s="63">
        <v>0.4</v>
      </c>
      <c r="W397" s="77">
        <v>3299978</v>
      </c>
      <c r="X397" s="133">
        <v>0.2</v>
      </c>
      <c r="Y397" s="77">
        <v>427622</v>
      </c>
      <c r="Z397" s="133">
        <v>0.02</v>
      </c>
      <c r="AA397" s="77">
        <v>0</v>
      </c>
      <c r="AB397" s="133">
        <v>0</v>
      </c>
      <c r="AC397" t="s">
        <v>185</v>
      </c>
      <c r="AD397" s="442"/>
      <c r="AE397" s="241"/>
      <c r="AF397" s="58" t="s">
        <v>149</v>
      </c>
      <c r="AG397" s="58"/>
      <c r="AH397" s="58">
        <v>2021</v>
      </c>
      <c r="AI397" s="58"/>
      <c r="AJ397" s="58"/>
      <c r="AK397" s="241" t="s">
        <v>150</v>
      </c>
      <c r="AL397" s="1">
        <v>1</v>
      </c>
      <c r="AM397" s="1">
        <f>VLOOKUP(A397,'CH1 graphs'!$G$1:$H$49,2,FALSE)</f>
        <v>1</v>
      </c>
    </row>
    <row r="398" spans="1:45" hidden="1">
      <c r="A398" s="52" t="s">
        <v>17</v>
      </c>
      <c r="B398" s="58" t="s">
        <v>102</v>
      </c>
      <c r="C398" s="51">
        <v>2021</v>
      </c>
      <c r="D398" s="240" t="s">
        <v>142</v>
      </c>
      <c r="E398" s="52" t="s">
        <v>142</v>
      </c>
      <c r="F398" s="442" t="s">
        <v>142</v>
      </c>
      <c r="G398" s="52" t="s">
        <v>174</v>
      </c>
      <c r="H398" s="241" t="s">
        <v>392</v>
      </c>
      <c r="I398" s="53" t="s">
        <v>145</v>
      </c>
      <c r="J398" s="52"/>
      <c r="K398" s="52"/>
      <c r="L398" s="158">
        <v>44166</v>
      </c>
      <c r="M398" s="73">
        <v>16858333</v>
      </c>
      <c r="N398" s="60">
        <v>16858333</v>
      </c>
      <c r="O398" s="61">
        <v>1</v>
      </c>
      <c r="P398" s="241" t="s">
        <v>391</v>
      </c>
      <c r="Q398" s="73">
        <v>3727600</v>
      </c>
      <c r="R398" s="63">
        <v>0.23</v>
      </c>
      <c r="S398" s="73">
        <v>6461787</v>
      </c>
      <c r="T398" s="63">
        <v>0.3832992858783843</v>
      </c>
      <c r="U398" s="73">
        <v>6668946</v>
      </c>
      <c r="V398" s="63">
        <v>0.4</v>
      </c>
      <c r="W398" s="77">
        <v>3299978</v>
      </c>
      <c r="X398" s="133">
        <v>0.2</v>
      </c>
      <c r="Y398" s="77">
        <v>427622</v>
      </c>
      <c r="Z398" s="133">
        <v>0.03</v>
      </c>
      <c r="AA398" s="77">
        <v>0</v>
      </c>
      <c r="AB398" s="133">
        <v>0</v>
      </c>
      <c r="AC398" t="s">
        <v>161</v>
      </c>
      <c r="AD398" s="442"/>
      <c r="AE398" s="241"/>
      <c r="AF398" s="58" t="s">
        <v>149</v>
      </c>
      <c r="AG398" s="58"/>
      <c r="AH398" s="58">
        <v>2022</v>
      </c>
      <c r="AI398" s="58"/>
      <c r="AJ398" s="58"/>
      <c r="AK398" s="241" t="s">
        <v>150</v>
      </c>
      <c r="AL398" s="1">
        <v>1</v>
      </c>
      <c r="AM398" s="1">
        <f>VLOOKUP(A398,'CH1 graphs'!$G$1:$H$49,2,FALSE)</f>
        <v>1</v>
      </c>
      <c r="AQ398" s="42"/>
    </row>
    <row r="399" spans="1:45" hidden="1">
      <c r="A399" s="52" t="s">
        <v>17</v>
      </c>
      <c r="B399" s="58" t="s">
        <v>102</v>
      </c>
      <c r="C399" s="51">
        <v>2022</v>
      </c>
      <c r="D399" s="240" t="s">
        <v>142</v>
      </c>
      <c r="E399" s="52" t="s">
        <v>142</v>
      </c>
      <c r="F399" s="442" t="s">
        <v>142</v>
      </c>
      <c r="G399" s="52" t="s">
        <v>174</v>
      </c>
      <c r="H399" s="241" t="s">
        <v>393</v>
      </c>
      <c r="I399" s="53" t="s">
        <v>145</v>
      </c>
      <c r="J399" s="73"/>
      <c r="K399" s="650" t="s">
        <v>394</v>
      </c>
      <c r="L399" s="158">
        <v>44652</v>
      </c>
      <c r="M399" s="73">
        <v>17357886</v>
      </c>
      <c r="N399" s="60">
        <v>17357886</v>
      </c>
      <c r="O399" s="61">
        <v>1</v>
      </c>
      <c r="P399" s="241" t="s">
        <v>395</v>
      </c>
      <c r="Q399" s="73">
        <v>4600986</v>
      </c>
      <c r="R399" s="63">
        <v>0.26</v>
      </c>
      <c r="S399" s="73">
        <v>5623269</v>
      </c>
      <c r="T399" s="63">
        <v>0.33</v>
      </c>
      <c r="U399" s="73">
        <v>7133631</v>
      </c>
      <c r="V399" s="63">
        <v>0.41</v>
      </c>
      <c r="W399" s="77">
        <v>4048533</v>
      </c>
      <c r="X399" s="133">
        <v>0.23</v>
      </c>
      <c r="Y399" s="77">
        <v>552453</v>
      </c>
      <c r="Z399" s="133">
        <v>0.03</v>
      </c>
      <c r="AA399" s="77">
        <v>0</v>
      </c>
      <c r="AB399" s="133">
        <v>0</v>
      </c>
      <c r="AC399" t="s">
        <v>161</v>
      </c>
      <c r="AD399" s="52"/>
      <c r="AE399" s="58"/>
      <c r="AF399" s="58" t="s">
        <v>149</v>
      </c>
      <c r="AH399" s="58">
        <v>2023</v>
      </c>
      <c r="AI399" s="58" t="s">
        <v>396</v>
      </c>
      <c r="AJ399" s="58"/>
      <c r="AK399" s="241" t="s">
        <v>150</v>
      </c>
      <c r="AL399" s="1">
        <v>1</v>
      </c>
      <c r="AM399" s="1">
        <f>VLOOKUP(A399,'CH1 graphs'!$G$1:$H$49,2,FALSE)</f>
        <v>1</v>
      </c>
      <c r="AP399" s="330">
        <f>Q399-Q398</f>
        <v>873386</v>
      </c>
      <c r="AQ399" s="42">
        <f>(Q399-Q398)/Q398</f>
        <v>0.23430250026826913</v>
      </c>
      <c r="AR399">
        <f>Y399-Y398</f>
        <v>124831</v>
      </c>
      <c r="AS399" s="1">
        <f>AR399/Y398</f>
        <v>0.29191903129399327</v>
      </c>
    </row>
    <row r="400" spans="1:45" s="11" customFormat="1" hidden="1">
      <c r="A400" s="96" t="s">
        <v>17</v>
      </c>
      <c r="B400" s="95" t="s">
        <v>102</v>
      </c>
      <c r="C400" s="47">
        <v>2023</v>
      </c>
      <c r="D400" s="867" t="s">
        <v>142</v>
      </c>
      <c r="E400" s="197" t="s">
        <v>142</v>
      </c>
      <c r="F400" s="671" t="s">
        <v>142</v>
      </c>
      <c r="G400" s="96" t="s">
        <v>174</v>
      </c>
      <c r="H400" s="868" t="s">
        <v>393</v>
      </c>
      <c r="I400" s="55" t="s">
        <v>145</v>
      </c>
      <c r="J400" s="419"/>
      <c r="K400" s="687" t="s">
        <v>394</v>
      </c>
      <c r="L400" s="108">
        <v>44652</v>
      </c>
      <c r="M400" s="419">
        <v>17602431</v>
      </c>
      <c r="N400" s="419">
        <v>17602431</v>
      </c>
      <c r="O400" s="97">
        <v>1</v>
      </c>
      <c r="P400" s="868" t="s">
        <v>336</v>
      </c>
      <c r="Q400" s="419">
        <v>3239362</v>
      </c>
      <c r="R400" s="148">
        <v>0.19</v>
      </c>
      <c r="S400" s="419">
        <v>6740347</v>
      </c>
      <c r="T400" s="148">
        <v>0.38292137034935686</v>
      </c>
      <c r="U400" s="419">
        <v>7622722</v>
      </c>
      <c r="V400" s="148">
        <v>0.43</v>
      </c>
      <c r="W400" s="694">
        <v>3111434</v>
      </c>
      <c r="X400" s="674">
        <v>0.18</v>
      </c>
      <c r="Y400" s="694">
        <v>127928</v>
      </c>
      <c r="Z400" s="674">
        <v>0.01</v>
      </c>
      <c r="AA400" s="694">
        <v>0</v>
      </c>
      <c r="AB400" s="674">
        <v>0</v>
      </c>
      <c r="AC400" s="11" t="s">
        <v>161</v>
      </c>
      <c r="AD400" s="96"/>
      <c r="AE400" s="95"/>
      <c r="AF400" s="95" t="s">
        <v>149</v>
      </c>
      <c r="AG400" s="12"/>
      <c r="AH400" s="95">
        <v>2023</v>
      </c>
      <c r="AI400" s="95"/>
      <c r="AJ400" s="95"/>
      <c r="AK400" s="868" t="s">
        <v>165</v>
      </c>
      <c r="AL400" s="12">
        <v>1</v>
      </c>
      <c r="AM400" s="12">
        <f>VLOOKUP(A400,'CH1 graphs'!$G$1:$H$49,2,FALSE)</f>
        <v>1</v>
      </c>
      <c r="AN400" s="12"/>
      <c r="AO400" s="12"/>
      <c r="AQ400" s="12"/>
      <c r="AS400" s="12"/>
    </row>
    <row r="401" spans="1:45" hidden="1">
      <c r="A401" s="52" t="s">
        <v>39</v>
      </c>
      <c r="B401" s="58" t="s">
        <v>116</v>
      </c>
      <c r="C401" s="51">
        <v>2016</v>
      </c>
      <c r="D401" s="240" t="s">
        <v>142</v>
      </c>
      <c r="E401" s="52" t="s">
        <v>142</v>
      </c>
      <c r="F401" s="442" t="s">
        <v>168</v>
      </c>
      <c r="G401" s="52" t="s">
        <v>143</v>
      </c>
      <c r="H401" s="241" t="s">
        <v>144</v>
      </c>
      <c r="I401" s="53" t="s">
        <v>226</v>
      </c>
      <c r="J401" s="52"/>
      <c r="K401" s="52"/>
      <c r="L401" s="52"/>
      <c r="M401" s="73">
        <v>11930984</v>
      </c>
      <c r="N401" s="60">
        <v>8861680</v>
      </c>
      <c r="O401" s="67">
        <f>N401/M401</f>
        <v>0.74274510803132421</v>
      </c>
      <c r="P401" s="241" t="s">
        <v>305</v>
      </c>
      <c r="Q401" s="73">
        <v>90707.35</v>
      </c>
      <c r="R401" s="63">
        <v>1.0235908992425815E-2</v>
      </c>
      <c r="S401" s="73">
        <v>7337781.6900000004</v>
      </c>
      <c r="T401" s="63">
        <v>0.82803505542967026</v>
      </c>
      <c r="U401" s="73">
        <v>1433190.9599999997</v>
      </c>
      <c r="V401" s="63">
        <v>0.16172903557790394</v>
      </c>
      <c r="W401" s="77">
        <v>90707.35</v>
      </c>
      <c r="X401" s="133">
        <v>1.0235908992425815E-2</v>
      </c>
      <c r="Y401" s="77">
        <v>0</v>
      </c>
      <c r="Z401" s="133">
        <v>0</v>
      </c>
      <c r="AA401" s="77">
        <v>0</v>
      </c>
      <c r="AB401" s="133">
        <v>0</v>
      </c>
      <c r="AC401" t="s">
        <v>161</v>
      </c>
      <c r="AD401" s="52"/>
      <c r="AE401" s="58"/>
      <c r="AF401" s="58"/>
      <c r="AG401" s="63"/>
      <c r="AH401" s="863">
        <v>2017</v>
      </c>
      <c r="AI401" s="58"/>
      <c r="AJ401" s="58"/>
      <c r="AK401" s="241" t="s">
        <v>150</v>
      </c>
      <c r="AL401" s="1">
        <v>1</v>
      </c>
      <c r="AM401" s="1">
        <f>VLOOKUP(A401,'CH1 graphs'!$G$1:$H$49,2,FALSE)</f>
        <v>1</v>
      </c>
      <c r="AN401" s="1">
        <f>VLOOKUP(A401,'CH1 graphs'!$K$2:$L$23,2,FALSE)</f>
        <v>1</v>
      </c>
    </row>
    <row r="402" spans="1:45" hidden="1">
      <c r="A402" s="52" t="s">
        <v>39</v>
      </c>
      <c r="B402" s="58" t="s">
        <v>116</v>
      </c>
      <c r="C402" s="51">
        <v>2017</v>
      </c>
      <c r="D402" s="240" t="s">
        <v>142</v>
      </c>
      <c r="E402" s="52" t="s">
        <v>142</v>
      </c>
      <c r="F402" s="442" t="s">
        <v>168</v>
      </c>
      <c r="G402" s="52" t="s">
        <v>143</v>
      </c>
      <c r="H402" s="241" t="s">
        <v>144</v>
      </c>
      <c r="I402" s="53" t="s">
        <v>226</v>
      </c>
      <c r="J402" s="52"/>
      <c r="K402" s="52"/>
      <c r="L402" s="158">
        <v>42795</v>
      </c>
      <c r="M402" s="73">
        <v>12092000</v>
      </c>
      <c r="N402" s="60">
        <v>9365524</v>
      </c>
      <c r="O402" s="61">
        <v>0.77</v>
      </c>
      <c r="P402" s="241" t="s">
        <v>284</v>
      </c>
      <c r="Q402" s="73">
        <v>285585</v>
      </c>
      <c r="R402" s="63">
        <v>3.0493221735377541E-2</v>
      </c>
      <c r="S402" s="73">
        <v>7062988</v>
      </c>
      <c r="T402" s="63">
        <v>0.75414765900978953</v>
      </c>
      <c r="U402" s="73">
        <v>2016951.0000000002</v>
      </c>
      <c r="V402" s="63">
        <v>0.21535911925483298</v>
      </c>
      <c r="W402" s="77">
        <v>285585</v>
      </c>
      <c r="X402" s="133">
        <v>3.0493221735377541E-2</v>
      </c>
      <c r="Y402" s="77">
        <v>0</v>
      </c>
      <c r="Z402" s="133">
        <v>0</v>
      </c>
      <c r="AA402" s="77">
        <v>0</v>
      </c>
      <c r="AB402" s="133">
        <v>0</v>
      </c>
      <c r="AC402" t="s">
        <v>161</v>
      </c>
      <c r="AD402" s="52"/>
      <c r="AE402" s="58"/>
      <c r="AF402" s="58"/>
      <c r="AG402" s="63"/>
      <c r="AH402" s="58">
        <v>2018</v>
      </c>
      <c r="AI402" s="58"/>
      <c r="AJ402" s="58"/>
      <c r="AK402" s="241" t="s">
        <v>150</v>
      </c>
      <c r="AL402" s="1">
        <v>1</v>
      </c>
      <c r="AM402" s="1">
        <f>VLOOKUP(A402,'CH1 graphs'!$G$1:$H$49,2,FALSE)</f>
        <v>1</v>
      </c>
      <c r="AN402" s="1">
        <f>VLOOKUP(A402,'CH1 graphs'!$K$2:$L$23,2,FALSE)</f>
        <v>1</v>
      </c>
    </row>
    <row r="403" spans="1:45" hidden="1">
      <c r="A403" s="52" t="s">
        <v>39</v>
      </c>
      <c r="B403" s="58" t="s">
        <v>116</v>
      </c>
      <c r="C403" s="51">
        <v>2018</v>
      </c>
      <c r="D403" s="240" t="s">
        <v>142</v>
      </c>
      <c r="E403" s="52" t="s">
        <v>142</v>
      </c>
      <c r="F403" s="442" t="s">
        <v>168</v>
      </c>
      <c r="G403" s="52" t="s">
        <v>143</v>
      </c>
      <c r="H403" s="241" t="s">
        <v>144</v>
      </c>
      <c r="I403" s="53" t="s">
        <v>226</v>
      </c>
      <c r="J403" s="52"/>
      <c r="K403" s="52"/>
      <c r="L403" s="52"/>
      <c r="M403" s="437">
        <v>10008594</v>
      </c>
      <c r="N403" s="60">
        <v>9999930</v>
      </c>
      <c r="O403" s="61">
        <v>1</v>
      </c>
      <c r="P403" s="241" t="s">
        <v>307</v>
      </c>
      <c r="Q403" s="73">
        <v>90957</v>
      </c>
      <c r="R403" s="63">
        <v>9.0957636703456919E-3</v>
      </c>
      <c r="S403" s="73">
        <v>8970030</v>
      </c>
      <c r="T403" s="63">
        <v>0.89700927906495342</v>
      </c>
      <c r="U403" s="73">
        <v>938943</v>
      </c>
      <c r="V403" s="63">
        <v>9.389495726470086E-2</v>
      </c>
      <c r="W403" s="77">
        <v>90957</v>
      </c>
      <c r="X403" s="133">
        <v>9.0957636703456919E-3</v>
      </c>
      <c r="Y403" s="77">
        <v>0</v>
      </c>
      <c r="Z403" s="133">
        <v>0</v>
      </c>
      <c r="AA403" s="77">
        <v>0</v>
      </c>
      <c r="AB403" s="133">
        <v>0</v>
      </c>
      <c r="AC403" t="s">
        <v>185</v>
      </c>
      <c r="AD403" s="442"/>
      <c r="AE403" s="241"/>
      <c r="AF403" s="58"/>
      <c r="AG403" s="63"/>
      <c r="AH403" s="58">
        <v>2019</v>
      </c>
      <c r="AI403" s="58"/>
      <c r="AJ403" s="58"/>
      <c r="AK403" s="241" t="s">
        <v>150</v>
      </c>
      <c r="AL403" s="1">
        <v>1</v>
      </c>
      <c r="AM403" s="1">
        <f>VLOOKUP(A403,'CH1 graphs'!$G$1:$H$49,2,FALSE)</f>
        <v>1</v>
      </c>
      <c r="AN403" s="1">
        <f>VLOOKUP(A403,'CH1 graphs'!$K$2:$L$23,2,FALSE)</f>
        <v>1</v>
      </c>
    </row>
    <row r="404" spans="1:45" hidden="1">
      <c r="A404" s="52" t="s">
        <v>39</v>
      </c>
      <c r="B404" s="58" t="s">
        <v>116</v>
      </c>
      <c r="C404" s="51">
        <v>2019</v>
      </c>
      <c r="D404" s="240" t="s">
        <v>142</v>
      </c>
      <c r="E404" s="52" t="s">
        <v>142</v>
      </c>
      <c r="F404" s="442" t="s">
        <v>168</v>
      </c>
      <c r="G404" s="52" t="s">
        <v>143</v>
      </c>
      <c r="H404" s="241" t="s">
        <v>144</v>
      </c>
      <c r="I404" s="53" t="s">
        <v>226</v>
      </c>
      <c r="J404" s="52"/>
      <c r="K404" s="52"/>
      <c r="L404" s="52"/>
      <c r="M404" s="73">
        <v>13427190.666666666</v>
      </c>
      <c r="N404" s="60">
        <v>10070393</v>
      </c>
      <c r="O404" s="61">
        <f>N404/M404</f>
        <v>0.75</v>
      </c>
      <c r="P404" s="241" t="s">
        <v>286</v>
      </c>
      <c r="Q404" s="73">
        <v>286553</v>
      </c>
      <c r="R404" s="63">
        <v>0.03</v>
      </c>
      <c r="S404" s="73">
        <v>8357608</v>
      </c>
      <c r="T404" s="63">
        <v>0.82991875292255224</v>
      </c>
      <c r="U404" s="73">
        <v>1426232</v>
      </c>
      <c r="V404" s="63">
        <v>0.14162625033600973</v>
      </c>
      <c r="W404" s="77">
        <v>286553</v>
      </c>
      <c r="X404" s="133">
        <v>0.03</v>
      </c>
      <c r="Y404" s="77">
        <v>0</v>
      </c>
      <c r="Z404" s="133">
        <v>0</v>
      </c>
      <c r="AA404" s="77">
        <v>0</v>
      </c>
      <c r="AB404" s="133">
        <v>0</v>
      </c>
      <c r="AC404" t="s">
        <v>185</v>
      </c>
      <c r="AD404" s="442"/>
      <c r="AE404" s="241"/>
      <c r="AF404" s="58"/>
      <c r="AG404" s="58"/>
      <c r="AH404" s="58">
        <v>2020</v>
      </c>
      <c r="AI404" s="58"/>
      <c r="AJ404" s="58"/>
      <c r="AK404" s="241" t="s">
        <v>150</v>
      </c>
      <c r="AL404" s="1">
        <v>1</v>
      </c>
      <c r="AM404" s="1">
        <f>VLOOKUP(A404,'CH1 graphs'!$G$1:$H$49,2,FALSE)</f>
        <v>1</v>
      </c>
      <c r="AN404" s="1">
        <f>VLOOKUP(A404,'CH1 graphs'!$K$2:$L$23,2,FALSE)</f>
        <v>1</v>
      </c>
    </row>
    <row r="405" spans="1:45" hidden="1">
      <c r="A405" s="52" t="s">
        <v>39</v>
      </c>
      <c r="B405" s="58" t="s">
        <v>116</v>
      </c>
      <c r="C405" s="51">
        <v>2020</v>
      </c>
      <c r="D405" s="240" t="s">
        <v>142</v>
      </c>
      <c r="E405" s="52" t="s">
        <v>142</v>
      </c>
      <c r="F405" s="442" t="s">
        <v>168</v>
      </c>
      <c r="G405" s="52" t="s">
        <v>143</v>
      </c>
      <c r="H405" s="241" t="s">
        <v>144</v>
      </c>
      <c r="I405" s="53" t="s">
        <v>226</v>
      </c>
      <c r="J405" s="52"/>
      <c r="K405" s="484" t="s">
        <v>397</v>
      </c>
      <c r="L405" s="158">
        <v>44136</v>
      </c>
      <c r="M405" s="73">
        <v>12559623</v>
      </c>
      <c r="N405" s="59">
        <v>10259827</v>
      </c>
      <c r="O405" s="61">
        <v>0.82</v>
      </c>
      <c r="P405" s="241" t="s">
        <v>398</v>
      </c>
      <c r="Q405" s="73">
        <v>630706</v>
      </c>
      <c r="R405" s="63">
        <v>0.06</v>
      </c>
      <c r="S405" s="73">
        <f>N405-U405-W405</f>
        <v>7563291</v>
      </c>
      <c r="T405" s="63">
        <v>0.75</v>
      </c>
      <c r="U405" s="73">
        <v>2065830</v>
      </c>
      <c r="V405" s="63">
        <v>0.19</v>
      </c>
      <c r="W405" s="77">
        <v>630706</v>
      </c>
      <c r="X405" s="133">
        <v>0.06</v>
      </c>
      <c r="Y405" s="77">
        <v>0</v>
      </c>
      <c r="Z405" s="133">
        <v>0</v>
      </c>
      <c r="AA405" s="77">
        <v>0</v>
      </c>
      <c r="AB405" s="133">
        <v>0</v>
      </c>
      <c r="AC405" t="s">
        <v>161</v>
      </c>
      <c r="AD405" s="52"/>
      <c r="AE405" s="58"/>
      <c r="AF405" s="58" t="s">
        <v>228</v>
      </c>
      <c r="AG405" s="58"/>
      <c r="AH405" s="58">
        <v>2021</v>
      </c>
      <c r="AI405" s="58"/>
      <c r="AJ405" s="58"/>
      <c r="AK405" s="241" t="s">
        <v>150</v>
      </c>
      <c r="AL405" s="1">
        <v>1</v>
      </c>
      <c r="AM405" s="1">
        <f>VLOOKUP(A405,'CH1 graphs'!$G$1:$H$49,2,FALSE)</f>
        <v>1</v>
      </c>
      <c r="AN405" s="1">
        <f>VLOOKUP(A405,'CH1 graphs'!$K$2:$L$23,2,FALSE)</f>
        <v>1</v>
      </c>
    </row>
    <row r="406" spans="1:45" hidden="1">
      <c r="A406" s="52" t="s">
        <v>39</v>
      </c>
      <c r="B406" s="58" t="s">
        <v>116</v>
      </c>
      <c r="C406" s="51">
        <v>2021</v>
      </c>
      <c r="D406" s="240" t="s">
        <v>142</v>
      </c>
      <c r="E406" s="52" t="s">
        <v>142</v>
      </c>
      <c r="F406" s="442" t="s">
        <v>168</v>
      </c>
      <c r="G406" s="52" t="s">
        <v>143</v>
      </c>
      <c r="H406" s="241" t="s">
        <v>157</v>
      </c>
      <c r="I406" s="53" t="s">
        <v>226</v>
      </c>
      <c r="J406" s="52"/>
      <c r="K406" s="52"/>
      <c r="L406" s="52"/>
      <c r="M406" s="73">
        <v>13334324</v>
      </c>
      <c r="N406" s="60">
        <v>11115573</v>
      </c>
      <c r="O406" s="61">
        <v>0.83360603807137135</v>
      </c>
      <c r="P406" s="241" t="s">
        <v>287</v>
      </c>
      <c r="Q406" s="73">
        <v>683633</v>
      </c>
      <c r="R406" s="63">
        <v>6.1502272532419154E-2</v>
      </c>
      <c r="S406" s="73">
        <v>8262248</v>
      </c>
      <c r="T406" s="63">
        <v>0.74330383148039247</v>
      </c>
      <c r="U406" s="73">
        <v>2169692</v>
      </c>
      <c r="V406" s="63">
        <v>0.19519389598718842</v>
      </c>
      <c r="W406" s="77">
        <v>683633</v>
      </c>
      <c r="X406" s="133">
        <v>6.1502272532419154E-2</v>
      </c>
      <c r="Y406" s="77">
        <v>0</v>
      </c>
      <c r="Z406" s="133">
        <v>0</v>
      </c>
      <c r="AA406" s="77">
        <v>0</v>
      </c>
      <c r="AB406" s="133">
        <v>0</v>
      </c>
      <c r="AC406" t="s">
        <v>161</v>
      </c>
      <c r="AD406" s="52"/>
      <c r="AE406" s="58"/>
      <c r="AF406" s="58"/>
      <c r="AG406" s="58"/>
      <c r="AH406" s="58">
        <v>2022</v>
      </c>
      <c r="AI406" s="58"/>
      <c r="AJ406" s="58"/>
      <c r="AK406" s="241" t="s">
        <v>150</v>
      </c>
      <c r="AL406" s="1">
        <v>1</v>
      </c>
      <c r="AM406" s="1">
        <f>VLOOKUP(A406,'CH1 graphs'!$G$1:$H$49,2,FALSE)</f>
        <v>1</v>
      </c>
      <c r="AN406" s="1">
        <f>VLOOKUP(A406,'CH1 graphs'!$K$2:$L$23,2,FALSE)</f>
        <v>1</v>
      </c>
      <c r="AQ406" s="42"/>
    </row>
    <row r="407" spans="1:45" hidden="1">
      <c r="A407" s="52" t="s">
        <v>39</v>
      </c>
      <c r="B407" s="58" t="s">
        <v>116</v>
      </c>
      <c r="C407" s="51">
        <v>2022</v>
      </c>
      <c r="D407" s="240" t="s">
        <v>142</v>
      </c>
      <c r="E407" s="52" t="s">
        <v>142</v>
      </c>
      <c r="F407" s="442" t="s">
        <v>142</v>
      </c>
      <c r="G407" s="52" t="s">
        <v>143</v>
      </c>
      <c r="H407" s="241" t="s">
        <v>157</v>
      </c>
      <c r="I407" s="53" t="s">
        <v>226</v>
      </c>
      <c r="J407" s="73"/>
      <c r="K407" s="233"/>
      <c r="L407" s="52"/>
      <c r="M407" s="73">
        <v>13261638</v>
      </c>
      <c r="N407" s="60">
        <v>11165931</v>
      </c>
      <c r="O407" s="61">
        <v>0.84197223600885507</v>
      </c>
      <c r="P407" s="241" t="s">
        <v>262</v>
      </c>
      <c r="Q407" s="73">
        <v>1219288</v>
      </c>
      <c r="R407" s="63">
        <v>0.10919716412361853</v>
      </c>
      <c r="S407" s="73">
        <v>6115433</v>
      </c>
      <c r="T407" s="63">
        <v>0.54768679835116296</v>
      </c>
      <c r="U407" s="73">
        <v>3831210</v>
      </c>
      <c r="V407" s="63">
        <v>0.34311603752521846</v>
      </c>
      <c r="W407" s="77">
        <v>1198458</v>
      </c>
      <c r="X407" s="133">
        <v>0.1073316680892977</v>
      </c>
      <c r="Y407" s="77">
        <v>20830</v>
      </c>
      <c r="Z407" s="133">
        <v>1.8654960343208282E-3</v>
      </c>
      <c r="AA407" s="77">
        <v>0</v>
      </c>
      <c r="AB407" s="133">
        <v>0</v>
      </c>
      <c r="AC407" t="s">
        <v>161</v>
      </c>
      <c r="AD407" s="52"/>
      <c r="AE407" s="58"/>
      <c r="AF407" s="58" t="s">
        <v>149</v>
      </c>
      <c r="AH407" s="58">
        <v>2023</v>
      </c>
      <c r="AI407" s="58"/>
      <c r="AJ407" s="58"/>
      <c r="AK407" s="241" t="s">
        <v>150</v>
      </c>
      <c r="AL407" s="1">
        <v>1</v>
      </c>
      <c r="AM407" s="1">
        <f>VLOOKUP(A407,'CH1 graphs'!$G$1:$H$49,2,FALSE)</f>
        <v>1</v>
      </c>
      <c r="AN407" s="1">
        <f>VLOOKUP(A407,'CH1 graphs'!$K$2:$L$23,2,FALSE)</f>
        <v>1</v>
      </c>
      <c r="AP407" s="330">
        <f>Q407-Q406</f>
        <v>535655</v>
      </c>
      <c r="AQ407" s="42">
        <f>(Q407-Q406)/Q406</f>
        <v>0.78354175412831151</v>
      </c>
      <c r="AR407">
        <f>Y407-Y406</f>
        <v>20830</v>
      </c>
      <c r="AS407" s="1" t="e">
        <f>AR407/Y406</f>
        <v>#DIV/0!</v>
      </c>
    </row>
    <row r="408" spans="1:45" s="11" customFormat="1" hidden="1">
      <c r="A408" s="96" t="s">
        <v>39</v>
      </c>
      <c r="B408" s="95" t="s">
        <v>116</v>
      </c>
      <c r="C408" s="47">
        <v>2023</v>
      </c>
      <c r="D408" s="867" t="s">
        <v>142</v>
      </c>
      <c r="E408" s="197" t="s">
        <v>142</v>
      </c>
      <c r="F408" s="671" t="s">
        <v>142</v>
      </c>
      <c r="G408" s="96" t="s">
        <v>143</v>
      </c>
      <c r="H408" s="868" t="s">
        <v>157</v>
      </c>
      <c r="I408" s="55" t="s">
        <v>226</v>
      </c>
      <c r="J408" s="419"/>
      <c r="K408" s="96"/>
      <c r="L408" s="96"/>
      <c r="M408" s="419">
        <v>13500000</v>
      </c>
      <c r="N408" s="419">
        <v>11469684</v>
      </c>
      <c r="O408" s="97">
        <v>0.84960622222222226</v>
      </c>
      <c r="P408" s="868" t="s">
        <v>271</v>
      </c>
      <c r="Q408" s="419">
        <v>923028.16</v>
      </c>
      <c r="R408" s="148">
        <v>8.0475465583881828E-2</v>
      </c>
      <c r="S408" s="419">
        <v>7161812.2800000003</v>
      </c>
      <c r="T408" s="148">
        <v>0.62441234475160778</v>
      </c>
      <c r="U408" s="419">
        <v>3384843.5600000005</v>
      </c>
      <c r="V408" s="148">
        <v>0.29511218966451042</v>
      </c>
      <c r="W408" s="694">
        <v>920520.64</v>
      </c>
      <c r="X408" s="674">
        <v>8.0256844042085204E-2</v>
      </c>
      <c r="Y408" s="694">
        <v>2507.52</v>
      </c>
      <c r="Z408" s="674">
        <v>2.1862154179661794E-4</v>
      </c>
      <c r="AA408" s="694">
        <v>0</v>
      </c>
      <c r="AB408" s="674">
        <v>0</v>
      </c>
      <c r="AC408" s="11" t="s">
        <v>161</v>
      </c>
      <c r="AD408" s="96"/>
      <c r="AE408" s="95"/>
      <c r="AF408" s="95" t="s">
        <v>149</v>
      </c>
      <c r="AG408" s="12"/>
      <c r="AH408" s="95">
        <v>2023</v>
      </c>
      <c r="AI408" s="95"/>
      <c r="AJ408" s="95"/>
      <c r="AK408" s="868" t="s">
        <v>165</v>
      </c>
      <c r="AL408" s="12">
        <v>1</v>
      </c>
      <c r="AM408" s="12">
        <f>VLOOKUP(A408,'CH1 graphs'!$G$1:$H$49,2,FALSE)</f>
        <v>1</v>
      </c>
      <c r="AN408" s="12">
        <f>VLOOKUP(A408,'CH1 graphs'!$K$2:$L$23,2,FALSE)</f>
        <v>1</v>
      </c>
      <c r="AO408" s="12"/>
      <c r="AQ408" s="12"/>
      <c r="AS408" s="12"/>
    </row>
    <row r="409" spans="1:45" hidden="1">
      <c r="A409" s="52" t="s">
        <v>119</v>
      </c>
      <c r="B409" s="58" t="s">
        <v>116</v>
      </c>
      <c r="C409" s="51">
        <v>2016</v>
      </c>
      <c r="D409" s="240" t="s">
        <v>142</v>
      </c>
      <c r="E409" s="52" t="s">
        <v>142</v>
      </c>
      <c r="F409" s="442" t="s">
        <v>168</v>
      </c>
      <c r="G409" s="52" t="s">
        <v>204</v>
      </c>
      <c r="H409" s="241" t="s">
        <v>304</v>
      </c>
      <c r="I409" s="53" t="s">
        <v>226</v>
      </c>
      <c r="J409" s="52"/>
      <c r="K409" s="52"/>
      <c r="L409" s="158">
        <v>42675</v>
      </c>
      <c r="M409" s="73">
        <v>1888429</v>
      </c>
      <c r="N409" s="60">
        <v>1142909</v>
      </c>
      <c r="O409" s="61">
        <v>0.61</v>
      </c>
      <c r="P409" s="241" t="s">
        <v>399</v>
      </c>
      <c r="Q409" s="59">
        <v>66203</v>
      </c>
      <c r="R409" s="63">
        <v>5.7924996653276856E-2</v>
      </c>
      <c r="S409" s="59">
        <v>821057</v>
      </c>
      <c r="T409" s="63">
        <v>0.71839227795038796</v>
      </c>
      <c r="U409" s="59">
        <v>255649</v>
      </c>
      <c r="V409" s="63">
        <v>0.22368272539633513</v>
      </c>
      <c r="W409" s="77">
        <v>66203</v>
      </c>
      <c r="X409" s="133">
        <v>5.7924996653276856E-2</v>
      </c>
      <c r="Y409" s="77">
        <v>0</v>
      </c>
      <c r="Z409" s="133">
        <v>0</v>
      </c>
      <c r="AA409" s="77">
        <v>0</v>
      </c>
      <c r="AB409" s="133">
        <v>0</v>
      </c>
      <c r="AC409" t="s">
        <v>161</v>
      </c>
      <c r="AD409" s="52"/>
      <c r="AE409" s="58"/>
      <c r="AF409" s="58" t="s">
        <v>61</v>
      </c>
      <c r="AG409" s="63"/>
      <c r="AH409" s="863">
        <v>2017</v>
      </c>
      <c r="AI409" s="58"/>
      <c r="AJ409" s="58"/>
      <c r="AK409" s="241" t="s">
        <v>150</v>
      </c>
    </row>
    <row r="410" spans="1:45" hidden="1">
      <c r="A410" s="52" t="s">
        <v>119</v>
      </c>
      <c r="B410" s="58" t="s">
        <v>116</v>
      </c>
      <c r="C410" s="51">
        <v>2017</v>
      </c>
      <c r="D410" s="240" t="s">
        <v>142</v>
      </c>
      <c r="E410" s="52" t="s">
        <v>142</v>
      </c>
      <c r="F410" s="442" t="s">
        <v>168</v>
      </c>
      <c r="G410" s="52" t="s">
        <v>204</v>
      </c>
      <c r="H410" s="241" t="s">
        <v>205</v>
      </c>
      <c r="I410" s="53" t="s">
        <v>226</v>
      </c>
      <c r="J410" s="52"/>
      <c r="K410" s="52"/>
      <c r="L410" s="158">
        <v>42430</v>
      </c>
      <c r="M410" s="485">
        <v>1771000</v>
      </c>
      <c r="N410" s="60">
        <v>1201259</v>
      </c>
      <c r="O410" s="61">
        <v>0.68</v>
      </c>
      <c r="P410" s="241" t="s">
        <v>284</v>
      </c>
      <c r="Q410" s="73">
        <v>32543.999999999996</v>
      </c>
      <c r="R410" s="63">
        <v>2.7091576421071555E-2</v>
      </c>
      <c r="S410" s="73">
        <v>881906</v>
      </c>
      <c r="T410" s="63">
        <v>0.7341514194690737</v>
      </c>
      <c r="U410" s="73">
        <v>286809</v>
      </c>
      <c r="V410" s="63">
        <v>0.23875700410985473</v>
      </c>
      <c r="W410" s="77">
        <v>32543.999999999996</v>
      </c>
      <c r="X410" s="133">
        <v>2.7091576421071555E-2</v>
      </c>
      <c r="Y410" s="77">
        <v>0</v>
      </c>
      <c r="Z410" s="133">
        <v>0</v>
      </c>
      <c r="AA410" s="77">
        <v>0</v>
      </c>
      <c r="AB410" s="133">
        <v>0</v>
      </c>
      <c r="AC410" t="s">
        <v>161</v>
      </c>
      <c r="AD410" s="52"/>
      <c r="AE410" s="58"/>
      <c r="AF410" s="58"/>
      <c r="AG410" s="63"/>
      <c r="AH410" s="58">
        <v>2018</v>
      </c>
      <c r="AI410" s="58"/>
      <c r="AJ410" s="58"/>
      <c r="AK410" s="241" t="s">
        <v>150</v>
      </c>
    </row>
    <row r="411" spans="1:45" hidden="1">
      <c r="A411" s="52" t="s">
        <v>119</v>
      </c>
      <c r="B411" s="58" t="s">
        <v>116</v>
      </c>
      <c r="C411" s="51">
        <v>2018</v>
      </c>
      <c r="D411" s="240" t="s">
        <v>142</v>
      </c>
      <c r="E411" s="52" t="s">
        <v>142</v>
      </c>
      <c r="F411" s="442" t="s">
        <v>168</v>
      </c>
      <c r="G411" s="52" t="s">
        <v>204</v>
      </c>
      <c r="H411" s="241" t="s">
        <v>292</v>
      </c>
      <c r="I411" s="53" t="s">
        <v>226</v>
      </c>
      <c r="J411" s="52"/>
      <c r="K411" s="52"/>
      <c r="L411" s="158">
        <v>43405</v>
      </c>
      <c r="M411" s="437">
        <v>1897376</v>
      </c>
      <c r="N411" s="60">
        <v>1225986</v>
      </c>
      <c r="O411" s="61">
        <v>0.65</v>
      </c>
      <c r="P411" s="241" t="s">
        <v>307</v>
      </c>
      <c r="Q411" s="73">
        <v>13899</v>
      </c>
      <c r="R411" s="63">
        <v>1.1336997322971061E-2</v>
      </c>
      <c r="S411" s="73">
        <v>1077181</v>
      </c>
      <c r="T411" s="63">
        <v>0.87862422572525301</v>
      </c>
      <c r="U411" s="73">
        <v>134906</v>
      </c>
      <c r="V411" s="63">
        <v>0.11003877695177595</v>
      </c>
      <c r="W411" s="77">
        <v>13899</v>
      </c>
      <c r="X411" s="133">
        <v>1.1336997322971061E-2</v>
      </c>
      <c r="Y411" s="77">
        <v>0</v>
      </c>
      <c r="Z411" s="133">
        <v>0</v>
      </c>
      <c r="AA411" s="77">
        <v>0</v>
      </c>
      <c r="AB411" s="133">
        <v>0</v>
      </c>
      <c r="AC411" t="s">
        <v>185</v>
      </c>
      <c r="AD411" s="442"/>
      <c r="AE411" s="241"/>
      <c r="AF411" s="58"/>
      <c r="AG411" s="63"/>
      <c r="AH411" s="58">
        <v>2019</v>
      </c>
      <c r="AI411" s="58"/>
      <c r="AJ411" s="58"/>
      <c r="AK411" s="241" t="s">
        <v>150</v>
      </c>
    </row>
    <row r="412" spans="1:45" hidden="1">
      <c r="A412" s="52" t="s">
        <v>119</v>
      </c>
      <c r="B412" s="58" t="s">
        <v>116</v>
      </c>
      <c r="C412" s="51">
        <v>2019</v>
      </c>
      <c r="D412" s="240" t="s">
        <v>142</v>
      </c>
      <c r="E412" s="52" t="s">
        <v>142</v>
      </c>
      <c r="F412" s="442" t="s">
        <v>168</v>
      </c>
      <c r="G412" s="52" t="s">
        <v>204</v>
      </c>
      <c r="H412" s="241" t="s">
        <v>306</v>
      </c>
      <c r="I412" s="53" t="s">
        <v>226</v>
      </c>
      <c r="J412" s="52"/>
      <c r="K412" s="52"/>
      <c r="L412" s="52"/>
      <c r="M412" s="73">
        <v>2025884.1269841271</v>
      </c>
      <c r="N412" s="60">
        <v>1276307</v>
      </c>
      <c r="O412" s="61">
        <f>N412/M412</f>
        <v>0.63</v>
      </c>
      <c r="P412" s="241" t="s">
        <v>259</v>
      </c>
      <c r="Q412" s="73">
        <v>131169.92000000001</v>
      </c>
      <c r="R412" s="63">
        <v>0.1</v>
      </c>
      <c r="S412" s="73">
        <v>818320.41</v>
      </c>
      <c r="T412" s="63">
        <v>0.64116267481099765</v>
      </c>
      <c r="U412" s="73">
        <v>326816.67</v>
      </c>
      <c r="V412" s="63">
        <v>0.25606430897895255</v>
      </c>
      <c r="W412" s="77">
        <v>128664.80000000002</v>
      </c>
      <c r="X412" s="133">
        <v>0.1</v>
      </c>
      <c r="Y412" s="77">
        <v>2505.12</v>
      </c>
      <c r="Z412" s="133">
        <v>0</v>
      </c>
      <c r="AA412" s="77">
        <v>0</v>
      </c>
      <c r="AB412" s="133">
        <v>0</v>
      </c>
      <c r="AC412" t="s">
        <v>185</v>
      </c>
      <c r="AD412" s="442"/>
      <c r="AE412" s="241"/>
      <c r="AF412" s="58"/>
      <c r="AG412" s="63"/>
      <c r="AH412" s="58">
        <v>2020</v>
      </c>
      <c r="AI412" s="58"/>
      <c r="AJ412" s="58"/>
      <c r="AK412" s="241" t="s">
        <v>150</v>
      </c>
    </row>
    <row r="413" spans="1:45" hidden="1">
      <c r="A413" s="52" t="s">
        <v>119</v>
      </c>
      <c r="B413" s="58" t="s">
        <v>116</v>
      </c>
      <c r="C413" s="51">
        <v>2020</v>
      </c>
      <c r="D413" s="240" t="s">
        <v>142</v>
      </c>
      <c r="E413" s="52" t="s">
        <v>142</v>
      </c>
      <c r="F413" s="442" t="s">
        <v>168</v>
      </c>
      <c r="G413" s="52" t="s">
        <v>174</v>
      </c>
      <c r="H413" s="241" t="s">
        <v>189</v>
      </c>
      <c r="I413" s="53" t="s">
        <v>226</v>
      </c>
      <c r="J413" s="52"/>
      <c r="K413" s="52"/>
      <c r="L413" s="158">
        <v>44136</v>
      </c>
      <c r="M413" s="73">
        <v>2064265</v>
      </c>
      <c r="N413" s="73">
        <v>1276411</v>
      </c>
      <c r="O413" s="61">
        <v>0.62</v>
      </c>
      <c r="P413" s="241" t="s">
        <v>268</v>
      </c>
      <c r="Q413" s="73">
        <v>153132</v>
      </c>
      <c r="R413" s="63">
        <v>0.11997076176874064</v>
      </c>
      <c r="S413" s="73">
        <v>658079</v>
      </c>
      <c r="T413" s="63">
        <v>0.51556982821363961</v>
      </c>
      <c r="U413" s="73">
        <v>465200</v>
      </c>
      <c r="V413" s="63">
        <v>0.36445941001761972</v>
      </c>
      <c r="W413" s="77">
        <v>147625</v>
      </c>
      <c r="X413" s="133">
        <v>0.11565632073054839</v>
      </c>
      <c r="Y413" s="77">
        <v>5507</v>
      </c>
      <c r="Z413" s="133">
        <v>4.3144410381922441E-3</v>
      </c>
      <c r="AA413" s="77">
        <v>0</v>
      </c>
      <c r="AB413" s="133">
        <v>0</v>
      </c>
      <c r="AC413" t="s">
        <v>185</v>
      </c>
      <c r="AD413" s="442"/>
      <c r="AE413" s="241"/>
      <c r="AF413" s="58" t="s">
        <v>149</v>
      </c>
      <c r="AG413" s="58"/>
      <c r="AH413" s="58">
        <v>2021</v>
      </c>
      <c r="AI413" s="58"/>
      <c r="AJ413" s="58"/>
      <c r="AK413" s="241" t="s">
        <v>150</v>
      </c>
    </row>
    <row r="414" spans="1:45" hidden="1">
      <c r="A414" s="52" t="s">
        <v>119</v>
      </c>
      <c r="B414" s="58" t="s">
        <v>116</v>
      </c>
      <c r="C414" s="51">
        <v>2021</v>
      </c>
      <c r="D414" s="240" t="s">
        <v>142</v>
      </c>
      <c r="E414" s="52" t="s">
        <v>142</v>
      </c>
      <c r="F414" s="442" t="s">
        <v>168</v>
      </c>
      <c r="G414" s="52" t="s">
        <v>174</v>
      </c>
      <c r="H414" s="241" t="s">
        <v>400</v>
      </c>
      <c r="I414" s="53" t="s">
        <v>226</v>
      </c>
      <c r="J414" s="52"/>
      <c r="K414" s="52"/>
      <c r="L414" s="52"/>
      <c r="M414" s="73">
        <v>2064265</v>
      </c>
      <c r="N414" s="60">
        <v>1319425</v>
      </c>
      <c r="O414" s="61">
        <v>0.63917423392829897</v>
      </c>
      <c r="P414" s="241" t="s">
        <v>287</v>
      </c>
      <c r="Q414" s="73">
        <v>100582</v>
      </c>
      <c r="R414" s="63">
        <v>7.6231691835458623E-2</v>
      </c>
      <c r="S414" s="73">
        <v>933276</v>
      </c>
      <c r="T414" s="63">
        <v>0.70733539231104459</v>
      </c>
      <c r="U414" s="73">
        <v>285567</v>
      </c>
      <c r="V414" s="63">
        <v>0.21643291585349678</v>
      </c>
      <c r="W414" s="77">
        <v>100582</v>
      </c>
      <c r="X414" s="133">
        <v>7.6231691835458623E-2</v>
      </c>
      <c r="Y414" s="77">
        <v>0</v>
      </c>
      <c r="Z414" s="133">
        <v>0</v>
      </c>
      <c r="AA414" s="77">
        <v>0</v>
      </c>
      <c r="AB414" s="133">
        <v>0</v>
      </c>
      <c r="AC414" t="s">
        <v>161</v>
      </c>
      <c r="AD414" s="442"/>
      <c r="AE414" s="241"/>
      <c r="AF414" s="58"/>
      <c r="AG414" s="58"/>
      <c r="AH414" s="58">
        <v>2022</v>
      </c>
      <c r="AI414" s="58"/>
      <c r="AJ414" s="58"/>
      <c r="AK414" s="241" t="s">
        <v>150</v>
      </c>
    </row>
    <row r="415" spans="1:45" s="11" customFormat="1" hidden="1">
      <c r="A415" s="11" t="s">
        <v>119</v>
      </c>
      <c r="B415" s="95" t="s">
        <v>116</v>
      </c>
      <c r="C415" s="4">
        <v>2022</v>
      </c>
      <c r="D415" s="867" t="s">
        <v>168</v>
      </c>
      <c r="E415" s="96" t="s">
        <v>61</v>
      </c>
      <c r="F415" s="671" t="s">
        <v>61</v>
      </c>
      <c r="G415" s="96" t="s">
        <v>61</v>
      </c>
      <c r="H415" s="868" t="s">
        <v>169</v>
      </c>
      <c r="I415" s="55" t="s">
        <v>61</v>
      </c>
      <c r="J415" s="96" t="s">
        <v>61</v>
      </c>
      <c r="K415" s="96" t="s">
        <v>61</v>
      </c>
      <c r="L415" s="96" t="s">
        <v>61</v>
      </c>
      <c r="M415" s="869" t="s">
        <v>61</v>
      </c>
      <c r="N415" s="96" t="s">
        <v>61</v>
      </c>
      <c r="O415" s="870" t="s">
        <v>61</v>
      </c>
      <c r="P415" s="868" t="s">
        <v>61</v>
      </c>
      <c r="Q415" s="869" t="s">
        <v>61</v>
      </c>
      <c r="R415" s="95" t="s">
        <v>61</v>
      </c>
      <c r="S415" s="96" t="s">
        <v>61</v>
      </c>
      <c r="T415" s="95" t="s">
        <v>61</v>
      </c>
      <c r="U415" s="96" t="s">
        <v>61</v>
      </c>
      <c r="V415" s="95" t="s">
        <v>61</v>
      </c>
      <c r="W415" s="694" t="s">
        <v>61</v>
      </c>
      <c r="X415" s="674" t="s">
        <v>61</v>
      </c>
      <c r="Y415" s="694" t="s">
        <v>61</v>
      </c>
      <c r="Z415" s="674" t="s">
        <v>61</v>
      </c>
      <c r="AA415" s="694" t="s">
        <v>61</v>
      </c>
      <c r="AB415" s="674" t="s">
        <v>61</v>
      </c>
      <c r="AC415" s="11" t="s">
        <v>61</v>
      </c>
      <c r="AD415" s="96"/>
      <c r="AE415" s="95"/>
      <c r="AF415" s="95" t="s">
        <v>61</v>
      </c>
      <c r="AG415" s="95" t="s">
        <v>61</v>
      </c>
      <c r="AH415" s="12">
        <v>2023</v>
      </c>
      <c r="AI415" s="95"/>
      <c r="AJ415" s="95"/>
      <c r="AK415" s="868" t="s">
        <v>150</v>
      </c>
      <c r="AL415" s="12"/>
      <c r="AM415" s="12"/>
      <c r="AN415" s="12"/>
      <c r="AO415" s="12"/>
      <c r="AQ415" s="12"/>
      <c r="AS415" s="12"/>
    </row>
    <row r="416" spans="1:45" hidden="1">
      <c r="A416" t="s">
        <v>401</v>
      </c>
      <c r="B416" s="1" t="s">
        <v>102</v>
      </c>
      <c r="C416" s="5">
        <v>2016</v>
      </c>
      <c r="D416" s="240" t="s">
        <v>168</v>
      </c>
      <c r="E416" s="52" t="s">
        <v>61</v>
      </c>
      <c r="F416" s="442" t="s">
        <v>61</v>
      </c>
      <c r="G416" s="52" t="s">
        <v>61</v>
      </c>
      <c r="H416" s="241" t="s">
        <v>169</v>
      </c>
      <c r="I416" s="53" t="s">
        <v>61</v>
      </c>
      <c r="J416" s="52" t="s">
        <v>61</v>
      </c>
      <c r="K416" s="52" t="s">
        <v>61</v>
      </c>
      <c r="L416" s="52" t="s">
        <v>61</v>
      </c>
      <c r="M416" s="451" t="s">
        <v>61</v>
      </c>
      <c r="N416" s="52" t="s">
        <v>61</v>
      </c>
      <c r="O416" s="103" t="s">
        <v>61</v>
      </c>
      <c r="P416" s="241" t="s">
        <v>61</v>
      </c>
      <c r="Q416" s="451" t="s">
        <v>61</v>
      </c>
      <c r="R416" s="58" t="s">
        <v>61</v>
      </c>
      <c r="S416" s="52" t="s">
        <v>61</v>
      </c>
      <c r="T416" s="58" t="s">
        <v>61</v>
      </c>
      <c r="U416" s="52" t="s">
        <v>61</v>
      </c>
      <c r="V416" s="58" t="s">
        <v>61</v>
      </c>
      <c r="W416" s="77" t="s">
        <v>61</v>
      </c>
      <c r="X416" s="133" t="s">
        <v>61</v>
      </c>
      <c r="Y416" s="77" t="s">
        <v>61</v>
      </c>
      <c r="Z416" s="133" t="s">
        <v>61</v>
      </c>
      <c r="AA416" s="77" t="s">
        <v>61</v>
      </c>
      <c r="AB416" s="133" t="s">
        <v>61</v>
      </c>
      <c r="AC416" t="s">
        <v>61</v>
      </c>
      <c r="AD416" s="52"/>
      <c r="AE416" s="58"/>
      <c r="AF416" s="58" t="s">
        <v>61</v>
      </c>
      <c r="AG416" s="58" t="s">
        <v>61</v>
      </c>
      <c r="AH416" s="1">
        <v>2017</v>
      </c>
      <c r="AK416" s="241" t="s">
        <v>150</v>
      </c>
    </row>
    <row r="417" spans="1:45" hidden="1">
      <c r="A417" t="s">
        <v>401</v>
      </c>
      <c r="B417" s="1" t="s">
        <v>102</v>
      </c>
      <c r="C417" s="5">
        <v>2017</v>
      </c>
      <c r="D417" s="240" t="s">
        <v>168</v>
      </c>
      <c r="E417" s="52" t="s">
        <v>61</v>
      </c>
      <c r="F417" s="442" t="s">
        <v>61</v>
      </c>
      <c r="G417" s="52" t="s">
        <v>61</v>
      </c>
      <c r="H417" s="241" t="s">
        <v>169</v>
      </c>
      <c r="I417" s="53" t="s">
        <v>61</v>
      </c>
      <c r="J417" s="52" t="s">
        <v>61</v>
      </c>
      <c r="K417" s="52" t="s">
        <v>61</v>
      </c>
      <c r="L417" s="52" t="s">
        <v>61</v>
      </c>
      <c r="M417" s="451" t="s">
        <v>61</v>
      </c>
      <c r="N417" s="52" t="s">
        <v>61</v>
      </c>
      <c r="O417" s="103" t="s">
        <v>61</v>
      </c>
      <c r="P417" s="241" t="s">
        <v>61</v>
      </c>
      <c r="Q417" s="451" t="s">
        <v>61</v>
      </c>
      <c r="R417" s="58" t="s">
        <v>61</v>
      </c>
      <c r="S417" s="52" t="s">
        <v>61</v>
      </c>
      <c r="T417" s="58" t="s">
        <v>61</v>
      </c>
      <c r="U417" s="52" t="s">
        <v>61</v>
      </c>
      <c r="V417" s="58" t="s">
        <v>61</v>
      </c>
      <c r="W417" s="77" t="s">
        <v>61</v>
      </c>
      <c r="X417" s="133" t="s">
        <v>61</v>
      </c>
      <c r="Y417" s="77" t="s">
        <v>61</v>
      </c>
      <c r="Z417" s="133" t="s">
        <v>61</v>
      </c>
      <c r="AA417" s="77" t="s">
        <v>61</v>
      </c>
      <c r="AB417" s="133" t="s">
        <v>61</v>
      </c>
      <c r="AC417" t="s">
        <v>61</v>
      </c>
      <c r="AD417" s="52"/>
      <c r="AE417" s="58"/>
      <c r="AF417" s="58" t="s">
        <v>61</v>
      </c>
      <c r="AG417" s="58" t="s">
        <v>61</v>
      </c>
      <c r="AH417" s="1">
        <v>2018</v>
      </c>
      <c r="AK417" s="241" t="s">
        <v>150</v>
      </c>
    </row>
    <row r="418" spans="1:45" hidden="1">
      <c r="A418" t="s">
        <v>401</v>
      </c>
      <c r="B418" s="1" t="s">
        <v>102</v>
      </c>
      <c r="C418" s="5">
        <v>2018</v>
      </c>
      <c r="D418" s="240" t="s">
        <v>168</v>
      </c>
      <c r="E418" s="52" t="s">
        <v>61</v>
      </c>
      <c r="F418" s="442" t="s">
        <v>61</v>
      </c>
      <c r="G418" s="52" t="s">
        <v>61</v>
      </c>
      <c r="H418" s="241" t="s">
        <v>169</v>
      </c>
      <c r="I418" s="53" t="s">
        <v>61</v>
      </c>
      <c r="J418" s="52" t="s">
        <v>61</v>
      </c>
      <c r="K418" s="52" t="s">
        <v>61</v>
      </c>
      <c r="L418" s="52" t="s">
        <v>61</v>
      </c>
      <c r="M418" s="451" t="s">
        <v>61</v>
      </c>
      <c r="N418" s="52" t="s">
        <v>61</v>
      </c>
      <c r="O418" s="103" t="s">
        <v>61</v>
      </c>
      <c r="P418" s="241" t="s">
        <v>61</v>
      </c>
      <c r="Q418" s="451" t="s">
        <v>61</v>
      </c>
      <c r="R418" s="58" t="s">
        <v>61</v>
      </c>
      <c r="S418" s="52" t="s">
        <v>61</v>
      </c>
      <c r="T418" s="58" t="s">
        <v>61</v>
      </c>
      <c r="U418" s="52" t="s">
        <v>61</v>
      </c>
      <c r="V418" s="58" t="s">
        <v>61</v>
      </c>
      <c r="W418" s="77" t="s">
        <v>61</v>
      </c>
      <c r="X418" s="133" t="s">
        <v>61</v>
      </c>
      <c r="Y418" s="77" t="s">
        <v>61</v>
      </c>
      <c r="Z418" s="133" t="s">
        <v>61</v>
      </c>
      <c r="AA418" s="77" t="s">
        <v>61</v>
      </c>
      <c r="AB418" s="133" t="s">
        <v>61</v>
      </c>
      <c r="AC418" t="s">
        <v>61</v>
      </c>
      <c r="AD418" s="52"/>
      <c r="AE418" s="58"/>
      <c r="AF418" s="58" t="s">
        <v>61</v>
      </c>
      <c r="AG418" s="58" t="s">
        <v>61</v>
      </c>
      <c r="AH418" s="1">
        <v>2019</v>
      </c>
      <c r="AK418" s="241" t="s">
        <v>150</v>
      </c>
    </row>
    <row r="419" spans="1:45" hidden="1">
      <c r="A419" t="s">
        <v>401</v>
      </c>
      <c r="B419" s="1" t="s">
        <v>102</v>
      </c>
      <c r="C419" s="5">
        <v>2019</v>
      </c>
      <c r="D419" s="240" t="s">
        <v>168</v>
      </c>
      <c r="E419" s="52" t="s">
        <v>61</v>
      </c>
      <c r="F419" s="442" t="s">
        <v>61</v>
      </c>
      <c r="G419" s="52" t="s">
        <v>61</v>
      </c>
      <c r="H419" s="241" t="s">
        <v>169</v>
      </c>
      <c r="I419" s="53" t="s">
        <v>61</v>
      </c>
      <c r="J419" s="52" t="s">
        <v>61</v>
      </c>
      <c r="K419" s="52" t="s">
        <v>61</v>
      </c>
      <c r="L419" s="52" t="s">
        <v>61</v>
      </c>
      <c r="M419" s="451" t="s">
        <v>61</v>
      </c>
      <c r="N419" s="52" t="s">
        <v>61</v>
      </c>
      <c r="O419" s="103" t="s">
        <v>61</v>
      </c>
      <c r="P419" s="241" t="s">
        <v>61</v>
      </c>
      <c r="Q419" s="451" t="s">
        <v>61</v>
      </c>
      <c r="R419" s="58" t="s">
        <v>61</v>
      </c>
      <c r="S419" s="52" t="s">
        <v>61</v>
      </c>
      <c r="T419" s="58" t="s">
        <v>61</v>
      </c>
      <c r="U419" s="52" t="s">
        <v>61</v>
      </c>
      <c r="V419" s="58" t="s">
        <v>61</v>
      </c>
      <c r="W419" s="77" t="s">
        <v>61</v>
      </c>
      <c r="X419" s="133" t="s">
        <v>61</v>
      </c>
      <c r="Y419" s="77" t="s">
        <v>61</v>
      </c>
      <c r="Z419" s="133" t="s">
        <v>61</v>
      </c>
      <c r="AA419" s="77" t="s">
        <v>61</v>
      </c>
      <c r="AB419" s="133" t="s">
        <v>61</v>
      </c>
      <c r="AC419" t="s">
        <v>61</v>
      </c>
      <c r="AD419" s="52"/>
      <c r="AE419" s="58"/>
      <c r="AF419" s="58" t="s">
        <v>61</v>
      </c>
      <c r="AG419" s="58" t="s">
        <v>61</v>
      </c>
      <c r="AH419" s="1">
        <v>2020</v>
      </c>
      <c r="AK419" s="241" t="s">
        <v>150</v>
      </c>
    </row>
    <row r="420" spans="1:45" hidden="1">
      <c r="A420" t="s">
        <v>401</v>
      </c>
      <c r="B420" s="1" t="s">
        <v>102</v>
      </c>
      <c r="C420" s="5">
        <v>2020</v>
      </c>
      <c r="D420" s="240" t="s">
        <v>168</v>
      </c>
      <c r="E420" s="52" t="s">
        <v>61</v>
      </c>
      <c r="F420" s="442" t="s">
        <v>61</v>
      </c>
      <c r="G420" s="52" t="s">
        <v>61</v>
      </c>
      <c r="H420" s="241" t="s">
        <v>169</v>
      </c>
      <c r="I420" s="53" t="s">
        <v>61</v>
      </c>
      <c r="J420" s="52" t="s">
        <v>61</v>
      </c>
      <c r="K420" s="52" t="s">
        <v>61</v>
      </c>
      <c r="L420" s="52" t="s">
        <v>61</v>
      </c>
      <c r="M420" s="451" t="s">
        <v>61</v>
      </c>
      <c r="N420" s="52" t="s">
        <v>61</v>
      </c>
      <c r="O420" s="103" t="s">
        <v>61</v>
      </c>
      <c r="P420" s="241" t="s">
        <v>61</v>
      </c>
      <c r="Q420" s="451" t="s">
        <v>61</v>
      </c>
      <c r="R420" s="58" t="s">
        <v>61</v>
      </c>
      <c r="S420" s="52" t="s">
        <v>61</v>
      </c>
      <c r="T420" s="58" t="s">
        <v>61</v>
      </c>
      <c r="U420" s="52" t="s">
        <v>61</v>
      </c>
      <c r="V420" s="58" t="s">
        <v>61</v>
      </c>
      <c r="W420" s="77" t="s">
        <v>61</v>
      </c>
      <c r="X420" s="133" t="s">
        <v>61</v>
      </c>
      <c r="Y420" s="77" t="s">
        <v>61</v>
      </c>
      <c r="Z420" s="133" t="s">
        <v>61</v>
      </c>
      <c r="AA420" s="77" t="s">
        <v>61</v>
      </c>
      <c r="AB420" s="133" t="s">
        <v>61</v>
      </c>
      <c r="AC420" t="s">
        <v>61</v>
      </c>
      <c r="AD420" s="52"/>
      <c r="AE420" s="58"/>
      <c r="AF420" s="58" t="s">
        <v>61</v>
      </c>
      <c r="AG420" s="58" t="s">
        <v>61</v>
      </c>
      <c r="AH420" s="1">
        <v>2021</v>
      </c>
      <c r="AK420" s="241" t="s">
        <v>150</v>
      </c>
    </row>
    <row r="421" spans="1:45" hidden="1">
      <c r="A421" t="s">
        <v>401</v>
      </c>
      <c r="B421" s="1" t="s">
        <v>102</v>
      </c>
      <c r="C421" s="5">
        <v>2021</v>
      </c>
      <c r="D421" s="240" t="s">
        <v>168</v>
      </c>
      <c r="E421" s="52" t="s">
        <v>61</v>
      </c>
      <c r="F421" s="442" t="s">
        <v>61</v>
      </c>
      <c r="G421" s="52" t="s">
        <v>61</v>
      </c>
      <c r="H421" s="241" t="s">
        <v>169</v>
      </c>
      <c r="I421" s="53" t="s">
        <v>61</v>
      </c>
      <c r="J421" s="52" t="s">
        <v>61</v>
      </c>
      <c r="K421" s="52" t="s">
        <v>61</v>
      </c>
      <c r="L421" s="52" t="s">
        <v>61</v>
      </c>
      <c r="M421" s="451" t="s">
        <v>61</v>
      </c>
      <c r="N421" s="52" t="s">
        <v>61</v>
      </c>
      <c r="O421" s="103" t="s">
        <v>61</v>
      </c>
      <c r="P421" s="241" t="s">
        <v>61</v>
      </c>
      <c r="Q421" s="451" t="s">
        <v>61</v>
      </c>
      <c r="R421" s="58" t="s">
        <v>61</v>
      </c>
      <c r="S421" s="52" t="s">
        <v>61</v>
      </c>
      <c r="T421" s="58" t="s">
        <v>61</v>
      </c>
      <c r="U421" s="52" t="s">
        <v>61</v>
      </c>
      <c r="V421" s="58" t="s">
        <v>61</v>
      </c>
      <c r="W421" s="77" t="s">
        <v>61</v>
      </c>
      <c r="X421" s="133" t="s">
        <v>61</v>
      </c>
      <c r="Y421" s="77" t="s">
        <v>61</v>
      </c>
      <c r="Z421" s="133" t="s">
        <v>61</v>
      </c>
      <c r="AA421" s="77" t="s">
        <v>61</v>
      </c>
      <c r="AB421" s="133" t="s">
        <v>61</v>
      </c>
      <c r="AC421" t="s">
        <v>61</v>
      </c>
      <c r="AD421" s="52"/>
      <c r="AE421" s="58"/>
      <c r="AF421" s="58" t="s">
        <v>61</v>
      </c>
      <c r="AG421" s="58" t="s">
        <v>61</v>
      </c>
      <c r="AH421" s="1">
        <v>2022</v>
      </c>
      <c r="AK421" s="241" t="s">
        <v>150</v>
      </c>
    </row>
    <row r="422" spans="1:45" s="11" customFormat="1" hidden="1">
      <c r="A422" s="11" t="s">
        <v>401</v>
      </c>
      <c r="B422" s="12" t="s">
        <v>102</v>
      </c>
      <c r="C422" s="4">
        <v>2022</v>
      </c>
      <c r="D422" s="867" t="s">
        <v>168</v>
      </c>
      <c r="E422" s="96" t="s">
        <v>61</v>
      </c>
      <c r="F422" s="671" t="s">
        <v>61</v>
      </c>
      <c r="G422" s="96" t="s">
        <v>61</v>
      </c>
      <c r="H422" s="868" t="s">
        <v>169</v>
      </c>
      <c r="I422" s="55" t="s">
        <v>61</v>
      </c>
      <c r="J422" s="96" t="s">
        <v>61</v>
      </c>
      <c r="K422" s="96" t="s">
        <v>61</v>
      </c>
      <c r="L422" s="96" t="s">
        <v>61</v>
      </c>
      <c r="M422" s="869" t="s">
        <v>61</v>
      </c>
      <c r="N422" s="96" t="s">
        <v>61</v>
      </c>
      <c r="O422" s="870" t="s">
        <v>61</v>
      </c>
      <c r="P422" s="868" t="s">
        <v>61</v>
      </c>
      <c r="Q422" s="869" t="s">
        <v>61</v>
      </c>
      <c r="R422" s="95" t="s">
        <v>61</v>
      </c>
      <c r="S422" s="96" t="s">
        <v>61</v>
      </c>
      <c r="T422" s="95" t="s">
        <v>61</v>
      </c>
      <c r="U422" s="96" t="s">
        <v>61</v>
      </c>
      <c r="V422" s="95" t="s">
        <v>61</v>
      </c>
      <c r="W422" s="694" t="s">
        <v>61</v>
      </c>
      <c r="X422" s="674" t="s">
        <v>61</v>
      </c>
      <c r="Y422" s="694" t="s">
        <v>61</v>
      </c>
      <c r="Z422" s="674" t="s">
        <v>61</v>
      </c>
      <c r="AA422" s="694" t="s">
        <v>61</v>
      </c>
      <c r="AB422" s="674" t="s">
        <v>61</v>
      </c>
      <c r="AC422" s="11" t="s">
        <v>61</v>
      </c>
      <c r="AD422" s="96"/>
      <c r="AE422" s="95"/>
      <c r="AF422" s="95" t="s">
        <v>61</v>
      </c>
      <c r="AG422" s="95" t="s">
        <v>61</v>
      </c>
      <c r="AH422" s="12">
        <v>2023</v>
      </c>
      <c r="AI422" s="95"/>
      <c r="AJ422" s="95"/>
      <c r="AK422" s="868" t="s">
        <v>150</v>
      </c>
      <c r="AL422" s="12"/>
      <c r="AM422" s="12"/>
      <c r="AN422" s="12"/>
      <c r="AO422" s="12"/>
      <c r="AQ422" s="12"/>
      <c r="AS422" s="12"/>
    </row>
    <row r="423" spans="1:45" hidden="1">
      <c r="A423" s="52" t="s">
        <v>16</v>
      </c>
      <c r="B423" s="58" t="s">
        <v>102</v>
      </c>
      <c r="C423" s="51">
        <v>2016</v>
      </c>
      <c r="D423" s="240" t="s">
        <v>142</v>
      </c>
      <c r="E423" s="52" t="s">
        <v>142</v>
      </c>
      <c r="F423" s="442" t="s">
        <v>142</v>
      </c>
      <c r="G423" s="52" t="s">
        <v>143</v>
      </c>
      <c r="H423" s="241" t="s">
        <v>144</v>
      </c>
      <c r="I423" s="53" t="s">
        <v>176</v>
      </c>
      <c r="J423" s="52"/>
      <c r="K423" s="52"/>
      <c r="L423" s="52"/>
      <c r="M423" s="73">
        <v>10713849</v>
      </c>
      <c r="N423" s="60">
        <v>10300000</v>
      </c>
      <c r="O423" s="61">
        <v>0.95</v>
      </c>
      <c r="P423" s="840">
        <v>42339</v>
      </c>
      <c r="Q423" s="60">
        <v>1500000</v>
      </c>
      <c r="R423" s="63">
        <f>Q423/N423</f>
        <v>0.14563106796116504</v>
      </c>
      <c r="S423" s="789">
        <f>N423-U423-Q423</f>
        <v>8200000</v>
      </c>
      <c r="T423" s="634"/>
      <c r="U423" s="60">
        <v>600000</v>
      </c>
      <c r="V423" s="63">
        <v>5.8252427184466021E-2</v>
      </c>
      <c r="W423" s="77" t="s">
        <v>61</v>
      </c>
      <c r="X423" s="133" t="s">
        <v>61</v>
      </c>
      <c r="Y423" s="77" t="s">
        <v>61</v>
      </c>
      <c r="Z423" s="133" t="s">
        <v>61</v>
      </c>
      <c r="AA423" s="77" t="s">
        <v>61</v>
      </c>
      <c r="AB423" s="133" t="s">
        <v>61</v>
      </c>
      <c r="AC423" t="s">
        <v>185</v>
      </c>
      <c r="AD423" s="442"/>
      <c r="AE423" s="241"/>
      <c r="AF423" s="58" t="s">
        <v>61</v>
      </c>
      <c r="AG423" s="63"/>
      <c r="AH423" s="58">
        <v>2017</v>
      </c>
      <c r="AI423" s="58"/>
      <c r="AJ423" s="58"/>
      <c r="AK423" s="241" t="s">
        <v>150</v>
      </c>
      <c r="AL423" s="1">
        <v>1</v>
      </c>
      <c r="AM423" s="1">
        <f>VLOOKUP(A423,'CH1 graphs'!$G$1:$H$49,2,FALSE)</f>
        <v>1</v>
      </c>
    </row>
    <row r="424" spans="1:45" hidden="1">
      <c r="A424" s="52" t="s">
        <v>16</v>
      </c>
      <c r="B424" s="58" t="s">
        <v>102</v>
      </c>
      <c r="C424" s="51">
        <v>2017</v>
      </c>
      <c r="D424" s="240" t="s">
        <v>142</v>
      </c>
      <c r="E424" s="52" t="s">
        <v>142</v>
      </c>
      <c r="F424" s="442" t="s">
        <v>142</v>
      </c>
      <c r="G424" s="52" t="s">
        <v>143</v>
      </c>
      <c r="H424" s="241" t="s">
        <v>144</v>
      </c>
      <c r="I424" s="53" t="s">
        <v>145</v>
      </c>
      <c r="J424" s="52"/>
      <c r="K424" s="52"/>
      <c r="L424" s="158">
        <v>42736</v>
      </c>
      <c r="M424" s="60">
        <v>10906004</v>
      </c>
      <c r="N424" s="60">
        <v>7555113</v>
      </c>
      <c r="O424" s="61">
        <v>0.69274804960643699</v>
      </c>
      <c r="P424" s="241" t="s">
        <v>274</v>
      </c>
      <c r="Q424" s="73">
        <v>2347103</v>
      </c>
      <c r="R424" s="63">
        <v>0.31066418199171875</v>
      </c>
      <c r="S424" s="73">
        <v>1732455</v>
      </c>
      <c r="T424" s="63">
        <v>0.22930894614018349</v>
      </c>
      <c r="U424" s="73">
        <v>3475555</v>
      </c>
      <c r="V424" s="63">
        <v>0.46002687186809782</v>
      </c>
      <c r="W424" s="77">
        <v>1689421</v>
      </c>
      <c r="X424" s="133">
        <v>0.22361293603417975</v>
      </c>
      <c r="Y424" s="77">
        <v>657682</v>
      </c>
      <c r="Z424" s="133">
        <v>8.705124595753895E-2</v>
      </c>
      <c r="AA424" s="77">
        <v>0</v>
      </c>
      <c r="AB424" s="133">
        <v>0</v>
      </c>
      <c r="AC424" t="s">
        <v>185</v>
      </c>
      <c r="AD424" s="442"/>
      <c r="AE424" s="241"/>
      <c r="AF424" s="58" t="s">
        <v>149</v>
      </c>
      <c r="AG424" s="63"/>
      <c r="AH424" s="58">
        <v>2018</v>
      </c>
      <c r="AI424" s="58"/>
      <c r="AJ424" s="58"/>
      <c r="AK424" s="241" t="s">
        <v>150</v>
      </c>
      <c r="AL424" s="1">
        <v>1</v>
      </c>
      <c r="AM424" s="1">
        <f>VLOOKUP(A424,'CH1 graphs'!$G$1:$H$49,2,FALSE)</f>
        <v>1</v>
      </c>
    </row>
    <row r="425" spans="1:45" hidden="1">
      <c r="A425" s="52" t="s">
        <v>16</v>
      </c>
      <c r="B425" s="58" t="s">
        <v>102</v>
      </c>
      <c r="C425" s="51">
        <v>2018</v>
      </c>
      <c r="D425" s="240" t="s">
        <v>142</v>
      </c>
      <c r="E425" s="52" t="s">
        <v>142</v>
      </c>
      <c r="F425" s="442" t="s">
        <v>142</v>
      </c>
      <c r="G425" s="52" t="s">
        <v>143</v>
      </c>
      <c r="H425" s="241" t="s">
        <v>144</v>
      </c>
      <c r="I425" s="53" t="s">
        <v>145</v>
      </c>
      <c r="J425" s="52"/>
      <c r="K425" s="52"/>
      <c r="L425" s="158">
        <v>43435</v>
      </c>
      <c r="M425" s="437">
        <v>11112945</v>
      </c>
      <c r="N425" s="60">
        <v>6977934</v>
      </c>
      <c r="O425" s="61">
        <v>0.62791042338462033</v>
      </c>
      <c r="P425" s="241" t="s">
        <v>402</v>
      </c>
      <c r="Q425" s="73">
        <v>2258981</v>
      </c>
      <c r="R425" s="63">
        <v>0.3237320673998923</v>
      </c>
      <c r="S425" s="73">
        <v>2302434</v>
      </c>
      <c r="T425" s="63">
        <v>0.32995926874630799</v>
      </c>
      <c r="U425" s="73">
        <v>2416519</v>
      </c>
      <c r="V425" s="63">
        <v>0.34630866385379971</v>
      </c>
      <c r="W425" s="77">
        <v>1872616</v>
      </c>
      <c r="X425" s="133">
        <v>0.26836252678801492</v>
      </c>
      <c r="Y425" s="77">
        <v>386365</v>
      </c>
      <c r="Z425" s="133">
        <v>5.5369540611877384E-2</v>
      </c>
      <c r="AA425" s="77">
        <v>0</v>
      </c>
      <c r="AB425" s="133">
        <v>0</v>
      </c>
      <c r="AC425" t="s">
        <v>185</v>
      </c>
      <c r="AD425" s="442"/>
      <c r="AE425" s="241"/>
      <c r="AF425" s="58" t="s">
        <v>149</v>
      </c>
      <c r="AG425" s="63"/>
      <c r="AH425" s="58">
        <v>2019</v>
      </c>
      <c r="AI425" s="58"/>
      <c r="AJ425" s="58"/>
      <c r="AK425" s="241" t="s">
        <v>150</v>
      </c>
      <c r="AL425" s="1">
        <v>1</v>
      </c>
      <c r="AM425" s="1">
        <f>VLOOKUP(A425,'CH1 graphs'!$G$1:$H$49,2,FALSE)</f>
        <v>1</v>
      </c>
    </row>
    <row r="426" spans="1:45" hidden="1">
      <c r="A426" s="52" t="s">
        <v>16</v>
      </c>
      <c r="B426" s="58" t="s">
        <v>102</v>
      </c>
      <c r="C426" s="51">
        <v>2019</v>
      </c>
      <c r="D426" s="240" t="s">
        <v>142</v>
      </c>
      <c r="E426" s="52" t="s">
        <v>142</v>
      </c>
      <c r="F426" s="442" t="s">
        <v>142</v>
      </c>
      <c r="G426" s="52" t="s">
        <v>143</v>
      </c>
      <c r="H426" s="241" t="s">
        <v>144</v>
      </c>
      <c r="I426" s="53" t="s">
        <v>145</v>
      </c>
      <c r="J426" s="52"/>
      <c r="K426" s="52"/>
      <c r="L426" s="158">
        <v>43739</v>
      </c>
      <c r="M426" s="73">
        <v>11263000</v>
      </c>
      <c r="N426" s="60">
        <v>10450082</v>
      </c>
      <c r="O426" s="61">
        <v>0.92782402557045196</v>
      </c>
      <c r="P426" s="241" t="s">
        <v>403</v>
      </c>
      <c r="Q426" s="73">
        <v>3673127</v>
      </c>
      <c r="R426" s="63">
        <v>0.35</v>
      </c>
      <c r="S426" s="73">
        <v>3537081</v>
      </c>
      <c r="T426" s="63">
        <v>0.33847399474951489</v>
      </c>
      <c r="U426" s="73">
        <v>3239874</v>
      </c>
      <c r="V426" s="63">
        <v>0.31</v>
      </c>
      <c r="W426" s="77">
        <v>2627469</v>
      </c>
      <c r="X426" s="133">
        <v>0.25</v>
      </c>
      <c r="Y426" s="77">
        <v>1045658</v>
      </c>
      <c r="Z426" s="133">
        <v>0.1</v>
      </c>
      <c r="AA426" s="77">
        <v>0</v>
      </c>
      <c r="AB426" s="133">
        <v>0</v>
      </c>
      <c r="AC426" t="s">
        <v>161</v>
      </c>
      <c r="AD426" s="52"/>
      <c r="AE426" s="58"/>
      <c r="AF426" s="58" t="s">
        <v>153</v>
      </c>
      <c r="AG426" s="63"/>
      <c r="AH426" s="58">
        <v>2020</v>
      </c>
      <c r="AI426" s="58"/>
      <c r="AJ426" s="58"/>
      <c r="AK426" s="241" t="s">
        <v>150</v>
      </c>
      <c r="AL426" s="1">
        <v>1</v>
      </c>
      <c r="AM426" s="1">
        <f>VLOOKUP(A426,'CH1 graphs'!$G$1:$H$49,2,FALSE)</f>
        <v>1</v>
      </c>
    </row>
    <row r="427" spans="1:45" hidden="1">
      <c r="A427" s="52" t="s">
        <v>16</v>
      </c>
      <c r="B427" s="58" t="s">
        <v>102</v>
      </c>
      <c r="C427" s="51">
        <v>2020</v>
      </c>
      <c r="D427" s="240" t="s">
        <v>142</v>
      </c>
      <c r="E427" s="52" t="s">
        <v>142</v>
      </c>
      <c r="F427" s="442" t="s">
        <v>142</v>
      </c>
      <c r="G427" s="52" t="s">
        <v>143</v>
      </c>
      <c r="H427" s="241" t="s">
        <v>144</v>
      </c>
      <c r="I427" s="53" t="s">
        <v>145</v>
      </c>
      <c r="J427" s="52"/>
      <c r="K427" s="52"/>
      <c r="L427" s="158">
        <v>43739</v>
      </c>
      <c r="M427" s="73">
        <v>11263000</v>
      </c>
      <c r="N427" s="59">
        <v>10450082</v>
      </c>
      <c r="O427" s="61">
        <v>0.92782402557045196</v>
      </c>
      <c r="P427" s="241" t="s">
        <v>404</v>
      </c>
      <c r="Q427" s="73">
        <v>4101280</v>
      </c>
      <c r="R427" s="63">
        <v>0.4</v>
      </c>
      <c r="S427" s="73">
        <v>3549697</v>
      </c>
      <c r="T427" s="63">
        <v>0.33968125800352572</v>
      </c>
      <c r="U427" s="73">
        <v>2799105</v>
      </c>
      <c r="V427" s="63">
        <v>0.27</v>
      </c>
      <c r="W427" s="77">
        <v>2897997</v>
      </c>
      <c r="X427" s="133">
        <v>0.28000000000000003</v>
      </c>
      <c r="Y427" s="77">
        <v>1203283</v>
      </c>
      <c r="Z427" s="133">
        <v>0.12</v>
      </c>
      <c r="AA427" s="77">
        <v>0</v>
      </c>
      <c r="AB427" s="133">
        <v>0</v>
      </c>
      <c r="AC427" t="s">
        <v>161</v>
      </c>
      <c r="AD427" s="52"/>
      <c r="AE427" s="58"/>
      <c r="AF427" s="58" t="s">
        <v>153</v>
      </c>
      <c r="AG427" s="58"/>
      <c r="AH427" s="58">
        <v>2021</v>
      </c>
      <c r="AI427" s="58"/>
      <c r="AJ427" s="58"/>
      <c r="AK427" s="241" t="s">
        <v>150</v>
      </c>
      <c r="AL427" s="1">
        <v>1</v>
      </c>
      <c r="AM427" s="1">
        <f>VLOOKUP(A427,'CH1 graphs'!$G$1:$H$49,2,FALSE)</f>
        <v>1</v>
      </c>
    </row>
    <row r="428" spans="1:45" hidden="1">
      <c r="A428" s="52" t="s">
        <v>16</v>
      </c>
      <c r="B428" s="58" t="s">
        <v>102</v>
      </c>
      <c r="C428" s="51">
        <v>2021</v>
      </c>
      <c r="D428" s="240" t="s">
        <v>142</v>
      </c>
      <c r="E428" s="52" t="s">
        <v>142</v>
      </c>
      <c r="F428" s="442" t="s">
        <v>142</v>
      </c>
      <c r="G428" s="52" t="s">
        <v>143</v>
      </c>
      <c r="H428" s="241" t="s">
        <v>157</v>
      </c>
      <c r="I428" s="53" t="s">
        <v>145</v>
      </c>
      <c r="J428" s="52"/>
      <c r="K428" s="52"/>
      <c r="L428" s="52"/>
      <c r="M428" s="73">
        <v>10911819</v>
      </c>
      <c r="N428" s="60">
        <v>9536143</v>
      </c>
      <c r="O428" s="61">
        <v>0.87392789414853744</v>
      </c>
      <c r="P428" s="241" t="s">
        <v>405</v>
      </c>
      <c r="Q428" s="73">
        <v>4355735</v>
      </c>
      <c r="R428" s="63">
        <v>0.46</v>
      </c>
      <c r="S428" s="73">
        <v>2371987</v>
      </c>
      <c r="T428" s="63">
        <v>0.24873651747881717</v>
      </c>
      <c r="U428" s="73">
        <v>2808421</v>
      </c>
      <c r="V428" s="63">
        <v>0.28999999999999998</v>
      </c>
      <c r="W428" s="77">
        <v>3198820</v>
      </c>
      <c r="X428" s="133">
        <v>0.34</v>
      </c>
      <c r="Y428" s="77">
        <v>1156915</v>
      </c>
      <c r="Z428" s="133">
        <v>0.12</v>
      </c>
      <c r="AA428" s="77">
        <v>0</v>
      </c>
      <c r="AB428" s="133">
        <v>0</v>
      </c>
      <c r="AC428" t="s">
        <v>161</v>
      </c>
      <c r="AD428" s="52"/>
      <c r="AE428" s="58"/>
      <c r="AF428" s="58" t="s">
        <v>153</v>
      </c>
      <c r="AG428" s="58"/>
      <c r="AH428" s="58">
        <v>2022</v>
      </c>
      <c r="AI428" s="58"/>
      <c r="AJ428" s="58"/>
      <c r="AK428" s="241" t="s">
        <v>150</v>
      </c>
      <c r="AL428" s="1">
        <v>1</v>
      </c>
      <c r="AM428" s="1">
        <f>VLOOKUP(A428,'CH1 graphs'!$G$1:$H$49,2,FALSE)</f>
        <v>1</v>
      </c>
      <c r="AQ428" s="42"/>
    </row>
    <row r="429" spans="1:45" hidden="1">
      <c r="A429" s="52" t="s">
        <v>16</v>
      </c>
      <c r="B429" s="58" t="s">
        <v>102</v>
      </c>
      <c r="C429" s="51">
        <v>2022</v>
      </c>
      <c r="D429" s="240" t="s">
        <v>142</v>
      </c>
      <c r="E429" s="52" t="s">
        <v>142</v>
      </c>
      <c r="F429" s="442" t="s">
        <v>142</v>
      </c>
      <c r="G429" s="52" t="s">
        <v>143</v>
      </c>
      <c r="H429" s="241" t="s">
        <v>157</v>
      </c>
      <c r="I429" s="53" t="s">
        <v>145</v>
      </c>
      <c r="J429" s="73"/>
      <c r="K429" s="649" t="s">
        <v>406</v>
      </c>
      <c r="L429" s="158">
        <v>44805</v>
      </c>
      <c r="M429" s="73">
        <v>10911819</v>
      </c>
      <c r="N429" s="60">
        <v>9906757</v>
      </c>
      <c r="O429" s="61">
        <v>0.90789235048711858</v>
      </c>
      <c r="P429" s="241" t="s">
        <v>407</v>
      </c>
      <c r="Q429" s="73">
        <v>4724394</v>
      </c>
      <c r="R429" s="63">
        <v>0.48</v>
      </c>
      <c r="S429" s="73">
        <v>2397489</v>
      </c>
      <c r="T429" s="63">
        <v>0.24200543124253476</v>
      </c>
      <c r="U429" s="73">
        <v>2784874</v>
      </c>
      <c r="V429" s="63">
        <v>0.28000000000000003</v>
      </c>
      <c r="W429" s="77">
        <v>2891240</v>
      </c>
      <c r="X429" s="133">
        <v>0.28999999999999998</v>
      </c>
      <c r="Y429" s="77">
        <v>1813948</v>
      </c>
      <c r="Z429" s="133">
        <v>0.18</v>
      </c>
      <c r="AA429" s="77">
        <v>19206</v>
      </c>
      <c r="AB429" s="133">
        <v>0</v>
      </c>
      <c r="AC429" t="s">
        <v>148</v>
      </c>
      <c r="AF429" s="58" t="s">
        <v>153</v>
      </c>
      <c r="AG429" s="1">
        <f>Q429/M429</f>
        <v>0.43296117723360333</v>
      </c>
      <c r="AH429" s="58">
        <v>2023</v>
      </c>
      <c r="AI429" s="58"/>
      <c r="AJ429" s="58"/>
      <c r="AK429" s="241" t="s">
        <v>150</v>
      </c>
      <c r="AL429" s="1">
        <v>1</v>
      </c>
      <c r="AM429" s="1">
        <f>VLOOKUP(A429,'CH1 graphs'!$G$1:$H$49,2,FALSE)</f>
        <v>1</v>
      </c>
      <c r="AN429" s="1" t="e">
        <f>VLOOKUP(A429,'CH1 graphs'!$K$2:$L$23,2,FALSE)</f>
        <v>#N/A</v>
      </c>
      <c r="AP429" s="330">
        <f>Q429-Q428</f>
        <v>368659</v>
      </c>
      <c r="AQ429" s="42">
        <f>(Q429-Q428)/Q428</f>
        <v>8.4637609955610246E-2</v>
      </c>
      <c r="AR429">
        <f>Y429-Y872</f>
        <v>1173218</v>
      </c>
      <c r="AS429" s="1">
        <f>AR429/Y872</f>
        <v>1.8310645669782903</v>
      </c>
    </row>
    <row r="430" spans="1:45" s="11" customFormat="1" hidden="1">
      <c r="A430" s="96" t="s">
        <v>16</v>
      </c>
      <c r="B430" s="95" t="s">
        <v>102</v>
      </c>
      <c r="C430" s="47">
        <v>2023</v>
      </c>
      <c r="D430" s="867" t="s">
        <v>142</v>
      </c>
      <c r="E430" s="197" t="s">
        <v>142</v>
      </c>
      <c r="F430" s="671" t="s">
        <v>142</v>
      </c>
      <c r="G430" s="96" t="s">
        <v>143</v>
      </c>
      <c r="H430" s="868" t="s">
        <v>157</v>
      </c>
      <c r="I430" s="55" t="s">
        <v>145</v>
      </c>
      <c r="J430" s="683"/>
      <c r="K430" s="687" t="s">
        <v>408</v>
      </c>
      <c r="L430" s="108">
        <v>44986</v>
      </c>
      <c r="M430" s="683">
        <v>10911819</v>
      </c>
      <c r="N430" s="683">
        <v>9906757</v>
      </c>
      <c r="O430" s="881">
        <v>0.90789235048711858</v>
      </c>
      <c r="P430" s="868" t="s">
        <v>409</v>
      </c>
      <c r="Q430" s="683">
        <f>Y430+W430</f>
        <v>4890233</v>
      </c>
      <c r="R430" s="148">
        <v>0.49</v>
      </c>
      <c r="S430" s="683">
        <v>2346733</v>
      </c>
      <c r="T430" s="148">
        <v>0.24200543124253476</v>
      </c>
      <c r="U430" s="683">
        <v>2669791</v>
      </c>
      <c r="V430" s="148">
        <v>0.27</v>
      </c>
      <c r="W430" s="694">
        <v>3082278</v>
      </c>
      <c r="X430" s="674">
        <v>0.31</v>
      </c>
      <c r="Y430" s="694">
        <v>1807955</v>
      </c>
      <c r="Z430" s="674">
        <v>0.18</v>
      </c>
      <c r="AA430" s="882">
        <v>19206</v>
      </c>
      <c r="AB430" s="674">
        <v>0</v>
      </c>
      <c r="AC430" s="11" t="s">
        <v>148</v>
      </c>
      <c r="AE430" s="12"/>
      <c r="AF430" s="95" t="s">
        <v>153</v>
      </c>
      <c r="AG430" s="12"/>
      <c r="AH430" s="95">
        <v>2023</v>
      </c>
      <c r="AI430" s="95"/>
      <c r="AJ430" s="95"/>
      <c r="AK430" s="868" t="s">
        <v>165</v>
      </c>
      <c r="AL430" s="12">
        <v>1</v>
      </c>
      <c r="AM430" s="12">
        <f>VLOOKUP(A430,'CH1 graphs'!$G$1:$H$49,2,FALSE)</f>
        <v>1</v>
      </c>
      <c r="AN430" s="12"/>
      <c r="AO430" s="12"/>
      <c r="AQ430" s="12"/>
      <c r="AS430" s="12"/>
    </row>
    <row r="431" spans="1:45" hidden="1">
      <c r="A431" s="52" t="s">
        <v>26</v>
      </c>
      <c r="B431" s="58" t="s">
        <v>102</v>
      </c>
      <c r="C431" s="51">
        <v>2016</v>
      </c>
      <c r="D431" s="240" t="s">
        <v>142</v>
      </c>
      <c r="E431" s="52" t="s">
        <v>142</v>
      </c>
      <c r="F431" s="442" t="s">
        <v>168</v>
      </c>
      <c r="G431" s="52" t="s">
        <v>143</v>
      </c>
      <c r="H431" s="241" t="s">
        <v>304</v>
      </c>
      <c r="I431" s="53" t="s">
        <v>410</v>
      </c>
      <c r="J431" s="52"/>
      <c r="K431" s="52"/>
      <c r="L431" s="52"/>
      <c r="M431" s="73">
        <v>8721000</v>
      </c>
      <c r="N431" s="60">
        <v>4500000</v>
      </c>
      <c r="O431" s="67">
        <v>0.52</v>
      </c>
      <c r="P431" s="241"/>
      <c r="Q431" s="60">
        <v>100000</v>
      </c>
      <c r="R431" s="63">
        <f>Q431/N431</f>
        <v>2.2222222222222223E-2</v>
      </c>
      <c r="S431" s="789">
        <v>3700000</v>
      </c>
      <c r="T431" s="634">
        <v>0.82222222222222219</v>
      </c>
      <c r="U431" s="60">
        <v>700000</v>
      </c>
      <c r="V431" s="63">
        <v>0.15555555555555556</v>
      </c>
      <c r="W431" s="77" t="s">
        <v>61</v>
      </c>
      <c r="X431" s="133" t="s">
        <v>61</v>
      </c>
      <c r="Y431" s="77" t="s">
        <v>61</v>
      </c>
      <c r="Z431" s="133" t="s">
        <v>61</v>
      </c>
      <c r="AA431" s="77" t="s">
        <v>61</v>
      </c>
      <c r="AB431" s="133" t="s">
        <v>61</v>
      </c>
      <c r="AC431" t="s">
        <v>185</v>
      </c>
      <c r="AD431" s="442"/>
      <c r="AE431" s="241"/>
      <c r="AF431" s="58" t="s">
        <v>61</v>
      </c>
      <c r="AG431" s="63"/>
      <c r="AH431" s="863">
        <v>2017</v>
      </c>
      <c r="AI431" s="58"/>
      <c r="AJ431" s="58"/>
      <c r="AK431" s="241" t="s">
        <v>150</v>
      </c>
      <c r="AL431" s="1">
        <v>1</v>
      </c>
      <c r="AM431" s="1">
        <f>VLOOKUP(A431,'CH1 graphs'!$G$1:$H$49,2,FALSE)</f>
        <v>1</v>
      </c>
    </row>
    <row r="432" spans="1:45" hidden="1">
      <c r="A432" s="52" t="s">
        <v>26</v>
      </c>
      <c r="B432" s="58" t="s">
        <v>102</v>
      </c>
      <c r="C432" s="51">
        <v>2017</v>
      </c>
      <c r="D432" s="240" t="s">
        <v>142</v>
      </c>
      <c r="E432" s="52" t="s">
        <v>142</v>
      </c>
      <c r="F432" s="442" t="s">
        <v>168</v>
      </c>
      <c r="G432" s="52" t="s">
        <v>204</v>
      </c>
      <c r="H432" s="241" t="s">
        <v>205</v>
      </c>
      <c r="I432" s="53" t="s">
        <v>145</v>
      </c>
      <c r="J432" s="52"/>
      <c r="K432" s="52"/>
      <c r="L432" s="158">
        <v>42644</v>
      </c>
      <c r="M432" s="73">
        <v>9230000</v>
      </c>
      <c r="N432" s="60">
        <v>4456651</v>
      </c>
      <c r="O432" s="67">
        <v>0.48</v>
      </c>
      <c r="P432" s="241" t="s">
        <v>349</v>
      </c>
      <c r="Q432" s="485">
        <v>445665</v>
      </c>
      <c r="R432" s="63">
        <v>9.999997756162643E-2</v>
      </c>
      <c r="S432" s="485">
        <v>3409933</v>
      </c>
      <c r="T432" s="63">
        <v>0.7651335049569733</v>
      </c>
      <c r="U432" s="485">
        <v>592087</v>
      </c>
      <c r="V432" s="63">
        <v>0.13285469290729743</v>
      </c>
      <c r="W432" s="77">
        <v>445665</v>
      </c>
      <c r="X432" s="133">
        <v>9.999997756162643E-2</v>
      </c>
      <c r="Y432" s="77">
        <v>0</v>
      </c>
      <c r="Z432" s="133">
        <v>0</v>
      </c>
      <c r="AA432" s="77">
        <v>0</v>
      </c>
      <c r="AB432" s="133">
        <v>0</v>
      </c>
      <c r="AC432" t="s">
        <v>185</v>
      </c>
      <c r="AD432" s="442"/>
      <c r="AE432" s="241"/>
      <c r="AF432" s="58" t="s">
        <v>228</v>
      </c>
      <c r="AG432" s="63"/>
      <c r="AH432" s="58">
        <v>2018</v>
      </c>
      <c r="AI432" s="58"/>
      <c r="AJ432" s="58"/>
      <c r="AK432" s="241" t="s">
        <v>150</v>
      </c>
      <c r="AL432" s="1">
        <v>1</v>
      </c>
      <c r="AM432" s="1">
        <f>VLOOKUP(A432,'CH1 graphs'!$G$1:$H$49,2,FALSE)</f>
        <v>1</v>
      </c>
    </row>
    <row r="433" spans="1:45" hidden="1">
      <c r="A433" s="52" t="s">
        <v>26</v>
      </c>
      <c r="B433" s="58" t="s">
        <v>102</v>
      </c>
      <c r="C433" s="51">
        <v>2018</v>
      </c>
      <c r="D433" s="240" t="s">
        <v>142</v>
      </c>
      <c r="E433" s="52" t="s">
        <v>142</v>
      </c>
      <c r="F433" s="442" t="s">
        <v>142</v>
      </c>
      <c r="G433" s="52" t="s">
        <v>174</v>
      </c>
      <c r="H433" s="241" t="s">
        <v>351</v>
      </c>
      <c r="I433" s="53" t="s">
        <v>145</v>
      </c>
      <c r="J433" s="52"/>
      <c r="K433" s="52"/>
      <c r="L433" s="158">
        <v>43435</v>
      </c>
      <c r="M433" s="437">
        <v>9377082</v>
      </c>
      <c r="N433" s="60">
        <v>2790000</v>
      </c>
      <c r="O433" s="67">
        <v>0.3</v>
      </c>
      <c r="P433" s="241" t="s">
        <v>411</v>
      </c>
      <c r="Q433" s="73">
        <v>519000</v>
      </c>
      <c r="R433" s="63">
        <v>0.1860215053763441</v>
      </c>
      <c r="S433" s="73">
        <v>1484000</v>
      </c>
      <c r="T433" s="63">
        <v>0.53189964157706093</v>
      </c>
      <c r="U433" s="73">
        <v>787000</v>
      </c>
      <c r="V433" s="63">
        <v>0.28207885304659497</v>
      </c>
      <c r="W433" s="77">
        <v>400000</v>
      </c>
      <c r="X433" s="133">
        <v>0.14336917562724014</v>
      </c>
      <c r="Y433" s="77">
        <v>119000</v>
      </c>
      <c r="Z433" s="133">
        <v>4.2652329749103941E-2</v>
      </c>
      <c r="AA433" s="77">
        <v>0</v>
      </c>
      <c r="AB433" s="133">
        <v>0</v>
      </c>
      <c r="AC433" t="s">
        <v>185</v>
      </c>
      <c r="AD433" s="442"/>
      <c r="AE433" s="241"/>
      <c r="AF433" s="58" t="s">
        <v>149</v>
      </c>
      <c r="AG433" s="63"/>
      <c r="AH433" s="58">
        <v>2019</v>
      </c>
      <c r="AI433" s="241"/>
      <c r="AJ433" s="241" t="s">
        <v>351</v>
      </c>
      <c r="AK433" s="241" t="s">
        <v>150</v>
      </c>
      <c r="AL433" s="1">
        <v>1</v>
      </c>
      <c r="AM433" s="1">
        <f>VLOOKUP(A433,'CH1 graphs'!$G$1:$H$49,2,FALSE)</f>
        <v>1</v>
      </c>
    </row>
    <row r="434" spans="1:45" hidden="1">
      <c r="A434" s="52" t="s">
        <v>26</v>
      </c>
      <c r="B434" s="58" t="s">
        <v>102</v>
      </c>
      <c r="C434" s="51">
        <v>2019</v>
      </c>
      <c r="D434" s="240" t="s">
        <v>142</v>
      </c>
      <c r="E434" s="52" t="s">
        <v>142</v>
      </c>
      <c r="F434" s="442" t="s">
        <v>142</v>
      </c>
      <c r="G434" s="52" t="s">
        <v>174</v>
      </c>
      <c r="H434" s="241" t="s">
        <v>231</v>
      </c>
      <c r="I434" s="53" t="s">
        <v>145</v>
      </c>
      <c r="J434" s="52"/>
      <c r="K434" s="52"/>
      <c r="L434" s="158">
        <v>43770</v>
      </c>
      <c r="M434" s="73">
        <v>9746000</v>
      </c>
      <c r="N434" s="60">
        <v>5121413</v>
      </c>
      <c r="O434" s="61">
        <v>0.53</v>
      </c>
      <c r="P434" s="241" t="s">
        <v>412</v>
      </c>
      <c r="Q434" s="73">
        <v>963919</v>
      </c>
      <c r="R434" s="63">
        <v>0.18</v>
      </c>
      <c r="S434" s="73">
        <v>2362046</v>
      </c>
      <c r="T434" s="63">
        <v>0.46120982627255408</v>
      </c>
      <c r="U434" s="73">
        <v>1795448</v>
      </c>
      <c r="V434" s="63">
        <v>0.35</v>
      </c>
      <c r="W434" s="77">
        <v>787093</v>
      </c>
      <c r="X434" s="133">
        <v>0.15</v>
      </c>
      <c r="Y434" s="77">
        <v>176826</v>
      </c>
      <c r="Z434" s="133">
        <v>0.03</v>
      </c>
      <c r="AA434" s="77">
        <v>0</v>
      </c>
      <c r="AB434" s="133">
        <v>0</v>
      </c>
      <c r="AC434" t="s">
        <v>185</v>
      </c>
      <c r="AD434" s="442"/>
      <c r="AE434" s="241"/>
      <c r="AF434" s="58" t="s">
        <v>149</v>
      </c>
      <c r="AG434" s="63"/>
      <c r="AH434" s="58">
        <v>2020</v>
      </c>
      <c r="AI434" s="58"/>
      <c r="AJ434" s="58"/>
      <c r="AK434" s="241" t="s">
        <v>150</v>
      </c>
      <c r="AL434" s="1">
        <v>1</v>
      </c>
      <c r="AM434" s="1">
        <f>VLOOKUP(A434,'CH1 graphs'!$G$1:$H$49,2,FALSE)</f>
        <v>1</v>
      </c>
    </row>
    <row r="435" spans="1:45" hidden="1">
      <c r="A435" s="52" t="s">
        <v>26</v>
      </c>
      <c r="B435" s="58" t="s">
        <v>102</v>
      </c>
      <c r="C435" s="51">
        <v>2020</v>
      </c>
      <c r="D435" s="240" t="s">
        <v>142</v>
      </c>
      <c r="E435" s="52" t="s">
        <v>142</v>
      </c>
      <c r="F435" s="442" t="s">
        <v>142</v>
      </c>
      <c r="G435" s="52" t="s">
        <v>174</v>
      </c>
      <c r="H435" s="241" t="s">
        <v>231</v>
      </c>
      <c r="I435" s="53" t="s">
        <v>145</v>
      </c>
      <c r="J435" s="52"/>
      <c r="K435" s="52"/>
      <c r="L435" s="158">
        <v>44197</v>
      </c>
      <c r="M435" s="73">
        <v>9304380</v>
      </c>
      <c r="N435" s="59">
        <v>9304380</v>
      </c>
      <c r="O435" s="61">
        <v>1</v>
      </c>
      <c r="P435" s="241" t="s">
        <v>413</v>
      </c>
      <c r="Q435" s="73">
        <v>2909522</v>
      </c>
      <c r="R435" s="63">
        <v>0.31</v>
      </c>
      <c r="S435" s="73">
        <v>2929158</v>
      </c>
      <c r="T435" s="63">
        <v>0.31481495811649995</v>
      </c>
      <c r="U435" s="73">
        <v>3465700</v>
      </c>
      <c r="V435" s="63">
        <v>0.37</v>
      </c>
      <c r="W435" s="77">
        <v>2295570</v>
      </c>
      <c r="X435" s="133">
        <f>W435/N436</f>
        <v>0.24671928704545601</v>
      </c>
      <c r="Y435" s="77">
        <v>613952</v>
      </c>
      <c r="Z435" s="133">
        <v>7.0000000000000007E-2</v>
      </c>
      <c r="AA435" s="77">
        <v>0</v>
      </c>
      <c r="AB435" s="133">
        <v>0</v>
      </c>
      <c r="AC435" t="s">
        <v>185</v>
      </c>
      <c r="AD435" s="442"/>
      <c r="AE435" s="241"/>
      <c r="AF435" s="58" t="s">
        <v>149</v>
      </c>
      <c r="AG435" s="58"/>
      <c r="AH435" s="58">
        <v>2021</v>
      </c>
      <c r="AI435" s="58"/>
      <c r="AJ435" s="58"/>
      <c r="AK435" s="241" t="s">
        <v>150</v>
      </c>
      <c r="AL435" s="1">
        <v>1</v>
      </c>
      <c r="AM435" s="1">
        <f>VLOOKUP(A435,'CH1 graphs'!$G$1:$H$49,2,FALSE)</f>
        <v>1</v>
      </c>
    </row>
    <row r="436" spans="1:45" hidden="1">
      <c r="A436" s="52" t="s">
        <v>26</v>
      </c>
      <c r="B436" s="58" t="s">
        <v>102</v>
      </c>
      <c r="C436" s="51">
        <v>2021</v>
      </c>
      <c r="D436" s="240" t="s">
        <v>142</v>
      </c>
      <c r="E436" s="52" t="s">
        <v>142</v>
      </c>
      <c r="F436" s="442" t="s">
        <v>142</v>
      </c>
      <c r="G436" s="52" t="s">
        <v>174</v>
      </c>
      <c r="H436" s="241" t="s">
        <v>414</v>
      </c>
      <c r="I436" s="53" t="s">
        <v>145</v>
      </c>
      <c r="J436" s="52"/>
      <c r="K436" s="52"/>
      <c r="L436" s="158">
        <v>44197</v>
      </c>
      <c r="M436" s="73">
        <v>9304380</v>
      </c>
      <c r="N436" s="60">
        <v>9304380</v>
      </c>
      <c r="O436" s="61">
        <v>1</v>
      </c>
      <c r="P436" s="241" t="s">
        <v>415</v>
      </c>
      <c r="Q436" s="73">
        <v>3294065</v>
      </c>
      <c r="R436" s="63">
        <v>0.35</v>
      </c>
      <c r="S436" s="73">
        <v>2506918</v>
      </c>
      <c r="T436" s="63">
        <v>0.26943418046124512</v>
      </c>
      <c r="U436" s="73">
        <v>3503397</v>
      </c>
      <c r="V436" s="63">
        <v>0.38</v>
      </c>
      <c r="W436" s="77">
        <v>2678544</v>
      </c>
      <c r="X436" s="133">
        <v>0.28999999999999998</v>
      </c>
      <c r="Y436" s="77">
        <v>615521</v>
      </c>
      <c r="Z436" s="133">
        <v>7.0000000000000007E-2</v>
      </c>
      <c r="AA436" s="77">
        <v>0</v>
      </c>
      <c r="AB436" s="133">
        <v>0</v>
      </c>
      <c r="AC436" t="s">
        <v>161</v>
      </c>
      <c r="AD436" s="442"/>
      <c r="AE436" s="241"/>
      <c r="AF436" s="58" t="s">
        <v>149</v>
      </c>
      <c r="AG436" s="58"/>
      <c r="AH436" s="58">
        <v>2022</v>
      </c>
      <c r="AI436" s="58"/>
      <c r="AJ436" s="58"/>
      <c r="AK436" s="241" t="s">
        <v>150</v>
      </c>
      <c r="AL436" s="1">
        <v>1</v>
      </c>
      <c r="AM436" s="1">
        <f>VLOOKUP(A436,'CH1 graphs'!$G$1:$H$49,2,FALSE)</f>
        <v>1</v>
      </c>
      <c r="AQ436" s="42"/>
    </row>
    <row r="437" spans="1:45" hidden="1">
      <c r="A437" s="52" t="s">
        <v>26</v>
      </c>
      <c r="B437" s="58" t="s">
        <v>102</v>
      </c>
      <c r="C437" s="51">
        <v>2022</v>
      </c>
      <c r="D437" s="240" t="s">
        <v>142</v>
      </c>
      <c r="E437" s="52" t="s">
        <v>142</v>
      </c>
      <c r="F437" s="442" t="s">
        <v>163</v>
      </c>
      <c r="G437" s="52" t="s">
        <v>174</v>
      </c>
      <c r="H437" s="241" t="s">
        <v>416</v>
      </c>
      <c r="I437" s="53" t="s">
        <v>145</v>
      </c>
      <c r="J437" s="533"/>
      <c r="K437" s="105"/>
      <c r="L437" s="158">
        <v>44562</v>
      </c>
      <c r="M437" s="533">
        <v>9597739</v>
      </c>
      <c r="N437" s="533">
        <v>9597739</v>
      </c>
      <c r="O437" s="777">
        <v>1</v>
      </c>
      <c r="P437" s="241" t="s">
        <v>262</v>
      </c>
      <c r="Q437" s="533">
        <v>2644239</v>
      </c>
      <c r="R437" s="63">
        <v>0.28000000000000003</v>
      </c>
      <c r="S437" s="533">
        <v>3233689</v>
      </c>
      <c r="T437" s="63">
        <v>0.34</v>
      </c>
      <c r="U437" s="533">
        <v>3719811</v>
      </c>
      <c r="V437" s="63">
        <v>0.39</v>
      </c>
      <c r="W437" s="77">
        <v>2291044</v>
      </c>
      <c r="X437" s="133">
        <v>0.24</v>
      </c>
      <c r="Y437" s="77">
        <v>353195</v>
      </c>
      <c r="Z437" s="133">
        <v>0.04</v>
      </c>
      <c r="AA437" s="77">
        <v>0</v>
      </c>
      <c r="AB437" s="133">
        <v>0</v>
      </c>
      <c r="AC437" t="s">
        <v>161</v>
      </c>
      <c r="AD437" s="52"/>
      <c r="AE437" s="58"/>
      <c r="AF437" s="58" t="s">
        <v>149</v>
      </c>
      <c r="AH437" s="58">
        <v>2023</v>
      </c>
      <c r="AI437" s="58"/>
      <c r="AJ437" s="58"/>
      <c r="AK437" s="241" t="s">
        <v>150</v>
      </c>
      <c r="AL437" s="1">
        <v>1</v>
      </c>
      <c r="AM437" s="1">
        <f>VLOOKUP(A437,'CH1 graphs'!$G$1:$H$49,2,FALSE)</f>
        <v>1</v>
      </c>
      <c r="AP437" s="330">
        <f>Q437-Q436</f>
        <v>-649826</v>
      </c>
      <c r="AQ437" s="42">
        <f>(Q437-Q436)/Q436</f>
        <v>-0.19727175996830665</v>
      </c>
      <c r="AR437">
        <f>Y437-Y436</f>
        <v>-262326</v>
      </c>
      <c r="AS437" s="1">
        <f>AR437/Y436</f>
        <v>-0.42618529668362248</v>
      </c>
    </row>
    <row r="438" spans="1:45" s="11" customFormat="1" hidden="1">
      <c r="A438" s="96" t="s">
        <v>26</v>
      </c>
      <c r="B438" s="95" t="s">
        <v>102</v>
      </c>
      <c r="C438" s="47">
        <v>2023</v>
      </c>
      <c r="D438" s="867" t="s">
        <v>142</v>
      </c>
      <c r="E438" s="96" t="s">
        <v>142</v>
      </c>
      <c r="F438" s="671" t="s">
        <v>142</v>
      </c>
      <c r="G438" s="96" t="s">
        <v>174</v>
      </c>
      <c r="H438" s="868" t="s">
        <v>416</v>
      </c>
      <c r="I438" s="55" t="s">
        <v>145</v>
      </c>
      <c r="J438" s="419"/>
      <c r="K438" s="96"/>
      <c r="L438" s="108">
        <v>44958</v>
      </c>
      <c r="M438" s="683">
        <v>9745149</v>
      </c>
      <c r="N438" s="683">
        <v>9745149</v>
      </c>
      <c r="O438" s="881">
        <v>1</v>
      </c>
      <c r="P438" s="12" t="s">
        <v>271</v>
      </c>
      <c r="Q438" s="419">
        <v>2418192</v>
      </c>
      <c r="R438" s="148">
        <f>Q438/$N438</f>
        <v>0.24814315307031221</v>
      </c>
      <c r="S438" s="419">
        <v>3930365</v>
      </c>
      <c r="T438" s="148">
        <f>S438/$N438</f>
        <v>0.40331502371077138</v>
      </c>
      <c r="U438" s="419">
        <v>3396592</v>
      </c>
      <c r="V438" s="148">
        <f>U438/$N438</f>
        <v>0.34854182321891641</v>
      </c>
      <c r="W438" s="694">
        <v>2066258</v>
      </c>
      <c r="X438" s="674">
        <f>W438/$N438</f>
        <v>0.21202939021250469</v>
      </c>
      <c r="Y438" s="694">
        <v>351934</v>
      </c>
      <c r="Z438" s="674">
        <f>Y438/$N438</f>
        <v>3.6113762857807513E-2</v>
      </c>
      <c r="AA438" s="694">
        <v>0</v>
      </c>
      <c r="AB438" s="674">
        <f>AA438/$N438</f>
        <v>0</v>
      </c>
      <c r="AC438" s="11" t="s">
        <v>161</v>
      </c>
      <c r="AD438" s="96"/>
      <c r="AE438" s="95"/>
      <c r="AF438" s="95" t="s">
        <v>149</v>
      </c>
      <c r="AG438" s="12"/>
      <c r="AH438" s="95">
        <v>2023</v>
      </c>
      <c r="AI438" s="95"/>
      <c r="AJ438" s="95"/>
      <c r="AK438" s="868" t="s">
        <v>165</v>
      </c>
      <c r="AL438" s="12">
        <v>1</v>
      </c>
      <c r="AM438" s="12">
        <f>VLOOKUP(A438,'CH1 graphs'!$G$1:$H$49,2,FALSE)</f>
        <v>1</v>
      </c>
      <c r="AN438" s="12"/>
      <c r="AO438" s="12"/>
      <c r="AQ438" s="12"/>
      <c r="AS438" s="12"/>
    </row>
    <row r="439" spans="1:45" hidden="1">
      <c r="A439" t="s">
        <v>417</v>
      </c>
      <c r="B439" s="1" t="s">
        <v>141</v>
      </c>
      <c r="C439" s="5">
        <v>2016</v>
      </c>
      <c r="D439" s="240" t="s">
        <v>168</v>
      </c>
      <c r="E439" s="52" t="s">
        <v>61</v>
      </c>
      <c r="F439" s="442" t="s">
        <v>61</v>
      </c>
      <c r="G439" s="52" t="s">
        <v>61</v>
      </c>
      <c r="H439" s="241" t="s">
        <v>169</v>
      </c>
      <c r="I439" s="53" t="s">
        <v>61</v>
      </c>
      <c r="J439" s="52" t="s">
        <v>61</v>
      </c>
      <c r="K439" s="52" t="s">
        <v>61</v>
      </c>
      <c r="L439" s="52" t="s">
        <v>61</v>
      </c>
      <c r="M439" s="451" t="s">
        <v>61</v>
      </c>
      <c r="N439" s="52" t="s">
        <v>61</v>
      </c>
      <c r="O439" s="103" t="s">
        <v>61</v>
      </c>
      <c r="P439" s="241" t="s">
        <v>61</v>
      </c>
      <c r="Q439" s="451" t="s">
        <v>61</v>
      </c>
      <c r="R439" s="58" t="s">
        <v>61</v>
      </c>
      <c r="S439" s="52" t="s">
        <v>61</v>
      </c>
      <c r="T439" s="58" t="s">
        <v>61</v>
      </c>
      <c r="U439" s="52" t="s">
        <v>61</v>
      </c>
      <c r="V439" s="58" t="s">
        <v>61</v>
      </c>
      <c r="W439" s="77" t="s">
        <v>61</v>
      </c>
      <c r="X439" s="133" t="s">
        <v>61</v>
      </c>
      <c r="Y439" s="77" t="s">
        <v>61</v>
      </c>
      <c r="Z439" s="133" t="s">
        <v>61</v>
      </c>
      <c r="AA439" s="77" t="s">
        <v>61</v>
      </c>
      <c r="AB439" s="133" t="s">
        <v>61</v>
      </c>
      <c r="AC439" t="s">
        <v>61</v>
      </c>
      <c r="AD439" s="52"/>
      <c r="AE439" s="58"/>
      <c r="AF439" s="58" t="s">
        <v>61</v>
      </c>
      <c r="AG439" s="58" t="s">
        <v>61</v>
      </c>
      <c r="AH439" s="1">
        <v>2017</v>
      </c>
      <c r="AK439" s="241" t="s">
        <v>150</v>
      </c>
    </row>
    <row r="440" spans="1:45" hidden="1">
      <c r="A440" t="s">
        <v>417</v>
      </c>
      <c r="B440" s="1" t="s">
        <v>141</v>
      </c>
      <c r="C440" s="5">
        <v>2017</v>
      </c>
      <c r="D440" s="240" t="s">
        <v>168</v>
      </c>
      <c r="E440" s="52" t="s">
        <v>61</v>
      </c>
      <c r="F440" s="442" t="s">
        <v>61</v>
      </c>
      <c r="G440" s="52" t="s">
        <v>61</v>
      </c>
      <c r="H440" s="241" t="s">
        <v>169</v>
      </c>
      <c r="I440" s="53" t="s">
        <v>61</v>
      </c>
      <c r="J440" s="52" t="s">
        <v>61</v>
      </c>
      <c r="K440" s="52" t="s">
        <v>61</v>
      </c>
      <c r="L440" s="52" t="s">
        <v>61</v>
      </c>
      <c r="M440" s="451" t="s">
        <v>61</v>
      </c>
      <c r="N440" s="52" t="s">
        <v>61</v>
      </c>
      <c r="O440" s="103" t="s">
        <v>61</v>
      </c>
      <c r="P440" s="241" t="s">
        <v>61</v>
      </c>
      <c r="Q440" s="451" t="s">
        <v>61</v>
      </c>
      <c r="R440" s="58" t="s">
        <v>61</v>
      </c>
      <c r="S440" s="52" t="s">
        <v>61</v>
      </c>
      <c r="T440" s="58" t="s">
        <v>61</v>
      </c>
      <c r="U440" s="52" t="s">
        <v>61</v>
      </c>
      <c r="V440" s="58" t="s">
        <v>61</v>
      </c>
      <c r="W440" s="77" t="s">
        <v>61</v>
      </c>
      <c r="X440" s="133" t="s">
        <v>61</v>
      </c>
      <c r="Y440" s="77" t="s">
        <v>61</v>
      </c>
      <c r="Z440" s="133" t="s">
        <v>61</v>
      </c>
      <c r="AA440" s="77" t="s">
        <v>61</v>
      </c>
      <c r="AB440" s="133" t="s">
        <v>61</v>
      </c>
      <c r="AC440" t="s">
        <v>61</v>
      </c>
      <c r="AD440" s="52"/>
      <c r="AE440" s="58"/>
      <c r="AF440" s="58" t="s">
        <v>61</v>
      </c>
      <c r="AG440" s="58" t="s">
        <v>61</v>
      </c>
      <c r="AH440" s="1">
        <v>2018</v>
      </c>
      <c r="AK440" s="241" t="s">
        <v>150</v>
      </c>
    </row>
    <row r="441" spans="1:45" hidden="1">
      <c r="A441" t="s">
        <v>417</v>
      </c>
      <c r="B441" s="1" t="s">
        <v>141</v>
      </c>
      <c r="C441" s="5">
        <v>2018</v>
      </c>
      <c r="D441" s="240" t="s">
        <v>168</v>
      </c>
      <c r="E441" s="52" t="s">
        <v>61</v>
      </c>
      <c r="F441" s="442" t="s">
        <v>61</v>
      </c>
      <c r="G441" s="52" t="s">
        <v>61</v>
      </c>
      <c r="H441" s="241" t="s">
        <v>169</v>
      </c>
      <c r="I441" s="53" t="s">
        <v>61</v>
      </c>
      <c r="J441" s="52" t="s">
        <v>61</v>
      </c>
      <c r="K441" s="52" t="s">
        <v>61</v>
      </c>
      <c r="L441" s="52" t="s">
        <v>61</v>
      </c>
      <c r="M441" s="451" t="s">
        <v>61</v>
      </c>
      <c r="N441" s="52" t="s">
        <v>61</v>
      </c>
      <c r="O441" s="103" t="s">
        <v>61</v>
      </c>
      <c r="P441" s="241" t="s">
        <v>61</v>
      </c>
      <c r="Q441" s="451" t="s">
        <v>61</v>
      </c>
      <c r="R441" s="58" t="s">
        <v>61</v>
      </c>
      <c r="S441" s="52" t="s">
        <v>61</v>
      </c>
      <c r="T441" s="58" t="s">
        <v>61</v>
      </c>
      <c r="U441" s="52" t="s">
        <v>61</v>
      </c>
      <c r="V441" s="58" t="s">
        <v>61</v>
      </c>
      <c r="W441" s="77" t="s">
        <v>61</v>
      </c>
      <c r="X441" s="133" t="s">
        <v>61</v>
      </c>
      <c r="Y441" s="77" t="s">
        <v>61</v>
      </c>
      <c r="Z441" s="133" t="s">
        <v>61</v>
      </c>
      <c r="AA441" s="77" t="s">
        <v>61</v>
      </c>
      <c r="AB441" s="133" t="s">
        <v>61</v>
      </c>
      <c r="AC441" t="s">
        <v>61</v>
      </c>
      <c r="AD441" s="52"/>
      <c r="AE441" s="58"/>
      <c r="AF441" s="58" t="s">
        <v>61</v>
      </c>
      <c r="AG441" s="58" t="s">
        <v>61</v>
      </c>
      <c r="AH441" s="1">
        <v>2019</v>
      </c>
      <c r="AK441" s="241" t="s">
        <v>150</v>
      </c>
    </row>
    <row r="442" spans="1:45" hidden="1">
      <c r="A442" t="s">
        <v>417</v>
      </c>
      <c r="B442" s="1" t="s">
        <v>141</v>
      </c>
      <c r="C442" s="5">
        <v>2019</v>
      </c>
      <c r="D442" s="240" t="s">
        <v>168</v>
      </c>
      <c r="E442" s="52" t="s">
        <v>61</v>
      </c>
      <c r="F442" s="442" t="s">
        <v>61</v>
      </c>
      <c r="G442" s="52" t="s">
        <v>61</v>
      </c>
      <c r="H442" s="241" t="s">
        <v>169</v>
      </c>
      <c r="I442" s="53" t="s">
        <v>61</v>
      </c>
      <c r="J442" s="52" t="s">
        <v>61</v>
      </c>
      <c r="K442" s="52" t="s">
        <v>61</v>
      </c>
      <c r="L442" s="52" t="s">
        <v>61</v>
      </c>
      <c r="M442" s="451" t="s">
        <v>61</v>
      </c>
      <c r="N442" s="52" t="s">
        <v>61</v>
      </c>
      <c r="O442" s="103" t="s">
        <v>61</v>
      </c>
      <c r="P442" s="241" t="s">
        <v>61</v>
      </c>
      <c r="Q442" s="451" t="s">
        <v>61</v>
      </c>
      <c r="R442" s="58" t="s">
        <v>61</v>
      </c>
      <c r="S442" s="52" t="s">
        <v>61</v>
      </c>
      <c r="T442" s="58" t="s">
        <v>61</v>
      </c>
      <c r="U442" s="52" t="s">
        <v>61</v>
      </c>
      <c r="V442" s="58" t="s">
        <v>61</v>
      </c>
      <c r="W442" s="77" t="s">
        <v>61</v>
      </c>
      <c r="X442" s="133" t="s">
        <v>61</v>
      </c>
      <c r="Y442" s="77" t="s">
        <v>61</v>
      </c>
      <c r="Z442" s="133" t="s">
        <v>61</v>
      </c>
      <c r="AA442" s="77" t="s">
        <v>61</v>
      </c>
      <c r="AB442" s="133" t="s">
        <v>61</v>
      </c>
      <c r="AC442" t="s">
        <v>61</v>
      </c>
      <c r="AD442" s="52"/>
      <c r="AE442" s="58"/>
      <c r="AF442" s="58" t="s">
        <v>61</v>
      </c>
      <c r="AG442" s="58" t="s">
        <v>61</v>
      </c>
      <c r="AH442" s="1">
        <v>2020</v>
      </c>
      <c r="AK442" s="241" t="s">
        <v>150</v>
      </c>
    </row>
    <row r="443" spans="1:45" hidden="1">
      <c r="A443" t="s">
        <v>417</v>
      </c>
      <c r="B443" s="1" t="s">
        <v>141</v>
      </c>
      <c r="C443" s="5">
        <v>2020</v>
      </c>
      <c r="D443" s="240" t="s">
        <v>168</v>
      </c>
      <c r="E443" s="52" t="s">
        <v>61</v>
      </c>
      <c r="F443" s="442" t="s">
        <v>61</v>
      </c>
      <c r="G443" s="52" t="s">
        <v>61</v>
      </c>
      <c r="H443" s="241" t="s">
        <v>169</v>
      </c>
      <c r="I443" s="53" t="s">
        <v>61</v>
      </c>
      <c r="J443" s="52" t="s">
        <v>61</v>
      </c>
      <c r="K443" s="52" t="s">
        <v>61</v>
      </c>
      <c r="L443" s="52" t="s">
        <v>61</v>
      </c>
      <c r="M443" s="451" t="s">
        <v>61</v>
      </c>
      <c r="N443" s="52" t="s">
        <v>61</v>
      </c>
      <c r="O443" s="103" t="s">
        <v>61</v>
      </c>
      <c r="P443" s="241" t="s">
        <v>61</v>
      </c>
      <c r="Q443" s="451" t="s">
        <v>61</v>
      </c>
      <c r="R443" s="58" t="s">
        <v>61</v>
      </c>
      <c r="S443" s="52" t="s">
        <v>61</v>
      </c>
      <c r="T443" s="58" t="s">
        <v>61</v>
      </c>
      <c r="U443" s="52" t="s">
        <v>61</v>
      </c>
      <c r="V443" s="58" t="s">
        <v>61</v>
      </c>
      <c r="W443" s="77" t="s">
        <v>61</v>
      </c>
      <c r="X443" s="133" t="s">
        <v>61</v>
      </c>
      <c r="Y443" s="77" t="s">
        <v>61</v>
      </c>
      <c r="Z443" s="133" t="s">
        <v>61</v>
      </c>
      <c r="AA443" s="77" t="s">
        <v>61</v>
      </c>
      <c r="AB443" s="133" t="s">
        <v>61</v>
      </c>
      <c r="AC443" t="s">
        <v>61</v>
      </c>
      <c r="AD443" s="52"/>
      <c r="AE443" s="58"/>
      <c r="AF443" s="58" t="s">
        <v>61</v>
      </c>
      <c r="AG443" s="58" t="s">
        <v>61</v>
      </c>
      <c r="AH443" s="1">
        <v>2021</v>
      </c>
      <c r="AK443" s="241" t="s">
        <v>150</v>
      </c>
    </row>
    <row r="444" spans="1:45" hidden="1">
      <c r="A444" t="s">
        <v>417</v>
      </c>
      <c r="B444" s="1" t="s">
        <v>141</v>
      </c>
      <c r="C444" s="5">
        <v>2021</v>
      </c>
      <c r="D444" s="240" t="s">
        <v>168</v>
      </c>
      <c r="E444" s="52" t="s">
        <v>61</v>
      </c>
      <c r="F444" s="442" t="s">
        <v>61</v>
      </c>
      <c r="G444" s="52" t="s">
        <v>61</v>
      </c>
      <c r="H444" s="241" t="s">
        <v>169</v>
      </c>
      <c r="I444" s="53" t="s">
        <v>61</v>
      </c>
      <c r="J444" s="52" t="s">
        <v>61</v>
      </c>
      <c r="K444" s="52" t="s">
        <v>61</v>
      </c>
      <c r="L444" s="52" t="s">
        <v>61</v>
      </c>
      <c r="M444" s="451" t="s">
        <v>61</v>
      </c>
      <c r="N444" s="52" t="s">
        <v>61</v>
      </c>
      <c r="O444" s="103" t="s">
        <v>61</v>
      </c>
      <c r="P444" s="241" t="s">
        <v>61</v>
      </c>
      <c r="Q444" s="451" t="s">
        <v>61</v>
      </c>
      <c r="R444" s="58" t="s">
        <v>61</v>
      </c>
      <c r="S444" s="52" t="s">
        <v>61</v>
      </c>
      <c r="T444" s="58" t="s">
        <v>61</v>
      </c>
      <c r="U444" s="52" t="s">
        <v>61</v>
      </c>
      <c r="V444" s="58" t="s">
        <v>61</v>
      </c>
      <c r="W444" s="77" t="s">
        <v>61</v>
      </c>
      <c r="X444" s="133" t="s">
        <v>61</v>
      </c>
      <c r="Y444" s="77" t="s">
        <v>61</v>
      </c>
      <c r="Z444" s="133" t="s">
        <v>61</v>
      </c>
      <c r="AA444" s="77" t="s">
        <v>61</v>
      </c>
      <c r="AB444" s="133" t="s">
        <v>61</v>
      </c>
      <c r="AC444" t="s">
        <v>61</v>
      </c>
      <c r="AD444" s="52"/>
      <c r="AE444" s="58"/>
      <c r="AF444" s="58" t="s">
        <v>61</v>
      </c>
      <c r="AG444" s="58" t="s">
        <v>61</v>
      </c>
      <c r="AH444" s="1">
        <v>2022</v>
      </c>
      <c r="AK444" s="241" t="s">
        <v>150</v>
      </c>
    </row>
    <row r="445" spans="1:45" s="11" customFormat="1" hidden="1">
      <c r="A445" s="11" t="s">
        <v>417</v>
      </c>
      <c r="B445" s="12" t="s">
        <v>141</v>
      </c>
      <c r="C445" s="4">
        <v>2022</v>
      </c>
      <c r="D445" s="867" t="s">
        <v>168</v>
      </c>
      <c r="E445" s="96" t="s">
        <v>61</v>
      </c>
      <c r="F445" s="671" t="s">
        <v>61</v>
      </c>
      <c r="G445" s="96" t="s">
        <v>61</v>
      </c>
      <c r="H445" s="868" t="s">
        <v>169</v>
      </c>
      <c r="I445" s="55" t="s">
        <v>61</v>
      </c>
      <c r="J445" s="96" t="s">
        <v>61</v>
      </c>
      <c r="K445" s="96" t="s">
        <v>61</v>
      </c>
      <c r="L445" s="96" t="s">
        <v>61</v>
      </c>
      <c r="M445" s="869" t="s">
        <v>61</v>
      </c>
      <c r="N445" s="96" t="s">
        <v>61</v>
      </c>
      <c r="O445" s="870" t="s">
        <v>61</v>
      </c>
      <c r="P445" s="868" t="s">
        <v>61</v>
      </c>
      <c r="Q445" s="869" t="s">
        <v>61</v>
      </c>
      <c r="R445" s="95" t="s">
        <v>61</v>
      </c>
      <c r="S445" s="96" t="s">
        <v>61</v>
      </c>
      <c r="T445" s="95" t="s">
        <v>61</v>
      </c>
      <c r="U445" s="96" t="s">
        <v>61</v>
      </c>
      <c r="V445" s="95" t="s">
        <v>61</v>
      </c>
      <c r="W445" s="694" t="s">
        <v>61</v>
      </c>
      <c r="X445" s="674" t="s">
        <v>61</v>
      </c>
      <c r="Y445" s="694" t="s">
        <v>61</v>
      </c>
      <c r="Z445" s="674" t="s">
        <v>61</v>
      </c>
      <c r="AA445" s="694" t="s">
        <v>61</v>
      </c>
      <c r="AB445" s="674" t="s">
        <v>61</v>
      </c>
      <c r="AC445" s="11" t="s">
        <v>61</v>
      </c>
      <c r="AD445" s="96"/>
      <c r="AE445" s="95"/>
      <c r="AF445" s="95" t="s">
        <v>61</v>
      </c>
      <c r="AG445" s="95" t="s">
        <v>61</v>
      </c>
      <c r="AH445" s="12">
        <v>2023</v>
      </c>
      <c r="AI445" s="95"/>
      <c r="AJ445" s="95"/>
      <c r="AK445" s="868" t="s">
        <v>150</v>
      </c>
      <c r="AL445" s="12"/>
      <c r="AM445" s="12"/>
      <c r="AN445" s="12"/>
      <c r="AO445" s="12"/>
      <c r="AQ445" s="12"/>
      <c r="AS445" s="12"/>
    </row>
    <row r="446" spans="1:45" hidden="1">
      <c r="A446" s="52" t="s">
        <v>418</v>
      </c>
      <c r="B446" s="58" t="s">
        <v>141</v>
      </c>
      <c r="C446" s="51">
        <v>2016</v>
      </c>
      <c r="D446" s="240" t="s">
        <v>168</v>
      </c>
      <c r="E446" s="52" t="s">
        <v>61</v>
      </c>
      <c r="F446" s="442" t="s">
        <v>61</v>
      </c>
      <c r="G446" s="52" t="s">
        <v>61</v>
      </c>
      <c r="H446" s="241" t="s">
        <v>169</v>
      </c>
      <c r="I446" s="53" t="s">
        <v>61</v>
      </c>
      <c r="J446" s="52" t="s">
        <v>61</v>
      </c>
      <c r="K446" s="52" t="s">
        <v>61</v>
      </c>
      <c r="L446" s="52" t="s">
        <v>61</v>
      </c>
      <c r="M446" s="451" t="s">
        <v>61</v>
      </c>
      <c r="N446" s="52" t="s">
        <v>61</v>
      </c>
      <c r="O446" s="103" t="s">
        <v>61</v>
      </c>
      <c r="P446" s="241" t="s">
        <v>61</v>
      </c>
      <c r="Q446" s="451" t="s">
        <v>61</v>
      </c>
      <c r="R446" s="58" t="s">
        <v>61</v>
      </c>
      <c r="S446" s="52" t="s">
        <v>61</v>
      </c>
      <c r="T446" s="58" t="s">
        <v>61</v>
      </c>
      <c r="U446" s="52" t="s">
        <v>61</v>
      </c>
      <c r="V446" s="58" t="s">
        <v>61</v>
      </c>
      <c r="W446" s="77" t="s">
        <v>61</v>
      </c>
      <c r="X446" s="133" t="s">
        <v>61</v>
      </c>
      <c r="Y446" s="77" t="s">
        <v>61</v>
      </c>
      <c r="Z446" s="133" t="s">
        <v>61</v>
      </c>
      <c r="AA446" s="77" t="s">
        <v>61</v>
      </c>
      <c r="AB446" s="133" t="s">
        <v>61</v>
      </c>
      <c r="AC446" t="s">
        <v>61</v>
      </c>
      <c r="AD446" s="52"/>
      <c r="AE446" s="58"/>
      <c r="AF446" s="58" t="s">
        <v>61</v>
      </c>
      <c r="AG446" s="58" t="s">
        <v>61</v>
      </c>
      <c r="AH446" s="863">
        <v>2017</v>
      </c>
      <c r="AI446" s="58"/>
      <c r="AJ446" s="58"/>
      <c r="AK446" s="241" t="s">
        <v>150</v>
      </c>
    </row>
    <row r="447" spans="1:45" hidden="1">
      <c r="A447" s="52" t="s">
        <v>418</v>
      </c>
      <c r="B447" s="58" t="s">
        <v>141</v>
      </c>
      <c r="C447" s="51">
        <v>2017</v>
      </c>
      <c r="D447" s="240" t="s">
        <v>168</v>
      </c>
      <c r="E447" s="52" t="s">
        <v>61</v>
      </c>
      <c r="F447" s="442" t="s">
        <v>61</v>
      </c>
      <c r="G447" s="52" t="s">
        <v>61</v>
      </c>
      <c r="H447" s="241" t="s">
        <v>169</v>
      </c>
      <c r="I447" s="53" t="s">
        <v>61</v>
      </c>
      <c r="J447" s="52" t="s">
        <v>61</v>
      </c>
      <c r="K447" s="52" t="s">
        <v>61</v>
      </c>
      <c r="L447" s="52" t="s">
        <v>61</v>
      </c>
      <c r="M447" s="451" t="s">
        <v>61</v>
      </c>
      <c r="N447" s="52" t="s">
        <v>61</v>
      </c>
      <c r="O447" s="103" t="s">
        <v>61</v>
      </c>
      <c r="P447" s="241" t="s">
        <v>61</v>
      </c>
      <c r="Q447" s="451" t="s">
        <v>61</v>
      </c>
      <c r="R447" s="58" t="s">
        <v>61</v>
      </c>
      <c r="S447" s="52" t="s">
        <v>61</v>
      </c>
      <c r="T447" s="58" t="s">
        <v>61</v>
      </c>
      <c r="U447" s="52" t="s">
        <v>61</v>
      </c>
      <c r="V447" s="58" t="s">
        <v>61</v>
      </c>
      <c r="W447" s="77" t="s">
        <v>61</v>
      </c>
      <c r="X447" s="133" t="s">
        <v>61</v>
      </c>
      <c r="Y447" s="77" t="s">
        <v>61</v>
      </c>
      <c r="Z447" s="133" t="s">
        <v>61</v>
      </c>
      <c r="AA447" s="77" t="s">
        <v>61</v>
      </c>
      <c r="AB447" s="133" t="s">
        <v>61</v>
      </c>
      <c r="AC447" t="s">
        <v>61</v>
      </c>
      <c r="AD447" s="52"/>
      <c r="AE447" s="58"/>
      <c r="AF447" s="58" t="s">
        <v>61</v>
      </c>
      <c r="AG447" s="58" t="s">
        <v>61</v>
      </c>
      <c r="AH447" s="58">
        <v>2018</v>
      </c>
      <c r="AI447" s="58"/>
      <c r="AJ447" s="58"/>
      <c r="AK447" s="241" t="s">
        <v>150</v>
      </c>
    </row>
    <row r="448" spans="1:45" hidden="1">
      <c r="A448" s="52" t="s">
        <v>418</v>
      </c>
      <c r="B448" s="58" t="s">
        <v>141</v>
      </c>
      <c r="C448" s="51">
        <v>2018</v>
      </c>
      <c r="D448" s="240" t="s">
        <v>168</v>
      </c>
      <c r="E448" s="52" t="s">
        <v>61</v>
      </c>
      <c r="F448" s="442" t="s">
        <v>61</v>
      </c>
      <c r="G448" s="52" t="s">
        <v>61</v>
      </c>
      <c r="H448" s="241" t="s">
        <v>169</v>
      </c>
      <c r="I448" s="53" t="s">
        <v>61</v>
      </c>
      <c r="J448" s="52" t="s">
        <v>61</v>
      </c>
      <c r="K448" s="52" t="s">
        <v>61</v>
      </c>
      <c r="L448" s="52" t="s">
        <v>61</v>
      </c>
      <c r="M448" s="451" t="s">
        <v>61</v>
      </c>
      <c r="N448" s="52" t="s">
        <v>61</v>
      </c>
      <c r="O448" s="103" t="s">
        <v>61</v>
      </c>
      <c r="P448" s="241" t="s">
        <v>61</v>
      </c>
      <c r="Q448" s="451" t="s">
        <v>61</v>
      </c>
      <c r="R448" s="58" t="s">
        <v>61</v>
      </c>
      <c r="S448" s="52" t="s">
        <v>61</v>
      </c>
      <c r="T448" s="58" t="s">
        <v>61</v>
      </c>
      <c r="U448" s="52" t="s">
        <v>61</v>
      </c>
      <c r="V448" s="58" t="s">
        <v>61</v>
      </c>
      <c r="W448" s="77" t="s">
        <v>61</v>
      </c>
      <c r="X448" s="133" t="s">
        <v>61</v>
      </c>
      <c r="Y448" s="77" t="s">
        <v>61</v>
      </c>
      <c r="Z448" s="133" t="s">
        <v>61</v>
      </c>
      <c r="AA448" s="77" t="s">
        <v>61</v>
      </c>
      <c r="AB448" s="133" t="s">
        <v>61</v>
      </c>
      <c r="AC448" t="s">
        <v>61</v>
      </c>
      <c r="AD448" s="52"/>
      <c r="AE448" s="58"/>
      <c r="AF448" s="58" t="s">
        <v>61</v>
      </c>
      <c r="AG448" s="58" t="s">
        <v>61</v>
      </c>
      <c r="AH448" s="58">
        <v>2019</v>
      </c>
      <c r="AI448" s="58"/>
      <c r="AJ448" s="58"/>
      <c r="AK448" s="241" t="s">
        <v>150</v>
      </c>
    </row>
    <row r="449" spans="1:45" hidden="1">
      <c r="A449" s="52" t="s">
        <v>418</v>
      </c>
      <c r="B449" s="58" t="s">
        <v>141</v>
      </c>
      <c r="C449" s="51">
        <v>2019</v>
      </c>
      <c r="D449" s="240" t="s">
        <v>168</v>
      </c>
      <c r="E449" s="52" t="s">
        <v>61</v>
      </c>
      <c r="F449" s="442" t="s">
        <v>61</v>
      </c>
      <c r="G449" s="52" t="s">
        <v>61</v>
      </c>
      <c r="H449" s="241" t="s">
        <v>169</v>
      </c>
      <c r="I449" s="53" t="s">
        <v>61</v>
      </c>
      <c r="J449" s="52" t="s">
        <v>61</v>
      </c>
      <c r="K449" s="52" t="s">
        <v>61</v>
      </c>
      <c r="L449" s="52" t="s">
        <v>61</v>
      </c>
      <c r="M449" s="451" t="s">
        <v>61</v>
      </c>
      <c r="N449" s="52" t="s">
        <v>61</v>
      </c>
      <c r="O449" s="103" t="s">
        <v>61</v>
      </c>
      <c r="P449" s="241" t="s">
        <v>61</v>
      </c>
      <c r="Q449" s="451" t="s">
        <v>61</v>
      </c>
      <c r="R449" s="58" t="s">
        <v>61</v>
      </c>
      <c r="S449" s="52" t="s">
        <v>61</v>
      </c>
      <c r="T449" s="58" t="s">
        <v>61</v>
      </c>
      <c r="U449" s="52" t="s">
        <v>61</v>
      </c>
      <c r="V449" s="58" t="s">
        <v>61</v>
      </c>
      <c r="W449" s="77" t="s">
        <v>61</v>
      </c>
      <c r="X449" s="133" t="s">
        <v>61</v>
      </c>
      <c r="Y449" s="77" t="s">
        <v>61</v>
      </c>
      <c r="Z449" s="133" t="s">
        <v>61</v>
      </c>
      <c r="AA449" s="77" t="s">
        <v>61</v>
      </c>
      <c r="AB449" s="133" t="s">
        <v>61</v>
      </c>
      <c r="AC449" t="s">
        <v>61</v>
      </c>
      <c r="AD449" s="52"/>
      <c r="AE449" s="58"/>
      <c r="AF449" s="58" t="s">
        <v>61</v>
      </c>
      <c r="AG449" s="58" t="s">
        <v>61</v>
      </c>
      <c r="AH449" s="58">
        <v>2020</v>
      </c>
      <c r="AI449" s="58"/>
      <c r="AJ449" s="58"/>
      <c r="AK449" s="241" t="s">
        <v>150</v>
      </c>
    </row>
    <row r="450" spans="1:45" hidden="1">
      <c r="A450" t="s">
        <v>418</v>
      </c>
      <c r="B450" s="1" t="s">
        <v>141</v>
      </c>
      <c r="C450" s="5">
        <v>2020</v>
      </c>
      <c r="D450" s="240" t="s">
        <v>168</v>
      </c>
      <c r="E450" s="52" t="s">
        <v>61</v>
      </c>
      <c r="F450" s="442" t="s">
        <v>61</v>
      </c>
      <c r="G450" s="52" t="s">
        <v>61</v>
      </c>
      <c r="H450" s="241" t="s">
        <v>169</v>
      </c>
      <c r="I450" s="53" t="s">
        <v>61</v>
      </c>
      <c r="J450" s="52" t="s">
        <v>61</v>
      </c>
      <c r="K450" s="52" t="s">
        <v>61</v>
      </c>
      <c r="L450" s="52" t="s">
        <v>61</v>
      </c>
      <c r="M450" s="451" t="s">
        <v>61</v>
      </c>
      <c r="N450" s="52" t="s">
        <v>61</v>
      </c>
      <c r="O450" s="103" t="s">
        <v>61</v>
      </c>
      <c r="P450" s="241" t="s">
        <v>61</v>
      </c>
      <c r="Q450" s="451" t="s">
        <v>61</v>
      </c>
      <c r="R450" s="58" t="s">
        <v>61</v>
      </c>
      <c r="S450" s="52" t="s">
        <v>61</v>
      </c>
      <c r="T450" s="58" t="s">
        <v>61</v>
      </c>
      <c r="U450" s="52" t="s">
        <v>61</v>
      </c>
      <c r="V450" s="58" t="s">
        <v>61</v>
      </c>
      <c r="W450" s="77" t="s">
        <v>61</v>
      </c>
      <c r="X450" s="133" t="s">
        <v>61</v>
      </c>
      <c r="Y450" s="77" t="s">
        <v>61</v>
      </c>
      <c r="Z450" s="133" t="s">
        <v>61</v>
      </c>
      <c r="AA450" s="77" t="s">
        <v>61</v>
      </c>
      <c r="AB450" s="133" t="s">
        <v>61</v>
      </c>
      <c r="AC450" t="s">
        <v>61</v>
      </c>
      <c r="AD450" s="52"/>
      <c r="AE450" s="58"/>
      <c r="AF450" s="58" t="s">
        <v>61</v>
      </c>
      <c r="AG450" s="58" t="s">
        <v>61</v>
      </c>
      <c r="AH450" s="1">
        <v>2021</v>
      </c>
      <c r="AK450" s="241" t="s">
        <v>150</v>
      </c>
    </row>
    <row r="451" spans="1:45" hidden="1">
      <c r="A451" s="52" t="s">
        <v>418</v>
      </c>
      <c r="B451" s="58" t="s">
        <v>141</v>
      </c>
      <c r="C451" s="51">
        <v>2021</v>
      </c>
      <c r="D451" s="240" t="s">
        <v>168</v>
      </c>
      <c r="E451" s="52" t="s">
        <v>61</v>
      </c>
      <c r="F451" s="442" t="s">
        <v>61</v>
      </c>
      <c r="G451" s="52" t="s">
        <v>61</v>
      </c>
      <c r="H451" s="241" t="s">
        <v>169</v>
      </c>
      <c r="I451" s="53" t="s">
        <v>61</v>
      </c>
      <c r="J451" s="52" t="s">
        <v>61</v>
      </c>
      <c r="K451" s="52" t="s">
        <v>61</v>
      </c>
      <c r="L451" s="52" t="s">
        <v>61</v>
      </c>
      <c r="M451" s="451" t="s">
        <v>61</v>
      </c>
      <c r="N451" s="52" t="s">
        <v>61</v>
      </c>
      <c r="O451" s="103" t="s">
        <v>61</v>
      </c>
      <c r="P451" s="241" t="s">
        <v>61</v>
      </c>
      <c r="Q451" s="451" t="s">
        <v>61</v>
      </c>
      <c r="R451" s="58" t="s">
        <v>61</v>
      </c>
      <c r="S451" s="52" t="s">
        <v>61</v>
      </c>
      <c r="T451" s="58" t="s">
        <v>61</v>
      </c>
      <c r="U451" s="52" t="s">
        <v>61</v>
      </c>
      <c r="V451" s="58" t="s">
        <v>61</v>
      </c>
      <c r="W451" s="77" t="s">
        <v>61</v>
      </c>
      <c r="X451" s="133" t="s">
        <v>61</v>
      </c>
      <c r="Y451" s="77" t="s">
        <v>61</v>
      </c>
      <c r="Z451" s="133" t="s">
        <v>61</v>
      </c>
      <c r="AA451" s="77" t="s">
        <v>61</v>
      </c>
      <c r="AB451" s="133" t="s">
        <v>61</v>
      </c>
      <c r="AC451" t="s">
        <v>61</v>
      </c>
      <c r="AD451" s="52"/>
      <c r="AE451" s="58"/>
      <c r="AF451" s="58" t="s">
        <v>61</v>
      </c>
      <c r="AG451" s="58" t="s">
        <v>61</v>
      </c>
      <c r="AH451" s="58">
        <v>2022</v>
      </c>
      <c r="AI451" s="58"/>
      <c r="AJ451" s="58"/>
      <c r="AK451" s="241" t="s">
        <v>150</v>
      </c>
    </row>
    <row r="452" spans="1:45" s="11" customFormat="1" hidden="1">
      <c r="A452" s="11" t="s">
        <v>418</v>
      </c>
      <c r="B452" s="12" t="s">
        <v>141</v>
      </c>
      <c r="C452" s="4">
        <v>2022</v>
      </c>
      <c r="D452" s="867" t="s">
        <v>168</v>
      </c>
      <c r="E452" s="96" t="s">
        <v>61</v>
      </c>
      <c r="F452" s="671" t="s">
        <v>61</v>
      </c>
      <c r="G452" s="96" t="s">
        <v>61</v>
      </c>
      <c r="H452" s="868" t="s">
        <v>169</v>
      </c>
      <c r="I452" s="55" t="s">
        <v>61</v>
      </c>
      <c r="J452" s="96" t="s">
        <v>61</v>
      </c>
      <c r="K452" s="96" t="s">
        <v>61</v>
      </c>
      <c r="L452" s="96" t="s">
        <v>61</v>
      </c>
      <c r="M452" s="869" t="s">
        <v>61</v>
      </c>
      <c r="N452" s="96" t="s">
        <v>61</v>
      </c>
      <c r="O452" s="870" t="s">
        <v>61</v>
      </c>
      <c r="P452" s="868" t="s">
        <v>61</v>
      </c>
      <c r="Q452" s="869" t="s">
        <v>61</v>
      </c>
      <c r="R452" s="95" t="s">
        <v>61</v>
      </c>
      <c r="S452" s="96" t="s">
        <v>61</v>
      </c>
      <c r="T452" s="95" t="s">
        <v>61</v>
      </c>
      <c r="U452" s="96" t="s">
        <v>61</v>
      </c>
      <c r="V452" s="95" t="s">
        <v>61</v>
      </c>
      <c r="W452" s="694" t="s">
        <v>61</v>
      </c>
      <c r="X452" s="674" t="s">
        <v>61</v>
      </c>
      <c r="Y452" s="694" t="s">
        <v>61</v>
      </c>
      <c r="Z452" s="674" t="s">
        <v>61</v>
      </c>
      <c r="AA452" s="694" t="s">
        <v>61</v>
      </c>
      <c r="AB452" s="674" t="s">
        <v>61</v>
      </c>
      <c r="AC452" s="11" t="s">
        <v>61</v>
      </c>
      <c r="AD452" s="96"/>
      <c r="AE452" s="95"/>
      <c r="AF452" s="95" t="s">
        <v>61</v>
      </c>
      <c r="AG452" s="95" t="s">
        <v>61</v>
      </c>
      <c r="AH452" s="12">
        <v>2023</v>
      </c>
      <c r="AI452" s="95"/>
      <c r="AJ452" s="95"/>
      <c r="AK452" s="868" t="s">
        <v>150</v>
      </c>
      <c r="AL452" s="12"/>
      <c r="AM452" s="12"/>
      <c r="AN452" s="12"/>
      <c r="AO452" s="12"/>
      <c r="AQ452" s="12"/>
      <c r="AS452" s="12"/>
    </row>
    <row r="453" spans="1:45" hidden="1">
      <c r="A453" s="52" t="s">
        <v>419</v>
      </c>
      <c r="B453" s="58" t="s">
        <v>167</v>
      </c>
      <c r="C453" s="51">
        <v>2016</v>
      </c>
      <c r="D453" s="240" t="s">
        <v>168</v>
      </c>
      <c r="E453" s="52" t="s">
        <v>61</v>
      </c>
      <c r="F453" s="442" t="s">
        <v>61</v>
      </c>
      <c r="G453" s="52" t="s">
        <v>61</v>
      </c>
      <c r="H453" s="241" t="s">
        <v>169</v>
      </c>
      <c r="I453" s="53" t="s">
        <v>61</v>
      </c>
      <c r="J453" s="52" t="s">
        <v>61</v>
      </c>
      <c r="K453" s="52" t="s">
        <v>61</v>
      </c>
      <c r="L453" s="52" t="s">
        <v>61</v>
      </c>
      <c r="M453" s="451" t="s">
        <v>61</v>
      </c>
      <c r="N453" s="52" t="s">
        <v>61</v>
      </c>
      <c r="O453" s="103" t="s">
        <v>61</v>
      </c>
      <c r="P453" s="241" t="s">
        <v>61</v>
      </c>
      <c r="Q453" s="451" t="s">
        <v>61</v>
      </c>
      <c r="R453" s="58" t="s">
        <v>61</v>
      </c>
      <c r="S453" s="52" t="s">
        <v>61</v>
      </c>
      <c r="T453" s="58" t="s">
        <v>61</v>
      </c>
      <c r="U453" s="52" t="s">
        <v>61</v>
      </c>
      <c r="V453" s="58" t="s">
        <v>61</v>
      </c>
      <c r="W453" s="77" t="s">
        <v>61</v>
      </c>
      <c r="X453" s="133" t="s">
        <v>61</v>
      </c>
      <c r="Y453" s="77" t="s">
        <v>61</v>
      </c>
      <c r="Z453" s="133" t="s">
        <v>61</v>
      </c>
      <c r="AA453" s="77" t="s">
        <v>61</v>
      </c>
      <c r="AB453" s="133" t="s">
        <v>61</v>
      </c>
      <c r="AC453" t="s">
        <v>61</v>
      </c>
      <c r="AD453" s="52"/>
      <c r="AE453" s="58"/>
      <c r="AF453" s="58" t="s">
        <v>61</v>
      </c>
      <c r="AG453" s="58" t="s">
        <v>61</v>
      </c>
      <c r="AH453" s="863">
        <v>2017</v>
      </c>
      <c r="AI453" s="58"/>
      <c r="AJ453" s="58"/>
      <c r="AK453" s="241" t="s">
        <v>150</v>
      </c>
    </row>
    <row r="454" spans="1:45" hidden="1">
      <c r="A454" s="52" t="s">
        <v>419</v>
      </c>
      <c r="B454" s="58" t="s">
        <v>167</v>
      </c>
      <c r="C454" s="51">
        <v>2017</v>
      </c>
      <c r="D454" s="240" t="s">
        <v>168</v>
      </c>
      <c r="E454" s="52" t="s">
        <v>61</v>
      </c>
      <c r="F454" s="442" t="s">
        <v>61</v>
      </c>
      <c r="G454" s="52" t="s">
        <v>61</v>
      </c>
      <c r="H454" s="241" t="s">
        <v>169</v>
      </c>
      <c r="I454" s="53" t="s">
        <v>61</v>
      </c>
      <c r="J454" s="52" t="s">
        <v>61</v>
      </c>
      <c r="K454" s="52" t="s">
        <v>61</v>
      </c>
      <c r="L454" s="52" t="s">
        <v>61</v>
      </c>
      <c r="M454" s="451" t="s">
        <v>61</v>
      </c>
      <c r="N454" s="52" t="s">
        <v>61</v>
      </c>
      <c r="O454" s="103" t="s">
        <v>61</v>
      </c>
      <c r="P454" s="241" t="s">
        <v>61</v>
      </c>
      <c r="Q454" s="451" t="s">
        <v>61</v>
      </c>
      <c r="R454" s="58" t="s">
        <v>61</v>
      </c>
      <c r="S454" s="52" t="s">
        <v>61</v>
      </c>
      <c r="T454" s="58" t="s">
        <v>61</v>
      </c>
      <c r="U454" s="52" t="s">
        <v>61</v>
      </c>
      <c r="V454" s="58" t="s">
        <v>61</v>
      </c>
      <c r="W454" s="77" t="s">
        <v>61</v>
      </c>
      <c r="X454" s="133" t="s">
        <v>61</v>
      </c>
      <c r="Y454" s="77" t="s">
        <v>61</v>
      </c>
      <c r="Z454" s="133" t="s">
        <v>61</v>
      </c>
      <c r="AA454" s="77" t="s">
        <v>61</v>
      </c>
      <c r="AB454" s="133" t="s">
        <v>61</v>
      </c>
      <c r="AC454" t="s">
        <v>61</v>
      </c>
      <c r="AD454" s="52"/>
      <c r="AE454" s="58"/>
      <c r="AF454" s="58" t="s">
        <v>61</v>
      </c>
      <c r="AG454" s="58" t="s">
        <v>61</v>
      </c>
      <c r="AH454" s="58">
        <v>2018</v>
      </c>
      <c r="AI454" s="58"/>
      <c r="AJ454" s="58"/>
      <c r="AK454" s="241" t="s">
        <v>150</v>
      </c>
    </row>
    <row r="455" spans="1:45" hidden="1">
      <c r="A455" s="52" t="s">
        <v>419</v>
      </c>
      <c r="B455" s="58" t="s">
        <v>167</v>
      </c>
      <c r="C455" s="51">
        <v>2018</v>
      </c>
      <c r="D455" s="240" t="s">
        <v>168</v>
      </c>
      <c r="E455" s="52" t="s">
        <v>61</v>
      </c>
      <c r="F455" s="442" t="s">
        <v>61</v>
      </c>
      <c r="G455" s="52" t="s">
        <v>61</v>
      </c>
      <c r="H455" s="241" t="s">
        <v>169</v>
      </c>
      <c r="I455" s="53" t="s">
        <v>61</v>
      </c>
      <c r="J455" s="52" t="s">
        <v>61</v>
      </c>
      <c r="K455" s="52" t="s">
        <v>61</v>
      </c>
      <c r="L455" s="52" t="s">
        <v>61</v>
      </c>
      <c r="M455" s="451" t="s">
        <v>61</v>
      </c>
      <c r="N455" s="52" t="s">
        <v>61</v>
      </c>
      <c r="O455" s="103" t="s">
        <v>61</v>
      </c>
      <c r="P455" s="241" t="s">
        <v>61</v>
      </c>
      <c r="Q455" s="451" t="s">
        <v>61</v>
      </c>
      <c r="R455" s="58" t="s">
        <v>61</v>
      </c>
      <c r="S455" s="52" t="s">
        <v>61</v>
      </c>
      <c r="T455" s="58" t="s">
        <v>61</v>
      </c>
      <c r="U455" s="52" t="s">
        <v>61</v>
      </c>
      <c r="V455" s="58" t="s">
        <v>61</v>
      </c>
      <c r="W455" s="77" t="s">
        <v>61</v>
      </c>
      <c r="X455" s="133" t="s">
        <v>61</v>
      </c>
      <c r="Y455" s="77" t="s">
        <v>61</v>
      </c>
      <c r="Z455" s="133" t="s">
        <v>61</v>
      </c>
      <c r="AA455" s="77" t="s">
        <v>61</v>
      </c>
      <c r="AB455" s="133" t="s">
        <v>61</v>
      </c>
      <c r="AC455" t="s">
        <v>61</v>
      </c>
      <c r="AD455" s="52"/>
      <c r="AE455" s="58"/>
      <c r="AF455" s="58" t="s">
        <v>61</v>
      </c>
      <c r="AG455" s="58" t="s">
        <v>61</v>
      </c>
      <c r="AH455" s="58">
        <v>2019</v>
      </c>
      <c r="AI455" s="58"/>
      <c r="AJ455" s="58"/>
      <c r="AK455" s="241" t="s">
        <v>150</v>
      </c>
    </row>
    <row r="456" spans="1:45" hidden="1">
      <c r="A456" s="52" t="s">
        <v>419</v>
      </c>
      <c r="B456" s="58" t="s">
        <v>167</v>
      </c>
      <c r="C456" s="51">
        <v>2019</v>
      </c>
      <c r="D456" s="240" t="s">
        <v>142</v>
      </c>
      <c r="E456" s="104" t="s">
        <v>168</v>
      </c>
      <c r="F456" s="442" t="s">
        <v>61</v>
      </c>
      <c r="G456" s="52" t="s">
        <v>170</v>
      </c>
      <c r="H456" s="241" t="s">
        <v>171</v>
      </c>
      <c r="I456" s="53" t="s">
        <v>61</v>
      </c>
      <c r="J456" s="81" t="s">
        <v>172</v>
      </c>
      <c r="K456" s="81" t="s">
        <v>61</v>
      </c>
      <c r="L456" s="81" t="s">
        <v>61</v>
      </c>
      <c r="M456" s="81" t="s">
        <v>61</v>
      </c>
      <c r="N456" s="81" t="s">
        <v>61</v>
      </c>
      <c r="O456" s="81" t="s">
        <v>61</v>
      </c>
      <c r="P456" s="836" t="s">
        <v>61</v>
      </c>
      <c r="Q456" s="81" t="s">
        <v>61</v>
      </c>
      <c r="R456" s="82" t="s">
        <v>61</v>
      </c>
      <c r="S456" s="235" t="s">
        <v>61</v>
      </c>
      <c r="T456" s="644" t="s">
        <v>61</v>
      </c>
      <c r="U456" s="235" t="s">
        <v>61</v>
      </c>
      <c r="V456" s="82" t="s">
        <v>61</v>
      </c>
      <c r="W456" s="799" t="s">
        <v>61</v>
      </c>
      <c r="X456" s="643" t="s">
        <v>61</v>
      </c>
      <c r="Y456" s="799" t="s">
        <v>61</v>
      </c>
      <c r="Z456" s="643" t="s">
        <v>61</v>
      </c>
      <c r="AA456" s="799" t="s">
        <v>61</v>
      </c>
      <c r="AB456" s="643" t="s">
        <v>61</v>
      </c>
      <c r="AC456" t="s">
        <v>61</v>
      </c>
      <c r="AD456" s="81"/>
      <c r="AE456" s="82"/>
      <c r="AF456" s="58" t="s">
        <v>61</v>
      </c>
      <c r="AG456" s="82" t="s">
        <v>61</v>
      </c>
      <c r="AH456" s="58">
        <v>2020</v>
      </c>
      <c r="AI456" s="58" t="s">
        <v>216</v>
      </c>
      <c r="AJ456" s="58"/>
      <c r="AK456" s="241" t="s">
        <v>150</v>
      </c>
    </row>
    <row r="457" spans="1:45" hidden="1">
      <c r="A457" s="52" t="s">
        <v>419</v>
      </c>
      <c r="B457" s="58" t="s">
        <v>167</v>
      </c>
      <c r="C457" s="51">
        <v>2020</v>
      </c>
      <c r="D457" s="240" t="s">
        <v>142</v>
      </c>
      <c r="E457" s="104" t="s">
        <v>168</v>
      </c>
      <c r="F457" s="442" t="s">
        <v>61</v>
      </c>
      <c r="G457" s="52" t="s">
        <v>170</v>
      </c>
      <c r="H457" s="241" t="s">
        <v>296</v>
      </c>
      <c r="I457" s="53" t="s">
        <v>61</v>
      </c>
      <c r="J457" s="81" t="s">
        <v>172</v>
      </c>
      <c r="K457" s="81" t="s">
        <v>61</v>
      </c>
      <c r="L457" s="81" t="s">
        <v>61</v>
      </c>
      <c r="M457" s="81" t="s">
        <v>61</v>
      </c>
      <c r="N457" s="81" t="s">
        <v>61</v>
      </c>
      <c r="O457" s="81" t="s">
        <v>61</v>
      </c>
      <c r="P457" s="836" t="s">
        <v>61</v>
      </c>
      <c r="Q457" s="81" t="s">
        <v>61</v>
      </c>
      <c r="R457" s="82" t="s">
        <v>61</v>
      </c>
      <c r="S457" s="235" t="s">
        <v>61</v>
      </c>
      <c r="T457" s="644" t="s">
        <v>61</v>
      </c>
      <c r="U457" s="235" t="s">
        <v>61</v>
      </c>
      <c r="V457" s="82" t="s">
        <v>61</v>
      </c>
      <c r="W457" s="799" t="s">
        <v>61</v>
      </c>
      <c r="X457" s="643" t="s">
        <v>61</v>
      </c>
      <c r="Y457" s="799" t="s">
        <v>61</v>
      </c>
      <c r="Z457" s="643" t="s">
        <v>61</v>
      </c>
      <c r="AA457" s="799" t="s">
        <v>61</v>
      </c>
      <c r="AB457" s="643" t="s">
        <v>61</v>
      </c>
      <c r="AC457" t="s">
        <v>61</v>
      </c>
      <c r="AD457" s="81"/>
      <c r="AE457" s="82"/>
      <c r="AF457" s="58" t="s">
        <v>61</v>
      </c>
      <c r="AG457" s="82" t="s">
        <v>61</v>
      </c>
      <c r="AH457" s="58">
        <v>2021</v>
      </c>
      <c r="AI457" s="58" t="s">
        <v>216</v>
      </c>
      <c r="AJ457" s="58"/>
      <c r="AK457" s="241" t="s">
        <v>150</v>
      </c>
    </row>
    <row r="458" spans="1:45" hidden="1">
      <c r="A458" s="52" t="s">
        <v>419</v>
      </c>
      <c r="B458" s="58" t="s">
        <v>167</v>
      </c>
      <c r="C458" s="51">
        <v>2021</v>
      </c>
      <c r="D458" s="240" t="s">
        <v>142</v>
      </c>
      <c r="E458" s="104" t="s">
        <v>168</v>
      </c>
      <c r="F458" s="442" t="s">
        <v>61</v>
      </c>
      <c r="G458" s="52" t="s">
        <v>170</v>
      </c>
      <c r="H458" s="241" t="s">
        <v>420</v>
      </c>
      <c r="I458" s="53" t="s">
        <v>61</v>
      </c>
      <c r="J458" s="81" t="s">
        <v>172</v>
      </c>
      <c r="K458" s="81" t="s">
        <v>61</v>
      </c>
      <c r="L458" s="81" t="s">
        <v>61</v>
      </c>
      <c r="M458" s="81" t="s">
        <v>61</v>
      </c>
      <c r="N458" s="81" t="s">
        <v>61</v>
      </c>
      <c r="O458" s="81" t="s">
        <v>61</v>
      </c>
      <c r="P458" s="836" t="s">
        <v>61</v>
      </c>
      <c r="Q458" s="81" t="s">
        <v>61</v>
      </c>
      <c r="R458" s="82" t="s">
        <v>61</v>
      </c>
      <c r="S458" s="235" t="s">
        <v>61</v>
      </c>
      <c r="T458" s="644" t="s">
        <v>61</v>
      </c>
      <c r="U458" s="235" t="s">
        <v>61</v>
      </c>
      <c r="V458" s="82" t="s">
        <v>61</v>
      </c>
      <c r="W458" s="799" t="s">
        <v>61</v>
      </c>
      <c r="X458" s="643" t="s">
        <v>61</v>
      </c>
      <c r="Y458" s="799" t="s">
        <v>61</v>
      </c>
      <c r="Z458" s="643" t="s">
        <v>61</v>
      </c>
      <c r="AA458" s="799" t="s">
        <v>61</v>
      </c>
      <c r="AB458" s="643" t="s">
        <v>61</v>
      </c>
      <c r="AC458" t="s">
        <v>61</v>
      </c>
      <c r="AD458" s="81"/>
      <c r="AE458" s="82"/>
      <c r="AF458" s="58" t="s">
        <v>61</v>
      </c>
      <c r="AG458" s="82" t="s">
        <v>61</v>
      </c>
      <c r="AH458" s="58">
        <v>2022</v>
      </c>
      <c r="AI458" s="58" t="s">
        <v>421</v>
      </c>
      <c r="AJ458" s="58"/>
      <c r="AK458" s="241" t="s">
        <v>150</v>
      </c>
    </row>
    <row r="459" spans="1:45" hidden="1">
      <c r="A459" s="52" t="s">
        <v>419</v>
      </c>
      <c r="B459" s="58" t="s">
        <v>167</v>
      </c>
      <c r="C459" s="51">
        <v>2022</v>
      </c>
      <c r="D459" s="240" t="s">
        <v>142</v>
      </c>
      <c r="E459" s="104" t="s">
        <v>168</v>
      </c>
      <c r="F459" s="442" t="s">
        <v>61</v>
      </c>
      <c r="G459" s="52" t="s">
        <v>170</v>
      </c>
      <c r="H459" s="241" t="s">
        <v>422</v>
      </c>
      <c r="I459" s="53" t="s">
        <v>61</v>
      </c>
      <c r="J459" s="81" t="s">
        <v>172</v>
      </c>
      <c r="K459" s="81" t="s">
        <v>61</v>
      </c>
      <c r="L459" s="81" t="s">
        <v>61</v>
      </c>
      <c r="M459" s="81" t="s">
        <v>61</v>
      </c>
      <c r="N459" s="81" t="s">
        <v>61</v>
      </c>
      <c r="O459" s="81" t="s">
        <v>61</v>
      </c>
      <c r="P459" s="836" t="s">
        <v>61</v>
      </c>
      <c r="Q459" s="81" t="s">
        <v>61</v>
      </c>
      <c r="R459" s="82" t="s">
        <v>61</v>
      </c>
      <c r="S459" s="235" t="s">
        <v>61</v>
      </c>
      <c r="T459" s="644" t="s">
        <v>61</v>
      </c>
      <c r="U459" s="235" t="s">
        <v>61</v>
      </c>
      <c r="V459" s="82" t="s">
        <v>61</v>
      </c>
      <c r="W459" s="784" t="s">
        <v>61</v>
      </c>
      <c r="X459" s="568" t="s">
        <v>61</v>
      </c>
      <c r="Y459" s="784" t="s">
        <v>61</v>
      </c>
      <c r="Z459" s="568" t="s">
        <v>61</v>
      </c>
      <c r="AA459" s="784" t="s">
        <v>61</v>
      </c>
      <c r="AB459" s="568" t="s">
        <v>61</v>
      </c>
      <c r="AC459" t="s">
        <v>61</v>
      </c>
      <c r="AD459" s="81"/>
      <c r="AE459" s="82"/>
      <c r="AF459" s="58" t="s">
        <v>61</v>
      </c>
      <c r="AG459" s="82" t="s">
        <v>61</v>
      </c>
      <c r="AH459" s="58">
        <v>2023</v>
      </c>
      <c r="AI459" s="58" t="s">
        <v>216</v>
      </c>
      <c r="AJ459" s="58"/>
      <c r="AK459" s="241" t="s">
        <v>150</v>
      </c>
    </row>
    <row r="460" spans="1:45" s="11" customFormat="1" hidden="1">
      <c r="A460" s="96" t="s">
        <v>419</v>
      </c>
      <c r="B460" s="95" t="s">
        <v>167</v>
      </c>
      <c r="C460" s="47">
        <v>2023</v>
      </c>
      <c r="D460" s="867" t="s">
        <v>142</v>
      </c>
      <c r="E460" s="216" t="s">
        <v>168</v>
      </c>
      <c r="F460" s="671" t="s">
        <v>61</v>
      </c>
      <c r="G460" s="96" t="s">
        <v>170</v>
      </c>
      <c r="H460" s="868" t="s">
        <v>422</v>
      </c>
      <c r="I460" s="55" t="s">
        <v>61</v>
      </c>
      <c r="J460" s="237" t="s">
        <v>172</v>
      </c>
      <c r="K460" s="679" t="s">
        <v>61</v>
      </c>
      <c r="L460" s="679"/>
      <c r="M460" s="216" t="s">
        <v>61</v>
      </c>
      <c r="N460" s="216" t="s">
        <v>61</v>
      </c>
      <c r="O460" s="216" t="s">
        <v>61</v>
      </c>
      <c r="P460" s="871" t="s">
        <v>61</v>
      </c>
      <c r="Q460" s="216" t="s">
        <v>61</v>
      </c>
      <c r="R460" s="215" t="s">
        <v>61</v>
      </c>
      <c r="S460" s="237" t="s">
        <v>61</v>
      </c>
      <c r="T460" s="645" t="s">
        <v>61</v>
      </c>
      <c r="U460" s="237" t="s">
        <v>61</v>
      </c>
      <c r="V460" s="215" t="s">
        <v>61</v>
      </c>
      <c r="W460" s="877" t="s">
        <v>61</v>
      </c>
      <c r="X460" s="681" t="s">
        <v>61</v>
      </c>
      <c r="Y460" s="877" t="s">
        <v>61</v>
      </c>
      <c r="Z460" s="681" t="s">
        <v>61</v>
      </c>
      <c r="AA460" s="877" t="s">
        <v>61</v>
      </c>
      <c r="AB460" s="681" t="s">
        <v>61</v>
      </c>
      <c r="AC460" s="11" t="s">
        <v>61</v>
      </c>
      <c r="AD460" s="878"/>
      <c r="AE460" s="879"/>
      <c r="AF460" s="95" t="s">
        <v>61</v>
      </c>
      <c r="AG460" s="215" t="s">
        <v>61</v>
      </c>
      <c r="AH460" s="95">
        <v>2023</v>
      </c>
      <c r="AI460" s="95"/>
      <c r="AJ460" s="95"/>
      <c r="AK460" s="868" t="s">
        <v>165</v>
      </c>
      <c r="AL460" s="12"/>
      <c r="AM460" s="12"/>
      <c r="AN460" s="12"/>
      <c r="AO460" s="12"/>
      <c r="AQ460" s="12"/>
      <c r="AS460" s="12"/>
    </row>
    <row r="461" spans="1:45" hidden="1">
      <c r="A461" s="52" t="s">
        <v>56</v>
      </c>
      <c r="B461" s="58" t="s">
        <v>167</v>
      </c>
      <c r="C461" s="51">
        <v>2016</v>
      </c>
      <c r="D461" s="240" t="s">
        <v>142</v>
      </c>
      <c r="E461" s="52" t="s">
        <v>142</v>
      </c>
      <c r="F461" s="442" t="s">
        <v>142</v>
      </c>
      <c r="G461" s="52" t="s">
        <v>143</v>
      </c>
      <c r="H461" s="241" t="s">
        <v>144</v>
      </c>
      <c r="I461" s="53" t="s">
        <v>209</v>
      </c>
      <c r="J461" s="52"/>
      <c r="K461" s="52"/>
      <c r="L461" s="52"/>
      <c r="M461" s="73">
        <v>36000000</v>
      </c>
      <c r="N461" s="60">
        <v>36000000</v>
      </c>
      <c r="O461" s="61">
        <v>1</v>
      </c>
      <c r="P461" s="241"/>
      <c r="Q461" s="60">
        <v>1500000</v>
      </c>
      <c r="R461" s="63">
        <v>4.1666666666666664E-2</v>
      </c>
      <c r="S461" s="789">
        <v>33600000</v>
      </c>
      <c r="T461" s="634">
        <v>0.93333333333333335</v>
      </c>
      <c r="U461" s="60">
        <v>900000</v>
      </c>
      <c r="V461" s="63">
        <v>2.5000000000000001E-2</v>
      </c>
      <c r="W461" s="77" t="s">
        <v>61</v>
      </c>
      <c r="X461" s="133" t="s">
        <v>61</v>
      </c>
      <c r="Y461" s="77" t="s">
        <v>61</v>
      </c>
      <c r="Z461" s="133" t="s">
        <v>61</v>
      </c>
      <c r="AA461" s="77" t="s">
        <v>61</v>
      </c>
      <c r="AB461" s="133" t="s">
        <v>61</v>
      </c>
      <c r="AC461" t="s">
        <v>148</v>
      </c>
      <c r="AF461" s="58" t="s">
        <v>61</v>
      </c>
      <c r="AG461" s="63" t="s">
        <v>142</v>
      </c>
      <c r="AH461" s="863">
        <v>2017</v>
      </c>
      <c r="AI461" s="58"/>
      <c r="AJ461" s="58"/>
      <c r="AK461" s="241" t="s">
        <v>150</v>
      </c>
      <c r="AL461" s="1">
        <v>1</v>
      </c>
      <c r="AM461" s="1">
        <f>VLOOKUP(A461,'CH1 graphs'!$G$1:$H$49,2,FALSE)</f>
        <v>1</v>
      </c>
    </row>
    <row r="462" spans="1:45" hidden="1">
      <c r="A462" s="52" t="s">
        <v>56</v>
      </c>
      <c r="B462" s="58" t="s">
        <v>167</v>
      </c>
      <c r="C462" s="51">
        <v>2017</v>
      </c>
      <c r="D462" s="240" t="s">
        <v>142</v>
      </c>
      <c r="E462" s="52" t="s">
        <v>142</v>
      </c>
      <c r="F462" s="442" t="s">
        <v>142</v>
      </c>
      <c r="G462" s="52" t="s">
        <v>143</v>
      </c>
      <c r="H462" s="241" t="s">
        <v>144</v>
      </c>
      <c r="I462" s="53" t="s">
        <v>209</v>
      </c>
      <c r="J462" s="52"/>
      <c r="K462" s="484" t="s">
        <v>423</v>
      </c>
      <c r="L462" s="158">
        <v>43132</v>
      </c>
      <c r="M462" s="73">
        <v>37000000</v>
      </c>
      <c r="N462" s="60">
        <v>37000000</v>
      </c>
      <c r="O462" s="61">
        <v>1</v>
      </c>
      <c r="P462" s="833" t="s">
        <v>424</v>
      </c>
      <c r="Q462" s="60">
        <v>1979241</v>
      </c>
      <c r="R462" s="63">
        <v>5.3492999999999999E-2</v>
      </c>
      <c r="S462" s="716" t="s">
        <v>178</v>
      </c>
      <c r="T462" s="635" t="s">
        <v>203</v>
      </c>
      <c r="U462" s="719">
        <v>35020759</v>
      </c>
      <c r="V462" s="515">
        <v>0.94650699999999999</v>
      </c>
      <c r="W462" s="77" t="s">
        <v>61</v>
      </c>
      <c r="X462" s="133" t="s">
        <v>61</v>
      </c>
      <c r="Y462" s="77" t="s">
        <v>61</v>
      </c>
      <c r="Z462" s="133" t="s">
        <v>61</v>
      </c>
      <c r="AA462" s="77" t="s">
        <v>61</v>
      </c>
      <c r="AB462" s="133" t="s">
        <v>61</v>
      </c>
      <c r="AC462" t="s">
        <v>148</v>
      </c>
      <c r="AF462" s="58" t="s">
        <v>61</v>
      </c>
      <c r="AG462" s="63" t="s">
        <v>142</v>
      </c>
      <c r="AH462" s="58">
        <v>2018</v>
      </c>
      <c r="AI462" s="58"/>
      <c r="AJ462" s="58"/>
      <c r="AK462" s="241" t="s">
        <v>150</v>
      </c>
      <c r="AL462" s="1">
        <v>1</v>
      </c>
      <c r="AM462" s="1">
        <f>VLOOKUP(A462,'CH1 graphs'!$G$1:$H$49,2,FALSE)</f>
        <v>1</v>
      </c>
    </row>
    <row r="463" spans="1:45" hidden="1">
      <c r="A463" s="52" t="s">
        <v>56</v>
      </c>
      <c r="B463" s="58" t="s">
        <v>167</v>
      </c>
      <c r="C463" s="51">
        <v>2018</v>
      </c>
      <c r="D463" s="240" t="s">
        <v>142</v>
      </c>
      <c r="E463" s="52" t="s">
        <v>142</v>
      </c>
      <c r="F463" s="442" t="s">
        <v>142</v>
      </c>
      <c r="G463" s="52" t="s">
        <v>143</v>
      </c>
      <c r="H463" s="241" t="s">
        <v>144</v>
      </c>
      <c r="I463" s="53" t="s">
        <v>209</v>
      </c>
      <c r="J463" s="52"/>
      <c r="K463" s="52"/>
      <c r="L463" s="52"/>
      <c r="M463" s="60">
        <v>37000000</v>
      </c>
      <c r="N463" s="60">
        <v>37000000</v>
      </c>
      <c r="O463" s="61">
        <v>1</v>
      </c>
      <c r="P463" s="840">
        <v>43405</v>
      </c>
      <c r="Q463" s="60">
        <v>2495000</v>
      </c>
      <c r="R463" s="63">
        <v>6.7432432432432438E-2</v>
      </c>
      <c r="S463" s="716" t="s">
        <v>178</v>
      </c>
      <c r="T463" s="635" t="s">
        <v>203</v>
      </c>
      <c r="U463" s="719">
        <v>34505000</v>
      </c>
      <c r="V463" s="515">
        <v>0.93256756756756753</v>
      </c>
      <c r="W463" s="77" t="s">
        <v>61</v>
      </c>
      <c r="X463" s="133" t="s">
        <v>61</v>
      </c>
      <c r="Y463" s="77" t="s">
        <v>61</v>
      </c>
      <c r="Z463" s="133" t="s">
        <v>61</v>
      </c>
      <c r="AA463" s="77" t="s">
        <v>61</v>
      </c>
      <c r="AB463" s="133" t="s">
        <v>61</v>
      </c>
      <c r="AC463" t="s">
        <v>148</v>
      </c>
      <c r="AF463" s="58" t="s">
        <v>61</v>
      </c>
      <c r="AG463" s="63"/>
      <c r="AH463" s="58">
        <v>2019</v>
      </c>
      <c r="AI463" s="58"/>
      <c r="AJ463" s="58"/>
      <c r="AK463" s="241" t="s">
        <v>150</v>
      </c>
      <c r="AL463" s="1">
        <v>1</v>
      </c>
      <c r="AM463" s="1">
        <f>VLOOKUP(A463,'CH1 graphs'!$G$1:$H$49,2,FALSE)</f>
        <v>1</v>
      </c>
    </row>
    <row r="464" spans="1:45" hidden="1">
      <c r="A464" s="52" t="s">
        <v>56</v>
      </c>
      <c r="B464" s="58" t="s">
        <v>167</v>
      </c>
      <c r="C464" s="51">
        <v>2019</v>
      </c>
      <c r="D464" s="240" t="s">
        <v>142</v>
      </c>
      <c r="E464" s="52" t="s">
        <v>142</v>
      </c>
      <c r="F464" s="442" t="s">
        <v>142</v>
      </c>
      <c r="G464" s="52" t="s">
        <v>143</v>
      </c>
      <c r="H464" s="241" t="s">
        <v>144</v>
      </c>
      <c r="I464" s="53" t="s">
        <v>209</v>
      </c>
      <c r="J464" s="52"/>
      <c r="K464" s="52"/>
      <c r="L464" s="52"/>
      <c r="M464" s="73">
        <v>39309789</v>
      </c>
      <c r="N464" s="60">
        <v>39309789</v>
      </c>
      <c r="O464" s="61">
        <f>N464/M464</f>
        <v>1</v>
      </c>
      <c r="P464" s="840">
        <v>43831</v>
      </c>
      <c r="Q464" s="60">
        <v>1770000</v>
      </c>
      <c r="R464" s="63">
        <v>0.05</v>
      </c>
      <c r="S464" s="716" t="s">
        <v>178</v>
      </c>
      <c r="T464" s="635" t="s">
        <v>203</v>
      </c>
      <c r="U464" s="719">
        <v>37539789</v>
      </c>
      <c r="V464" s="515">
        <v>0.95497304755311707</v>
      </c>
      <c r="W464" s="77" t="s">
        <v>61</v>
      </c>
      <c r="X464" s="133" t="s">
        <v>61</v>
      </c>
      <c r="Y464" s="77" t="s">
        <v>61</v>
      </c>
      <c r="Z464" s="133" t="s">
        <v>61</v>
      </c>
      <c r="AA464" s="77" t="s">
        <v>61</v>
      </c>
      <c r="AB464" s="133" t="s">
        <v>61</v>
      </c>
      <c r="AC464" t="s">
        <v>148</v>
      </c>
      <c r="AF464" s="58" t="s">
        <v>61</v>
      </c>
      <c r="AG464" s="63"/>
      <c r="AH464" s="58">
        <v>2020</v>
      </c>
      <c r="AI464" s="58"/>
      <c r="AJ464" s="58"/>
      <c r="AK464" s="241" t="s">
        <v>150</v>
      </c>
      <c r="AL464" s="1">
        <v>1</v>
      </c>
      <c r="AM464" s="1">
        <f>VLOOKUP(A464,'CH1 graphs'!$G$1:$H$49,2,FALSE)</f>
        <v>1</v>
      </c>
    </row>
    <row r="465" spans="1:45" hidden="1">
      <c r="A465" s="52" t="s">
        <v>56</v>
      </c>
      <c r="B465" s="58" t="s">
        <v>167</v>
      </c>
      <c r="C465" s="51">
        <v>2020</v>
      </c>
      <c r="D465" s="240" t="s">
        <v>142</v>
      </c>
      <c r="E465" s="52" t="s">
        <v>142</v>
      </c>
      <c r="F465" s="442" t="s">
        <v>330</v>
      </c>
      <c r="G465" s="52" t="s">
        <v>143</v>
      </c>
      <c r="H465" s="241" t="s">
        <v>144</v>
      </c>
      <c r="I465" s="53" t="s">
        <v>410</v>
      </c>
      <c r="J465" s="52"/>
      <c r="K465" s="52"/>
      <c r="L465" s="64"/>
      <c r="M465" s="73">
        <v>39100000</v>
      </c>
      <c r="N465" s="59">
        <v>5865000</v>
      </c>
      <c r="O465" s="61">
        <v>0.15</v>
      </c>
      <c r="P465" s="654" t="s">
        <v>425</v>
      </c>
      <c r="Q465" s="60">
        <v>731000</v>
      </c>
      <c r="R465" s="63">
        <v>0.12</v>
      </c>
      <c r="S465" s="716" t="s">
        <v>178</v>
      </c>
      <c r="T465" s="635" t="s">
        <v>203</v>
      </c>
      <c r="U465" s="719">
        <v>5134000</v>
      </c>
      <c r="V465" s="515">
        <v>0.87536231884057969</v>
      </c>
      <c r="W465" s="77" t="s">
        <v>61</v>
      </c>
      <c r="X465" s="133" t="s">
        <v>61</v>
      </c>
      <c r="Y465" s="77" t="s">
        <v>61</v>
      </c>
      <c r="Z465" s="133" t="s">
        <v>61</v>
      </c>
      <c r="AA465" s="77" t="s">
        <v>61</v>
      </c>
      <c r="AB465" s="133" t="s">
        <v>61</v>
      </c>
      <c r="AC465" t="s">
        <v>148</v>
      </c>
      <c r="AF465" s="58" t="s">
        <v>61</v>
      </c>
      <c r="AG465" s="58"/>
      <c r="AH465" s="58">
        <v>2021</v>
      </c>
      <c r="AI465" s="58"/>
      <c r="AJ465" s="58"/>
      <c r="AK465" s="241" t="s">
        <v>150</v>
      </c>
      <c r="AL465" s="1">
        <v>1</v>
      </c>
      <c r="AM465" s="1">
        <f>VLOOKUP(A465,'CH1 graphs'!$G$1:$H$49,2,FALSE)</f>
        <v>1</v>
      </c>
    </row>
    <row r="466" spans="1:45" hidden="1">
      <c r="A466" s="52" t="s">
        <v>56</v>
      </c>
      <c r="B466" s="58" t="s">
        <v>167</v>
      </c>
      <c r="C466" s="51">
        <v>2021</v>
      </c>
      <c r="D466" s="240" t="s">
        <v>142</v>
      </c>
      <c r="E466" s="52" t="s">
        <v>142</v>
      </c>
      <c r="F466" s="442" t="s">
        <v>330</v>
      </c>
      <c r="G466" s="52" t="s">
        <v>143</v>
      </c>
      <c r="H466" s="241" t="s">
        <v>157</v>
      </c>
      <c r="I466" s="53" t="s">
        <v>176</v>
      </c>
      <c r="J466" s="52"/>
      <c r="K466" s="85"/>
      <c r="L466" s="52"/>
      <c r="M466" s="43">
        <v>41190658</v>
      </c>
      <c r="N466" s="271">
        <v>6030632</v>
      </c>
      <c r="O466" s="793">
        <v>0.14640776071117872</v>
      </c>
      <c r="P466" s="844" t="s">
        <v>426</v>
      </c>
      <c r="Q466" s="60">
        <v>574638</v>
      </c>
      <c r="R466" s="63">
        <v>0.1</v>
      </c>
      <c r="S466" s="716" t="s">
        <v>178</v>
      </c>
      <c r="T466" s="635" t="s">
        <v>203</v>
      </c>
      <c r="U466" s="719">
        <v>5455994</v>
      </c>
      <c r="V466" s="515">
        <v>0.90471346950037745</v>
      </c>
      <c r="W466" s="77" t="s">
        <v>61</v>
      </c>
      <c r="X466" s="133" t="s">
        <v>61</v>
      </c>
      <c r="Y466" s="77" t="s">
        <v>61</v>
      </c>
      <c r="Z466" s="133" t="s">
        <v>61</v>
      </c>
      <c r="AA466" s="77" t="s">
        <v>61</v>
      </c>
      <c r="AB466" s="133" t="s">
        <v>61</v>
      </c>
      <c r="AC466" t="s">
        <v>148</v>
      </c>
      <c r="AF466" s="58" t="s">
        <v>61</v>
      </c>
      <c r="AG466" s="58"/>
      <c r="AH466" s="58">
        <v>2022</v>
      </c>
      <c r="AI466" s="58"/>
      <c r="AJ466" s="58"/>
      <c r="AK466" s="241" t="s">
        <v>150</v>
      </c>
      <c r="AL466" s="1">
        <v>1</v>
      </c>
      <c r="AM466" s="1">
        <f>VLOOKUP(A466,'CH1 graphs'!$G$1:$H$49,2,FALSE)</f>
        <v>1</v>
      </c>
      <c r="AQ466" s="42"/>
    </row>
    <row r="467" spans="1:45" hidden="1">
      <c r="A467" s="52" t="s">
        <v>56</v>
      </c>
      <c r="B467" s="58" t="s">
        <v>167</v>
      </c>
      <c r="C467" s="51">
        <v>2022</v>
      </c>
      <c r="D467" s="240" t="s">
        <v>142</v>
      </c>
      <c r="E467" s="52" t="s">
        <v>163</v>
      </c>
      <c r="F467" s="442" t="s">
        <v>427</v>
      </c>
      <c r="G467" s="52" t="s">
        <v>143</v>
      </c>
      <c r="H467" s="241" t="s">
        <v>157</v>
      </c>
      <c r="I467" s="53" t="s">
        <v>428</v>
      </c>
      <c r="J467" s="73" t="s">
        <v>429</v>
      </c>
      <c r="K467" s="233"/>
      <c r="L467" s="52"/>
      <c r="M467" s="60">
        <f>M466</f>
        <v>41190658</v>
      </c>
      <c r="N467" s="73">
        <v>6152486</v>
      </c>
      <c r="O467" s="67">
        <f>N467/M467</f>
        <v>0.14936605285596555</v>
      </c>
      <c r="P467" s="241" t="s">
        <v>262</v>
      </c>
      <c r="Q467" s="73">
        <v>196313</v>
      </c>
      <c r="R467" s="63">
        <v>3.2000000000000001E-2</v>
      </c>
      <c r="S467" s="816">
        <v>2241766</v>
      </c>
      <c r="T467" s="558">
        <v>0.36399999999999999</v>
      </c>
      <c r="U467" s="816">
        <v>3670978</v>
      </c>
      <c r="V467" s="558">
        <v>0.59699999999999998</v>
      </c>
      <c r="W467" s="719" t="s">
        <v>430</v>
      </c>
      <c r="X467" s="515"/>
      <c r="Y467" s="719" t="s">
        <v>430</v>
      </c>
      <c r="Z467" s="515" t="s">
        <v>203</v>
      </c>
      <c r="AA467" s="719" t="s">
        <v>61</v>
      </c>
      <c r="AB467" s="515" t="s">
        <v>61</v>
      </c>
      <c r="AC467" t="s">
        <v>185</v>
      </c>
      <c r="AF467" s="58" t="s">
        <v>61</v>
      </c>
      <c r="AH467" s="58">
        <v>2023</v>
      </c>
      <c r="AI467" s="58" t="s">
        <v>431</v>
      </c>
      <c r="AJ467" s="58"/>
      <c r="AK467" s="241" t="s">
        <v>150</v>
      </c>
      <c r="AL467" s="1">
        <v>1</v>
      </c>
      <c r="AM467" s="1">
        <f>VLOOKUP(A467,'CH1 graphs'!$G$1:$H$49,2,FALSE)</f>
        <v>1</v>
      </c>
      <c r="AP467" s="330">
        <f>Q467-Q466</f>
        <v>-378325</v>
      </c>
      <c r="AQ467" s="42">
        <f>(Q467-Q466)/Q466</f>
        <v>-0.65837100922667835</v>
      </c>
    </row>
    <row r="468" spans="1:45" s="11" customFormat="1" hidden="1">
      <c r="A468" s="96" t="s">
        <v>56</v>
      </c>
      <c r="B468" s="95" t="s">
        <v>167</v>
      </c>
      <c r="C468" s="47">
        <v>2023</v>
      </c>
      <c r="D468" s="867" t="s">
        <v>142</v>
      </c>
      <c r="E468" s="216" t="s">
        <v>168</v>
      </c>
      <c r="F468" s="671" t="s">
        <v>61</v>
      </c>
      <c r="G468" s="96" t="s">
        <v>143</v>
      </c>
      <c r="H468" s="868" t="s">
        <v>157</v>
      </c>
      <c r="I468" s="55" t="s">
        <v>61</v>
      </c>
      <c r="J468" s="680" t="s">
        <v>348</v>
      </c>
      <c r="K468" s="679" t="s">
        <v>61</v>
      </c>
      <c r="L468" s="679" t="s">
        <v>61</v>
      </c>
      <c r="M468" s="216" t="s">
        <v>61</v>
      </c>
      <c r="N468" s="216" t="s">
        <v>61</v>
      </c>
      <c r="O468" s="216" t="s">
        <v>61</v>
      </c>
      <c r="P468" s="871" t="s">
        <v>61</v>
      </c>
      <c r="Q468" s="216" t="s">
        <v>61</v>
      </c>
      <c r="R468" s="215" t="s">
        <v>61</v>
      </c>
      <c r="S468" s="237" t="s">
        <v>61</v>
      </c>
      <c r="T468" s="645" t="s">
        <v>61</v>
      </c>
      <c r="U468" s="237" t="s">
        <v>61</v>
      </c>
      <c r="V468" s="215" t="s">
        <v>61</v>
      </c>
      <c r="W468" s="877" t="s">
        <v>61</v>
      </c>
      <c r="X468" s="681" t="s">
        <v>61</v>
      </c>
      <c r="Y468" s="877" t="s">
        <v>61</v>
      </c>
      <c r="Z468" s="681" t="s">
        <v>61</v>
      </c>
      <c r="AA468" s="877" t="s">
        <v>61</v>
      </c>
      <c r="AB468" s="681" t="s">
        <v>61</v>
      </c>
      <c r="AC468" s="11" t="s">
        <v>61</v>
      </c>
      <c r="AD468" s="878"/>
      <c r="AE468" s="879"/>
      <c r="AF468" s="95" t="s">
        <v>61</v>
      </c>
      <c r="AG468" s="215" t="s">
        <v>61</v>
      </c>
      <c r="AH468" s="95">
        <v>2023</v>
      </c>
      <c r="AI468" s="95"/>
      <c r="AJ468" s="95"/>
      <c r="AK468" s="868" t="s">
        <v>165</v>
      </c>
      <c r="AL468" s="12">
        <v>1</v>
      </c>
      <c r="AM468" s="12">
        <f>VLOOKUP(A468,'CH1 graphs'!$G$1:$H$49,2,FALSE)</f>
        <v>1</v>
      </c>
      <c r="AN468" s="12"/>
      <c r="AO468" s="12"/>
      <c r="AQ468" s="12"/>
      <c r="AS468" s="12"/>
    </row>
    <row r="469" spans="1:45" hidden="1">
      <c r="A469" t="s">
        <v>432</v>
      </c>
      <c r="B469" s="1" t="s">
        <v>102</v>
      </c>
      <c r="C469" s="5">
        <v>2016</v>
      </c>
      <c r="D469" s="240" t="s">
        <v>168</v>
      </c>
      <c r="E469" s="52" t="s">
        <v>61</v>
      </c>
      <c r="F469" s="442" t="s">
        <v>61</v>
      </c>
      <c r="G469" s="52" t="s">
        <v>61</v>
      </c>
      <c r="H469" s="241" t="s">
        <v>169</v>
      </c>
      <c r="I469" s="53" t="s">
        <v>61</v>
      </c>
      <c r="J469" s="52" t="s">
        <v>61</v>
      </c>
      <c r="K469" s="52" t="s">
        <v>61</v>
      </c>
      <c r="L469" s="52" t="s">
        <v>61</v>
      </c>
      <c r="M469" s="451" t="s">
        <v>61</v>
      </c>
      <c r="N469" s="52" t="s">
        <v>61</v>
      </c>
      <c r="O469" s="103" t="s">
        <v>61</v>
      </c>
      <c r="P469" s="241" t="s">
        <v>61</v>
      </c>
      <c r="Q469" s="451" t="s">
        <v>61</v>
      </c>
      <c r="R469" s="58" t="s">
        <v>61</v>
      </c>
      <c r="S469" s="52" t="s">
        <v>61</v>
      </c>
      <c r="T469" s="58" t="s">
        <v>61</v>
      </c>
      <c r="U469" s="52" t="s">
        <v>61</v>
      </c>
      <c r="V469" s="58" t="s">
        <v>61</v>
      </c>
      <c r="W469" s="77" t="s">
        <v>61</v>
      </c>
      <c r="X469" s="133" t="s">
        <v>61</v>
      </c>
      <c r="Y469" s="77" t="s">
        <v>61</v>
      </c>
      <c r="Z469" s="133" t="s">
        <v>61</v>
      </c>
      <c r="AA469" s="77" t="s">
        <v>61</v>
      </c>
      <c r="AB469" s="133" t="s">
        <v>61</v>
      </c>
      <c r="AC469" t="s">
        <v>61</v>
      </c>
      <c r="AD469" s="52"/>
      <c r="AE469" s="58"/>
      <c r="AF469" s="58" t="s">
        <v>61</v>
      </c>
      <c r="AG469" s="58" t="s">
        <v>61</v>
      </c>
      <c r="AH469" s="1">
        <v>2017</v>
      </c>
      <c r="AK469" s="241" t="s">
        <v>150</v>
      </c>
    </row>
    <row r="470" spans="1:45" hidden="1">
      <c r="A470" t="s">
        <v>432</v>
      </c>
      <c r="B470" s="1" t="s">
        <v>102</v>
      </c>
      <c r="C470" s="5">
        <v>2017</v>
      </c>
      <c r="D470" s="240" t="s">
        <v>168</v>
      </c>
      <c r="E470" s="52" t="s">
        <v>61</v>
      </c>
      <c r="F470" s="442" t="s">
        <v>61</v>
      </c>
      <c r="G470" s="52" t="s">
        <v>61</v>
      </c>
      <c r="H470" s="241" t="s">
        <v>169</v>
      </c>
      <c r="I470" s="53" t="s">
        <v>61</v>
      </c>
      <c r="J470" s="52" t="s">
        <v>61</v>
      </c>
      <c r="K470" s="52" t="s">
        <v>61</v>
      </c>
      <c r="L470" s="52" t="s">
        <v>61</v>
      </c>
      <c r="M470" s="451" t="s">
        <v>61</v>
      </c>
      <c r="N470" s="52" t="s">
        <v>61</v>
      </c>
      <c r="O470" s="103" t="s">
        <v>61</v>
      </c>
      <c r="P470" s="241" t="s">
        <v>61</v>
      </c>
      <c r="Q470" s="451" t="s">
        <v>61</v>
      </c>
      <c r="R470" s="58" t="s">
        <v>61</v>
      </c>
      <c r="S470" s="52" t="s">
        <v>61</v>
      </c>
      <c r="T470" s="58" t="s">
        <v>61</v>
      </c>
      <c r="U470" s="52" t="s">
        <v>61</v>
      </c>
      <c r="V470" s="58" t="s">
        <v>61</v>
      </c>
      <c r="W470" s="77" t="s">
        <v>61</v>
      </c>
      <c r="X470" s="133" t="s">
        <v>61</v>
      </c>
      <c r="Y470" s="77" t="s">
        <v>61</v>
      </c>
      <c r="Z470" s="133" t="s">
        <v>61</v>
      </c>
      <c r="AA470" s="77" t="s">
        <v>61</v>
      </c>
      <c r="AB470" s="133" t="s">
        <v>61</v>
      </c>
      <c r="AC470" t="s">
        <v>61</v>
      </c>
      <c r="AD470" s="52"/>
      <c r="AE470" s="58"/>
      <c r="AF470" s="58" t="s">
        <v>61</v>
      </c>
      <c r="AG470" s="58" t="s">
        <v>61</v>
      </c>
      <c r="AH470" s="1">
        <v>2018</v>
      </c>
      <c r="AK470" s="241" t="s">
        <v>150</v>
      </c>
    </row>
    <row r="471" spans="1:45" hidden="1">
      <c r="A471" t="s">
        <v>432</v>
      </c>
      <c r="B471" s="1" t="s">
        <v>102</v>
      </c>
      <c r="C471" s="5">
        <v>2018</v>
      </c>
      <c r="D471" s="240" t="s">
        <v>168</v>
      </c>
      <c r="E471" s="52" t="s">
        <v>61</v>
      </c>
      <c r="F471" s="442" t="s">
        <v>61</v>
      </c>
      <c r="G471" s="52" t="s">
        <v>61</v>
      </c>
      <c r="H471" s="241" t="s">
        <v>169</v>
      </c>
      <c r="I471" s="53" t="s">
        <v>61</v>
      </c>
      <c r="J471" s="52" t="s">
        <v>61</v>
      </c>
      <c r="K471" s="52" t="s">
        <v>61</v>
      </c>
      <c r="L471" s="52" t="s">
        <v>61</v>
      </c>
      <c r="M471" s="451" t="s">
        <v>61</v>
      </c>
      <c r="N471" s="52" t="s">
        <v>61</v>
      </c>
      <c r="O471" s="103" t="s">
        <v>61</v>
      </c>
      <c r="P471" s="241" t="s">
        <v>61</v>
      </c>
      <c r="Q471" s="451" t="s">
        <v>61</v>
      </c>
      <c r="R471" s="58" t="s">
        <v>61</v>
      </c>
      <c r="S471" s="52" t="s">
        <v>61</v>
      </c>
      <c r="T471" s="58" t="s">
        <v>61</v>
      </c>
      <c r="U471" s="52" t="s">
        <v>61</v>
      </c>
      <c r="V471" s="58" t="s">
        <v>61</v>
      </c>
      <c r="W471" s="77" t="s">
        <v>61</v>
      </c>
      <c r="X471" s="133" t="s">
        <v>61</v>
      </c>
      <c r="Y471" s="77" t="s">
        <v>61</v>
      </c>
      <c r="Z471" s="133" t="s">
        <v>61</v>
      </c>
      <c r="AA471" s="77" t="s">
        <v>61</v>
      </c>
      <c r="AB471" s="133" t="s">
        <v>61</v>
      </c>
      <c r="AC471" t="s">
        <v>61</v>
      </c>
      <c r="AD471" s="52"/>
      <c r="AE471" s="58"/>
      <c r="AF471" s="58" t="s">
        <v>61</v>
      </c>
      <c r="AG471" s="58" t="s">
        <v>61</v>
      </c>
      <c r="AH471" s="1">
        <v>2019</v>
      </c>
      <c r="AK471" s="241" t="s">
        <v>150</v>
      </c>
    </row>
    <row r="472" spans="1:45" hidden="1">
      <c r="A472" t="s">
        <v>432</v>
      </c>
      <c r="B472" s="1" t="s">
        <v>102</v>
      </c>
      <c r="C472" s="5">
        <v>2019</v>
      </c>
      <c r="D472" s="240" t="s">
        <v>168</v>
      </c>
      <c r="E472" s="52" t="s">
        <v>61</v>
      </c>
      <c r="F472" s="442" t="s">
        <v>61</v>
      </c>
      <c r="G472" s="52" t="s">
        <v>61</v>
      </c>
      <c r="H472" s="241" t="s">
        <v>169</v>
      </c>
      <c r="I472" s="53" t="s">
        <v>61</v>
      </c>
      <c r="J472" s="52" t="s">
        <v>61</v>
      </c>
      <c r="K472" s="52" t="s">
        <v>61</v>
      </c>
      <c r="L472" s="52" t="s">
        <v>61</v>
      </c>
      <c r="M472" s="451" t="s">
        <v>61</v>
      </c>
      <c r="N472" s="52" t="s">
        <v>61</v>
      </c>
      <c r="O472" s="103" t="s">
        <v>61</v>
      </c>
      <c r="P472" s="241" t="s">
        <v>61</v>
      </c>
      <c r="Q472" s="451" t="s">
        <v>61</v>
      </c>
      <c r="R472" s="58" t="s">
        <v>61</v>
      </c>
      <c r="S472" s="52" t="s">
        <v>61</v>
      </c>
      <c r="T472" s="58" t="s">
        <v>61</v>
      </c>
      <c r="U472" s="52" t="s">
        <v>61</v>
      </c>
      <c r="V472" s="58" t="s">
        <v>61</v>
      </c>
      <c r="W472" s="77" t="s">
        <v>61</v>
      </c>
      <c r="X472" s="133" t="s">
        <v>61</v>
      </c>
      <c r="Y472" s="77" t="s">
        <v>61</v>
      </c>
      <c r="Z472" s="133" t="s">
        <v>61</v>
      </c>
      <c r="AA472" s="77" t="s">
        <v>61</v>
      </c>
      <c r="AB472" s="133" t="s">
        <v>61</v>
      </c>
      <c r="AC472" t="s">
        <v>61</v>
      </c>
      <c r="AD472" s="52"/>
      <c r="AE472" s="58"/>
      <c r="AF472" s="58" t="s">
        <v>61</v>
      </c>
      <c r="AG472" s="58" t="s">
        <v>61</v>
      </c>
      <c r="AH472" s="1">
        <v>2020</v>
      </c>
      <c r="AK472" s="241" t="s">
        <v>150</v>
      </c>
    </row>
    <row r="473" spans="1:45" hidden="1">
      <c r="A473" t="s">
        <v>432</v>
      </c>
      <c r="B473" s="1" t="s">
        <v>102</v>
      </c>
      <c r="C473" s="5">
        <v>2020</v>
      </c>
      <c r="D473" s="240" t="s">
        <v>168</v>
      </c>
      <c r="E473" s="52" t="s">
        <v>61</v>
      </c>
      <c r="F473" s="442" t="s">
        <v>61</v>
      </c>
      <c r="G473" s="52" t="s">
        <v>61</v>
      </c>
      <c r="H473" s="241" t="s">
        <v>169</v>
      </c>
      <c r="I473" s="53" t="s">
        <v>61</v>
      </c>
      <c r="J473" s="52" t="s">
        <v>61</v>
      </c>
      <c r="K473" s="52" t="s">
        <v>61</v>
      </c>
      <c r="L473" s="52" t="s">
        <v>61</v>
      </c>
      <c r="M473" s="451" t="s">
        <v>61</v>
      </c>
      <c r="N473" s="52" t="s">
        <v>61</v>
      </c>
      <c r="O473" s="103" t="s">
        <v>61</v>
      </c>
      <c r="P473" s="241" t="s">
        <v>61</v>
      </c>
      <c r="Q473" s="451" t="s">
        <v>61</v>
      </c>
      <c r="R473" s="58" t="s">
        <v>61</v>
      </c>
      <c r="S473" s="52" t="s">
        <v>61</v>
      </c>
      <c r="T473" s="58" t="s">
        <v>61</v>
      </c>
      <c r="U473" s="52" t="s">
        <v>61</v>
      </c>
      <c r="V473" s="58" t="s">
        <v>61</v>
      </c>
      <c r="W473" s="77" t="s">
        <v>61</v>
      </c>
      <c r="X473" s="133" t="s">
        <v>61</v>
      </c>
      <c r="Y473" s="77" t="s">
        <v>61</v>
      </c>
      <c r="Z473" s="133" t="s">
        <v>61</v>
      </c>
      <c r="AA473" s="77" t="s">
        <v>61</v>
      </c>
      <c r="AB473" s="133" t="s">
        <v>61</v>
      </c>
      <c r="AC473" t="s">
        <v>61</v>
      </c>
      <c r="AD473" s="52"/>
      <c r="AE473" s="58"/>
      <c r="AF473" s="58" t="s">
        <v>61</v>
      </c>
      <c r="AG473" s="58" t="s">
        <v>61</v>
      </c>
      <c r="AH473" s="1">
        <v>2021</v>
      </c>
      <c r="AK473" s="241" t="s">
        <v>150</v>
      </c>
    </row>
    <row r="474" spans="1:45" hidden="1">
      <c r="A474" t="s">
        <v>432</v>
      </c>
      <c r="B474" s="1" t="s">
        <v>102</v>
      </c>
      <c r="C474" s="5">
        <v>2021</v>
      </c>
      <c r="D474" s="240" t="s">
        <v>168</v>
      </c>
      <c r="E474" s="52" t="s">
        <v>61</v>
      </c>
      <c r="F474" s="442" t="s">
        <v>61</v>
      </c>
      <c r="G474" s="52" t="s">
        <v>61</v>
      </c>
      <c r="H474" s="241" t="s">
        <v>169</v>
      </c>
      <c r="I474" s="53" t="s">
        <v>61</v>
      </c>
      <c r="J474" s="52" t="s">
        <v>61</v>
      </c>
      <c r="K474" s="52" t="s">
        <v>61</v>
      </c>
      <c r="L474" s="52" t="s">
        <v>61</v>
      </c>
      <c r="M474" s="451" t="s">
        <v>61</v>
      </c>
      <c r="N474" s="52" t="s">
        <v>61</v>
      </c>
      <c r="O474" s="103" t="s">
        <v>61</v>
      </c>
      <c r="P474" s="241" t="s">
        <v>61</v>
      </c>
      <c r="Q474" s="451" t="s">
        <v>61</v>
      </c>
      <c r="R474" s="58" t="s">
        <v>61</v>
      </c>
      <c r="S474" s="52" t="s">
        <v>61</v>
      </c>
      <c r="T474" s="58" t="s">
        <v>61</v>
      </c>
      <c r="U474" s="52" t="s">
        <v>61</v>
      </c>
      <c r="V474" s="58" t="s">
        <v>61</v>
      </c>
      <c r="W474" s="77" t="s">
        <v>61</v>
      </c>
      <c r="X474" s="133" t="s">
        <v>61</v>
      </c>
      <c r="Y474" s="77" t="s">
        <v>61</v>
      </c>
      <c r="Z474" s="133" t="s">
        <v>61</v>
      </c>
      <c r="AA474" s="77" t="s">
        <v>61</v>
      </c>
      <c r="AB474" s="133" t="s">
        <v>61</v>
      </c>
      <c r="AC474" t="s">
        <v>61</v>
      </c>
      <c r="AD474" s="52"/>
      <c r="AE474" s="58"/>
      <c r="AF474" s="58" t="s">
        <v>61</v>
      </c>
      <c r="AG474" s="58" t="s">
        <v>61</v>
      </c>
      <c r="AH474" s="1">
        <v>2022</v>
      </c>
      <c r="AK474" s="241" t="s">
        <v>150</v>
      </c>
    </row>
    <row r="475" spans="1:45" s="11" customFormat="1" hidden="1">
      <c r="A475" s="11" t="s">
        <v>432</v>
      </c>
      <c r="B475" s="12" t="s">
        <v>102</v>
      </c>
      <c r="C475" s="4">
        <v>2022</v>
      </c>
      <c r="D475" s="867" t="s">
        <v>168</v>
      </c>
      <c r="E475" s="96" t="s">
        <v>61</v>
      </c>
      <c r="F475" s="671" t="s">
        <v>61</v>
      </c>
      <c r="G475" s="96" t="s">
        <v>61</v>
      </c>
      <c r="H475" s="868" t="s">
        <v>169</v>
      </c>
      <c r="I475" s="55" t="s">
        <v>61</v>
      </c>
      <c r="J475" s="96" t="s">
        <v>61</v>
      </c>
      <c r="K475" s="96" t="s">
        <v>61</v>
      </c>
      <c r="L475" s="96" t="s">
        <v>61</v>
      </c>
      <c r="M475" s="869" t="s">
        <v>61</v>
      </c>
      <c r="N475" s="96" t="s">
        <v>61</v>
      </c>
      <c r="O475" s="870" t="s">
        <v>61</v>
      </c>
      <c r="P475" s="868" t="s">
        <v>61</v>
      </c>
      <c r="Q475" s="869" t="s">
        <v>61</v>
      </c>
      <c r="R475" s="95" t="s">
        <v>61</v>
      </c>
      <c r="S475" s="96" t="s">
        <v>61</v>
      </c>
      <c r="T475" s="95" t="s">
        <v>61</v>
      </c>
      <c r="U475" s="96" t="s">
        <v>61</v>
      </c>
      <c r="V475" s="95" t="s">
        <v>61</v>
      </c>
      <c r="W475" s="694" t="s">
        <v>61</v>
      </c>
      <c r="X475" s="674" t="s">
        <v>61</v>
      </c>
      <c r="Y475" s="694" t="s">
        <v>61</v>
      </c>
      <c r="Z475" s="674" t="s">
        <v>61</v>
      </c>
      <c r="AA475" s="694" t="s">
        <v>61</v>
      </c>
      <c r="AB475" s="674" t="s">
        <v>61</v>
      </c>
      <c r="AC475" s="11" t="s">
        <v>61</v>
      </c>
      <c r="AD475" s="96"/>
      <c r="AE475" s="95"/>
      <c r="AF475" s="95" t="s">
        <v>61</v>
      </c>
      <c r="AG475" s="95" t="s">
        <v>61</v>
      </c>
      <c r="AH475" s="12">
        <v>2023</v>
      </c>
      <c r="AI475" s="95"/>
      <c r="AJ475" s="95"/>
      <c r="AK475" s="868" t="s">
        <v>150</v>
      </c>
      <c r="AL475" s="12"/>
      <c r="AM475" s="12"/>
      <c r="AN475" s="12"/>
      <c r="AO475" s="12"/>
      <c r="AQ475" s="12"/>
      <c r="AS475" s="12"/>
    </row>
    <row r="476" spans="1:45" hidden="1">
      <c r="A476" s="52" t="s">
        <v>48</v>
      </c>
      <c r="B476" s="58" t="s">
        <v>167</v>
      </c>
      <c r="C476" s="51">
        <v>2016</v>
      </c>
      <c r="D476" s="240" t="s">
        <v>142</v>
      </c>
      <c r="E476" s="104" t="s">
        <v>168</v>
      </c>
      <c r="F476" s="442" t="s">
        <v>61</v>
      </c>
      <c r="G476" s="52" t="s">
        <v>170</v>
      </c>
      <c r="H476" s="241" t="s">
        <v>343</v>
      </c>
      <c r="I476" s="53" t="s">
        <v>61</v>
      </c>
      <c r="J476" s="235" t="s">
        <v>172</v>
      </c>
      <c r="K476" s="235" t="s">
        <v>61</v>
      </c>
      <c r="L476" s="235" t="s">
        <v>61</v>
      </c>
      <c r="M476" s="235" t="s">
        <v>61</v>
      </c>
      <c r="N476" s="235" t="s">
        <v>61</v>
      </c>
      <c r="O476" s="235" t="s">
        <v>61</v>
      </c>
      <c r="P476" s="836" t="s">
        <v>61</v>
      </c>
      <c r="Q476" s="235" t="s">
        <v>61</v>
      </c>
      <c r="R476" s="644" t="s">
        <v>61</v>
      </c>
      <c r="S476" s="235" t="s">
        <v>61</v>
      </c>
      <c r="T476" s="644" t="s">
        <v>61</v>
      </c>
      <c r="U476" s="235" t="s">
        <v>61</v>
      </c>
      <c r="V476" s="644" t="s">
        <v>61</v>
      </c>
      <c r="W476" s="799" t="s">
        <v>61</v>
      </c>
      <c r="X476" s="643" t="s">
        <v>61</v>
      </c>
      <c r="Y476" s="799" t="s">
        <v>61</v>
      </c>
      <c r="Z476" s="643" t="s">
        <v>61</v>
      </c>
      <c r="AA476" s="799" t="s">
        <v>61</v>
      </c>
      <c r="AB476" s="643" t="s">
        <v>61</v>
      </c>
      <c r="AC476" t="s">
        <v>61</v>
      </c>
      <c r="AD476" s="235"/>
      <c r="AE476" s="644"/>
      <c r="AF476" s="58" t="s">
        <v>61</v>
      </c>
      <c r="AG476" s="644" t="s">
        <v>61</v>
      </c>
      <c r="AH476" s="863">
        <v>2017</v>
      </c>
      <c r="AI476" s="58" t="s">
        <v>344</v>
      </c>
      <c r="AJ476" s="58"/>
      <c r="AK476" s="241" t="s">
        <v>150</v>
      </c>
      <c r="AM476" s="1">
        <f>VLOOKUP(A476,'CH1 graphs'!$G$1:$H$49,2,FALSE)</f>
        <v>1</v>
      </c>
    </row>
    <row r="477" spans="1:45" hidden="1">
      <c r="A477" s="52" t="s">
        <v>48</v>
      </c>
      <c r="B477" s="58" t="s">
        <v>167</v>
      </c>
      <c r="C477" s="51">
        <v>2017</v>
      </c>
      <c r="D477" s="240" t="s">
        <v>142</v>
      </c>
      <c r="E477" s="104" t="s">
        <v>168</v>
      </c>
      <c r="F477" s="442" t="s">
        <v>61</v>
      </c>
      <c r="G477" s="52" t="s">
        <v>170</v>
      </c>
      <c r="H477" s="241" t="s">
        <v>343</v>
      </c>
      <c r="I477" s="53" t="s">
        <v>61</v>
      </c>
      <c r="J477" s="235" t="s">
        <v>172</v>
      </c>
      <c r="K477" s="235" t="s">
        <v>61</v>
      </c>
      <c r="L477" s="235" t="s">
        <v>61</v>
      </c>
      <c r="M477" s="235" t="s">
        <v>61</v>
      </c>
      <c r="N477" s="235" t="s">
        <v>61</v>
      </c>
      <c r="O477" s="235" t="s">
        <v>61</v>
      </c>
      <c r="P477" s="836" t="s">
        <v>61</v>
      </c>
      <c r="Q477" s="235" t="s">
        <v>61</v>
      </c>
      <c r="R477" s="644" t="s">
        <v>61</v>
      </c>
      <c r="S477" s="235" t="s">
        <v>61</v>
      </c>
      <c r="T477" s="644" t="s">
        <v>61</v>
      </c>
      <c r="U477" s="235" t="s">
        <v>61</v>
      </c>
      <c r="V477" s="644" t="s">
        <v>61</v>
      </c>
      <c r="W477" s="799" t="s">
        <v>61</v>
      </c>
      <c r="X477" s="643" t="s">
        <v>61</v>
      </c>
      <c r="Y477" s="799" t="s">
        <v>61</v>
      </c>
      <c r="Z477" s="643" t="s">
        <v>61</v>
      </c>
      <c r="AA477" s="799" t="s">
        <v>61</v>
      </c>
      <c r="AB477" s="643" t="s">
        <v>61</v>
      </c>
      <c r="AC477" t="s">
        <v>61</v>
      </c>
      <c r="AD477" s="235"/>
      <c r="AE477" s="644"/>
      <c r="AF477" s="58" t="s">
        <v>61</v>
      </c>
      <c r="AG477" s="644" t="s">
        <v>61</v>
      </c>
      <c r="AH477" s="58">
        <v>2018</v>
      </c>
      <c r="AI477" s="58" t="s">
        <v>344</v>
      </c>
      <c r="AJ477" s="58"/>
      <c r="AK477" s="241" t="s">
        <v>150</v>
      </c>
      <c r="AM477" s="1">
        <f>VLOOKUP(A477,'CH1 graphs'!$G$1:$H$49,2,FALSE)</f>
        <v>1</v>
      </c>
    </row>
    <row r="478" spans="1:45" hidden="1">
      <c r="A478" s="52" t="s">
        <v>48</v>
      </c>
      <c r="B478" s="58" t="s">
        <v>167</v>
      </c>
      <c r="C478" s="51">
        <v>2018</v>
      </c>
      <c r="D478" s="240" t="s">
        <v>142</v>
      </c>
      <c r="E478" s="52" t="s">
        <v>142</v>
      </c>
      <c r="F478" s="442" t="s">
        <v>61</v>
      </c>
      <c r="G478" s="52" t="s">
        <v>170</v>
      </c>
      <c r="H478" s="241" t="s">
        <v>343</v>
      </c>
      <c r="I478" s="53" t="s">
        <v>176</v>
      </c>
      <c r="J478" s="52"/>
      <c r="K478" s="52"/>
      <c r="L478" s="52"/>
      <c r="M478" s="73">
        <v>661747</v>
      </c>
      <c r="N478" s="60">
        <v>661747</v>
      </c>
      <c r="O478" s="61">
        <v>1</v>
      </c>
      <c r="P478" s="840">
        <v>43191</v>
      </c>
      <c r="Q478" s="73">
        <v>92645</v>
      </c>
      <c r="R478" s="63">
        <v>0.14000000000000001</v>
      </c>
      <c r="S478" s="73">
        <v>132349</v>
      </c>
      <c r="T478" s="63">
        <v>0.19999939553938287</v>
      </c>
      <c r="U478" s="73">
        <v>436753</v>
      </c>
      <c r="V478" s="63">
        <v>0.65999996977696918</v>
      </c>
      <c r="W478" s="77" t="s">
        <v>61</v>
      </c>
      <c r="X478" s="133" t="s">
        <v>61</v>
      </c>
      <c r="Y478" s="77" t="s">
        <v>61</v>
      </c>
      <c r="Z478" s="133" t="s">
        <v>61</v>
      </c>
      <c r="AA478" s="77" t="s">
        <v>61</v>
      </c>
      <c r="AB478" s="133" t="s">
        <v>61</v>
      </c>
      <c r="AC478" t="s">
        <v>148</v>
      </c>
      <c r="AF478" s="58" t="s">
        <v>61</v>
      </c>
      <c r="AG478" s="63"/>
      <c r="AH478" s="58">
        <v>2019</v>
      </c>
      <c r="AI478" s="58" t="s">
        <v>344</v>
      </c>
      <c r="AJ478" s="58"/>
      <c r="AK478" s="241" t="s">
        <v>150</v>
      </c>
      <c r="AM478" s="1">
        <f>VLOOKUP(A478,'CH1 graphs'!$G$1:$H$49,2,FALSE)</f>
        <v>1</v>
      </c>
    </row>
    <row r="479" spans="1:45" hidden="1">
      <c r="A479" s="52" t="s">
        <v>48</v>
      </c>
      <c r="B479" s="58" t="s">
        <v>167</v>
      </c>
      <c r="C479" s="51">
        <v>2019</v>
      </c>
      <c r="D479" s="240" t="s">
        <v>142</v>
      </c>
      <c r="E479" s="104" t="s">
        <v>168</v>
      </c>
      <c r="F479" s="442" t="s">
        <v>61</v>
      </c>
      <c r="G479" s="52" t="s">
        <v>170</v>
      </c>
      <c r="H479" s="241" t="s">
        <v>343</v>
      </c>
      <c r="I479" s="53" t="s">
        <v>61</v>
      </c>
      <c r="J479" s="81" t="s">
        <v>172</v>
      </c>
      <c r="K479" s="81" t="s">
        <v>61</v>
      </c>
      <c r="L479" s="81" t="s">
        <v>61</v>
      </c>
      <c r="M479" s="81" t="s">
        <v>61</v>
      </c>
      <c r="N479" s="81" t="s">
        <v>61</v>
      </c>
      <c r="O479" s="81" t="s">
        <v>61</v>
      </c>
      <c r="P479" s="836" t="s">
        <v>61</v>
      </c>
      <c r="Q479" s="81" t="s">
        <v>61</v>
      </c>
      <c r="R479" s="82" t="s">
        <v>61</v>
      </c>
      <c r="S479" s="235" t="s">
        <v>61</v>
      </c>
      <c r="T479" s="644" t="s">
        <v>61</v>
      </c>
      <c r="U479" s="235" t="s">
        <v>61</v>
      </c>
      <c r="V479" s="82" t="s">
        <v>61</v>
      </c>
      <c r="W479" s="799" t="s">
        <v>61</v>
      </c>
      <c r="X479" s="643" t="s">
        <v>61</v>
      </c>
      <c r="Y479" s="799" t="s">
        <v>61</v>
      </c>
      <c r="Z479" s="643" t="s">
        <v>61</v>
      </c>
      <c r="AA479" s="799" t="s">
        <v>61</v>
      </c>
      <c r="AB479" s="643" t="s">
        <v>61</v>
      </c>
      <c r="AC479" t="s">
        <v>61</v>
      </c>
      <c r="AD479" s="235"/>
      <c r="AE479" s="644"/>
      <c r="AF479" s="58" t="s">
        <v>61</v>
      </c>
      <c r="AG479" s="82" t="s">
        <v>61</v>
      </c>
      <c r="AH479" s="58">
        <v>2020</v>
      </c>
      <c r="AI479" s="58" t="s">
        <v>344</v>
      </c>
      <c r="AJ479" s="58"/>
      <c r="AK479" s="241" t="s">
        <v>150</v>
      </c>
      <c r="AM479" s="1">
        <f>VLOOKUP(A479,'CH1 graphs'!$G$1:$H$49,2,FALSE)</f>
        <v>1</v>
      </c>
    </row>
    <row r="480" spans="1:45" hidden="1">
      <c r="A480" s="52" t="s">
        <v>48</v>
      </c>
      <c r="B480" s="58" t="s">
        <v>167</v>
      </c>
      <c r="C480" s="51">
        <v>2020</v>
      </c>
      <c r="D480" s="240" t="s">
        <v>142</v>
      </c>
      <c r="E480" s="52" t="s">
        <v>142</v>
      </c>
      <c r="F480" s="442" t="s">
        <v>61</v>
      </c>
      <c r="G480" s="52" t="s">
        <v>170</v>
      </c>
      <c r="H480" s="241" t="s">
        <v>343</v>
      </c>
      <c r="I480" s="53" t="s">
        <v>176</v>
      </c>
      <c r="J480" s="52"/>
      <c r="K480" s="52"/>
      <c r="L480" s="52"/>
      <c r="M480" s="73">
        <v>700000</v>
      </c>
      <c r="N480" s="59">
        <v>620638</v>
      </c>
      <c r="O480" s="61">
        <v>0.83</v>
      </c>
      <c r="P480" s="241" t="s">
        <v>268</v>
      </c>
      <c r="Q480" s="73">
        <f>N480*R480</f>
        <v>155159.5</v>
      </c>
      <c r="R480" s="63">
        <v>0.25</v>
      </c>
      <c r="S480" s="789">
        <v>62063.799999999988</v>
      </c>
      <c r="T480" s="634">
        <v>9.9999999999999978E-2</v>
      </c>
      <c r="U480" s="73">
        <v>403414.7</v>
      </c>
      <c r="V480" s="63">
        <v>0.65</v>
      </c>
      <c r="W480" s="77" t="s">
        <v>61</v>
      </c>
      <c r="X480" s="133" t="s">
        <v>61</v>
      </c>
      <c r="Y480" s="77" t="s">
        <v>61</v>
      </c>
      <c r="Z480" s="133" t="s">
        <v>61</v>
      </c>
      <c r="AA480" s="77" t="s">
        <v>61</v>
      </c>
      <c r="AB480" s="133" t="s">
        <v>61</v>
      </c>
      <c r="AC480" t="s">
        <v>148</v>
      </c>
      <c r="AF480" s="58" t="s">
        <v>61</v>
      </c>
      <c r="AG480" s="58"/>
      <c r="AH480" s="58">
        <v>2021</v>
      </c>
      <c r="AI480" s="58" t="s">
        <v>344</v>
      </c>
      <c r="AJ480" s="58"/>
      <c r="AK480" s="241" t="s">
        <v>150</v>
      </c>
      <c r="AM480" s="1">
        <f>VLOOKUP(A480,'CH1 graphs'!$G$1:$H$49,2,FALSE)</f>
        <v>1</v>
      </c>
    </row>
    <row r="481" spans="1:45" hidden="1">
      <c r="A481" s="52" t="s">
        <v>48</v>
      </c>
      <c r="B481" s="58" t="s">
        <v>167</v>
      </c>
      <c r="C481" s="51">
        <v>2021</v>
      </c>
      <c r="D481" s="240" t="s">
        <v>142</v>
      </c>
      <c r="E481" s="52" t="s">
        <v>142</v>
      </c>
      <c r="F481" s="442" t="s">
        <v>61</v>
      </c>
      <c r="G481" s="52" t="s">
        <v>170</v>
      </c>
      <c r="H481" s="241" t="s">
        <v>343</v>
      </c>
      <c r="I481" s="53" t="s">
        <v>176</v>
      </c>
      <c r="J481" s="52"/>
      <c r="K481" s="85"/>
      <c r="L481" s="52"/>
      <c r="M481" s="73">
        <v>700000</v>
      </c>
      <c r="N481" s="60">
        <v>700000</v>
      </c>
      <c r="O481" s="61">
        <v>1</v>
      </c>
      <c r="P481" s="845">
        <v>44460</v>
      </c>
      <c r="Q481" s="60">
        <v>148017</v>
      </c>
      <c r="R481" s="63">
        <v>0.22</v>
      </c>
      <c r="S481" s="716" t="s">
        <v>178</v>
      </c>
      <c r="T481" s="635" t="s">
        <v>203</v>
      </c>
      <c r="U481" s="719">
        <v>551983</v>
      </c>
      <c r="V481" s="515">
        <v>0.78854714285714289</v>
      </c>
      <c r="W481" s="77" t="s">
        <v>61</v>
      </c>
      <c r="X481" s="133" t="s">
        <v>61</v>
      </c>
      <c r="Y481" s="77" t="s">
        <v>61</v>
      </c>
      <c r="Z481" s="133" t="s">
        <v>61</v>
      </c>
      <c r="AA481" s="77" t="s">
        <v>61</v>
      </c>
      <c r="AB481" s="133" t="s">
        <v>61</v>
      </c>
      <c r="AC481" t="s">
        <v>148</v>
      </c>
      <c r="AF481" s="58" t="s">
        <v>61</v>
      </c>
      <c r="AG481" s="58"/>
      <c r="AH481" s="58">
        <v>2022</v>
      </c>
      <c r="AI481" s="58" t="s">
        <v>344</v>
      </c>
      <c r="AJ481" s="58"/>
      <c r="AK481" s="241" t="s">
        <v>150</v>
      </c>
      <c r="AM481" s="1">
        <f>VLOOKUP(A481,'CH1 graphs'!$G$1:$H$49,2,FALSE)</f>
        <v>1</v>
      </c>
      <c r="AQ481" s="42"/>
    </row>
    <row r="482" spans="1:45" hidden="1">
      <c r="A482" s="52" t="s">
        <v>48</v>
      </c>
      <c r="B482" s="58" t="s">
        <v>167</v>
      </c>
      <c r="C482" s="51">
        <v>2022</v>
      </c>
      <c r="D482" s="240" t="s">
        <v>142</v>
      </c>
      <c r="E482" s="52" t="s">
        <v>142</v>
      </c>
      <c r="F482" s="442" t="s">
        <v>61</v>
      </c>
      <c r="G482" s="52" t="s">
        <v>174</v>
      </c>
      <c r="H482" s="241" t="s">
        <v>433</v>
      </c>
      <c r="I482" s="53" t="s">
        <v>434</v>
      </c>
      <c r="J482" s="451" t="s">
        <v>177</v>
      </c>
      <c r="K482" s="233"/>
      <c r="L482" s="52"/>
      <c r="M482" s="73">
        <v>661670</v>
      </c>
      <c r="N482" s="73">
        <v>661670</v>
      </c>
      <c r="O482" s="61">
        <v>1</v>
      </c>
      <c r="P482" s="1" t="s">
        <v>435</v>
      </c>
      <c r="Q482" s="73">
        <v>544168</v>
      </c>
      <c r="R482" s="63">
        <v>0.82199999999999995</v>
      </c>
      <c r="S482" s="716" t="s">
        <v>178</v>
      </c>
      <c r="T482" s="635"/>
      <c r="U482" s="719">
        <v>117502</v>
      </c>
      <c r="V482" s="515">
        <v>0.17758399202019134</v>
      </c>
      <c r="W482" s="719" t="s">
        <v>221</v>
      </c>
      <c r="X482" s="515" t="s">
        <v>61</v>
      </c>
      <c r="Y482" s="719" t="s">
        <v>221</v>
      </c>
      <c r="Z482" s="515" t="s">
        <v>61</v>
      </c>
      <c r="AA482" s="719" t="s">
        <v>221</v>
      </c>
      <c r="AB482" s="515" t="s">
        <v>61</v>
      </c>
      <c r="AC482" t="s">
        <v>148</v>
      </c>
      <c r="AF482" s="58" t="s">
        <v>61</v>
      </c>
      <c r="AH482" s="58">
        <v>2023</v>
      </c>
      <c r="AI482" s="58" t="s">
        <v>344</v>
      </c>
      <c r="AJ482" s="58"/>
      <c r="AK482" s="241" t="s">
        <v>150</v>
      </c>
      <c r="AM482" s="1">
        <f>VLOOKUP(A482,'CH1 graphs'!$G$1:$H$49,2,FALSE)</f>
        <v>1</v>
      </c>
      <c r="AP482" s="330">
        <f>Q482-Q481</f>
        <v>396151</v>
      </c>
      <c r="AQ482" s="42">
        <f>(Q482-Q481)/Q481</f>
        <v>2.6763885229399325</v>
      </c>
    </row>
    <row r="483" spans="1:45" s="11" customFormat="1" hidden="1">
      <c r="A483" s="96" t="s">
        <v>48</v>
      </c>
      <c r="B483" s="95" t="s">
        <v>167</v>
      </c>
      <c r="C483" s="47">
        <v>2023</v>
      </c>
      <c r="D483" s="867" t="s">
        <v>142</v>
      </c>
      <c r="E483" s="216" t="s">
        <v>168</v>
      </c>
      <c r="F483" s="671" t="s">
        <v>61</v>
      </c>
      <c r="G483" s="96" t="s">
        <v>170</v>
      </c>
      <c r="H483" s="868" t="s">
        <v>433</v>
      </c>
      <c r="I483" s="55" t="s">
        <v>61</v>
      </c>
      <c r="J483" s="680"/>
      <c r="K483" s="679"/>
      <c r="L483" s="679"/>
      <c r="M483" s="216" t="s">
        <v>61</v>
      </c>
      <c r="N483" s="216" t="s">
        <v>61</v>
      </c>
      <c r="O483" s="216" t="s">
        <v>61</v>
      </c>
      <c r="P483" s="871" t="s">
        <v>61</v>
      </c>
      <c r="Q483" s="216" t="s">
        <v>61</v>
      </c>
      <c r="R483" s="215" t="s">
        <v>61</v>
      </c>
      <c r="S483" s="237" t="s">
        <v>61</v>
      </c>
      <c r="T483" s="645" t="s">
        <v>61</v>
      </c>
      <c r="U483" s="237" t="s">
        <v>61</v>
      </c>
      <c r="V483" s="215" t="s">
        <v>61</v>
      </c>
      <c r="W483" s="877" t="s">
        <v>61</v>
      </c>
      <c r="X483" s="681" t="s">
        <v>61</v>
      </c>
      <c r="Y483" s="877" t="s">
        <v>61</v>
      </c>
      <c r="Z483" s="681" t="s">
        <v>61</v>
      </c>
      <c r="AA483" s="877" t="s">
        <v>61</v>
      </c>
      <c r="AB483" s="681" t="s">
        <v>61</v>
      </c>
      <c r="AC483" s="11" t="s">
        <v>61</v>
      </c>
      <c r="AD483" s="878"/>
      <c r="AE483" s="879"/>
      <c r="AF483" s="95" t="s">
        <v>61</v>
      </c>
      <c r="AG483" s="215" t="s">
        <v>61</v>
      </c>
      <c r="AH483" s="95">
        <v>2023</v>
      </c>
      <c r="AI483" s="95" t="s">
        <v>344</v>
      </c>
      <c r="AJ483" s="95"/>
      <c r="AK483" s="868" t="s">
        <v>165</v>
      </c>
      <c r="AL483" s="12"/>
      <c r="AM483" s="12">
        <f>VLOOKUP(A483,'CH1 graphs'!$G$1:$H$49,2,FALSE)</f>
        <v>1</v>
      </c>
      <c r="AN483" s="12"/>
      <c r="AO483" s="12"/>
      <c r="AQ483" s="12"/>
      <c r="AS483" s="12"/>
    </row>
    <row r="484" spans="1:45" hidden="1">
      <c r="A484" t="s">
        <v>436</v>
      </c>
      <c r="B484" s="1" t="s">
        <v>141</v>
      </c>
      <c r="C484" s="5">
        <v>2016</v>
      </c>
      <c r="D484" s="240" t="s">
        <v>168</v>
      </c>
      <c r="E484" s="52" t="s">
        <v>61</v>
      </c>
      <c r="F484" s="442" t="s">
        <v>61</v>
      </c>
      <c r="G484" s="52" t="s">
        <v>61</v>
      </c>
      <c r="H484" s="241" t="s">
        <v>169</v>
      </c>
      <c r="I484" s="53" t="s">
        <v>61</v>
      </c>
      <c r="J484" s="52" t="s">
        <v>61</v>
      </c>
      <c r="K484" s="52" t="s">
        <v>61</v>
      </c>
      <c r="L484" s="52" t="s">
        <v>61</v>
      </c>
      <c r="M484" s="451" t="s">
        <v>61</v>
      </c>
      <c r="N484" s="52" t="s">
        <v>61</v>
      </c>
      <c r="O484" s="103" t="s">
        <v>61</v>
      </c>
      <c r="P484" s="241" t="s">
        <v>61</v>
      </c>
      <c r="Q484" s="451" t="s">
        <v>61</v>
      </c>
      <c r="R484" s="58" t="s">
        <v>61</v>
      </c>
      <c r="S484" s="52" t="s">
        <v>61</v>
      </c>
      <c r="T484" s="58" t="s">
        <v>61</v>
      </c>
      <c r="U484" s="52" t="s">
        <v>61</v>
      </c>
      <c r="V484" s="58" t="s">
        <v>61</v>
      </c>
      <c r="W484" s="77" t="s">
        <v>61</v>
      </c>
      <c r="X484" s="133" t="s">
        <v>61</v>
      </c>
      <c r="Y484" s="77" t="s">
        <v>61</v>
      </c>
      <c r="Z484" s="133" t="s">
        <v>61</v>
      </c>
      <c r="AA484" s="77" t="s">
        <v>61</v>
      </c>
      <c r="AB484" s="133" t="s">
        <v>61</v>
      </c>
      <c r="AC484" t="s">
        <v>61</v>
      </c>
      <c r="AD484" s="52"/>
      <c r="AE484" s="58"/>
      <c r="AF484" s="58" t="s">
        <v>61</v>
      </c>
      <c r="AG484" s="58" t="s">
        <v>61</v>
      </c>
      <c r="AH484" s="1">
        <v>2017</v>
      </c>
      <c r="AK484" s="241" t="s">
        <v>150</v>
      </c>
    </row>
    <row r="485" spans="1:45" hidden="1">
      <c r="A485" t="s">
        <v>436</v>
      </c>
      <c r="B485" s="1" t="s">
        <v>141</v>
      </c>
      <c r="C485" s="5">
        <v>2017</v>
      </c>
      <c r="D485" s="240" t="s">
        <v>168</v>
      </c>
      <c r="E485" s="52" t="s">
        <v>61</v>
      </c>
      <c r="F485" s="442" t="s">
        <v>61</v>
      </c>
      <c r="G485" s="52" t="s">
        <v>61</v>
      </c>
      <c r="H485" s="241" t="s">
        <v>169</v>
      </c>
      <c r="I485" s="53" t="s">
        <v>61</v>
      </c>
      <c r="J485" s="52" t="s">
        <v>61</v>
      </c>
      <c r="K485" s="52" t="s">
        <v>61</v>
      </c>
      <c r="L485" s="52" t="s">
        <v>61</v>
      </c>
      <c r="M485" s="451" t="s">
        <v>61</v>
      </c>
      <c r="N485" s="52" t="s">
        <v>61</v>
      </c>
      <c r="O485" s="103" t="s">
        <v>61</v>
      </c>
      <c r="P485" s="241" t="s">
        <v>61</v>
      </c>
      <c r="Q485" s="451" t="s">
        <v>61</v>
      </c>
      <c r="R485" s="58" t="s">
        <v>61</v>
      </c>
      <c r="S485" s="52" t="s">
        <v>61</v>
      </c>
      <c r="T485" s="58" t="s">
        <v>61</v>
      </c>
      <c r="U485" s="52" t="s">
        <v>61</v>
      </c>
      <c r="V485" s="58" t="s">
        <v>61</v>
      </c>
      <c r="W485" s="77" t="s">
        <v>61</v>
      </c>
      <c r="X485" s="133" t="s">
        <v>61</v>
      </c>
      <c r="Y485" s="77" t="s">
        <v>61</v>
      </c>
      <c r="Z485" s="133" t="s">
        <v>61</v>
      </c>
      <c r="AA485" s="77" t="s">
        <v>61</v>
      </c>
      <c r="AB485" s="133" t="s">
        <v>61</v>
      </c>
      <c r="AC485" t="s">
        <v>61</v>
      </c>
      <c r="AD485" s="52"/>
      <c r="AE485" s="58"/>
      <c r="AF485" s="58" t="s">
        <v>61</v>
      </c>
      <c r="AG485" s="58" t="s">
        <v>61</v>
      </c>
      <c r="AH485" s="1">
        <v>2018</v>
      </c>
      <c r="AK485" s="241" t="s">
        <v>150</v>
      </c>
    </row>
    <row r="486" spans="1:45" hidden="1">
      <c r="A486" t="s">
        <v>436</v>
      </c>
      <c r="B486" s="1" t="s">
        <v>141</v>
      </c>
      <c r="C486" s="5">
        <v>2018</v>
      </c>
      <c r="D486" s="240" t="s">
        <v>168</v>
      </c>
      <c r="E486" s="52" t="s">
        <v>61</v>
      </c>
      <c r="F486" s="442" t="s">
        <v>61</v>
      </c>
      <c r="G486" s="52" t="s">
        <v>61</v>
      </c>
      <c r="H486" s="241" t="s">
        <v>169</v>
      </c>
      <c r="I486" s="53" t="s">
        <v>61</v>
      </c>
      <c r="J486" s="52" t="s">
        <v>61</v>
      </c>
      <c r="K486" s="52" t="s">
        <v>61</v>
      </c>
      <c r="L486" s="52" t="s">
        <v>61</v>
      </c>
      <c r="M486" s="451" t="s">
        <v>61</v>
      </c>
      <c r="N486" s="52" t="s">
        <v>61</v>
      </c>
      <c r="O486" s="103" t="s">
        <v>61</v>
      </c>
      <c r="P486" s="241" t="s">
        <v>61</v>
      </c>
      <c r="Q486" s="451" t="s">
        <v>61</v>
      </c>
      <c r="R486" s="58" t="s">
        <v>61</v>
      </c>
      <c r="S486" s="52" t="s">
        <v>61</v>
      </c>
      <c r="T486" s="58" t="s">
        <v>61</v>
      </c>
      <c r="U486" s="52" t="s">
        <v>61</v>
      </c>
      <c r="V486" s="58" t="s">
        <v>61</v>
      </c>
      <c r="W486" s="77" t="s">
        <v>61</v>
      </c>
      <c r="X486" s="133" t="s">
        <v>61</v>
      </c>
      <c r="Y486" s="77" t="s">
        <v>61</v>
      </c>
      <c r="Z486" s="133" t="s">
        <v>61</v>
      </c>
      <c r="AA486" s="77" t="s">
        <v>61</v>
      </c>
      <c r="AB486" s="133" t="s">
        <v>61</v>
      </c>
      <c r="AC486" t="s">
        <v>61</v>
      </c>
      <c r="AD486" s="52"/>
      <c r="AE486" s="58"/>
      <c r="AF486" s="58" t="s">
        <v>61</v>
      </c>
      <c r="AG486" s="58" t="s">
        <v>61</v>
      </c>
      <c r="AH486" s="1">
        <v>2019</v>
      </c>
      <c r="AK486" s="241" t="s">
        <v>150</v>
      </c>
    </row>
    <row r="487" spans="1:45" hidden="1">
      <c r="A487" t="s">
        <v>436</v>
      </c>
      <c r="B487" s="1" t="s">
        <v>141</v>
      </c>
      <c r="C487" s="5">
        <v>2019</v>
      </c>
      <c r="D487" s="240" t="s">
        <v>168</v>
      </c>
      <c r="E487" s="52" t="s">
        <v>61</v>
      </c>
      <c r="F487" s="442" t="s">
        <v>61</v>
      </c>
      <c r="G487" s="52" t="s">
        <v>61</v>
      </c>
      <c r="H487" s="241" t="s">
        <v>169</v>
      </c>
      <c r="I487" s="53" t="s">
        <v>61</v>
      </c>
      <c r="J487" s="52" t="s">
        <v>61</v>
      </c>
      <c r="K487" s="52" t="s">
        <v>61</v>
      </c>
      <c r="L487" s="52" t="s">
        <v>61</v>
      </c>
      <c r="M487" s="451" t="s">
        <v>61</v>
      </c>
      <c r="N487" s="52" t="s">
        <v>61</v>
      </c>
      <c r="O487" s="103" t="s">
        <v>61</v>
      </c>
      <c r="P487" s="241" t="s">
        <v>61</v>
      </c>
      <c r="Q487" s="451" t="s">
        <v>61</v>
      </c>
      <c r="R487" s="58" t="s">
        <v>61</v>
      </c>
      <c r="S487" s="52" t="s">
        <v>61</v>
      </c>
      <c r="T487" s="58" t="s">
        <v>61</v>
      </c>
      <c r="U487" s="52" t="s">
        <v>61</v>
      </c>
      <c r="V487" s="58" t="s">
        <v>61</v>
      </c>
      <c r="W487" s="77" t="s">
        <v>61</v>
      </c>
      <c r="X487" s="133" t="s">
        <v>61</v>
      </c>
      <c r="Y487" s="77" t="s">
        <v>61</v>
      </c>
      <c r="Z487" s="133" t="s">
        <v>61</v>
      </c>
      <c r="AA487" s="77" t="s">
        <v>61</v>
      </c>
      <c r="AB487" s="133" t="s">
        <v>61</v>
      </c>
      <c r="AC487" t="s">
        <v>61</v>
      </c>
      <c r="AD487" s="52"/>
      <c r="AE487" s="58"/>
      <c r="AF487" s="58" t="s">
        <v>61</v>
      </c>
      <c r="AG487" s="58" t="s">
        <v>61</v>
      </c>
      <c r="AH487" s="1">
        <v>2020</v>
      </c>
      <c r="AK487" s="241" t="s">
        <v>150</v>
      </c>
    </row>
    <row r="488" spans="1:45" hidden="1">
      <c r="A488" t="s">
        <v>436</v>
      </c>
      <c r="B488" s="1" t="s">
        <v>141</v>
      </c>
      <c r="C488" s="5">
        <v>2020</v>
      </c>
      <c r="D488" s="240" t="s">
        <v>168</v>
      </c>
      <c r="E488" s="52" t="s">
        <v>61</v>
      </c>
      <c r="F488" s="442" t="s">
        <v>61</v>
      </c>
      <c r="G488" s="52" t="s">
        <v>61</v>
      </c>
      <c r="H488" s="241" t="s">
        <v>169</v>
      </c>
      <c r="I488" s="53" t="s">
        <v>61</v>
      </c>
      <c r="J488" s="52" t="s">
        <v>61</v>
      </c>
      <c r="K488" s="52" t="s">
        <v>61</v>
      </c>
      <c r="L488" s="52" t="s">
        <v>61</v>
      </c>
      <c r="M488" s="451" t="s">
        <v>61</v>
      </c>
      <c r="N488" s="52" t="s">
        <v>61</v>
      </c>
      <c r="O488" s="103" t="s">
        <v>61</v>
      </c>
      <c r="P488" s="241" t="s">
        <v>61</v>
      </c>
      <c r="Q488" s="451" t="s">
        <v>61</v>
      </c>
      <c r="R488" s="58" t="s">
        <v>61</v>
      </c>
      <c r="S488" s="52" t="s">
        <v>61</v>
      </c>
      <c r="T488" s="58" t="s">
        <v>61</v>
      </c>
      <c r="U488" s="52" t="s">
        <v>61</v>
      </c>
      <c r="V488" s="58" t="s">
        <v>61</v>
      </c>
      <c r="W488" s="77" t="s">
        <v>61</v>
      </c>
      <c r="X488" s="133" t="s">
        <v>61</v>
      </c>
      <c r="Y488" s="77" t="s">
        <v>61</v>
      </c>
      <c r="Z488" s="133" t="s">
        <v>61</v>
      </c>
      <c r="AA488" s="77" t="s">
        <v>61</v>
      </c>
      <c r="AB488" s="133" t="s">
        <v>61</v>
      </c>
      <c r="AC488" t="s">
        <v>61</v>
      </c>
      <c r="AD488" s="52"/>
      <c r="AE488" s="58"/>
      <c r="AF488" s="58" t="s">
        <v>61</v>
      </c>
      <c r="AG488" s="58" t="s">
        <v>61</v>
      </c>
      <c r="AH488" s="1">
        <v>2021</v>
      </c>
      <c r="AK488" s="241" t="s">
        <v>150</v>
      </c>
    </row>
    <row r="489" spans="1:45" hidden="1">
      <c r="A489" t="s">
        <v>436</v>
      </c>
      <c r="B489" s="1" t="s">
        <v>141</v>
      </c>
      <c r="C489" s="5">
        <v>2021</v>
      </c>
      <c r="D489" s="240" t="s">
        <v>168</v>
      </c>
      <c r="E489" s="52" t="s">
        <v>61</v>
      </c>
      <c r="F489" s="442" t="s">
        <v>61</v>
      </c>
      <c r="G489" s="52" t="s">
        <v>61</v>
      </c>
      <c r="H489" s="241" t="s">
        <v>169</v>
      </c>
      <c r="I489" s="53" t="s">
        <v>61</v>
      </c>
      <c r="J489" s="52" t="s">
        <v>61</v>
      </c>
      <c r="K489" s="52" t="s">
        <v>61</v>
      </c>
      <c r="L489" s="52" t="s">
        <v>61</v>
      </c>
      <c r="M489" s="451" t="s">
        <v>61</v>
      </c>
      <c r="N489" s="52" t="s">
        <v>61</v>
      </c>
      <c r="O489" s="103" t="s">
        <v>61</v>
      </c>
      <c r="P489" s="241" t="s">
        <v>61</v>
      </c>
      <c r="Q489" s="451" t="s">
        <v>61</v>
      </c>
      <c r="R489" s="58" t="s">
        <v>61</v>
      </c>
      <c r="S489" s="52" t="s">
        <v>61</v>
      </c>
      <c r="T489" s="58" t="s">
        <v>61</v>
      </c>
      <c r="U489" s="52" t="s">
        <v>61</v>
      </c>
      <c r="V489" s="58" t="s">
        <v>61</v>
      </c>
      <c r="W489" s="77" t="s">
        <v>61</v>
      </c>
      <c r="X489" s="133" t="s">
        <v>61</v>
      </c>
      <c r="Y489" s="77" t="s">
        <v>61</v>
      </c>
      <c r="Z489" s="133" t="s">
        <v>61</v>
      </c>
      <c r="AA489" s="77" t="s">
        <v>61</v>
      </c>
      <c r="AB489" s="133" t="s">
        <v>61</v>
      </c>
      <c r="AC489" t="s">
        <v>61</v>
      </c>
      <c r="AD489" s="52"/>
      <c r="AE489" s="58"/>
      <c r="AF489" s="58" t="s">
        <v>61</v>
      </c>
      <c r="AG489" s="58" t="s">
        <v>61</v>
      </c>
      <c r="AH489" s="1">
        <v>2022</v>
      </c>
      <c r="AK489" s="241" t="s">
        <v>150</v>
      </c>
    </row>
    <row r="490" spans="1:45" s="11" customFormat="1" hidden="1">
      <c r="A490" s="11" t="s">
        <v>436</v>
      </c>
      <c r="B490" s="12" t="s">
        <v>141</v>
      </c>
      <c r="C490" s="4">
        <v>2022</v>
      </c>
      <c r="D490" s="867" t="s">
        <v>168</v>
      </c>
      <c r="E490" s="96" t="s">
        <v>61</v>
      </c>
      <c r="F490" s="671" t="s">
        <v>61</v>
      </c>
      <c r="G490" s="96" t="s">
        <v>61</v>
      </c>
      <c r="H490" s="868" t="s">
        <v>169</v>
      </c>
      <c r="I490" s="55" t="s">
        <v>61</v>
      </c>
      <c r="J490" s="96" t="s">
        <v>61</v>
      </c>
      <c r="K490" s="96" t="s">
        <v>61</v>
      </c>
      <c r="L490" s="96" t="s">
        <v>61</v>
      </c>
      <c r="M490" s="869" t="s">
        <v>61</v>
      </c>
      <c r="N490" s="96" t="s">
        <v>61</v>
      </c>
      <c r="O490" s="870" t="s">
        <v>61</v>
      </c>
      <c r="P490" s="868" t="s">
        <v>61</v>
      </c>
      <c r="Q490" s="869" t="s">
        <v>61</v>
      </c>
      <c r="R490" s="95" t="s">
        <v>61</v>
      </c>
      <c r="S490" s="96" t="s">
        <v>61</v>
      </c>
      <c r="T490" s="95" t="s">
        <v>61</v>
      </c>
      <c r="U490" s="96" t="s">
        <v>61</v>
      </c>
      <c r="V490" s="95" t="s">
        <v>61</v>
      </c>
      <c r="W490" s="694" t="s">
        <v>61</v>
      </c>
      <c r="X490" s="674" t="s">
        <v>61</v>
      </c>
      <c r="Y490" s="694" t="s">
        <v>61</v>
      </c>
      <c r="Z490" s="674" t="s">
        <v>61</v>
      </c>
      <c r="AA490" s="694" t="s">
        <v>61</v>
      </c>
      <c r="AB490" s="674" t="s">
        <v>61</v>
      </c>
      <c r="AC490" s="11" t="s">
        <v>61</v>
      </c>
      <c r="AD490" s="96"/>
      <c r="AE490" s="95"/>
      <c r="AF490" s="95" t="s">
        <v>61</v>
      </c>
      <c r="AG490" s="95" t="s">
        <v>61</v>
      </c>
      <c r="AH490" s="12">
        <v>2023</v>
      </c>
      <c r="AI490" s="95"/>
      <c r="AJ490" s="95"/>
      <c r="AK490" s="868" t="s">
        <v>150</v>
      </c>
      <c r="AL490" s="12"/>
      <c r="AM490" s="12"/>
      <c r="AN490" s="12"/>
      <c r="AO490" s="12"/>
      <c r="AQ490" s="12"/>
      <c r="AS490" s="12"/>
    </row>
    <row r="491" spans="1:45" hidden="1">
      <c r="A491" s="52" t="s">
        <v>19</v>
      </c>
      <c r="B491" s="58" t="s">
        <v>243</v>
      </c>
      <c r="C491" s="51">
        <v>2016</v>
      </c>
      <c r="D491" s="240" t="s">
        <v>142</v>
      </c>
      <c r="E491" s="52" t="s">
        <v>142</v>
      </c>
      <c r="F491" s="442" t="s">
        <v>168</v>
      </c>
      <c r="G491" s="52" t="s">
        <v>143</v>
      </c>
      <c r="H491" s="241" t="s">
        <v>144</v>
      </c>
      <c r="I491" s="53" t="s">
        <v>145</v>
      </c>
      <c r="J491" s="52"/>
      <c r="K491" s="484" t="s">
        <v>437</v>
      </c>
      <c r="L491" s="158">
        <v>42583</v>
      </c>
      <c r="M491" s="73">
        <v>47236000</v>
      </c>
      <c r="N491" s="60">
        <v>11123392</v>
      </c>
      <c r="O491" s="61">
        <v>0.24</v>
      </c>
      <c r="P491" s="241" t="s">
        <v>438</v>
      </c>
      <c r="Q491" s="60">
        <v>1254600</v>
      </c>
      <c r="R491" s="63">
        <v>0.11</v>
      </c>
      <c r="S491" s="716" t="s">
        <v>178</v>
      </c>
      <c r="T491" s="635" t="s">
        <v>203</v>
      </c>
      <c r="U491" s="719">
        <v>9868792</v>
      </c>
      <c r="V491" s="515">
        <v>0.8872106637975179</v>
      </c>
      <c r="W491" s="77" t="s">
        <v>61</v>
      </c>
      <c r="X491" s="133" t="s">
        <v>61</v>
      </c>
      <c r="Y491" s="77" t="s">
        <v>61</v>
      </c>
      <c r="Z491" s="133" t="s">
        <v>61</v>
      </c>
      <c r="AA491" s="77" t="s">
        <v>61</v>
      </c>
      <c r="AB491" s="133" t="s">
        <v>61</v>
      </c>
      <c r="AC491" t="s">
        <v>185</v>
      </c>
      <c r="AD491" s="442"/>
      <c r="AE491" s="241"/>
      <c r="AF491" s="58" t="s">
        <v>61</v>
      </c>
      <c r="AG491" s="63"/>
      <c r="AH491" s="58">
        <v>2017</v>
      </c>
      <c r="AI491" s="58"/>
      <c r="AJ491" s="58"/>
      <c r="AK491" s="241" t="s">
        <v>150</v>
      </c>
      <c r="AL491" s="1">
        <v>1</v>
      </c>
      <c r="AM491" s="1">
        <f>VLOOKUP(A491,'CH1 graphs'!$G$1:$H$49,2,FALSE)</f>
        <v>1</v>
      </c>
    </row>
    <row r="492" spans="1:45" hidden="1">
      <c r="A492" s="52" t="s">
        <v>19</v>
      </c>
      <c r="B492" s="58" t="s">
        <v>243</v>
      </c>
      <c r="C492" s="51">
        <v>2017</v>
      </c>
      <c r="D492" s="240" t="s">
        <v>142</v>
      </c>
      <c r="E492" s="52" t="s">
        <v>142</v>
      </c>
      <c r="F492" s="442" t="s">
        <v>142</v>
      </c>
      <c r="G492" s="52" t="s">
        <v>143</v>
      </c>
      <c r="H492" s="241" t="s">
        <v>144</v>
      </c>
      <c r="I492" s="53" t="s">
        <v>145</v>
      </c>
      <c r="J492" s="52"/>
      <c r="K492" s="484" t="s">
        <v>439</v>
      </c>
      <c r="L492" s="158">
        <v>42917</v>
      </c>
      <c r="M492" s="73">
        <v>47236000</v>
      </c>
      <c r="N492" s="60">
        <v>13626390</v>
      </c>
      <c r="O492" s="67">
        <v>0.28999999999999998</v>
      </c>
      <c r="P492" s="241" t="s">
        <v>440</v>
      </c>
      <c r="Q492" s="60">
        <v>3400000</v>
      </c>
      <c r="R492" s="63">
        <v>0.24951582921081814</v>
      </c>
      <c r="S492" s="716" t="s">
        <v>178</v>
      </c>
      <c r="T492" s="635" t="s">
        <v>203</v>
      </c>
      <c r="U492" s="719">
        <v>10226390</v>
      </c>
      <c r="V492" s="515">
        <v>0.75048417078918184</v>
      </c>
      <c r="W492" s="77">
        <v>2900000</v>
      </c>
      <c r="X492" s="133">
        <v>0.21282232491510958</v>
      </c>
      <c r="Y492" s="77">
        <v>500000</v>
      </c>
      <c r="Z492" s="133">
        <v>3.669350429570855E-2</v>
      </c>
      <c r="AA492" s="77">
        <v>0</v>
      </c>
      <c r="AB492" s="133">
        <v>0</v>
      </c>
      <c r="AC492" t="s">
        <v>185</v>
      </c>
      <c r="AD492" s="442"/>
      <c r="AE492" s="241"/>
      <c r="AF492" s="58" t="s">
        <v>149</v>
      </c>
      <c r="AG492" s="63"/>
      <c r="AH492" s="58">
        <v>2018</v>
      </c>
      <c r="AI492" s="58"/>
      <c r="AJ492" s="58"/>
      <c r="AK492" s="241" t="s">
        <v>150</v>
      </c>
      <c r="AL492" s="1">
        <v>1</v>
      </c>
      <c r="AM492" s="1">
        <f>VLOOKUP(A492,'CH1 graphs'!$G$1:$H$49,2,FALSE)</f>
        <v>1</v>
      </c>
    </row>
    <row r="493" spans="1:45" hidden="1">
      <c r="A493" s="52" t="s">
        <v>19</v>
      </c>
      <c r="B493" s="58" t="s">
        <v>243</v>
      </c>
      <c r="C493" s="51">
        <v>2018</v>
      </c>
      <c r="D493" s="240" t="s">
        <v>142</v>
      </c>
      <c r="E493" s="52" t="s">
        <v>142</v>
      </c>
      <c r="F493" s="442" t="s">
        <v>142</v>
      </c>
      <c r="G493" s="52" t="s">
        <v>143</v>
      </c>
      <c r="H493" s="241" t="s">
        <v>144</v>
      </c>
      <c r="I493" s="53" t="s">
        <v>249</v>
      </c>
      <c r="J493" s="52"/>
      <c r="K493" s="52"/>
      <c r="L493" s="52" t="s">
        <v>61</v>
      </c>
      <c r="M493" s="60">
        <v>46300000</v>
      </c>
      <c r="N493" s="60">
        <v>46300000</v>
      </c>
      <c r="O493" s="61">
        <v>1</v>
      </c>
      <c r="P493" s="241" t="s">
        <v>441</v>
      </c>
      <c r="Q493" s="60">
        <v>2550000</v>
      </c>
      <c r="R493" s="63">
        <v>0.06</v>
      </c>
      <c r="S493" s="716" t="s">
        <v>178</v>
      </c>
      <c r="T493" s="635" t="s">
        <v>203</v>
      </c>
      <c r="U493" s="719">
        <v>43750000</v>
      </c>
      <c r="V493" s="515">
        <v>0.94492440604751615</v>
      </c>
      <c r="W493" s="77" t="s">
        <v>61</v>
      </c>
      <c r="X493" s="133" t="s">
        <v>61</v>
      </c>
      <c r="Y493" s="77" t="s">
        <v>61</v>
      </c>
      <c r="Z493" s="133" t="s">
        <v>61</v>
      </c>
      <c r="AA493" s="77" t="s">
        <v>61</v>
      </c>
      <c r="AB493" s="133" t="s">
        <v>61</v>
      </c>
      <c r="AC493" t="s">
        <v>185</v>
      </c>
      <c r="AD493" s="442"/>
      <c r="AE493" s="241"/>
      <c r="AF493" s="58" t="s">
        <v>61</v>
      </c>
      <c r="AG493" s="63"/>
      <c r="AH493" s="58">
        <v>2019</v>
      </c>
      <c r="AI493" s="58"/>
      <c r="AJ493" s="58"/>
      <c r="AK493" s="241" t="s">
        <v>150</v>
      </c>
      <c r="AL493" s="1">
        <v>1</v>
      </c>
      <c r="AM493" s="1">
        <f>VLOOKUP(A493,'CH1 graphs'!$G$1:$H$49,2,FALSE)</f>
        <v>1</v>
      </c>
    </row>
    <row r="494" spans="1:45" hidden="1">
      <c r="A494" s="52" t="s">
        <v>19</v>
      </c>
      <c r="B494" s="58" t="s">
        <v>243</v>
      </c>
      <c r="C494" s="51">
        <v>2019</v>
      </c>
      <c r="D494" s="240" t="s">
        <v>142</v>
      </c>
      <c r="E494" s="52" t="s">
        <v>142</v>
      </c>
      <c r="F494" s="442" t="s">
        <v>142</v>
      </c>
      <c r="G494" s="52" t="s">
        <v>143</v>
      </c>
      <c r="H494" s="241" t="s">
        <v>144</v>
      </c>
      <c r="I494" s="53" t="s">
        <v>145</v>
      </c>
      <c r="J494" s="52"/>
      <c r="K494" s="52"/>
      <c r="L494" s="158">
        <v>43647</v>
      </c>
      <c r="M494" s="73">
        <v>52574000</v>
      </c>
      <c r="N494" s="60">
        <v>13881444</v>
      </c>
      <c r="O494" s="61">
        <f>N494/M494</f>
        <v>0.2640362917031232</v>
      </c>
      <c r="P494" s="241" t="s">
        <v>442</v>
      </c>
      <c r="Q494" s="73">
        <v>3096614</v>
      </c>
      <c r="R494" s="63">
        <f>Q494/N494</f>
        <v>0.22307578375851964</v>
      </c>
      <c r="S494" s="73">
        <v>4768703</v>
      </c>
      <c r="T494" s="63">
        <v>0.34353075948006562</v>
      </c>
      <c r="U494" s="73">
        <v>6016127</v>
      </c>
      <c r="V494" s="63">
        <v>0.43</v>
      </c>
      <c r="W494" s="77">
        <v>2739331</v>
      </c>
      <c r="X494" s="133">
        <v>0.2</v>
      </c>
      <c r="Y494" s="77">
        <v>357283</v>
      </c>
      <c r="Z494" s="133">
        <v>0.03</v>
      </c>
      <c r="AA494" s="77">
        <v>0</v>
      </c>
      <c r="AB494" s="133">
        <v>0</v>
      </c>
      <c r="AC494" t="s">
        <v>185</v>
      </c>
      <c r="AD494" s="442"/>
      <c r="AE494" s="241"/>
      <c r="AF494" s="58" t="s">
        <v>149</v>
      </c>
      <c r="AG494" s="63"/>
      <c r="AH494" s="58">
        <v>2020</v>
      </c>
      <c r="AI494" s="58"/>
      <c r="AJ494" s="58" t="s">
        <v>443</v>
      </c>
      <c r="AK494" s="241" t="s">
        <v>150</v>
      </c>
      <c r="AL494" s="1">
        <v>1</v>
      </c>
      <c r="AM494" s="1">
        <f>VLOOKUP(A494,'CH1 graphs'!$G$1:$H$49,2,FALSE)</f>
        <v>1</v>
      </c>
    </row>
    <row r="495" spans="1:45" hidden="1">
      <c r="A495" s="52" t="s">
        <v>19</v>
      </c>
      <c r="B495" s="58" t="s">
        <v>243</v>
      </c>
      <c r="C495" s="51">
        <v>2020</v>
      </c>
      <c r="D495" s="240" t="s">
        <v>142</v>
      </c>
      <c r="E495" s="52" t="s">
        <v>142</v>
      </c>
      <c r="F495" s="442" t="s">
        <v>142</v>
      </c>
      <c r="G495" s="52" t="s">
        <v>143</v>
      </c>
      <c r="H495" s="241" t="s">
        <v>144</v>
      </c>
      <c r="I495" s="53" t="s">
        <v>145</v>
      </c>
      <c r="J495" s="52"/>
      <c r="K495" s="484" t="s">
        <v>444</v>
      </c>
      <c r="L495" s="158">
        <v>44044</v>
      </c>
      <c r="M495" s="73">
        <v>53771000</v>
      </c>
      <c r="N495" s="59">
        <v>17909824</v>
      </c>
      <c r="O495" s="61">
        <v>0.33307589592903236</v>
      </c>
      <c r="P495" s="241" t="s">
        <v>268</v>
      </c>
      <c r="Q495" s="73">
        <v>1883261</v>
      </c>
      <c r="R495" s="63">
        <v>0.1</v>
      </c>
      <c r="S495" s="73">
        <v>9694180</v>
      </c>
      <c r="T495" s="63">
        <v>0.54127723421514362</v>
      </c>
      <c r="U495" s="73">
        <v>6332383</v>
      </c>
      <c r="V495" s="63">
        <v>0.35</v>
      </c>
      <c r="W495" s="77">
        <v>1483730</v>
      </c>
      <c r="X495" s="133">
        <v>0.08</v>
      </c>
      <c r="Y495" s="77">
        <v>399531</v>
      </c>
      <c r="Z495" s="133">
        <v>0.02</v>
      </c>
      <c r="AA495" s="77">
        <v>0</v>
      </c>
      <c r="AB495" s="133">
        <v>0</v>
      </c>
      <c r="AC495" t="s">
        <v>161</v>
      </c>
      <c r="AD495" s="52"/>
      <c r="AE495" s="58"/>
      <c r="AF495" s="58" t="s">
        <v>149</v>
      </c>
      <c r="AG495" s="58"/>
      <c r="AH495" s="58">
        <v>2021</v>
      </c>
      <c r="AI495" s="58"/>
      <c r="AJ495" s="58"/>
      <c r="AK495" s="241" t="s">
        <v>150</v>
      </c>
      <c r="AL495" s="1">
        <v>1</v>
      </c>
      <c r="AM495" s="1">
        <f>VLOOKUP(A495,'CH1 graphs'!$G$1:$H$49,2,FALSE)</f>
        <v>1</v>
      </c>
    </row>
    <row r="496" spans="1:45" hidden="1">
      <c r="A496" s="52" t="s">
        <v>19</v>
      </c>
      <c r="B496" s="58" t="s">
        <v>243</v>
      </c>
      <c r="C496" s="51">
        <v>2021</v>
      </c>
      <c r="D496" s="240" t="s">
        <v>142</v>
      </c>
      <c r="E496" s="52" t="s">
        <v>142</v>
      </c>
      <c r="F496" s="442" t="s">
        <v>142</v>
      </c>
      <c r="G496" s="52" t="s">
        <v>143</v>
      </c>
      <c r="H496" s="241" t="s">
        <v>157</v>
      </c>
      <c r="I496" s="53" t="s">
        <v>145</v>
      </c>
      <c r="J496" s="52"/>
      <c r="K496" s="52"/>
      <c r="L496" s="158">
        <v>44378</v>
      </c>
      <c r="M496" s="73">
        <v>54986000</v>
      </c>
      <c r="N496" s="60">
        <v>15152179</v>
      </c>
      <c r="O496" s="61">
        <v>0.27556430727821629</v>
      </c>
      <c r="P496" s="241" t="s">
        <v>445</v>
      </c>
      <c r="Q496" s="73">
        <v>2366237</v>
      </c>
      <c r="R496" s="63">
        <v>0.16</v>
      </c>
      <c r="S496" s="73">
        <v>7544468</v>
      </c>
      <c r="T496" s="63">
        <v>0.49791307243664429</v>
      </c>
      <c r="U496" s="73">
        <v>5241474</v>
      </c>
      <c r="V496" s="63">
        <v>0.35</v>
      </c>
      <c r="W496" s="77">
        <v>1998688</v>
      </c>
      <c r="X496" s="133">
        <v>0.13</v>
      </c>
      <c r="Y496" s="77">
        <v>367549</v>
      </c>
      <c r="Z496" s="669">
        <v>0.02</v>
      </c>
      <c r="AA496" s="77">
        <v>0</v>
      </c>
      <c r="AB496" s="133">
        <v>0</v>
      </c>
      <c r="AC496" t="s">
        <v>185</v>
      </c>
      <c r="AD496" s="52"/>
      <c r="AE496" s="58"/>
      <c r="AF496" s="58" t="s">
        <v>149</v>
      </c>
      <c r="AG496" s="58"/>
      <c r="AH496" s="58">
        <v>2022</v>
      </c>
      <c r="AI496" s="58"/>
      <c r="AJ496" s="58" t="s">
        <v>446</v>
      </c>
      <c r="AK496" s="241" t="s">
        <v>150</v>
      </c>
      <c r="AL496" s="1">
        <v>1</v>
      </c>
      <c r="AM496" s="1">
        <f>VLOOKUP(A496,'CH1 graphs'!$G$1:$H$49,2,FALSE)</f>
        <v>1</v>
      </c>
      <c r="AQ496" s="42"/>
    </row>
    <row r="497" spans="1:45" hidden="1">
      <c r="A497" s="52" t="s">
        <v>19</v>
      </c>
      <c r="B497" s="58" t="s">
        <v>243</v>
      </c>
      <c r="C497" s="51">
        <v>2022</v>
      </c>
      <c r="D497" s="240" t="s">
        <v>142</v>
      </c>
      <c r="E497" s="52" t="s">
        <v>142</v>
      </c>
      <c r="F497" s="442" t="s">
        <v>142</v>
      </c>
      <c r="G497" s="52" t="s">
        <v>143</v>
      </c>
      <c r="H497" s="241" t="s">
        <v>157</v>
      </c>
      <c r="I497" s="53" t="s">
        <v>145</v>
      </c>
      <c r="J497" s="52"/>
      <c r="K497" s="484" t="s">
        <v>447</v>
      </c>
      <c r="L497" s="158">
        <v>44743</v>
      </c>
      <c r="M497" s="73">
        <v>54986000</v>
      </c>
      <c r="N497" s="437">
        <v>14834569</v>
      </c>
      <c r="O497" s="67">
        <v>0.27</v>
      </c>
      <c r="P497" s="241" t="s">
        <v>270</v>
      </c>
      <c r="Q497" s="73">
        <v>4354545</v>
      </c>
      <c r="R497" s="63">
        <v>0.28999999999999998</v>
      </c>
      <c r="S497" s="73">
        <v>5370417.6999999993</v>
      </c>
      <c r="T497" s="63">
        <v>0.36202047393490161</v>
      </c>
      <c r="U497" s="73">
        <v>5109606.2500000009</v>
      </c>
      <c r="V497" s="63">
        <v>0.34</v>
      </c>
      <c r="W497" s="77">
        <v>3142733.2000000007</v>
      </c>
      <c r="X497" s="133">
        <v>0.21</v>
      </c>
      <c r="Y497" s="77">
        <v>1211811.8500000001</v>
      </c>
      <c r="Z497" s="669">
        <v>0.08</v>
      </c>
      <c r="AA497" s="77">
        <v>0</v>
      </c>
      <c r="AB497" s="133">
        <v>0</v>
      </c>
      <c r="AC497" t="s">
        <v>185</v>
      </c>
      <c r="AD497" s="442"/>
      <c r="AE497" s="241"/>
      <c r="AF497" s="58" t="s">
        <v>153</v>
      </c>
      <c r="AG497" s="58"/>
      <c r="AH497" s="58">
        <v>2023</v>
      </c>
      <c r="AI497" s="58"/>
      <c r="AJ497" s="58" t="s">
        <v>448</v>
      </c>
      <c r="AK497" s="241" t="s">
        <v>150</v>
      </c>
      <c r="AL497" s="1">
        <v>1</v>
      </c>
      <c r="AM497" s="1">
        <f>VLOOKUP(A497,'CH1 graphs'!$G$1:$H$49,2,FALSE)</f>
        <v>1</v>
      </c>
      <c r="AN497" s="1" t="e">
        <f>VLOOKUP(A497,'CH1 graphs'!$K$2:$L$23,2,FALSE)</f>
        <v>#N/A</v>
      </c>
      <c r="AP497" s="330">
        <f>Q497-Q496</f>
        <v>1988308</v>
      </c>
      <c r="AQ497" s="42">
        <f>(Q497-Q496)/Q496</f>
        <v>0.84028269357634078</v>
      </c>
      <c r="AR497">
        <f>Y497-Y903</f>
        <v>-1484971.15</v>
      </c>
      <c r="AS497" s="1">
        <f>AR497/Y903</f>
        <v>-0.55064539861012174</v>
      </c>
    </row>
    <row r="498" spans="1:45" s="11" customFormat="1" hidden="1">
      <c r="A498" s="96" t="s">
        <v>19</v>
      </c>
      <c r="B498" s="95" t="s">
        <v>243</v>
      </c>
      <c r="C498" s="47">
        <v>2023</v>
      </c>
      <c r="D498" s="867" t="s">
        <v>142</v>
      </c>
      <c r="E498" s="96" t="s">
        <v>142</v>
      </c>
      <c r="F498" s="671" t="s">
        <v>142</v>
      </c>
      <c r="G498" s="96" t="s">
        <v>143</v>
      </c>
      <c r="H498" s="868" t="s">
        <v>157</v>
      </c>
      <c r="I498" s="55" t="s">
        <v>145</v>
      </c>
      <c r="J498" s="96"/>
      <c r="K498" s="687" t="s">
        <v>449</v>
      </c>
      <c r="L498" s="108">
        <v>44927</v>
      </c>
      <c r="M498" s="419">
        <v>51525602</v>
      </c>
      <c r="N498" s="688">
        <v>16618409</v>
      </c>
      <c r="O498" s="97">
        <v>0.32</v>
      </c>
      <c r="P498" s="868" t="s">
        <v>450</v>
      </c>
      <c r="Q498" s="419">
        <v>5438215</v>
      </c>
      <c r="R498" s="148">
        <v>0.32</v>
      </c>
      <c r="S498" s="419">
        <v>5275006</v>
      </c>
      <c r="T498" s="148">
        <v>0.32</v>
      </c>
      <c r="U498" s="419">
        <v>5905188</v>
      </c>
      <c r="V498" s="148">
        <v>0.36</v>
      </c>
      <c r="W498" s="694">
        <v>4213529</v>
      </c>
      <c r="X498" s="674">
        <v>0.25</v>
      </c>
      <c r="Y498" s="694">
        <v>1224686</v>
      </c>
      <c r="Z498" s="674">
        <v>7.0000000000000007E-2</v>
      </c>
      <c r="AA498" s="694">
        <v>0</v>
      </c>
      <c r="AB498" s="674">
        <v>0</v>
      </c>
      <c r="AC498" s="11" t="s">
        <v>185</v>
      </c>
      <c r="AD498" s="671"/>
      <c r="AE498" s="868"/>
      <c r="AF498" s="95" t="s">
        <v>153</v>
      </c>
      <c r="AG498" s="95"/>
      <c r="AH498" s="95">
        <v>2023</v>
      </c>
      <c r="AI498" s="95"/>
      <c r="AJ498" s="95" t="s">
        <v>448</v>
      </c>
      <c r="AK498" s="868" t="s">
        <v>165</v>
      </c>
      <c r="AL498" s="12">
        <v>1</v>
      </c>
      <c r="AM498" s="12">
        <f>VLOOKUP(A498,'CH1 graphs'!$G$1:$H$49,2,FALSE)</f>
        <v>1</v>
      </c>
      <c r="AN498" s="12"/>
      <c r="AO498" s="12"/>
      <c r="AQ498" s="12"/>
      <c r="AS498" s="12"/>
    </row>
    <row r="499" spans="1:45" hidden="1">
      <c r="A499" t="s">
        <v>451</v>
      </c>
      <c r="B499" s="1" t="s">
        <v>141</v>
      </c>
      <c r="C499" s="5">
        <v>2016</v>
      </c>
      <c r="D499" s="240" t="s">
        <v>168</v>
      </c>
      <c r="E499" s="52" t="s">
        <v>61</v>
      </c>
      <c r="F499" s="442" t="s">
        <v>61</v>
      </c>
      <c r="G499" s="52" t="s">
        <v>61</v>
      </c>
      <c r="H499" s="241" t="s">
        <v>169</v>
      </c>
      <c r="I499" s="53" t="s">
        <v>61</v>
      </c>
      <c r="J499" s="52" t="s">
        <v>61</v>
      </c>
      <c r="K499" s="52" t="s">
        <v>61</v>
      </c>
      <c r="L499" s="52" t="s">
        <v>61</v>
      </c>
      <c r="M499" s="451" t="s">
        <v>61</v>
      </c>
      <c r="N499" s="52" t="s">
        <v>61</v>
      </c>
      <c r="O499" s="103" t="s">
        <v>61</v>
      </c>
      <c r="P499" s="241" t="s">
        <v>61</v>
      </c>
      <c r="Q499" s="451" t="s">
        <v>61</v>
      </c>
      <c r="R499" s="58" t="s">
        <v>61</v>
      </c>
      <c r="S499" s="52" t="s">
        <v>61</v>
      </c>
      <c r="T499" s="58" t="s">
        <v>61</v>
      </c>
      <c r="U499" s="52" t="s">
        <v>61</v>
      </c>
      <c r="V499" s="58" t="s">
        <v>61</v>
      </c>
      <c r="W499" s="77" t="s">
        <v>61</v>
      </c>
      <c r="X499" s="133" t="s">
        <v>61</v>
      </c>
      <c r="Y499" s="77" t="s">
        <v>61</v>
      </c>
      <c r="Z499" s="133" t="s">
        <v>61</v>
      </c>
      <c r="AA499" s="77" t="s">
        <v>61</v>
      </c>
      <c r="AB499" s="133" t="s">
        <v>61</v>
      </c>
      <c r="AC499" t="s">
        <v>61</v>
      </c>
      <c r="AD499" s="52"/>
      <c r="AE499" s="58"/>
      <c r="AF499" s="58" t="s">
        <v>61</v>
      </c>
      <c r="AG499" s="58" t="s">
        <v>61</v>
      </c>
      <c r="AH499" s="1">
        <v>2017</v>
      </c>
      <c r="AK499" s="241" t="s">
        <v>150</v>
      </c>
    </row>
    <row r="500" spans="1:45" hidden="1">
      <c r="A500" t="s">
        <v>451</v>
      </c>
      <c r="B500" s="1" t="s">
        <v>141</v>
      </c>
      <c r="C500" s="5">
        <v>2017</v>
      </c>
      <c r="D500" s="240" t="s">
        <v>168</v>
      </c>
      <c r="E500" s="52" t="s">
        <v>61</v>
      </c>
      <c r="F500" s="442" t="s">
        <v>61</v>
      </c>
      <c r="G500" s="52" t="s">
        <v>61</v>
      </c>
      <c r="H500" s="241" t="s">
        <v>169</v>
      </c>
      <c r="I500" s="53" t="s">
        <v>61</v>
      </c>
      <c r="J500" s="52" t="s">
        <v>61</v>
      </c>
      <c r="K500" s="52" t="s">
        <v>61</v>
      </c>
      <c r="L500" s="52" t="s">
        <v>61</v>
      </c>
      <c r="M500" s="451" t="s">
        <v>61</v>
      </c>
      <c r="N500" s="52" t="s">
        <v>61</v>
      </c>
      <c r="O500" s="103" t="s">
        <v>61</v>
      </c>
      <c r="P500" s="241" t="s">
        <v>61</v>
      </c>
      <c r="Q500" s="451" t="s">
        <v>61</v>
      </c>
      <c r="R500" s="58" t="s">
        <v>61</v>
      </c>
      <c r="S500" s="52" t="s">
        <v>61</v>
      </c>
      <c r="T500" s="58" t="s">
        <v>61</v>
      </c>
      <c r="U500" s="52" t="s">
        <v>61</v>
      </c>
      <c r="V500" s="58" t="s">
        <v>61</v>
      </c>
      <c r="W500" s="77" t="s">
        <v>61</v>
      </c>
      <c r="X500" s="133" t="s">
        <v>61</v>
      </c>
      <c r="Y500" s="77" t="s">
        <v>61</v>
      </c>
      <c r="Z500" s="133" t="s">
        <v>61</v>
      </c>
      <c r="AA500" s="77" t="s">
        <v>61</v>
      </c>
      <c r="AB500" s="133" t="s">
        <v>61</v>
      </c>
      <c r="AC500" t="s">
        <v>61</v>
      </c>
      <c r="AD500" s="52"/>
      <c r="AE500" s="58"/>
      <c r="AF500" s="58" t="s">
        <v>61</v>
      </c>
      <c r="AG500" s="58" t="s">
        <v>61</v>
      </c>
      <c r="AH500" s="1">
        <v>2018</v>
      </c>
      <c r="AK500" s="241" t="s">
        <v>150</v>
      </c>
    </row>
    <row r="501" spans="1:45" hidden="1">
      <c r="A501" t="s">
        <v>451</v>
      </c>
      <c r="B501" s="1" t="s">
        <v>141</v>
      </c>
      <c r="C501" s="5">
        <v>2018</v>
      </c>
      <c r="D501" s="240" t="s">
        <v>168</v>
      </c>
      <c r="E501" s="52" t="s">
        <v>61</v>
      </c>
      <c r="F501" s="442" t="s">
        <v>61</v>
      </c>
      <c r="G501" s="52" t="s">
        <v>61</v>
      </c>
      <c r="H501" s="241" t="s">
        <v>169</v>
      </c>
      <c r="I501" s="53" t="s">
        <v>61</v>
      </c>
      <c r="J501" s="52" t="s">
        <v>61</v>
      </c>
      <c r="K501" s="52" t="s">
        <v>61</v>
      </c>
      <c r="L501" s="52" t="s">
        <v>61</v>
      </c>
      <c r="M501" s="451" t="s">
        <v>61</v>
      </c>
      <c r="N501" s="52" t="s">
        <v>61</v>
      </c>
      <c r="O501" s="103" t="s">
        <v>61</v>
      </c>
      <c r="P501" s="241" t="s">
        <v>61</v>
      </c>
      <c r="Q501" s="451" t="s">
        <v>61</v>
      </c>
      <c r="R501" s="58" t="s">
        <v>61</v>
      </c>
      <c r="S501" s="52" t="s">
        <v>61</v>
      </c>
      <c r="T501" s="58" t="s">
        <v>61</v>
      </c>
      <c r="U501" s="52" t="s">
        <v>61</v>
      </c>
      <c r="V501" s="58" t="s">
        <v>61</v>
      </c>
      <c r="W501" s="77" t="s">
        <v>61</v>
      </c>
      <c r="X501" s="133" t="s">
        <v>61</v>
      </c>
      <c r="Y501" s="77" t="s">
        <v>61</v>
      </c>
      <c r="Z501" s="133" t="s">
        <v>61</v>
      </c>
      <c r="AA501" s="77" t="s">
        <v>61</v>
      </c>
      <c r="AB501" s="133" t="s">
        <v>61</v>
      </c>
      <c r="AC501" t="s">
        <v>61</v>
      </c>
      <c r="AD501" s="52"/>
      <c r="AE501" s="58"/>
      <c r="AF501" s="58" t="s">
        <v>61</v>
      </c>
      <c r="AG501" s="58" t="s">
        <v>61</v>
      </c>
      <c r="AH501" s="1">
        <v>2019</v>
      </c>
      <c r="AK501" s="241" t="s">
        <v>150</v>
      </c>
    </row>
    <row r="502" spans="1:45" hidden="1">
      <c r="A502" t="s">
        <v>451</v>
      </c>
      <c r="B502" s="1" t="s">
        <v>141</v>
      </c>
      <c r="C502" s="5">
        <v>2019</v>
      </c>
      <c r="D502" s="240" t="s">
        <v>168</v>
      </c>
      <c r="E502" s="52" t="s">
        <v>61</v>
      </c>
      <c r="F502" s="442" t="s">
        <v>61</v>
      </c>
      <c r="G502" s="52" t="s">
        <v>61</v>
      </c>
      <c r="H502" s="241" t="s">
        <v>169</v>
      </c>
      <c r="I502" s="53" t="s">
        <v>61</v>
      </c>
      <c r="J502" s="52" t="s">
        <v>61</v>
      </c>
      <c r="K502" s="52" t="s">
        <v>61</v>
      </c>
      <c r="L502" s="52" t="s">
        <v>61</v>
      </c>
      <c r="M502" s="451" t="s">
        <v>61</v>
      </c>
      <c r="N502" s="52" t="s">
        <v>61</v>
      </c>
      <c r="O502" s="103" t="s">
        <v>61</v>
      </c>
      <c r="P502" s="241" t="s">
        <v>61</v>
      </c>
      <c r="Q502" s="451" t="s">
        <v>61</v>
      </c>
      <c r="R502" s="58" t="s">
        <v>61</v>
      </c>
      <c r="S502" s="52" t="s">
        <v>61</v>
      </c>
      <c r="T502" s="58" t="s">
        <v>61</v>
      </c>
      <c r="U502" s="52" t="s">
        <v>61</v>
      </c>
      <c r="V502" s="58" t="s">
        <v>61</v>
      </c>
      <c r="W502" s="77" t="s">
        <v>61</v>
      </c>
      <c r="X502" s="133" t="s">
        <v>61</v>
      </c>
      <c r="Y502" s="77" t="s">
        <v>61</v>
      </c>
      <c r="Z502" s="133" t="s">
        <v>61</v>
      </c>
      <c r="AA502" s="77" t="s">
        <v>61</v>
      </c>
      <c r="AB502" s="133" t="s">
        <v>61</v>
      </c>
      <c r="AC502" t="s">
        <v>61</v>
      </c>
      <c r="AD502" s="52"/>
      <c r="AE502" s="58"/>
      <c r="AF502" s="58" t="s">
        <v>61</v>
      </c>
      <c r="AG502" s="58" t="s">
        <v>61</v>
      </c>
      <c r="AH502" s="1">
        <v>2020</v>
      </c>
      <c r="AK502" s="241" t="s">
        <v>150</v>
      </c>
    </row>
    <row r="503" spans="1:45" hidden="1">
      <c r="A503" t="s">
        <v>451</v>
      </c>
      <c r="B503" s="1" t="s">
        <v>141</v>
      </c>
      <c r="C503" s="5">
        <v>2020</v>
      </c>
      <c r="D503" s="240" t="s">
        <v>168</v>
      </c>
      <c r="E503" s="52" t="s">
        <v>61</v>
      </c>
      <c r="F503" s="442" t="s">
        <v>61</v>
      </c>
      <c r="G503" s="52" t="s">
        <v>61</v>
      </c>
      <c r="H503" s="241" t="s">
        <v>169</v>
      </c>
      <c r="I503" s="53" t="s">
        <v>61</v>
      </c>
      <c r="J503" s="52" t="s">
        <v>61</v>
      </c>
      <c r="K503" s="52" t="s">
        <v>61</v>
      </c>
      <c r="L503" s="52" t="s">
        <v>61</v>
      </c>
      <c r="M503" s="451" t="s">
        <v>61</v>
      </c>
      <c r="N503" s="52" t="s">
        <v>61</v>
      </c>
      <c r="O503" s="103" t="s">
        <v>61</v>
      </c>
      <c r="P503" s="241" t="s">
        <v>61</v>
      </c>
      <c r="Q503" s="451" t="s">
        <v>61</v>
      </c>
      <c r="R503" s="58" t="s">
        <v>61</v>
      </c>
      <c r="S503" s="52" t="s">
        <v>61</v>
      </c>
      <c r="T503" s="58" t="s">
        <v>61</v>
      </c>
      <c r="U503" s="52" t="s">
        <v>61</v>
      </c>
      <c r="V503" s="58" t="s">
        <v>61</v>
      </c>
      <c r="W503" s="77" t="s">
        <v>61</v>
      </c>
      <c r="X503" s="133" t="s">
        <v>61</v>
      </c>
      <c r="Y503" s="77" t="s">
        <v>61</v>
      </c>
      <c r="Z503" s="133" t="s">
        <v>61</v>
      </c>
      <c r="AA503" s="77" t="s">
        <v>61</v>
      </c>
      <c r="AB503" s="133" t="s">
        <v>61</v>
      </c>
      <c r="AC503" t="s">
        <v>61</v>
      </c>
      <c r="AD503" s="52"/>
      <c r="AE503" s="58"/>
      <c r="AF503" s="58" t="s">
        <v>61</v>
      </c>
      <c r="AG503" s="58" t="s">
        <v>61</v>
      </c>
      <c r="AH503" s="1">
        <v>2021</v>
      </c>
      <c r="AK503" s="241" t="s">
        <v>150</v>
      </c>
    </row>
    <row r="504" spans="1:45" hidden="1">
      <c r="A504" t="s">
        <v>451</v>
      </c>
      <c r="B504" s="1" t="s">
        <v>141</v>
      </c>
      <c r="C504" s="5">
        <v>2021</v>
      </c>
      <c r="D504" s="240" t="s">
        <v>168</v>
      </c>
      <c r="E504" s="52" t="s">
        <v>61</v>
      </c>
      <c r="F504" s="442" t="s">
        <v>61</v>
      </c>
      <c r="G504" s="52" t="s">
        <v>61</v>
      </c>
      <c r="H504" s="241" t="s">
        <v>169</v>
      </c>
      <c r="I504" s="53" t="s">
        <v>61</v>
      </c>
      <c r="J504" s="52" t="s">
        <v>61</v>
      </c>
      <c r="K504" s="52" t="s">
        <v>61</v>
      </c>
      <c r="L504" s="52" t="s">
        <v>61</v>
      </c>
      <c r="M504" s="451" t="s">
        <v>61</v>
      </c>
      <c r="N504" s="52" t="s">
        <v>61</v>
      </c>
      <c r="O504" s="103" t="s">
        <v>61</v>
      </c>
      <c r="P504" s="241" t="s">
        <v>61</v>
      </c>
      <c r="Q504" s="451" t="s">
        <v>61</v>
      </c>
      <c r="R504" s="58" t="s">
        <v>61</v>
      </c>
      <c r="S504" s="52" t="s">
        <v>61</v>
      </c>
      <c r="T504" s="58" t="s">
        <v>61</v>
      </c>
      <c r="U504" s="52" t="s">
        <v>61</v>
      </c>
      <c r="V504" s="58" t="s">
        <v>61</v>
      </c>
      <c r="W504" s="77" t="s">
        <v>61</v>
      </c>
      <c r="X504" s="133" t="s">
        <v>61</v>
      </c>
      <c r="Y504" s="77" t="s">
        <v>61</v>
      </c>
      <c r="Z504" s="133" t="s">
        <v>61</v>
      </c>
      <c r="AA504" s="77" t="s">
        <v>61</v>
      </c>
      <c r="AB504" s="133" t="s">
        <v>61</v>
      </c>
      <c r="AC504" t="s">
        <v>61</v>
      </c>
      <c r="AD504" s="52"/>
      <c r="AE504" s="58"/>
      <c r="AF504" s="58" t="s">
        <v>61</v>
      </c>
      <c r="AG504" s="58" t="s">
        <v>61</v>
      </c>
      <c r="AH504" s="1">
        <v>2022</v>
      </c>
      <c r="AK504" s="241" t="s">
        <v>150</v>
      </c>
    </row>
    <row r="505" spans="1:45" s="11" customFormat="1" hidden="1">
      <c r="A505" s="11" t="s">
        <v>451</v>
      </c>
      <c r="B505" s="12" t="s">
        <v>141</v>
      </c>
      <c r="C505" s="4">
        <v>2022</v>
      </c>
      <c r="D505" s="867" t="s">
        <v>168</v>
      </c>
      <c r="E505" s="96" t="s">
        <v>61</v>
      </c>
      <c r="F505" s="671" t="s">
        <v>61</v>
      </c>
      <c r="G505" s="96" t="s">
        <v>61</v>
      </c>
      <c r="H505" s="868" t="s">
        <v>169</v>
      </c>
      <c r="I505" s="55" t="s">
        <v>61</v>
      </c>
      <c r="J505" s="96" t="s">
        <v>61</v>
      </c>
      <c r="K505" s="96" t="s">
        <v>61</v>
      </c>
      <c r="L505" s="96" t="s">
        <v>61</v>
      </c>
      <c r="M505" s="869" t="s">
        <v>61</v>
      </c>
      <c r="N505" s="96" t="s">
        <v>61</v>
      </c>
      <c r="O505" s="870" t="s">
        <v>61</v>
      </c>
      <c r="P505" s="868" t="s">
        <v>61</v>
      </c>
      <c r="Q505" s="869" t="s">
        <v>61</v>
      </c>
      <c r="R505" s="95" t="s">
        <v>61</v>
      </c>
      <c r="S505" s="96" t="s">
        <v>61</v>
      </c>
      <c r="T505" s="95" t="s">
        <v>61</v>
      </c>
      <c r="U505" s="96" t="s">
        <v>61</v>
      </c>
      <c r="V505" s="95" t="s">
        <v>61</v>
      </c>
      <c r="W505" s="694" t="s">
        <v>61</v>
      </c>
      <c r="X505" s="674" t="s">
        <v>61</v>
      </c>
      <c r="Y505" s="694" t="s">
        <v>61</v>
      </c>
      <c r="Z505" s="674" t="s">
        <v>61</v>
      </c>
      <c r="AA505" s="694" t="s">
        <v>61</v>
      </c>
      <c r="AB505" s="674" t="s">
        <v>61</v>
      </c>
      <c r="AC505" s="11" t="s">
        <v>61</v>
      </c>
      <c r="AD505" s="96"/>
      <c r="AE505" s="95"/>
      <c r="AF505" s="95" t="s">
        <v>61</v>
      </c>
      <c r="AG505" s="95" t="s">
        <v>61</v>
      </c>
      <c r="AH505" s="12">
        <v>2023</v>
      </c>
      <c r="AI505" s="95"/>
      <c r="AJ505" s="95"/>
      <c r="AK505" s="868" t="s">
        <v>150</v>
      </c>
      <c r="AL505" s="12"/>
      <c r="AM505" s="12"/>
      <c r="AN505" s="12"/>
      <c r="AO505" s="12"/>
      <c r="AQ505" s="12"/>
      <c r="AS505" s="12"/>
    </row>
    <row r="506" spans="1:45" hidden="1">
      <c r="A506" t="s">
        <v>452</v>
      </c>
      <c r="B506" s="1" t="s">
        <v>167</v>
      </c>
      <c r="C506" s="5">
        <v>2016</v>
      </c>
      <c r="D506" s="240" t="s">
        <v>168</v>
      </c>
      <c r="E506" s="52" t="s">
        <v>61</v>
      </c>
      <c r="F506" s="442" t="s">
        <v>61</v>
      </c>
      <c r="G506" s="52" t="s">
        <v>61</v>
      </c>
      <c r="H506" s="241" t="s">
        <v>169</v>
      </c>
      <c r="I506" s="53" t="s">
        <v>61</v>
      </c>
      <c r="J506" s="52" t="s">
        <v>61</v>
      </c>
      <c r="K506" s="52" t="s">
        <v>61</v>
      </c>
      <c r="L506" s="52" t="s">
        <v>61</v>
      </c>
      <c r="M506" s="451" t="s">
        <v>61</v>
      </c>
      <c r="N506" s="52" t="s">
        <v>61</v>
      </c>
      <c r="O506" s="103" t="s">
        <v>61</v>
      </c>
      <c r="P506" s="241" t="s">
        <v>61</v>
      </c>
      <c r="Q506" s="451" t="s">
        <v>61</v>
      </c>
      <c r="R506" s="58" t="s">
        <v>61</v>
      </c>
      <c r="S506" s="52" t="s">
        <v>61</v>
      </c>
      <c r="T506" s="58" t="s">
        <v>61</v>
      </c>
      <c r="U506" s="52" t="s">
        <v>61</v>
      </c>
      <c r="V506" s="58" t="s">
        <v>61</v>
      </c>
      <c r="W506" s="77" t="s">
        <v>61</v>
      </c>
      <c r="X506" s="133" t="s">
        <v>61</v>
      </c>
      <c r="Y506" s="77" t="s">
        <v>61</v>
      </c>
      <c r="Z506" s="133" t="s">
        <v>61</v>
      </c>
      <c r="AA506" s="77" t="s">
        <v>61</v>
      </c>
      <c r="AB506" s="133" t="s">
        <v>61</v>
      </c>
      <c r="AC506" t="s">
        <v>61</v>
      </c>
      <c r="AD506" s="52"/>
      <c r="AE506" s="58"/>
      <c r="AF506" s="58" t="s">
        <v>61</v>
      </c>
      <c r="AG506" s="58" t="s">
        <v>61</v>
      </c>
      <c r="AH506" s="1">
        <v>2017</v>
      </c>
      <c r="AK506" s="241" t="s">
        <v>150</v>
      </c>
    </row>
    <row r="507" spans="1:45" hidden="1">
      <c r="A507" t="s">
        <v>452</v>
      </c>
      <c r="B507" s="1" t="s">
        <v>167</v>
      </c>
      <c r="C507" s="5">
        <v>2017</v>
      </c>
      <c r="D507" s="240" t="s">
        <v>168</v>
      </c>
      <c r="E507" s="52" t="s">
        <v>61</v>
      </c>
      <c r="F507" s="442" t="s">
        <v>61</v>
      </c>
      <c r="G507" s="52" t="s">
        <v>61</v>
      </c>
      <c r="H507" s="241" t="s">
        <v>169</v>
      </c>
      <c r="I507" s="53" t="s">
        <v>61</v>
      </c>
      <c r="J507" s="52" t="s">
        <v>61</v>
      </c>
      <c r="K507" s="52" t="s">
        <v>61</v>
      </c>
      <c r="L507" s="52" t="s">
        <v>61</v>
      </c>
      <c r="M507" s="451" t="s">
        <v>61</v>
      </c>
      <c r="N507" s="52" t="s">
        <v>61</v>
      </c>
      <c r="O507" s="103" t="s">
        <v>61</v>
      </c>
      <c r="P507" s="241" t="s">
        <v>61</v>
      </c>
      <c r="Q507" s="451" t="s">
        <v>61</v>
      </c>
      <c r="R507" s="58" t="s">
        <v>61</v>
      </c>
      <c r="S507" s="52" t="s">
        <v>61</v>
      </c>
      <c r="T507" s="58" t="s">
        <v>61</v>
      </c>
      <c r="U507" s="52" t="s">
        <v>61</v>
      </c>
      <c r="V507" s="58" t="s">
        <v>61</v>
      </c>
      <c r="W507" s="77" t="s">
        <v>61</v>
      </c>
      <c r="X507" s="133" t="s">
        <v>61</v>
      </c>
      <c r="Y507" s="77" t="s">
        <v>61</v>
      </c>
      <c r="Z507" s="133" t="s">
        <v>61</v>
      </c>
      <c r="AA507" s="77" t="s">
        <v>61</v>
      </c>
      <c r="AB507" s="133" t="s">
        <v>61</v>
      </c>
      <c r="AC507" t="s">
        <v>61</v>
      </c>
      <c r="AD507" s="52"/>
      <c r="AE507" s="58"/>
      <c r="AF507" s="58" t="s">
        <v>61</v>
      </c>
      <c r="AG507" s="58" t="s">
        <v>61</v>
      </c>
      <c r="AH507" s="1">
        <v>2018</v>
      </c>
      <c r="AK507" s="241" t="s">
        <v>150</v>
      </c>
    </row>
    <row r="508" spans="1:45" hidden="1">
      <c r="A508" t="s">
        <v>452</v>
      </c>
      <c r="B508" s="1" t="s">
        <v>167</v>
      </c>
      <c r="C508" s="5">
        <v>2018</v>
      </c>
      <c r="D508" s="240" t="s">
        <v>168</v>
      </c>
      <c r="E508" s="52" t="s">
        <v>61</v>
      </c>
      <c r="F508" s="442" t="s">
        <v>61</v>
      </c>
      <c r="G508" s="52" t="s">
        <v>61</v>
      </c>
      <c r="H508" s="241" t="s">
        <v>169</v>
      </c>
      <c r="I508" s="53" t="s">
        <v>61</v>
      </c>
      <c r="J508" s="52" t="s">
        <v>61</v>
      </c>
      <c r="K508" s="52" t="s">
        <v>61</v>
      </c>
      <c r="L508" s="52" t="s">
        <v>61</v>
      </c>
      <c r="M508" s="451" t="s">
        <v>61</v>
      </c>
      <c r="N508" s="52" t="s">
        <v>61</v>
      </c>
      <c r="O508" s="103" t="s">
        <v>61</v>
      </c>
      <c r="P508" s="241" t="s">
        <v>61</v>
      </c>
      <c r="Q508" s="451" t="s">
        <v>61</v>
      </c>
      <c r="R508" s="58" t="s">
        <v>61</v>
      </c>
      <c r="S508" s="52" t="s">
        <v>61</v>
      </c>
      <c r="T508" s="58" t="s">
        <v>61</v>
      </c>
      <c r="U508" s="52" t="s">
        <v>61</v>
      </c>
      <c r="V508" s="58" t="s">
        <v>61</v>
      </c>
      <c r="W508" s="77" t="s">
        <v>61</v>
      </c>
      <c r="X508" s="133" t="s">
        <v>61</v>
      </c>
      <c r="Y508" s="77" t="s">
        <v>61</v>
      </c>
      <c r="Z508" s="133" t="s">
        <v>61</v>
      </c>
      <c r="AA508" s="77" t="s">
        <v>61</v>
      </c>
      <c r="AB508" s="133" t="s">
        <v>61</v>
      </c>
      <c r="AC508" t="s">
        <v>61</v>
      </c>
      <c r="AD508" s="52"/>
      <c r="AE508" s="58"/>
      <c r="AF508" s="58" t="s">
        <v>61</v>
      </c>
      <c r="AG508" s="58" t="s">
        <v>61</v>
      </c>
      <c r="AH508" s="1">
        <v>2019</v>
      </c>
      <c r="AK508" s="241" t="s">
        <v>150</v>
      </c>
    </row>
    <row r="509" spans="1:45" hidden="1">
      <c r="A509" t="s">
        <v>452</v>
      </c>
      <c r="B509" s="1" t="s">
        <v>167</v>
      </c>
      <c r="C509" s="5">
        <v>2019</v>
      </c>
      <c r="D509" s="240" t="s">
        <v>168</v>
      </c>
      <c r="E509" s="52" t="s">
        <v>61</v>
      </c>
      <c r="F509" s="442" t="s">
        <v>61</v>
      </c>
      <c r="G509" s="52" t="s">
        <v>61</v>
      </c>
      <c r="H509" s="241" t="s">
        <v>169</v>
      </c>
      <c r="I509" s="53" t="s">
        <v>61</v>
      </c>
      <c r="J509" s="52" t="s">
        <v>61</v>
      </c>
      <c r="K509" s="52" t="s">
        <v>61</v>
      </c>
      <c r="L509" s="52" t="s">
        <v>61</v>
      </c>
      <c r="M509" s="451" t="s">
        <v>61</v>
      </c>
      <c r="N509" s="52" t="s">
        <v>61</v>
      </c>
      <c r="O509" s="103" t="s">
        <v>61</v>
      </c>
      <c r="P509" s="241" t="s">
        <v>61</v>
      </c>
      <c r="Q509" s="451" t="s">
        <v>61</v>
      </c>
      <c r="R509" s="58" t="s">
        <v>61</v>
      </c>
      <c r="S509" s="52" t="s">
        <v>61</v>
      </c>
      <c r="T509" s="58" t="s">
        <v>61</v>
      </c>
      <c r="U509" s="52" t="s">
        <v>61</v>
      </c>
      <c r="V509" s="58" t="s">
        <v>61</v>
      </c>
      <c r="W509" s="77" t="s">
        <v>61</v>
      </c>
      <c r="X509" s="133" t="s">
        <v>61</v>
      </c>
      <c r="Y509" s="77" t="s">
        <v>61</v>
      </c>
      <c r="Z509" s="133" t="s">
        <v>61</v>
      </c>
      <c r="AA509" s="77" t="s">
        <v>61</v>
      </c>
      <c r="AB509" s="133" t="s">
        <v>61</v>
      </c>
      <c r="AC509" t="s">
        <v>61</v>
      </c>
      <c r="AD509" s="52"/>
      <c r="AE509" s="58"/>
      <c r="AF509" s="58" t="s">
        <v>61</v>
      </c>
      <c r="AG509" s="58" t="s">
        <v>61</v>
      </c>
      <c r="AH509" s="1">
        <v>2020</v>
      </c>
      <c r="AK509" s="241" t="s">
        <v>150</v>
      </c>
    </row>
    <row r="510" spans="1:45" hidden="1">
      <c r="A510" t="s">
        <v>452</v>
      </c>
      <c r="B510" s="1" t="s">
        <v>167</v>
      </c>
      <c r="C510" s="5">
        <v>2020</v>
      </c>
      <c r="D510" s="240" t="s">
        <v>168</v>
      </c>
      <c r="E510" s="52" t="s">
        <v>61</v>
      </c>
      <c r="F510" s="442" t="s">
        <v>61</v>
      </c>
      <c r="G510" s="52" t="s">
        <v>61</v>
      </c>
      <c r="H510" s="241" t="s">
        <v>169</v>
      </c>
      <c r="I510" s="53" t="s">
        <v>61</v>
      </c>
      <c r="J510" s="52" t="s">
        <v>61</v>
      </c>
      <c r="K510" s="52" t="s">
        <v>61</v>
      </c>
      <c r="L510" s="52" t="s">
        <v>61</v>
      </c>
      <c r="M510" s="451" t="s">
        <v>61</v>
      </c>
      <c r="N510" s="52" t="s">
        <v>61</v>
      </c>
      <c r="O510" s="103" t="s">
        <v>61</v>
      </c>
      <c r="P510" s="241" t="s">
        <v>61</v>
      </c>
      <c r="Q510" s="451" t="s">
        <v>61</v>
      </c>
      <c r="R510" s="58" t="s">
        <v>61</v>
      </c>
      <c r="S510" s="52" t="s">
        <v>61</v>
      </c>
      <c r="T510" s="58" t="s">
        <v>61</v>
      </c>
      <c r="U510" s="52" t="s">
        <v>61</v>
      </c>
      <c r="V510" s="58" t="s">
        <v>61</v>
      </c>
      <c r="W510" s="77" t="s">
        <v>61</v>
      </c>
      <c r="X510" s="133" t="s">
        <v>61</v>
      </c>
      <c r="Y510" s="77" t="s">
        <v>61</v>
      </c>
      <c r="Z510" s="133" t="s">
        <v>61</v>
      </c>
      <c r="AA510" s="77" t="s">
        <v>61</v>
      </c>
      <c r="AB510" s="133" t="s">
        <v>61</v>
      </c>
      <c r="AC510" t="s">
        <v>61</v>
      </c>
      <c r="AD510" s="52"/>
      <c r="AE510" s="58"/>
      <c r="AF510" s="58" t="s">
        <v>61</v>
      </c>
      <c r="AG510" s="58" t="s">
        <v>61</v>
      </c>
      <c r="AH510" s="1">
        <v>2021</v>
      </c>
      <c r="AK510" s="241" t="s">
        <v>150</v>
      </c>
    </row>
    <row r="511" spans="1:45" hidden="1">
      <c r="A511" t="s">
        <v>452</v>
      </c>
      <c r="B511" s="1" t="s">
        <v>167</v>
      </c>
      <c r="C511" s="5">
        <v>2021</v>
      </c>
      <c r="D511" s="240" t="s">
        <v>168</v>
      </c>
      <c r="E511" s="52" t="s">
        <v>61</v>
      </c>
      <c r="F511" s="442" t="s">
        <v>61</v>
      </c>
      <c r="G511" s="52" t="s">
        <v>61</v>
      </c>
      <c r="H511" s="241" t="s">
        <v>169</v>
      </c>
      <c r="I511" s="53" t="s">
        <v>61</v>
      </c>
      <c r="J511" s="52" t="s">
        <v>61</v>
      </c>
      <c r="K511" s="52" t="s">
        <v>61</v>
      </c>
      <c r="L511" s="52" t="s">
        <v>61</v>
      </c>
      <c r="M511" s="451" t="s">
        <v>61</v>
      </c>
      <c r="N511" s="52" t="s">
        <v>61</v>
      </c>
      <c r="O511" s="103" t="s">
        <v>61</v>
      </c>
      <c r="P511" s="241" t="s">
        <v>61</v>
      </c>
      <c r="Q511" s="451" t="s">
        <v>61</v>
      </c>
      <c r="R511" s="58" t="s">
        <v>61</v>
      </c>
      <c r="S511" s="52" t="s">
        <v>61</v>
      </c>
      <c r="T511" s="58" t="s">
        <v>61</v>
      </c>
      <c r="U511" s="52" t="s">
        <v>61</v>
      </c>
      <c r="V511" s="58" t="s">
        <v>61</v>
      </c>
      <c r="W511" s="77" t="s">
        <v>61</v>
      </c>
      <c r="X511" s="133" t="s">
        <v>61</v>
      </c>
      <c r="Y511" s="77" t="s">
        <v>61</v>
      </c>
      <c r="Z511" s="133" t="s">
        <v>61</v>
      </c>
      <c r="AA511" s="77" t="s">
        <v>61</v>
      </c>
      <c r="AB511" s="133" t="s">
        <v>61</v>
      </c>
      <c r="AC511" t="s">
        <v>61</v>
      </c>
      <c r="AD511" s="52"/>
      <c r="AE511" s="58"/>
      <c r="AF511" s="58" t="s">
        <v>61</v>
      </c>
      <c r="AG511" s="58" t="s">
        <v>61</v>
      </c>
      <c r="AH511" s="1">
        <v>2022</v>
      </c>
      <c r="AK511" s="241" t="s">
        <v>150</v>
      </c>
    </row>
    <row r="512" spans="1:45" s="11" customFormat="1" hidden="1">
      <c r="A512" s="11" t="s">
        <v>452</v>
      </c>
      <c r="B512" s="12" t="s">
        <v>167</v>
      </c>
      <c r="C512" s="4">
        <v>2022</v>
      </c>
      <c r="D512" s="867" t="s">
        <v>168</v>
      </c>
      <c r="E512" s="96" t="s">
        <v>61</v>
      </c>
      <c r="F512" s="671" t="s">
        <v>61</v>
      </c>
      <c r="G512" s="96" t="s">
        <v>61</v>
      </c>
      <c r="H512" s="868" t="s">
        <v>169</v>
      </c>
      <c r="I512" s="55" t="s">
        <v>61</v>
      </c>
      <c r="J512" s="96" t="s">
        <v>61</v>
      </c>
      <c r="K512" s="96" t="s">
        <v>61</v>
      </c>
      <c r="L512" s="96" t="s">
        <v>61</v>
      </c>
      <c r="M512" s="869" t="s">
        <v>61</v>
      </c>
      <c r="N512" s="96" t="s">
        <v>61</v>
      </c>
      <c r="O512" s="870" t="s">
        <v>61</v>
      </c>
      <c r="P512" s="868" t="s">
        <v>61</v>
      </c>
      <c r="Q512" s="869" t="s">
        <v>61</v>
      </c>
      <c r="R512" s="95" t="s">
        <v>61</v>
      </c>
      <c r="S512" s="96" t="s">
        <v>61</v>
      </c>
      <c r="T512" s="95" t="s">
        <v>61</v>
      </c>
      <c r="U512" s="96" t="s">
        <v>61</v>
      </c>
      <c r="V512" s="95" t="s">
        <v>61</v>
      </c>
      <c r="W512" s="694" t="s">
        <v>61</v>
      </c>
      <c r="X512" s="674" t="s">
        <v>61</v>
      </c>
      <c r="Y512" s="694" t="s">
        <v>61</v>
      </c>
      <c r="Z512" s="674" t="s">
        <v>61</v>
      </c>
      <c r="AA512" s="694" t="s">
        <v>61</v>
      </c>
      <c r="AB512" s="674" t="s">
        <v>61</v>
      </c>
      <c r="AC512" s="11" t="s">
        <v>61</v>
      </c>
      <c r="AD512" s="96"/>
      <c r="AE512" s="95"/>
      <c r="AF512" s="95" t="s">
        <v>61</v>
      </c>
      <c r="AG512" s="95" t="s">
        <v>61</v>
      </c>
      <c r="AH512" s="12">
        <v>2023</v>
      </c>
      <c r="AI512" s="95"/>
      <c r="AJ512" s="95"/>
      <c r="AK512" s="868" t="s">
        <v>150</v>
      </c>
      <c r="AL512" s="12"/>
      <c r="AM512" s="12"/>
      <c r="AN512" s="12"/>
      <c r="AO512" s="12"/>
      <c r="AQ512" s="12"/>
      <c r="AS512" s="12"/>
    </row>
    <row r="513" spans="1:45" hidden="1">
      <c r="A513" s="52" t="s">
        <v>453</v>
      </c>
      <c r="B513" s="58" t="s">
        <v>141</v>
      </c>
      <c r="C513" s="51">
        <v>2016</v>
      </c>
      <c r="D513" s="240" t="s">
        <v>142</v>
      </c>
      <c r="E513" s="104" t="s">
        <v>168</v>
      </c>
      <c r="F513" s="442" t="s">
        <v>61</v>
      </c>
      <c r="G513" s="52" t="s">
        <v>143</v>
      </c>
      <c r="H513" s="241" t="s">
        <v>304</v>
      </c>
      <c r="I513" s="53" t="s">
        <v>61</v>
      </c>
      <c r="J513" s="81" t="s">
        <v>172</v>
      </c>
      <c r="K513" s="81" t="s">
        <v>61</v>
      </c>
      <c r="L513" s="81" t="s">
        <v>61</v>
      </c>
      <c r="M513" s="81" t="s">
        <v>61</v>
      </c>
      <c r="N513" s="81" t="s">
        <v>61</v>
      </c>
      <c r="O513" s="81" t="s">
        <v>61</v>
      </c>
      <c r="P513" s="836" t="s">
        <v>61</v>
      </c>
      <c r="Q513" s="81" t="s">
        <v>61</v>
      </c>
      <c r="R513" s="82" t="s">
        <v>61</v>
      </c>
      <c r="S513" s="235" t="s">
        <v>61</v>
      </c>
      <c r="T513" s="644" t="s">
        <v>61</v>
      </c>
      <c r="U513" s="235" t="s">
        <v>61</v>
      </c>
      <c r="V513" s="82" t="s">
        <v>61</v>
      </c>
      <c r="W513" s="799" t="s">
        <v>61</v>
      </c>
      <c r="X513" s="643" t="s">
        <v>61</v>
      </c>
      <c r="Y513" s="799" t="s">
        <v>61</v>
      </c>
      <c r="Z513" s="643" t="s">
        <v>61</v>
      </c>
      <c r="AA513" s="799" t="s">
        <v>61</v>
      </c>
      <c r="AB513" s="643" t="s">
        <v>61</v>
      </c>
      <c r="AC513" t="s">
        <v>61</v>
      </c>
      <c r="AD513" s="81"/>
      <c r="AE513" s="82"/>
      <c r="AF513" s="58" t="s">
        <v>61</v>
      </c>
      <c r="AG513" s="82" t="s">
        <v>61</v>
      </c>
      <c r="AH513" s="863">
        <v>2017</v>
      </c>
      <c r="AI513" s="58"/>
      <c r="AJ513" s="58"/>
      <c r="AK513" s="241" t="s">
        <v>150</v>
      </c>
    </row>
    <row r="514" spans="1:45" hidden="1">
      <c r="A514" s="52" t="s">
        <v>453</v>
      </c>
      <c r="B514" s="58" t="s">
        <v>141</v>
      </c>
      <c r="C514" s="51">
        <v>2017</v>
      </c>
      <c r="D514" s="240" t="s">
        <v>142</v>
      </c>
      <c r="E514" s="104" t="s">
        <v>168</v>
      </c>
      <c r="F514" s="442" t="s">
        <v>61</v>
      </c>
      <c r="G514" s="52" t="s">
        <v>143</v>
      </c>
      <c r="H514" s="241" t="s">
        <v>205</v>
      </c>
      <c r="I514" s="53" t="s">
        <v>61</v>
      </c>
      <c r="J514" s="81" t="s">
        <v>172</v>
      </c>
      <c r="K514" s="81" t="s">
        <v>61</v>
      </c>
      <c r="L514" s="81" t="s">
        <v>61</v>
      </c>
      <c r="M514" s="81" t="s">
        <v>61</v>
      </c>
      <c r="N514" s="81" t="s">
        <v>61</v>
      </c>
      <c r="O514" s="81" t="s">
        <v>61</v>
      </c>
      <c r="P514" s="836" t="s">
        <v>61</v>
      </c>
      <c r="Q514" s="81" t="s">
        <v>61</v>
      </c>
      <c r="R514" s="82" t="s">
        <v>61</v>
      </c>
      <c r="S514" s="235" t="s">
        <v>61</v>
      </c>
      <c r="T514" s="644" t="s">
        <v>61</v>
      </c>
      <c r="U514" s="235" t="s">
        <v>61</v>
      </c>
      <c r="V514" s="82" t="s">
        <v>61</v>
      </c>
      <c r="W514" s="799" t="s">
        <v>61</v>
      </c>
      <c r="X514" s="643" t="s">
        <v>61</v>
      </c>
      <c r="Y514" s="799" t="s">
        <v>61</v>
      </c>
      <c r="Z514" s="643" t="s">
        <v>61</v>
      </c>
      <c r="AA514" s="799" t="s">
        <v>61</v>
      </c>
      <c r="AB514" s="643" t="s">
        <v>61</v>
      </c>
      <c r="AC514" t="s">
        <v>61</v>
      </c>
      <c r="AD514" s="81"/>
      <c r="AE514" s="82"/>
      <c r="AF514" s="58" t="s">
        <v>61</v>
      </c>
      <c r="AG514" s="82" t="s">
        <v>61</v>
      </c>
      <c r="AH514" s="58">
        <v>2018</v>
      </c>
      <c r="AI514" s="58"/>
      <c r="AJ514" s="58"/>
      <c r="AK514" s="241" t="s">
        <v>150</v>
      </c>
    </row>
    <row r="515" spans="1:45" hidden="1">
      <c r="A515" s="52" t="s">
        <v>453</v>
      </c>
      <c r="B515" s="58" t="s">
        <v>141</v>
      </c>
      <c r="C515" s="51">
        <v>2018</v>
      </c>
      <c r="D515" s="240" t="s">
        <v>142</v>
      </c>
      <c r="E515" s="104" t="s">
        <v>168</v>
      </c>
      <c r="F515" s="442" t="s">
        <v>61</v>
      </c>
      <c r="G515" s="52" t="s">
        <v>143</v>
      </c>
      <c r="H515" s="241" t="s">
        <v>306</v>
      </c>
      <c r="I515" s="53" t="s">
        <v>61</v>
      </c>
      <c r="J515" s="81" t="s">
        <v>172</v>
      </c>
      <c r="K515" s="81" t="s">
        <v>61</v>
      </c>
      <c r="L515" s="81" t="s">
        <v>61</v>
      </c>
      <c r="M515" s="81" t="s">
        <v>61</v>
      </c>
      <c r="N515" s="81" t="s">
        <v>61</v>
      </c>
      <c r="O515" s="81" t="s">
        <v>61</v>
      </c>
      <c r="P515" s="836" t="s">
        <v>61</v>
      </c>
      <c r="Q515" s="81" t="s">
        <v>61</v>
      </c>
      <c r="R515" s="82" t="s">
        <v>61</v>
      </c>
      <c r="S515" s="235" t="s">
        <v>61</v>
      </c>
      <c r="T515" s="644" t="s">
        <v>61</v>
      </c>
      <c r="U515" s="235" t="s">
        <v>61</v>
      </c>
      <c r="V515" s="82" t="s">
        <v>61</v>
      </c>
      <c r="W515" s="799" t="s">
        <v>61</v>
      </c>
      <c r="X515" s="643" t="s">
        <v>61</v>
      </c>
      <c r="Y515" s="799" t="s">
        <v>61</v>
      </c>
      <c r="Z515" s="643" t="s">
        <v>61</v>
      </c>
      <c r="AA515" s="799" t="s">
        <v>61</v>
      </c>
      <c r="AB515" s="643" t="s">
        <v>61</v>
      </c>
      <c r="AC515" t="s">
        <v>61</v>
      </c>
      <c r="AD515" s="81"/>
      <c r="AE515" s="82"/>
      <c r="AF515" s="58" t="s">
        <v>61</v>
      </c>
      <c r="AG515" s="82" t="s">
        <v>61</v>
      </c>
      <c r="AH515" s="58">
        <v>2019</v>
      </c>
      <c r="AI515" s="58"/>
      <c r="AJ515" s="58"/>
      <c r="AK515" s="241" t="s">
        <v>150</v>
      </c>
    </row>
    <row r="516" spans="1:45" hidden="1">
      <c r="A516" s="52" t="s">
        <v>453</v>
      </c>
      <c r="B516" s="58" t="s">
        <v>141</v>
      </c>
      <c r="C516" s="51">
        <v>2019</v>
      </c>
      <c r="D516" s="240" t="s">
        <v>142</v>
      </c>
      <c r="E516" s="104" t="s">
        <v>168</v>
      </c>
      <c r="F516" s="442" t="s">
        <v>61</v>
      </c>
      <c r="G516" s="52" t="s">
        <v>204</v>
      </c>
      <c r="H516" s="241" t="s">
        <v>306</v>
      </c>
      <c r="I516" s="53" t="s">
        <v>61</v>
      </c>
      <c r="J516" s="81" t="s">
        <v>172</v>
      </c>
      <c r="K516" s="81" t="s">
        <v>61</v>
      </c>
      <c r="L516" s="81" t="s">
        <v>61</v>
      </c>
      <c r="M516" s="81" t="s">
        <v>61</v>
      </c>
      <c r="N516" s="81" t="s">
        <v>61</v>
      </c>
      <c r="O516" s="81" t="s">
        <v>61</v>
      </c>
      <c r="P516" s="836" t="s">
        <v>61</v>
      </c>
      <c r="Q516" s="81" t="s">
        <v>61</v>
      </c>
      <c r="R516" s="82" t="s">
        <v>61</v>
      </c>
      <c r="S516" s="235" t="s">
        <v>61</v>
      </c>
      <c r="T516" s="644" t="s">
        <v>61</v>
      </c>
      <c r="U516" s="235" t="s">
        <v>61</v>
      </c>
      <c r="V516" s="82" t="s">
        <v>61</v>
      </c>
      <c r="W516" s="799" t="s">
        <v>61</v>
      </c>
      <c r="X516" s="643" t="s">
        <v>61</v>
      </c>
      <c r="Y516" s="799" t="s">
        <v>61</v>
      </c>
      <c r="Z516" s="643" t="s">
        <v>61</v>
      </c>
      <c r="AA516" s="799" t="s">
        <v>61</v>
      </c>
      <c r="AB516" s="643" t="s">
        <v>61</v>
      </c>
      <c r="AC516" t="s">
        <v>61</v>
      </c>
      <c r="AD516" s="81"/>
      <c r="AE516" s="82"/>
      <c r="AF516" s="58" t="s">
        <v>61</v>
      </c>
      <c r="AG516" s="82" t="s">
        <v>61</v>
      </c>
      <c r="AH516" s="58">
        <v>2020</v>
      </c>
      <c r="AI516" s="58"/>
      <c r="AJ516" s="58"/>
      <c r="AK516" s="241" t="s">
        <v>150</v>
      </c>
    </row>
    <row r="517" spans="1:45" hidden="1">
      <c r="A517" s="52" t="s">
        <v>453</v>
      </c>
      <c r="B517" s="58" t="s">
        <v>141</v>
      </c>
      <c r="C517" s="51">
        <v>2020</v>
      </c>
      <c r="D517" s="240" t="s">
        <v>142</v>
      </c>
      <c r="E517" s="104" t="s">
        <v>168</v>
      </c>
      <c r="F517" s="442" t="s">
        <v>61</v>
      </c>
      <c r="G517" s="52" t="s">
        <v>204</v>
      </c>
      <c r="H517" s="241" t="s">
        <v>306</v>
      </c>
      <c r="I517" s="53" t="s">
        <v>61</v>
      </c>
      <c r="J517" s="81" t="s">
        <v>172</v>
      </c>
      <c r="K517" s="81" t="s">
        <v>61</v>
      </c>
      <c r="L517" s="81" t="s">
        <v>61</v>
      </c>
      <c r="M517" s="81" t="s">
        <v>61</v>
      </c>
      <c r="N517" s="81" t="s">
        <v>61</v>
      </c>
      <c r="O517" s="81" t="s">
        <v>61</v>
      </c>
      <c r="P517" s="836" t="s">
        <v>61</v>
      </c>
      <c r="Q517" s="81" t="s">
        <v>61</v>
      </c>
      <c r="R517" s="82" t="s">
        <v>61</v>
      </c>
      <c r="S517" s="235" t="s">
        <v>61</v>
      </c>
      <c r="T517" s="644" t="s">
        <v>61</v>
      </c>
      <c r="U517" s="235" t="s">
        <v>61</v>
      </c>
      <c r="V517" s="82" t="s">
        <v>61</v>
      </c>
      <c r="W517" s="799" t="s">
        <v>61</v>
      </c>
      <c r="X517" s="643" t="s">
        <v>61</v>
      </c>
      <c r="Y517" s="799" t="s">
        <v>61</v>
      </c>
      <c r="Z517" s="643" t="s">
        <v>61</v>
      </c>
      <c r="AA517" s="799" t="s">
        <v>61</v>
      </c>
      <c r="AB517" s="643" t="s">
        <v>61</v>
      </c>
      <c r="AC517" t="s">
        <v>61</v>
      </c>
      <c r="AD517" s="81"/>
      <c r="AE517" s="82"/>
      <c r="AF517" s="58" t="s">
        <v>61</v>
      </c>
      <c r="AG517" s="82" t="s">
        <v>61</v>
      </c>
      <c r="AH517" s="58">
        <v>2021</v>
      </c>
      <c r="AI517" s="58"/>
      <c r="AJ517" s="58"/>
      <c r="AK517" s="241" t="s">
        <v>150</v>
      </c>
    </row>
    <row r="518" spans="1:45" hidden="1">
      <c r="A518" s="52" t="s">
        <v>453</v>
      </c>
      <c r="B518" s="58" t="s">
        <v>141</v>
      </c>
      <c r="C518" s="51">
        <v>2021</v>
      </c>
      <c r="D518" s="240" t="s">
        <v>142</v>
      </c>
      <c r="E518" s="104" t="s">
        <v>168</v>
      </c>
      <c r="F518" s="442" t="s">
        <v>61</v>
      </c>
      <c r="G518" s="52" t="s">
        <v>204</v>
      </c>
      <c r="H518" s="241" t="s">
        <v>306</v>
      </c>
      <c r="I518" s="53" t="s">
        <v>61</v>
      </c>
      <c r="J518" s="81" t="s">
        <v>172</v>
      </c>
      <c r="K518" s="81" t="s">
        <v>61</v>
      </c>
      <c r="L518" s="81" t="s">
        <v>61</v>
      </c>
      <c r="M518" s="81" t="s">
        <v>61</v>
      </c>
      <c r="N518" s="81" t="s">
        <v>61</v>
      </c>
      <c r="O518" s="81" t="s">
        <v>61</v>
      </c>
      <c r="P518" s="836" t="s">
        <v>61</v>
      </c>
      <c r="Q518" s="81" t="s">
        <v>61</v>
      </c>
      <c r="R518" s="82" t="s">
        <v>61</v>
      </c>
      <c r="S518" s="235" t="s">
        <v>61</v>
      </c>
      <c r="T518" s="644" t="s">
        <v>61</v>
      </c>
      <c r="U518" s="235" t="s">
        <v>61</v>
      </c>
      <c r="V518" s="82" t="s">
        <v>61</v>
      </c>
      <c r="W518" s="799" t="s">
        <v>61</v>
      </c>
      <c r="X518" s="643" t="s">
        <v>61</v>
      </c>
      <c r="Y518" s="799" t="s">
        <v>61</v>
      </c>
      <c r="Z518" s="643" t="s">
        <v>61</v>
      </c>
      <c r="AA518" s="799" t="s">
        <v>61</v>
      </c>
      <c r="AB518" s="643" t="s">
        <v>61</v>
      </c>
      <c r="AC518" t="s">
        <v>61</v>
      </c>
      <c r="AD518" s="81"/>
      <c r="AE518" s="82"/>
      <c r="AF518" s="58" t="s">
        <v>61</v>
      </c>
      <c r="AG518" s="82" t="s">
        <v>61</v>
      </c>
      <c r="AH518" s="58">
        <v>2022</v>
      </c>
      <c r="AI518" s="58"/>
      <c r="AJ518" s="58"/>
      <c r="AK518" s="241" t="s">
        <v>150</v>
      </c>
    </row>
    <row r="519" spans="1:45" s="11" customFormat="1" hidden="1">
      <c r="A519" s="11" t="s">
        <v>453</v>
      </c>
      <c r="B519" s="12" t="s">
        <v>141</v>
      </c>
      <c r="C519" s="4">
        <v>2022</v>
      </c>
      <c r="D519" s="867" t="s">
        <v>168</v>
      </c>
      <c r="E519" s="96" t="s">
        <v>61</v>
      </c>
      <c r="F519" s="671" t="s">
        <v>61</v>
      </c>
      <c r="G519" s="96" t="s">
        <v>61</v>
      </c>
      <c r="H519" s="868" t="s">
        <v>169</v>
      </c>
      <c r="I519" s="55" t="s">
        <v>61</v>
      </c>
      <c r="J519" s="96" t="s">
        <v>61</v>
      </c>
      <c r="K519" s="96" t="s">
        <v>61</v>
      </c>
      <c r="L519" s="96" t="s">
        <v>61</v>
      </c>
      <c r="M519" s="869" t="s">
        <v>61</v>
      </c>
      <c r="N519" s="96" t="s">
        <v>61</v>
      </c>
      <c r="O519" s="870" t="s">
        <v>61</v>
      </c>
      <c r="P519" s="868" t="s">
        <v>61</v>
      </c>
      <c r="Q519" s="869" t="s">
        <v>61</v>
      </c>
      <c r="R519" s="95" t="s">
        <v>61</v>
      </c>
      <c r="S519" s="96" t="s">
        <v>61</v>
      </c>
      <c r="T519" s="95" t="s">
        <v>61</v>
      </c>
      <c r="U519" s="96" t="s">
        <v>61</v>
      </c>
      <c r="V519" s="95" t="s">
        <v>61</v>
      </c>
      <c r="W519" s="694" t="s">
        <v>61</v>
      </c>
      <c r="X519" s="674" t="s">
        <v>61</v>
      </c>
      <c r="Y519" s="694" t="s">
        <v>61</v>
      </c>
      <c r="Z519" s="674" t="s">
        <v>61</v>
      </c>
      <c r="AA519" s="694" t="s">
        <v>61</v>
      </c>
      <c r="AB519" s="674" t="s">
        <v>61</v>
      </c>
      <c r="AC519" s="11" t="s">
        <v>61</v>
      </c>
      <c r="AD519" s="96"/>
      <c r="AE519" s="95"/>
      <c r="AF519" s="95" t="s">
        <v>61</v>
      </c>
      <c r="AG519" s="95" t="s">
        <v>61</v>
      </c>
      <c r="AH519" s="12">
        <v>2023</v>
      </c>
      <c r="AI519" s="95"/>
      <c r="AJ519" s="95"/>
      <c r="AK519" s="868" t="s">
        <v>150</v>
      </c>
      <c r="AL519" s="12"/>
      <c r="AM519" s="12"/>
      <c r="AN519" s="12"/>
      <c r="AO519" s="12"/>
      <c r="AQ519" s="12"/>
      <c r="AS519" s="12"/>
    </row>
    <row r="520" spans="1:45" hidden="1">
      <c r="A520" s="52" t="s">
        <v>454</v>
      </c>
      <c r="B520" s="58" t="s">
        <v>141</v>
      </c>
      <c r="C520" s="51">
        <v>2016</v>
      </c>
      <c r="D520" s="240" t="s">
        <v>168</v>
      </c>
      <c r="E520" s="52" t="s">
        <v>61</v>
      </c>
      <c r="F520" s="442" t="s">
        <v>61</v>
      </c>
      <c r="G520" s="52" t="s">
        <v>61</v>
      </c>
      <c r="H520" s="241" t="s">
        <v>169</v>
      </c>
      <c r="I520" s="53" t="s">
        <v>61</v>
      </c>
      <c r="J520" s="52" t="s">
        <v>61</v>
      </c>
      <c r="K520" s="52" t="s">
        <v>61</v>
      </c>
      <c r="L520" s="52" t="s">
        <v>61</v>
      </c>
      <c r="M520" s="451" t="s">
        <v>61</v>
      </c>
      <c r="N520" s="52" t="s">
        <v>61</v>
      </c>
      <c r="O520" s="103" t="s">
        <v>61</v>
      </c>
      <c r="P520" s="241" t="s">
        <v>61</v>
      </c>
      <c r="Q520" s="451" t="s">
        <v>61</v>
      </c>
      <c r="R520" s="58" t="s">
        <v>61</v>
      </c>
      <c r="S520" s="52" t="s">
        <v>61</v>
      </c>
      <c r="T520" s="58" t="s">
        <v>61</v>
      </c>
      <c r="U520" s="52" t="s">
        <v>61</v>
      </c>
      <c r="V520" s="58" t="s">
        <v>61</v>
      </c>
      <c r="W520" s="77" t="s">
        <v>61</v>
      </c>
      <c r="X520" s="133" t="s">
        <v>61</v>
      </c>
      <c r="Y520" s="77" t="s">
        <v>61</v>
      </c>
      <c r="Z520" s="133" t="s">
        <v>61</v>
      </c>
      <c r="AA520" s="77" t="s">
        <v>61</v>
      </c>
      <c r="AB520" s="133" t="s">
        <v>61</v>
      </c>
      <c r="AC520" t="s">
        <v>61</v>
      </c>
      <c r="AD520" s="52"/>
      <c r="AE520" s="58"/>
      <c r="AF520" s="58" t="s">
        <v>61</v>
      </c>
      <c r="AG520" s="58" t="s">
        <v>61</v>
      </c>
      <c r="AH520" s="863">
        <v>2017</v>
      </c>
      <c r="AI520" s="58"/>
      <c r="AJ520" s="58"/>
      <c r="AK520" s="241" t="s">
        <v>150</v>
      </c>
    </row>
    <row r="521" spans="1:45" hidden="1">
      <c r="A521" s="52" t="s">
        <v>454</v>
      </c>
      <c r="B521" s="58" t="s">
        <v>141</v>
      </c>
      <c r="C521" s="51">
        <v>2017</v>
      </c>
      <c r="D521" s="240" t="s">
        <v>168</v>
      </c>
      <c r="E521" s="52" t="s">
        <v>61</v>
      </c>
      <c r="F521" s="442" t="s">
        <v>61</v>
      </c>
      <c r="G521" s="52" t="s">
        <v>61</v>
      </c>
      <c r="H521" s="241" t="s">
        <v>169</v>
      </c>
      <c r="I521" s="53" t="s">
        <v>61</v>
      </c>
      <c r="J521" s="52" t="s">
        <v>61</v>
      </c>
      <c r="K521" s="52" t="s">
        <v>61</v>
      </c>
      <c r="L521" s="52" t="s">
        <v>61</v>
      </c>
      <c r="M521" s="451" t="s">
        <v>61</v>
      </c>
      <c r="N521" s="52" t="s">
        <v>61</v>
      </c>
      <c r="O521" s="103" t="s">
        <v>61</v>
      </c>
      <c r="P521" s="241" t="s">
        <v>61</v>
      </c>
      <c r="Q521" s="451" t="s">
        <v>61</v>
      </c>
      <c r="R521" s="58" t="s">
        <v>61</v>
      </c>
      <c r="S521" s="52" t="s">
        <v>61</v>
      </c>
      <c r="T521" s="58" t="s">
        <v>61</v>
      </c>
      <c r="U521" s="52" t="s">
        <v>61</v>
      </c>
      <c r="V521" s="58" t="s">
        <v>61</v>
      </c>
      <c r="W521" s="77" t="s">
        <v>61</v>
      </c>
      <c r="X521" s="133" t="s">
        <v>61</v>
      </c>
      <c r="Y521" s="77" t="s">
        <v>61</v>
      </c>
      <c r="Z521" s="133" t="s">
        <v>61</v>
      </c>
      <c r="AA521" s="77" t="s">
        <v>61</v>
      </c>
      <c r="AB521" s="133" t="s">
        <v>61</v>
      </c>
      <c r="AC521" t="s">
        <v>61</v>
      </c>
      <c r="AD521" s="52"/>
      <c r="AE521" s="58"/>
      <c r="AF521" s="58" t="s">
        <v>61</v>
      </c>
      <c r="AG521" s="58" t="s">
        <v>61</v>
      </c>
      <c r="AH521" s="58">
        <v>2018</v>
      </c>
      <c r="AI521" s="58"/>
      <c r="AJ521" s="58"/>
      <c r="AK521" s="241" t="s">
        <v>150</v>
      </c>
    </row>
    <row r="522" spans="1:45" hidden="1">
      <c r="A522" s="52" t="s">
        <v>454</v>
      </c>
      <c r="B522" s="58" t="s">
        <v>141</v>
      </c>
      <c r="C522" s="51">
        <v>2018</v>
      </c>
      <c r="D522" s="240" t="s">
        <v>168</v>
      </c>
      <c r="E522" s="52" t="s">
        <v>61</v>
      </c>
      <c r="F522" s="442" t="s">
        <v>61</v>
      </c>
      <c r="G522" s="52" t="s">
        <v>61</v>
      </c>
      <c r="H522" s="241" t="s">
        <v>169</v>
      </c>
      <c r="I522" s="53" t="s">
        <v>61</v>
      </c>
      <c r="J522" s="52" t="s">
        <v>61</v>
      </c>
      <c r="K522" s="52" t="s">
        <v>61</v>
      </c>
      <c r="L522" s="52" t="s">
        <v>61</v>
      </c>
      <c r="M522" s="451" t="s">
        <v>61</v>
      </c>
      <c r="N522" s="52" t="s">
        <v>61</v>
      </c>
      <c r="O522" s="103" t="s">
        <v>61</v>
      </c>
      <c r="P522" s="241" t="s">
        <v>61</v>
      </c>
      <c r="Q522" s="451" t="s">
        <v>61</v>
      </c>
      <c r="R522" s="58" t="s">
        <v>61</v>
      </c>
      <c r="S522" s="52" t="s">
        <v>61</v>
      </c>
      <c r="T522" s="58" t="s">
        <v>61</v>
      </c>
      <c r="U522" s="52" t="s">
        <v>61</v>
      </c>
      <c r="V522" s="58" t="s">
        <v>61</v>
      </c>
      <c r="W522" s="77" t="s">
        <v>61</v>
      </c>
      <c r="X522" s="133" t="s">
        <v>61</v>
      </c>
      <c r="Y522" s="77" t="s">
        <v>61</v>
      </c>
      <c r="Z522" s="133" t="s">
        <v>61</v>
      </c>
      <c r="AA522" s="77" t="s">
        <v>61</v>
      </c>
      <c r="AB522" s="133" t="s">
        <v>61</v>
      </c>
      <c r="AC522" t="s">
        <v>61</v>
      </c>
      <c r="AD522" s="52"/>
      <c r="AE522" s="58"/>
      <c r="AF522" s="58" t="s">
        <v>61</v>
      </c>
      <c r="AG522" s="58" t="s">
        <v>61</v>
      </c>
      <c r="AH522" s="58">
        <v>2019</v>
      </c>
      <c r="AI522" s="58"/>
      <c r="AJ522" s="58"/>
      <c r="AK522" s="241" t="s">
        <v>150</v>
      </c>
    </row>
    <row r="523" spans="1:45" hidden="1">
      <c r="A523" s="52" t="s">
        <v>454</v>
      </c>
      <c r="B523" s="58" t="s">
        <v>141</v>
      </c>
      <c r="C523" s="51">
        <v>2019</v>
      </c>
      <c r="D523" s="240" t="s">
        <v>142</v>
      </c>
      <c r="E523" s="104" t="s">
        <v>168</v>
      </c>
      <c r="F523" s="442" t="s">
        <v>61</v>
      </c>
      <c r="G523" s="52" t="s">
        <v>174</v>
      </c>
      <c r="H523" s="241" t="s">
        <v>231</v>
      </c>
      <c r="I523" s="53" t="s">
        <v>61</v>
      </c>
      <c r="J523" s="81" t="s">
        <v>172</v>
      </c>
      <c r="K523" s="81" t="s">
        <v>61</v>
      </c>
      <c r="L523" s="81" t="s">
        <v>61</v>
      </c>
      <c r="M523" s="81" t="s">
        <v>61</v>
      </c>
      <c r="N523" s="81" t="s">
        <v>61</v>
      </c>
      <c r="O523" s="81" t="s">
        <v>61</v>
      </c>
      <c r="P523" s="836" t="s">
        <v>61</v>
      </c>
      <c r="Q523" s="81" t="s">
        <v>61</v>
      </c>
      <c r="R523" s="82" t="s">
        <v>61</v>
      </c>
      <c r="S523" s="235" t="s">
        <v>61</v>
      </c>
      <c r="T523" s="644" t="s">
        <v>61</v>
      </c>
      <c r="U523" s="235" t="s">
        <v>61</v>
      </c>
      <c r="V523" s="82" t="s">
        <v>61</v>
      </c>
      <c r="W523" s="799" t="s">
        <v>61</v>
      </c>
      <c r="X523" s="643" t="s">
        <v>61</v>
      </c>
      <c r="Y523" s="799" t="s">
        <v>61</v>
      </c>
      <c r="Z523" s="643" t="s">
        <v>61</v>
      </c>
      <c r="AA523" s="799" t="s">
        <v>61</v>
      </c>
      <c r="AB523" s="643" t="s">
        <v>61</v>
      </c>
      <c r="AC523" t="s">
        <v>61</v>
      </c>
      <c r="AD523" s="81"/>
      <c r="AE523" s="82"/>
      <c r="AF523" s="58" t="s">
        <v>61</v>
      </c>
      <c r="AG523" s="82" t="s">
        <v>61</v>
      </c>
      <c r="AH523" s="58">
        <v>2020</v>
      </c>
      <c r="AI523" s="58"/>
      <c r="AJ523" s="58"/>
      <c r="AK523" s="241" t="s">
        <v>150</v>
      </c>
    </row>
    <row r="524" spans="1:45" hidden="1">
      <c r="A524" s="52" t="s">
        <v>454</v>
      </c>
      <c r="B524" s="58" t="s">
        <v>141</v>
      </c>
      <c r="C524" s="51">
        <v>2020</v>
      </c>
      <c r="D524" s="240" t="s">
        <v>142</v>
      </c>
      <c r="E524" s="104" t="s">
        <v>168</v>
      </c>
      <c r="F524" s="442" t="s">
        <v>61</v>
      </c>
      <c r="G524" s="52" t="s">
        <v>174</v>
      </c>
      <c r="H524" s="241" t="s">
        <v>231</v>
      </c>
      <c r="I524" s="53" t="s">
        <v>61</v>
      </c>
      <c r="J524" s="81" t="s">
        <v>172</v>
      </c>
      <c r="K524" s="81" t="s">
        <v>61</v>
      </c>
      <c r="L524" s="81" t="s">
        <v>61</v>
      </c>
      <c r="M524" s="81" t="s">
        <v>61</v>
      </c>
      <c r="N524" s="81" t="s">
        <v>61</v>
      </c>
      <c r="O524" s="81" t="s">
        <v>61</v>
      </c>
      <c r="P524" s="836" t="s">
        <v>61</v>
      </c>
      <c r="Q524" s="81" t="s">
        <v>61</v>
      </c>
      <c r="R524" s="82" t="s">
        <v>61</v>
      </c>
      <c r="S524" s="235" t="s">
        <v>61</v>
      </c>
      <c r="T524" s="644" t="s">
        <v>61</v>
      </c>
      <c r="U524" s="235" t="s">
        <v>61</v>
      </c>
      <c r="V524" s="82" t="s">
        <v>61</v>
      </c>
      <c r="W524" s="799" t="s">
        <v>61</v>
      </c>
      <c r="X524" s="643" t="s">
        <v>61</v>
      </c>
      <c r="Y524" s="799" t="s">
        <v>61</v>
      </c>
      <c r="Z524" s="643" t="s">
        <v>61</v>
      </c>
      <c r="AA524" s="799" t="s">
        <v>61</v>
      </c>
      <c r="AB524" s="643" t="s">
        <v>61</v>
      </c>
      <c r="AC524" t="s">
        <v>61</v>
      </c>
      <c r="AD524" s="81"/>
      <c r="AE524" s="82"/>
      <c r="AF524" s="58" t="s">
        <v>61</v>
      </c>
      <c r="AG524" s="82" t="s">
        <v>61</v>
      </c>
      <c r="AH524" s="58">
        <v>2021</v>
      </c>
      <c r="AI524" s="58"/>
      <c r="AJ524" s="58"/>
      <c r="AK524" s="241" t="s">
        <v>150</v>
      </c>
    </row>
    <row r="525" spans="1:45" hidden="1">
      <c r="A525" s="52" t="s">
        <v>454</v>
      </c>
      <c r="B525" s="58" t="s">
        <v>141</v>
      </c>
      <c r="C525" s="51">
        <v>2021</v>
      </c>
      <c r="D525" s="240" t="s">
        <v>142</v>
      </c>
      <c r="E525" s="104" t="s">
        <v>168</v>
      </c>
      <c r="F525" s="442" t="s">
        <v>61</v>
      </c>
      <c r="G525" s="52" t="s">
        <v>174</v>
      </c>
      <c r="H525" s="241" t="s">
        <v>455</v>
      </c>
      <c r="I525" s="53" t="s">
        <v>61</v>
      </c>
      <c r="J525" s="81" t="s">
        <v>172</v>
      </c>
      <c r="K525" s="81" t="s">
        <v>61</v>
      </c>
      <c r="L525" s="81" t="s">
        <v>61</v>
      </c>
      <c r="M525" s="81" t="s">
        <v>61</v>
      </c>
      <c r="N525" s="81" t="s">
        <v>61</v>
      </c>
      <c r="O525" s="81" t="s">
        <v>61</v>
      </c>
      <c r="P525" s="836" t="s">
        <v>61</v>
      </c>
      <c r="Q525" s="81" t="s">
        <v>61</v>
      </c>
      <c r="R525" s="82" t="s">
        <v>61</v>
      </c>
      <c r="S525" s="235" t="s">
        <v>61</v>
      </c>
      <c r="T525" s="644" t="s">
        <v>61</v>
      </c>
      <c r="U525" s="235" t="s">
        <v>61</v>
      </c>
      <c r="V525" s="82" t="s">
        <v>61</v>
      </c>
      <c r="W525" s="799" t="s">
        <v>61</v>
      </c>
      <c r="X525" s="643" t="s">
        <v>61</v>
      </c>
      <c r="Y525" s="799" t="s">
        <v>61</v>
      </c>
      <c r="Z525" s="643" t="s">
        <v>61</v>
      </c>
      <c r="AA525" s="799" t="s">
        <v>61</v>
      </c>
      <c r="AB525" s="643" t="s">
        <v>61</v>
      </c>
      <c r="AC525" t="s">
        <v>61</v>
      </c>
      <c r="AD525" s="81"/>
      <c r="AE525" s="82"/>
      <c r="AF525" s="58" t="s">
        <v>61</v>
      </c>
      <c r="AG525" s="82" t="s">
        <v>61</v>
      </c>
      <c r="AH525" s="58">
        <v>2022</v>
      </c>
      <c r="AI525" s="58"/>
      <c r="AJ525" s="58"/>
      <c r="AK525" s="241" t="s">
        <v>150</v>
      </c>
    </row>
    <row r="526" spans="1:45" hidden="1">
      <c r="A526" s="52" t="s">
        <v>454</v>
      </c>
      <c r="B526" s="58" t="s">
        <v>141</v>
      </c>
      <c r="C526" s="51">
        <v>2022</v>
      </c>
      <c r="D526" s="240" t="s">
        <v>142</v>
      </c>
      <c r="E526" s="104" t="s">
        <v>168</v>
      </c>
      <c r="F526" s="442" t="s">
        <v>61</v>
      </c>
      <c r="G526" s="52" t="s">
        <v>174</v>
      </c>
      <c r="H526" s="241" t="s">
        <v>456</v>
      </c>
      <c r="I526" s="53" t="s">
        <v>61</v>
      </c>
      <c r="J526" s="81" t="s">
        <v>172</v>
      </c>
      <c r="K526" s="81" t="s">
        <v>61</v>
      </c>
      <c r="L526" s="81" t="s">
        <v>61</v>
      </c>
      <c r="M526" s="81" t="s">
        <v>61</v>
      </c>
      <c r="N526" s="81" t="s">
        <v>61</v>
      </c>
      <c r="O526" s="81" t="s">
        <v>61</v>
      </c>
      <c r="P526" s="836" t="s">
        <v>61</v>
      </c>
      <c r="Q526" s="81" t="s">
        <v>61</v>
      </c>
      <c r="R526" s="82" t="s">
        <v>61</v>
      </c>
      <c r="S526" s="235" t="s">
        <v>61</v>
      </c>
      <c r="T526" s="644" t="s">
        <v>61</v>
      </c>
      <c r="U526" s="235" t="s">
        <v>61</v>
      </c>
      <c r="V526" s="82" t="s">
        <v>61</v>
      </c>
      <c r="W526" s="784" t="s">
        <v>61</v>
      </c>
      <c r="X526" s="568" t="s">
        <v>61</v>
      </c>
      <c r="Y526" s="784" t="s">
        <v>61</v>
      </c>
      <c r="Z526" s="568" t="s">
        <v>61</v>
      </c>
      <c r="AA526" s="784" t="s">
        <v>61</v>
      </c>
      <c r="AB526" s="568" t="s">
        <v>61</v>
      </c>
      <c r="AC526" t="s">
        <v>61</v>
      </c>
      <c r="AD526" s="81"/>
      <c r="AE526" s="82"/>
      <c r="AF526" s="58" t="s">
        <v>61</v>
      </c>
      <c r="AG526" s="82" t="s">
        <v>61</v>
      </c>
      <c r="AH526" s="58">
        <v>2023</v>
      </c>
      <c r="AI526" s="58"/>
      <c r="AJ526" s="58"/>
      <c r="AK526" s="241" t="s">
        <v>150</v>
      </c>
    </row>
    <row r="527" spans="1:45" s="11" customFormat="1" hidden="1">
      <c r="A527" s="96" t="s">
        <v>454</v>
      </c>
      <c r="B527" s="95" t="s">
        <v>141</v>
      </c>
      <c r="C527" s="47">
        <v>2023</v>
      </c>
      <c r="D527" s="867" t="s">
        <v>142</v>
      </c>
      <c r="E527" s="216" t="s">
        <v>168</v>
      </c>
      <c r="F527" s="671" t="s">
        <v>61</v>
      </c>
      <c r="G527" s="96" t="s">
        <v>174</v>
      </c>
      <c r="H527" s="868" t="s">
        <v>456</v>
      </c>
      <c r="I527" s="55" t="s">
        <v>61</v>
      </c>
      <c r="J527" s="237" t="s">
        <v>348</v>
      </c>
      <c r="K527" s="679" t="s">
        <v>61</v>
      </c>
      <c r="L527" s="679" t="s">
        <v>61</v>
      </c>
      <c r="M527" s="216" t="s">
        <v>61</v>
      </c>
      <c r="N527" s="216" t="s">
        <v>61</v>
      </c>
      <c r="O527" s="216" t="s">
        <v>61</v>
      </c>
      <c r="P527" s="871" t="s">
        <v>61</v>
      </c>
      <c r="Q527" s="216" t="s">
        <v>61</v>
      </c>
      <c r="R527" s="215" t="s">
        <v>61</v>
      </c>
      <c r="S527" s="237" t="s">
        <v>61</v>
      </c>
      <c r="T527" s="645" t="s">
        <v>61</v>
      </c>
      <c r="U527" s="237" t="s">
        <v>61</v>
      </c>
      <c r="V527" s="215" t="s">
        <v>61</v>
      </c>
      <c r="W527" s="877" t="s">
        <v>61</v>
      </c>
      <c r="X527" s="681" t="s">
        <v>61</v>
      </c>
      <c r="Y527" s="877" t="s">
        <v>61</v>
      </c>
      <c r="Z527" s="681" t="s">
        <v>61</v>
      </c>
      <c r="AA527" s="877" t="s">
        <v>61</v>
      </c>
      <c r="AB527" s="681" t="s">
        <v>61</v>
      </c>
      <c r="AC527" s="11" t="s">
        <v>61</v>
      </c>
      <c r="AD527" s="237"/>
      <c r="AE527" s="645"/>
      <c r="AF527" s="95" t="s">
        <v>61</v>
      </c>
      <c r="AG527" s="215" t="s">
        <v>61</v>
      </c>
      <c r="AH527" s="95">
        <v>2023</v>
      </c>
      <c r="AI527" s="95"/>
      <c r="AJ527" s="95"/>
      <c r="AK527" s="868" t="s">
        <v>165</v>
      </c>
      <c r="AL527" s="12"/>
      <c r="AM527" s="12"/>
      <c r="AN527" s="12"/>
      <c r="AO527" s="12"/>
      <c r="AQ527" s="12"/>
      <c r="AS527" s="12"/>
    </row>
    <row r="528" spans="1:45" hidden="1">
      <c r="A528" s="52" t="s">
        <v>38</v>
      </c>
      <c r="B528" s="58" t="s">
        <v>167</v>
      </c>
      <c r="C528" s="51">
        <v>2016</v>
      </c>
      <c r="D528" s="240" t="s">
        <v>168</v>
      </c>
      <c r="E528" s="52" t="s">
        <v>61</v>
      </c>
      <c r="F528" s="442" t="s">
        <v>61</v>
      </c>
      <c r="G528" s="52" t="s">
        <v>61</v>
      </c>
      <c r="H528" s="241" t="s">
        <v>169</v>
      </c>
      <c r="I528" s="53" t="s">
        <v>61</v>
      </c>
      <c r="J528" s="52" t="s">
        <v>61</v>
      </c>
      <c r="K528" s="52" t="s">
        <v>61</v>
      </c>
      <c r="L528" s="52" t="s">
        <v>61</v>
      </c>
      <c r="M528" s="451" t="s">
        <v>61</v>
      </c>
      <c r="N528" s="52" t="s">
        <v>61</v>
      </c>
      <c r="O528" s="103" t="s">
        <v>61</v>
      </c>
      <c r="P528" s="241" t="s">
        <v>61</v>
      </c>
      <c r="Q528" s="451" t="s">
        <v>61</v>
      </c>
      <c r="R528" s="58" t="s">
        <v>61</v>
      </c>
      <c r="S528" s="52" t="s">
        <v>61</v>
      </c>
      <c r="T528" s="58" t="s">
        <v>61</v>
      </c>
      <c r="U528" s="52" t="s">
        <v>61</v>
      </c>
      <c r="V528" s="58" t="s">
        <v>61</v>
      </c>
      <c r="W528" s="77" t="s">
        <v>61</v>
      </c>
      <c r="X528" s="133" t="s">
        <v>61</v>
      </c>
      <c r="Y528" s="77" t="s">
        <v>61</v>
      </c>
      <c r="Z528" s="133" t="s">
        <v>61</v>
      </c>
      <c r="AA528" s="77" t="s">
        <v>61</v>
      </c>
      <c r="AB528" s="133" t="s">
        <v>61</v>
      </c>
      <c r="AC528" t="s">
        <v>61</v>
      </c>
      <c r="AD528" s="52"/>
      <c r="AE528" s="58"/>
      <c r="AF528" s="58" t="s">
        <v>61</v>
      </c>
      <c r="AG528" s="58" t="s">
        <v>61</v>
      </c>
      <c r="AH528" s="863">
        <v>2017</v>
      </c>
      <c r="AI528" s="58"/>
      <c r="AJ528" s="58"/>
      <c r="AK528" s="241" t="s">
        <v>150</v>
      </c>
    </row>
    <row r="529" spans="1:45" hidden="1">
      <c r="A529" s="52" t="s">
        <v>38</v>
      </c>
      <c r="B529" s="58" t="s">
        <v>167</v>
      </c>
      <c r="C529" s="51">
        <v>2017</v>
      </c>
      <c r="D529" s="240" t="s">
        <v>168</v>
      </c>
      <c r="E529" s="52" t="s">
        <v>61</v>
      </c>
      <c r="F529" s="442" t="s">
        <v>61</v>
      </c>
      <c r="G529" s="52" t="s">
        <v>61</v>
      </c>
      <c r="H529" s="241" t="s">
        <v>169</v>
      </c>
      <c r="I529" s="53" t="s">
        <v>61</v>
      </c>
      <c r="J529" s="52" t="s">
        <v>61</v>
      </c>
      <c r="K529" s="52" t="s">
        <v>61</v>
      </c>
      <c r="L529" s="52" t="s">
        <v>61</v>
      </c>
      <c r="M529" s="451" t="s">
        <v>61</v>
      </c>
      <c r="N529" s="52" t="s">
        <v>61</v>
      </c>
      <c r="O529" s="103" t="s">
        <v>61</v>
      </c>
      <c r="P529" s="241" t="s">
        <v>61</v>
      </c>
      <c r="Q529" s="451" t="s">
        <v>61</v>
      </c>
      <c r="R529" s="58" t="s">
        <v>61</v>
      </c>
      <c r="S529" s="52" t="s">
        <v>61</v>
      </c>
      <c r="T529" s="58" t="s">
        <v>61</v>
      </c>
      <c r="U529" s="52" t="s">
        <v>61</v>
      </c>
      <c r="V529" s="58" t="s">
        <v>61</v>
      </c>
      <c r="W529" s="77" t="s">
        <v>61</v>
      </c>
      <c r="X529" s="133" t="s">
        <v>61</v>
      </c>
      <c r="Y529" s="77" t="s">
        <v>61</v>
      </c>
      <c r="Z529" s="133" t="s">
        <v>61</v>
      </c>
      <c r="AA529" s="77" t="s">
        <v>61</v>
      </c>
      <c r="AB529" s="133" t="s">
        <v>61</v>
      </c>
      <c r="AC529" t="s">
        <v>61</v>
      </c>
      <c r="AD529" s="52"/>
      <c r="AE529" s="58"/>
      <c r="AF529" s="58" t="s">
        <v>61</v>
      </c>
      <c r="AG529" s="58" t="s">
        <v>61</v>
      </c>
      <c r="AH529" s="58">
        <v>2018</v>
      </c>
      <c r="AI529" s="58"/>
      <c r="AJ529" s="58"/>
      <c r="AK529" s="241" t="s">
        <v>150</v>
      </c>
    </row>
    <row r="530" spans="1:45" hidden="1">
      <c r="A530" s="52" t="s">
        <v>38</v>
      </c>
      <c r="B530" s="58" t="s">
        <v>167</v>
      </c>
      <c r="C530" s="51">
        <v>2018</v>
      </c>
      <c r="D530" s="240" t="s">
        <v>168</v>
      </c>
      <c r="E530" s="52" t="s">
        <v>61</v>
      </c>
      <c r="F530" s="442" t="s">
        <v>61</v>
      </c>
      <c r="G530" s="52" t="s">
        <v>61</v>
      </c>
      <c r="H530" s="241" t="s">
        <v>169</v>
      </c>
      <c r="I530" s="53" t="s">
        <v>61</v>
      </c>
      <c r="J530" s="52" t="s">
        <v>61</v>
      </c>
      <c r="K530" s="52" t="s">
        <v>61</v>
      </c>
      <c r="L530" s="52" t="s">
        <v>61</v>
      </c>
      <c r="M530" s="451" t="s">
        <v>61</v>
      </c>
      <c r="N530" s="52" t="s">
        <v>61</v>
      </c>
      <c r="O530" s="103" t="s">
        <v>61</v>
      </c>
      <c r="P530" s="241" t="s">
        <v>61</v>
      </c>
      <c r="Q530" s="451" t="s">
        <v>61</v>
      </c>
      <c r="R530" s="58" t="s">
        <v>61</v>
      </c>
      <c r="S530" s="52" t="s">
        <v>61</v>
      </c>
      <c r="T530" s="58" t="s">
        <v>61</v>
      </c>
      <c r="U530" s="52" t="s">
        <v>61</v>
      </c>
      <c r="V530" s="58" t="s">
        <v>61</v>
      </c>
      <c r="W530" s="77" t="s">
        <v>61</v>
      </c>
      <c r="X530" s="133" t="s">
        <v>61</v>
      </c>
      <c r="Y530" s="77" t="s">
        <v>61</v>
      </c>
      <c r="Z530" s="133" t="s">
        <v>61</v>
      </c>
      <c r="AA530" s="77" t="s">
        <v>61</v>
      </c>
      <c r="AB530" s="133" t="s">
        <v>61</v>
      </c>
      <c r="AC530" t="s">
        <v>61</v>
      </c>
      <c r="AD530" s="52"/>
      <c r="AE530" s="58"/>
      <c r="AF530" s="58" t="s">
        <v>61</v>
      </c>
      <c r="AG530" s="58" t="s">
        <v>61</v>
      </c>
      <c r="AH530" s="58">
        <v>2019</v>
      </c>
      <c r="AI530" s="58"/>
      <c r="AJ530" s="58"/>
      <c r="AK530" s="241" t="s">
        <v>150</v>
      </c>
    </row>
    <row r="531" spans="1:45" hidden="1">
      <c r="A531" s="52" t="s">
        <v>38</v>
      </c>
      <c r="B531" s="58" t="s">
        <v>167</v>
      </c>
      <c r="C531" s="51">
        <v>2019</v>
      </c>
      <c r="D531" s="240" t="s">
        <v>168</v>
      </c>
      <c r="E531" s="52" t="s">
        <v>61</v>
      </c>
      <c r="F531" s="442" t="s">
        <v>61</v>
      </c>
      <c r="G531" s="52" t="s">
        <v>61</v>
      </c>
      <c r="H531" s="241" t="s">
        <v>169</v>
      </c>
      <c r="I531" s="53" t="s">
        <v>61</v>
      </c>
      <c r="J531" s="52" t="s">
        <v>61</v>
      </c>
      <c r="K531" s="52" t="s">
        <v>61</v>
      </c>
      <c r="L531" s="52" t="s">
        <v>61</v>
      </c>
      <c r="M531" s="451" t="s">
        <v>61</v>
      </c>
      <c r="N531" s="52" t="s">
        <v>61</v>
      </c>
      <c r="O531" s="103" t="s">
        <v>61</v>
      </c>
      <c r="P531" s="241" t="s">
        <v>61</v>
      </c>
      <c r="Q531" s="451" t="s">
        <v>61</v>
      </c>
      <c r="R531" s="58" t="s">
        <v>61</v>
      </c>
      <c r="S531" s="52" t="s">
        <v>61</v>
      </c>
      <c r="T531" s="58" t="s">
        <v>61</v>
      </c>
      <c r="U531" s="52" t="s">
        <v>61</v>
      </c>
      <c r="V531" s="58" t="s">
        <v>61</v>
      </c>
      <c r="W531" s="77" t="s">
        <v>61</v>
      </c>
      <c r="X531" s="133" t="s">
        <v>61</v>
      </c>
      <c r="Y531" s="77" t="s">
        <v>61</v>
      </c>
      <c r="Z531" s="133" t="s">
        <v>61</v>
      </c>
      <c r="AA531" s="77" t="s">
        <v>61</v>
      </c>
      <c r="AB531" s="133" t="s">
        <v>61</v>
      </c>
      <c r="AC531" t="s">
        <v>61</v>
      </c>
      <c r="AD531" s="52"/>
      <c r="AE531" s="58"/>
      <c r="AF531" s="58" t="s">
        <v>61</v>
      </c>
      <c r="AG531" s="58" t="s">
        <v>61</v>
      </c>
      <c r="AH531" s="58">
        <v>2020</v>
      </c>
      <c r="AI531" s="58"/>
      <c r="AJ531" s="58"/>
      <c r="AK531" s="241" t="s">
        <v>150</v>
      </c>
    </row>
    <row r="532" spans="1:45" hidden="1">
      <c r="A532" s="52" t="s">
        <v>38</v>
      </c>
      <c r="B532" s="58" t="s">
        <v>167</v>
      </c>
      <c r="C532" s="51">
        <v>2020</v>
      </c>
      <c r="D532" s="240" t="s">
        <v>142</v>
      </c>
      <c r="E532" s="99" t="s">
        <v>427</v>
      </c>
      <c r="F532" s="442" t="s">
        <v>61</v>
      </c>
      <c r="G532" s="52" t="s">
        <v>204</v>
      </c>
      <c r="H532" s="241" t="s">
        <v>144</v>
      </c>
      <c r="I532" s="53" t="s">
        <v>61</v>
      </c>
      <c r="J532" s="99" t="s">
        <v>61</v>
      </c>
      <c r="K532" s="99" t="s">
        <v>61</v>
      </c>
      <c r="L532" s="99" t="s">
        <v>61</v>
      </c>
      <c r="M532" s="797" t="s">
        <v>61</v>
      </c>
      <c r="N532" s="99" t="s">
        <v>61</v>
      </c>
      <c r="O532" s="798" t="s">
        <v>61</v>
      </c>
      <c r="P532" s="685" t="s">
        <v>61</v>
      </c>
      <c r="Q532" s="797" t="s">
        <v>61</v>
      </c>
      <c r="R532" s="116" t="s">
        <v>61</v>
      </c>
      <c r="S532" s="99" t="s">
        <v>61</v>
      </c>
      <c r="T532" s="116" t="s">
        <v>61</v>
      </c>
      <c r="U532" s="99" t="s">
        <v>61</v>
      </c>
      <c r="V532" s="116" t="s">
        <v>61</v>
      </c>
      <c r="W532" s="799" t="s">
        <v>61</v>
      </c>
      <c r="X532" s="643" t="s">
        <v>61</v>
      </c>
      <c r="Y532" s="799" t="s">
        <v>61</v>
      </c>
      <c r="Z532" s="643" t="s">
        <v>61</v>
      </c>
      <c r="AA532" s="799" t="s">
        <v>61</v>
      </c>
      <c r="AB532" s="643" t="s">
        <v>61</v>
      </c>
      <c r="AC532" t="s">
        <v>61</v>
      </c>
      <c r="AD532" s="99"/>
      <c r="AE532" s="116"/>
      <c r="AF532" s="58" t="s">
        <v>61</v>
      </c>
      <c r="AG532" s="116" t="s">
        <v>61</v>
      </c>
      <c r="AH532" s="58">
        <v>2021</v>
      </c>
      <c r="AI532" s="58"/>
      <c r="AJ532" s="58"/>
      <c r="AK532" s="241" t="s">
        <v>150</v>
      </c>
    </row>
    <row r="533" spans="1:45" hidden="1">
      <c r="A533" s="52" t="s">
        <v>38</v>
      </c>
      <c r="B533" s="58" t="s">
        <v>167</v>
      </c>
      <c r="C533" s="51">
        <v>2021</v>
      </c>
      <c r="D533" s="240" t="s">
        <v>142</v>
      </c>
      <c r="E533" s="99" t="s">
        <v>427</v>
      </c>
      <c r="F533" s="442" t="s">
        <v>61</v>
      </c>
      <c r="G533" s="52" t="s">
        <v>204</v>
      </c>
      <c r="H533" s="241" t="s">
        <v>144</v>
      </c>
      <c r="I533" s="53" t="s">
        <v>61</v>
      </c>
      <c r="J533" s="99" t="s">
        <v>61</v>
      </c>
      <c r="K533" s="99" t="s">
        <v>61</v>
      </c>
      <c r="L533" s="99" t="s">
        <v>61</v>
      </c>
      <c r="M533" s="797" t="s">
        <v>61</v>
      </c>
      <c r="N533" s="99" t="s">
        <v>61</v>
      </c>
      <c r="O533" s="798" t="s">
        <v>61</v>
      </c>
      <c r="P533" s="685" t="s">
        <v>61</v>
      </c>
      <c r="Q533" s="797" t="s">
        <v>61</v>
      </c>
      <c r="R533" s="116" t="s">
        <v>61</v>
      </c>
      <c r="S533" s="99" t="s">
        <v>61</v>
      </c>
      <c r="T533" s="116" t="s">
        <v>61</v>
      </c>
      <c r="U533" s="99" t="s">
        <v>61</v>
      </c>
      <c r="V533" s="116" t="s">
        <v>61</v>
      </c>
      <c r="W533" s="799" t="s">
        <v>61</v>
      </c>
      <c r="X533" s="643" t="s">
        <v>61</v>
      </c>
      <c r="Y533" s="799" t="s">
        <v>61</v>
      </c>
      <c r="Z533" s="643" t="s">
        <v>61</v>
      </c>
      <c r="AA533" s="799" t="s">
        <v>61</v>
      </c>
      <c r="AB533" s="643" t="s">
        <v>61</v>
      </c>
      <c r="AC533" t="s">
        <v>61</v>
      </c>
      <c r="AD533" s="99"/>
      <c r="AE533" s="116"/>
      <c r="AF533" s="58" t="s">
        <v>61</v>
      </c>
      <c r="AG533" s="116" t="s">
        <v>61</v>
      </c>
      <c r="AH533" s="58">
        <v>2022</v>
      </c>
      <c r="AI533" s="58"/>
      <c r="AJ533" s="58"/>
      <c r="AK533" s="241" t="s">
        <v>150</v>
      </c>
    </row>
    <row r="534" spans="1:45" hidden="1">
      <c r="A534" s="52" t="s">
        <v>38</v>
      </c>
      <c r="B534" s="58" t="s">
        <v>167</v>
      </c>
      <c r="C534" s="51">
        <v>2022</v>
      </c>
      <c r="D534" s="240" t="s">
        <v>142</v>
      </c>
      <c r="E534" s="52" t="s">
        <v>142</v>
      </c>
      <c r="F534" s="442" t="s">
        <v>163</v>
      </c>
      <c r="G534" s="52" t="s">
        <v>204</v>
      </c>
      <c r="H534" s="241" t="s">
        <v>261</v>
      </c>
      <c r="I534" s="53" t="s">
        <v>145</v>
      </c>
      <c r="J534" s="73"/>
      <c r="K534" s="650" t="s">
        <v>457</v>
      </c>
      <c r="L534" s="158">
        <v>44805</v>
      </c>
      <c r="M534" s="73">
        <v>4300000</v>
      </c>
      <c r="N534" s="73">
        <v>3864000</v>
      </c>
      <c r="O534" s="67">
        <f>N534/M534</f>
        <v>0.89860465116279065</v>
      </c>
      <c r="P534" s="241" t="s">
        <v>458</v>
      </c>
      <c r="Q534" s="490">
        <v>1289000</v>
      </c>
      <c r="R534" s="63">
        <v>0.33</v>
      </c>
      <c r="S534" s="490">
        <v>783000</v>
      </c>
      <c r="T534" s="63">
        <v>0.2</v>
      </c>
      <c r="U534" s="490">
        <v>1792000</v>
      </c>
      <c r="V534" s="63">
        <v>0.46</v>
      </c>
      <c r="W534" s="77">
        <v>1094000</v>
      </c>
      <c r="X534" s="133">
        <v>0.28000000000000003</v>
      </c>
      <c r="Y534" s="77">
        <v>195000</v>
      </c>
      <c r="Z534" s="133">
        <v>0.05</v>
      </c>
      <c r="AA534" s="77">
        <v>0</v>
      </c>
      <c r="AB534" s="133">
        <v>0</v>
      </c>
      <c r="AC534" t="s">
        <v>161</v>
      </c>
      <c r="AD534" s="52"/>
      <c r="AE534" s="58"/>
      <c r="AF534" s="58" t="s">
        <v>149</v>
      </c>
      <c r="AH534" s="58">
        <v>2023</v>
      </c>
      <c r="AI534" s="58" t="s">
        <v>162</v>
      </c>
      <c r="AJ534" s="58"/>
      <c r="AK534" s="241" t="s">
        <v>150</v>
      </c>
      <c r="AR534" t="e">
        <f>Y534-Y531</f>
        <v>#VALUE!</v>
      </c>
    </row>
    <row r="535" spans="1:45" s="11" customFormat="1" hidden="1">
      <c r="A535" s="96" t="s">
        <v>38</v>
      </c>
      <c r="B535" s="95" t="s">
        <v>167</v>
      </c>
      <c r="C535" s="47">
        <v>2023</v>
      </c>
      <c r="D535" s="867" t="s">
        <v>142</v>
      </c>
      <c r="E535" s="197" t="s">
        <v>142</v>
      </c>
      <c r="F535" s="671" t="s">
        <v>142</v>
      </c>
      <c r="G535" s="96" t="s">
        <v>143</v>
      </c>
      <c r="H535" s="868" t="s">
        <v>263</v>
      </c>
      <c r="I535" s="55" t="s">
        <v>145</v>
      </c>
      <c r="J535" s="419"/>
      <c r="K535" s="699" t="s">
        <v>457</v>
      </c>
      <c r="L535" s="108">
        <v>44805</v>
      </c>
      <c r="M535" s="419">
        <v>4300000</v>
      </c>
      <c r="N535" s="419">
        <v>3864000</v>
      </c>
      <c r="O535" s="128">
        <v>0.89860465116279065</v>
      </c>
      <c r="P535" s="868" t="s">
        <v>459</v>
      </c>
      <c r="Q535" s="419">
        <v>1461000</v>
      </c>
      <c r="R535" s="148">
        <v>0.38</v>
      </c>
      <c r="S535" s="883">
        <v>783000</v>
      </c>
      <c r="T535" s="148">
        <v>0.2</v>
      </c>
      <c r="U535" s="883">
        <v>1620000</v>
      </c>
      <c r="V535" s="148">
        <v>0.42</v>
      </c>
      <c r="W535" s="694">
        <v>1228000</v>
      </c>
      <c r="X535" s="674">
        <v>0.32</v>
      </c>
      <c r="Y535" s="694">
        <v>233000</v>
      </c>
      <c r="Z535" s="674">
        <v>0.06</v>
      </c>
      <c r="AA535" s="694">
        <v>0</v>
      </c>
      <c r="AB535" s="674">
        <v>0</v>
      </c>
      <c r="AC535" s="11" t="s">
        <v>161</v>
      </c>
      <c r="AD535" s="96"/>
      <c r="AE535" s="95"/>
      <c r="AF535" s="95" t="s">
        <v>149</v>
      </c>
      <c r="AG535" s="12"/>
      <c r="AH535" s="95">
        <v>2023</v>
      </c>
      <c r="AI535" s="95" t="s">
        <v>162</v>
      </c>
      <c r="AJ535" s="95"/>
      <c r="AK535" s="868" t="s">
        <v>165</v>
      </c>
      <c r="AL535" s="12"/>
      <c r="AM535" s="12"/>
      <c r="AN535" s="12"/>
      <c r="AO535" s="12"/>
      <c r="AQ535" s="12"/>
      <c r="AS535" s="12"/>
    </row>
    <row r="536" spans="1:45" hidden="1">
      <c r="A536" s="52" t="s">
        <v>46</v>
      </c>
      <c r="B536" s="58" t="s">
        <v>167</v>
      </c>
      <c r="C536" s="51">
        <v>2016</v>
      </c>
      <c r="D536" s="240" t="s">
        <v>142</v>
      </c>
      <c r="E536" s="104" t="s">
        <v>168</v>
      </c>
      <c r="F536" s="442" t="s">
        <v>61</v>
      </c>
      <c r="G536" s="52" t="s">
        <v>170</v>
      </c>
      <c r="H536" s="241" t="s">
        <v>343</v>
      </c>
      <c r="I536" s="53" t="s">
        <v>61</v>
      </c>
      <c r="J536" s="235" t="s">
        <v>460</v>
      </c>
      <c r="K536" s="657" t="s">
        <v>461</v>
      </c>
      <c r="L536" s="235" t="s">
        <v>61</v>
      </c>
      <c r="M536" s="235" t="s">
        <v>61</v>
      </c>
      <c r="N536" s="235" t="s">
        <v>61</v>
      </c>
      <c r="O536" s="235" t="s">
        <v>61</v>
      </c>
      <c r="P536" s="836" t="s">
        <v>61</v>
      </c>
      <c r="Q536" s="235" t="s">
        <v>61</v>
      </c>
      <c r="R536" s="644" t="s">
        <v>61</v>
      </c>
      <c r="S536" s="235" t="s">
        <v>61</v>
      </c>
      <c r="T536" s="644" t="s">
        <v>61</v>
      </c>
      <c r="U536" s="235" t="s">
        <v>61</v>
      </c>
      <c r="V536" s="644" t="s">
        <v>61</v>
      </c>
      <c r="W536" s="799" t="s">
        <v>61</v>
      </c>
      <c r="X536" s="643" t="s">
        <v>61</v>
      </c>
      <c r="Y536" s="799" t="s">
        <v>61</v>
      </c>
      <c r="Z536" s="643" t="s">
        <v>61</v>
      </c>
      <c r="AA536" s="799" t="s">
        <v>61</v>
      </c>
      <c r="AB536" s="643" t="s">
        <v>61</v>
      </c>
      <c r="AC536" t="s">
        <v>61</v>
      </c>
      <c r="AD536" s="235"/>
      <c r="AE536" s="644"/>
      <c r="AF536" s="58" t="s">
        <v>61</v>
      </c>
      <c r="AG536" s="644" t="s">
        <v>61</v>
      </c>
      <c r="AH536" s="863">
        <v>2017</v>
      </c>
      <c r="AI536" s="58" t="s">
        <v>344</v>
      </c>
      <c r="AJ536" s="58"/>
      <c r="AK536" s="241" t="s">
        <v>150</v>
      </c>
      <c r="AM536" s="1">
        <f>VLOOKUP(A536,'CH1 graphs'!$G$1:$H$49,2,FALSE)</f>
        <v>1</v>
      </c>
    </row>
    <row r="537" spans="1:45" hidden="1">
      <c r="A537" s="52" t="s">
        <v>46</v>
      </c>
      <c r="B537" s="58" t="s">
        <v>167</v>
      </c>
      <c r="C537" s="51">
        <v>2017</v>
      </c>
      <c r="D537" s="240" t="s">
        <v>142</v>
      </c>
      <c r="E537" s="104" t="s">
        <v>168</v>
      </c>
      <c r="F537" s="442" t="s">
        <v>61</v>
      </c>
      <c r="G537" s="52" t="s">
        <v>170</v>
      </c>
      <c r="H537" s="241" t="s">
        <v>171</v>
      </c>
      <c r="I537" s="53" t="s">
        <v>61</v>
      </c>
      <c r="J537" s="235" t="s">
        <v>460</v>
      </c>
      <c r="K537" s="657" t="s">
        <v>462</v>
      </c>
      <c r="L537" s="235" t="s">
        <v>61</v>
      </c>
      <c r="M537" s="235" t="s">
        <v>61</v>
      </c>
      <c r="N537" s="235" t="s">
        <v>61</v>
      </c>
      <c r="O537" s="235" t="s">
        <v>61</v>
      </c>
      <c r="P537" s="836" t="s">
        <v>61</v>
      </c>
      <c r="Q537" s="235" t="s">
        <v>61</v>
      </c>
      <c r="R537" s="644" t="s">
        <v>61</v>
      </c>
      <c r="S537" s="235" t="s">
        <v>61</v>
      </c>
      <c r="T537" s="644" t="s">
        <v>61</v>
      </c>
      <c r="U537" s="235" t="s">
        <v>61</v>
      </c>
      <c r="V537" s="644" t="s">
        <v>61</v>
      </c>
      <c r="W537" s="799" t="s">
        <v>61</v>
      </c>
      <c r="X537" s="643" t="s">
        <v>61</v>
      </c>
      <c r="Y537" s="799" t="s">
        <v>61</v>
      </c>
      <c r="Z537" s="643" t="s">
        <v>61</v>
      </c>
      <c r="AA537" s="799" t="s">
        <v>61</v>
      </c>
      <c r="AB537" s="643" t="s">
        <v>61</v>
      </c>
      <c r="AC537" t="s">
        <v>61</v>
      </c>
      <c r="AD537" s="235"/>
      <c r="AE537" s="644"/>
      <c r="AF537" s="58" t="s">
        <v>61</v>
      </c>
      <c r="AG537" s="644" t="s">
        <v>61</v>
      </c>
      <c r="AH537" s="58">
        <v>2018</v>
      </c>
      <c r="AI537" s="58" t="s">
        <v>344</v>
      </c>
      <c r="AJ537" s="58"/>
      <c r="AK537" s="241" t="s">
        <v>150</v>
      </c>
      <c r="AM537" s="1">
        <f>VLOOKUP(A537,'CH1 graphs'!$G$1:$H$49,2,FALSE)</f>
        <v>1</v>
      </c>
    </row>
    <row r="538" spans="1:45" hidden="1">
      <c r="A538" s="52" t="s">
        <v>46</v>
      </c>
      <c r="B538" s="58" t="s">
        <v>167</v>
      </c>
      <c r="C538" s="51">
        <v>2018</v>
      </c>
      <c r="D538" s="240" t="s">
        <v>142</v>
      </c>
      <c r="E538" s="52" t="s">
        <v>142</v>
      </c>
      <c r="F538" s="442" t="s">
        <v>61</v>
      </c>
      <c r="G538" s="52" t="s">
        <v>170</v>
      </c>
      <c r="H538" s="241" t="s">
        <v>343</v>
      </c>
      <c r="I538" s="53" t="s">
        <v>463</v>
      </c>
      <c r="J538" s="52"/>
      <c r="K538" s="484" t="s">
        <v>464</v>
      </c>
      <c r="L538" s="52"/>
      <c r="M538" s="73">
        <v>1500000</v>
      </c>
      <c r="N538" s="60">
        <v>1500000</v>
      </c>
      <c r="O538" s="61">
        <v>1</v>
      </c>
      <c r="P538" s="241" t="s">
        <v>465</v>
      </c>
      <c r="Q538" s="73">
        <v>502500.00000000006</v>
      </c>
      <c r="R538" s="472">
        <v>0.33500000000000002</v>
      </c>
      <c r="S538" s="73">
        <v>142499.99999999994</v>
      </c>
      <c r="T538" s="63">
        <v>9.4999999999999959E-2</v>
      </c>
      <c r="U538" s="73">
        <v>855000</v>
      </c>
      <c r="V538" s="63">
        <v>0.56999999999999995</v>
      </c>
      <c r="W538" s="77" t="s">
        <v>61</v>
      </c>
      <c r="X538" s="133" t="s">
        <v>61</v>
      </c>
      <c r="Y538" s="77" t="s">
        <v>61</v>
      </c>
      <c r="Z538" s="133" t="s">
        <v>61</v>
      </c>
      <c r="AA538" s="77" t="s">
        <v>61</v>
      </c>
      <c r="AB538" s="133" t="s">
        <v>61</v>
      </c>
      <c r="AC538" t="s">
        <v>148</v>
      </c>
      <c r="AF538" s="58" t="s">
        <v>61</v>
      </c>
      <c r="AG538" s="63"/>
      <c r="AH538" s="58">
        <v>2019</v>
      </c>
      <c r="AI538" s="58" t="s">
        <v>344</v>
      </c>
      <c r="AJ538" s="58"/>
      <c r="AK538" s="241" t="s">
        <v>150</v>
      </c>
      <c r="AM538" s="1">
        <f>VLOOKUP(A538,'CH1 graphs'!$G$1:$H$49,2,FALSE)</f>
        <v>1</v>
      </c>
    </row>
    <row r="539" spans="1:45" hidden="1">
      <c r="A539" s="52" t="s">
        <v>46</v>
      </c>
      <c r="B539" s="58" t="s">
        <v>167</v>
      </c>
      <c r="C539" s="51">
        <v>2019</v>
      </c>
      <c r="D539" s="240" t="s">
        <v>142</v>
      </c>
      <c r="E539" s="52" t="s">
        <v>142</v>
      </c>
      <c r="F539" s="442" t="s">
        <v>61</v>
      </c>
      <c r="G539" s="52" t="s">
        <v>170</v>
      </c>
      <c r="H539" s="241" t="s">
        <v>171</v>
      </c>
      <c r="I539" s="53" t="s">
        <v>463</v>
      </c>
      <c r="J539" s="52"/>
      <c r="K539" s="484"/>
      <c r="L539" s="52"/>
      <c r="M539" s="73">
        <v>916000</v>
      </c>
      <c r="N539" s="60">
        <v>916000</v>
      </c>
      <c r="O539" s="61">
        <v>1</v>
      </c>
      <c r="P539" s="241" t="s">
        <v>466</v>
      </c>
      <c r="Q539" s="73">
        <v>265640</v>
      </c>
      <c r="R539" s="472">
        <v>0.28999999999999998</v>
      </c>
      <c r="S539" s="73">
        <v>73280</v>
      </c>
      <c r="T539" s="63">
        <v>0.08</v>
      </c>
      <c r="U539" s="73">
        <v>577080</v>
      </c>
      <c r="V539" s="63">
        <v>0.63</v>
      </c>
      <c r="W539" s="77" t="s">
        <v>61</v>
      </c>
      <c r="X539" s="133" t="s">
        <v>61</v>
      </c>
      <c r="Y539" s="77" t="s">
        <v>61</v>
      </c>
      <c r="Z539" s="133" t="s">
        <v>61</v>
      </c>
      <c r="AA539" s="77" t="s">
        <v>61</v>
      </c>
      <c r="AB539" s="133" t="s">
        <v>61</v>
      </c>
      <c r="AC539" t="s">
        <v>148</v>
      </c>
      <c r="AF539" s="58" t="s">
        <v>61</v>
      </c>
      <c r="AG539" s="63"/>
      <c r="AH539" s="58">
        <v>2020</v>
      </c>
      <c r="AI539" s="58" t="s">
        <v>344</v>
      </c>
      <c r="AJ539" s="58"/>
      <c r="AK539" s="241" t="s">
        <v>150</v>
      </c>
      <c r="AM539" s="1">
        <f>VLOOKUP(A539,'CH1 graphs'!$G$1:$H$49,2,FALSE)</f>
        <v>1</v>
      </c>
    </row>
    <row r="540" spans="1:45" hidden="1">
      <c r="A540" s="52" t="s">
        <v>46</v>
      </c>
      <c r="B540" s="58" t="s">
        <v>167</v>
      </c>
      <c r="C540" s="51">
        <v>2020</v>
      </c>
      <c r="D540" s="240" t="s">
        <v>142</v>
      </c>
      <c r="E540" s="778" t="s">
        <v>142</v>
      </c>
      <c r="F540" s="442" t="s">
        <v>61</v>
      </c>
      <c r="G540" s="52" t="s">
        <v>143</v>
      </c>
      <c r="H540" s="241" t="s">
        <v>144</v>
      </c>
      <c r="I540" s="53" t="s">
        <v>463</v>
      </c>
      <c r="J540" s="233"/>
      <c r="K540" s="650" t="s">
        <v>467</v>
      </c>
      <c r="L540" s="817">
        <v>44044</v>
      </c>
      <c r="M540" s="73">
        <v>879529</v>
      </c>
      <c r="N540" s="73">
        <v>879529</v>
      </c>
      <c r="O540" s="818">
        <v>1</v>
      </c>
      <c r="P540" s="846">
        <v>44044</v>
      </c>
      <c r="Q540" s="819">
        <v>430969.21</v>
      </c>
      <c r="R540" s="475">
        <v>0.49</v>
      </c>
      <c r="S540" s="716" t="s">
        <v>178</v>
      </c>
      <c r="T540" s="635" t="s">
        <v>203</v>
      </c>
      <c r="U540" s="719">
        <v>448559.79</v>
      </c>
      <c r="V540" s="515">
        <v>0.51</v>
      </c>
      <c r="W540" s="77" t="s">
        <v>61</v>
      </c>
      <c r="X540" s="133" t="s">
        <v>61</v>
      </c>
      <c r="Y540" s="77" t="s">
        <v>61</v>
      </c>
      <c r="Z540" s="133" t="s">
        <v>61</v>
      </c>
      <c r="AA540" s="77" t="s">
        <v>61</v>
      </c>
      <c r="AB540" s="133" t="s">
        <v>61</v>
      </c>
      <c r="AC540" t="s">
        <v>148</v>
      </c>
      <c r="AF540" s="58" t="s">
        <v>61</v>
      </c>
      <c r="AG540" s="470"/>
      <c r="AH540" s="58">
        <v>2021</v>
      </c>
      <c r="AI540" s="58" t="s">
        <v>344</v>
      </c>
      <c r="AJ540" s="58"/>
      <c r="AK540" s="241" t="s">
        <v>150</v>
      </c>
      <c r="AM540" s="1">
        <f>VLOOKUP(A540,'CH1 graphs'!$G$1:$H$49,2,FALSE)</f>
        <v>1</v>
      </c>
    </row>
    <row r="541" spans="1:45" hidden="1">
      <c r="A541" s="52" t="s">
        <v>46</v>
      </c>
      <c r="B541" s="58" t="s">
        <v>167</v>
      </c>
      <c r="C541" s="51">
        <v>2021</v>
      </c>
      <c r="D541" s="240" t="s">
        <v>142</v>
      </c>
      <c r="E541" s="52" t="s">
        <v>142</v>
      </c>
      <c r="F541" s="442" t="s">
        <v>61</v>
      </c>
      <c r="G541" s="52" t="s">
        <v>204</v>
      </c>
      <c r="H541" s="241" t="s">
        <v>468</v>
      </c>
      <c r="I541" s="53" t="s">
        <v>463</v>
      </c>
      <c r="J541" s="52"/>
      <c r="K541" s="484" t="s">
        <v>469</v>
      </c>
      <c r="L541" s="52"/>
      <c r="M541" s="73">
        <v>1500000</v>
      </c>
      <c r="N541" s="73">
        <v>1500000</v>
      </c>
      <c r="O541" s="61">
        <v>1</v>
      </c>
      <c r="P541" s="241" t="s">
        <v>470</v>
      </c>
      <c r="Q541" s="60">
        <v>735000</v>
      </c>
      <c r="R541" s="63">
        <v>0.49</v>
      </c>
      <c r="S541" s="716" t="s">
        <v>178</v>
      </c>
      <c r="T541" s="635" t="s">
        <v>203</v>
      </c>
      <c r="U541" s="719">
        <v>765000</v>
      </c>
      <c r="V541" s="515">
        <v>0.51</v>
      </c>
      <c r="W541" s="77" t="s">
        <v>61</v>
      </c>
      <c r="X541" s="133" t="s">
        <v>61</v>
      </c>
      <c r="Y541" s="77" t="s">
        <v>61</v>
      </c>
      <c r="Z541" s="133" t="s">
        <v>61</v>
      </c>
      <c r="AA541" s="77" t="s">
        <v>61</v>
      </c>
      <c r="AB541" s="133" t="s">
        <v>61</v>
      </c>
      <c r="AC541" t="s">
        <v>148</v>
      </c>
      <c r="AF541" s="58" t="s">
        <v>61</v>
      </c>
      <c r="AG541" s="58"/>
      <c r="AH541" s="58">
        <v>2022</v>
      </c>
      <c r="AI541" s="58" t="s">
        <v>344</v>
      </c>
      <c r="AJ541" s="58"/>
      <c r="AK541" s="241" t="s">
        <v>150</v>
      </c>
      <c r="AM541" s="1">
        <f>VLOOKUP(A541,'CH1 graphs'!$G$1:$H$49,2,FALSE)</f>
        <v>1</v>
      </c>
      <c r="AQ541" s="42"/>
    </row>
    <row r="542" spans="1:45" hidden="1">
      <c r="A542" s="52" t="s">
        <v>46</v>
      </c>
      <c r="B542" s="140" t="s">
        <v>167</v>
      </c>
      <c r="C542" s="51">
        <v>2022</v>
      </c>
      <c r="D542" s="240" t="s">
        <v>142</v>
      </c>
      <c r="E542" s="141" t="s">
        <v>142</v>
      </c>
      <c r="F542" s="442" t="s">
        <v>61</v>
      </c>
      <c r="G542" s="52" t="s">
        <v>204</v>
      </c>
      <c r="H542" s="833" t="s">
        <v>261</v>
      </c>
      <c r="I542" s="53" t="s">
        <v>145</v>
      </c>
      <c r="J542" s="447"/>
      <c r="K542" s="646" t="s">
        <v>457</v>
      </c>
      <c r="L542" s="157">
        <v>44805</v>
      </c>
      <c r="M542" s="447">
        <v>1500000</v>
      </c>
      <c r="N542" s="447">
        <v>1500000</v>
      </c>
      <c r="O542" s="142">
        <v>1</v>
      </c>
      <c r="P542" s="833" t="s">
        <v>458</v>
      </c>
      <c r="Q542" s="493">
        <v>695000</v>
      </c>
      <c r="R542" s="143">
        <v>0.46</v>
      </c>
      <c r="S542" s="493">
        <v>179000</v>
      </c>
      <c r="T542" s="143">
        <v>0.12</v>
      </c>
      <c r="U542" s="493">
        <v>627000</v>
      </c>
      <c r="V542" s="143">
        <v>0.42</v>
      </c>
      <c r="W542" s="806">
        <v>584000</v>
      </c>
      <c r="X542" s="519">
        <v>0.39</v>
      </c>
      <c r="Y542" s="806">
        <v>111000</v>
      </c>
      <c r="Z542" s="519">
        <v>7.0000000000000007E-2</v>
      </c>
      <c r="AA542" s="806">
        <v>0</v>
      </c>
      <c r="AB542" s="519">
        <v>0</v>
      </c>
      <c r="AC542" t="s">
        <v>161</v>
      </c>
      <c r="AD542" s="141"/>
      <c r="AE542" s="140"/>
      <c r="AF542" s="58" t="s">
        <v>149</v>
      </c>
      <c r="AG542" s="860"/>
      <c r="AH542" s="58">
        <v>2023</v>
      </c>
      <c r="AI542" s="140" t="s">
        <v>344</v>
      </c>
      <c r="AJ542" s="140"/>
      <c r="AK542" s="241" t="s">
        <v>150</v>
      </c>
      <c r="AM542" s="1">
        <f>VLOOKUP(A542,'CH1 graphs'!$G$1:$H$49,2,FALSE)</f>
        <v>1</v>
      </c>
      <c r="AP542" s="330">
        <f>Q542-Q541</f>
        <v>-40000</v>
      </c>
      <c r="AQ542" s="42">
        <f>(Q542-Q541)/Q541</f>
        <v>-5.4421768707482991E-2</v>
      </c>
      <c r="AR542" t="e">
        <f>Y542-Y541</f>
        <v>#VALUE!</v>
      </c>
    </row>
    <row r="543" spans="1:45" s="11" customFormat="1" hidden="1">
      <c r="A543" s="96" t="s">
        <v>46</v>
      </c>
      <c r="B543" s="690" t="s">
        <v>167</v>
      </c>
      <c r="C543" s="47">
        <v>2023</v>
      </c>
      <c r="D543" s="867" t="s">
        <v>142</v>
      </c>
      <c r="E543" s="884" t="s">
        <v>142</v>
      </c>
      <c r="F543" s="671" t="s">
        <v>61</v>
      </c>
      <c r="G543" s="96" t="s">
        <v>143</v>
      </c>
      <c r="H543" s="885" t="s">
        <v>263</v>
      </c>
      <c r="I543" s="55" t="s">
        <v>145</v>
      </c>
      <c r="J543" s="691"/>
      <c r="K543" s="698" t="s">
        <v>457</v>
      </c>
      <c r="L543" s="886">
        <v>44805</v>
      </c>
      <c r="M543" s="691">
        <v>1500000</v>
      </c>
      <c r="N543" s="691">
        <v>1500000</v>
      </c>
      <c r="O543" s="887">
        <v>1</v>
      </c>
      <c r="P543" s="885" t="s">
        <v>459</v>
      </c>
      <c r="Q543" s="888">
        <v>799000</v>
      </c>
      <c r="R543" s="692">
        <v>0.53</v>
      </c>
      <c r="S543" s="889">
        <v>178000</v>
      </c>
      <c r="T543" s="692">
        <v>0.12</v>
      </c>
      <c r="U543" s="889">
        <v>523000</v>
      </c>
      <c r="V543" s="692">
        <v>0.35</v>
      </c>
      <c r="W543" s="890">
        <v>678000</v>
      </c>
      <c r="X543" s="693">
        <v>0.45</v>
      </c>
      <c r="Y543" s="890">
        <v>121000</v>
      </c>
      <c r="Z543" s="693">
        <v>0.08</v>
      </c>
      <c r="AA543" s="890">
        <v>0</v>
      </c>
      <c r="AB543" s="693">
        <v>0</v>
      </c>
      <c r="AC543" s="11" t="s">
        <v>61</v>
      </c>
      <c r="AD543" s="773"/>
      <c r="AE543" s="655"/>
      <c r="AF543" s="95" t="s">
        <v>153</v>
      </c>
      <c r="AG543" s="655"/>
      <c r="AH543" s="95">
        <v>2023</v>
      </c>
      <c r="AI543" s="690" t="s">
        <v>344</v>
      </c>
      <c r="AJ543" s="690"/>
      <c r="AK543" s="868" t="s">
        <v>165</v>
      </c>
      <c r="AL543" s="12"/>
      <c r="AM543" s="12">
        <f>VLOOKUP(A543,'CH1 graphs'!$G$1:$H$49,2,FALSE)</f>
        <v>1</v>
      </c>
      <c r="AN543" s="12"/>
      <c r="AO543" s="12"/>
      <c r="AQ543" s="12"/>
      <c r="AS543" s="12"/>
    </row>
    <row r="544" spans="1:45" hidden="1">
      <c r="A544" s="52" t="s">
        <v>50</v>
      </c>
      <c r="B544" s="58" t="s">
        <v>180</v>
      </c>
      <c r="C544" s="51">
        <v>2016</v>
      </c>
      <c r="D544" s="240" t="s">
        <v>142</v>
      </c>
      <c r="E544" s="52" t="s">
        <v>142</v>
      </c>
      <c r="F544" s="442" t="s">
        <v>142</v>
      </c>
      <c r="G544" s="52" t="s">
        <v>143</v>
      </c>
      <c r="H544" s="241" t="s">
        <v>144</v>
      </c>
      <c r="I544" s="53" t="s">
        <v>145</v>
      </c>
      <c r="J544" s="52"/>
      <c r="K544" s="649" t="s">
        <v>471</v>
      </c>
      <c r="L544" s="158">
        <v>42491</v>
      </c>
      <c r="M544" s="73">
        <v>1942008</v>
      </c>
      <c r="N544" s="60">
        <v>1412131</v>
      </c>
      <c r="O544" s="61">
        <v>0.73</v>
      </c>
      <c r="P544" s="241" t="s">
        <v>472</v>
      </c>
      <c r="Q544" s="485">
        <v>345569</v>
      </c>
      <c r="R544" s="63">
        <v>0.24471454843778659</v>
      </c>
      <c r="S544" s="485">
        <v>647939</v>
      </c>
      <c r="T544" s="63">
        <v>0.45883774239075553</v>
      </c>
      <c r="U544" s="485">
        <v>418150</v>
      </c>
      <c r="V544" s="63">
        <v>0.29611275441159496</v>
      </c>
      <c r="W544" s="820">
        <v>230618</v>
      </c>
      <c r="X544" s="133">
        <v>0.16331204399591823</v>
      </c>
      <c r="Y544" s="820">
        <v>114951</v>
      </c>
      <c r="Z544" s="133">
        <v>8.1402504441868348E-2</v>
      </c>
      <c r="AA544" s="821">
        <v>0</v>
      </c>
      <c r="AB544" s="133">
        <v>0</v>
      </c>
      <c r="AC544" t="s">
        <v>185</v>
      </c>
      <c r="AD544" s="442"/>
      <c r="AE544" s="241"/>
      <c r="AF544" s="58" t="s">
        <v>149</v>
      </c>
      <c r="AG544" s="63"/>
      <c r="AH544" s="58">
        <v>2017</v>
      </c>
      <c r="AI544" s="58"/>
      <c r="AJ544" s="58"/>
      <c r="AK544" s="241" t="s">
        <v>150</v>
      </c>
      <c r="AL544" s="1">
        <v>1</v>
      </c>
      <c r="AM544" s="1">
        <f>VLOOKUP(A544,'CH1 graphs'!$G$1:$H$49,2,FALSE)</f>
        <v>1</v>
      </c>
      <c r="AN544" s="1">
        <f>VLOOKUP(A544,'CH1 graphs'!$K$2:$L$23,2,FALSE)</f>
        <v>1</v>
      </c>
    </row>
    <row r="545" spans="1:45" hidden="1">
      <c r="A545" s="52" t="s">
        <v>50</v>
      </c>
      <c r="B545" s="58" t="s">
        <v>180</v>
      </c>
      <c r="C545" s="51">
        <v>2017</v>
      </c>
      <c r="D545" s="240" t="s">
        <v>142</v>
      </c>
      <c r="E545" s="52" t="s">
        <v>142</v>
      </c>
      <c r="F545" s="442" t="s">
        <v>142</v>
      </c>
      <c r="G545" s="52" t="s">
        <v>143</v>
      </c>
      <c r="H545" s="241" t="s">
        <v>144</v>
      </c>
      <c r="I545" s="53" t="s">
        <v>145</v>
      </c>
      <c r="J545" s="52"/>
      <c r="K545" s="484" t="s">
        <v>473</v>
      </c>
      <c r="L545" s="158">
        <v>42491</v>
      </c>
      <c r="M545" s="73">
        <v>1942008</v>
      </c>
      <c r="N545" s="60">
        <v>1412131</v>
      </c>
      <c r="O545" s="61">
        <v>0.73</v>
      </c>
      <c r="P545" s="241" t="s">
        <v>474</v>
      </c>
      <c r="Q545" s="485">
        <v>345569</v>
      </c>
      <c r="R545" s="63">
        <v>0.24471454843778659</v>
      </c>
      <c r="S545" s="485">
        <v>647939</v>
      </c>
      <c r="T545" s="63">
        <v>0.45883774239075553</v>
      </c>
      <c r="U545" s="485">
        <v>418150</v>
      </c>
      <c r="V545" s="63">
        <v>0.29611275441159496</v>
      </c>
      <c r="W545" s="77">
        <v>230618</v>
      </c>
      <c r="X545" s="133">
        <v>0.16331204399591823</v>
      </c>
      <c r="Y545" s="77">
        <v>114951</v>
      </c>
      <c r="Z545" s="133">
        <v>8.1402504441868348E-2</v>
      </c>
      <c r="AA545" s="77">
        <v>0</v>
      </c>
      <c r="AB545" s="133">
        <v>0</v>
      </c>
      <c r="AC545" t="s">
        <v>185</v>
      </c>
      <c r="AD545" s="442"/>
      <c r="AE545" s="241"/>
      <c r="AF545" s="58" t="s">
        <v>149</v>
      </c>
      <c r="AG545" s="63"/>
      <c r="AH545" s="58">
        <v>2018</v>
      </c>
      <c r="AI545" s="58"/>
      <c r="AJ545" s="58"/>
      <c r="AK545" s="241" t="s">
        <v>150</v>
      </c>
      <c r="AL545" s="1">
        <v>1</v>
      </c>
      <c r="AM545" s="1">
        <f>VLOOKUP(A545,'CH1 graphs'!$G$1:$H$49,2,FALSE)</f>
        <v>1</v>
      </c>
      <c r="AN545" s="1">
        <f>VLOOKUP(A545,'CH1 graphs'!$K$2:$L$23,2,FALSE)</f>
        <v>1</v>
      </c>
    </row>
    <row r="546" spans="1:45" hidden="1">
      <c r="A546" s="52" t="s">
        <v>50</v>
      </c>
      <c r="B546" s="58" t="s">
        <v>180</v>
      </c>
      <c r="C546" s="51">
        <v>2018</v>
      </c>
      <c r="D546" s="240" t="s">
        <v>142</v>
      </c>
      <c r="E546" s="52" t="s">
        <v>142</v>
      </c>
      <c r="F546" s="442" t="s">
        <v>168</v>
      </c>
      <c r="G546" s="52" t="s">
        <v>143</v>
      </c>
      <c r="H546" s="241" t="s">
        <v>144</v>
      </c>
      <c r="I546" s="53" t="s">
        <v>145</v>
      </c>
      <c r="J546" s="52"/>
      <c r="K546" s="484" t="s">
        <v>475</v>
      </c>
      <c r="L546" s="158">
        <v>43405</v>
      </c>
      <c r="M546" s="437">
        <v>2272021</v>
      </c>
      <c r="N546" s="60">
        <v>1454255</v>
      </c>
      <c r="O546" s="61">
        <v>0.64</v>
      </c>
      <c r="P546" s="241" t="s">
        <v>411</v>
      </c>
      <c r="Q546" s="73">
        <v>273667</v>
      </c>
      <c r="R546" s="63">
        <v>0.19</v>
      </c>
      <c r="S546" s="73">
        <v>702789</v>
      </c>
      <c r="T546" s="63">
        <v>0.48326256399324741</v>
      </c>
      <c r="U546" s="73">
        <v>477802</v>
      </c>
      <c r="V546" s="63">
        <v>0.33</v>
      </c>
      <c r="W546" s="77">
        <v>230682</v>
      </c>
      <c r="X546" s="133">
        <v>0.16</v>
      </c>
      <c r="Y546" s="77">
        <v>42953</v>
      </c>
      <c r="Z546" s="133">
        <v>0.03</v>
      </c>
      <c r="AA546" s="77">
        <v>0</v>
      </c>
      <c r="AB546" s="133">
        <v>0</v>
      </c>
      <c r="AC546" t="s">
        <v>185</v>
      </c>
      <c r="AD546" s="442"/>
      <c r="AE546" s="241"/>
      <c r="AF546" s="58" t="s">
        <v>149</v>
      </c>
      <c r="AG546" s="63"/>
      <c r="AH546" s="58">
        <v>2019</v>
      </c>
      <c r="AI546" s="58"/>
      <c r="AJ546" s="58"/>
      <c r="AK546" s="241" t="s">
        <v>150</v>
      </c>
      <c r="AL546" s="1">
        <v>1</v>
      </c>
      <c r="AM546" s="1">
        <f>VLOOKUP(A546,'CH1 graphs'!$G$1:$H$49,2,FALSE)</f>
        <v>1</v>
      </c>
      <c r="AN546" s="1">
        <f>VLOOKUP(A546,'CH1 graphs'!$K$2:$L$23,2,FALSE)</f>
        <v>1</v>
      </c>
    </row>
    <row r="547" spans="1:45" hidden="1">
      <c r="A547" s="52" t="s">
        <v>50</v>
      </c>
      <c r="B547" s="58" t="s">
        <v>180</v>
      </c>
      <c r="C547" s="51">
        <v>2019</v>
      </c>
      <c r="D547" s="240" t="s">
        <v>142</v>
      </c>
      <c r="E547" s="52" t="s">
        <v>142</v>
      </c>
      <c r="F547" s="442" t="s">
        <v>142</v>
      </c>
      <c r="G547" s="52" t="s">
        <v>143</v>
      </c>
      <c r="H547" s="241" t="s">
        <v>144</v>
      </c>
      <c r="I547" s="53" t="s">
        <v>145</v>
      </c>
      <c r="J547" s="52"/>
      <c r="K547" s="52"/>
      <c r="L547" s="158">
        <v>43617</v>
      </c>
      <c r="M547" s="73">
        <v>2293000</v>
      </c>
      <c r="N547" s="60">
        <v>1455255</v>
      </c>
      <c r="O547" s="61">
        <f>N547/M547</f>
        <v>0.63465111208024427</v>
      </c>
      <c r="P547" s="241" t="s">
        <v>364</v>
      </c>
      <c r="Q547" s="73">
        <v>433727</v>
      </c>
      <c r="R547" s="63">
        <v>0.3</v>
      </c>
      <c r="S547" s="73">
        <v>467696</v>
      </c>
      <c r="T547" s="63">
        <v>0.32138422475786033</v>
      </c>
      <c r="U547" s="73">
        <v>553832</v>
      </c>
      <c r="V547" s="63">
        <v>0.38</v>
      </c>
      <c r="W547" s="77">
        <v>362503</v>
      </c>
      <c r="X547" s="133">
        <v>0.25</v>
      </c>
      <c r="Y547" s="77">
        <v>71224</v>
      </c>
      <c r="Z547" s="133">
        <v>0.05</v>
      </c>
      <c r="AA547" s="77">
        <v>0</v>
      </c>
      <c r="AB547" s="133">
        <v>0</v>
      </c>
      <c r="AC547" t="s">
        <v>185</v>
      </c>
      <c r="AD547" s="442"/>
      <c r="AE547" s="241"/>
      <c r="AF547" s="58" t="s">
        <v>149</v>
      </c>
      <c r="AG547" s="63"/>
      <c r="AH547" s="58">
        <v>2020</v>
      </c>
      <c r="AI547" s="58"/>
      <c r="AJ547" s="58"/>
      <c r="AK547" s="241" t="s">
        <v>150</v>
      </c>
      <c r="AL547" s="1">
        <v>1</v>
      </c>
      <c r="AM547" s="1">
        <f>VLOOKUP(A547,'CH1 graphs'!$G$1:$H$49,2,FALSE)</f>
        <v>1</v>
      </c>
      <c r="AN547" s="1">
        <f>VLOOKUP(A547,'CH1 graphs'!$K$2:$L$23,2,FALSE)</f>
        <v>1</v>
      </c>
    </row>
    <row r="548" spans="1:45" hidden="1">
      <c r="A548" s="52" t="s">
        <v>50</v>
      </c>
      <c r="B548" s="58" t="s">
        <v>180</v>
      </c>
      <c r="C548" s="51">
        <v>2020</v>
      </c>
      <c r="D548" s="240" t="s">
        <v>142</v>
      </c>
      <c r="E548" s="52" t="s">
        <v>142</v>
      </c>
      <c r="F548" s="442" t="s">
        <v>142</v>
      </c>
      <c r="G548" s="52" t="s">
        <v>143</v>
      </c>
      <c r="H548" s="241" t="s">
        <v>144</v>
      </c>
      <c r="I548" s="53" t="s">
        <v>145</v>
      </c>
      <c r="J548" s="52"/>
      <c r="K548" s="52"/>
      <c r="L548" s="158">
        <v>44013</v>
      </c>
      <c r="M548" s="73">
        <v>2008801</v>
      </c>
      <c r="N548" s="59">
        <v>1465150</v>
      </c>
      <c r="O548" s="61">
        <v>0.72936542743656541</v>
      </c>
      <c r="P548" s="241" t="s">
        <v>365</v>
      </c>
      <c r="Q548" s="73">
        <v>582169</v>
      </c>
      <c r="R548" s="63">
        <v>0.4</v>
      </c>
      <c r="S548" s="73">
        <v>404452</v>
      </c>
      <c r="T548" s="63">
        <v>0.27604818619254001</v>
      </c>
      <c r="U548" s="73">
        <v>478529</v>
      </c>
      <c r="V548" s="63">
        <v>0.33</v>
      </c>
      <c r="W548" s="77">
        <v>481725</v>
      </c>
      <c r="X548" s="133">
        <v>0.33</v>
      </c>
      <c r="Y548" s="77">
        <v>100444</v>
      </c>
      <c r="Z548" s="133">
        <v>7.0000000000000007E-2</v>
      </c>
      <c r="AA548" s="77">
        <v>0</v>
      </c>
      <c r="AB548" s="133">
        <v>0</v>
      </c>
      <c r="AC548" t="s">
        <v>161</v>
      </c>
      <c r="AD548" s="52"/>
      <c r="AE548" s="58"/>
      <c r="AF548" s="58" t="s">
        <v>149</v>
      </c>
      <c r="AG548" s="58"/>
      <c r="AH548" s="58">
        <v>2021</v>
      </c>
      <c r="AI548" s="58"/>
      <c r="AJ548" s="58"/>
      <c r="AK548" s="241" t="s">
        <v>150</v>
      </c>
      <c r="AL548" s="1">
        <v>1</v>
      </c>
      <c r="AM548" s="1">
        <f>VLOOKUP(A548,'CH1 graphs'!$G$1:$H$49,2,FALSE)</f>
        <v>1</v>
      </c>
      <c r="AN548" s="1">
        <f>VLOOKUP(A548,'CH1 graphs'!$K$2:$L$23,2,FALSE)</f>
        <v>1</v>
      </c>
    </row>
    <row r="549" spans="1:45" hidden="1">
      <c r="A549" s="52" t="s">
        <v>50</v>
      </c>
      <c r="B549" s="58" t="s">
        <v>180</v>
      </c>
      <c r="C549" s="51">
        <v>2021</v>
      </c>
      <c r="D549" s="240" t="s">
        <v>142</v>
      </c>
      <c r="E549" s="52" t="s">
        <v>142</v>
      </c>
      <c r="F549" s="442" t="s">
        <v>142</v>
      </c>
      <c r="G549" s="52" t="s">
        <v>143</v>
      </c>
      <c r="H549" s="241" t="s">
        <v>157</v>
      </c>
      <c r="I549" s="53" t="s">
        <v>145</v>
      </c>
      <c r="J549" s="52"/>
      <c r="K549" s="52"/>
      <c r="L549" s="158">
        <v>44013</v>
      </c>
      <c r="M549" s="73">
        <v>2008801</v>
      </c>
      <c r="N549" s="60">
        <v>1465150</v>
      </c>
      <c r="O549" s="61">
        <v>0.72936542743656541</v>
      </c>
      <c r="P549" s="241" t="s">
        <v>365</v>
      </c>
      <c r="Q549" s="73">
        <v>582169</v>
      </c>
      <c r="R549" s="63">
        <v>0.4</v>
      </c>
      <c r="S549" s="73">
        <v>404452</v>
      </c>
      <c r="T549" s="63">
        <v>0.27604818619254001</v>
      </c>
      <c r="U549" s="73">
        <v>478529</v>
      </c>
      <c r="V549" s="63">
        <v>0.33</v>
      </c>
      <c r="W549" s="77">
        <v>481725</v>
      </c>
      <c r="X549" s="133">
        <v>0.33</v>
      </c>
      <c r="Y549" s="77">
        <v>100444</v>
      </c>
      <c r="Z549" s="133">
        <v>7.0000000000000007E-2</v>
      </c>
      <c r="AA549" s="77">
        <v>0</v>
      </c>
      <c r="AB549" s="133">
        <v>0</v>
      </c>
      <c r="AC549" t="s">
        <v>161</v>
      </c>
      <c r="AD549" s="52"/>
      <c r="AE549" s="58"/>
      <c r="AF549" s="58" t="s">
        <v>149</v>
      </c>
      <c r="AG549" s="58"/>
      <c r="AH549" s="58">
        <v>2022</v>
      </c>
      <c r="AI549" s="58"/>
      <c r="AJ549" s="58"/>
      <c r="AK549" s="241" t="s">
        <v>150</v>
      </c>
      <c r="AL549" s="1">
        <v>1</v>
      </c>
      <c r="AM549" s="1">
        <f>VLOOKUP(A549,'CH1 graphs'!$G$1:$H$49,2,FALSE)</f>
        <v>1</v>
      </c>
      <c r="AN549" s="1">
        <f>VLOOKUP(A549,'CH1 graphs'!$K$2:$L$23,2,FALSE)</f>
        <v>1</v>
      </c>
      <c r="AQ549" s="42"/>
    </row>
    <row r="550" spans="1:45" hidden="1">
      <c r="A550" s="52" t="s">
        <v>50</v>
      </c>
      <c r="B550" s="58" t="s">
        <v>180</v>
      </c>
      <c r="C550" s="51">
        <v>2022</v>
      </c>
      <c r="D550" s="240" t="s">
        <v>142</v>
      </c>
      <c r="E550" s="52" t="s">
        <v>142</v>
      </c>
      <c r="F550" s="442" t="s">
        <v>168</v>
      </c>
      <c r="G550" s="52" t="s">
        <v>143</v>
      </c>
      <c r="H550" s="241" t="s">
        <v>157</v>
      </c>
      <c r="I550" s="53" t="s">
        <v>145</v>
      </c>
      <c r="J550" s="73"/>
      <c r="K550" s="650" t="s">
        <v>476</v>
      </c>
      <c r="L550" s="158">
        <v>44501</v>
      </c>
      <c r="M550" s="73">
        <v>2100000</v>
      </c>
      <c r="N550" s="60">
        <v>1475113</v>
      </c>
      <c r="O550" s="61">
        <v>0.70243476190476195</v>
      </c>
      <c r="P550" s="241" t="s">
        <v>477</v>
      </c>
      <c r="Q550" s="73">
        <v>337511</v>
      </c>
      <c r="R550" s="63">
        <v>0.23</v>
      </c>
      <c r="S550" s="73">
        <v>609762</v>
      </c>
      <c r="T550" s="63">
        <v>0.41336629803954</v>
      </c>
      <c r="U550" s="73">
        <v>527840</v>
      </c>
      <c r="V550" s="63">
        <v>0.36</v>
      </c>
      <c r="W550" s="77">
        <v>311868</v>
      </c>
      <c r="X550" s="133">
        <v>0.21</v>
      </c>
      <c r="Y550" s="77">
        <v>25643</v>
      </c>
      <c r="Z550" s="133">
        <v>0.02</v>
      </c>
      <c r="AA550" s="77">
        <v>0</v>
      </c>
      <c r="AB550" s="133">
        <v>0</v>
      </c>
      <c r="AC550" t="s">
        <v>161</v>
      </c>
      <c r="AD550" s="52"/>
      <c r="AE550" s="58"/>
      <c r="AF550" s="58" t="s">
        <v>149</v>
      </c>
      <c r="AH550" s="58">
        <v>2023</v>
      </c>
      <c r="AI550" s="58"/>
      <c r="AJ550" s="58"/>
      <c r="AK550" s="241" t="s">
        <v>150</v>
      </c>
      <c r="AL550" s="1">
        <v>1</v>
      </c>
      <c r="AM550" s="1">
        <f>VLOOKUP(A550,'CH1 graphs'!$G$1:$H$49,2,FALSE)</f>
        <v>1</v>
      </c>
      <c r="AN550" s="1">
        <f>VLOOKUP(A550,'CH1 graphs'!$K$2:$L$23,2,FALSE)</f>
        <v>1</v>
      </c>
      <c r="AP550" s="330">
        <f>Q550-Q549</f>
        <v>-244658</v>
      </c>
      <c r="AQ550" s="42">
        <f>(Q550-Q549)/Q549</f>
        <v>-0.42025253835226539</v>
      </c>
      <c r="AR550">
        <f>Y550-Y549</f>
        <v>-74801</v>
      </c>
      <c r="AS550" s="1">
        <f>AR550/Y549</f>
        <v>-0.74470351638724064</v>
      </c>
    </row>
    <row r="551" spans="1:45" s="11" customFormat="1" hidden="1">
      <c r="A551" s="96" t="s">
        <v>50</v>
      </c>
      <c r="B551" s="95" t="s">
        <v>180</v>
      </c>
      <c r="C551" s="47">
        <v>2023</v>
      </c>
      <c r="D551" s="867" t="s">
        <v>142</v>
      </c>
      <c r="E551" s="197" t="s">
        <v>142</v>
      </c>
      <c r="F551" s="671" t="s">
        <v>168</v>
      </c>
      <c r="G551" s="96" t="s">
        <v>143</v>
      </c>
      <c r="H551" s="868" t="s">
        <v>157</v>
      </c>
      <c r="I551" s="55" t="s">
        <v>145</v>
      </c>
      <c r="J551" s="419"/>
      <c r="K551" s="687" t="s">
        <v>478</v>
      </c>
      <c r="L551" s="108">
        <v>44713</v>
      </c>
      <c r="M551" s="419">
        <v>2104715</v>
      </c>
      <c r="N551" s="419">
        <v>1485145</v>
      </c>
      <c r="O551" s="97">
        <v>0.71</v>
      </c>
      <c r="P551" s="868" t="s">
        <v>370</v>
      </c>
      <c r="Q551" s="419">
        <v>319429</v>
      </c>
      <c r="R551" s="148">
        <v>0.22</v>
      </c>
      <c r="S551" s="419">
        <v>654668</v>
      </c>
      <c r="T551" s="148">
        <v>0.44081082991896414</v>
      </c>
      <c r="U551" s="419">
        <v>511048</v>
      </c>
      <c r="V551" s="148">
        <v>0.34</v>
      </c>
      <c r="W551" s="694">
        <v>319429</v>
      </c>
      <c r="X551" s="674">
        <v>0.22</v>
      </c>
      <c r="Y551" s="694">
        <v>0</v>
      </c>
      <c r="Z551" s="674">
        <v>0</v>
      </c>
      <c r="AA551" s="694">
        <v>0</v>
      </c>
      <c r="AB551" s="674">
        <v>0</v>
      </c>
      <c r="AC551" s="11" t="s">
        <v>161</v>
      </c>
      <c r="AD551" s="96"/>
      <c r="AE551" s="95"/>
      <c r="AF551" s="95" t="s">
        <v>149</v>
      </c>
      <c r="AG551" s="12"/>
      <c r="AH551" s="95">
        <v>2023</v>
      </c>
      <c r="AI551" s="95"/>
      <c r="AJ551" s="95"/>
      <c r="AK551" s="868" t="s">
        <v>165</v>
      </c>
      <c r="AL551" s="12">
        <v>1</v>
      </c>
      <c r="AM551" s="12">
        <f>VLOOKUP(A551,'CH1 graphs'!$G$1:$H$49,2,FALSE)</f>
        <v>1</v>
      </c>
      <c r="AN551" s="12">
        <f>VLOOKUP(A551,'CH1 graphs'!$K$2:$L$23,2,FALSE)</f>
        <v>1</v>
      </c>
      <c r="AO551" s="12"/>
      <c r="AQ551" s="12"/>
      <c r="AS551" s="12"/>
    </row>
    <row r="552" spans="1:45" hidden="1">
      <c r="A552" s="52" t="s">
        <v>49</v>
      </c>
      <c r="B552" s="58" t="s">
        <v>116</v>
      </c>
      <c r="C552" s="51">
        <v>2016</v>
      </c>
      <c r="D552" s="240" t="s">
        <v>142</v>
      </c>
      <c r="E552" s="52" t="s">
        <v>142</v>
      </c>
      <c r="F552" s="442" t="s">
        <v>168</v>
      </c>
      <c r="G552" s="52" t="s">
        <v>143</v>
      </c>
      <c r="H552" s="241" t="s">
        <v>144</v>
      </c>
      <c r="I552" s="53" t="s">
        <v>226</v>
      </c>
      <c r="J552" s="52"/>
      <c r="K552" s="52"/>
      <c r="L552" s="158">
        <v>42675</v>
      </c>
      <c r="M552" s="73">
        <v>4615222</v>
      </c>
      <c r="N552" s="60">
        <v>4197432</v>
      </c>
      <c r="O552" s="61">
        <v>0.91</v>
      </c>
      <c r="P552" s="241" t="s">
        <v>399</v>
      </c>
      <c r="Q552" s="60">
        <v>52960</v>
      </c>
      <c r="R552" s="63">
        <v>1.2617238349543244E-2</v>
      </c>
      <c r="S552" s="59">
        <v>3373391</v>
      </c>
      <c r="T552" s="63">
        <v>0.8036797260801366</v>
      </c>
      <c r="U552" s="60">
        <v>769845</v>
      </c>
      <c r="V552" s="63">
        <v>0.18340856981125603</v>
      </c>
      <c r="W552" s="77" t="s">
        <v>61</v>
      </c>
      <c r="X552" s="133" t="s">
        <v>61</v>
      </c>
      <c r="Y552" s="77" t="s">
        <v>61</v>
      </c>
      <c r="Z552" s="133" t="s">
        <v>61</v>
      </c>
      <c r="AA552" s="77" t="s">
        <v>61</v>
      </c>
      <c r="AB552" s="133" t="s">
        <v>61</v>
      </c>
      <c r="AC552" t="s">
        <v>161</v>
      </c>
      <c r="AD552" s="52"/>
      <c r="AE552" s="58"/>
      <c r="AF552" s="58" t="s">
        <v>61</v>
      </c>
      <c r="AG552" s="63"/>
      <c r="AH552" s="863">
        <v>2017</v>
      </c>
      <c r="AI552" s="58"/>
      <c r="AJ552" s="58"/>
      <c r="AK552" s="241" t="s">
        <v>150</v>
      </c>
      <c r="AL552" s="1">
        <v>1</v>
      </c>
      <c r="AM552" s="1">
        <f>VLOOKUP(A552,'CH1 graphs'!$G$1:$H$49,2,FALSE)</f>
        <v>1</v>
      </c>
      <c r="AN552" s="1">
        <f>VLOOKUP(A552,'CH1 graphs'!$K$2:$L$23,2,FALSE)</f>
        <v>1</v>
      </c>
    </row>
    <row r="553" spans="1:45" hidden="1">
      <c r="A553" s="52" t="s">
        <v>49</v>
      </c>
      <c r="B553" s="58" t="s">
        <v>116</v>
      </c>
      <c r="C553" s="51">
        <v>2017</v>
      </c>
      <c r="D553" s="240" t="s">
        <v>142</v>
      </c>
      <c r="E553" s="52" t="s">
        <v>142</v>
      </c>
      <c r="F553" s="442" t="s">
        <v>168</v>
      </c>
      <c r="G553" s="52" t="s">
        <v>143</v>
      </c>
      <c r="H553" s="241" t="s">
        <v>144</v>
      </c>
      <c r="I553" s="53" t="s">
        <v>226</v>
      </c>
      <c r="J553" s="52"/>
      <c r="K553" s="52"/>
      <c r="L553" s="158">
        <v>42795</v>
      </c>
      <c r="M553" s="73">
        <v>4713125</v>
      </c>
      <c r="N553" s="60">
        <v>4197432</v>
      </c>
      <c r="O553" s="61">
        <v>0.89</v>
      </c>
      <c r="P553" s="241" t="s">
        <v>284</v>
      </c>
      <c r="Q553" s="73">
        <v>15434</v>
      </c>
      <c r="R553" s="63">
        <v>3.6770101338151518E-3</v>
      </c>
      <c r="S553" s="485">
        <v>3641375</v>
      </c>
      <c r="T553" s="63">
        <v>0.86752447687061995</v>
      </c>
      <c r="U553" s="73">
        <v>387989</v>
      </c>
      <c r="V553" s="63">
        <v>9.2434850642011596E-2</v>
      </c>
      <c r="W553" s="77">
        <v>15434</v>
      </c>
      <c r="X553" s="133">
        <v>3.6770101338151518E-3</v>
      </c>
      <c r="Y553" s="77">
        <v>0</v>
      </c>
      <c r="Z553" s="133">
        <v>0</v>
      </c>
      <c r="AA553" s="77">
        <v>0</v>
      </c>
      <c r="AB553" s="133">
        <v>0</v>
      </c>
      <c r="AC553" t="s">
        <v>161</v>
      </c>
      <c r="AD553" s="52"/>
      <c r="AE553" s="58"/>
      <c r="AF553" s="58"/>
      <c r="AG553" s="63"/>
      <c r="AH553" s="58">
        <v>2018</v>
      </c>
      <c r="AI553" s="58"/>
      <c r="AJ553" s="58"/>
      <c r="AK553" s="241" t="s">
        <v>150</v>
      </c>
      <c r="AL553" s="1">
        <v>1</v>
      </c>
      <c r="AM553" s="1">
        <f>VLOOKUP(A553,'CH1 graphs'!$G$1:$H$49,2,FALSE)</f>
        <v>1</v>
      </c>
      <c r="AN553" s="1">
        <f>VLOOKUP(A553,'CH1 graphs'!$K$2:$L$23,2,FALSE)</f>
        <v>1</v>
      </c>
    </row>
    <row r="554" spans="1:45" hidden="1">
      <c r="A554" s="52" t="s">
        <v>49</v>
      </c>
      <c r="B554" s="58" t="s">
        <v>116</v>
      </c>
      <c r="C554" s="51">
        <v>2018</v>
      </c>
      <c r="D554" s="240" t="s">
        <v>142</v>
      </c>
      <c r="E554" s="52" t="s">
        <v>142</v>
      </c>
      <c r="F554" s="442" t="s">
        <v>168</v>
      </c>
      <c r="G554" s="52" t="s">
        <v>143</v>
      </c>
      <c r="H554" s="241" t="s">
        <v>144</v>
      </c>
      <c r="I554" s="53" t="s">
        <v>226</v>
      </c>
      <c r="J554" s="52"/>
      <c r="K554" s="52"/>
      <c r="L554" s="52"/>
      <c r="M554" s="437">
        <v>4853516</v>
      </c>
      <c r="N554" s="60">
        <v>4243477</v>
      </c>
      <c r="O554" s="61">
        <v>0.87</v>
      </c>
      <c r="P554" s="241" t="s">
        <v>258</v>
      </c>
      <c r="Q554" s="73">
        <v>43489</v>
      </c>
      <c r="R554" s="63">
        <v>1.0248435422178558E-2</v>
      </c>
      <c r="S554" s="73">
        <v>3573780</v>
      </c>
      <c r="T554" s="63">
        <v>0.84218201253358982</v>
      </c>
      <c r="U554" s="73">
        <v>626208</v>
      </c>
      <c r="V554" s="63">
        <v>0.14756955204423164</v>
      </c>
      <c r="W554" s="77">
        <v>43489</v>
      </c>
      <c r="X554" s="133">
        <v>1.0248435422178558E-2</v>
      </c>
      <c r="Y554" s="77">
        <v>0</v>
      </c>
      <c r="Z554" s="133">
        <v>0</v>
      </c>
      <c r="AA554" s="77">
        <v>0</v>
      </c>
      <c r="AB554" s="133">
        <v>0</v>
      </c>
      <c r="AC554" t="s">
        <v>185</v>
      </c>
      <c r="AD554" s="442"/>
      <c r="AE554" s="241"/>
      <c r="AF554" s="58"/>
      <c r="AG554" s="63"/>
      <c r="AH554" s="58">
        <v>2019</v>
      </c>
      <c r="AI554" s="58"/>
      <c r="AJ554" s="58"/>
      <c r="AK554" s="241" t="s">
        <v>150</v>
      </c>
      <c r="AL554" s="1">
        <v>1</v>
      </c>
      <c r="AM554" s="1">
        <f>VLOOKUP(A554,'CH1 graphs'!$G$1:$H$49,2,FALSE)</f>
        <v>1</v>
      </c>
      <c r="AN554" s="1">
        <f>VLOOKUP(A554,'CH1 graphs'!$K$2:$L$23,2,FALSE)</f>
        <v>1</v>
      </c>
    </row>
    <row r="555" spans="1:45" hidden="1">
      <c r="A555" s="52" t="s">
        <v>49</v>
      </c>
      <c r="B555" s="58" t="s">
        <v>116</v>
      </c>
      <c r="C555" s="51">
        <v>2019</v>
      </c>
      <c r="D555" s="240" t="s">
        <v>142</v>
      </c>
      <c r="E555" s="52" t="s">
        <v>142</v>
      </c>
      <c r="F555" s="442" t="s">
        <v>168</v>
      </c>
      <c r="G555" s="52" t="s">
        <v>143</v>
      </c>
      <c r="H555" s="241" t="s">
        <v>144</v>
      </c>
      <c r="I555" s="53" t="s">
        <v>226</v>
      </c>
      <c r="J555" s="52"/>
      <c r="K555" s="52"/>
      <c r="L555" s="52"/>
      <c r="M555" s="73">
        <v>4999498.8505747123</v>
      </c>
      <c r="N555" s="60">
        <v>4349564</v>
      </c>
      <c r="O555" s="61">
        <f>N555/M555</f>
        <v>0.87000000000000011</v>
      </c>
      <c r="P555" s="241" t="s">
        <v>286</v>
      </c>
      <c r="Q555" s="73">
        <v>41411</v>
      </c>
      <c r="R555" s="63">
        <v>0.01</v>
      </c>
      <c r="S555" s="73">
        <v>3501852</v>
      </c>
      <c r="T555" s="63">
        <v>0.80510414377165163</v>
      </c>
      <c r="U555" s="73">
        <v>806301</v>
      </c>
      <c r="V555" s="63">
        <v>0.18537513185229601</v>
      </c>
      <c r="W555" s="77">
        <v>41411</v>
      </c>
      <c r="X555" s="133">
        <v>0.01</v>
      </c>
      <c r="Y555" s="77">
        <v>0</v>
      </c>
      <c r="Z555" s="133">
        <v>0</v>
      </c>
      <c r="AA555" s="77">
        <v>0</v>
      </c>
      <c r="AB555" s="133">
        <v>0</v>
      </c>
      <c r="AC555" t="s">
        <v>161</v>
      </c>
      <c r="AD555" s="52"/>
      <c r="AE555" s="58"/>
      <c r="AF555" s="58"/>
      <c r="AG555" s="63"/>
      <c r="AH555" s="58">
        <v>2020</v>
      </c>
      <c r="AI555" s="58"/>
      <c r="AJ555" s="58"/>
      <c r="AK555" s="241" t="s">
        <v>150</v>
      </c>
      <c r="AL555" s="1">
        <v>1</v>
      </c>
      <c r="AM555" s="1">
        <f>VLOOKUP(A555,'CH1 graphs'!$G$1:$H$49,2,FALSE)</f>
        <v>1</v>
      </c>
      <c r="AN555" s="1">
        <f>VLOOKUP(A555,'CH1 graphs'!$K$2:$L$23,2,FALSE)</f>
        <v>1</v>
      </c>
    </row>
    <row r="556" spans="1:45" hidden="1">
      <c r="A556" s="52" t="s">
        <v>49</v>
      </c>
      <c r="B556" s="58" t="s">
        <v>116</v>
      </c>
      <c r="C556" s="51">
        <v>2020</v>
      </c>
      <c r="D556" s="240" t="s">
        <v>142</v>
      </c>
      <c r="E556" s="52" t="s">
        <v>142</v>
      </c>
      <c r="F556" s="442" t="s">
        <v>168</v>
      </c>
      <c r="G556" s="52" t="s">
        <v>143</v>
      </c>
      <c r="H556" s="241" t="s">
        <v>144</v>
      </c>
      <c r="I556" s="53" t="s">
        <v>226</v>
      </c>
      <c r="J556" s="52"/>
      <c r="K556" s="52"/>
      <c r="L556" s="158">
        <v>44136</v>
      </c>
      <c r="M556" s="73">
        <v>5170000</v>
      </c>
      <c r="N556" s="59">
        <v>4568298</v>
      </c>
      <c r="O556" s="61">
        <v>0.88</v>
      </c>
      <c r="P556" s="241" t="s">
        <v>268</v>
      </c>
      <c r="Q556" s="73">
        <v>450735</v>
      </c>
      <c r="R556" s="63">
        <v>9.8666067756525519E-2</v>
      </c>
      <c r="S556" s="73">
        <v>3003824</v>
      </c>
      <c r="T556" s="63">
        <v>0.65753678941259963</v>
      </c>
      <c r="U556" s="73">
        <v>1113739</v>
      </c>
      <c r="V556" s="63">
        <v>0.24379736173078026</v>
      </c>
      <c r="W556" s="77">
        <v>405076</v>
      </c>
      <c r="X556" s="133">
        <v>8.8671098076351415E-2</v>
      </c>
      <c r="Y556" s="77">
        <v>45659</v>
      </c>
      <c r="Z556" s="133">
        <v>9.9947507802687127E-3</v>
      </c>
      <c r="AA556" s="77">
        <v>0</v>
      </c>
      <c r="AB556" s="133">
        <v>0</v>
      </c>
      <c r="AC556" t="s">
        <v>161</v>
      </c>
      <c r="AD556" s="52"/>
      <c r="AE556" s="58"/>
      <c r="AF556" s="58" t="s">
        <v>149</v>
      </c>
      <c r="AG556" s="58"/>
      <c r="AH556" s="58">
        <v>2021</v>
      </c>
      <c r="AI556" s="58"/>
      <c r="AJ556" s="58"/>
      <c r="AK556" s="241" t="s">
        <v>150</v>
      </c>
      <c r="AL556" s="1">
        <v>1</v>
      </c>
      <c r="AM556" s="1">
        <f>VLOOKUP(A556,'CH1 graphs'!$G$1:$H$49,2,FALSE)</f>
        <v>1</v>
      </c>
      <c r="AN556" s="1">
        <f>VLOOKUP(A556,'CH1 graphs'!$K$2:$L$23,2,FALSE)</f>
        <v>1</v>
      </c>
    </row>
    <row r="557" spans="1:45" hidden="1">
      <c r="A557" s="52" t="s">
        <v>49</v>
      </c>
      <c r="B557" s="58" t="s">
        <v>116</v>
      </c>
      <c r="C557" s="51">
        <v>2021</v>
      </c>
      <c r="D557" s="240" t="s">
        <v>142</v>
      </c>
      <c r="E557" s="52" t="s">
        <v>142</v>
      </c>
      <c r="F557" s="442" t="s">
        <v>168</v>
      </c>
      <c r="G557" s="52" t="s">
        <v>143</v>
      </c>
      <c r="H557" s="241" t="s">
        <v>157</v>
      </c>
      <c r="I557" s="53" t="s">
        <v>226</v>
      </c>
      <c r="J557" s="52"/>
      <c r="K557" s="52"/>
      <c r="L557" s="52"/>
      <c r="M557" s="73">
        <v>5170000</v>
      </c>
      <c r="N557" s="60">
        <v>4714178</v>
      </c>
      <c r="O557" s="61">
        <v>0.91183326885880078</v>
      </c>
      <c r="P557" s="241" t="s">
        <v>287</v>
      </c>
      <c r="Q557" s="73">
        <v>939381</v>
      </c>
      <c r="R557" s="63">
        <v>0.19926718931699228</v>
      </c>
      <c r="S557" s="73">
        <v>2264675</v>
      </c>
      <c r="T557" s="63">
        <v>0.48039658239464017</v>
      </c>
      <c r="U557" s="73">
        <v>1510122</v>
      </c>
      <c r="V557" s="63">
        <v>0.32033622828836755</v>
      </c>
      <c r="W557" s="77">
        <v>776050</v>
      </c>
      <c r="X557" s="133">
        <v>0.16462042799402143</v>
      </c>
      <c r="Y557" s="77">
        <v>163331</v>
      </c>
      <c r="Z557" s="133">
        <v>3.4646761322970836E-2</v>
      </c>
      <c r="AA557" s="77">
        <v>0</v>
      </c>
      <c r="AB557" s="133">
        <v>0</v>
      </c>
      <c r="AC557" t="s">
        <v>161</v>
      </c>
      <c r="AD557" s="52"/>
      <c r="AE557" s="58"/>
      <c r="AF557" s="58"/>
      <c r="AG557" s="58"/>
      <c r="AH557" s="58">
        <v>2022</v>
      </c>
      <c r="AI557" s="58"/>
      <c r="AJ557" s="58"/>
      <c r="AK557" s="241" t="s">
        <v>150</v>
      </c>
      <c r="AL557" s="1">
        <v>1</v>
      </c>
      <c r="AM557" s="1">
        <f>VLOOKUP(A557,'CH1 graphs'!$G$1:$H$49,2,FALSE)</f>
        <v>1</v>
      </c>
      <c r="AN557" s="1">
        <f>VLOOKUP(A557,'CH1 graphs'!$K$2:$L$23,2,FALSE)</f>
        <v>1</v>
      </c>
      <c r="AQ557" s="42"/>
    </row>
    <row r="558" spans="1:45" hidden="1">
      <c r="A558" s="52" t="s">
        <v>49</v>
      </c>
      <c r="B558" s="58" t="s">
        <v>116</v>
      </c>
      <c r="C558" s="51">
        <v>2022</v>
      </c>
      <c r="D558" s="240" t="s">
        <v>142</v>
      </c>
      <c r="E558" s="52" t="s">
        <v>142</v>
      </c>
      <c r="F558" s="442" t="s">
        <v>330</v>
      </c>
      <c r="G558" s="52" t="s">
        <v>143</v>
      </c>
      <c r="H558" s="241" t="s">
        <v>157</v>
      </c>
      <c r="I558" s="53" t="s">
        <v>226</v>
      </c>
      <c r="J558" s="73"/>
      <c r="K558" s="233"/>
      <c r="L558" s="52"/>
      <c r="M558" s="73">
        <v>4799779</v>
      </c>
      <c r="N558" s="60">
        <v>4799779</v>
      </c>
      <c r="O558" s="61">
        <v>1</v>
      </c>
      <c r="P558" s="241" t="s">
        <v>270</v>
      </c>
      <c r="Q558" s="73">
        <v>373230.32999999996</v>
      </c>
      <c r="R558" s="63">
        <v>7.7759898945347267E-2</v>
      </c>
      <c r="S558" s="73">
        <v>3406982.2300000004</v>
      </c>
      <c r="T558" s="63">
        <v>0.70982064590890548</v>
      </c>
      <c r="U558" s="73">
        <v>1019566.4400000001</v>
      </c>
      <c r="V558" s="63">
        <v>0.21241945514574734</v>
      </c>
      <c r="W558" s="77">
        <v>365747.56999999995</v>
      </c>
      <c r="X558" s="133">
        <v>7.6200918833971301E-2</v>
      </c>
      <c r="Y558" s="77">
        <v>7482.76</v>
      </c>
      <c r="Z558" s="133">
        <v>1.5589801113759614E-3</v>
      </c>
      <c r="AA558" s="77">
        <v>0</v>
      </c>
      <c r="AB558" s="133">
        <v>0</v>
      </c>
      <c r="AC558" t="s">
        <v>161</v>
      </c>
      <c r="AD558" s="52"/>
      <c r="AE558" s="58"/>
      <c r="AF558" s="58" t="s">
        <v>149</v>
      </c>
      <c r="AH558" s="58">
        <v>2023</v>
      </c>
      <c r="AI558" s="58"/>
      <c r="AJ558" s="58"/>
      <c r="AK558" s="241" t="s">
        <v>150</v>
      </c>
      <c r="AL558" s="1">
        <v>1</v>
      </c>
      <c r="AM558" s="1">
        <f>VLOOKUP(A558,'CH1 graphs'!$G$1:$H$49,2,FALSE)</f>
        <v>1</v>
      </c>
      <c r="AN558" s="1">
        <f>VLOOKUP(A558,'CH1 graphs'!$K$2:$L$23,2,FALSE)</f>
        <v>1</v>
      </c>
      <c r="AP558" s="330">
        <f>Q558-Q557</f>
        <v>-566150.67000000004</v>
      </c>
      <c r="AQ558" s="42">
        <f>(Q558-Q557)/Q557</f>
        <v>-0.60268482117479494</v>
      </c>
      <c r="AR558">
        <f>Y558-Y557</f>
        <v>-155848.24</v>
      </c>
      <c r="AS558" s="1">
        <f>AR558/Y557</f>
        <v>-0.95418652919531499</v>
      </c>
    </row>
    <row r="559" spans="1:45" s="11" customFormat="1" hidden="1">
      <c r="A559" s="96" t="s">
        <v>49</v>
      </c>
      <c r="B559" s="95" t="s">
        <v>116</v>
      </c>
      <c r="C559" s="47">
        <v>2023</v>
      </c>
      <c r="D559" s="867" t="s">
        <v>142</v>
      </c>
      <c r="E559" s="197" t="s">
        <v>142</v>
      </c>
      <c r="F559" s="671" t="s">
        <v>330</v>
      </c>
      <c r="G559" s="96" t="s">
        <v>143</v>
      </c>
      <c r="H559" s="868" t="s">
        <v>157</v>
      </c>
      <c r="I559" s="55" t="s">
        <v>226</v>
      </c>
      <c r="J559" s="419"/>
      <c r="K559" s="96"/>
      <c r="L559" s="96"/>
      <c r="M559" s="419">
        <v>4799779</v>
      </c>
      <c r="N559" s="419">
        <v>4799779</v>
      </c>
      <c r="O559" s="97">
        <v>1</v>
      </c>
      <c r="P559" s="868" t="s">
        <v>271</v>
      </c>
      <c r="Q559" s="419">
        <v>531267.53</v>
      </c>
      <c r="R559" s="148">
        <v>0.11068583157682886</v>
      </c>
      <c r="S559" s="419">
        <v>2883503.44</v>
      </c>
      <c r="T559" s="148">
        <v>0.60075754321188535</v>
      </c>
      <c r="U559" s="419">
        <v>1385008.0300000003</v>
      </c>
      <c r="V559" s="148">
        <v>0.28855662521128583</v>
      </c>
      <c r="W559" s="694">
        <v>509913.38</v>
      </c>
      <c r="X559" s="674">
        <v>0.10623684548809435</v>
      </c>
      <c r="Y559" s="694">
        <v>21354.15</v>
      </c>
      <c r="Z559" s="674">
        <v>4.4489860887345026E-3</v>
      </c>
      <c r="AA559" s="694">
        <v>0</v>
      </c>
      <c r="AB559" s="674">
        <v>0</v>
      </c>
      <c r="AC559" s="11" t="s">
        <v>161</v>
      </c>
      <c r="AD559" s="96"/>
      <c r="AE559" s="95"/>
      <c r="AF559" s="95" t="s">
        <v>149</v>
      </c>
      <c r="AG559" s="12"/>
      <c r="AH559" s="95">
        <v>2023</v>
      </c>
      <c r="AI559" s="95"/>
      <c r="AJ559" s="95"/>
      <c r="AK559" s="868" t="s">
        <v>165</v>
      </c>
      <c r="AL559" s="12">
        <v>1</v>
      </c>
      <c r="AM559" s="12">
        <f>VLOOKUP(A559,'CH1 graphs'!$G$1:$H$49,2,FALSE)</f>
        <v>1</v>
      </c>
      <c r="AN559" s="12">
        <f>VLOOKUP(A559,'CH1 graphs'!$K$2:$L$23,2,FALSE)</f>
        <v>1</v>
      </c>
      <c r="AO559" s="12"/>
      <c r="AQ559" s="12"/>
      <c r="AS559" s="12"/>
    </row>
    <row r="560" spans="1:45" hidden="1">
      <c r="A560" s="52" t="s">
        <v>53</v>
      </c>
      <c r="B560" s="58" t="s">
        <v>167</v>
      </c>
      <c r="C560" s="51">
        <v>2016</v>
      </c>
      <c r="D560" s="240" t="s">
        <v>142</v>
      </c>
      <c r="E560" s="52" t="s">
        <v>142</v>
      </c>
      <c r="F560" s="442" t="s">
        <v>168</v>
      </c>
      <c r="G560" s="52" t="s">
        <v>143</v>
      </c>
      <c r="H560" s="241" t="s">
        <v>144</v>
      </c>
      <c r="I560" s="53" t="s">
        <v>209</v>
      </c>
      <c r="J560" s="52"/>
      <c r="K560" s="52"/>
      <c r="L560" s="52"/>
      <c r="M560" s="73">
        <v>6400000</v>
      </c>
      <c r="N560" s="60">
        <v>6400000</v>
      </c>
      <c r="O560" s="61">
        <v>1</v>
      </c>
      <c r="P560" s="840">
        <v>42675</v>
      </c>
      <c r="Q560" s="60">
        <v>363500</v>
      </c>
      <c r="R560" s="63">
        <v>5.6796874999999997E-2</v>
      </c>
      <c r="S560" s="789">
        <v>5036500</v>
      </c>
      <c r="T560" s="634">
        <v>0.78695312500000003</v>
      </c>
      <c r="U560" s="60">
        <v>1000000</v>
      </c>
      <c r="V560" s="63">
        <v>0.15625</v>
      </c>
      <c r="W560" s="77" t="s">
        <v>61</v>
      </c>
      <c r="X560" s="133" t="s">
        <v>61</v>
      </c>
      <c r="Y560" s="77" t="s">
        <v>61</v>
      </c>
      <c r="Z560" s="133" t="s">
        <v>61</v>
      </c>
      <c r="AA560" s="77" t="s">
        <v>61</v>
      </c>
      <c r="AB560" s="133" t="s">
        <v>61</v>
      </c>
      <c r="AC560" t="s">
        <v>148</v>
      </c>
      <c r="AF560" s="58" t="s">
        <v>61</v>
      </c>
      <c r="AG560" s="63"/>
      <c r="AH560" s="863">
        <v>2017</v>
      </c>
      <c r="AI560" s="58"/>
      <c r="AJ560" s="58"/>
      <c r="AK560" s="241" t="s">
        <v>150</v>
      </c>
      <c r="AL560" s="1">
        <v>1</v>
      </c>
      <c r="AM560" s="1">
        <f>VLOOKUP(A560,'CH1 graphs'!$G$1:$H$49,2,FALSE)</f>
        <v>1</v>
      </c>
    </row>
    <row r="561" spans="1:45" hidden="1">
      <c r="A561" s="52" t="s">
        <v>53</v>
      </c>
      <c r="B561" s="58" t="s">
        <v>167</v>
      </c>
      <c r="C561" s="51">
        <v>2017</v>
      </c>
      <c r="D561" s="240" t="s">
        <v>142</v>
      </c>
      <c r="E561" s="52" t="s">
        <v>142</v>
      </c>
      <c r="F561" s="442" t="s">
        <v>168</v>
      </c>
      <c r="G561" s="52" t="s">
        <v>143</v>
      </c>
      <c r="H561" s="241" t="s">
        <v>144</v>
      </c>
      <c r="I561" s="53" t="s">
        <v>209</v>
      </c>
      <c r="J561" s="52"/>
      <c r="K561" s="484" t="s">
        <v>479</v>
      </c>
      <c r="L561" s="158">
        <v>43101</v>
      </c>
      <c r="M561" s="73">
        <v>6500000</v>
      </c>
      <c r="N561" s="60">
        <v>6500000</v>
      </c>
      <c r="O561" s="61">
        <v>1</v>
      </c>
      <c r="P561" s="840">
        <v>43101</v>
      </c>
      <c r="Q561" s="60">
        <v>630000</v>
      </c>
      <c r="R561" s="63">
        <v>9.6923076923076917E-2</v>
      </c>
      <c r="S561" s="716" t="s">
        <v>178</v>
      </c>
      <c r="T561" s="635" t="s">
        <v>203</v>
      </c>
      <c r="U561" s="719">
        <v>5870000</v>
      </c>
      <c r="V561" s="515">
        <v>0.90307692307692311</v>
      </c>
      <c r="W561" s="77" t="s">
        <v>61</v>
      </c>
      <c r="X561" s="133" t="s">
        <v>61</v>
      </c>
      <c r="Y561" s="77" t="s">
        <v>61</v>
      </c>
      <c r="Z561" s="133" t="s">
        <v>61</v>
      </c>
      <c r="AA561" s="77" t="s">
        <v>61</v>
      </c>
      <c r="AB561" s="133" t="s">
        <v>61</v>
      </c>
      <c r="AC561" t="s">
        <v>148</v>
      </c>
      <c r="AF561" s="58" t="s">
        <v>61</v>
      </c>
      <c r="AG561" s="63"/>
      <c r="AH561" s="58">
        <v>2018</v>
      </c>
      <c r="AI561" s="58"/>
      <c r="AJ561" s="58"/>
      <c r="AK561" s="241" t="s">
        <v>150</v>
      </c>
      <c r="AL561" s="1">
        <v>1</v>
      </c>
      <c r="AM561" s="1">
        <f>VLOOKUP(A561,'CH1 graphs'!$G$1:$H$49,2,FALSE)</f>
        <v>1</v>
      </c>
    </row>
    <row r="562" spans="1:45" hidden="1">
      <c r="A562" s="52" t="s">
        <v>53</v>
      </c>
      <c r="B562" s="58" t="s">
        <v>167</v>
      </c>
      <c r="C562" s="51">
        <v>2018</v>
      </c>
      <c r="D562" s="240" t="s">
        <v>142</v>
      </c>
      <c r="E562" s="52" t="s">
        <v>142</v>
      </c>
      <c r="F562" s="442" t="s">
        <v>168</v>
      </c>
      <c r="G562" s="52" t="s">
        <v>143</v>
      </c>
      <c r="H562" s="241" t="s">
        <v>144</v>
      </c>
      <c r="I562" s="53" t="s">
        <v>209</v>
      </c>
      <c r="J562" s="52"/>
      <c r="K562" s="52"/>
      <c r="L562" s="52"/>
      <c r="M562" s="60">
        <v>6600000</v>
      </c>
      <c r="N562" s="60">
        <v>6600000</v>
      </c>
      <c r="O562" s="61">
        <v>1</v>
      </c>
      <c r="P562" s="840">
        <v>43374</v>
      </c>
      <c r="Q562" s="60">
        <v>298000</v>
      </c>
      <c r="R562" s="63">
        <v>4.5151515151515151E-2</v>
      </c>
      <c r="S562" s="716" t="s">
        <v>178</v>
      </c>
      <c r="T562" s="635" t="s">
        <v>203</v>
      </c>
      <c r="U562" s="719">
        <v>6302000</v>
      </c>
      <c r="V562" s="515">
        <v>0.95484848484848484</v>
      </c>
      <c r="W562" s="77" t="s">
        <v>61</v>
      </c>
      <c r="X562" s="133" t="s">
        <v>61</v>
      </c>
      <c r="Y562" s="77" t="s">
        <v>61</v>
      </c>
      <c r="Z562" s="133" t="s">
        <v>61</v>
      </c>
      <c r="AA562" s="77" t="s">
        <v>61</v>
      </c>
      <c r="AB562" s="133" t="s">
        <v>61</v>
      </c>
      <c r="AC562" t="s">
        <v>148</v>
      </c>
      <c r="AF562" s="58" t="s">
        <v>61</v>
      </c>
      <c r="AG562" s="63"/>
      <c r="AH562" s="58">
        <v>2019</v>
      </c>
      <c r="AI562" s="58"/>
      <c r="AJ562" s="58"/>
      <c r="AK562" s="241" t="s">
        <v>150</v>
      </c>
      <c r="AL562" s="1">
        <v>1</v>
      </c>
      <c r="AM562" s="1">
        <f>VLOOKUP(A562,'CH1 graphs'!$G$1:$H$49,2,FALSE)</f>
        <v>1</v>
      </c>
    </row>
    <row r="563" spans="1:45" hidden="1">
      <c r="A563" s="52" t="s">
        <v>53</v>
      </c>
      <c r="B563" s="58" t="s">
        <v>167</v>
      </c>
      <c r="C563" s="51">
        <v>2019</v>
      </c>
      <c r="D563" s="240" t="s">
        <v>142</v>
      </c>
      <c r="E563" s="52" t="s">
        <v>142</v>
      </c>
      <c r="F563" s="442" t="s">
        <v>168</v>
      </c>
      <c r="G563" s="52" t="s">
        <v>143</v>
      </c>
      <c r="H563" s="241" t="s">
        <v>144</v>
      </c>
      <c r="I563" s="53" t="s">
        <v>209</v>
      </c>
      <c r="J563" s="52"/>
      <c r="K563" s="52"/>
      <c r="L563" s="52"/>
      <c r="M563" s="73">
        <v>6700000</v>
      </c>
      <c r="N563" s="60">
        <v>6700000</v>
      </c>
      <c r="O563" s="61">
        <f>N563/M563</f>
        <v>1</v>
      </c>
      <c r="P563" s="840">
        <v>43831</v>
      </c>
      <c r="Q563" s="60">
        <v>336000</v>
      </c>
      <c r="R563" s="63">
        <v>0.05</v>
      </c>
      <c r="S563" s="716" t="s">
        <v>178</v>
      </c>
      <c r="T563" s="635" t="s">
        <v>203</v>
      </c>
      <c r="U563" s="719">
        <v>6364000</v>
      </c>
      <c r="V563" s="515">
        <v>0.94985074626865673</v>
      </c>
      <c r="W563" s="77" t="s">
        <v>61</v>
      </c>
      <c r="X563" s="133" t="s">
        <v>61</v>
      </c>
      <c r="Y563" s="77" t="s">
        <v>61</v>
      </c>
      <c r="Z563" s="133" t="s">
        <v>61</v>
      </c>
      <c r="AA563" s="77" t="s">
        <v>61</v>
      </c>
      <c r="AB563" s="133" t="s">
        <v>61</v>
      </c>
      <c r="AC563" t="s">
        <v>148</v>
      </c>
      <c r="AF563" s="58" t="s">
        <v>61</v>
      </c>
      <c r="AG563" s="63"/>
      <c r="AH563" s="58">
        <v>2020</v>
      </c>
      <c r="AI563" s="58"/>
      <c r="AJ563" s="58"/>
      <c r="AK563" s="241" t="s">
        <v>150</v>
      </c>
      <c r="AL563" s="1">
        <v>1</v>
      </c>
      <c r="AM563" s="1">
        <f>VLOOKUP(A563,'CH1 graphs'!$G$1:$H$49,2,FALSE)</f>
        <v>1</v>
      </c>
    </row>
    <row r="564" spans="1:45" hidden="1">
      <c r="A564" s="52" t="s">
        <v>53</v>
      </c>
      <c r="B564" s="58" t="s">
        <v>167</v>
      </c>
      <c r="C564" s="51">
        <v>2020</v>
      </c>
      <c r="D564" s="240" t="s">
        <v>142</v>
      </c>
      <c r="E564" s="52" t="s">
        <v>142</v>
      </c>
      <c r="F564" s="442" t="s">
        <v>168</v>
      </c>
      <c r="G564" s="52" t="s">
        <v>143</v>
      </c>
      <c r="H564" s="241" t="s">
        <v>144</v>
      </c>
      <c r="I564" s="53" t="s">
        <v>410</v>
      </c>
      <c r="J564" s="52"/>
      <c r="K564" s="52"/>
      <c r="L564" s="52"/>
      <c r="M564" s="73">
        <v>7400000</v>
      </c>
      <c r="N564" s="60">
        <v>7400000</v>
      </c>
      <c r="O564" s="61">
        <v>1</v>
      </c>
      <c r="P564" s="241" t="s">
        <v>425</v>
      </c>
      <c r="Q564" s="59">
        <v>698755</v>
      </c>
      <c r="R564" s="63">
        <v>9.4426351351351356E-2</v>
      </c>
      <c r="S564" s="716" t="s">
        <v>178</v>
      </c>
      <c r="T564" s="635" t="s">
        <v>203</v>
      </c>
      <c r="U564" s="719">
        <v>6701245</v>
      </c>
      <c r="V564" s="515">
        <v>0.90557364864864864</v>
      </c>
      <c r="W564" s="77" t="s">
        <v>61</v>
      </c>
      <c r="X564" s="133" t="s">
        <v>61</v>
      </c>
      <c r="Y564" s="77" t="s">
        <v>61</v>
      </c>
      <c r="Z564" s="133" t="s">
        <v>61</v>
      </c>
      <c r="AA564" s="77" t="s">
        <v>61</v>
      </c>
      <c r="AB564" s="133" t="s">
        <v>61</v>
      </c>
      <c r="AC564" t="s">
        <v>148</v>
      </c>
      <c r="AF564" s="58" t="s">
        <v>61</v>
      </c>
      <c r="AG564" s="58"/>
      <c r="AH564" s="58">
        <v>2021</v>
      </c>
      <c r="AJ564" s="58"/>
      <c r="AK564" s="241" t="s">
        <v>150</v>
      </c>
      <c r="AL564" s="1">
        <v>1</v>
      </c>
      <c r="AM564" s="1">
        <f>VLOOKUP(A564,'CH1 graphs'!$G$1:$H$49,2,FALSE)</f>
        <v>1</v>
      </c>
    </row>
    <row r="565" spans="1:45" hidden="1">
      <c r="A565" s="52" t="s">
        <v>53</v>
      </c>
      <c r="B565" s="58" t="s">
        <v>167</v>
      </c>
      <c r="C565" s="51">
        <v>2021</v>
      </c>
      <c r="D565" s="240" t="s">
        <v>142</v>
      </c>
      <c r="E565" s="52" t="s">
        <v>142</v>
      </c>
      <c r="F565" s="442" t="s">
        <v>168</v>
      </c>
      <c r="G565" s="52" t="s">
        <v>143</v>
      </c>
      <c r="H565" s="241" t="s">
        <v>157</v>
      </c>
      <c r="I565" s="53" t="s">
        <v>410</v>
      </c>
      <c r="J565" s="52"/>
      <c r="K565" s="85"/>
      <c r="L565" s="52"/>
      <c r="M565" s="73">
        <v>8200000</v>
      </c>
      <c r="N565" s="60">
        <v>8200000</v>
      </c>
      <c r="O565" s="61">
        <v>1</v>
      </c>
      <c r="P565" s="241" t="s">
        <v>287</v>
      </c>
      <c r="Q565" s="60">
        <v>511000</v>
      </c>
      <c r="R565" s="63">
        <v>6.2317073170731707E-2</v>
      </c>
      <c r="S565" s="716" t="s">
        <v>178</v>
      </c>
      <c r="T565" s="635" t="s">
        <v>203</v>
      </c>
      <c r="U565" s="719">
        <v>7689000</v>
      </c>
      <c r="V565" s="515">
        <v>0.93768292682926824</v>
      </c>
      <c r="W565" s="77" t="s">
        <v>61</v>
      </c>
      <c r="X565" s="133" t="s">
        <v>61</v>
      </c>
      <c r="Y565" s="77" t="s">
        <v>61</v>
      </c>
      <c r="Z565" s="133" t="s">
        <v>61</v>
      </c>
      <c r="AA565" s="77" t="s">
        <v>61</v>
      </c>
      <c r="AB565" s="133" t="s">
        <v>61</v>
      </c>
      <c r="AC565" t="s">
        <v>148</v>
      </c>
      <c r="AF565" s="58" t="s">
        <v>61</v>
      </c>
      <c r="AG565" s="58"/>
      <c r="AH565" s="58">
        <v>2022</v>
      </c>
      <c r="AI565" s="58"/>
      <c r="AJ565" s="58"/>
      <c r="AK565" s="241" t="s">
        <v>150</v>
      </c>
      <c r="AL565" s="1">
        <v>1</v>
      </c>
      <c r="AM565" s="1">
        <f>VLOOKUP(A565,'CH1 graphs'!$G$1:$H$49,2,FALSE)</f>
        <v>1</v>
      </c>
      <c r="AQ565" s="42"/>
    </row>
    <row r="566" spans="1:45" hidden="1">
      <c r="A566" s="52" t="s">
        <v>53</v>
      </c>
      <c r="B566" s="58" t="s">
        <v>167</v>
      </c>
      <c r="C566" s="51">
        <v>2022</v>
      </c>
      <c r="D566" s="240" t="s">
        <v>142</v>
      </c>
      <c r="E566" s="52" t="s">
        <v>142</v>
      </c>
      <c r="F566" s="442" t="s">
        <v>168</v>
      </c>
      <c r="G566" s="52" t="s">
        <v>143</v>
      </c>
      <c r="H566" s="241" t="s">
        <v>157</v>
      </c>
      <c r="I566" s="53" t="s">
        <v>410</v>
      </c>
      <c r="J566" s="73"/>
      <c r="K566" s="649" t="s">
        <v>480</v>
      </c>
      <c r="L566" s="52"/>
      <c r="M566" s="60">
        <v>8200000</v>
      </c>
      <c r="N566" s="73">
        <f>134787+695516+679974+43000</f>
        <v>1553277</v>
      </c>
      <c r="O566" s="67">
        <f>N566/M566</f>
        <v>0.18942402439024389</v>
      </c>
      <c r="P566" s="847"/>
      <c r="Q566" s="59">
        <v>300000</v>
      </c>
      <c r="R566" s="63">
        <f>Q566/N566</f>
        <v>0.19314005164564982</v>
      </c>
      <c r="S566" s="822"/>
      <c r="T566" s="567" t="s">
        <v>257</v>
      </c>
      <c r="U566" s="822" t="str">
        <f>V479</f>
        <v>N/A</v>
      </c>
      <c r="V566" s="567"/>
      <c r="W566" s="719" t="s">
        <v>430</v>
      </c>
      <c r="X566" s="515"/>
      <c r="Y566" s="719" t="s">
        <v>430</v>
      </c>
      <c r="Z566" s="515"/>
      <c r="AA566" s="719" t="s">
        <v>61</v>
      </c>
      <c r="AB566" s="515" t="s">
        <v>61</v>
      </c>
      <c r="AC566" t="s">
        <v>148</v>
      </c>
      <c r="AF566" s="58" t="s">
        <v>61</v>
      </c>
      <c r="AH566" s="58">
        <v>2023</v>
      </c>
      <c r="AI566" s="58" t="s">
        <v>481</v>
      </c>
      <c r="AJ566" s="58"/>
      <c r="AK566" s="241" t="s">
        <v>150</v>
      </c>
      <c r="AL566" s="1">
        <v>1</v>
      </c>
      <c r="AM566" s="1">
        <f>VLOOKUP(A566,'CH1 graphs'!$G$1:$H$49,2,FALSE)</f>
        <v>1</v>
      </c>
      <c r="AP566" s="330">
        <f>Q566-Q565</f>
        <v>-211000</v>
      </c>
      <c r="AQ566" s="42">
        <f>(Q566-Q565)/Q565</f>
        <v>-0.41291585127201563</v>
      </c>
    </row>
    <row r="567" spans="1:45" s="11" customFormat="1" hidden="1">
      <c r="A567" s="96" t="s">
        <v>53</v>
      </c>
      <c r="B567" s="95" t="s">
        <v>167</v>
      </c>
      <c r="C567" s="47">
        <v>2023</v>
      </c>
      <c r="D567" s="867" t="s">
        <v>142</v>
      </c>
      <c r="E567" s="216" t="s">
        <v>168</v>
      </c>
      <c r="F567" s="671" t="s">
        <v>61</v>
      </c>
      <c r="G567" s="96" t="s">
        <v>143</v>
      </c>
      <c r="H567" s="868" t="s">
        <v>157</v>
      </c>
      <c r="I567" s="55" t="s">
        <v>61</v>
      </c>
      <c r="J567" s="237" t="s">
        <v>348</v>
      </c>
      <c r="K567" s="679" t="s">
        <v>61</v>
      </c>
      <c r="L567" s="679" t="s">
        <v>61</v>
      </c>
      <c r="M567" s="216" t="s">
        <v>61</v>
      </c>
      <c r="N567" s="216" t="s">
        <v>61</v>
      </c>
      <c r="O567" s="216" t="s">
        <v>61</v>
      </c>
      <c r="P567" s="871" t="s">
        <v>61</v>
      </c>
      <c r="Q567" s="216" t="s">
        <v>61</v>
      </c>
      <c r="R567" s="215" t="s">
        <v>61</v>
      </c>
      <c r="S567" s="237" t="s">
        <v>61</v>
      </c>
      <c r="T567" s="645" t="s">
        <v>61</v>
      </c>
      <c r="U567" s="237" t="s">
        <v>61</v>
      </c>
      <c r="V567" s="215" t="s">
        <v>61</v>
      </c>
      <c r="W567" s="877" t="s">
        <v>61</v>
      </c>
      <c r="X567" s="681" t="s">
        <v>61</v>
      </c>
      <c r="Y567" s="877" t="s">
        <v>61</v>
      </c>
      <c r="Z567" s="681" t="s">
        <v>61</v>
      </c>
      <c r="AA567" s="877" t="s">
        <v>61</v>
      </c>
      <c r="AB567" s="681" t="s">
        <v>61</v>
      </c>
      <c r="AC567" s="11" t="s">
        <v>61</v>
      </c>
      <c r="AD567" s="878"/>
      <c r="AE567" s="879"/>
      <c r="AF567" s="95" t="s">
        <v>61</v>
      </c>
      <c r="AG567" s="215" t="s">
        <v>61</v>
      </c>
      <c r="AH567" s="95">
        <v>2023</v>
      </c>
      <c r="AI567" s="95"/>
      <c r="AJ567" s="95"/>
      <c r="AK567" s="868" t="s">
        <v>165</v>
      </c>
      <c r="AL567" s="12">
        <v>1</v>
      </c>
      <c r="AM567" s="12">
        <f>VLOOKUP(A567,'CH1 graphs'!$G$1:$H$49,2,FALSE)</f>
        <v>1</v>
      </c>
      <c r="AN567" s="12"/>
      <c r="AO567" s="12"/>
      <c r="AQ567" s="12"/>
      <c r="AS567" s="12"/>
    </row>
    <row r="568" spans="1:45" hidden="1">
      <c r="A568" s="52" t="s">
        <v>28</v>
      </c>
      <c r="B568" s="58" t="s">
        <v>180</v>
      </c>
      <c r="C568" s="51">
        <v>2016</v>
      </c>
      <c r="D568" s="240" t="s">
        <v>142</v>
      </c>
      <c r="E568" s="52" t="s">
        <v>142</v>
      </c>
      <c r="F568" s="442" t="s">
        <v>142</v>
      </c>
      <c r="G568" s="52" t="s">
        <v>143</v>
      </c>
      <c r="H568" s="241" t="s">
        <v>144</v>
      </c>
      <c r="I568" s="53" t="s">
        <v>145</v>
      </c>
      <c r="J568" s="52"/>
      <c r="K568" s="52"/>
      <c r="L568" s="158">
        <v>42614</v>
      </c>
      <c r="M568" s="73">
        <v>23662120</v>
      </c>
      <c r="N568" s="60">
        <v>1631545</v>
      </c>
      <c r="O568" s="61">
        <v>7.0000000000000007E-2</v>
      </c>
      <c r="P568" s="241" t="s">
        <v>482</v>
      </c>
      <c r="Q568" s="485">
        <v>848659</v>
      </c>
      <c r="R568" s="63">
        <v>0.52015666132408234</v>
      </c>
      <c r="S568" s="485">
        <v>254388</v>
      </c>
      <c r="T568" s="63">
        <v>0.15591846991655148</v>
      </c>
      <c r="U568" s="485">
        <v>528498</v>
      </c>
      <c r="V568" s="63">
        <v>0.3239248687593661</v>
      </c>
      <c r="W568" s="77">
        <v>515316</v>
      </c>
      <c r="X568" s="133">
        <v>0.31584541033192465</v>
      </c>
      <c r="Y568" s="77">
        <v>333343</v>
      </c>
      <c r="Z568" s="133">
        <v>0.20431125099215774</v>
      </c>
      <c r="AA568" s="77">
        <v>0</v>
      </c>
      <c r="AB568" s="133">
        <v>0</v>
      </c>
      <c r="AC568" t="s">
        <v>185</v>
      </c>
      <c r="AD568" s="442"/>
      <c r="AE568" s="241"/>
      <c r="AF568" s="58" t="s">
        <v>153</v>
      </c>
      <c r="AG568" s="63"/>
      <c r="AH568" s="863">
        <v>2017</v>
      </c>
      <c r="AI568" s="58"/>
      <c r="AJ568" s="58" t="s">
        <v>483</v>
      </c>
      <c r="AK568" s="241" t="s">
        <v>150</v>
      </c>
      <c r="AL568" s="1">
        <v>1</v>
      </c>
      <c r="AM568" s="1">
        <f>VLOOKUP(A568,'CH1 graphs'!$G$1:$H$49,2,FALSE)</f>
        <v>1</v>
      </c>
      <c r="AN568" s="1">
        <f>VLOOKUP(A568,'CH1 graphs'!$K$2:$L$23,2,FALSE)</f>
        <v>1</v>
      </c>
    </row>
    <row r="569" spans="1:45" hidden="1">
      <c r="A569" s="52" t="s">
        <v>28</v>
      </c>
      <c r="B569" s="58" t="s">
        <v>180</v>
      </c>
      <c r="C569" s="51">
        <v>2017</v>
      </c>
      <c r="D569" s="240" t="s">
        <v>142</v>
      </c>
      <c r="E569" s="52" t="s">
        <v>142</v>
      </c>
      <c r="F569" s="442" t="s">
        <v>142</v>
      </c>
      <c r="G569" s="52" t="s">
        <v>143</v>
      </c>
      <c r="H569" s="241" t="s">
        <v>144</v>
      </c>
      <c r="I569" s="53" t="s">
        <v>145</v>
      </c>
      <c r="J569" s="52"/>
      <c r="K569" s="484" t="s">
        <v>484</v>
      </c>
      <c r="L569" s="158">
        <v>43009</v>
      </c>
      <c r="M569" s="73">
        <v>24301024</v>
      </c>
      <c r="N569" s="60">
        <v>2999494</v>
      </c>
      <c r="O569" s="61">
        <f>N569/M569</f>
        <v>0.12343076571588095</v>
      </c>
      <c r="P569" s="241" t="s">
        <v>485</v>
      </c>
      <c r="Q569" s="73">
        <v>1522468</v>
      </c>
      <c r="R569" s="63">
        <v>0.50757494430727312</v>
      </c>
      <c r="S569" s="447">
        <v>576680</v>
      </c>
      <c r="T569" s="143">
        <v>0.19</v>
      </c>
      <c r="U569" s="73">
        <v>667717</v>
      </c>
      <c r="V569" s="63">
        <v>0.22260988019979369</v>
      </c>
      <c r="W569" s="77">
        <v>1130323</v>
      </c>
      <c r="X569" s="133">
        <v>0.3768378933246741</v>
      </c>
      <c r="Y569" s="77">
        <v>392145</v>
      </c>
      <c r="Z569" s="133">
        <v>0.13073705098259905</v>
      </c>
      <c r="AA569" s="77">
        <v>0</v>
      </c>
      <c r="AB569" s="133">
        <v>0</v>
      </c>
      <c r="AC569" t="s">
        <v>185</v>
      </c>
      <c r="AD569" s="442"/>
      <c r="AE569" s="241"/>
      <c r="AF569" s="58" t="s">
        <v>153</v>
      </c>
      <c r="AG569" s="63"/>
      <c r="AH569" s="58">
        <v>2018</v>
      </c>
      <c r="AI569" s="58"/>
      <c r="AJ569" s="58" t="s">
        <v>486</v>
      </c>
      <c r="AK569" s="241" t="s">
        <v>150</v>
      </c>
      <c r="AL569" s="1">
        <v>1</v>
      </c>
      <c r="AM569" s="1">
        <f>VLOOKUP(A569,'CH1 graphs'!$G$1:$H$49,2,FALSE)</f>
        <v>1</v>
      </c>
      <c r="AN569" s="1">
        <f>VLOOKUP(A569,'CH1 graphs'!$K$2:$L$23,2,FALSE)</f>
        <v>1</v>
      </c>
    </row>
    <row r="570" spans="1:45" hidden="1">
      <c r="A570" s="52" t="s">
        <v>28</v>
      </c>
      <c r="B570" s="58" t="s">
        <v>180</v>
      </c>
      <c r="C570" s="51">
        <v>2018</v>
      </c>
      <c r="D570" s="240" t="s">
        <v>142</v>
      </c>
      <c r="E570" s="52" t="s">
        <v>142</v>
      </c>
      <c r="F570" s="442" t="s">
        <v>142</v>
      </c>
      <c r="G570" s="52" t="s">
        <v>143</v>
      </c>
      <c r="H570" s="241" t="s">
        <v>144</v>
      </c>
      <c r="I570" s="53" t="s">
        <v>145</v>
      </c>
      <c r="J570" s="52"/>
      <c r="K570" s="484" t="s">
        <v>484</v>
      </c>
      <c r="L570" s="158">
        <v>43009</v>
      </c>
      <c r="M570" s="73">
        <v>24301024</v>
      </c>
      <c r="N570" s="60">
        <v>2999494</v>
      </c>
      <c r="O570" s="61">
        <v>0.12</v>
      </c>
      <c r="P570" s="241" t="s">
        <v>485</v>
      </c>
      <c r="Q570" s="73">
        <v>1522468</v>
      </c>
      <c r="R570" s="63">
        <v>0.50757494430727312</v>
      </c>
      <c r="S570" s="447">
        <v>576680</v>
      </c>
      <c r="T570" s="143">
        <v>0.19</v>
      </c>
      <c r="U570" s="73">
        <v>667717</v>
      </c>
      <c r="V570" s="63">
        <v>0.22260988019979369</v>
      </c>
      <c r="W570" s="77">
        <v>1130323</v>
      </c>
      <c r="X570" s="133">
        <v>0.3768378933246741</v>
      </c>
      <c r="Y570" s="77">
        <v>392145</v>
      </c>
      <c r="Z570" s="133">
        <v>0.13073705098259905</v>
      </c>
      <c r="AA570" s="77">
        <v>0</v>
      </c>
      <c r="AB570" s="133">
        <v>0</v>
      </c>
      <c r="AC570" t="s">
        <v>185</v>
      </c>
      <c r="AD570" s="442"/>
      <c r="AE570" s="241"/>
      <c r="AF570" s="58" t="s">
        <v>153</v>
      </c>
      <c r="AG570" s="63"/>
      <c r="AH570" s="58">
        <v>2019</v>
      </c>
      <c r="AI570" s="58"/>
      <c r="AJ570" s="58" t="s">
        <v>487</v>
      </c>
      <c r="AK570" s="241" t="s">
        <v>150</v>
      </c>
      <c r="AL570" s="1">
        <v>1</v>
      </c>
      <c r="AM570" s="1">
        <f>VLOOKUP(A570,'CH1 graphs'!$G$1:$H$49,2,FALSE)</f>
        <v>1</v>
      </c>
      <c r="AN570" s="1">
        <f>VLOOKUP(A570,'CH1 graphs'!$K$2:$L$23,2,FALSE)</f>
        <v>1</v>
      </c>
    </row>
    <row r="571" spans="1:45" hidden="1">
      <c r="A571" s="52" t="s">
        <v>28</v>
      </c>
      <c r="B571" s="58" t="s">
        <v>180</v>
      </c>
      <c r="C571" s="51">
        <v>2019</v>
      </c>
      <c r="D571" s="240" t="s">
        <v>142</v>
      </c>
      <c r="E571" s="52" t="s">
        <v>142</v>
      </c>
      <c r="F571" s="442" t="s">
        <v>142</v>
      </c>
      <c r="G571" s="52" t="s">
        <v>143</v>
      </c>
      <c r="H571" s="241" t="s">
        <v>144</v>
      </c>
      <c r="I571" s="53" t="s">
        <v>145</v>
      </c>
      <c r="J571" s="52"/>
      <c r="K571" s="52"/>
      <c r="L571" s="158">
        <v>43374</v>
      </c>
      <c r="M571" s="73">
        <v>26262000</v>
      </c>
      <c r="N571" s="60">
        <v>4601075</v>
      </c>
      <c r="O571" s="61">
        <v>0.18</v>
      </c>
      <c r="P571" s="241" t="s">
        <v>488</v>
      </c>
      <c r="Q571" s="73">
        <v>1306975</v>
      </c>
      <c r="R571" s="63">
        <v>0.28000000000000003</v>
      </c>
      <c r="S571" s="73">
        <v>1957163</v>
      </c>
      <c r="T571" s="63">
        <v>0.42537081008242639</v>
      </c>
      <c r="U571" s="73">
        <v>1336937</v>
      </c>
      <c r="V571" s="63">
        <v>0.28999999999999998</v>
      </c>
      <c r="W571" s="77">
        <v>940615</v>
      </c>
      <c r="X571" s="133">
        <v>0.2</v>
      </c>
      <c r="Y571" s="77">
        <v>366360</v>
      </c>
      <c r="Z571" s="133">
        <v>0.08</v>
      </c>
      <c r="AA571" s="77">
        <v>0</v>
      </c>
      <c r="AB571" s="133">
        <v>0</v>
      </c>
      <c r="AC571" t="s">
        <v>185</v>
      </c>
      <c r="AD571" s="442"/>
      <c r="AE571" s="241"/>
      <c r="AF571" s="58" t="s">
        <v>153</v>
      </c>
      <c r="AG571" s="63"/>
      <c r="AH571" s="58">
        <v>2020</v>
      </c>
      <c r="AI571" s="58"/>
      <c r="AJ571" s="58" t="s">
        <v>489</v>
      </c>
      <c r="AK571" s="241" t="s">
        <v>150</v>
      </c>
      <c r="AL571" s="1">
        <v>1</v>
      </c>
      <c r="AM571" s="1">
        <f>VLOOKUP(A571,'CH1 graphs'!$G$1:$H$49,2,FALSE)</f>
        <v>1</v>
      </c>
      <c r="AN571" s="1">
        <f>VLOOKUP(A571,'CH1 graphs'!$K$2:$L$23,2,FALSE)</f>
        <v>1</v>
      </c>
    </row>
    <row r="572" spans="1:45" hidden="1">
      <c r="A572" s="52" t="s">
        <v>28</v>
      </c>
      <c r="B572" s="58" t="s">
        <v>180</v>
      </c>
      <c r="C572" s="51">
        <v>2020</v>
      </c>
      <c r="D572" s="240" t="s">
        <v>142</v>
      </c>
      <c r="E572" s="52" t="s">
        <v>142</v>
      </c>
      <c r="F572" s="442" t="s">
        <v>142</v>
      </c>
      <c r="G572" s="52" t="s">
        <v>143</v>
      </c>
      <c r="H572" s="241" t="s">
        <v>144</v>
      </c>
      <c r="I572" s="53" t="s">
        <v>145</v>
      </c>
      <c r="J572" s="52"/>
      <c r="K572" s="52"/>
      <c r="L572" s="158">
        <v>44136</v>
      </c>
      <c r="M572" s="73">
        <v>25680342</v>
      </c>
      <c r="N572" s="59">
        <v>3908628</v>
      </c>
      <c r="O572" s="793">
        <f>N572/M572</f>
        <v>0.15220311318283844</v>
      </c>
      <c r="P572" s="241" t="s">
        <v>268</v>
      </c>
      <c r="Q572" s="73">
        <v>1062712</v>
      </c>
      <c r="R572" s="63">
        <v>0.27</v>
      </c>
      <c r="S572" s="73">
        <v>1191738</v>
      </c>
      <c r="T572" s="63">
        <v>0.30489931505377332</v>
      </c>
      <c r="U572" s="73">
        <v>1654178</v>
      </c>
      <c r="V572" s="63">
        <v>0.42321193011972486</v>
      </c>
      <c r="W572" s="77">
        <v>858496</v>
      </c>
      <c r="X572" s="133">
        <v>0.22</v>
      </c>
      <c r="Y572" s="77">
        <v>204216</v>
      </c>
      <c r="Z572" s="133">
        <v>0.05</v>
      </c>
      <c r="AA572" s="77">
        <v>0</v>
      </c>
      <c r="AB572" s="133">
        <v>0</v>
      </c>
      <c r="AC572" t="s">
        <v>185</v>
      </c>
      <c r="AD572" s="442"/>
      <c r="AE572" s="241"/>
      <c r="AF572" s="58" t="s">
        <v>153</v>
      </c>
      <c r="AG572" s="58"/>
      <c r="AH572" s="58">
        <v>2021</v>
      </c>
      <c r="AI572" s="58"/>
      <c r="AJ572" s="58" t="s">
        <v>490</v>
      </c>
      <c r="AK572" s="241" t="s">
        <v>150</v>
      </c>
      <c r="AL572" s="1">
        <v>1</v>
      </c>
      <c r="AM572" s="1">
        <f>VLOOKUP(A572,'CH1 graphs'!$G$1:$H$49,2,FALSE)</f>
        <v>1</v>
      </c>
      <c r="AN572" s="1">
        <f>VLOOKUP(A572,'CH1 graphs'!$K$2:$L$23,2,FALSE)</f>
        <v>1</v>
      </c>
    </row>
    <row r="573" spans="1:45" hidden="1">
      <c r="A573" s="52" t="s">
        <v>28</v>
      </c>
      <c r="B573" s="58" t="s">
        <v>180</v>
      </c>
      <c r="C573" s="51">
        <v>2021</v>
      </c>
      <c r="D573" s="240" t="s">
        <v>142</v>
      </c>
      <c r="E573" s="52" t="s">
        <v>142</v>
      </c>
      <c r="F573" s="442" t="s">
        <v>142</v>
      </c>
      <c r="G573" s="52" t="s">
        <v>143</v>
      </c>
      <c r="H573" s="241" t="s">
        <v>157</v>
      </c>
      <c r="I573" s="53" t="s">
        <v>145</v>
      </c>
      <c r="J573" s="52"/>
      <c r="K573" s="52"/>
      <c r="L573" s="158">
        <v>44501</v>
      </c>
      <c r="M573" s="73">
        <v>27891778</v>
      </c>
      <c r="N573" s="60">
        <v>4414391</v>
      </c>
      <c r="O573" s="61">
        <f>N573/M573</f>
        <v>0.1582685406430526</v>
      </c>
      <c r="P573" s="241" t="s">
        <v>491</v>
      </c>
      <c r="Q573" s="73">
        <v>1642643</v>
      </c>
      <c r="R573" s="63">
        <v>0.37</v>
      </c>
      <c r="S573" s="73">
        <v>951648</v>
      </c>
      <c r="T573" s="63">
        <v>0.215578547527847</v>
      </c>
      <c r="U573" s="73">
        <v>1820100</v>
      </c>
      <c r="V573" s="63">
        <v>0.41</v>
      </c>
      <c r="W573" s="77">
        <v>1237868</v>
      </c>
      <c r="X573" s="133">
        <v>0.28000000000000003</v>
      </c>
      <c r="Y573" s="77">
        <v>404775</v>
      </c>
      <c r="Z573" s="133">
        <v>0.09</v>
      </c>
      <c r="AA573" s="533">
        <v>13918</v>
      </c>
      <c r="AB573" s="133">
        <v>0</v>
      </c>
      <c r="AC573" t="s">
        <v>185</v>
      </c>
      <c r="AD573" s="442"/>
      <c r="AE573" s="241"/>
      <c r="AF573" s="58" t="s">
        <v>153</v>
      </c>
      <c r="AG573" s="58"/>
      <c r="AH573" s="58">
        <v>2022</v>
      </c>
      <c r="AI573" s="58"/>
      <c r="AJ573" s="58" t="s">
        <v>492</v>
      </c>
      <c r="AK573" s="241" t="s">
        <v>150</v>
      </c>
      <c r="AL573" s="1">
        <v>1</v>
      </c>
      <c r="AM573" s="1">
        <f>VLOOKUP(A573,'CH1 graphs'!$G$1:$H$49,2,FALSE)</f>
        <v>1</v>
      </c>
      <c r="AN573" s="1">
        <f>VLOOKUP(A573,'CH1 graphs'!$K$2:$L$23,2,FALSE)</f>
        <v>1</v>
      </c>
      <c r="AQ573" s="42"/>
    </row>
    <row r="574" spans="1:45" hidden="1">
      <c r="A574" s="52" t="s">
        <v>28</v>
      </c>
      <c r="B574" s="58" t="s">
        <v>180</v>
      </c>
      <c r="C574" s="51">
        <v>2022</v>
      </c>
      <c r="D574" s="240" t="s">
        <v>142</v>
      </c>
      <c r="E574" s="52" t="s">
        <v>142</v>
      </c>
      <c r="F574" s="442" t="s">
        <v>142</v>
      </c>
      <c r="G574" s="52" t="s">
        <v>143</v>
      </c>
      <c r="H574" s="241" t="s">
        <v>157</v>
      </c>
      <c r="I574" s="53" t="s">
        <v>145</v>
      </c>
      <c r="J574" s="73"/>
      <c r="K574" s="650" t="s">
        <v>493</v>
      </c>
      <c r="L574" s="158">
        <v>44866</v>
      </c>
      <c r="M574" s="73">
        <v>29042000</v>
      </c>
      <c r="N574" s="60">
        <v>6230078</v>
      </c>
      <c r="O574" s="61">
        <f>N574/M574</f>
        <v>0.21451959231457887</v>
      </c>
      <c r="P574" s="241" t="s">
        <v>494</v>
      </c>
      <c r="Q574" s="73">
        <v>2225075</v>
      </c>
      <c r="R574" s="63">
        <v>0.36</v>
      </c>
      <c r="S574" s="73">
        <v>1534551</v>
      </c>
      <c r="T574" s="63">
        <v>0.24</v>
      </c>
      <c r="U574" s="73">
        <v>2470452</v>
      </c>
      <c r="V574" s="63">
        <v>0.4</v>
      </c>
      <c r="W574" s="77">
        <v>1972981</v>
      </c>
      <c r="X574" s="133">
        <v>0.32</v>
      </c>
      <c r="Y574" s="77">
        <v>252094</v>
      </c>
      <c r="Z574" s="133">
        <v>0.04</v>
      </c>
      <c r="AA574" s="77">
        <v>0</v>
      </c>
      <c r="AB574" s="133">
        <v>0</v>
      </c>
      <c r="AC574" t="s">
        <v>185</v>
      </c>
      <c r="AD574" s="442"/>
      <c r="AE574" s="241"/>
      <c r="AF574" s="58" t="s">
        <v>149</v>
      </c>
      <c r="AH574" s="58">
        <v>2023</v>
      </c>
      <c r="AI574" s="58"/>
      <c r="AJ574" s="58"/>
      <c r="AK574" s="241" t="s">
        <v>150</v>
      </c>
      <c r="AL574" s="1">
        <v>1</v>
      </c>
      <c r="AM574" s="1">
        <f>VLOOKUP(A574,'CH1 graphs'!$G$1:$H$49,2,FALSE)</f>
        <v>1</v>
      </c>
      <c r="AN574" s="1">
        <f>VLOOKUP(A574,'CH1 graphs'!$K$2:$L$23,2,FALSE)</f>
        <v>1</v>
      </c>
      <c r="AP574" s="330">
        <f>Q574-Q573</f>
        <v>582432</v>
      </c>
      <c r="AQ574" s="42">
        <f>(Q574-Q573)/Q573</f>
        <v>0.3545700435213251</v>
      </c>
      <c r="AR574">
        <f>Y574-Y573</f>
        <v>-152681</v>
      </c>
      <c r="AS574" s="1">
        <f>AR574/Y573</f>
        <v>-0.37719967883392008</v>
      </c>
    </row>
    <row r="575" spans="1:45" s="11" customFormat="1" hidden="1">
      <c r="A575" s="96" t="s">
        <v>28</v>
      </c>
      <c r="B575" s="95" t="s">
        <v>180</v>
      </c>
      <c r="C575" s="47">
        <v>2023</v>
      </c>
      <c r="D575" s="867" t="s">
        <v>142</v>
      </c>
      <c r="E575" s="197" t="s">
        <v>142</v>
      </c>
      <c r="F575" s="671" t="s">
        <v>142</v>
      </c>
      <c r="G575" s="96" t="s">
        <v>143</v>
      </c>
      <c r="H575" s="868" t="s">
        <v>157</v>
      </c>
      <c r="I575" s="55" t="s">
        <v>145</v>
      </c>
      <c r="J575" s="419"/>
      <c r="K575" s="687" t="s">
        <v>493</v>
      </c>
      <c r="L575" s="108">
        <v>44866</v>
      </c>
      <c r="M575" s="419">
        <v>29042000</v>
      </c>
      <c r="N575" s="419">
        <v>6230078</v>
      </c>
      <c r="O575" s="97">
        <v>0.21451959231457887</v>
      </c>
      <c r="P575" s="868" t="s">
        <v>494</v>
      </c>
      <c r="Q575" s="419">
        <v>2225075</v>
      </c>
      <c r="R575" s="148">
        <v>0.36</v>
      </c>
      <c r="S575" s="419">
        <v>1534551</v>
      </c>
      <c r="T575" s="148">
        <v>0.24631328853346621</v>
      </c>
      <c r="U575" s="419">
        <v>2470452</v>
      </c>
      <c r="V575" s="148">
        <v>0.4</v>
      </c>
      <c r="W575" s="694">
        <v>1972981</v>
      </c>
      <c r="X575" s="674">
        <v>0.32</v>
      </c>
      <c r="Y575" s="694">
        <v>252094</v>
      </c>
      <c r="Z575" s="674">
        <v>0.04</v>
      </c>
      <c r="AA575" s="694">
        <v>0</v>
      </c>
      <c r="AB575" s="674">
        <v>0</v>
      </c>
      <c r="AC575" s="11" t="s">
        <v>185</v>
      </c>
      <c r="AD575" s="671"/>
      <c r="AE575" s="868"/>
      <c r="AF575" s="95" t="s">
        <v>149</v>
      </c>
      <c r="AG575" s="12"/>
      <c r="AH575" s="95">
        <v>2023</v>
      </c>
      <c r="AI575" s="95"/>
      <c r="AJ575" s="95"/>
      <c r="AK575" s="868" t="s">
        <v>165</v>
      </c>
      <c r="AL575" s="12">
        <v>1</v>
      </c>
      <c r="AM575" s="12">
        <f>VLOOKUP(A575,'CH1 graphs'!$G$1:$H$49,2,FALSE)</f>
        <v>1</v>
      </c>
      <c r="AN575" s="12">
        <f>VLOOKUP(A575,'CH1 graphs'!$K$2:$L$23,2,FALSE)</f>
        <v>1</v>
      </c>
      <c r="AO575" s="12"/>
      <c r="AQ575" s="12"/>
      <c r="AS575" s="12"/>
    </row>
    <row r="576" spans="1:45" hidden="1">
      <c r="A576" s="52" t="s">
        <v>20</v>
      </c>
      <c r="B576" s="58" t="s">
        <v>180</v>
      </c>
      <c r="C576" s="51">
        <v>2016</v>
      </c>
      <c r="D576" s="240" t="s">
        <v>142</v>
      </c>
      <c r="E576" s="52" t="s">
        <v>142</v>
      </c>
      <c r="F576" s="442" t="s">
        <v>142</v>
      </c>
      <c r="G576" s="52" t="s">
        <v>143</v>
      </c>
      <c r="H576" s="241" t="s">
        <v>144</v>
      </c>
      <c r="I576" s="53" t="s">
        <v>183</v>
      </c>
      <c r="J576" s="52"/>
      <c r="K576" s="484" t="s">
        <v>495</v>
      </c>
      <c r="L576" s="52"/>
      <c r="M576" s="73">
        <v>16800000</v>
      </c>
      <c r="N576" s="60">
        <v>14500000</v>
      </c>
      <c r="O576" s="61">
        <v>0.86309523809523814</v>
      </c>
      <c r="P576" s="848"/>
      <c r="Q576" s="73">
        <v>6700000</v>
      </c>
      <c r="R576" s="63">
        <v>0.46206896551724136</v>
      </c>
      <c r="S576" s="716" t="s">
        <v>178</v>
      </c>
      <c r="T576" s="635" t="s">
        <v>203</v>
      </c>
      <c r="U576" s="719">
        <v>7800000</v>
      </c>
      <c r="V576" s="515">
        <v>0.53793103448275859</v>
      </c>
      <c r="W576" s="77" t="s">
        <v>61</v>
      </c>
      <c r="X576" s="133" t="s">
        <v>61</v>
      </c>
      <c r="Y576" s="77" t="s">
        <v>61</v>
      </c>
      <c r="Z576" s="133" t="s">
        <v>61</v>
      </c>
      <c r="AA576" s="77" t="s">
        <v>61</v>
      </c>
      <c r="AB576" s="133" t="s">
        <v>61</v>
      </c>
      <c r="AC576" t="s">
        <v>185</v>
      </c>
      <c r="AD576" s="442"/>
      <c r="AE576" s="241"/>
      <c r="AF576" s="58" t="s">
        <v>61</v>
      </c>
      <c r="AG576" s="63"/>
      <c r="AH576" s="863">
        <v>2017</v>
      </c>
      <c r="AI576" s="58"/>
      <c r="AJ576" s="58"/>
      <c r="AK576" s="241" t="s">
        <v>150</v>
      </c>
      <c r="AL576" s="1">
        <v>1</v>
      </c>
      <c r="AM576" s="1">
        <f>VLOOKUP(A576,'CH1 graphs'!$G$1:$H$49,2,FALSE)</f>
        <v>1</v>
      </c>
    </row>
    <row r="577" spans="1:45" hidden="1">
      <c r="A577" s="52" t="s">
        <v>20</v>
      </c>
      <c r="B577" s="58" t="s">
        <v>180</v>
      </c>
      <c r="C577" s="51">
        <v>2017</v>
      </c>
      <c r="D577" s="240" t="s">
        <v>142</v>
      </c>
      <c r="E577" s="52" t="s">
        <v>142</v>
      </c>
      <c r="F577" s="442" t="s">
        <v>142</v>
      </c>
      <c r="G577" s="52" t="s">
        <v>143</v>
      </c>
      <c r="H577" s="241" t="s">
        <v>144</v>
      </c>
      <c r="I577" s="53" t="s">
        <v>249</v>
      </c>
      <c r="J577" s="52"/>
      <c r="K577" s="52"/>
      <c r="L577" s="52" t="s">
        <v>61</v>
      </c>
      <c r="M577" s="73">
        <v>18771580</v>
      </c>
      <c r="N577" s="60">
        <v>18771580</v>
      </c>
      <c r="O577" s="61">
        <v>1</v>
      </c>
      <c r="P577" s="241" t="s">
        <v>496</v>
      </c>
      <c r="Q577" s="73">
        <v>5100000</v>
      </c>
      <c r="R577" s="63">
        <v>0.2716873060232543</v>
      </c>
      <c r="S577" s="789">
        <v>11471580</v>
      </c>
      <c r="T577" s="637">
        <v>0.61111424824122418</v>
      </c>
      <c r="U577" s="77">
        <v>2200000</v>
      </c>
      <c r="V577" s="510">
        <v>0.11719844573552146</v>
      </c>
      <c r="W577" s="77" t="s">
        <v>61</v>
      </c>
      <c r="X577" s="133" t="s">
        <v>61</v>
      </c>
      <c r="Y577" s="77" t="s">
        <v>61</v>
      </c>
      <c r="Z577" s="133" t="s">
        <v>61</v>
      </c>
      <c r="AA577" s="77" t="s">
        <v>61</v>
      </c>
      <c r="AB577" s="133" t="s">
        <v>61</v>
      </c>
      <c r="AC577" t="s">
        <v>185</v>
      </c>
      <c r="AD577" s="442"/>
      <c r="AE577" s="241"/>
      <c r="AF577" s="58" t="s">
        <v>61</v>
      </c>
      <c r="AG577" s="63"/>
      <c r="AH577" s="863">
        <v>2018</v>
      </c>
      <c r="AI577" s="58"/>
      <c r="AJ577" s="58"/>
      <c r="AK577" s="241" t="s">
        <v>150</v>
      </c>
      <c r="AL577" s="1">
        <v>1</v>
      </c>
      <c r="AM577" s="1">
        <f>VLOOKUP(A577,'CH1 graphs'!$G$1:$H$49,2,FALSE)</f>
        <v>1</v>
      </c>
    </row>
    <row r="578" spans="1:45" hidden="1">
      <c r="A578" s="52" t="s">
        <v>20</v>
      </c>
      <c r="B578" s="58" t="s">
        <v>180</v>
      </c>
      <c r="C578" s="51">
        <v>2018</v>
      </c>
      <c r="D578" s="240" t="s">
        <v>142</v>
      </c>
      <c r="E578" s="52" t="s">
        <v>142</v>
      </c>
      <c r="F578" s="442" t="s">
        <v>142</v>
      </c>
      <c r="G578" s="52" t="s">
        <v>143</v>
      </c>
      <c r="H578" s="241" t="s">
        <v>144</v>
      </c>
      <c r="I578" s="53" t="s">
        <v>145</v>
      </c>
      <c r="J578" s="52"/>
      <c r="K578" s="52"/>
      <c r="L578" s="158">
        <v>43313</v>
      </c>
      <c r="M578" s="437">
        <v>18771580</v>
      </c>
      <c r="N578" s="60">
        <v>15329133</v>
      </c>
      <c r="O578" s="61">
        <v>0.82</v>
      </c>
      <c r="P578" s="241" t="s">
        <v>497</v>
      </c>
      <c r="Q578" s="73">
        <v>3306405</v>
      </c>
      <c r="R578" s="63">
        <v>0.2156941948380251</v>
      </c>
      <c r="S578" s="73">
        <v>6914281</v>
      </c>
      <c r="T578" s="63">
        <v>0.45617035223061864</v>
      </c>
      <c r="U578" s="73">
        <v>5030032</v>
      </c>
      <c r="V578" s="63">
        <v>0.32813545293135626</v>
      </c>
      <c r="W578" s="77">
        <v>2857245</v>
      </c>
      <c r="X578" s="133">
        <v>0.186393124777507</v>
      </c>
      <c r="Y578" s="77">
        <v>449160</v>
      </c>
      <c r="Z578" s="133">
        <v>2.9301070060518099E-2</v>
      </c>
      <c r="AA578" s="77">
        <v>0</v>
      </c>
      <c r="AB578" s="133">
        <v>0</v>
      </c>
      <c r="AC578" t="s">
        <v>185</v>
      </c>
      <c r="AD578" s="442"/>
      <c r="AE578" s="241"/>
      <c r="AF578" s="58" t="s">
        <v>149</v>
      </c>
      <c r="AG578" s="63"/>
      <c r="AH578" s="58">
        <v>2019</v>
      </c>
      <c r="AI578" s="58"/>
      <c r="AJ578" s="58"/>
      <c r="AK578" s="241" t="s">
        <v>150</v>
      </c>
      <c r="AL578" s="1">
        <v>1</v>
      </c>
      <c r="AM578" s="1">
        <f>VLOOKUP(A578,'CH1 graphs'!$G$1:$H$49,2,FALSE)</f>
        <v>1</v>
      </c>
    </row>
    <row r="579" spans="1:45" hidden="1">
      <c r="A579" s="52" t="s">
        <v>20</v>
      </c>
      <c r="B579" s="58" t="s">
        <v>180</v>
      </c>
      <c r="C579" s="51">
        <v>2019</v>
      </c>
      <c r="D579" s="240" t="s">
        <v>142</v>
      </c>
      <c r="E579" s="52" t="s">
        <v>142</v>
      </c>
      <c r="F579" s="442" t="s">
        <v>142</v>
      </c>
      <c r="G579" s="52" t="s">
        <v>143</v>
      </c>
      <c r="H579" s="241" t="s">
        <v>144</v>
      </c>
      <c r="I579" s="53" t="s">
        <v>145</v>
      </c>
      <c r="J579" s="52"/>
      <c r="K579" s="52"/>
      <c r="L579" s="158">
        <v>43313</v>
      </c>
      <c r="M579" s="437">
        <v>18771580</v>
      </c>
      <c r="N579" s="60">
        <v>15329133</v>
      </c>
      <c r="O579" s="67">
        <v>0.82</v>
      </c>
      <c r="P579" s="241" t="s">
        <v>497</v>
      </c>
      <c r="Q579" s="73">
        <v>3306391</v>
      </c>
      <c r="R579" s="63">
        <v>0.22</v>
      </c>
      <c r="S579" s="73">
        <v>6914281</v>
      </c>
      <c r="T579" s="63">
        <v>0.45617178740637193</v>
      </c>
      <c r="U579" s="73">
        <v>5030024</v>
      </c>
      <c r="V579" s="63">
        <v>0.33</v>
      </c>
      <c r="W579" s="77">
        <v>2857238</v>
      </c>
      <c r="X579" s="133">
        <v>0.19</v>
      </c>
      <c r="Y579" s="77">
        <v>449153</v>
      </c>
      <c r="Z579" s="133">
        <v>0.03</v>
      </c>
      <c r="AA579" s="77">
        <v>0</v>
      </c>
      <c r="AB579" s="133">
        <v>0</v>
      </c>
      <c r="AC579" t="s">
        <v>185</v>
      </c>
      <c r="AD579" s="442"/>
      <c r="AE579" s="241"/>
      <c r="AF579" s="58" t="s">
        <v>149</v>
      </c>
      <c r="AG579" s="63"/>
      <c r="AH579" s="58">
        <v>2020</v>
      </c>
      <c r="AI579" s="58"/>
      <c r="AJ579" s="58"/>
      <c r="AK579" s="241" t="s">
        <v>150</v>
      </c>
      <c r="AL579" s="1">
        <v>1</v>
      </c>
      <c r="AM579" s="1">
        <f>VLOOKUP(A579,'CH1 graphs'!$G$1:$H$49,2,FALSE)</f>
        <v>1</v>
      </c>
    </row>
    <row r="580" spans="1:45" hidden="1">
      <c r="A580" s="52" t="s">
        <v>20</v>
      </c>
      <c r="B580" s="58" t="s">
        <v>180</v>
      </c>
      <c r="C580" s="51">
        <v>2020</v>
      </c>
      <c r="D580" s="240" t="s">
        <v>142</v>
      </c>
      <c r="E580" s="52" t="s">
        <v>142</v>
      </c>
      <c r="F580" s="442" t="s">
        <v>142</v>
      </c>
      <c r="G580" s="52" t="s">
        <v>143</v>
      </c>
      <c r="H580" s="241" t="s">
        <v>144</v>
      </c>
      <c r="I580" s="53" t="s">
        <v>145</v>
      </c>
      <c r="J580" s="52"/>
      <c r="K580" s="52"/>
      <c r="L580" s="158">
        <v>44166</v>
      </c>
      <c r="M580" s="73">
        <v>19718415</v>
      </c>
      <c r="N580" s="60">
        <v>17677952</v>
      </c>
      <c r="O580" s="793">
        <f>N580/M580</f>
        <v>0.89651992819909709</v>
      </c>
      <c r="P580" s="241" t="s">
        <v>215</v>
      </c>
      <c r="Q580" s="73">
        <v>2549703</v>
      </c>
      <c r="R580" s="63">
        <v>0.14000000000000001</v>
      </c>
      <c r="S580" s="73">
        <v>8945219</v>
      </c>
      <c r="T580" s="63">
        <v>0.50600991562823572</v>
      </c>
      <c r="U580" s="73">
        <v>6183030</v>
      </c>
      <c r="V580" s="63">
        <v>0.35</v>
      </c>
      <c r="W580" s="77">
        <v>2549703</v>
      </c>
      <c r="X580" s="133">
        <v>0.14000000000000001</v>
      </c>
      <c r="Y580" s="77">
        <v>0</v>
      </c>
      <c r="Z580" s="133">
        <v>0</v>
      </c>
      <c r="AA580" s="77">
        <v>0</v>
      </c>
      <c r="AB580" s="133">
        <v>0</v>
      </c>
      <c r="AC580" t="s">
        <v>161</v>
      </c>
      <c r="AD580" s="52"/>
      <c r="AE580" s="58"/>
      <c r="AF580" s="58" t="s">
        <v>149</v>
      </c>
      <c r="AG580" s="58"/>
      <c r="AH580" s="58">
        <v>2021</v>
      </c>
      <c r="AI580" s="58"/>
      <c r="AJ580" s="58"/>
      <c r="AK580" s="241" t="s">
        <v>150</v>
      </c>
      <c r="AL580" s="1">
        <v>1</v>
      </c>
      <c r="AM580" s="1">
        <f>VLOOKUP(A580,'CH1 graphs'!$G$1:$H$49,2,FALSE)</f>
        <v>1</v>
      </c>
    </row>
    <row r="581" spans="1:45" hidden="1">
      <c r="A581" s="52" t="s">
        <v>20</v>
      </c>
      <c r="B581" s="58" t="s">
        <v>180</v>
      </c>
      <c r="C581" s="51">
        <v>2021</v>
      </c>
      <c r="D581" s="240" t="s">
        <v>142</v>
      </c>
      <c r="E581" s="52" t="s">
        <v>142</v>
      </c>
      <c r="F581" s="442" t="s">
        <v>142</v>
      </c>
      <c r="G581" s="52" t="s">
        <v>143</v>
      </c>
      <c r="H581" s="241" t="s">
        <v>157</v>
      </c>
      <c r="I581" s="53" t="s">
        <v>145</v>
      </c>
      <c r="J581" s="52"/>
      <c r="K581" s="52"/>
      <c r="L581" s="158">
        <v>44166</v>
      </c>
      <c r="M581" s="73">
        <v>19718415</v>
      </c>
      <c r="N581" s="60">
        <v>17677952</v>
      </c>
      <c r="O581" s="61">
        <v>0.89651992819909709</v>
      </c>
      <c r="P581" s="241" t="s">
        <v>366</v>
      </c>
      <c r="Q581" s="73">
        <v>2642540</v>
      </c>
      <c r="R581" s="63">
        <v>0.15</v>
      </c>
      <c r="S581" s="73">
        <v>8768783</v>
      </c>
      <c r="T581" s="63">
        <v>0.49602934774344903</v>
      </c>
      <c r="U581" s="73">
        <v>6266629</v>
      </c>
      <c r="V581" s="63">
        <v>0.35</v>
      </c>
      <c r="W581" s="77">
        <v>2509092</v>
      </c>
      <c r="X581" s="133">
        <v>0.14000000000000001</v>
      </c>
      <c r="Y581" s="77">
        <v>133448</v>
      </c>
      <c r="Z581" s="133">
        <v>0.01</v>
      </c>
      <c r="AA581" s="77">
        <v>0</v>
      </c>
      <c r="AB581" s="133">
        <v>0</v>
      </c>
      <c r="AC581" t="s">
        <v>185</v>
      </c>
      <c r="AD581" s="52"/>
      <c r="AE581" s="58"/>
      <c r="AF581" s="58" t="s">
        <v>149</v>
      </c>
      <c r="AG581" s="58"/>
      <c r="AH581" s="58">
        <v>2022</v>
      </c>
      <c r="AI581" s="58"/>
      <c r="AJ581" s="58"/>
      <c r="AK581" s="241" t="s">
        <v>150</v>
      </c>
      <c r="AL581" s="1">
        <v>1</v>
      </c>
      <c r="AM581" s="1">
        <f>VLOOKUP(A581,'CH1 graphs'!$G$1:$H$49,2,FALSE)</f>
        <v>1</v>
      </c>
      <c r="AQ581" s="42"/>
    </row>
    <row r="582" spans="1:45" hidden="1">
      <c r="A582" s="52" t="s">
        <v>20</v>
      </c>
      <c r="B582" s="58" t="s">
        <v>180</v>
      </c>
      <c r="C582" s="51">
        <v>2022</v>
      </c>
      <c r="D582" s="240" t="s">
        <v>142</v>
      </c>
      <c r="E582" s="52" t="s">
        <v>142</v>
      </c>
      <c r="F582" s="442" t="s">
        <v>142</v>
      </c>
      <c r="G582" s="52" t="s">
        <v>143</v>
      </c>
      <c r="H582" s="241" t="s">
        <v>157</v>
      </c>
      <c r="I582" s="53" t="s">
        <v>145</v>
      </c>
      <c r="J582" s="73"/>
      <c r="K582" s="650" t="s">
        <v>498</v>
      </c>
      <c r="L582" s="158">
        <v>44713</v>
      </c>
      <c r="M582" s="73">
        <v>19348953</v>
      </c>
      <c r="N582" s="60">
        <v>19317465</v>
      </c>
      <c r="O582" s="61">
        <v>0.99837262512343694</v>
      </c>
      <c r="P582" s="241" t="s">
        <v>499</v>
      </c>
      <c r="Q582" s="73">
        <v>3822502</v>
      </c>
      <c r="R582" s="63">
        <v>0.2</v>
      </c>
      <c r="S582" s="73">
        <v>8815301</v>
      </c>
      <c r="T582" s="63">
        <v>0.45</v>
      </c>
      <c r="U582" s="73">
        <v>6679662</v>
      </c>
      <c r="V582" s="63">
        <v>0.35</v>
      </c>
      <c r="W582" s="77">
        <v>3822502</v>
      </c>
      <c r="X582" s="133">
        <v>0.2</v>
      </c>
      <c r="Y582" s="77">
        <v>0</v>
      </c>
      <c r="Z582" s="133">
        <v>0</v>
      </c>
      <c r="AA582" s="77">
        <v>0</v>
      </c>
      <c r="AB582" s="133">
        <v>0</v>
      </c>
      <c r="AC582" t="s">
        <v>185</v>
      </c>
      <c r="AD582" s="442"/>
      <c r="AE582" s="241"/>
      <c r="AF582" s="58" t="s">
        <v>149</v>
      </c>
      <c r="AH582" s="58">
        <v>2023</v>
      </c>
      <c r="AI582" s="58"/>
      <c r="AJ582" s="58"/>
      <c r="AK582" s="241" t="s">
        <v>150</v>
      </c>
      <c r="AL582" s="1">
        <v>1</v>
      </c>
      <c r="AM582" s="1">
        <f>VLOOKUP(A582,'CH1 graphs'!$G$1:$H$49,2,FALSE)</f>
        <v>1</v>
      </c>
      <c r="AP582" s="330">
        <f>Q582-Q581</f>
        <v>1179962</v>
      </c>
      <c r="AQ582" s="42">
        <f>(Q582-Q581)/Q581</f>
        <v>0.44652569119105101</v>
      </c>
      <c r="AR582">
        <f>Y582-Y581</f>
        <v>-133448</v>
      </c>
      <c r="AS582" s="1">
        <f>AR582/Y581</f>
        <v>-1</v>
      </c>
    </row>
    <row r="583" spans="1:45" s="11" customFormat="1" hidden="1">
      <c r="A583" s="96" t="s">
        <v>20</v>
      </c>
      <c r="B583" s="95" t="s">
        <v>180</v>
      </c>
      <c r="C583" s="47">
        <v>2023</v>
      </c>
      <c r="D583" s="867" t="s">
        <v>142</v>
      </c>
      <c r="E583" s="197" t="s">
        <v>142</v>
      </c>
      <c r="F583" s="671" t="s">
        <v>163</v>
      </c>
      <c r="G583" s="96" t="s">
        <v>143</v>
      </c>
      <c r="H583" s="868" t="s">
        <v>157</v>
      </c>
      <c r="I583" s="55" t="s">
        <v>145</v>
      </c>
      <c r="J583" s="419"/>
      <c r="K583" s="687" t="s">
        <v>498</v>
      </c>
      <c r="L583" s="108">
        <v>44713</v>
      </c>
      <c r="M583" s="419">
        <v>19348953</v>
      </c>
      <c r="N583" s="419">
        <v>19317465</v>
      </c>
      <c r="O583" s="97">
        <v>0.99837262512343694</v>
      </c>
      <c r="P583" s="868" t="s">
        <v>499</v>
      </c>
      <c r="Q583" s="419">
        <v>3822502</v>
      </c>
      <c r="R583" s="148">
        <v>0.2</v>
      </c>
      <c r="S583" s="419">
        <v>8815301</v>
      </c>
      <c r="T583" s="148">
        <v>0.45</v>
      </c>
      <c r="U583" s="419">
        <v>6679662</v>
      </c>
      <c r="V583" s="148">
        <v>0.35</v>
      </c>
      <c r="W583" s="694">
        <v>3822502</v>
      </c>
      <c r="X583" s="674">
        <v>0.2</v>
      </c>
      <c r="Y583" s="694">
        <v>0</v>
      </c>
      <c r="Z583" s="674">
        <v>0</v>
      </c>
      <c r="AA583" s="694">
        <v>0</v>
      </c>
      <c r="AB583" s="674">
        <v>0</v>
      </c>
      <c r="AC583" s="11" t="s">
        <v>161</v>
      </c>
      <c r="AD583" s="96"/>
      <c r="AE583" s="95"/>
      <c r="AF583" s="95" t="s">
        <v>149</v>
      </c>
      <c r="AG583" s="12"/>
      <c r="AH583" s="95">
        <v>2023</v>
      </c>
      <c r="AI583" s="95"/>
      <c r="AJ583" s="95"/>
      <c r="AK583" s="868" t="s">
        <v>165</v>
      </c>
      <c r="AL583" s="12">
        <v>1</v>
      </c>
      <c r="AM583" s="12">
        <f>VLOOKUP(A583,'CH1 graphs'!$G$1:$H$49,2,FALSE)</f>
        <v>1</v>
      </c>
      <c r="AN583" s="12"/>
      <c r="AO583" s="12"/>
      <c r="AQ583" s="12"/>
      <c r="AS583" s="12"/>
    </row>
    <row r="584" spans="1:45" hidden="1">
      <c r="A584" t="s">
        <v>500</v>
      </c>
      <c r="B584" s="1" t="s">
        <v>141</v>
      </c>
      <c r="C584" s="5">
        <v>2016</v>
      </c>
      <c r="D584" s="240" t="s">
        <v>168</v>
      </c>
      <c r="E584" s="52" t="s">
        <v>61</v>
      </c>
      <c r="F584" s="442" t="s">
        <v>61</v>
      </c>
      <c r="G584" s="52" t="s">
        <v>61</v>
      </c>
      <c r="H584" s="241" t="s">
        <v>169</v>
      </c>
      <c r="I584" s="53" t="s">
        <v>61</v>
      </c>
      <c r="J584" s="52" t="s">
        <v>61</v>
      </c>
      <c r="K584" s="52" t="s">
        <v>61</v>
      </c>
      <c r="L584" s="52" t="s">
        <v>61</v>
      </c>
      <c r="M584" s="451" t="s">
        <v>61</v>
      </c>
      <c r="N584" s="52" t="s">
        <v>61</v>
      </c>
      <c r="O584" s="103" t="s">
        <v>61</v>
      </c>
      <c r="P584" s="241" t="s">
        <v>61</v>
      </c>
      <c r="Q584" s="451" t="s">
        <v>61</v>
      </c>
      <c r="R584" s="58" t="s">
        <v>61</v>
      </c>
      <c r="S584" s="52" t="s">
        <v>61</v>
      </c>
      <c r="T584" s="58" t="s">
        <v>61</v>
      </c>
      <c r="U584" s="52" t="s">
        <v>61</v>
      </c>
      <c r="V584" s="58" t="s">
        <v>61</v>
      </c>
      <c r="W584" s="77" t="s">
        <v>61</v>
      </c>
      <c r="X584" s="133" t="s">
        <v>61</v>
      </c>
      <c r="Y584" s="77" t="s">
        <v>61</v>
      </c>
      <c r="Z584" s="133" t="s">
        <v>61</v>
      </c>
      <c r="AA584" s="77" t="s">
        <v>61</v>
      </c>
      <c r="AB584" s="133" t="s">
        <v>61</v>
      </c>
      <c r="AC584" t="s">
        <v>61</v>
      </c>
      <c r="AD584" s="52"/>
      <c r="AE584" s="58"/>
      <c r="AF584" s="58" t="s">
        <v>61</v>
      </c>
      <c r="AG584" s="58" t="s">
        <v>61</v>
      </c>
      <c r="AH584" s="1">
        <v>2017</v>
      </c>
      <c r="AK584" s="241" t="s">
        <v>150</v>
      </c>
    </row>
    <row r="585" spans="1:45" hidden="1">
      <c r="A585" t="s">
        <v>500</v>
      </c>
      <c r="B585" s="1" t="s">
        <v>141</v>
      </c>
      <c r="C585" s="5">
        <v>2017</v>
      </c>
      <c r="D585" s="240" t="s">
        <v>168</v>
      </c>
      <c r="E585" s="52" t="s">
        <v>61</v>
      </c>
      <c r="F585" s="442" t="s">
        <v>61</v>
      </c>
      <c r="G585" s="52" t="s">
        <v>61</v>
      </c>
      <c r="H585" s="241" t="s">
        <v>169</v>
      </c>
      <c r="I585" s="53" t="s">
        <v>61</v>
      </c>
      <c r="J585" s="52" t="s">
        <v>61</v>
      </c>
      <c r="K585" s="52" t="s">
        <v>61</v>
      </c>
      <c r="L585" s="52" t="s">
        <v>61</v>
      </c>
      <c r="M585" s="451" t="s">
        <v>61</v>
      </c>
      <c r="N585" s="52" t="s">
        <v>61</v>
      </c>
      <c r="O585" s="103" t="s">
        <v>61</v>
      </c>
      <c r="P585" s="241" t="s">
        <v>61</v>
      </c>
      <c r="Q585" s="451" t="s">
        <v>61</v>
      </c>
      <c r="R585" s="58" t="s">
        <v>61</v>
      </c>
      <c r="S585" s="52" t="s">
        <v>61</v>
      </c>
      <c r="T585" s="58" t="s">
        <v>61</v>
      </c>
      <c r="U585" s="52" t="s">
        <v>61</v>
      </c>
      <c r="V585" s="58" t="s">
        <v>61</v>
      </c>
      <c r="W585" s="77" t="s">
        <v>61</v>
      </c>
      <c r="X585" s="133" t="s">
        <v>61</v>
      </c>
      <c r="Y585" s="77" t="s">
        <v>61</v>
      </c>
      <c r="Z585" s="133" t="s">
        <v>61</v>
      </c>
      <c r="AA585" s="77" t="s">
        <v>61</v>
      </c>
      <c r="AB585" s="133" t="s">
        <v>61</v>
      </c>
      <c r="AC585" t="s">
        <v>61</v>
      </c>
      <c r="AD585" s="52"/>
      <c r="AE585" s="58"/>
      <c r="AF585" s="58" t="s">
        <v>61</v>
      </c>
      <c r="AG585" s="58" t="s">
        <v>61</v>
      </c>
      <c r="AH585" s="1">
        <v>2018</v>
      </c>
      <c r="AK585" s="241" t="s">
        <v>150</v>
      </c>
    </row>
    <row r="586" spans="1:45" hidden="1">
      <c r="A586" t="s">
        <v>500</v>
      </c>
      <c r="B586" s="1" t="s">
        <v>141</v>
      </c>
      <c r="C586" s="5">
        <v>2018</v>
      </c>
      <c r="D586" s="240" t="s">
        <v>168</v>
      </c>
      <c r="E586" s="52" t="s">
        <v>61</v>
      </c>
      <c r="F586" s="442" t="s">
        <v>61</v>
      </c>
      <c r="G586" s="52" t="s">
        <v>61</v>
      </c>
      <c r="H586" s="241" t="s">
        <v>169</v>
      </c>
      <c r="I586" s="53" t="s">
        <v>61</v>
      </c>
      <c r="J586" s="52" t="s">
        <v>61</v>
      </c>
      <c r="K586" s="52" t="s">
        <v>61</v>
      </c>
      <c r="L586" s="52" t="s">
        <v>61</v>
      </c>
      <c r="M586" s="451" t="s">
        <v>61</v>
      </c>
      <c r="N586" s="52" t="s">
        <v>61</v>
      </c>
      <c r="O586" s="103" t="s">
        <v>61</v>
      </c>
      <c r="P586" s="241" t="s">
        <v>61</v>
      </c>
      <c r="Q586" s="451" t="s">
        <v>61</v>
      </c>
      <c r="R586" s="58" t="s">
        <v>61</v>
      </c>
      <c r="S586" s="52" t="s">
        <v>61</v>
      </c>
      <c r="T586" s="58" t="s">
        <v>61</v>
      </c>
      <c r="U586" s="52" t="s">
        <v>61</v>
      </c>
      <c r="V586" s="58" t="s">
        <v>61</v>
      </c>
      <c r="W586" s="77" t="s">
        <v>61</v>
      </c>
      <c r="X586" s="133" t="s">
        <v>61</v>
      </c>
      <c r="Y586" s="77" t="s">
        <v>61</v>
      </c>
      <c r="Z586" s="133" t="s">
        <v>61</v>
      </c>
      <c r="AA586" s="77" t="s">
        <v>61</v>
      </c>
      <c r="AB586" s="133" t="s">
        <v>61</v>
      </c>
      <c r="AC586" t="s">
        <v>61</v>
      </c>
      <c r="AD586" s="52"/>
      <c r="AE586" s="58"/>
      <c r="AF586" s="58" t="s">
        <v>61</v>
      </c>
      <c r="AG586" s="58" t="s">
        <v>61</v>
      </c>
      <c r="AH586" s="1">
        <v>2019</v>
      </c>
      <c r="AK586" s="241" t="s">
        <v>150</v>
      </c>
    </row>
    <row r="587" spans="1:45" hidden="1">
      <c r="A587" t="s">
        <v>500</v>
      </c>
      <c r="B587" s="1" t="s">
        <v>141</v>
      </c>
      <c r="C587" s="5">
        <v>2019</v>
      </c>
      <c r="D587" s="240" t="s">
        <v>168</v>
      </c>
      <c r="E587" s="52" t="s">
        <v>61</v>
      </c>
      <c r="F587" s="442" t="s">
        <v>61</v>
      </c>
      <c r="G587" s="52" t="s">
        <v>61</v>
      </c>
      <c r="H587" s="241" t="s">
        <v>169</v>
      </c>
      <c r="I587" s="53" t="s">
        <v>61</v>
      </c>
      <c r="J587" s="52" t="s">
        <v>61</v>
      </c>
      <c r="K587" s="52" t="s">
        <v>61</v>
      </c>
      <c r="L587" s="52" t="s">
        <v>61</v>
      </c>
      <c r="M587" s="451" t="s">
        <v>61</v>
      </c>
      <c r="N587" s="52" t="s">
        <v>61</v>
      </c>
      <c r="O587" s="103" t="s">
        <v>61</v>
      </c>
      <c r="P587" s="241" t="s">
        <v>61</v>
      </c>
      <c r="Q587" s="451" t="s">
        <v>61</v>
      </c>
      <c r="R587" s="58" t="s">
        <v>61</v>
      </c>
      <c r="S587" s="52" t="s">
        <v>61</v>
      </c>
      <c r="T587" s="58" t="s">
        <v>61</v>
      </c>
      <c r="U587" s="52" t="s">
        <v>61</v>
      </c>
      <c r="V587" s="58" t="s">
        <v>61</v>
      </c>
      <c r="W587" s="77" t="s">
        <v>61</v>
      </c>
      <c r="X587" s="133" t="s">
        <v>61</v>
      </c>
      <c r="Y587" s="77" t="s">
        <v>61</v>
      </c>
      <c r="Z587" s="133" t="s">
        <v>61</v>
      </c>
      <c r="AA587" s="77" t="s">
        <v>61</v>
      </c>
      <c r="AB587" s="133" t="s">
        <v>61</v>
      </c>
      <c r="AC587" t="s">
        <v>61</v>
      </c>
      <c r="AD587" s="52"/>
      <c r="AE587" s="58"/>
      <c r="AF587" s="58" t="s">
        <v>61</v>
      </c>
      <c r="AG587" s="58" t="s">
        <v>61</v>
      </c>
      <c r="AH587" s="1">
        <v>2020</v>
      </c>
      <c r="AK587" s="241" t="s">
        <v>150</v>
      </c>
    </row>
    <row r="588" spans="1:45" hidden="1">
      <c r="A588" t="s">
        <v>500</v>
      </c>
      <c r="B588" s="1" t="s">
        <v>141</v>
      </c>
      <c r="C588" s="5">
        <v>2020</v>
      </c>
      <c r="D588" s="240" t="s">
        <v>168</v>
      </c>
      <c r="E588" s="52" t="s">
        <v>61</v>
      </c>
      <c r="F588" s="442" t="s">
        <v>61</v>
      </c>
      <c r="G588" s="52" t="s">
        <v>61</v>
      </c>
      <c r="H588" s="241" t="s">
        <v>169</v>
      </c>
      <c r="I588" s="53" t="s">
        <v>61</v>
      </c>
      <c r="J588" s="52" t="s">
        <v>61</v>
      </c>
      <c r="K588" s="52" t="s">
        <v>61</v>
      </c>
      <c r="L588" s="52" t="s">
        <v>61</v>
      </c>
      <c r="M588" s="451" t="s">
        <v>61</v>
      </c>
      <c r="N588" s="52" t="s">
        <v>61</v>
      </c>
      <c r="O588" s="103" t="s">
        <v>61</v>
      </c>
      <c r="P588" s="241" t="s">
        <v>61</v>
      </c>
      <c r="Q588" s="451" t="s">
        <v>61</v>
      </c>
      <c r="R588" s="58" t="s">
        <v>61</v>
      </c>
      <c r="S588" s="52" t="s">
        <v>61</v>
      </c>
      <c r="T588" s="58" t="s">
        <v>61</v>
      </c>
      <c r="U588" s="52" t="s">
        <v>61</v>
      </c>
      <c r="V588" s="58" t="s">
        <v>61</v>
      </c>
      <c r="W588" s="77" t="s">
        <v>61</v>
      </c>
      <c r="X588" s="133" t="s">
        <v>61</v>
      </c>
      <c r="Y588" s="77" t="s">
        <v>61</v>
      </c>
      <c r="Z588" s="133" t="s">
        <v>61</v>
      </c>
      <c r="AA588" s="77" t="s">
        <v>61</v>
      </c>
      <c r="AB588" s="133" t="s">
        <v>61</v>
      </c>
      <c r="AC588" t="s">
        <v>61</v>
      </c>
      <c r="AD588" s="52"/>
      <c r="AE588" s="58"/>
      <c r="AF588" s="58" t="s">
        <v>61</v>
      </c>
      <c r="AG588" s="58" t="s">
        <v>61</v>
      </c>
      <c r="AH588" s="1">
        <v>2021</v>
      </c>
      <c r="AK588" s="241" t="s">
        <v>150</v>
      </c>
    </row>
    <row r="589" spans="1:45" hidden="1">
      <c r="A589" t="s">
        <v>500</v>
      </c>
      <c r="B589" s="1" t="s">
        <v>141</v>
      </c>
      <c r="C589" s="5">
        <v>2021</v>
      </c>
      <c r="D589" s="240" t="s">
        <v>168</v>
      </c>
      <c r="E589" s="52" t="s">
        <v>61</v>
      </c>
      <c r="F589" s="442" t="s">
        <v>61</v>
      </c>
      <c r="G589" s="52" t="s">
        <v>61</v>
      </c>
      <c r="H589" s="241" t="s">
        <v>169</v>
      </c>
      <c r="I589" s="53" t="s">
        <v>61</v>
      </c>
      <c r="J589" s="52" t="s">
        <v>61</v>
      </c>
      <c r="K589" s="52" t="s">
        <v>61</v>
      </c>
      <c r="L589" s="52" t="s">
        <v>61</v>
      </c>
      <c r="M589" s="451" t="s">
        <v>61</v>
      </c>
      <c r="N589" s="52" t="s">
        <v>61</v>
      </c>
      <c r="O589" s="103" t="s">
        <v>61</v>
      </c>
      <c r="P589" s="241" t="s">
        <v>61</v>
      </c>
      <c r="Q589" s="451" t="s">
        <v>61</v>
      </c>
      <c r="R589" s="58" t="s">
        <v>61</v>
      </c>
      <c r="S589" s="52" t="s">
        <v>61</v>
      </c>
      <c r="T589" s="58" t="s">
        <v>61</v>
      </c>
      <c r="U589" s="52" t="s">
        <v>61</v>
      </c>
      <c r="V589" s="58" t="s">
        <v>61</v>
      </c>
      <c r="W589" s="77" t="s">
        <v>61</v>
      </c>
      <c r="X589" s="133" t="s">
        <v>61</v>
      </c>
      <c r="Y589" s="77" t="s">
        <v>61</v>
      </c>
      <c r="Z589" s="133" t="s">
        <v>61</v>
      </c>
      <c r="AA589" s="77" t="s">
        <v>61</v>
      </c>
      <c r="AB589" s="133" t="s">
        <v>61</v>
      </c>
      <c r="AC589" t="s">
        <v>61</v>
      </c>
      <c r="AD589" s="52"/>
      <c r="AE589" s="58"/>
      <c r="AF589" s="58" t="s">
        <v>61</v>
      </c>
      <c r="AG589" s="58" t="s">
        <v>61</v>
      </c>
      <c r="AH589" s="1">
        <v>2022</v>
      </c>
      <c r="AK589" s="241" t="s">
        <v>150</v>
      </c>
    </row>
    <row r="590" spans="1:45" s="11" customFormat="1" hidden="1">
      <c r="A590" s="11" t="s">
        <v>500</v>
      </c>
      <c r="B590" s="12" t="s">
        <v>141</v>
      </c>
      <c r="C590" s="4">
        <v>2022</v>
      </c>
      <c r="D590" s="867" t="s">
        <v>168</v>
      </c>
      <c r="E590" s="96" t="s">
        <v>61</v>
      </c>
      <c r="F590" s="671" t="s">
        <v>61</v>
      </c>
      <c r="G590" s="96" t="s">
        <v>61</v>
      </c>
      <c r="H590" s="868" t="s">
        <v>169</v>
      </c>
      <c r="I590" s="55" t="s">
        <v>61</v>
      </c>
      <c r="J590" s="96" t="s">
        <v>61</v>
      </c>
      <c r="K590" s="96" t="s">
        <v>61</v>
      </c>
      <c r="L590" s="96" t="s">
        <v>61</v>
      </c>
      <c r="M590" s="869" t="s">
        <v>61</v>
      </c>
      <c r="N590" s="96" t="s">
        <v>61</v>
      </c>
      <c r="O590" s="870" t="s">
        <v>61</v>
      </c>
      <c r="P590" s="868" t="s">
        <v>61</v>
      </c>
      <c r="Q590" s="869" t="s">
        <v>61</v>
      </c>
      <c r="R590" s="95" t="s">
        <v>61</v>
      </c>
      <c r="S590" s="96" t="s">
        <v>61</v>
      </c>
      <c r="T590" s="95" t="s">
        <v>61</v>
      </c>
      <c r="U590" s="96" t="s">
        <v>61</v>
      </c>
      <c r="V590" s="95" t="s">
        <v>61</v>
      </c>
      <c r="W590" s="694" t="s">
        <v>61</v>
      </c>
      <c r="X590" s="674" t="s">
        <v>61</v>
      </c>
      <c r="Y590" s="694" t="s">
        <v>61</v>
      </c>
      <c r="Z590" s="674" t="s">
        <v>61</v>
      </c>
      <c r="AA590" s="694" t="s">
        <v>61</v>
      </c>
      <c r="AB590" s="674" t="s">
        <v>61</v>
      </c>
      <c r="AC590" s="11" t="s">
        <v>61</v>
      </c>
      <c r="AD590" s="96"/>
      <c r="AE590" s="95"/>
      <c r="AF590" s="95" t="s">
        <v>61</v>
      </c>
      <c r="AG590" s="95" t="s">
        <v>61</v>
      </c>
      <c r="AH590" s="12">
        <v>2023</v>
      </c>
      <c r="AI590" s="95"/>
      <c r="AJ590" s="95"/>
      <c r="AK590" s="868" t="s">
        <v>150</v>
      </c>
      <c r="AL590" s="12"/>
      <c r="AM590" s="12"/>
      <c r="AN590" s="12"/>
      <c r="AO590" s="12"/>
      <c r="AQ590" s="12"/>
      <c r="AS590" s="12"/>
    </row>
    <row r="591" spans="1:45" hidden="1">
      <c r="A591" t="s">
        <v>501</v>
      </c>
      <c r="B591" s="1" t="s">
        <v>141</v>
      </c>
      <c r="C591" s="5">
        <v>2016</v>
      </c>
      <c r="D591" s="240" t="s">
        <v>168</v>
      </c>
      <c r="E591" s="52" t="s">
        <v>61</v>
      </c>
      <c r="F591" s="442" t="s">
        <v>61</v>
      </c>
      <c r="G591" s="52" t="s">
        <v>61</v>
      </c>
      <c r="H591" s="241" t="s">
        <v>169</v>
      </c>
      <c r="I591" s="53" t="s">
        <v>61</v>
      </c>
      <c r="J591" s="52" t="s">
        <v>61</v>
      </c>
      <c r="K591" s="52" t="s">
        <v>61</v>
      </c>
      <c r="L591" s="52" t="s">
        <v>61</v>
      </c>
      <c r="M591" s="451" t="s">
        <v>61</v>
      </c>
      <c r="N591" s="52" t="s">
        <v>61</v>
      </c>
      <c r="O591" s="103" t="s">
        <v>61</v>
      </c>
      <c r="P591" s="241" t="s">
        <v>61</v>
      </c>
      <c r="Q591" s="451" t="s">
        <v>61</v>
      </c>
      <c r="R591" s="58" t="s">
        <v>61</v>
      </c>
      <c r="S591" s="52" t="s">
        <v>61</v>
      </c>
      <c r="T591" s="58" t="s">
        <v>61</v>
      </c>
      <c r="U591" s="52" t="s">
        <v>61</v>
      </c>
      <c r="V591" s="58" t="s">
        <v>61</v>
      </c>
      <c r="W591" s="77" t="s">
        <v>61</v>
      </c>
      <c r="X591" s="133" t="s">
        <v>61</v>
      </c>
      <c r="Y591" s="77" t="s">
        <v>61</v>
      </c>
      <c r="Z591" s="133" t="s">
        <v>61</v>
      </c>
      <c r="AA591" s="77" t="s">
        <v>61</v>
      </c>
      <c r="AB591" s="133" t="s">
        <v>61</v>
      </c>
      <c r="AC591" t="s">
        <v>61</v>
      </c>
      <c r="AD591" s="52"/>
      <c r="AE591" s="58"/>
      <c r="AF591" s="58" t="s">
        <v>61</v>
      </c>
      <c r="AG591" s="58" t="s">
        <v>61</v>
      </c>
      <c r="AH591" s="1">
        <v>2017</v>
      </c>
      <c r="AK591" s="241" t="s">
        <v>150</v>
      </c>
    </row>
    <row r="592" spans="1:45" hidden="1">
      <c r="A592" t="s">
        <v>501</v>
      </c>
      <c r="B592" s="1" t="s">
        <v>141</v>
      </c>
      <c r="C592" s="5">
        <v>2017</v>
      </c>
      <c r="D592" s="240" t="s">
        <v>168</v>
      </c>
      <c r="E592" s="52" t="s">
        <v>61</v>
      </c>
      <c r="F592" s="442" t="s">
        <v>61</v>
      </c>
      <c r="G592" s="52" t="s">
        <v>61</v>
      </c>
      <c r="H592" s="241" t="s">
        <v>169</v>
      </c>
      <c r="I592" s="53" t="s">
        <v>61</v>
      </c>
      <c r="J592" s="52" t="s">
        <v>61</v>
      </c>
      <c r="K592" s="52" t="s">
        <v>61</v>
      </c>
      <c r="L592" s="52" t="s">
        <v>61</v>
      </c>
      <c r="M592" s="451" t="s">
        <v>61</v>
      </c>
      <c r="N592" s="52" t="s">
        <v>61</v>
      </c>
      <c r="O592" s="103" t="s">
        <v>61</v>
      </c>
      <c r="P592" s="241" t="s">
        <v>61</v>
      </c>
      <c r="Q592" s="451" t="s">
        <v>61</v>
      </c>
      <c r="R592" s="58" t="s">
        <v>61</v>
      </c>
      <c r="S592" s="52" t="s">
        <v>61</v>
      </c>
      <c r="T592" s="58" t="s">
        <v>61</v>
      </c>
      <c r="U592" s="52" t="s">
        <v>61</v>
      </c>
      <c r="V592" s="58" t="s">
        <v>61</v>
      </c>
      <c r="W592" s="77" t="s">
        <v>61</v>
      </c>
      <c r="X592" s="133" t="s">
        <v>61</v>
      </c>
      <c r="Y592" s="77" t="s">
        <v>61</v>
      </c>
      <c r="Z592" s="133" t="s">
        <v>61</v>
      </c>
      <c r="AA592" s="77" t="s">
        <v>61</v>
      </c>
      <c r="AB592" s="133" t="s">
        <v>61</v>
      </c>
      <c r="AC592" t="s">
        <v>61</v>
      </c>
      <c r="AD592" s="52"/>
      <c r="AE592" s="58"/>
      <c r="AF592" s="58" t="s">
        <v>61</v>
      </c>
      <c r="AG592" s="58" t="s">
        <v>61</v>
      </c>
      <c r="AH592" s="1">
        <v>2018</v>
      </c>
      <c r="AK592" s="241" t="s">
        <v>150</v>
      </c>
    </row>
    <row r="593" spans="1:45" hidden="1">
      <c r="A593" t="s">
        <v>501</v>
      </c>
      <c r="B593" s="1" t="s">
        <v>141</v>
      </c>
      <c r="C593" s="5">
        <v>2018</v>
      </c>
      <c r="D593" s="240" t="s">
        <v>168</v>
      </c>
      <c r="E593" s="52" t="s">
        <v>61</v>
      </c>
      <c r="F593" s="442" t="s">
        <v>61</v>
      </c>
      <c r="G593" s="52" t="s">
        <v>61</v>
      </c>
      <c r="H593" s="241" t="s">
        <v>169</v>
      </c>
      <c r="I593" s="53" t="s">
        <v>61</v>
      </c>
      <c r="J593" s="52" t="s">
        <v>61</v>
      </c>
      <c r="K593" s="52" t="s">
        <v>61</v>
      </c>
      <c r="L593" s="52" t="s">
        <v>61</v>
      </c>
      <c r="M593" s="451" t="s">
        <v>61</v>
      </c>
      <c r="N593" s="52" t="s">
        <v>61</v>
      </c>
      <c r="O593" s="103" t="s">
        <v>61</v>
      </c>
      <c r="P593" s="241" t="s">
        <v>61</v>
      </c>
      <c r="Q593" s="451" t="s">
        <v>61</v>
      </c>
      <c r="R593" s="58" t="s">
        <v>61</v>
      </c>
      <c r="S593" s="52" t="s">
        <v>61</v>
      </c>
      <c r="T593" s="58" t="s">
        <v>61</v>
      </c>
      <c r="U593" s="52" t="s">
        <v>61</v>
      </c>
      <c r="V593" s="58" t="s">
        <v>61</v>
      </c>
      <c r="W593" s="77" t="s">
        <v>61</v>
      </c>
      <c r="X593" s="133" t="s">
        <v>61</v>
      </c>
      <c r="Y593" s="77" t="s">
        <v>61</v>
      </c>
      <c r="Z593" s="133" t="s">
        <v>61</v>
      </c>
      <c r="AA593" s="77" t="s">
        <v>61</v>
      </c>
      <c r="AB593" s="133" t="s">
        <v>61</v>
      </c>
      <c r="AC593" t="s">
        <v>61</v>
      </c>
      <c r="AD593" s="52"/>
      <c r="AE593" s="58"/>
      <c r="AF593" s="58" t="s">
        <v>61</v>
      </c>
      <c r="AG593" s="58" t="s">
        <v>61</v>
      </c>
      <c r="AH593" s="1">
        <v>2019</v>
      </c>
      <c r="AK593" s="241" t="s">
        <v>150</v>
      </c>
    </row>
    <row r="594" spans="1:45" hidden="1">
      <c r="A594" t="s">
        <v>501</v>
      </c>
      <c r="B594" s="1" t="s">
        <v>141</v>
      </c>
      <c r="C594" s="5">
        <v>2019</v>
      </c>
      <c r="D594" s="240" t="s">
        <v>168</v>
      </c>
      <c r="E594" s="52" t="s">
        <v>61</v>
      </c>
      <c r="F594" s="442" t="s">
        <v>61</v>
      </c>
      <c r="G594" s="52" t="s">
        <v>61</v>
      </c>
      <c r="H594" s="241" t="s">
        <v>169</v>
      </c>
      <c r="I594" s="53" t="s">
        <v>61</v>
      </c>
      <c r="J594" s="52" t="s">
        <v>61</v>
      </c>
      <c r="K594" s="52" t="s">
        <v>61</v>
      </c>
      <c r="L594" s="52" t="s">
        <v>61</v>
      </c>
      <c r="M594" s="451" t="s">
        <v>61</v>
      </c>
      <c r="N594" s="52" t="s">
        <v>61</v>
      </c>
      <c r="O594" s="103" t="s">
        <v>61</v>
      </c>
      <c r="P594" s="241" t="s">
        <v>61</v>
      </c>
      <c r="Q594" s="451" t="s">
        <v>61</v>
      </c>
      <c r="R594" s="58" t="s">
        <v>61</v>
      </c>
      <c r="S594" s="52" t="s">
        <v>61</v>
      </c>
      <c r="T594" s="58" t="s">
        <v>61</v>
      </c>
      <c r="U594" s="52" t="s">
        <v>61</v>
      </c>
      <c r="V594" s="58" t="s">
        <v>61</v>
      </c>
      <c r="W594" s="77" t="s">
        <v>61</v>
      </c>
      <c r="X594" s="133" t="s">
        <v>61</v>
      </c>
      <c r="Y594" s="77" t="s">
        <v>61</v>
      </c>
      <c r="Z594" s="133" t="s">
        <v>61</v>
      </c>
      <c r="AA594" s="77" t="s">
        <v>61</v>
      </c>
      <c r="AB594" s="133" t="s">
        <v>61</v>
      </c>
      <c r="AC594" t="s">
        <v>61</v>
      </c>
      <c r="AD594" s="52"/>
      <c r="AE594" s="58"/>
      <c r="AF594" s="58" t="s">
        <v>61</v>
      </c>
      <c r="AG594" s="58" t="s">
        <v>61</v>
      </c>
      <c r="AH594" s="1">
        <v>2020</v>
      </c>
      <c r="AK594" s="241" t="s">
        <v>150</v>
      </c>
    </row>
    <row r="595" spans="1:45" hidden="1">
      <c r="A595" t="s">
        <v>501</v>
      </c>
      <c r="B595" s="1" t="s">
        <v>141</v>
      </c>
      <c r="C595" s="5">
        <v>2020</v>
      </c>
      <c r="D595" s="240" t="s">
        <v>168</v>
      </c>
      <c r="E595" s="52" t="s">
        <v>61</v>
      </c>
      <c r="F595" s="442" t="s">
        <v>61</v>
      </c>
      <c r="G595" s="52" t="s">
        <v>61</v>
      </c>
      <c r="H595" s="241" t="s">
        <v>169</v>
      </c>
      <c r="I595" s="53" t="s">
        <v>61</v>
      </c>
      <c r="J595" s="52" t="s">
        <v>61</v>
      </c>
      <c r="K595" s="52" t="s">
        <v>61</v>
      </c>
      <c r="L595" s="52" t="s">
        <v>61</v>
      </c>
      <c r="M595" s="451" t="s">
        <v>61</v>
      </c>
      <c r="N595" s="52" t="s">
        <v>61</v>
      </c>
      <c r="O595" s="103" t="s">
        <v>61</v>
      </c>
      <c r="P595" s="241" t="s">
        <v>61</v>
      </c>
      <c r="Q595" s="451" t="s">
        <v>61</v>
      </c>
      <c r="R595" s="58" t="s">
        <v>61</v>
      </c>
      <c r="S595" s="52" t="s">
        <v>61</v>
      </c>
      <c r="T595" s="58" t="s">
        <v>61</v>
      </c>
      <c r="U595" s="52" t="s">
        <v>61</v>
      </c>
      <c r="V595" s="58" t="s">
        <v>61</v>
      </c>
      <c r="W595" s="77" t="s">
        <v>61</v>
      </c>
      <c r="X595" s="133" t="s">
        <v>61</v>
      </c>
      <c r="Y595" s="77" t="s">
        <v>61</v>
      </c>
      <c r="Z595" s="133" t="s">
        <v>61</v>
      </c>
      <c r="AA595" s="77" t="s">
        <v>61</v>
      </c>
      <c r="AB595" s="133" t="s">
        <v>61</v>
      </c>
      <c r="AC595" t="s">
        <v>61</v>
      </c>
      <c r="AD595" s="52"/>
      <c r="AE595" s="58"/>
      <c r="AF595" s="58" t="s">
        <v>61</v>
      </c>
      <c r="AG595" s="58" t="s">
        <v>61</v>
      </c>
      <c r="AH595" s="1">
        <v>2021</v>
      </c>
      <c r="AK595" s="241" t="s">
        <v>150</v>
      </c>
    </row>
    <row r="596" spans="1:45" hidden="1">
      <c r="A596" t="s">
        <v>501</v>
      </c>
      <c r="B596" s="1" t="s">
        <v>141</v>
      </c>
      <c r="C596" s="5">
        <v>2021</v>
      </c>
      <c r="D596" s="240" t="s">
        <v>168</v>
      </c>
      <c r="E596" s="52" t="s">
        <v>61</v>
      </c>
      <c r="F596" s="442" t="s">
        <v>61</v>
      </c>
      <c r="G596" s="52" t="s">
        <v>61</v>
      </c>
      <c r="H596" s="241" t="s">
        <v>169</v>
      </c>
      <c r="I596" s="53" t="s">
        <v>61</v>
      </c>
      <c r="J596" s="52" t="s">
        <v>61</v>
      </c>
      <c r="K596" s="52" t="s">
        <v>61</v>
      </c>
      <c r="L596" s="52" t="s">
        <v>61</v>
      </c>
      <c r="M596" s="451" t="s">
        <v>61</v>
      </c>
      <c r="N596" s="52" t="s">
        <v>61</v>
      </c>
      <c r="O596" s="103" t="s">
        <v>61</v>
      </c>
      <c r="P596" s="241" t="s">
        <v>61</v>
      </c>
      <c r="Q596" s="451" t="s">
        <v>61</v>
      </c>
      <c r="R596" s="58" t="s">
        <v>61</v>
      </c>
      <c r="S596" s="52" t="s">
        <v>61</v>
      </c>
      <c r="T596" s="58" t="s">
        <v>61</v>
      </c>
      <c r="U596" s="52" t="s">
        <v>61</v>
      </c>
      <c r="V596" s="58" t="s">
        <v>61</v>
      </c>
      <c r="W596" s="77" t="s">
        <v>61</v>
      </c>
      <c r="X596" s="133" t="s">
        <v>61</v>
      </c>
      <c r="Y596" s="77" t="s">
        <v>61</v>
      </c>
      <c r="Z596" s="133" t="s">
        <v>61</v>
      </c>
      <c r="AA596" s="77" t="s">
        <v>61</v>
      </c>
      <c r="AB596" s="133" t="s">
        <v>61</v>
      </c>
      <c r="AC596" t="s">
        <v>61</v>
      </c>
      <c r="AD596" s="52"/>
      <c r="AE596" s="58"/>
      <c r="AF596" s="58" t="s">
        <v>61</v>
      </c>
      <c r="AG596" s="58" t="s">
        <v>61</v>
      </c>
      <c r="AH596" s="1">
        <v>2022</v>
      </c>
      <c r="AK596" s="241" t="s">
        <v>150</v>
      </c>
    </row>
    <row r="597" spans="1:45" s="11" customFormat="1" hidden="1">
      <c r="A597" s="11" t="s">
        <v>501</v>
      </c>
      <c r="B597" s="12" t="s">
        <v>141</v>
      </c>
      <c r="C597" s="4">
        <v>2022</v>
      </c>
      <c r="D597" s="867" t="s">
        <v>168</v>
      </c>
      <c r="E597" s="96" t="s">
        <v>61</v>
      </c>
      <c r="F597" s="671" t="s">
        <v>61</v>
      </c>
      <c r="G597" s="96" t="s">
        <v>61</v>
      </c>
      <c r="H597" s="868" t="s">
        <v>169</v>
      </c>
      <c r="I597" s="55" t="s">
        <v>61</v>
      </c>
      <c r="J597" s="96" t="s">
        <v>61</v>
      </c>
      <c r="K597" s="96" t="s">
        <v>61</v>
      </c>
      <c r="L597" s="96" t="s">
        <v>61</v>
      </c>
      <c r="M597" s="869" t="s">
        <v>61</v>
      </c>
      <c r="N597" s="96" t="s">
        <v>61</v>
      </c>
      <c r="O597" s="870" t="s">
        <v>61</v>
      </c>
      <c r="P597" s="868" t="s">
        <v>61</v>
      </c>
      <c r="Q597" s="869" t="s">
        <v>61</v>
      </c>
      <c r="R597" s="95" t="s">
        <v>61</v>
      </c>
      <c r="S597" s="96" t="s">
        <v>61</v>
      </c>
      <c r="T597" s="95" t="s">
        <v>61</v>
      </c>
      <c r="U597" s="96" t="s">
        <v>61</v>
      </c>
      <c r="V597" s="95" t="s">
        <v>61</v>
      </c>
      <c r="W597" s="694" t="s">
        <v>61</v>
      </c>
      <c r="X597" s="674" t="s">
        <v>61</v>
      </c>
      <c r="Y597" s="694" t="s">
        <v>61</v>
      </c>
      <c r="Z597" s="674" t="s">
        <v>61</v>
      </c>
      <c r="AA597" s="694" t="s">
        <v>61</v>
      </c>
      <c r="AB597" s="674" t="s">
        <v>61</v>
      </c>
      <c r="AC597" s="11" t="s">
        <v>61</v>
      </c>
      <c r="AD597" s="96"/>
      <c r="AE597" s="95"/>
      <c r="AF597" s="95" t="s">
        <v>61</v>
      </c>
      <c r="AG597" s="95" t="s">
        <v>61</v>
      </c>
      <c r="AH597" s="12">
        <v>2023</v>
      </c>
      <c r="AI597" s="95"/>
      <c r="AJ597" s="95"/>
      <c r="AK597" s="868" t="s">
        <v>150</v>
      </c>
      <c r="AL597" s="12"/>
      <c r="AM597" s="12"/>
      <c r="AN597" s="12"/>
      <c r="AO597" s="12"/>
      <c r="AQ597" s="12"/>
      <c r="AS597" s="12"/>
    </row>
    <row r="598" spans="1:45" hidden="1">
      <c r="A598" s="52" t="s">
        <v>32</v>
      </c>
      <c r="B598" s="58" t="s">
        <v>116</v>
      </c>
      <c r="C598" s="51">
        <v>2016</v>
      </c>
      <c r="D598" s="240" t="s">
        <v>142</v>
      </c>
      <c r="E598" s="52" t="s">
        <v>142</v>
      </c>
      <c r="F598" s="442" t="s">
        <v>168</v>
      </c>
      <c r="G598" s="52" t="s">
        <v>143</v>
      </c>
      <c r="H598" s="241" t="s">
        <v>144</v>
      </c>
      <c r="I598" s="53" t="s">
        <v>226</v>
      </c>
      <c r="J598" s="52"/>
      <c r="K598" s="52"/>
      <c r="L598" s="158"/>
      <c r="M598" s="73">
        <v>18717617</v>
      </c>
      <c r="N598" s="60">
        <v>18343082</v>
      </c>
      <c r="O598" s="61">
        <v>0.98</v>
      </c>
      <c r="P598" s="241" t="s">
        <v>305</v>
      </c>
      <c r="Q598" s="73">
        <v>240661.43000000005</v>
      </c>
      <c r="R598" s="63">
        <v>1.3120010584916976E-2</v>
      </c>
      <c r="S598" s="73">
        <v>16247364.68</v>
      </c>
      <c r="T598" s="63">
        <v>0.8857488986856189</v>
      </c>
      <c r="U598" s="73">
        <v>1855055.89</v>
      </c>
      <c r="V598" s="63">
        <v>0.10113109072946411</v>
      </c>
      <c r="W598" s="77">
        <v>240661.43000000005</v>
      </c>
      <c r="X598" s="133">
        <v>1.3120010584916976E-2</v>
      </c>
      <c r="Y598" s="77">
        <v>0</v>
      </c>
      <c r="Z598" s="133">
        <v>0</v>
      </c>
      <c r="AA598" s="77">
        <v>0</v>
      </c>
      <c r="AB598" s="133">
        <v>0</v>
      </c>
      <c r="AC598" t="s">
        <v>148</v>
      </c>
      <c r="AF598" s="58"/>
      <c r="AG598" s="63"/>
      <c r="AH598" s="863">
        <v>2017</v>
      </c>
      <c r="AI598" s="58"/>
      <c r="AJ598" s="58"/>
      <c r="AK598" s="241" t="s">
        <v>150</v>
      </c>
      <c r="AL598" s="1">
        <v>1</v>
      </c>
      <c r="AM598" s="1">
        <f>VLOOKUP(A598,'CH1 graphs'!$G$1:$H$49,2,FALSE)</f>
        <v>1</v>
      </c>
      <c r="AN598" s="1">
        <f>VLOOKUP(A598,'CH1 graphs'!$K$2:$L$23,2,FALSE)</f>
        <v>1</v>
      </c>
    </row>
    <row r="599" spans="1:45" hidden="1">
      <c r="A599" s="52" t="s">
        <v>32</v>
      </c>
      <c r="B599" s="58" t="s">
        <v>116</v>
      </c>
      <c r="C599" s="51">
        <v>2017</v>
      </c>
      <c r="D599" s="240" t="s">
        <v>142</v>
      </c>
      <c r="E599" s="52" t="s">
        <v>142</v>
      </c>
      <c r="F599" s="442" t="s">
        <v>168</v>
      </c>
      <c r="G599" s="52" t="s">
        <v>143</v>
      </c>
      <c r="H599" s="241" t="s">
        <v>144</v>
      </c>
      <c r="I599" s="53" t="s">
        <v>226</v>
      </c>
      <c r="J599" s="52"/>
      <c r="K599" s="52"/>
      <c r="L599" s="158">
        <v>42795</v>
      </c>
      <c r="M599" s="73">
        <v>18876001</v>
      </c>
      <c r="N599" s="60">
        <v>18876001</v>
      </c>
      <c r="O599" s="61">
        <v>1</v>
      </c>
      <c r="P599" s="241" t="s">
        <v>284</v>
      </c>
      <c r="Q599" s="73">
        <v>600778</v>
      </c>
      <c r="R599" s="63">
        <v>3.182761009601557E-2</v>
      </c>
      <c r="S599" s="73">
        <v>15042057</v>
      </c>
      <c r="T599" s="63">
        <v>0.79688791073914433</v>
      </c>
      <c r="U599" s="73">
        <v>3233166</v>
      </c>
      <c r="V599" s="63">
        <v>0.17128447916484005</v>
      </c>
      <c r="W599" s="77">
        <v>579021</v>
      </c>
      <c r="X599" s="133">
        <v>3.0674982481723751E-2</v>
      </c>
      <c r="Y599" s="77">
        <v>21757</v>
      </c>
      <c r="Z599" s="133">
        <v>1.1526276142918195E-3</v>
      </c>
      <c r="AA599" s="77">
        <v>0</v>
      </c>
      <c r="AB599" s="133">
        <v>0</v>
      </c>
      <c r="AC599" t="s">
        <v>148</v>
      </c>
      <c r="AF599" s="58"/>
      <c r="AG599" s="63"/>
      <c r="AH599" s="58">
        <v>2018</v>
      </c>
      <c r="AI599" s="58"/>
      <c r="AJ599" s="58"/>
      <c r="AK599" s="241" t="s">
        <v>150</v>
      </c>
      <c r="AL599" s="1">
        <v>1</v>
      </c>
      <c r="AM599" s="1">
        <f>VLOOKUP(A599,'CH1 graphs'!$G$1:$H$49,2,FALSE)</f>
        <v>1</v>
      </c>
      <c r="AN599" s="1">
        <f>VLOOKUP(A599,'CH1 graphs'!$K$2:$L$23,2,FALSE)</f>
        <v>1</v>
      </c>
    </row>
    <row r="600" spans="1:45" hidden="1">
      <c r="A600" s="52" t="s">
        <v>32</v>
      </c>
      <c r="B600" s="58" t="s">
        <v>116</v>
      </c>
      <c r="C600" s="51">
        <v>2018</v>
      </c>
      <c r="D600" s="240" t="s">
        <v>142</v>
      </c>
      <c r="E600" s="52" t="s">
        <v>142</v>
      </c>
      <c r="F600" s="442" t="s">
        <v>168</v>
      </c>
      <c r="G600" s="52" t="s">
        <v>143</v>
      </c>
      <c r="H600" s="241" t="s">
        <v>144</v>
      </c>
      <c r="I600" s="53" t="s">
        <v>226</v>
      </c>
      <c r="J600" s="52"/>
      <c r="K600" s="52"/>
      <c r="L600" s="52"/>
      <c r="M600" s="437">
        <v>19419003</v>
      </c>
      <c r="N600" s="60">
        <v>18876001</v>
      </c>
      <c r="O600" s="61">
        <v>0.97</v>
      </c>
      <c r="P600" s="241" t="s">
        <v>258</v>
      </c>
      <c r="Q600" s="73">
        <v>932651</v>
      </c>
      <c r="R600" s="63">
        <v>4.9409353178144037E-2</v>
      </c>
      <c r="S600" s="73">
        <v>14527231</v>
      </c>
      <c r="T600" s="63">
        <v>0.76961380750085784</v>
      </c>
      <c r="U600" s="73">
        <v>3416119</v>
      </c>
      <c r="V600" s="63">
        <v>0.18097683932099812</v>
      </c>
      <c r="W600" s="77">
        <v>884708</v>
      </c>
      <c r="X600" s="133">
        <v>4.6869461386445148E-2</v>
      </c>
      <c r="Y600" s="77">
        <v>47943</v>
      </c>
      <c r="Z600" s="133">
        <v>2.5398917916988877E-3</v>
      </c>
      <c r="AA600" s="77">
        <v>0</v>
      </c>
      <c r="AB600" s="133">
        <v>0</v>
      </c>
      <c r="AC600" t="s">
        <v>148</v>
      </c>
      <c r="AF600" s="58"/>
      <c r="AG600" s="63"/>
      <c r="AH600" s="58">
        <v>2019</v>
      </c>
      <c r="AI600" s="58"/>
      <c r="AJ600" s="58"/>
      <c r="AK600" s="241" t="s">
        <v>150</v>
      </c>
      <c r="AL600" s="1">
        <v>1</v>
      </c>
      <c r="AM600" s="1">
        <f>VLOOKUP(A600,'CH1 graphs'!$G$1:$H$49,2,FALSE)</f>
        <v>1</v>
      </c>
      <c r="AN600" s="1">
        <f>VLOOKUP(A600,'CH1 graphs'!$K$2:$L$23,2,FALSE)</f>
        <v>1</v>
      </c>
    </row>
    <row r="601" spans="1:45" hidden="1">
      <c r="A601" s="52" t="s">
        <v>32</v>
      </c>
      <c r="B601" s="58" t="s">
        <v>116</v>
      </c>
      <c r="C601" s="51">
        <v>2019</v>
      </c>
      <c r="D601" s="240" t="s">
        <v>142</v>
      </c>
      <c r="E601" s="52" t="s">
        <v>142</v>
      </c>
      <c r="F601" s="442" t="s">
        <v>142</v>
      </c>
      <c r="G601" s="52" t="s">
        <v>143</v>
      </c>
      <c r="H601" s="241" t="s">
        <v>144</v>
      </c>
      <c r="I601" s="53" t="s">
        <v>226</v>
      </c>
      <c r="J601" s="52"/>
      <c r="K601" s="52"/>
      <c r="L601" s="52"/>
      <c r="M601" s="73">
        <v>20537000</v>
      </c>
      <c r="N601" s="60">
        <v>20537000</v>
      </c>
      <c r="O601" s="61">
        <f>N601/M601</f>
        <v>1</v>
      </c>
      <c r="P601" s="241" t="s">
        <v>259</v>
      </c>
      <c r="Q601" s="73">
        <v>648329.69000000006</v>
      </c>
      <c r="R601" s="63">
        <v>0.03</v>
      </c>
      <c r="S601" s="73">
        <v>16952609.739999998</v>
      </c>
      <c r="T601" s="63">
        <v>0.82546670594536686</v>
      </c>
      <c r="U601" s="73">
        <v>2936060.57</v>
      </c>
      <c r="V601" s="63">
        <v>0.14296443346155718</v>
      </c>
      <c r="W601" s="77">
        <v>609574.18000000005</v>
      </c>
      <c r="X601" s="133">
        <v>0.03</v>
      </c>
      <c r="Y601" s="77">
        <v>38755.51</v>
      </c>
      <c r="Z601" s="133">
        <v>0</v>
      </c>
      <c r="AA601" s="77">
        <v>0</v>
      </c>
      <c r="AB601" s="133">
        <v>0</v>
      </c>
      <c r="AC601" t="s">
        <v>148</v>
      </c>
      <c r="AF601" s="58" t="s">
        <v>149</v>
      </c>
      <c r="AG601" s="63"/>
      <c r="AH601" s="58">
        <v>2020</v>
      </c>
      <c r="AI601" s="58"/>
      <c r="AJ601" s="58"/>
      <c r="AK601" s="241" t="s">
        <v>150</v>
      </c>
      <c r="AL601" s="1">
        <v>1</v>
      </c>
      <c r="AM601" s="1">
        <f>VLOOKUP(A601,'CH1 graphs'!$G$1:$H$49,2,FALSE)</f>
        <v>1</v>
      </c>
      <c r="AN601" s="1">
        <f>VLOOKUP(A601,'CH1 graphs'!$K$2:$L$23,2,FALSE)</f>
        <v>1</v>
      </c>
    </row>
    <row r="602" spans="1:45" hidden="1">
      <c r="A602" s="52" t="s">
        <v>32</v>
      </c>
      <c r="B602" s="58" t="s">
        <v>116</v>
      </c>
      <c r="C602" s="51">
        <v>2020</v>
      </c>
      <c r="D602" s="240" t="s">
        <v>142</v>
      </c>
      <c r="E602" s="52" t="s">
        <v>142</v>
      </c>
      <c r="F602" s="442" t="s">
        <v>142</v>
      </c>
      <c r="G602" s="52" t="s">
        <v>143</v>
      </c>
      <c r="H602" s="241" t="s">
        <v>144</v>
      </c>
      <c r="I602" s="53" t="s">
        <v>226</v>
      </c>
      <c r="J602" s="52"/>
      <c r="K602" s="52"/>
      <c r="L602" s="158">
        <v>43891</v>
      </c>
      <c r="M602" s="73">
        <v>20875431</v>
      </c>
      <c r="N602" s="60">
        <v>20537000</v>
      </c>
      <c r="O602" s="61">
        <v>0.98</v>
      </c>
      <c r="P602" s="241" t="s">
        <v>240</v>
      </c>
      <c r="Q602" s="73">
        <v>1340740.9005103142</v>
      </c>
      <c r="R602" s="63">
        <v>6.5284165190159948E-2</v>
      </c>
      <c r="S602" s="73">
        <v>15541372.066374047</v>
      </c>
      <c r="T602" s="63">
        <v>0.75674986932726529</v>
      </c>
      <c r="U602" s="73">
        <v>3654887.0331156421</v>
      </c>
      <c r="V602" s="63">
        <v>0.17796596548257507</v>
      </c>
      <c r="W602" s="77">
        <v>1210866.4935497835</v>
      </c>
      <c r="X602" s="133">
        <v>5.8960242175088093E-2</v>
      </c>
      <c r="Y602" s="77">
        <v>129874.40696053072</v>
      </c>
      <c r="Z602" s="133">
        <v>6.32392301507186E-3</v>
      </c>
      <c r="AA602" s="77">
        <v>0</v>
      </c>
      <c r="AB602" s="133">
        <v>0</v>
      </c>
      <c r="AC602" t="s">
        <v>148</v>
      </c>
      <c r="AF602" s="58" t="s">
        <v>149</v>
      </c>
      <c r="AG602" s="58"/>
      <c r="AH602" s="58">
        <v>2021</v>
      </c>
      <c r="AI602" s="58"/>
      <c r="AJ602" s="58"/>
      <c r="AK602" s="241" t="s">
        <v>150</v>
      </c>
      <c r="AL602" s="1">
        <v>1</v>
      </c>
      <c r="AM602" s="1">
        <f>VLOOKUP(A602,'CH1 graphs'!$G$1:$H$49,2,FALSE)</f>
        <v>1</v>
      </c>
      <c r="AN602" s="1">
        <f>VLOOKUP(A602,'CH1 graphs'!$K$2:$L$23,2,FALSE)</f>
        <v>1</v>
      </c>
    </row>
    <row r="603" spans="1:45" hidden="1">
      <c r="A603" s="52" t="s">
        <v>32</v>
      </c>
      <c r="B603" s="58" t="s">
        <v>116</v>
      </c>
      <c r="C603" s="51">
        <v>2021</v>
      </c>
      <c r="D603" s="240" t="s">
        <v>142</v>
      </c>
      <c r="E603" s="52" t="s">
        <v>142</v>
      </c>
      <c r="F603" s="442" t="s">
        <v>142</v>
      </c>
      <c r="G603" s="52" t="s">
        <v>143</v>
      </c>
      <c r="H603" s="241" t="s">
        <v>157</v>
      </c>
      <c r="I603" s="53" t="s">
        <v>226</v>
      </c>
      <c r="J603" s="52"/>
      <c r="K603" s="52"/>
      <c r="L603" s="52"/>
      <c r="M603" s="73">
        <v>21112000</v>
      </c>
      <c r="N603" s="60">
        <v>21112001</v>
      </c>
      <c r="O603" s="61">
        <v>1.0000000473664268</v>
      </c>
      <c r="P603" s="241" t="s">
        <v>287</v>
      </c>
      <c r="Q603" s="73">
        <v>1307073</v>
      </c>
      <c r="R603" s="63">
        <v>6.1911374483167178E-2</v>
      </c>
      <c r="S603" s="73">
        <v>15720652</v>
      </c>
      <c r="T603" s="63">
        <v>0.7446310749985281</v>
      </c>
      <c r="U603" s="73">
        <v>4084276</v>
      </c>
      <c r="V603" s="63">
        <v>0.19345755051830474</v>
      </c>
      <c r="W603" s="77">
        <v>1245569</v>
      </c>
      <c r="X603" s="133">
        <v>5.8998149914828067E-2</v>
      </c>
      <c r="Y603" s="77">
        <v>61504</v>
      </c>
      <c r="Z603" s="669">
        <v>2.9132245683391165E-3</v>
      </c>
      <c r="AA603" s="77">
        <v>0</v>
      </c>
      <c r="AB603" s="133">
        <v>0</v>
      </c>
      <c r="AC603" t="s">
        <v>148</v>
      </c>
      <c r="AF603" s="58" t="s">
        <v>149</v>
      </c>
      <c r="AG603" s="58"/>
      <c r="AH603" s="58">
        <v>2022</v>
      </c>
      <c r="AI603" s="58"/>
      <c r="AJ603" s="58"/>
      <c r="AK603" s="241" t="s">
        <v>150</v>
      </c>
      <c r="AL603" s="1">
        <v>1</v>
      </c>
      <c r="AM603" s="1">
        <f>VLOOKUP(A603,'CH1 graphs'!$G$1:$H$49,2,FALSE)</f>
        <v>1</v>
      </c>
      <c r="AN603" s="1">
        <f>VLOOKUP(A603,'CH1 graphs'!$K$2:$L$23,2,FALSE)</f>
        <v>1</v>
      </c>
      <c r="AQ603" s="42"/>
    </row>
    <row r="604" spans="1:45" hidden="1">
      <c r="A604" s="52" t="s">
        <v>32</v>
      </c>
      <c r="B604" s="58" t="s">
        <v>116</v>
      </c>
      <c r="C604" s="51">
        <v>2022</v>
      </c>
      <c r="D604" s="240" t="s">
        <v>142</v>
      </c>
      <c r="E604" s="52" t="s">
        <v>142</v>
      </c>
      <c r="F604" s="442" t="s">
        <v>142</v>
      </c>
      <c r="G604" s="52" t="s">
        <v>143</v>
      </c>
      <c r="H604" s="241" t="s">
        <v>157</v>
      </c>
      <c r="I604" s="53" t="s">
        <v>226</v>
      </c>
      <c r="J604" s="73"/>
      <c r="K604" s="233"/>
      <c r="L604" s="52"/>
      <c r="M604" s="73">
        <v>21696914</v>
      </c>
      <c r="N604" s="60">
        <v>21696914</v>
      </c>
      <c r="O604" s="67">
        <v>1</v>
      </c>
      <c r="P604" s="241" t="s">
        <v>262</v>
      </c>
      <c r="Q604" s="73">
        <v>1841067</v>
      </c>
      <c r="R604" s="63">
        <v>8.4853864471233095E-2</v>
      </c>
      <c r="S604" s="73">
        <v>15444742</v>
      </c>
      <c r="T604" s="63">
        <v>0.71184049492015311</v>
      </c>
      <c r="U604" s="73">
        <v>4411105</v>
      </c>
      <c r="V604" s="63">
        <v>0.20330564060861375</v>
      </c>
      <c r="W604" s="77">
        <v>1684507</v>
      </c>
      <c r="X604" s="133">
        <v>7.7638091758118227E-2</v>
      </c>
      <c r="Y604" s="77">
        <v>156560</v>
      </c>
      <c r="Z604" s="669">
        <v>7.2157727131148697E-3</v>
      </c>
      <c r="AA604" s="77">
        <v>0</v>
      </c>
      <c r="AB604" s="133">
        <v>0</v>
      </c>
      <c r="AC604" t="s">
        <v>148</v>
      </c>
      <c r="AF604" s="58" t="s">
        <v>149</v>
      </c>
      <c r="AH604" s="58">
        <v>2023</v>
      </c>
      <c r="AI604" s="58"/>
      <c r="AJ604" s="58"/>
      <c r="AK604" s="241" t="s">
        <v>150</v>
      </c>
      <c r="AL604" s="1">
        <v>1</v>
      </c>
      <c r="AM604" s="1">
        <f>VLOOKUP(A604,'CH1 graphs'!$G$1:$H$49,2,FALSE)</f>
        <v>1</v>
      </c>
      <c r="AN604" s="1">
        <f>VLOOKUP(A604,'CH1 graphs'!$K$2:$L$23,2,FALSE)</f>
        <v>1</v>
      </c>
      <c r="AP604" s="330">
        <f>Q604-Q603</f>
        <v>533994</v>
      </c>
      <c r="AQ604" s="42">
        <f>(Q604-Q603)/Q603</f>
        <v>0.40854183354716989</v>
      </c>
      <c r="AR604">
        <f>Y604-Y603</f>
        <v>95056</v>
      </c>
      <c r="AS604" s="1">
        <f>AR604/Y603</f>
        <v>1.5455254942767951</v>
      </c>
    </row>
    <row r="605" spans="1:45" s="11" customFormat="1" hidden="1">
      <c r="A605" s="96" t="s">
        <v>32</v>
      </c>
      <c r="B605" s="95" t="s">
        <v>116</v>
      </c>
      <c r="C605" s="47">
        <v>2023</v>
      </c>
      <c r="D605" s="867" t="s">
        <v>142</v>
      </c>
      <c r="E605" s="197" t="s">
        <v>142</v>
      </c>
      <c r="F605" s="671" t="s">
        <v>142</v>
      </c>
      <c r="G605" s="96" t="s">
        <v>143</v>
      </c>
      <c r="H605" s="868" t="s">
        <v>157</v>
      </c>
      <c r="I605" s="55" t="s">
        <v>226</v>
      </c>
      <c r="J605" s="419"/>
      <c r="K605" s="96"/>
      <c r="L605" s="96"/>
      <c r="M605" s="419">
        <v>22293389.757228162</v>
      </c>
      <c r="N605" s="419">
        <v>22293389.757228162</v>
      </c>
      <c r="O605" s="97">
        <v>1</v>
      </c>
      <c r="P605" s="868" t="s">
        <v>271</v>
      </c>
      <c r="Q605" s="419">
        <v>1246406.2687479137</v>
      </c>
      <c r="R605" s="148">
        <v>5.5909230597997898E-2</v>
      </c>
      <c r="S605" s="419">
        <v>17011094.010531679</v>
      </c>
      <c r="T605" s="148">
        <v>0.76305551536935701</v>
      </c>
      <c r="U605" s="419">
        <v>4035889.4779485716</v>
      </c>
      <c r="V605" s="148">
        <v>0.18103525403264523</v>
      </c>
      <c r="W605" s="694">
        <v>1137919.1486997285</v>
      </c>
      <c r="X605" s="674">
        <v>5.1042894826291825E-2</v>
      </c>
      <c r="Y605" s="694">
        <v>106815.92851542009</v>
      </c>
      <c r="Z605" s="674">
        <v>4.7913722264146608E-3</v>
      </c>
      <c r="AA605" s="694">
        <v>1671.1915327646832</v>
      </c>
      <c r="AB605" s="674">
        <v>7.4963545291394483E-5</v>
      </c>
      <c r="AC605" s="11" t="s">
        <v>148</v>
      </c>
      <c r="AE605" s="12"/>
      <c r="AF605" s="95" t="s">
        <v>153</v>
      </c>
      <c r="AG605" s="12"/>
      <c r="AH605" s="95">
        <v>2023</v>
      </c>
      <c r="AI605" s="95"/>
      <c r="AJ605" s="95"/>
      <c r="AK605" s="868" t="s">
        <v>165</v>
      </c>
      <c r="AL605" s="12">
        <v>1</v>
      </c>
      <c r="AM605" s="12">
        <f>VLOOKUP(A605,'CH1 graphs'!$G$1:$H$49,2,FALSE)</f>
        <v>1</v>
      </c>
      <c r="AN605" s="12">
        <f>VLOOKUP(A605,'CH1 graphs'!$K$2:$L$23,2,FALSE)</f>
        <v>1</v>
      </c>
      <c r="AO605" s="12"/>
      <c r="AQ605" s="12"/>
      <c r="AS605" s="12"/>
    </row>
    <row r="606" spans="1:45" hidden="1">
      <c r="A606" t="s">
        <v>502</v>
      </c>
      <c r="B606" s="1" t="s">
        <v>141</v>
      </c>
      <c r="C606" s="5">
        <v>2016</v>
      </c>
      <c r="D606" s="240" t="s">
        <v>168</v>
      </c>
      <c r="E606" s="52" t="s">
        <v>61</v>
      </c>
      <c r="F606" s="442" t="s">
        <v>61</v>
      </c>
      <c r="G606" s="52" t="s">
        <v>61</v>
      </c>
      <c r="H606" s="241" t="s">
        <v>169</v>
      </c>
      <c r="I606" s="53" t="s">
        <v>61</v>
      </c>
      <c r="J606" s="52" t="s">
        <v>61</v>
      </c>
      <c r="K606" s="52" t="s">
        <v>61</v>
      </c>
      <c r="L606" s="52" t="s">
        <v>61</v>
      </c>
      <c r="M606" s="451" t="s">
        <v>61</v>
      </c>
      <c r="N606" s="52" t="s">
        <v>61</v>
      </c>
      <c r="O606" s="103" t="s">
        <v>61</v>
      </c>
      <c r="P606" s="241" t="s">
        <v>61</v>
      </c>
      <c r="Q606" s="451" t="s">
        <v>61</v>
      </c>
      <c r="R606" s="58" t="s">
        <v>61</v>
      </c>
      <c r="S606" s="52" t="s">
        <v>61</v>
      </c>
      <c r="T606" s="58" t="s">
        <v>61</v>
      </c>
      <c r="U606" s="52" t="s">
        <v>61</v>
      </c>
      <c r="V606" s="58" t="s">
        <v>61</v>
      </c>
      <c r="W606" s="77" t="s">
        <v>61</v>
      </c>
      <c r="X606" s="133" t="s">
        <v>61</v>
      </c>
      <c r="Y606" s="77" t="s">
        <v>61</v>
      </c>
      <c r="Z606" s="133" t="s">
        <v>61</v>
      </c>
      <c r="AA606" s="77" t="s">
        <v>61</v>
      </c>
      <c r="AB606" s="133" t="s">
        <v>61</v>
      </c>
      <c r="AC606" t="s">
        <v>61</v>
      </c>
      <c r="AD606" s="52"/>
      <c r="AE606" s="58"/>
      <c r="AF606" s="58" t="s">
        <v>61</v>
      </c>
      <c r="AG606" s="58" t="s">
        <v>61</v>
      </c>
      <c r="AH606" s="1">
        <v>2017</v>
      </c>
      <c r="AK606" s="241" t="s">
        <v>150</v>
      </c>
    </row>
    <row r="607" spans="1:45" hidden="1">
      <c r="A607" t="s">
        <v>502</v>
      </c>
      <c r="B607" s="1" t="s">
        <v>141</v>
      </c>
      <c r="C607" s="5">
        <v>2017</v>
      </c>
      <c r="D607" s="240" t="s">
        <v>168</v>
      </c>
      <c r="E607" s="52" t="s">
        <v>61</v>
      </c>
      <c r="F607" s="442" t="s">
        <v>61</v>
      </c>
      <c r="G607" s="52" t="s">
        <v>61</v>
      </c>
      <c r="H607" s="241" t="s">
        <v>169</v>
      </c>
      <c r="I607" s="53" t="s">
        <v>61</v>
      </c>
      <c r="J607" s="52" t="s">
        <v>61</v>
      </c>
      <c r="K607" s="52" t="s">
        <v>61</v>
      </c>
      <c r="L607" s="52" t="s">
        <v>61</v>
      </c>
      <c r="M607" s="451" t="s">
        <v>61</v>
      </c>
      <c r="N607" s="52" t="s">
        <v>61</v>
      </c>
      <c r="O607" s="103" t="s">
        <v>61</v>
      </c>
      <c r="P607" s="241" t="s">
        <v>61</v>
      </c>
      <c r="Q607" s="451" t="s">
        <v>61</v>
      </c>
      <c r="R607" s="58" t="s">
        <v>61</v>
      </c>
      <c r="S607" s="52" t="s">
        <v>61</v>
      </c>
      <c r="T607" s="58" t="s">
        <v>61</v>
      </c>
      <c r="U607" s="52" t="s">
        <v>61</v>
      </c>
      <c r="V607" s="58" t="s">
        <v>61</v>
      </c>
      <c r="W607" s="77" t="s">
        <v>61</v>
      </c>
      <c r="X607" s="133" t="s">
        <v>61</v>
      </c>
      <c r="Y607" s="77" t="s">
        <v>61</v>
      </c>
      <c r="Z607" s="133" t="s">
        <v>61</v>
      </c>
      <c r="AA607" s="77" t="s">
        <v>61</v>
      </c>
      <c r="AB607" s="133" t="s">
        <v>61</v>
      </c>
      <c r="AC607" t="s">
        <v>61</v>
      </c>
      <c r="AD607" s="52"/>
      <c r="AE607" s="58"/>
      <c r="AF607" s="58" t="s">
        <v>61</v>
      </c>
      <c r="AG607" s="58" t="s">
        <v>61</v>
      </c>
      <c r="AH607" s="1">
        <v>2018</v>
      </c>
      <c r="AK607" s="241" t="s">
        <v>150</v>
      </c>
    </row>
    <row r="608" spans="1:45" hidden="1">
      <c r="A608" t="s">
        <v>502</v>
      </c>
      <c r="B608" s="1" t="s">
        <v>141</v>
      </c>
      <c r="C608" s="5">
        <v>2018</v>
      </c>
      <c r="D608" s="240" t="s">
        <v>168</v>
      </c>
      <c r="E608" s="52" t="s">
        <v>61</v>
      </c>
      <c r="F608" s="442" t="s">
        <v>61</v>
      </c>
      <c r="G608" s="52" t="s">
        <v>61</v>
      </c>
      <c r="H608" s="241" t="s">
        <v>169</v>
      </c>
      <c r="I608" s="53" t="s">
        <v>61</v>
      </c>
      <c r="J608" s="52" t="s">
        <v>61</v>
      </c>
      <c r="K608" s="52" t="s">
        <v>61</v>
      </c>
      <c r="L608" s="52" t="s">
        <v>61</v>
      </c>
      <c r="M608" s="451" t="s">
        <v>61</v>
      </c>
      <c r="N608" s="52" t="s">
        <v>61</v>
      </c>
      <c r="O608" s="103" t="s">
        <v>61</v>
      </c>
      <c r="P608" s="241" t="s">
        <v>61</v>
      </c>
      <c r="Q608" s="451" t="s">
        <v>61</v>
      </c>
      <c r="R608" s="58" t="s">
        <v>61</v>
      </c>
      <c r="S608" s="52" t="s">
        <v>61</v>
      </c>
      <c r="T608" s="58" t="s">
        <v>61</v>
      </c>
      <c r="U608" s="52" t="s">
        <v>61</v>
      </c>
      <c r="V608" s="58" t="s">
        <v>61</v>
      </c>
      <c r="W608" s="77" t="s">
        <v>61</v>
      </c>
      <c r="X608" s="133" t="s">
        <v>61</v>
      </c>
      <c r="Y608" s="77" t="s">
        <v>61</v>
      </c>
      <c r="Z608" s="133" t="s">
        <v>61</v>
      </c>
      <c r="AA608" s="77" t="s">
        <v>61</v>
      </c>
      <c r="AB608" s="133" t="s">
        <v>61</v>
      </c>
      <c r="AC608" t="s">
        <v>61</v>
      </c>
      <c r="AD608" s="52"/>
      <c r="AE608" s="58"/>
      <c r="AF608" s="58" t="s">
        <v>61</v>
      </c>
      <c r="AG608" s="58" t="s">
        <v>61</v>
      </c>
      <c r="AH608" s="1">
        <v>2019</v>
      </c>
      <c r="AK608" s="241" t="s">
        <v>150</v>
      </c>
    </row>
    <row r="609" spans="1:45" hidden="1">
      <c r="A609" t="s">
        <v>502</v>
      </c>
      <c r="B609" s="1" t="s">
        <v>141</v>
      </c>
      <c r="C609" s="5">
        <v>2019</v>
      </c>
      <c r="D609" s="240" t="s">
        <v>168</v>
      </c>
      <c r="E609" s="52" t="s">
        <v>61</v>
      </c>
      <c r="F609" s="442" t="s">
        <v>61</v>
      </c>
      <c r="G609" s="52" t="s">
        <v>61</v>
      </c>
      <c r="H609" s="241" t="s">
        <v>169</v>
      </c>
      <c r="I609" s="53" t="s">
        <v>61</v>
      </c>
      <c r="J609" s="52" t="s">
        <v>61</v>
      </c>
      <c r="K609" s="52" t="s">
        <v>61</v>
      </c>
      <c r="L609" s="52" t="s">
        <v>61</v>
      </c>
      <c r="M609" s="451" t="s">
        <v>61</v>
      </c>
      <c r="N609" s="52" t="s">
        <v>61</v>
      </c>
      <c r="O609" s="103" t="s">
        <v>61</v>
      </c>
      <c r="P609" s="241" t="s">
        <v>61</v>
      </c>
      <c r="Q609" s="451" t="s">
        <v>61</v>
      </c>
      <c r="R609" s="58" t="s">
        <v>61</v>
      </c>
      <c r="S609" s="52" t="s">
        <v>61</v>
      </c>
      <c r="T609" s="58" t="s">
        <v>61</v>
      </c>
      <c r="U609" s="52" t="s">
        <v>61</v>
      </c>
      <c r="V609" s="58" t="s">
        <v>61</v>
      </c>
      <c r="W609" s="77" t="s">
        <v>61</v>
      </c>
      <c r="X609" s="133" t="s">
        <v>61</v>
      </c>
      <c r="Y609" s="77" t="s">
        <v>61</v>
      </c>
      <c r="Z609" s="133" t="s">
        <v>61</v>
      </c>
      <c r="AA609" s="77" t="s">
        <v>61</v>
      </c>
      <c r="AB609" s="133" t="s">
        <v>61</v>
      </c>
      <c r="AC609" t="s">
        <v>61</v>
      </c>
      <c r="AD609" s="52"/>
      <c r="AE609" s="58"/>
      <c r="AF609" s="58" t="s">
        <v>61</v>
      </c>
      <c r="AG609" s="58" t="s">
        <v>61</v>
      </c>
      <c r="AH609" s="1">
        <v>2020</v>
      </c>
      <c r="AK609" s="241" t="s">
        <v>150</v>
      </c>
    </row>
    <row r="610" spans="1:45" hidden="1">
      <c r="A610" t="s">
        <v>502</v>
      </c>
      <c r="B610" s="1" t="s">
        <v>141</v>
      </c>
      <c r="C610" s="5">
        <v>2020</v>
      </c>
      <c r="D610" s="240" t="s">
        <v>168</v>
      </c>
      <c r="E610" s="52" t="s">
        <v>61</v>
      </c>
      <c r="F610" s="442" t="s">
        <v>61</v>
      </c>
      <c r="G610" s="52" t="s">
        <v>61</v>
      </c>
      <c r="H610" s="241" t="s">
        <v>169</v>
      </c>
      <c r="I610" s="53" t="s">
        <v>61</v>
      </c>
      <c r="J610" s="52" t="s">
        <v>61</v>
      </c>
      <c r="K610" s="52" t="s">
        <v>61</v>
      </c>
      <c r="L610" s="52" t="s">
        <v>61</v>
      </c>
      <c r="M610" s="451" t="s">
        <v>61</v>
      </c>
      <c r="N610" s="52" t="s">
        <v>61</v>
      </c>
      <c r="O610" s="103" t="s">
        <v>61</v>
      </c>
      <c r="P610" s="241" t="s">
        <v>61</v>
      </c>
      <c r="Q610" s="451" t="s">
        <v>61</v>
      </c>
      <c r="R610" s="58" t="s">
        <v>61</v>
      </c>
      <c r="S610" s="52" t="s">
        <v>61</v>
      </c>
      <c r="T610" s="58" t="s">
        <v>61</v>
      </c>
      <c r="U610" s="52" t="s">
        <v>61</v>
      </c>
      <c r="V610" s="58" t="s">
        <v>61</v>
      </c>
      <c r="W610" s="77" t="s">
        <v>61</v>
      </c>
      <c r="X610" s="133" t="s">
        <v>61</v>
      </c>
      <c r="Y610" s="77" t="s">
        <v>61</v>
      </c>
      <c r="Z610" s="133" t="s">
        <v>61</v>
      </c>
      <c r="AA610" s="77" t="s">
        <v>61</v>
      </c>
      <c r="AB610" s="133" t="s">
        <v>61</v>
      </c>
      <c r="AC610" t="s">
        <v>61</v>
      </c>
      <c r="AD610" s="52"/>
      <c r="AE610" s="58"/>
      <c r="AF610" s="58" t="s">
        <v>61</v>
      </c>
      <c r="AG610" s="58" t="s">
        <v>61</v>
      </c>
      <c r="AH610" s="1">
        <v>2021</v>
      </c>
      <c r="AK610" s="241" t="s">
        <v>150</v>
      </c>
    </row>
    <row r="611" spans="1:45" hidden="1">
      <c r="A611" t="s">
        <v>502</v>
      </c>
      <c r="B611" s="1" t="s">
        <v>141</v>
      </c>
      <c r="C611" s="5">
        <v>2021</v>
      </c>
      <c r="D611" s="240" t="s">
        <v>168</v>
      </c>
      <c r="E611" s="52" t="s">
        <v>61</v>
      </c>
      <c r="F611" s="442" t="s">
        <v>61</v>
      </c>
      <c r="G611" s="52" t="s">
        <v>61</v>
      </c>
      <c r="H611" s="241" t="s">
        <v>169</v>
      </c>
      <c r="I611" s="53" t="s">
        <v>61</v>
      </c>
      <c r="J611" s="52" t="s">
        <v>61</v>
      </c>
      <c r="K611" s="52" t="s">
        <v>61</v>
      </c>
      <c r="L611" s="52" t="s">
        <v>61</v>
      </c>
      <c r="M611" s="451" t="s">
        <v>61</v>
      </c>
      <c r="N611" s="52" t="s">
        <v>61</v>
      </c>
      <c r="O611" s="103" t="s">
        <v>61</v>
      </c>
      <c r="P611" s="241" t="s">
        <v>61</v>
      </c>
      <c r="Q611" s="451" t="s">
        <v>61</v>
      </c>
      <c r="R611" s="58" t="s">
        <v>61</v>
      </c>
      <c r="S611" s="52" t="s">
        <v>61</v>
      </c>
      <c r="T611" s="58" t="s">
        <v>61</v>
      </c>
      <c r="U611" s="52" t="s">
        <v>61</v>
      </c>
      <c r="V611" s="58" t="s">
        <v>61</v>
      </c>
      <c r="W611" s="77" t="s">
        <v>61</v>
      </c>
      <c r="X611" s="133" t="s">
        <v>61</v>
      </c>
      <c r="Y611" s="77" t="s">
        <v>61</v>
      </c>
      <c r="Z611" s="133" t="s">
        <v>61</v>
      </c>
      <c r="AA611" s="77" t="s">
        <v>61</v>
      </c>
      <c r="AB611" s="133" t="s">
        <v>61</v>
      </c>
      <c r="AC611" t="s">
        <v>61</v>
      </c>
      <c r="AD611" s="52"/>
      <c r="AE611" s="58"/>
      <c r="AF611" s="58" t="s">
        <v>61</v>
      </c>
      <c r="AG611" s="58" t="s">
        <v>61</v>
      </c>
      <c r="AH611" s="1">
        <v>2022</v>
      </c>
      <c r="AK611" s="241" t="s">
        <v>150</v>
      </c>
    </row>
    <row r="612" spans="1:45" s="11" customFormat="1" hidden="1">
      <c r="A612" s="11" t="s">
        <v>502</v>
      </c>
      <c r="B612" s="12" t="s">
        <v>141</v>
      </c>
      <c r="C612" s="4">
        <v>2022</v>
      </c>
      <c r="D612" s="867" t="s">
        <v>168</v>
      </c>
      <c r="E612" s="96" t="s">
        <v>61</v>
      </c>
      <c r="F612" s="671" t="s">
        <v>61</v>
      </c>
      <c r="G612" s="96" t="s">
        <v>61</v>
      </c>
      <c r="H612" s="868" t="s">
        <v>169</v>
      </c>
      <c r="I612" s="55" t="s">
        <v>61</v>
      </c>
      <c r="J612" s="96" t="s">
        <v>61</v>
      </c>
      <c r="K612" s="96" t="s">
        <v>61</v>
      </c>
      <c r="L612" s="96" t="s">
        <v>61</v>
      </c>
      <c r="M612" s="869" t="s">
        <v>61</v>
      </c>
      <c r="N612" s="96" t="s">
        <v>61</v>
      </c>
      <c r="O612" s="870" t="s">
        <v>61</v>
      </c>
      <c r="P612" s="868" t="s">
        <v>61</v>
      </c>
      <c r="Q612" s="869" t="s">
        <v>61</v>
      </c>
      <c r="R612" s="95" t="s">
        <v>61</v>
      </c>
      <c r="S612" s="96" t="s">
        <v>61</v>
      </c>
      <c r="T612" s="95" t="s">
        <v>61</v>
      </c>
      <c r="U612" s="96" t="s">
        <v>61</v>
      </c>
      <c r="V612" s="95" t="s">
        <v>61</v>
      </c>
      <c r="W612" s="694" t="s">
        <v>61</v>
      </c>
      <c r="X612" s="674" t="s">
        <v>61</v>
      </c>
      <c r="Y612" s="694" t="s">
        <v>61</v>
      </c>
      <c r="Z612" s="674" t="s">
        <v>61</v>
      </c>
      <c r="AA612" s="694" t="s">
        <v>61</v>
      </c>
      <c r="AB612" s="674" t="s">
        <v>61</v>
      </c>
      <c r="AC612" s="11" t="s">
        <v>61</v>
      </c>
      <c r="AD612" s="96"/>
      <c r="AE612" s="95"/>
      <c r="AF612" s="95" t="s">
        <v>61</v>
      </c>
      <c r="AG612" s="95" t="s">
        <v>61</v>
      </c>
      <c r="AH612" s="12">
        <v>2023</v>
      </c>
      <c r="AI612" s="95"/>
      <c r="AJ612" s="95"/>
      <c r="AK612" s="868" t="s">
        <v>150</v>
      </c>
      <c r="AL612" s="12"/>
      <c r="AM612" s="12"/>
      <c r="AN612" s="12"/>
      <c r="AO612" s="12"/>
      <c r="AQ612" s="12"/>
      <c r="AS612" s="12"/>
    </row>
    <row r="613" spans="1:45" hidden="1">
      <c r="A613" s="52" t="s">
        <v>43</v>
      </c>
      <c r="B613" s="58" t="s">
        <v>116</v>
      </c>
      <c r="C613" s="51">
        <v>2016</v>
      </c>
      <c r="D613" s="240" t="s">
        <v>142</v>
      </c>
      <c r="E613" s="52" t="s">
        <v>142</v>
      </c>
      <c r="F613" s="442" t="s">
        <v>168</v>
      </c>
      <c r="G613" s="52" t="s">
        <v>143</v>
      </c>
      <c r="H613" s="241" t="s">
        <v>144</v>
      </c>
      <c r="I613" s="53" t="s">
        <v>226</v>
      </c>
      <c r="J613" s="52"/>
      <c r="K613" s="52"/>
      <c r="L613" s="158">
        <v>42675</v>
      </c>
      <c r="M613" s="73">
        <v>4166463</v>
      </c>
      <c r="N613" s="60">
        <v>3735019</v>
      </c>
      <c r="O613" s="61">
        <v>0.9</v>
      </c>
      <c r="P613" s="241" t="s">
        <v>399</v>
      </c>
      <c r="Q613" s="73">
        <v>118851</v>
      </c>
      <c r="R613" s="63">
        <v>3.1820721661656878E-2</v>
      </c>
      <c r="S613" s="73">
        <v>3124618</v>
      </c>
      <c r="T613" s="63">
        <v>0.83657352211595171</v>
      </c>
      <c r="U613" s="73">
        <v>491550</v>
      </c>
      <c r="V613" s="63">
        <v>0.13160575622239137</v>
      </c>
      <c r="W613" s="77">
        <v>118851</v>
      </c>
      <c r="X613" s="133">
        <v>3.1820721661656878E-2</v>
      </c>
      <c r="Y613" s="77">
        <v>0</v>
      </c>
      <c r="Z613" s="133">
        <v>0</v>
      </c>
      <c r="AA613" s="77">
        <v>0</v>
      </c>
      <c r="AB613" s="133">
        <v>0</v>
      </c>
      <c r="AC613" t="s">
        <v>148</v>
      </c>
      <c r="AF613" s="58"/>
      <c r="AG613" s="63"/>
      <c r="AH613" s="863">
        <v>2017</v>
      </c>
      <c r="AI613" s="58"/>
      <c r="AJ613" s="58"/>
      <c r="AK613" s="241" t="s">
        <v>150</v>
      </c>
      <c r="AL613" s="1">
        <v>1</v>
      </c>
      <c r="AM613" s="1">
        <f>VLOOKUP(A613,'CH1 graphs'!$G$1:$H$49,2,FALSE)</f>
        <v>1</v>
      </c>
      <c r="AN613" s="1">
        <f>VLOOKUP(A613,'CH1 graphs'!$K$2:$L$23,2,FALSE)</f>
        <v>1</v>
      </c>
    </row>
    <row r="614" spans="1:45" hidden="1">
      <c r="A614" s="52" t="s">
        <v>43</v>
      </c>
      <c r="B614" s="58" t="s">
        <v>116</v>
      </c>
      <c r="C614" s="51">
        <v>2017</v>
      </c>
      <c r="D614" s="240" t="s">
        <v>142</v>
      </c>
      <c r="E614" s="52" t="s">
        <v>142</v>
      </c>
      <c r="F614" s="442" t="s">
        <v>168</v>
      </c>
      <c r="G614" s="52" t="s">
        <v>143</v>
      </c>
      <c r="H614" s="241" t="s">
        <v>144</v>
      </c>
      <c r="I614" s="53" t="s">
        <v>226</v>
      </c>
      <c r="J614" s="52"/>
      <c r="K614" s="52"/>
      <c r="L614" s="158">
        <v>42795</v>
      </c>
      <c r="M614" s="73">
        <v>4182000</v>
      </c>
      <c r="N614" s="60">
        <v>3893774</v>
      </c>
      <c r="O614" s="61">
        <v>0.93</v>
      </c>
      <c r="P614" s="241" t="s">
        <v>284</v>
      </c>
      <c r="Q614" s="485">
        <v>281157</v>
      </c>
      <c r="R614" s="63">
        <v>7.2206810153850734E-2</v>
      </c>
      <c r="S614" s="485">
        <v>2714107</v>
      </c>
      <c r="T614" s="63">
        <v>0.69703762981621431</v>
      </c>
      <c r="U614" s="485">
        <v>906366</v>
      </c>
      <c r="V614" s="63">
        <v>0.23277313988947484</v>
      </c>
      <c r="W614" s="77">
        <v>251753</v>
      </c>
      <c r="X614" s="133">
        <v>6.4655267614401865E-2</v>
      </c>
      <c r="Y614" s="77">
        <v>29404</v>
      </c>
      <c r="Z614" s="133">
        <v>7.5515425394488741E-3</v>
      </c>
      <c r="AA614" s="77">
        <v>0</v>
      </c>
      <c r="AB614" s="133">
        <v>0</v>
      </c>
      <c r="AC614" t="s">
        <v>148</v>
      </c>
      <c r="AF614" s="58"/>
      <c r="AG614" s="63"/>
      <c r="AH614" s="58">
        <v>2018</v>
      </c>
      <c r="AI614" s="58"/>
      <c r="AJ614" s="58"/>
      <c r="AK614" s="241" t="s">
        <v>150</v>
      </c>
      <c r="AL614" s="1">
        <v>1</v>
      </c>
      <c r="AM614" s="1">
        <f>VLOOKUP(A614,'CH1 graphs'!$G$1:$H$49,2,FALSE)</f>
        <v>1</v>
      </c>
      <c r="AN614" s="1">
        <f>VLOOKUP(A614,'CH1 graphs'!$K$2:$L$23,2,FALSE)</f>
        <v>1</v>
      </c>
    </row>
    <row r="615" spans="1:45" hidden="1">
      <c r="A615" s="52" t="s">
        <v>43</v>
      </c>
      <c r="B615" s="58" t="s">
        <v>116</v>
      </c>
      <c r="C615" s="51">
        <v>2018</v>
      </c>
      <c r="D615" s="240" t="s">
        <v>142</v>
      </c>
      <c r="E615" s="52" t="s">
        <v>142</v>
      </c>
      <c r="F615" s="442" t="s">
        <v>168</v>
      </c>
      <c r="G615" s="52" t="s">
        <v>143</v>
      </c>
      <c r="H615" s="241" t="s">
        <v>144</v>
      </c>
      <c r="I615" s="53" t="s">
        <v>226</v>
      </c>
      <c r="J615" s="52"/>
      <c r="K615" s="52"/>
      <c r="L615" s="158">
        <v>43160</v>
      </c>
      <c r="M615" s="437">
        <v>4540068</v>
      </c>
      <c r="N615" s="60">
        <v>3984231</v>
      </c>
      <c r="O615" s="61">
        <v>0.88</v>
      </c>
      <c r="P615" s="241" t="s">
        <v>503</v>
      </c>
      <c r="Q615" s="73">
        <v>538446</v>
      </c>
      <c r="R615" s="63">
        <v>0.13514427250829583</v>
      </c>
      <c r="S615" s="73">
        <v>2472078</v>
      </c>
      <c r="T615" s="63">
        <v>0.62046553023657514</v>
      </c>
      <c r="U615" s="73">
        <v>973707</v>
      </c>
      <c r="V615" s="63">
        <v>0.24439019725512903</v>
      </c>
      <c r="W615" s="77">
        <v>515113</v>
      </c>
      <c r="X615" s="133">
        <v>0.12928793536318553</v>
      </c>
      <c r="Y615" s="77">
        <v>23333</v>
      </c>
      <c r="Z615" s="133">
        <v>5.8563371451103114E-3</v>
      </c>
      <c r="AA615" s="77">
        <v>0</v>
      </c>
      <c r="AB615" s="133">
        <v>0</v>
      </c>
      <c r="AC615" t="s">
        <v>185</v>
      </c>
      <c r="AD615" s="442"/>
      <c r="AE615" s="241"/>
      <c r="AF615" s="58"/>
      <c r="AG615" s="63"/>
      <c r="AH615" s="58">
        <v>2019</v>
      </c>
      <c r="AI615" s="58"/>
      <c r="AJ615" s="58"/>
      <c r="AK615" s="241" t="s">
        <v>150</v>
      </c>
      <c r="AL615" s="1">
        <v>1</v>
      </c>
      <c r="AM615" s="1">
        <f>VLOOKUP(A615,'CH1 graphs'!$G$1:$H$49,2,FALSE)</f>
        <v>1</v>
      </c>
      <c r="AN615" s="1">
        <f>VLOOKUP(A615,'CH1 graphs'!$K$2:$L$23,2,FALSE)</f>
        <v>1</v>
      </c>
    </row>
    <row r="616" spans="1:45" hidden="1">
      <c r="A616" s="52" t="s">
        <v>43</v>
      </c>
      <c r="B616" s="58" t="s">
        <v>116</v>
      </c>
      <c r="C616" s="51">
        <v>2019</v>
      </c>
      <c r="D616" s="240" t="s">
        <v>142</v>
      </c>
      <c r="E616" s="52" t="s">
        <v>142</v>
      </c>
      <c r="F616" s="442" t="s">
        <v>168</v>
      </c>
      <c r="G616" s="52" t="s">
        <v>143</v>
      </c>
      <c r="H616" s="241" t="s">
        <v>144</v>
      </c>
      <c r="I616" s="53" t="s">
        <v>226</v>
      </c>
      <c r="J616" s="52"/>
      <c r="K616" s="52"/>
      <c r="L616" s="52"/>
      <c r="M616" s="73">
        <v>4686602.2988505745</v>
      </c>
      <c r="N616" s="60">
        <v>4077344</v>
      </c>
      <c r="O616" s="67">
        <f>N616/M616</f>
        <v>0.87</v>
      </c>
      <c r="P616" s="241" t="s">
        <v>286</v>
      </c>
      <c r="Q616" s="73">
        <v>606647</v>
      </c>
      <c r="R616" s="63">
        <v>0.15</v>
      </c>
      <c r="S616" s="73">
        <v>2318998</v>
      </c>
      <c r="T616" s="63">
        <v>0.56875210921619568</v>
      </c>
      <c r="U616" s="73">
        <v>1151699</v>
      </c>
      <c r="V616" s="63">
        <v>0.28246304457019078</v>
      </c>
      <c r="W616" s="77">
        <v>565817</v>
      </c>
      <c r="X616" s="133">
        <v>0.14000000000000001</v>
      </c>
      <c r="Y616" s="77">
        <v>40830</v>
      </c>
      <c r="Z616" s="133">
        <v>0.01</v>
      </c>
      <c r="AA616" s="77">
        <v>0</v>
      </c>
      <c r="AB616" s="133">
        <v>0</v>
      </c>
      <c r="AC616" t="s">
        <v>185</v>
      </c>
      <c r="AD616" s="442"/>
      <c r="AE616" s="241"/>
      <c r="AF616" s="58"/>
      <c r="AG616" s="63"/>
      <c r="AH616" s="58">
        <v>2020</v>
      </c>
      <c r="AI616" s="58"/>
      <c r="AJ616" s="58"/>
      <c r="AK616" s="241" t="s">
        <v>150</v>
      </c>
      <c r="AL616" s="1">
        <v>1</v>
      </c>
      <c r="AM616" s="1">
        <f>VLOOKUP(A616,'CH1 graphs'!$G$1:$H$49,2,FALSE)</f>
        <v>1</v>
      </c>
      <c r="AN616" s="1">
        <f>VLOOKUP(A616,'CH1 graphs'!$K$2:$L$23,2,FALSE)</f>
        <v>1</v>
      </c>
    </row>
    <row r="617" spans="1:45" hidden="1">
      <c r="A617" s="52" t="s">
        <v>43</v>
      </c>
      <c r="B617" s="58" t="s">
        <v>116</v>
      </c>
      <c r="C617" s="51">
        <v>2020</v>
      </c>
      <c r="D617" s="240" t="s">
        <v>142</v>
      </c>
      <c r="E617" s="52" t="s">
        <v>142</v>
      </c>
      <c r="F617" s="442" t="s">
        <v>168</v>
      </c>
      <c r="G617" s="52" t="s">
        <v>143</v>
      </c>
      <c r="H617" s="241" t="s">
        <v>144</v>
      </c>
      <c r="I617" s="53" t="s">
        <v>226</v>
      </c>
      <c r="J617" s="52"/>
      <c r="K617" s="52"/>
      <c r="L617" s="158">
        <v>43891</v>
      </c>
      <c r="M617" s="73">
        <v>4173077</v>
      </c>
      <c r="N617" s="59">
        <v>4173047</v>
      </c>
      <c r="O617" s="61">
        <v>1</v>
      </c>
      <c r="P617" s="241" t="s">
        <v>260</v>
      </c>
      <c r="Q617" s="73">
        <v>609180.2901093876</v>
      </c>
      <c r="R617" s="63">
        <v>0.14597973377951109</v>
      </c>
      <c r="S617" s="73">
        <v>2764040.4557203036</v>
      </c>
      <c r="T617" s="63">
        <v>0.66235545770759441</v>
      </c>
      <c r="U617" s="73">
        <v>799826.25417030859</v>
      </c>
      <c r="V617" s="63">
        <v>0.19166480851289439</v>
      </c>
      <c r="W617" s="77">
        <v>542193.88063384371</v>
      </c>
      <c r="X617" s="133">
        <v>0.1299275758537691</v>
      </c>
      <c r="Y617" s="77">
        <v>66986.409475543929</v>
      </c>
      <c r="Z617" s="133">
        <v>1.6052157925742008E-2</v>
      </c>
      <c r="AA617" s="77">
        <v>0</v>
      </c>
      <c r="AB617" s="133">
        <v>0</v>
      </c>
      <c r="AC617" t="s">
        <v>185</v>
      </c>
      <c r="AD617" s="442"/>
      <c r="AE617" s="241"/>
      <c r="AF617" s="58" t="s">
        <v>149</v>
      </c>
      <c r="AG617" s="58"/>
      <c r="AH617" s="58">
        <v>2021</v>
      </c>
      <c r="AI617" s="58"/>
      <c r="AJ617" s="58"/>
      <c r="AK617" s="241" t="s">
        <v>150</v>
      </c>
      <c r="AL617" s="1">
        <v>1</v>
      </c>
      <c r="AM617" s="1">
        <f>VLOOKUP(A617,'CH1 graphs'!$G$1:$H$49,2,FALSE)</f>
        <v>1</v>
      </c>
      <c r="AN617" s="1">
        <f>VLOOKUP(A617,'CH1 graphs'!$K$2:$L$23,2,FALSE)</f>
        <v>1</v>
      </c>
    </row>
    <row r="618" spans="1:45" hidden="1">
      <c r="A618" s="52" t="s">
        <v>43</v>
      </c>
      <c r="B618" s="58" t="s">
        <v>116</v>
      </c>
      <c r="C618" s="51">
        <v>2021</v>
      </c>
      <c r="D618" s="240" t="s">
        <v>142</v>
      </c>
      <c r="E618" s="52" t="s">
        <v>142</v>
      </c>
      <c r="F618" s="442" t="s">
        <v>168</v>
      </c>
      <c r="G618" s="52" t="s">
        <v>143</v>
      </c>
      <c r="H618" s="241" t="s">
        <v>157</v>
      </c>
      <c r="I618" s="53" t="s">
        <v>226</v>
      </c>
      <c r="J618" s="52"/>
      <c r="K618" s="52"/>
      <c r="L618" s="52"/>
      <c r="M618" s="73">
        <v>4271197</v>
      </c>
      <c r="N618" s="60">
        <v>4271197</v>
      </c>
      <c r="O618" s="61">
        <v>1</v>
      </c>
      <c r="P618" s="241" t="s">
        <v>287</v>
      </c>
      <c r="Q618" s="73">
        <v>484150.6208925409</v>
      </c>
      <c r="R618" s="63">
        <v>0.11335244450034519</v>
      </c>
      <c r="S618" s="73">
        <v>2895721.5496392963</v>
      </c>
      <c r="T618" s="63">
        <v>0.67796487720873011</v>
      </c>
      <c r="U618" s="73">
        <v>891324.82946816273</v>
      </c>
      <c r="V618" s="63">
        <v>0.20868267829092471</v>
      </c>
      <c r="W618" s="77">
        <v>462342.39764939342</v>
      </c>
      <c r="X618" s="133">
        <v>0.10824656358613134</v>
      </c>
      <c r="Y618" s="77">
        <v>21808.223243147553</v>
      </c>
      <c r="Z618" s="669">
        <v>5.1058809142138731E-3</v>
      </c>
      <c r="AA618" s="77">
        <v>0</v>
      </c>
      <c r="AB618" s="133">
        <v>0</v>
      </c>
      <c r="AC618" t="s">
        <v>161</v>
      </c>
      <c r="AD618" s="442"/>
      <c r="AE618" s="241"/>
      <c r="AF618" s="58"/>
      <c r="AG618" s="58"/>
      <c r="AH618" s="58">
        <v>2022</v>
      </c>
      <c r="AI618" s="58"/>
      <c r="AJ618" s="58"/>
      <c r="AK618" s="241" t="s">
        <v>150</v>
      </c>
      <c r="AL618" s="1">
        <v>1</v>
      </c>
      <c r="AM618" s="1">
        <f>VLOOKUP(A618,'CH1 graphs'!$G$1:$H$49,2,FALSE)</f>
        <v>1</v>
      </c>
      <c r="AN618" s="1">
        <f>VLOOKUP(A618,'CH1 graphs'!$K$2:$L$23,2,FALSE)</f>
        <v>1</v>
      </c>
      <c r="AQ618" s="42"/>
    </row>
    <row r="619" spans="1:45" hidden="1">
      <c r="A619" s="52" t="s">
        <v>43</v>
      </c>
      <c r="B619" s="58" t="s">
        <v>116</v>
      </c>
      <c r="C619" s="51">
        <v>2022</v>
      </c>
      <c r="D619" s="240" t="s">
        <v>142</v>
      </c>
      <c r="E619" s="52" t="s">
        <v>142</v>
      </c>
      <c r="F619" s="442" t="s">
        <v>142</v>
      </c>
      <c r="G619" s="52" t="s">
        <v>143</v>
      </c>
      <c r="H619" s="241" t="s">
        <v>157</v>
      </c>
      <c r="I619" s="53" t="s">
        <v>226</v>
      </c>
      <c r="J619" s="73"/>
      <c r="K619" s="233"/>
      <c r="L619" s="52"/>
      <c r="M619" s="60">
        <v>4359275</v>
      </c>
      <c r="N619" s="60">
        <v>4359275</v>
      </c>
      <c r="O619" s="67">
        <v>1</v>
      </c>
      <c r="P619" s="241" t="s">
        <v>262</v>
      </c>
      <c r="Q619" s="73">
        <v>878920</v>
      </c>
      <c r="R619" s="63">
        <v>0.20162068233823285</v>
      </c>
      <c r="S619" s="73">
        <v>2045402</v>
      </c>
      <c r="T619" s="63">
        <v>0.46920692087560434</v>
      </c>
      <c r="U619" s="73">
        <v>1434953</v>
      </c>
      <c r="V619" s="63">
        <v>0.32917239678616284</v>
      </c>
      <c r="W619" s="77">
        <v>795603</v>
      </c>
      <c r="X619" s="133">
        <v>0.18250810054424188</v>
      </c>
      <c r="Y619" s="77">
        <v>83317</v>
      </c>
      <c r="Z619" s="669">
        <v>1.9112581793990974E-2</v>
      </c>
      <c r="AA619" s="77">
        <v>0</v>
      </c>
      <c r="AB619" s="133">
        <v>0</v>
      </c>
      <c r="AC619" t="s">
        <v>161</v>
      </c>
      <c r="AD619" s="52"/>
      <c r="AE619" s="58"/>
      <c r="AF619" s="58" t="s">
        <v>149</v>
      </c>
      <c r="AH619" s="58">
        <v>2023</v>
      </c>
      <c r="AI619" s="58"/>
      <c r="AJ619" s="58"/>
      <c r="AK619" s="241" t="s">
        <v>150</v>
      </c>
      <c r="AL619" s="1">
        <v>1</v>
      </c>
      <c r="AM619" s="1">
        <f>VLOOKUP(A619,'CH1 graphs'!$G$1:$H$49,2,FALSE)</f>
        <v>1</v>
      </c>
      <c r="AN619" s="1">
        <f>VLOOKUP(A619,'CH1 graphs'!$K$2:$L$23,2,FALSE)</f>
        <v>1</v>
      </c>
      <c r="AP619" s="330">
        <f>Q619-Q618</f>
        <v>394769.3791074591</v>
      </c>
      <c r="AQ619" s="42">
        <f>(Q619-Q618)/Q618</f>
        <v>0.81538546491935548</v>
      </c>
      <c r="AR619">
        <f>Y619-Y618</f>
        <v>61508.776756852443</v>
      </c>
      <c r="AS619" s="1">
        <f>AR619/Y618</f>
        <v>2.8204396145008905</v>
      </c>
    </row>
    <row r="620" spans="1:45" s="11" customFormat="1" hidden="1">
      <c r="A620" s="96" t="s">
        <v>43</v>
      </c>
      <c r="B620" s="95" t="s">
        <v>116</v>
      </c>
      <c r="C620" s="47">
        <v>2023</v>
      </c>
      <c r="D620" s="867" t="s">
        <v>142</v>
      </c>
      <c r="E620" s="197" t="s">
        <v>142</v>
      </c>
      <c r="F620" s="671" t="s">
        <v>427</v>
      </c>
      <c r="G620" s="96" t="s">
        <v>143</v>
      </c>
      <c r="H620" s="868" t="s">
        <v>157</v>
      </c>
      <c r="I620" s="55" t="s">
        <v>226</v>
      </c>
      <c r="J620" s="419"/>
      <c r="K620" s="96"/>
      <c r="L620" s="96"/>
      <c r="M620" s="419">
        <v>4372038</v>
      </c>
      <c r="N620" s="419">
        <v>4372038</v>
      </c>
      <c r="O620" s="97">
        <v>1</v>
      </c>
      <c r="P620" s="868" t="s">
        <v>271</v>
      </c>
      <c r="Q620" s="419">
        <v>694612.07000000007</v>
      </c>
      <c r="R620" s="148">
        <v>0.15887603675905837</v>
      </c>
      <c r="S620" s="419">
        <v>2578174.6799999997</v>
      </c>
      <c r="T620" s="148">
        <v>0.58969631096527519</v>
      </c>
      <c r="U620" s="419">
        <v>1099251.2500000002</v>
      </c>
      <c r="V620" s="148">
        <v>0.25142765227566644</v>
      </c>
      <c r="W620" s="694">
        <v>588479.22000000009</v>
      </c>
      <c r="X620" s="674">
        <v>0.13460066449559682</v>
      </c>
      <c r="Y620" s="694">
        <v>106132.84999999999</v>
      </c>
      <c r="Z620" s="674">
        <v>2.4275372263461568E-2</v>
      </c>
      <c r="AA620" s="694">
        <v>0</v>
      </c>
      <c r="AB620" s="674">
        <v>0</v>
      </c>
      <c r="AC620" s="11" t="s">
        <v>161</v>
      </c>
      <c r="AD620" s="96"/>
      <c r="AE620" s="95"/>
      <c r="AF620" s="95" t="s">
        <v>149</v>
      </c>
      <c r="AG620" s="12"/>
      <c r="AH620" s="95">
        <v>2023</v>
      </c>
      <c r="AI620" s="95"/>
      <c r="AJ620" s="95"/>
      <c r="AK620" s="868" t="s">
        <v>165</v>
      </c>
      <c r="AL620" s="12">
        <v>1</v>
      </c>
      <c r="AM620" s="12">
        <f>VLOOKUP(A620,'CH1 graphs'!$G$1:$H$49,2,FALSE)</f>
        <v>1</v>
      </c>
      <c r="AN620" s="12">
        <f>VLOOKUP(A620,'CH1 graphs'!$K$2:$L$23,2,FALSE)</f>
        <v>1</v>
      </c>
      <c r="AO620" s="12"/>
      <c r="AQ620" s="12"/>
      <c r="AS620" s="12"/>
    </row>
    <row r="621" spans="1:45" hidden="1">
      <c r="A621" t="s">
        <v>504</v>
      </c>
      <c r="B621" s="1">
        <v>0</v>
      </c>
      <c r="C621" s="5">
        <v>2016</v>
      </c>
      <c r="D621" s="240" t="s">
        <v>168</v>
      </c>
      <c r="E621" s="52" t="s">
        <v>61</v>
      </c>
      <c r="F621" s="442" t="s">
        <v>61</v>
      </c>
      <c r="G621" s="52" t="s">
        <v>61</v>
      </c>
      <c r="H621" s="241" t="s">
        <v>169</v>
      </c>
      <c r="I621" s="53" t="s">
        <v>61</v>
      </c>
      <c r="J621" s="52" t="s">
        <v>61</v>
      </c>
      <c r="K621" s="52" t="s">
        <v>61</v>
      </c>
      <c r="L621" s="52" t="s">
        <v>61</v>
      </c>
      <c r="M621" s="451" t="s">
        <v>61</v>
      </c>
      <c r="N621" s="52" t="s">
        <v>61</v>
      </c>
      <c r="O621" s="103" t="s">
        <v>61</v>
      </c>
      <c r="P621" s="241" t="s">
        <v>61</v>
      </c>
      <c r="Q621" s="451" t="s">
        <v>61</v>
      </c>
      <c r="R621" s="58" t="s">
        <v>61</v>
      </c>
      <c r="S621" s="52" t="s">
        <v>61</v>
      </c>
      <c r="T621" s="58" t="s">
        <v>61</v>
      </c>
      <c r="U621" s="52" t="s">
        <v>61</v>
      </c>
      <c r="V621" s="58" t="s">
        <v>61</v>
      </c>
      <c r="W621" s="77" t="s">
        <v>61</v>
      </c>
      <c r="X621" s="133" t="s">
        <v>61</v>
      </c>
      <c r="Y621" s="77" t="s">
        <v>61</v>
      </c>
      <c r="Z621" s="133" t="s">
        <v>61</v>
      </c>
      <c r="AA621" s="77" t="s">
        <v>61</v>
      </c>
      <c r="AB621" s="133" t="s">
        <v>61</v>
      </c>
      <c r="AC621" t="s">
        <v>61</v>
      </c>
      <c r="AD621" s="52"/>
      <c r="AE621" s="58"/>
      <c r="AF621" s="58" t="s">
        <v>61</v>
      </c>
      <c r="AG621" s="58" t="s">
        <v>61</v>
      </c>
      <c r="AH621" s="1">
        <v>2017</v>
      </c>
      <c r="AK621" s="241" t="s">
        <v>150</v>
      </c>
    </row>
    <row r="622" spans="1:45" hidden="1">
      <c r="A622" t="s">
        <v>504</v>
      </c>
      <c r="B622" s="1">
        <v>0</v>
      </c>
      <c r="C622" s="5">
        <v>2017</v>
      </c>
      <c r="D622" s="240" t="s">
        <v>168</v>
      </c>
      <c r="E622" s="52" t="s">
        <v>61</v>
      </c>
      <c r="F622" s="442" t="s">
        <v>61</v>
      </c>
      <c r="G622" s="52" t="s">
        <v>61</v>
      </c>
      <c r="H622" s="241" t="s">
        <v>169</v>
      </c>
      <c r="I622" s="53" t="s">
        <v>61</v>
      </c>
      <c r="J622" s="52" t="s">
        <v>61</v>
      </c>
      <c r="K622" s="52" t="s">
        <v>61</v>
      </c>
      <c r="L622" s="52" t="s">
        <v>61</v>
      </c>
      <c r="M622" s="451" t="s">
        <v>61</v>
      </c>
      <c r="N622" s="52" t="s">
        <v>61</v>
      </c>
      <c r="O622" s="103" t="s">
        <v>61</v>
      </c>
      <c r="P622" s="241" t="s">
        <v>61</v>
      </c>
      <c r="Q622" s="451" t="s">
        <v>61</v>
      </c>
      <c r="R622" s="58" t="s">
        <v>61</v>
      </c>
      <c r="S622" s="52" t="s">
        <v>61</v>
      </c>
      <c r="T622" s="58" t="s">
        <v>61</v>
      </c>
      <c r="U622" s="52" t="s">
        <v>61</v>
      </c>
      <c r="V622" s="58" t="s">
        <v>61</v>
      </c>
      <c r="W622" s="77" t="s">
        <v>61</v>
      </c>
      <c r="X622" s="133" t="s">
        <v>61</v>
      </c>
      <c r="Y622" s="77" t="s">
        <v>61</v>
      </c>
      <c r="Z622" s="133" t="s">
        <v>61</v>
      </c>
      <c r="AA622" s="77" t="s">
        <v>61</v>
      </c>
      <c r="AB622" s="133" t="s">
        <v>61</v>
      </c>
      <c r="AC622" t="s">
        <v>61</v>
      </c>
      <c r="AD622" s="52"/>
      <c r="AE622" s="58"/>
      <c r="AF622" s="58" t="s">
        <v>61</v>
      </c>
      <c r="AG622" s="58" t="s">
        <v>61</v>
      </c>
      <c r="AH622" s="1">
        <v>2018</v>
      </c>
      <c r="AK622" s="241" t="s">
        <v>150</v>
      </c>
    </row>
    <row r="623" spans="1:45" hidden="1">
      <c r="A623" t="s">
        <v>504</v>
      </c>
      <c r="B623" s="1">
        <v>0</v>
      </c>
      <c r="C623" s="5">
        <v>2018</v>
      </c>
      <c r="D623" s="240" t="s">
        <v>168</v>
      </c>
      <c r="E623" s="52" t="s">
        <v>61</v>
      </c>
      <c r="F623" s="442" t="s">
        <v>61</v>
      </c>
      <c r="G623" s="52" t="s">
        <v>61</v>
      </c>
      <c r="H623" s="241" t="s">
        <v>169</v>
      </c>
      <c r="I623" s="53" t="s">
        <v>61</v>
      </c>
      <c r="J623" s="52" t="s">
        <v>61</v>
      </c>
      <c r="K623" s="52" t="s">
        <v>61</v>
      </c>
      <c r="L623" s="52" t="s">
        <v>61</v>
      </c>
      <c r="M623" s="451" t="s">
        <v>61</v>
      </c>
      <c r="N623" s="52" t="s">
        <v>61</v>
      </c>
      <c r="O623" s="103" t="s">
        <v>61</v>
      </c>
      <c r="P623" s="241" t="s">
        <v>61</v>
      </c>
      <c r="Q623" s="451" t="s">
        <v>61</v>
      </c>
      <c r="R623" s="58" t="s">
        <v>61</v>
      </c>
      <c r="S623" s="52" t="s">
        <v>61</v>
      </c>
      <c r="T623" s="58" t="s">
        <v>61</v>
      </c>
      <c r="U623" s="52" t="s">
        <v>61</v>
      </c>
      <c r="V623" s="58" t="s">
        <v>61</v>
      </c>
      <c r="W623" s="77" t="s">
        <v>61</v>
      </c>
      <c r="X623" s="133" t="s">
        <v>61</v>
      </c>
      <c r="Y623" s="77" t="s">
        <v>61</v>
      </c>
      <c r="Z623" s="133" t="s">
        <v>61</v>
      </c>
      <c r="AA623" s="77" t="s">
        <v>61</v>
      </c>
      <c r="AB623" s="133" t="s">
        <v>61</v>
      </c>
      <c r="AC623" t="s">
        <v>61</v>
      </c>
      <c r="AD623" s="52"/>
      <c r="AE623" s="58"/>
      <c r="AF623" s="58" t="s">
        <v>61</v>
      </c>
      <c r="AG623" s="58" t="s">
        <v>61</v>
      </c>
      <c r="AH623" s="1">
        <v>2019</v>
      </c>
      <c r="AK623" s="241" t="s">
        <v>150</v>
      </c>
    </row>
    <row r="624" spans="1:45" hidden="1">
      <c r="A624" t="s">
        <v>504</v>
      </c>
      <c r="B624" s="1">
        <v>0</v>
      </c>
      <c r="C624" s="5">
        <v>2019</v>
      </c>
      <c r="D624" s="240" t="s">
        <v>168</v>
      </c>
      <c r="E624" s="52" t="s">
        <v>61</v>
      </c>
      <c r="F624" s="442" t="s">
        <v>61</v>
      </c>
      <c r="G624" s="52" t="s">
        <v>61</v>
      </c>
      <c r="H624" s="241" t="s">
        <v>169</v>
      </c>
      <c r="I624" s="53" t="s">
        <v>61</v>
      </c>
      <c r="J624" s="52" t="s">
        <v>61</v>
      </c>
      <c r="K624" s="52" t="s">
        <v>61</v>
      </c>
      <c r="L624" s="52" t="s">
        <v>61</v>
      </c>
      <c r="M624" s="451" t="s">
        <v>61</v>
      </c>
      <c r="N624" s="52" t="s">
        <v>61</v>
      </c>
      <c r="O624" s="103" t="s">
        <v>61</v>
      </c>
      <c r="P624" s="241" t="s">
        <v>61</v>
      </c>
      <c r="Q624" s="451" t="s">
        <v>61</v>
      </c>
      <c r="R624" s="58" t="s">
        <v>61</v>
      </c>
      <c r="S624" s="52" t="s">
        <v>61</v>
      </c>
      <c r="T624" s="58" t="s">
        <v>61</v>
      </c>
      <c r="U624" s="52" t="s">
        <v>61</v>
      </c>
      <c r="V624" s="58" t="s">
        <v>61</v>
      </c>
      <c r="W624" s="77" t="s">
        <v>61</v>
      </c>
      <c r="X624" s="133" t="s">
        <v>61</v>
      </c>
      <c r="Y624" s="77" t="s">
        <v>61</v>
      </c>
      <c r="Z624" s="133" t="s">
        <v>61</v>
      </c>
      <c r="AA624" s="77" t="s">
        <v>61</v>
      </c>
      <c r="AB624" s="133" t="s">
        <v>61</v>
      </c>
      <c r="AC624" t="s">
        <v>61</v>
      </c>
      <c r="AD624" s="52"/>
      <c r="AE624" s="58"/>
      <c r="AF624" s="58" t="s">
        <v>61</v>
      </c>
      <c r="AG624" s="58" t="s">
        <v>61</v>
      </c>
      <c r="AH624" s="1">
        <v>2020</v>
      </c>
      <c r="AK624" s="241" t="s">
        <v>150</v>
      </c>
    </row>
    <row r="625" spans="1:45" hidden="1">
      <c r="A625" t="s">
        <v>504</v>
      </c>
      <c r="B625" s="1">
        <v>0</v>
      </c>
      <c r="C625" s="5">
        <v>2020</v>
      </c>
      <c r="D625" s="240" t="s">
        <v>168</v>
      </c>
      <c r="E625" s="52" t="s">
        <v>61</v>
      </c>
      <c r="F625" s="442" t="s">
        <v>61</v>
      </c>
      <c r="G625" s="52" t="s">
        <v>61</v>
      </c>
      <c r="H625" s="241" t="s">
        <v>169</v>
      </c>
      <c r="I625" s="53" t="s">
        <v>61</v>
      </c>
      <c r="J625" s="52" t="s">
        <v>61</v>
      </c>
      <c r="K625" s="52" t="s">
        <v>61</v>
      </c>
      <c r="L625" s="52" t="s">
        <v>61</v>
      </c>
      <c r="M625" s="451" t="s">
        <v>61</v>
      </c>
      <c r="N625" s="52" t="s">
        <v>61</v>
      </c>
      <c r="O625" s="103" t="s">
        <v>61</v>
      </c>
      <c r="P625" s="241" t="s">
        <v>61</v>
      </c>
      <c r="Q625" s="451" t="s">
        <v>61</v>
      </c>
      <c r="R625" s="58" t="s">
        <v>61</v>
      </c>
      <c r="S625" s="52" t="s">
        <v>61</v>
      </c>
      <c r="T625" s="58" t="s">
        <v>61</v>
      </c>
      <c r="U625" s="52" t="s">
        <v>61</v>
      </c>
      <c r="V625" s="58" t="s">
        <v>61</v>
      </c>
      <c r="W625" s="77" t="s">
        <v>61</v>
      </c>
      <c r="X625" s="133" t="s">
        <v>61</v>
      </c>
      <c r="Y625" s="77" t="s">
        <v>61</v>
      </c>
      <c r="Z625" s="133" t="s">
        <v>61</v>
      </c>
      <c r="AA625" s="77" t="s">
        <v>61</v>
      </c>
      <c r="AB625" s="133" t="s">
        <v>61</v>
      </c>
      <c r="AC625" t="s">
        <v>61</v>
      </c>
      <c r="AD625" s="52"/>
      <c r="AE625" s="58"/>
      <c r="AF625" s="58" t="s">
        <v>61</v>
      </c>
      <c r="AG625" s="58" t="s">
        <v>61</v>
      </c>
      <c r="AH625" s="1">
        <v>2021</v>
      </c>
      <c r="AK625" s="241" t="s">
        <v>150</v>
      </c>
    </row>
    <row r="626" spans="1:45" hidden="1">
      <c r="A626" t="s">
        <v>504</v>
      </c>
      <c r="B626" s="1">
        <v>0</v>
      </c>
      <c r="C626" s="5">
        <v>2021</v>
      </c>
      <c r="D626" s="240" t="s">
        <v>168</v>
      </c>
      <c r="E626" s="52" t="s">
        <v>61</v>
      </c>
      <c r="F626" s="442" t="s">
        <v>61</v>
      </c>
      <c r="G626" s="52" t="s">
        <v>61</v>
      </c>
      <c r="H626" s="241" t="s">
        <v>169</v>
      </c>
      <c r="I626" s="53" t="s">
        <v>61</v>
      </c>
      <c r="J626" s="52" t="s">
        <v>61</v>
      </c>
      <c r="K626" s="52" t="s">
        <v>61</v>
      </c>
      <c r="L626" s="52" t="s">
        <v>61</v>
      </c>
      <c r="M626" s="451" t="s">
        <v>61</v>
      </c>
      <c r="N626" s="52" t="s">
        <v>61</v>
      </c>
      <c r="O626" s="103" t="s">
        <v>61</v>
      </c>
      <c r="P626" s="241" t="s">
        <v>61</v>
      </c>
      <c r="Q626" s="451" t="s">
        <v>61</v>
      </c>
      <c r="R626" s="58" t="s">
        <v>61</v>
      </c>
      <c r="S626" s="52" t="s">
        <v>61</v>
      </c>
      <c r="T626" s="58" t="s">
        <v>61</v>
      </c>
      <c r="U626" s="52" t="s">
        <v>61</v>
      </c>
      <c r="V626" s="58" t="s">
        <v>61</v>
      </c>
      <c r="W626" s="77" t="s">
        <v>61</v>
      </c>
      <c r="X626" s="133" t="s">
        <v>61</v>
      </c>
      <c r="Y626" s="77" t="s">
        <v>61</v>
      </c>
      <c r="Z626" s="133" t="s">
        <v>61</v>
      </c>
      <c r="AA626" s="77" t="s">
        <v>61</v>
      </c>
      <c r="AB626" s="133" t="s">
        <v>61</v>
      </c>
      <c r="AC626" t="s">
        <v>61</v>
      </c>
      <c r="AD626" s="52"/>
      <c r="AE626" s="58"/>
      <c r="AF626" s="58" t="s">
        <v>61</v>
      </c>
      <c r="AG626" s="58" t="s">
        <v>61</v>
      </c>
      <c r="AH626" s="1">
        <v>2022</v>
      </c>
      <c r="AK626" s="241" t="s">
        <v>150</v>
      </c>
    </row>
    <row r="627" spans="1:45" s="11" customFormat="1" hidden="1">
      <c r="A627" s="11" t="s">
        <v>504</v>
      </c>
      <c r="B627" s="12">
        <v>0</v>
      </c>
      <c r="C627" s="4">
        <v>2022</v>
      </c>
      <c r="D627" s="867" t="s">
        <v>168</v>
      </c>
      <c r="E627" s="96" t="s">
        <v>61</v>
      </c>
      <c r="F627" s="671" t="s">
        <v>61</v>
      </c>
      <c r="G627" s="96" t="s">
        <v>61</v>
      </c>
      <c r="H627" s="868" t="s">
        <v>169</v>
      </c>
      <c r="I627" s="55" t="s">
        <v>61</v>
      </c>
      <c r="J627" s="96" t="s">
        <v>61</v>
      </c>
      <c r="K627" s="96" t="s">
        <v>61</v>
      </c>
      <c r="L627" s="96" t="s">
        <v>61</v>
      </c>
      <c r="M627" s="869" t="s">
        <v>61</v>
      </c>
      <c r="N627" s="96" t="s">
        <v>61</v>
      </c>
      <c r="O627" s="870" t="s">
        <v>61</v>
      </c>
      <c r="P627" s="868" t="s">
        <v>61</v>
      </c>
      <c r="Q627" s="869" t="s">
        <v>61</v>
      </c>
      <c r="R627" s="95" t="s">
        <v>61</v>
      </c>
      <c r="S627" s="96" t="s">
        <v>61</v>
      </c>
      <c r="T627" s="95" t="s">
        <v>61</v>
      </c>
      <c r="U627" s="96" t="s">
        <v>61</v>
      </c>
      <c r="V627" s="95" t="s">
        <v>61</v>
      </c>
      <c r="W627" s="694" t="s">
        <v>61</v>
      </c>
      <c r="X627" s="674" t="s">
        <v>61</v>
      </c>
      <c r="Y627" s="694" t="s">
        <v>61</v>
      </c>
      <c r="Z627" s="674" t="s">
        <v>61</v>
      </c>
      <c r="AA627" s="694" t="s">
        <v>61</v>
      </c>
      <c r="AB627" s="674" t="s">
        <v>61</v>
      </c>
      <c r="AC627" s="11" t="s">
        <v>61</v>
      </c>
      <c r="AD627" s="96"/>
      <c r="AE627" s="95"/>
      <c r="AF627" s="95" t="s">
        <v>61</v>
      </c>
      <c r="AG627" s="95" t="s">
        <v>61</v>
      </c>
      <c r="AH627" s="12">
        <v>2023</v>
      </c>
      <c r="AI627" s="95"/>
      <c r="AJ627" s="95"/>
      <c r="AK627" s="868" t="s">
        <v>150</v>
      </c>
      <c r="AL627" s="12"/>
      <c r="AM627" s="12"/>
      <c r="AN627" s="12"/>
      <c r="AO627" s="12"/>
      <c r="AQ627" s="12"/>
      <c r="AS627" s="12"/>
    </row>
    <row r="628" spans="1:45" hidden="1">
      <c r="A628" t="s">
        <v>505</v>
      </c>
      <c r="B628" s="1">
        <v>0</v>
      </c>
      <c r="C628" s="5">
        <v>2016</v>
      </c>
      <c r="D628" s="240" t="s">
        <v>168</v>
      </c>
      <c r="E628" s="52" t="s">
        <v>61</v>
      </c>
      <c r="F628" s="442" t="s">
        <v>61</v>
      </c>
      <c r="G628" s="52" t="s">
        <v>61</v>
      </c>
      <c r="H628" s="241" t="s">
        <v>169</v>
      </c>
      <c r="I628" s="53" t="s">
        <v>61</v>
      </c>
      <c r="J628" s="52" t="s">
        <v>61</v>
      </c>
      <c r="K628" s="52" t="s">
        <v>61</v>
      </c>
      <c r="L628" s="52" t="s">
        <v>61</v>
      </c>
      <c r="M628" s="451" t="s">
        <v>61</v>
      </c>
      <c r="N628" s="52" t="s">
        <v>61</v>
      </c>
      <c r="O628" s="103" t="s">
        <v>61</v>
      </c>
      <c r="P628" s="241" t="s">
        <v>61</v>
      </c>
      <c r="Q628" s="451" t="s">
        <v>61</v>
      </c>
      <c r="R628" s="58" t="s">
        <v>61</v>
      </c>
      <c r="S628" s="52" t="s">
        <v>61</v>
      </c>
      <c r="T628" s="58" t="s">
        <v>61</v>
      </c>
      <c r="U628" s="52" t="s">
        <v>61</v>
      </c>
      <c r="V628" s="58" t="s">
        <v>61</v>
      </c>
      <c r="W628" s="77" t="s">
        <v>61</v>
      </c>
      <c r="X628" s="133" t="s">
        <v>61</v>
      </c>
      <c r="Y628" s="77" t="s">
        <v>61</v>
      </c>
      <c r="Z628" s="133" t="s">
        <v>61</v>
      </c>
      <c r="AA628" s="77" t="s">
        <v>61</v>
      </c>
      <c r="AB628" s="133" t="s">
        <v>61</v>
      </c>
      <c r="AC628" t="s">
        <v>61</v>
      </c>
      <c r="AD628" s="52"/>
      <c r="AE628" s="58"/>
      <c r="AF628" s="58" t="s">
        <v>61</v>
      </c>
      <c r="AG628" s="58" t="s">
        <v>61</v>
      </c>
      <c r="AH628" s="1">
        <v>2017</v>
      </c>
      <c r="AK628" s="241" t="s">
        <v>150</v>
      </c>
    </row>
    <row r="629" spans="1:45" hidden="1">
      <c r="A629" t="s">
        <v>505</v>
      </c>
      <c r="B629" s="1">
        <v>0</v>
      </c>
      <c r="C629" s="5">
        <v>2017</v>
      </c>
      <c r="D629" s="240" t="s">
        <v>168</v>
      </c>
      <c r="E629" s="52" t="s">
        <v>61</v>
      </c>
      <c r="F629" s="442" t="s">
        <v>61</v>
      </c>
      <c r="G629" s="52" t="s">
        <v>61</v>
      </c>
      <c r="H629" s="241" t="s">
        <v>169</v>
      </c>
      <c r="I629" s="53" t="s">
        <v>61</v>
      </c>
      <c r="J629" s="52" t="s">
        <v>61</v>
      </c>
      <c r="K629" s="52" t="s">
        <v>61</v>
      </c>
      <c r="L629" s="52" t="s">
        <v>61</v>
      </c>
      <c r="M629" s="451" t="s">
        <v>61</v>
      </c>
      <c r="N629" s="52" t="s">
        <v>61</v>
      </c>
      <c r="O629" s="103" t="s">
        <v>61</v>
      </c>
      <c r="P629" s="241" t="s">
        <v>61</v>
      </c>
      <c r="Q629" s="451" t="s">
        <v>61</v>
      </c>
      <c r="R629" s="58" t="s">
        <v>61</v>
      </c>
      <c r="S629" s="52" t="s">
        <v>61</v>
      </c>
      <c r="T629" s="58" t="s">
        <v>61</v>
      </c>
      <c r="U629" s="52" t="s">
        <v>61</v>
      </c>
      <c r="V629" s="58" t="s">
        <v>61</v>
      </c>
      <c r="W629" s="77" t="s">
        <v>61</v>
      </c>
      <c r="X629" s="133" t="s">
        <v>61</v>
      </c>
      <c r="Y629" s="77" t="s">
        <v>61</v>
      </c>
      <c r="Z629" s="133" t="s">
        <v>61</v>
      </c>
      <c r="AA629" s="77" t="s">
        <v>61</v>
      </c>
      <c r="AB629" s="133" t="s">
        <v>61</v>
      </c>
      <c r="AC629" t="s">
        <v>61</v>
      </c>
      <c r="AD629" s="52"/>
      <c r="AE629" s="58"/>
      <c r="AF629" s="58" t="s">
        <v>61</v>
      </c>
      <c r="AG629" s="58" t="s">
        <v>61</v>
      </c>
      <c r="AH629" s="1">
        <v>2018</v>
      </c>
      <c r="AK629" s="241" t="s">
        <v>150</v>
      </c>
    </row>
    <row r="630" spans="1:45" hidden="1">
      <c r="A630" t="s">
        <v>505</v>
      </c>
      <c r="B630" s="1">
        <v>0</v>
      </c>
      <c r="C630" s="5">
        <v>2018</v>
      </c>
      <c r="D630" s="240" t="s">
        <v>168</v>
      </c>
      <c r="E630" s="52" t="s">
        <v>61</v>
      </c>
      <c r="F630" s="442" t="s">
        <v>61</v>
      </c>
      <c r="G630" s="52" t="s">
        <v>61</v>
      </c>
      <c r="H630" s="241" t="s">
        <v>169</v>
      </c>
      <c r="I630" s="53" t="s">
        <v>61</v>
      </c>
      <c r="J630" s="52" t="s">
        <v>61</v>
      </c>
      <c r="K630" s="52" t="s">
        <v>61</v>
      </c>
      <c r="L630" s="52" t="s">
        <v>61</v>
      </c>
      <c r="M630" s="451" t="s">
        <v>61</v>
      </c>
      <c r="N630" s="52" t="s">
        <v>61</v>
      </c>
      <c r="O630" s="103" t="s">
        <v>61</v>
      </c>
      <c r="P630" s="241" t="s">
        <v>61</v>
      </c>
      <c r="Q630" s="451" t="s">
        <v>61</v>
      </c>
      <c r="R630" s="58" t="s">
        <v>61</v>
      </c>
      <c r="S630" s="52" t="s">
        <v>61</v>
      </c>
      <c r="T630" s="58" t="s">
        <v>61</v>
      </c>
      <c r="U630" s="52" t="s">
        <v>61</v>
      </c>
      <c r="V630" s="58" t="s">
        <v>61</v>
      </c>
      <c r="W630" s="77" t="s">
        <v>61</v>
      </c>
      <c r="X630" s="133" t="s">
        <v>61</v>
      </c>
      <c r="Y630" s="77" t="s">
        <v>61</v>
      </c>
      <c r="Z630" s="133" t="s">
        <v>61</v>
      </c>
      <c r="AA630" s="77" t="s">
        <v>61</v>
      </c>
      <c r="AB630" s="133" t="s">
        <v>61</v>
      </c>
      <c r="AC630" t="s">
        <v>61</v>
      </c>
      <c r="AD630" s="52"/>
      <c r="AE630" s="58"/>
      <c r="AF630" s="58" t="s">
        <v>61</v>
      </c>
      <c r="AG630" s="58" t="s">
        <v>61</v>
      </c>
      <c r="AH630" s="1">
        <v>2019</v>
      </c>
      <c r="AK630" s="241" t="s">
        <v>150</v>
      </c>
    </row>
    <row r="631" spans="1:45" hidden="1">
      <c r="A631" t="s">
        <v>505</v>
      </c>
      <c r="B631" s="1">
        <v>0</v>
      </c>
      <c r="C631" s="5">
        <v>2019</v>
      </c>
      <c r="D631" s="240" t="s">
        <v>168</v>
      </c>
      <c r="E631" s="52" t="s">
        <v>61</v>
      </c>
      <c r="F631" s="442" t="s">
        <v>61</v>
      </c>
      <c r="G631" s="52" t="s">
        <v>61</v>
      </c>
      <c r="H631" s="241" t="s">
        <v>169</v>
      </c>
      <c r="I631" s="53" t="s">
        <v>61</v>
      </c>
      <c r="J631" s="52" t="s">
        <v>61</v>
      </c>
      <c r="K631" s="52" t="s">
        <v>61</v>
      </c>
      <c r="L631" s="52" t="s">
        <v>61</v>
      </c>
      <c r="M631" s="451" t="s">
        <v>61</v>
      </c>
      <c r="N631" s="52" t="s">
        <v>61</v>
      </c>
      <c r="O631" s="103" t="s">
        <v>61</v>
      </c>
      <c r="P631" s="241" t="s">
        <v>61</v>
      </c>
      <c r="Q631" s="451" t="s">
        <v>61</v>
      </c>
      <c r="R631" s="58" t="s">
        <v>61</v>
      </c>
      <c r="S631" s="52" t="s">
        <v>61</v>
      </c>
      <c r="T631" s="58" t="s">
        <v>61</v>
      </c>
      <c r="U631" s="52" t="s">
        <v>61</v>
      </c>
      <c r="V631" s="58" t="s">
        <v>61</v>
      </c>
      <c r="W631" s="77" t="s">
        <v>61</v>
      </c>
      <c r="X631" s="133" t="s">
        <v>61</v>
      </c>
      <c r="Y631" s="77" t="s">
        <v>61</v>
      </c>
      <c r="Z631" s="133" t="s">
        <v>61</v>
      </c>
      <c r="AA631" s="77" t="s">
        <v>61</v>
      </c>
      <c r="AB631" s="133" t="s">
        <v>61</v>
      </c>
      <c r="AC631" t="s">
        <v>61</v>
      </c>
      <c r="AD631" s="52"/>
      <c r="AE631" s="58"/>
      <c r="AF631" s="58" t="s">
        <v>61</v>
      </c>
      <c r="AG631" s="58" t="s">
        <v>61</v>
      </c>
      <c r="AH631" s="1">
        <v>2020</v>
      </c>
      <c r="AK631" s="241" t="s">
        <v>150</v>
      </c>
    </row>
    <row r="632" spans="1:45" hidden="1">
      <c r="A632" t="s">
        <v>505</v>
      </c>
      <c r="B632" s="1">
        <v>0</v>
      </c>
      <c r="C632" s="5">
        <v>2020</v>
      </c>
      <c r="D632" s="240" t="s">
        <v>168</v>
      </c>
      <c r="E632" s="52" t="s">
        <v>61</v>
      </c>
      <c r="F632" s="442" t="s">
        <v>61</v>
      </c>
      <c r="G632" s="52" t="s">
        <v>61</v>
      </c>
      <c r="H632" s="241" t="s">
        <v>169</v>
      </c>
      <c r="I632" s="53" t="s">
        <v>61</v>
      </c>
      <c r="J632" s="52" t="s">
        <v>61</v>
      </c>
      <c r="K632" s="52" t="s">
        <v>61</v>
      </c>
      <c r="L632" s="52" t="s">
        <v>61</v>
      </c>
      <c r="M632" s="451" t="s">
        <v>61</v>
      </c>
      <c r="N632" s="52" t="s">
        <v>61</v>
      </c>
      <c r="O632" s="103" t="s">
        <v>61</v>
      </c>
      <c r="P632" s="241" t="s">
        <v>61</v>
      </c>
      <c r="Q632" s="451" t="s">
        <v>61</v>
      </c>
      <c r="R632" s="58" t="s">
        <v>61</v>
      </c>
      <c r="S632" s="52" t="s">
        <v>61</v>
      </c>
      <c r="T632" s="58" t="s">
        <v>61</v>
      </c>
      <c r="U632" s="52" t="s">
        <v>61</v>
      </c>
      <c r="V632" s="58" t="s">
        <v>61</v>
      </c>
      <c r="W632" s="77" t="s">
        <v>61</v>
      </c>
      <c r="X632" s="133" t="s">
        <v>61</v>
      </c>
      <c r="Y632" s="77" t="s">
        <v>61</v>
      </c>
      <c r="Z632" s="133" t="s">
        <v>61</v>
      </c>
      <c r="AA632" s="77" t="s">
        <v>61</v>
      </c>
      <c r="AB632" s="133" t="s">
        <v>61</v>
      </c>
      <c r="AC632" t="s">
        <v>61</v>
      </c>
      <c r="AD632" s="52"/>
      <c r="AE632" s="58"/>
      <c r="AF632" s="58" t="s">
        <v>61</v>
      </c>
      <c r="AG632" s="58" t="s">
        <v>61</v>
      </c>
      <c r="AH632" s="1">
        <v>2021</v>
      </c>
      <c r="AK632" s="241" t="s">
        <v>150</v>
      </c>
    </row>
    <row r="633" spans="1:45" hidden="1">
      <c r="A633" t="s">
        <v>505</v>
      </c>
      <c r="B633" s="1">
        <v>0</v>
      </c>
      <c r="C633" s="5">
        <v>2021</v>
      </c>
      <c r="D633" s="240" t="s">
        <v>168</v>
      </c>
      <c r="E633" s="52" t="s">
        <v>61</v>
      </c>
      <c r="F633" s="442" t="s">
        <v>61</v>
      </c>
      <c r="G633" s="52" t="s">
        <v>61</v>
      </c>
      <c r="H633" s="241" t="s">
        <v>169</v>
      </c>
      <c r="I633" s="53" t="s">
        <v>61</v>
      </c>
      <c r="J633" s="52" t="s">
        <v>61</v>
      </c>
      <c r="K633" s="52" t="s">
        <v>61</v>
      </c>
      <c r="L633" s="52" t="s">
        <v>61</v>
      </c>
      <c r="M633" s="451" t="s">
        <v>61</v>
      </c>
      <c r="N633" s="52" t="s">
        <v>61</v>
      </c>
      <c r="O633" s="103" t="s">
        <v>61</v>
      </c>
      <c r="P633" s="241" t="s">
        <v>61</v>
      </c>
      <c r="Q633" s="451" t="s">
        <v>61</v>
      </c>
      <c r="R633" s="58" t="s">
        <v>61</v>
      </c>
      <c r="S633" s="52" t="s">
        <v>61</v>
      </c>
      <c r="T633" s="58" t="s">
        <v>61</v>
      </c>
      <c r="U633" s="52" t="s">
        <v>61</v>
      </c>
      <c r="V633" s="58" t="s">
        <v>61</v>
      </c>
      <c r="W633" s="77" t="s">
        <v>61</v>
      </c>
      <c r="X633" s="133" t="s">
        <v>61</v>
      </c>
      <c r="Y633" s="77" t="s">
        <v>61</v>
      </c>
      <c r="Z633" s="133" t="s">
        <v>61</v>
      </c>
      <c r="AA633" s="77" t="s">
        <v>61</v>
      </c>
      <c r="AB633" s="133" t="s">
        <v>61</v>
      </c>
      <c r="AC633" t="s">
        <v>61</v>
      </c>
      <c r="AD633" s="52"/>
      <c r="AE633" s="58"/>
      <c r="AF633" s="58" t="s">
        <v>61</v>
      </c>
      <c r="AG633" s="58" t="s">
        <v>61</v>
      </c>
      <c r="AH633" s="1">
        <v>2022</v>
      </c>
      <c r="AK633" s="241" t="s">
        <v>150</v>
      </c>
    </row>
    <row r="634" spans="1:45" s="11" customFormat="1" hidden="1">
      <c r="A634" s="11" t="s">
        <v>505</v>
      </c>
      <c r="B634" s="12">
        <v>0</v>
      </c>
      <c r="C634" s="4">
        <v>2022</v>
      </c>
      <c r="D634" s="867" t="s">
        <v>168</v>
      </c>
      <c r="E634" s="96" t="s">
        <v>61</v>
      </c>
      <c r="F634" s="671" t="s">
        <v>61</v>
      </c>
      <c r="G634" s="96" t="s">
        <v>61</v>
      </c>
      <c r="H634" s="868" t="s">
        <v>169</v>
      </c>
      <c r="I634" s="55" t="s">
        <v>61</v>
      </c>
      <c r="J634" s="96" t="s">
        <v>61</v>
      </c>
      <c r="K634" s="96" t="s">
        <v>61</v>
      </c>
      <c r="L634" s="96" t="s">
        <v>61</v>
      </c>
      <c r="M634" s="869" t="s">
        <v>61</v>
      </c>
      <c r="N634" s="96" t="s">
        <v>61</v>
      </c>
      <c r="O634" s="870" t="s">
        <v>61</v>
      </c>
      <c r="P634" s="868" t="s">
        <v>61</v>
      </c>
      <c r="Q634" s="869" t="s">
        <v>61</v>
      </c>
      <c r="R634" s="95" t="s">
        <v>61</v>
      </c>
      <c r="S634" s="96" t="s">
        <v>61</v>
      </c>
      <c r="T634" s="95" t="s">
        <v>61</v>
      </c>
      <c r="U634" s="96" t="s">
        <v>61</v>
      </c>
      <c r="V634" s="95" t="s">
        <v>61</v>
      </c>
      <c r="W634" s="694" t="s">
        <v>61</v>
      </c>
      <c r="X634" s="674" t="s">
        <v>61</v>
      </c>
      <c r="Y634" s="694" t="s">
        <v>61</v>
      </c>
      <c r="Z634" s="674" t="s">
        <v>61</v>
      </c>
      <c r="AA634" s="694" t="s">
        <v>61</v>
      </c>
      <c r="AB634" s="674" t="s">
        <v>61</v>
      </c>
      <c r="AC634" s="11" t="s">
        <v>61</v>
      </c>
      <c r="AD634" s="96"/>
      <c r="AE634" s="95"/>
      <c r="AF634" s="95" t="s">
        <v>61</v>
      </c>
      <c r="AG634" s="95" t="s">
        <v>61</v>
      </c>
      <c r="AH634" s="12">
        <v>2023</v>
      </c>
      <c r="AI634" s="95"/>
      <c r="AJ634" s="95"/>
      <c r="AK634" s="868" t="s">
        <v>150</v>
      </c>
      <c r="AL634" s="12"/>
      <c r="AM634" s="12"/>
      <c r="AN634" s="12"/>
      <c r="AO634" s="12"/>
      <c r="AQ634" s="12"/>
      <c r="AS634" s="12"/>
    </row>
    <row r="635" spans="1:45" hidden="1">
      <c r="A635" t="s">
        <v>506</v>
      </c>
      <c r="B635" s="1">
        <v>0</v>
      </c>
      <c r="C635" s="5">
        <v>2016</v>
      </c>
      <c r="D635" s="240" t="s">
        <v>168</v>
      </c>
      <c r="E635" s="52" t="s">
        <v>61</v>
      </c>
      <c r="F635" s="442" t="s">
        <v>61</v>
      </c>
      <c r="G635" s="52" t="s">
        <v>61</v>
      </c>
      <c r="H635" s="241" t="s">
        <v>169</v>
      </c>
      <c r="I635" s="53" t="s">
        <v>61</v>
      </c>
      <c r="J635" s="52" t="s">
        <v>61</v>
      </c>
      <c r="K635" s="52" t="s">
        <v>61</v>
      </c>
      <c r="L635" s="52" t="s">
        <v>61</v>
      </c>
      <c r="M635" s="451" t="s">
        <v>61</v>
      </c>
      <c r="N635" s="52" t="s">
        <v>61</v>
      </c>
      <c r="O635" s="103" t="s">
        <v>61</v>
      </c>
      <c r="P635" s="241" t="s">
        <v>61</v>
      </c>
      <c r="Q635" s="451" t="s">
        <v>61</v>
      </c>
      <c r="R635" s="58" t="s">
        <v>61</v>
      </c>
      <c r="S635" s="52" t="s">
        <v>61</v>
      </c>
      <c r="T635" s="58" t="s">
        <v>61</v>
      </c>
      <c r="U635" s="52" t="s">
        <v>61</v>
      </c>
      <c r="V635" s="58" t="s">
        <v>61</v>
      </c>
      <c r="W635" s="77" t="s">
        <v>61</v>
      </c>
      <c r="X635" s="133" t="s">
        <v>61</v>
      </c>
      <c r="Y635" s="77" t="s">
        <v>61</v>
      </c>
      <c r="Z635" s="133" t="s">
        <v>61</v>
      </c>
      <c r="AA635" s="77" t="s">
        <v>61</v>
      </c>
      <c r="AB635" s="133" t="s">
        <v>61</v>
      </c>
      <c r="AC635" t="s">
        <v>61</v>
      </c>
      <c r="AD635" s="52"/>
      <c r="AE635" s="58"/>
      <c r="AF635" s="58" t="s">
        <v>61</v>
      </c>
      <c r="AG635" s="58" t="s">
        <v>61</v>
      </c>
      <c r="AH635" s="1">
        <v>2017</v>
      </c>
      <c r="AK635" s="241" t="s">
        <v>150</v>
      </c>
    </row>
    <row r="636" spans="1:45" hidden="1">
      <c r="A636" t="s">
        <v>506</v>
      </c>
      <c r="B636" s="1">
        <v>0</v>
      </c>
      <c r="C636" s="5">
        <v>2017</v>
      </c>
      <c r="D636" s="240" t="s">
        <v>168</v>
      </c>
      <c r="E636" s="52" t="s">
        <v>61</v>
      </c>
      <c r="F636" s="442" t="s">
        <v>61</v>
      </c>
      <c r="G636" s="52" t="s">
        <v>61</v>
      </c>
      <c r="H636" s="241" t="s">
        <v>169</v>
      </c>
      <c r="I636" s="53" t="s">
        <v>61</v>
      </c>
      <c r="J636" s="52" t="s">
        <v>61</v>
      </c>
      <c r="K636" s="52" t="s">
        <v>61</v>
      </c>
      <c r="L636" s="52" t="s">
        <v>61</v>
      </c>
      <c r="M636" s="451" t="s">
        <v>61</v>
      </c>
      <c r="N636" s="52" t="s">
        <v>61</v>
      </c>
      <c r="O636" s="103" t="s">
        <v>61</v>
      </c>
      <c r="P636" s="241" t="s">
        <v>61</v>
      </c>
      <c r="Q636" s="451" t="s">
        <v>61</v>
      </c>
      <c r="R636" s="58" t="s">
        <v>61</v>
      </c>
      <c r="S636" s="52" t="s">
        <v>61</v>
      </c>
      <c r="T636" s="58" t="s">
        <v>61</v>
      </c>
      <c r="U636" s="52" t="s">
        <v>61</v>
      </c>
      <c r="V636" s="58" t="s">
        <v>61</v>
      </c>
      <c r="W636" s="77" t="s">
        <v>61</v>
      </c>
      <c r="X636" s="133" t="s">
        <v>61</v>
      </c>
      <c r="Y636" s="77" t="s">
        <v>61</v>
      </c>
      <c r="Z636" s="133" t="s">
        <v>61</v>
      </c>
      <c r="AA636" s="77" t="s">
        <v>61</v>
      </c>
      <c r="AB636" s="133" t="s">
        <v>61</v>
      </c>
      <c r="AC636" t="s">
        <v>61</v>
      </c>
      <c r="AD636" s="52"/>
      <c r="AE636" s="58"/>
      <c r="AF636" s="58" t="s">
        <v>61</v>
      </c>
      <c r="AG636" s="58" t="s">
        <v>61</v>
      </c>
      <c r="AH636" s="1">
        <v>2018</v>
      </c>
      <c r="AK636" s="241" t="s">
        <v>150</v>
      </c>
    </row>
    <row r="637" spans="1:45" hidden="1">
      <c r="A637" t="s">
        <v>506</v>
      </c>
      <c r="B637" s="1">
        <v>0</v>
      </c>
      <c r="C637" s="5">
        <v>2018</v>
      </c>
      <c r="D637" s="240" t="s">
        <v>168</v>
      </c>
      <c r="E637" s="52" t="s">
        <v>61</v>
      </c>
      <c r="F637" s="442" t="s">
        <v>61</v>
      </c>
      <c r="G637" s="52" t="s">
        <v>61</v>
      </c>
      <c r="H637" s="241" t="s">
        <v>169</v>
      </c>
      <c r="I637" s="53" t="s">
        <v>61</v>
      </c>
      <c r="J637" s="52" t="s">
        <v>61</v>
      </c>
      <c r="K637" s="52" t="s">
        <v>61</v>
      </c>
      <c r="L637" s="52" t="s">
        <v>61</v>
      </c>
      <c r="M637" s="451" t="s">
        <v>61</v>
      </c>
      <c r="N637" s="52" t="s">
        <v>61</v>
      </c>
      <c r="O637" s="103" t="s">
        <v>61</v>
      </c>
      <c r="P637" s="241" t="s">
        <v>61</v>
      </c>
      <c r="Q637" s="451" t="s">
        <v>61</v>
      </c>
      <c r="R637" s="58" t="s">
        <v>61</v>
      </c>
      <c r="S637" s="52" t="s">
        <v>61</v>
      </c>
      <c r="T637" s="58" t="s">
        <v>61</v>
      </c>
      <c r="U637" s="52" t="s">
        <v>61</v>
      </c>
      <c r="V637" s="58" t="s">
        <v>61</v>
      </c>
      <c r="W637" s="77" t="s">
        <v>61</v>
      </c>
      <c r="X637" s="133" t="s">
        <v>61</v>
      </c>
      <c r="Y637" s="77" t="s">
        <v>61</v>
      </c>
      <c r="Z637" s="133" t="s">
        <v>61</v>
      </c>
      <c r="AA637" s="77" t="s">
        <v>61</v>
      </c>
      <c r="AB637" s="133" t="s">
        <v>61</v>
      </c>
      <c r="AC637" t="s">
        <v>61</v>
      </c>
      <c r="AD637" s="52"/>
      <c r="AE637" s="58"/>
      <c r="AF637" s="58" t="s">
        <v>61</v>
      </c>
      <c r="AG637" s="58" t="s">
        <v>61</v>
      </c>
      <c r="AH637" s="1">
        <v>2019</v>
      </c>
      <c r="AK637" s="241" t="s">
        <v>150</v>
      </c>
    </row>
    <row r="638" spans="1:45" hidden="1">
      <c r="A638" t="s">
        <v>506</v>
      </c>
      <c r="B638" s="1">
        <v>0</v>
      </c>
      <c r="C638" s="5">
        <v>2019</v>
      </c>
      <c r="D638" s="240" t="s">
        <v>168</v>
      </c>
      <c r="E638" s="52" t="s">
        <v>61</v>
      </c>
      <c r="F638" s="442" t="s">
        <v>61</v>
      </c>
      <c r="G638" s="52" t="s">
        <v>61</v>
      </c>
      <c r="H638" s="241" t="s">
        <v>169</v>
      </c>
      <c r="I638" s="53" t="s">
        <v>61</v>
      </c>
      <c r="J638" s="52" t="s">
        <v>61</v>
      </c>
      <c r="K638" s="52" t="s">
        <v>61</v>
      </c>
      <c r="L638" s="52" t="s">
        <v>61</v>
      </c>
      <c r="M638" s="451" t="s">
        <v>61</v>
      </c>
      <c r="N638" s="52" t="s">
        <v>61</v>
      </c>
      <c r="O638" s="103" t="s">
        <v>61</v>
      </c>
      <c r="P638" s="241" t="s">
        <v>61</v>
      </c>
      <c r="Q638" s="451" t="s">
        <v>61</v>
      </c>
      <c r="R638" s="58" t="s">
        <v>61</v>
      </c>
      <c r="S638" s="52" t="s">
        <v>61</v>
      </c>
      <c r="T638" s="58" t="s">
        <v>61</v>
      </c>
      <c r="U638" s="52" t="s">
        <v>61</v>
      </c>
      <c r="V638" s="58" t="s">
        <v>61</v>
      </c>
      <c r="W638" s="77" t="s">
        <v>61</v>
      </c>
      <c r="X638" s="133" t="s">
        <v>61</v>
      </c>
      <c r="Y638" s="77" t="s">
        <v>61</v>
      </c>
      <c r="Z638" s="133" t="s">
        <v>61</v>
      </c>
      <c r="AA638" s="77" t="s">
        <v>61</v>
      </c>
      <c r="AB638" s="133" t="s">
        <v>61</v>
      </c>
      <c r="AC638" t="s">
        <v>61</v>
      </c>
      <c r="AD638" s="52"/>
      <c r="AE638" s="58"/>
      <c r="AF638" s="58" t="s">
        <v>61</v>
      </c>
      <c r="AG638" s="58" t="s">
        <v>61</v>
      </c>
      <c r="AH638" s="1">
        <v>2020</v>
      </c>
      <c r="AK638" s="241" t="s">
        <v>150</v>
      </c>
    </row>
    <row r="639" spans="1:45" hidden="1">
      <c r="A639" t="s">
        <v>506</v>
      </c>
      <c r="B639" s="1">
        <v>0</v>
      </c>
      <c r="C639" s="5">
        <v>2020</v>
      </c>
      <c r="D639" s="240" t="s">
        <v>168</v>
      </c>
      <c r="E639" s="52" t="s">
        <v>61</v>
      </c>
      <c r="F639" s="442" t="s">
        <v>61</v>
      </c>
      <c r="G639" s="52" t="s">
        <v>61</v>
      </c>
      <c r="H639" s="241" t="s">
        <v>169</v>
      </c>
      <c r="I639" s="53" t="s">
        <v>61</v>
      </c>
      <c r="J639" s="52" t="s">
        <v>61</v>
      </c>
      <c r="K639" s="52" t="s">
        <v>61</v>
      </c>
      <c r="L639" s="52" t="s">
        <v>61</v>
      </c>
      <c r="M639" s="451" t="s">
        <v>61</v>
      </c>
      <c r="N639" s="52" t="s">
        <v>61</v>
      </c>
      <c r="O639" s="103" t="s">
        <v>61</v>
      </c>
      <c r="P639" s="241" t="s">
        <v>61</v>
      </c>
      <c r="Q639" s="451" t="s">
        <v>61</v>
      </c>
      <c r="R639" s="58" t="s">
        <v>61</v>
      </c>
      <c r="S639" s="52" t="s">
        <v>61</v>
      </c>
      <c r="T639" s="58" t="s">
        <v>61</v>
      </c>
      <c r="U639" s="52" t="s">
        <v>61</v>
      </c>
      <c r="V639" s="58" t="s">
        <v>61</v>
      </c>
      <c r="W639" s="77" t="s">
        <v>61</v>
      </c>
      <c r="X639" s="133" t="s">
        <v>61</v>
      </c>
      <c r="Y639" s="77" t="s">
        <v>61</v>
      </c>
      <c r="Z639" s="133" t="s">
        <v>61</v>
      </c>
      <c r="AA639" s="77" t="s">
        <v>61</v>
      </c>
      <c r="AB639" s="133" t="s">
        <v>61</v>
      </c>
      <c r="AC639" t="s">
        <v>61</v>
      </c>
      <c r="AD639" s="52"/>
      <c r="AE639" s="58"/>
      <c r="AF639" s="58" t="s">
        <v>61</v>
      </c>
      <c r="AG639" s="58" t="s">
        <v>61</v>
      </c>
      <c r="AH639" s="1">
        <v>2021</v>
      </c>
      <c r="AK639" s="241" t="s">
        <v>150</v>
      </c>
    </row>
    <row r="640" spans="1:45" hidden="1">
      <c r="A640" t="s">
        <v>506</v>
      </c>
      <c r="B640" s="1">
        <v>0</v>
      </c>
      <c r="C640" s="5">
        <v>2021</v>
      </c>
      <c r="D640" s="240" t="s">
        <v>168</v>
      </c>
      <c r="E640" s="52" t="s">
        <v>61</v>
      </c>
      <c r="F640" s="442" t="s">
        <v>61</v>
      </c>
      <c r="G640" s="52" t="s">
        <v>61</v>
      </c>
      <c r="H640" s="241" t="s">
        <v>169</v>
      </c>
      <c r="I640" s="53" t="s">
        <v>61</v>
      </c>
      <c r="J640" s="52" t="s">
        <v>61</v>
      </c>
      <c r="K640" s="52" t="s">
        <v>61</v>
      </c>
      <c r="L640" s="52" t="s">
        <v>61</v>
      </c>
      <c r="M640" s="451" t="s">
        <v>61</v>
      </c>
      <c r="N640" s="52" t="s">
        <v>61</v>
      </c>
      <c r="O640" s="103" t="s">
        <v>61</v>
      </c>
      <c r="P640" s="241" t="s">
        <v>61</v>
      </c>
      <c r="Q640" s="451" t="s">
        <v>61</v>
      </c>
      <c r="R640" s="58" t="s">
        <v>61</v>
      </c>
      <c r="S640" s="52" t="s">
        <v>61</v>
      </c>
      <c r="T640" s="58" t="s">
        <v>61</v>
      </c>
      <c r="U640" s="52" t="s">
        <v>61</v>
      </c>
      <c r="V640" s="58" t="s">
        <v>61</v>
      </c>
      <c r="W640" s="77" t="s">
        <v>61</v>
      </c>
      <c r="X640" s="133" t="s">
        <v>61</v>
      </c>
      <c r="Y640" s="77" t="s">
        <v>61</v>
      </c>
      <c r="Z640" s="133" t="s">
        <v>61</v>
      </c>
      <c r="AA640" s="77" t="s">
        <v>61</v>
      </c>
      <c r="AB640" s="133" t="s">
        <v>61</v>
      </c>
      <c r="AC640" t="s">
        <v>61</v>
      </c>
      <c r="AD640" s="52"/>
      <c r="AE640" s="58"/>
      <c r="AF640" s="58" t="s">
        <v>61</v>
      </c>
      <c r="AG640" s="58" t="s">
        <v>61</v>
      </c>
      <c r="AH640" s="1">
        <v>2022</v>
      </c>
      <c r="AK640" s="241" t="s">
        <v>150</v>
      </c>
    </row>
    <row r="641" spans="1:45" s="11" customFormat="1" hidden="1">
      <c r="A641" s="11" t="s">
        <v>506</v>
      </c>
      <c r="B641" s="12">
        <v>0</v>
      </c>
      <c r="C641" s="4">
        <v>2022</v>
      </c>
      <c r="D641" s="867" t="s">
        <v>168</v>
      </c>
      <c r="E641" s="96" t="s">
        <v>61</v>
      </c>
      <c r="F641" s="671" t="s">
        <v>61</v>
      </c>
      <c r="G641" s="96" t="s">
        <v>61</v>
      </c>
      <c r="H641" s="868" t="s">
        <v>169</v>
      </c>
      <c r="I641" s="55" t="s">
        <v>61</v>
      </c>
      <c r="J641" s="96" t="s">
        <v>61</v>
      </c>
      <c r="K641" s="96" t="s">
        <v>61</v>
      </c>
      <c r="L641" s="96" t="s">
        <v>61</v>
      </c>
      <c r="M641" s="869" t="s">
        <v>61</v>
      </c>
      <c r="N641" s="96" t="s">
        <v>61</v>
      </c>
      <c r="O641" s="870" t="s">
        <v>61</v>
      </c>
      <c r="P641" s="868" t="s">
        <v>61</v>
      </c>
      <c r="Q641" s="869" t="s">
        <v>61</v>
      </c>
      <c r="R641" s="95" t="s">
        <v>61</v>
      </c>
      <c r="S641" s="96" t="s">
        <v>61</v>
      </c>
      <c r="T641" s="95" t="s">
        <v>61</v>
      </c>
      <c r="U641" s="96" t="s">
        <v>61</v>
      </c>
      <c r="V641" s="95" t="s">
        <v>61</v>
      </c>
      <c r="W641" s="694" t="s">
        <v>61</v>
      </c>
      <c r="X641" s="674" t="s">
        <v>61</v>
      </c>
      <c r="Y641" s="694" t="s">
        <v>61</v>
      </c>
      <c r="Z641" s="674" t="s">
        <v>61</v>
      </c>
      <c r="AA641" s="694" t="s">
        <v>61</v>
      </c>
      <c r="AB641" s="674" t="s">
        <v>61</v>
      </c>
      <c r="AC641" s="11" t="s">
        <v>61</v>
      </c>
      <c r="AD641" s="96"/>
      <c r="AE641" s="95"/>
      <c r="AF641" s="95" t="s">
        <v>61</v>
      </c>
      <c r="AG641" s="95" t="s">
        <v>61</v>
      </c>
      <c r="AH641" s="12">
        <v>2023</v>
      </c>
      <c r="AI641" s="95"/>
      <c r="AJ641" s="95"/>
      <c r="AK641" s="868" t="s">
        <v>150</v>
      </c>
      <c r="AL641" s="12"/>
      <c r="AM641" s="12"/>
      <c r="AN641" s="12"/>
      <c r="AO641" s="12"/>
      <c r="AQ641" s="12"/>
      <c r="AS641" s="12"/>
    </row>
    <row r="642" spans="1:45" hidden="1">
      <c r="A642" t="s">
        <v>507</v>
      </c>
      <c r="B642" s="1">
        <v>0</v>
      </c>
      <c r="C642" s="5">
        <v>2016</v>
      </c>
      <c r="D642" s="240" t="s">
        <v>168</v>
      </c>
      <c r="E642" s="52" t="s">
        <v>61</v>
      </c>
      <c r="F642" s="442" t="s">
        <v>61</v>
      </c>
      <c r="G642" s="52" t="s">
        <v>61</v>
      </c>
      <c r="H642" s="241" t="s">
        <v>169</v>
      </c>
      <c r="I642" s="53" t="s">
        <v>61</v>
      </c>
      <c r="J642" s="52" t="s">
        <v>61</v>
      </c>
      <c r="K642" s="52" t="s">
        <v>61</v>
      </c>
      <c r="L642" s="52" t="s">
        <v>61</v>
      </c>
      <c r="M642" s="451" t="s">
        <v>61</v>
      </c>
      <c r="N642" s="52" t="s">
        <v>61</v>
      </c>
      <c r="O642" s="103" t="s">
        <v>61</v>
      </c>
      <c r="P642" s="241" t="s">
        <v>61</v>
      </c>
      <c r="Q642" s="451" t="s">
        <v>61</v>
      </c>
      <c r="R642" s="58" t="s">
        <v>61</v>
      </c>
      <c r="S642" s="52" t="s">
        <v>61</v>
      </c>
      <c r="T642" s="58" t="s">
        <v>61</v>
      </c>
      <c r="U642" s="52" t="s">
        <v>61</v>
      </c>
      <c r="V642" s="58" t="s">
        <v>61</v>
      </c>
      <c r="W642" s="77" t="s">
        <v>61</v>
      </c>
      <c r="X642" s="133" t="s">
        <v>61</v>
      </c>
      <c r="Y642" s="77" t="s">
        <v>61</v>
      </c>
      <c r="Z642" s="133" t="s">
        <v>61</v>
      </c>
      <c r="AA642" s="77" t="s">
        <v>61</v>
      </c>
      <c r="AB642" s="133" t="s">
        <v>61</v>
      </c>
      <c r="AC642" t="s">
        <v>61</v>
      </c>
      <c r="AD642" s="52"/>
      <c r="AE642" s="58"/>
      <c r="AF642" s="58" t="s">
        <v>61</v>
      </c>
      <c r="AG642" s="58" t="s">
        <v>61</v>
      </c>
      <c r="AH642" s="1">
        <v>2017</v>
      </c>
      <c r="AK642" s="241" t="s">
        <v>150</v>
      </c>
    </row>
    <row r="643" spans="1:45" hidden="1">
      <c r="A643" t="s">
        <v>507</v>
      </c>
      <c r="B643" s="1">
        <v>0</v>
      </c>
      <c r="C643" s="5">
        <v>2017</v>
      </c>
      <c r="D643" s="240" t="s">
        <v>168</v>
      </c>
      <c r="E643" s="52" t="s">
        <v>61</v>
      </c>
      <c r="F643" s="442" t="s">
        <v>61</v>
      </c>
      <c r="G643" s="52" t="s">
        <v>61</v>
      </c>
      <c r="H643" s="241" t="s">
        <v>169</v>
      </c>
      <c r="I643" s="53" t="s">
        <v>61</v>
      </c>
      <c r="J643" s="52" t="s">
        <v>61</v>
      </c>
      <c r="K643" s="52" t="s">
        <v>61</v>
      </c>
      <c r="L643" s="52" t="s">
        <v>61</v>
      </c>
      <c r="M643" s="451" t="s">
        <v>61</v>
      </c>
      <c r="N643" s="52" t="s">
        <v>61</v>
      </c>
      <c r="O643" s="103" t="s">
        <v>61</v>
      </c>
      <c r="P643" s="241" t="s">
        <v>61</v>
      </c>
      <c r="Q643" s="451" t="s">
        <v>61</v>
      </c>
      <c r="R643" s="58" t="s">
        <v>61</v>
      </c>
      <c r="S643" s="52" t="s">
        <v>61</v>
      </c>
      <c r="T643" s="58" t="s">
        <v>61</v>
      </c>
      <c r="U643" s="52" t="s">
        <v>61</v>
      </c>
      <c r="V643" s="58" t="s">
        <v>61</v>
      </c>
      <c r="W643" s="77" t="s">
        <v>61</v>
      </c>
      <c r="X643" s="133" t="s">
        <v>61</v>
      </c>
      <c r="Y643" s="77" t="s">
        <v>61</v>
      </c>
      <c r="Z643" s="133" t="s">
        <v>61</v>
      </c>
      <c r="AA643" s="77" t="s">
        <v>61</v>
      </c>
      <c r="AB643" s="133" t="s">
        <v>61</v>
      </c>
      <c r="AC643" t="s">
        <v>61</v>
      </c>
      <c r="AD643" s="52"/>
      <c r="AE643" s="58"/>
      <c r="AF643" s="58" t="s">
        <v>61</v>
      </c>
      <c r="AG643" s="58" t="s">
        <v>61</v>
      </c>
      <c r="AH643" s="1">
        <v>2018</v>
      </c>
      <c r="AK643" s="241" t="s">
        <v>150</v>
      </c>
    </row>
    <row r="644" spans="1:45" hidden="1">
      <c r="A644" t="s">
        <v>507</v>
      </c>
      <c r="B644" s="1">
        <v>0</v>
      </c>
      <c r="C644" s="5">
        <v>2018</v>
      </c>
      <c r="D644" s="240" t="s">
        <v>168</v>
      </c>
      <c r="E644" s="52" t="s">
        <v>61</v>
      </c>
      <c r="F644" s="442" t="s">
        <v>61</v>
      </c>
      <c r="G644" s="52" t="s">
        <v>61</v>
      </c>
      <c r="H644" s="241" t="s">
        <v>169</v>
      </c>
      <c r="I644" s="53" t="s">
        <v>61</v>
      </c>
      <c r="J644" s="52" t="s">
        <v>61</v>
      </c>
      <c r="K644" s="52" t="s">
        <v>61</v>
      </c>
      <c r="L644" s="52" t="s">
        <v>61</v>
      </c>
      <c r="M644" s="451" t="s">
        <v>61</v>
      </c>
      <c r="N644" s="52" t="s">
        <v>61</v>
      </c>
      <c r="O644" s="103" t="s">
        <v>61</v>
      </c>
      <c r="P644" s="241" t="s">
        <v>61</v>
      </c>
      <c r="Q644" s="451" t="s">
        <v>61</v>
      </c>
      <c r="R644" s="58" t="s">
        <v>61</v>
      </c>
      <c r="S644" s="52" t="s">
        <v>61</v>
      </c>
      <c r="T644" s="58" t="s">
        <v>61</v>
      </c>
      <c r="U644" s="52" t="s">
        <v>61</v>
      </c>
      <c r="V644" s="58" t="s">
        <v>61</v>
      </c>
      <c r="W644" s="77" t="s">
        <v>61</v>
      </c>
      <c r="X644" s="133" t="s">
        <v>61</v>
      </c>
      <c r="Y644" s="77" t="s">
        <v>61</v>
      </c>
      <c r="Z644" s="133" t="s">
        <v>61</v>
      </c>
      <c r="AA644" s="77" t="s">
        <v>61</v>
      </c>
      <c r="AB644" s="133" t="s">
        <v>61</v>
      </c>
      <c r="AC644" t="s">
        <v>61</v>
      </c>
      <c r="AD644" s="52"/>
      <c r="AE644" s="58"/>
      <c r="AF644" s="58" t="s">
        <v>61</v>
      </c>
      <c r="AG644" s="58" t="s">
        <v>61</v>
      </c>
      <c r="AH644" s="1">
        <v>2019</v>
      </c>
      <c r="AK644" s="241" t="s">
        <v>150</v>
      </c>
    </row>
    <row r="645" spans="1:45" hidden="1">
      <c r="A645" t="s">
        <v>507</v>
      </c>
      <c r="B645" s="1">
        <v>0</v>
      </c>
      <c r="C645" s="5">
        <v>2019</v>
      </c>
      <c r="D645" s="240" t="s">
        <v>168</v>
      </c>
      <c r="E645" s="52" t="s">
        <v>61</v>
      </c>
      <c r="F645" s="442" t="s">
        <v>61</v>
      </c>
      <c r="G645" s="52" t="s">
        <v>61</v>
      </c>
      <c r="H645" s="241" t="s">
        <v>169</v>
      </c>
      <c r="I645" s="53" t="s">
        <v>61</v>
      </c>
      <c r="J645" s="52" t="s">
        <v>61</v>
      </c>
      <c r="K645" s="52" t="s">
        <v>61</v>
      </c>
      <c r="L645" s="52" t="s">
        <v>61</v>
      </c>
      <c r="M645" s="451" t="s">
        <v>61</v>
      </c>
      <c r="N645" s="52" t="s">
        <v>61</v>
      </c>
      <c r="O645" s="103" t="s">
        <v>61</v>
      </c>
      <c r="P645" s="241" t="s">
        <v>61</v>
      </c>
      <c r="Q645" s="451" t="s">
        <v>61</v>
      </c>
      <c r="R645" s="58" t="s">
        <v>61</v>
      </c>
      <c r="S645" s="52" t="s">
        <v>61</v>
      </c>
      <c r="T645" s="58" t="s">
        <v>61</v>
      </c>
      <c r="U645" s="52" t="s">
        <v>61</v>
      </c>
      <c r="V645" s="58" t="s">
        <v>61</v>
      </c>
      <c r="W645" s="77" t="s">
        <v>61</v>
      </c>
      <c r="X645" s="133" t="s">
        <v>61</v>
      </c>
      <c r="Y645" s="77" t="s">
        <v>61</v>
      </c>
      <c r="Z645" s="133" t="s">
        <v>61</v>
      </c>
      <c r="AA645" s="77" t="s">
        <v>61</v>
      </c>
      <c r="AB645" s="133" t="s">
        <v>61</v>
      </c>
      <c r="AC645" t="s">
        <v>61</v>
      </c>
      <c r="AD645" s="52"/>
      <c r="AE645" s="58"/>
      <c r="AF645" s="58" t="s">
        <v>61</v>
      </c>
      <c r="AG645" s="58" t="s">
        <v>61</v>
      </c>
      <c r="AH645" s="1">
        <v>2020</v>
      </c>
      <c r="AK645" s="241" t="s">
        <v>150</v>
      </c>
    </row>
    <row r="646" spans="1:45" hidden="1">
      <c r="A646" t="s">
        <v>507</v>
      </c>
      <c r="B646" s="1">
        <v>0</v>
      </c>
      <c r="C646" s="5">
        <v>2020</v>
      </c>
      <c r="D646" s="240" t="s">
        <v>168</v>
      </c>
      <c r="E646" s="52" t="s">
        <v>61</v>
      </c>
      <c r="F646" s="442" t="s">
        <v>61</v>
      </c>
      <c r="G646" s="52" t="s">
        <v>61</v>
      </c>
      <c r="H646" s="241" t="s">
        <v>169</v>
      </c>
      <c r="I646" s="53" t="s">
        <v>61</v>
      </c>
      <c r="J646" s="52" t="s">
        <v>61</v>
      </c>
      <c r="K646" s="52" t="s">
        <v>61</v>
      </c>
      <c r="L646" s="52" t="s">
        <v>61</v>
      </c>
      <c r="M646" s="451" t="s">
        <v>61</v>
      </c>
      <c r="N646" s="52" t="s">
        <v>61</v>
      </c>
      <c r="O646" s="103" t="s">
        <v>61</v>
      </c>
      <c r="P646" s="241" t="s">
        <v>61</v>
      </c>
      <c r="Q646" s="451" t="s">
        <v>61</v>
      </c>
      <c r="R646" s="58" t="s">
        <v>61</v>
      </c>
      <c r="S646" s="52" t="s">
        <v>61</v>
      </c>
      <c r="T646" s="58" t="s">
        <v>61</v>
      </c>
      <c r="U646" s="52" t="s">
        <v>61</v>
      </c>
      <c r="V646" s="58" t="s">
        <v>61</v>
      </c>
      <c r="W646" s="77" t="s">
        <v>61</v>
      </c>
      <c r="X646" s="133" t="s">
        <v>61</v>
      </c>
      <c r="Y646" s="77" t="s">
        <v>61</v>
      </c>
      <c r="Z646" s="133" t="s">
        <v>61</v>
      </c>
      <c r="AA646" s="77" t="s">
        <v>61</v>
      </c>
      <c r="AB646" s="133" t="s">
        <v>61</v>
      </c>
      <c r="AC646" t="s">
        <v>61</v>
      </c>
      <c r="AD646" s="52"/>
      <c r="AE646" s="58"/>
      <c r="AF646" s="58" t="s">
        <v>61</v>
      </c>
      <c r="AG646" s="58" t="s">
        <v>61</v>
      </c>
      <c r="AH646" s="1">
        <v>2021</v>
      </c>
      <c r="AK646" s="241" t="s">
        <v>150</v>
      </c>
    </row>
    <row r="647" spans="1:45" hidden="1">
      <c r="A647" t="s">
        <v>507</v>
      </c>
      <c r="B647" s="1">
        <v>0</v>
      </c>
      <c r="C647" s="5">
        <v>2021</v>
      </c>
      <c r="D647" s="240" t="s">
        <v>168</v>
      </c>
      <c r="E647" s="52" t="s">
        <v>61</v>
      </c>
      <c r="F647" s="442" t="s">
        <v>61</v>
      </c>
      <c r="G647" s="52" t="s">
        <v>61</v>
      </c>
      <c r="H647" s="241" t="s">
        <v>169</v>
      </c>
      <c r="I647" s="53" t="s">
        <v>61</v>
      </c>
      <c r="J647" s="52" t="s">
        <v>61</v>
      </c>
      <c r="K647" s="52" t="s">
        <v>61</v>
      </c>
      <c r="L647" s="52" t="s">
        <v>61</v>
      </c>
      <c r="M647" s="451" t="s">
        <v>61</v>
      </c>
      <c r="N647" s="52" t="s">
        <v>61</v>
      </c>
      <c r="O647" s="103" t="s">
        <v>61</v>
      </c>
      <c r="P647" s="241" t="s">
        <v>61</v>
      </c>
      <c r="Q647" s="451" t="s">
        <v>61</v>
      </c>
      <c r="R647" s="58" t="s">
        <v>61</v>
      </c>
      <c r="S647" s="52" t="s">
        <v>61</v>
      </c>
      <c r="T647" s="58" t="s">
        <v>61</v>
      </c>
      <c r="U647" s="52" t="s">
        <v>61</v>
      </c>
      <c r="V647" s="58" t="s">
        <v>61</v>
      </c>
      <c r="W647" s="77" t="s">
        <v>61</v>
      </c>
      <c r="X647" s="133" t="s">
        <v>61</v>
      </c>
      <c r="Y647" s="77" t="s">
        <v>61</v>
      </c>
      <c r="Z647" s="133" t="s">
        <v>61</v>
      </c>
      <c r="AA647" s="77" t="s">
        <v>61</v>
      </c>
      <c r="AB647" s="133" t="s">
        <v>61</v>
      </c>
      <c r="AC647" t="s">
        <v>61</v>
      </c>
      <c r="AD647" s="52"/>
      <c r="AE647" s="58"/>
      <c r="AF647" s="58" t="s">
        <v>61</v>
      </c>
      <c r="AG647" s="58" t="s">
        <v>61</v>
      </c>
      <c r="AH647" s="1">
        <v>2022</v>
      </c>
      <c r="AK647" s="241" t="s">
        <v>150</v>
      </c>
    </row>
    <row r="648" spans="1:45" s="11" customFormat="1" hidden="1">
      <c r="A648" s="11" t="s">
        <v>507</v>
      </c>
      <c r="B648" s="12">
        <v>0</v>
      </c>
      <c r="C648" s="4">
        <v>2022</v>
      </c>
      <c r="D648" s="867" t="s">
        <v>168</v>
      </c>
      <c r="E648" s="96" t="s">
        <v>61</v>
      </c>
      <c r="F648" s="671" t="s">
        <v>61</v>
      </c>
      <c r="G648" s="96" t="s">
        <v>61</v>
      </c>
      <c r="H648" s="868" t="s">
        <v>169</v>
      </c>
      <c r="I648" s="55" t="s">
        <v>61</v>
      </c>
      <c r="J648" s="96" t="s">
        <v>61</v>
      </c>
      <c r="K648" s="96" t="s">
        <v>61</v>
      </c>
      <c r="L648" s="96" t="s">
        <v>61</v>
      </c>
      <c r="M648" s="869" t="s">
        <v>61</v>
      </c>
      <c r="N648" s="96" t="s">
        <v>61</v>
      </c>
      <c r="O648" s="870" t="s">
        <v>61</v>
      </c>
      <c r="P648" s="868" t="s">
        <v>61</v>
      </c>
      <c r="Q648" s="869" t="s">
        <v>61</v>
      </c>
      <c r="R648" s="95" t="s">
        <v>61</v>
      </c>
      <c r="S648" s="96" t="s">
        <v>61</v>
      </c>
      <c r="T648" s="95" t="s">
        <v>61</v>
      </c>
      <c r="U648" s="96" t="s">
        <v>61</v>
      </c>
      <c r="V648" s="95" t="s">
        <v>61</v>
      </c>
      <c r="W648" s="694" t="s">
        <v>61</v>
      </c>
      <c r="X648" s="674" t="s">
        <v>61</v>
      </c>
      <c r="Y648" s="694" t="s">
        <v>61</v>
      </c>
      <c r="Z648" s="674" t="s">
        <v>61</v>
      </c>
      <c r="AA648" s="694" t="s">
        <v>61</v>
      </c>
      <c r="AB648" s="674" t="s">
        <v>61</v>
      </c>
      <c r="AC648" s="11" t="s">
        <v>61</v>
      </c>
      <c r="AD648" s="96"/>
      <c r="AE648" s="95"/>
      <c r="AF648" s="95" t="s">
        <v>61</v>
      </c>
      <c r="AG648" s="95" t="s">
        <v>61</v>
      </c>
      <c r="AH648" s="12">
        <v>2023</v>
      </c>
      <c r="AI648" s="95"/>
      <c r="AJ648" s="95"/>
      <c r="AK648" s="868" t="s">
        <v>150</v>
      </c>
      <c r="AL648" s="12"/>
      <c r="AM648" s="12"/>
      <c r="AN648" s="12"/>
      <c r="AO648" s="12"/>
      <c r="AQ648" s="12"/>
      <c r="AS648" s="12"/>
    </row>
    <row r="649" spans="1:45" hidden="1">
      <c r="A649" s="52" t="s">
        <v>508</v>
      </c>
      <c r="B649" s="58" t="s">
        <v>141</v>
      </c>
      <c r="C649" s="51">
        <v>2016</v>
      </c>
      <c r="D649" s="240" t="s">
        <v>168</v>
      </c>
      <c r="E649" s="52" t="s">
        <v>61</v>
      </c>
      <c r="F649" s="442" t="s">
        <v>61</v>
      </c>
      <c r="G649" s="52" t="s">
        <v>61</v>
      </c>
      <c r="H649" s="241" t="s">
        <v>169</v>
      </c>
      <c r="I649" s="53" t="s">
        <v>61</v>
      </c>
      <c r="J649" s="52" t="s">
        <v>61</v>
      </c>
      <c r="K649" s="52" t="s">
        <v>61</v>
      </c>
      <c r="L649" s="52" t="s">
        <v>61</v>
      </c>
      <c r="M649" s="451" t="s">
        <v>61</v>
      </c>
      <c r="N649" s="52" t="s">
        <v>61</v>
      </c>
      <c r="O649" s="103" t="s">
        <v>61</v>
      </c>
      <c r="P649" s="241" t="s">
        <v>61</v>
      </c>
      <c r="Q649" s="451" t="s">
        <v>61</v>
      </c>
      <c r="R649" s="58" t="s">
        <v>61</v>
      </c>
      <c r="S649" s="52" t="s">
        <v>61</v>
      </c>
      <c r="T649" s="58" t="s">
        <v>61</v>
      </c>
      <c r="U649" s="52" t="s">
        <v>61</v>
      </c>
      <c r="V649" s="58" t="s">
        <v>61</v>
      </c>
      <c r="W649" s="77" t="s">
        <v>61</v>
      </c>
      <c r="X649" s="133" t="s">
        <v>61</v>
      </c>
      <c r="Y649" s="77" t="s">
        <v>61</v>
      </c>
      <c r="Z649" s="133" t="s">
        <v>61</v>
      </c>
      <c r="AA649" s="77" t="s">
        <v>61</v>
      </c>
      <c r="AB649" s="133" t="s">
        <v>61</v>
      </c>
      <c r="AC649" t="s">
        <v>61</v>
      </c>
      <c r="AD649" s="52"/>
      <c r="AE649" s="58"/>
      <c r="AF649" s="58" t="s">
        <v>61</v>
      </c>
      <c r="AG649" s="58" t="s">
        <v>61</v>
      </c>
      <c r="AH649" s="863">
        <v>2017</v>
      </c>
      <c r="AI649" s="58"/>
      <c r="AJ649" s="58"/>
      <c r="AK649" s="241" t="s">
        <v>150</v>
      </c>
    </row>
    <row r="650" spans="1:45" hidden="1">
      <c r="A650" s="52" t="s">
        <v>508</v>
      </c>
      <c r="B650" s="58" t="s">
        <v>141</v>
      </c>
      <c r="C650" s="51">
        <v>2017</v>
      </c>
      <c r="D650" s="240" t="s">
        <v>168</v>
      </c>
      <c r="E650" s="52" t="s">
        <v>61</v>
      </c>
      <c r="F650" s="442" t="s">
        <v>61</v>
      </c>
      <c r="G650" s="52" t="s">
        <v>61</v>
      </c>
      <c r="H650" s="241" t="s">
        <v>169</v>
      </c>
      <c r="I650" s="53" t="s">
        <v>61</v>
      </c>
      <c r="J650" s="52" t="s">
        <v>61</v>
      </c>
      <c r="K650" s="52" t="s">
        <v>61</v>
      </c>
      <c r="L650" s="52" t="s">
        <v>61</v>
      </c>
      <c r="M650" s="451" t="s">
        <v>61</v>
      </c>
      <c r="N650" s="52" t="s">
        <v>61</v>
      </c>
      <c r="O650" s="103" t="s">
        <v>61</v>
      </c>
      <c r="P650" s="241" t="s">
        <v>61</v>
      </c>
      <c r="Q650" s="451" t="s">
        <v>61</v>
      </c>
      <c r="R650" s="58" t="s">
        <v>61</v>
      </c>
      <c r="S650" s="52" t="s">
        <v>61</v>
      </c>
      <c r="T650" s="58" t="s">
        <v>61</v>
      </c>
      <c r="U650" s="52" t="s">
        <v>61</v>
      </c>
      <c r="V650" s="58" t="s">
        <v>61</v>
      </c>
      <c r="W650" s="77" t="s">
        <v>61</v>
      </c>
      <c r="X650" s="133" t="s">
        <v>61</v>
      </c>
      <c r="Y650" s="77" t="s">
        <v>61</v>
      </c>
      <c r="Z650" s="133" t="s">
        <v>61</v>
      </c>
      <c r="AA650" s="77" t="s">
        <v>61</v>
      </c>
      <c r="AB650" s="133" t="s">
        <v>61</v>
      </c>
      <c r="AC650" t="s">
        <v>61</v>
      </c>
      <c r="AD650" s="52"/>
      <c r="AE650" s="58"/>
      <c r="AF650" s="58" t="s">
        <v>61</v>
      </c>
      <c r="AG650" s="58" t="s">
        <v>61</v>
      </c>
      <c r="AH650" s="58">
        <v>2018</v>
      </c>
      <c r="AI650" s="58"/>
      <c r="AJ650" s="58"/>
      <c r="AK650" s="241" t="s">
        <v>150</v>
      </c>
    </row>
    <row r="651" spans="1:45" hidden="1">
      <c r="A651" s="52" t="s">
        <v>508</v>
      </c>
      <c r="B651" s="58" t="s">
        <v>141</v>
      </c>
      <c r="C651" s="51">
        <v>2018</v>
      </c>
      <c r="D651" s="240" t="s">
        <v>168</v>
      </c>
      <c r="E651" s="52" t="s">
        <v>61</v>
      </c>
      <c r="F651" s="442" t="s">
        <v>61</v>
      </c>
      <c r="G651" s="52" t="s">
        <v>61</v>
      </c>
      <c r="H651" s="241" t="s">
        <v>169</v>
      </c>
      <c r="I651" s="53" t="s">
        <v>61</v>
      </c>
      <c r="J651" s="52" t="s">
        <v>61</v>
      </c>
      <c r="K651" s="52" t="s">
        <v>61</v>
      </c>
      <c r="L651" s="52" t="s">
        <v>61</v>
      </c>
      <c r="M651" s="451" t="s">
        <v>61</v>
      </c>
      <c r="N651" s="52" t="s">
        <v>61</v>
      </c>
      <c r="O651" s="103" t="s">
        <v>61</v>
      </c>
      <c r="P651" s="241" t="s">
        <v>61</v>
      </c>
      <c r="Q651" s="451" t="s">
        <v>61</v>
      </c>
      <c r="R651" s="58" t="s">
        <v>61</v>
      </c>
      <c r="S651" s="52" t="s">
        <v>61</v>
      </c>
      <c r="T651" s="58" t="s">
        <v>61</v>
      </c>
      <c r="U651" s="52" t="s">
        <v>61</v>
      </c>
      <c r="V651" s="58" t="s">
        <v>61</v>
      </c>
      <c r="W651" s="77" t="s">
        <v>61</v>
      </c>
      <c r="X651" s="133" t="s">
        <v>61</v>
      </c>
      <c r="Y651" s="77" t="s">
        <v>61</v>
      </c>
      <c r="Z651" s="133" t="s">
        <v>61</v>
      </c>
      <c r="AA651" s="77" t="s">
        <v>61</v>
      </c>
      <c r="AB651" s="133" t="s">
        <v>61</v>
      </c>
      <c r="AC651" t="s">
        <v>61</v>
      </c>
      <c r="AD651" s="52"/>
      <c r="AE651" s="58"/>
      <c r="AF651" s="58" t="s">
        <v>61</v>
      </c>
      <c r="AG651" s="58" t="s">
        <v>61</v>
      </c>
      <c r="AH651" s="58">
        <v>2019</v>
      </c>
      <c r="AI651" s="58"/>
      <c r="AJ651" s="58"/>
      <c r="AK651" s="241" t="s">
        <v>150</v>
      </c>
    </row>
    <row r="652" spans="1:45" hidden="1">
      <c r="A652" s="52" t="s">
        <v>508</v>
      </c>
      <c r="B652" s="58" t="s">
        <v>141</v>
      </c>
      <c r="C652" s="51">
        <v>2019</v>
      </c>
      <c r="D652" s="240" t="s">
        <v>168</v>
      </c>
      <c r="E652" s="52" t="s">
        <v>61</v>
      </c>
      <c r="F652" s="442" t="s">
        <v>61</v>
      </c>
      <c r="G652" s="52" t="s">
        <v>61</v>
      </c>
      <c r="H652" s="241" t="s">
        <v>169</v>
      </c>
      <c r="I652" s="53" t="s">
        <v>61</v>
      </c>
      <c r="J652" s="52" t="s">
        <v>61</v>
      </c>
      <c r="K652" s="52" t="s">
        <v>61</v>
      </c>
      <c r="L652" s="52" t="s">
        <v>61</v>
      </c>
      <c r="M652" s="451" t="s">
        <v>61</v>
      </c>
      <c r="N652" s="52" t="s">
        <v>61</v>
      </c>
      <c r="O652" s="103" t="s">
        <v>61</v>
      </c>
      <c r="P652" s="241" t="s">
        <v>61</v>
      </c>
      <c r="Q652" s="451" t="s">
        <v>61</v>
      </c>
      <c r="R652" s="58" t="s">
        <v>61</v>
      </c>
      <c r="S652" s="52" t="s">
        <v>61</v>
      </c>
      <c r="T652" s="58" t="s">
        <v>61</v>
      </c>
      <c r="U652" s="52" t="s">
        <v>61</v>
      </c>
      <c r="V652" s="58" t="s">
        <v>61</v>
      </c>
      <c r="W652" s="77" t="s">
        <v>61</v>
      </c>
      <c r="X652" s="133" t="s">
        <v>61</v>
      </c>
      <c r="Y652" s="77" t="s">
        <v>61</v>
      </c>
      <c r="Z652" s="133" t="s">
        <v>61</v>
      </c>
      <c r="AA652" s="77" t="s">
        <v>61</v>
      </c>
      <c r="AB652" s="133" t="s">
        <v>61</v>
      </c>
      <c r="AC652" t="s">
        <v>61</v>
      </c>
      <c r="AD652" s="52"/>
      <c r="AE652" s="58"/>
      <c r="AF652" s="58" t="s">
        <v>61</v>
      </c>
      <c r="AG652" s="58" t="s">
        <v>61</v>
      </c>
      <c r="AH652" s="58">
        <v>2020</v>
      </c>
      <c r="AI652" s="58"/>
      <c r="AJ652" s="58"/>
      <c r="AK652" s="241" t="s">
        <v>150</v>
      </c>
    </row>
    <row r="653" spans="1:45" hidden="1">
      <c r="A653" s="52" t="s">
        <v>508</v>
      </c>
      <c r="B653" s="58" t="s">
        <v>141</v>
      </c>
      <c r="C653" s="51">
        <v>2020</v>
      </c>
      <c r="D653" s="240" t="s">
        <v>168</v>
      </c>
      <c r="E653" s="52" t="s">
        <v>61</v>
      </c>
      <c r="F653" s="442" t="s">
        <v>61</v>
      </c>
      <c r="G653" s="52" t="s">
        <v>61</v>
      </c>
      <c r="H653" s="241" t="s">
        <v>169</v>
      </c>
      <c r="I653" s="53" t="s">
        <v>61</v>
      </c>
      <c r="J653" s="52" t="s">
        <v>61</v>
      </c>
      <c r="K653" s="52" t="s">
        <v>61</v>
      </c>
      <c r="L653" s="52" t="s">
        <v>61</v>
      </c>
      <c r="M653" s="451" t="s">
        <v>61</v>
      </c>
      <c r="N653" s="52" t="s">
        <v>61</v>
      </c>
      <c r="O653" s="103" t="s">
        <v>61</v>
      </c>
      <c r="P653" s="241" t="s">
        <v>61</v>
      </c>
      <c r="Q653" s="451" t="s">
        <v>61</v>
      </c>
      <c r="R653" s="58" t="s">
        <v>61</v>
      </c>
      <c r="S653" s="52" t="s">
        <v>61</v>
      </c>
      <c r="T653" s="58" t="s">
        <v>61</v>
      </c>
      <c r="U653" s="52" t="s">
        <v>61</v>
      </c>
      <c r="V653" s="58" t="s">
        <v>61</v>
      </c>
      <c r="W653" s="77" t="s">
        <v>61</v>
      </c>
      <c r="X653" s="133" t="s">
        <v>61</v>
      </c>
      <c r="Y653" s="77" t="s">
        <v>61</v>
      </c>
      <c r="Z653" s="133" t="s">
        <v>61</v>
      </c>
      <c r="AA653" s="77" t="s">
        <v>61</v>
      </c>
      <c r="AB653" s="133" t="s">
        <v>61</v>
      </c>
      <c r="AC653" t="s">
        <v>61</v>
      </c>
      <c r="AD653" s="52"/>
      <c r="AE653" s="58"/>
      <c r="AF653" s="58" t="s">
        <v>61</v>
      </c>
      <c r="AG653" s="58" t="s">
        <v>61</v>
      </c>
      <c r="AH653" s="58">
        <v>2021</v>
      </c>
      <c r="AI653" s="58"/>
      <c r="AJ653" s="58"/>
      <c r="AK653" s="241" t="s">
        <v>150</v>
      </c>
    </row>
    <row r="654" spans="1:45" hidden="1">
      <c r="A654" s="52" t="s">
        <v>508</v>
      </c>
      <c r="B654" s="58" t="s">
        <v>141</v>
      </c>
      <c r="C654" s="51">
        <v>2021</v>
      </c>
      <c r="D654" s="240" t="s">
        <v>142</v>
      </c>
      <c r="E654" s="104" t="s">
        <v>168</v>
      </c>
      <c r="F654" s="442" t="s">
        <v>61</v>
      </c>
      <c r="G654" s="52" t="s">
        <v>174</v>
      </c>
      <c r="H654" s="241" t="s">
        <v>509</v>
      </c>
      <c r="I654" s="53" t="s">
        <v>61</v>
      </c>
      <c r="J654" s="81" t="s">
        <v>61</v>
      </c>
      <c r="K654" s="81" t="s">
        <v>61</v>
      </c>
      <c r="L654" s="81" t="s">
        <v>61</v>
      </c>
      <c r="M654" s="81" t="s">
        <v>61</v>
      </c>
      <c r="N654" s="81" t="s">
        <v>61</v>
      </c>
      <c r="O654" s="81" t="s">
        <v>61</v>
      </c>
      <c r="P654" s="836" t="s">
        <v>61</v>
      </c>
      <c r="Q654" s="81" t="s">
        <v>61</v>
      </c>
      <c r="R654" s="82" t="s">
        <v>61</v>
      </c>
      <c r="S654" s="235" t="s">
        <v>61</v>
      </c>
      <c r="T654" s="644" t="s">
        <v>61</v>
      </c>
      <c r="U654" s="235" t="s">
        <v>61</v>
      </c>
      <c r="V654" s="82" t="s">
        <v>61</v>
      </c>
      <c r="W654" s="799" t="s">
        <v>61</v>
      </c>
      <c r="X654" s="643" t="s">
        <v>61</v>
      </c>
      <c r="Y654" s="799" t="s">
        <v>61</v>
      </c>
      <c r="Z654" s="643" t="s">
        <v>61</v>
      </c>
      <c r="AA654" s="799" t="s">
        <v>61</v>
      </c>
      <c r="AB654" s="643" t="s">
        <v>61</v>
      </c>
      <c r="AC654" t="s">
        <v>61</v>
      </c>
      <c r="AD654" s="81"/>
      <c r="AE654" s="82"/>
      <c r="AF654" s="58" t="s">
        <v>61</v>
      </c>
      <c r="AG654" s="82" t="s">
        <v>61</v>
      </c>
      <c r="AH654" s="58">
        <v>2022</v>
      </c>
      <c r="AI654" s="58"/>
      <c r="AJ654" s="58"/>
      <c r="AK654" s="241" t="s">
        <v>150</v>
      </c>
    </row>
    <row r="655" spans="1:45" s="11" customFormat="1" hidden="1">
      <c r="A655" s="11" t="s">
        <v>508</v>
      </c>
      <c r="B655" s="95" t="s">
        <v>141</v>
      </c>
      <c r="C655" s="4">
        <v>2022</v>
      </c>
      <c r="D655" s="867" t="s">
        <v>168</v>
      </c>
      <c r="E655" s="96" t="s">
        <v>61</v>
      </c>
      <c r="F655" s="671" t="s">
        <v>61</v>
      </c>
      <c r="G655" s="96" t="s">
        <v>61</v>
      </c>
      <c r="H655" s="868" t="s">
        <v>169</v>
      </c>
      <c r="I655" s="55" t="s">
        <v>61</v>
      </c>
      <c r="J655" s="96" t="s">
        <v>61</v>
      </c>
      <c r="K655" s="96" t="s">
        <v>61</v>
      </c>
      <c r="L655" s="96" t="s">
        <v>61</v>
      </c>
      <c r="M655" s="869" t="s">
        <v>61</v>
      </c>
      <c r="N655" s="96" t="s">
        <v>61</v>
      </c>
      <c r="O655" s="870" t="s">
        <v>61</v>
      </c>
      <c r="P655" s="868" t="s">
        <v>61</v>
      </c>
      <c r="Q655" s="869" t="s">
        <v>61</v>
      </c>
      <c r="R655" s="95" t="s">
        <v>61</v>
      </c>
      <c r="S655" s="96" t="s">
        <v>61</v>
      </c>
      <c r="T655" s="95" t="s">
        <v>61</v>
      </c>
      <c r="U655" s="96" t="s">
        <v>61</v>
      </c>
      <c r="V655" s="95" t="s">
        <v>61</v>
      </c>
      <c r="W655" s="694" t="s">
        <v>61</v>
      </c>
      <c r="X655" s="674" t="s">
        <v>61</v>
      </c>
      <c r="Y655" s="694" t="s">
        <v>61</v>
      </c>
      <c r="Z655" s="674" t="s">
        <v>61</v>
      </c>
      <c r="AA655" s="694" t="s">
        <v>61</v>
      </c>
      <c r="AB655" s="674" t="s">
        <v>61</v>
      </c>
      <c r="AC655" s="11" t="s">
        <v>61</v>
      </c>
      <c r="AD655" s="96"/>
      <c r="AE655" s="95"/>
      <c r="AF655" s="95" t="s">
        <v>61</v>
      </c>
      <c r="AG655" s="95" t="s">
        <v>61</v>
      </c>
      <c r="AH655" s="12">
        <v>2023</v>
      </c>
      <c r="AI655" s="95"/>
      <c r="AJ655" s="95"/>
      <c r="AK655" s="868" t="s">
        <v>150</v>
      </c>
      <c r="AL655" s="12"/>
      <c r="AM655" s="12"/>
      <c r="AN655" s="12"/>
      <c r="AO655" s="12"/>
      <c r="AQ655" s="12"/>
      <c r="AS655" s="12"/>
    </row>
    <row r="656" spans="1:45" hidden="1">
      <c r="A656" t="s">
        <v>510</v>
      </c>
      <c r="B656" s="1">
        <v>0</v>
      </c>
      <c r="C656" s="5">
        <v>2016</v>
      </c>
      <c r="D656" s="240" t="s">
        <v>168</v>
      </c>
      <c r="E656" s="52" t="s">
        <v>61</v>
      </c>
      <c r="F656" s="442" t="s">
        <v>61</v>
      </c>
      <c r="G656" s="52" t="s">
        <v>61</v>
      </c>
      <c r="H656" s="241" t="s">
        <v>169</v>
      </c>
      <c r="I656" s="53" t="s">
        <v>61</v>
      </c>
      <c r="J656" s="52" t="s">
        <v>61</v>
      </c>
      <c r="K656" s="52" t="s">
        <v>61</v>
      </c>
      <c r="L656" s="52" t="s">
        <v>61</v>
      </c>
      <c r="M656" s="451" t="s">
        <v>61</v>
      </c>
      <c r="N656" s="52" t="s">
        <v>61</v>
      </c>
      <c r="O656" s="103" t="s">
        <v>61</v>
      </c>
      <c r="P656" s="241" t="s">
        <v>61</v>
      </c>
      <c r="Q656" s="451" t="s">
        <v>61</v>
      </c>
      <c r="R656" s="58" t="s">
        <v>61</v>
      </c>
      <c r="S656" s="52" t="s">
        <v>61</v>
      </c>
      <c r="T656" s="58" t="s">
        <v>61</v>
      </c>
      <c r="U656" s="52" t="s">
        <v>61</v>
      </c>
      <c r="V656" s="58" t="s">
        <v>61</v>
      </c>
      <c r="W656" s="77" t="s">
        <v>61</v>
      </c>
      <c r="X656" s="133" t="s">
        <v>61</v>
      </c>
      <c r="Y656" s="77" t="s">
        <v>61</v>
      </c>
      <c r="Z656" s="133" t="s">
        <v>61</v>
      </c>
      <c r="AA656" s="77" t="s">
        <v>61</v>
      </c>
      <c r="AB656" s="133" t="s">
        <v>61</v>
      </c>
      <c r="AC656" t="s">
        <v>61</v>
      </c>
      <c r="AD656" s="52"/>
      <c r="AE656" s="58"/>
      <c r="AF656" s="58" t="s">
        <v>61</v>
      </c>
      <c r="AG656" s="58" t="s">
        <v>61</v>
      </c>
      <c r="AH656" s="1">
        <v>2017</v>
      </c>
      <c r="AK656" s="241" t="s">
        <v>150</v>
      </c>
    </row>
    <row r="657" spans="1:45" hidden="1">
      <c r="A657" t="s">
        <v>510</v>
      </c>
      <c r="B657" s="1">
        <v>0</v>
      </c>
      <c r="C657" s="5">
        <v>2017</v>
      </c>
      <c r="D657" s="240" t="s">
        <v>168</v>
      </c>
      <c r="E657" s="52" t="s">
        <v>61</v>
      </c>
      <c r="F657" s="442" t="s">
        <v>61</v>
      </c>
      <c r="G657" s="52" t="s">
        <v>61</v>
      </c>
      <c r="H657" s="241" t="s">
        <v>169</v>
      </c>
      <c r="I657" s="53" t="s">
        <v>61</v>
      </c>
      <c r="J657" s="52" t="s">
        <v>61</v>
      </c>
      <c r="K657" s="52" t="s">
        <v>61</v>
      </c>
      <c r="L657" s="52" t="s">
        <v>61</v>
      </c>
      <c r="M657" s="451" t="s">
        <v>61</v>
      </c>
      <c r="N657" s="52" t="s">
        <v>61</v>
      </c>
      <c r="O657" s="103" t="s">
        <v>61</v>
      </c>
      <c r="P657" s="241" t="s">
        <v>61</v>
      </c>
      <c r="Q657" s="451" t="s">
        <v>61</v>
      </c>
      <c r="R657" s="58" t="s">
        <v>61</v>
      </c>
      <c r="S657" s="52" t="s">
        <v>61</v>
      </c>
      <c r="T657" s="58" t="s">
        <v>61</v>
      </c>
      <c r="U657" s="52" t="s">
        <v>61</v>
      </c>
      <c r="V657" s="58" t="s">
        <v>61</v>
      </c>
      <c r="W657" s="77" t="s">
        <v>61</v>
      </c>
      <c r="X657" s="133" t="s">
        <v>61</v>
      </c>
      <c r="Y657" s="77" t="s">
        <v>61</v>
      </c>
      <c r="Z657" s="133" t="s">
        <v>61</v>
      </c>
      <c r="AA657" s="77" t="s">
        <v>61</v>
      </c>
      <c r="AB657" s="133" t="s">
        <v>61</v>
      </c>
      <c r="AC657" t="s">
        <v>61</v>
      </c>
      <c r="AD657" s="52"/>
      <c r="AE657" s="58"/>
      <c r="AF657" s="58" t="s">
        <v>61</v>
      </c>
      <c r="AG657" s="58" t="s">
        <v>61</v>
      </c>
      <c r="AH657" s="1">
        <v>2018</v>
      </c>
      <c r="AK657" s="241" t="s">
        <v>150</v>
      </c>
    </row>
    <row r="658" spans="1:45" hidden="1">
      <c r="A658" t="s">
        <v>510</v>
      </c>
      <c r="B658" s="1">
        <v>0</v>
      </c>
      <c r="C658" s="5">
        <v>2018</v>
      </c>
      <c r="D658" s="240" t="s">
        <v>168</v>
      </c>
      <c r="E658" s="52" t="s">
        <v>61</v>
      </c>
      <c r="F658" s="442" t="s">
        <v>61</v>
      </c>
      <c r="G658" s="52" t="s">
        <v>61</v>
      </c>
      <c r="H658" s="241" t="s">
        <v>169</v>
      </c>
      <c r="I658" s="53" t="s">
        <v>61</v>
      </c>
      <c r="J658" s="52" t="s">
        <v>61</v>
      </c>
      <c r="K658" s="52" t="s">
        <v>61</v>
      </c>
      <c r="L658" s="52" t="s">
        <v>61</v>
      </c>
      <c r="M658" s="451" t="s">
        <v>61</v>
      </c>
      <c r="N658" s="52" t="s">
        <v>61</v>
      </c>
      <c r="O658" s="103" t="s">
        <v>61</v>
      </c>
      <c r="P658" s="241" t="s">
        <v>61</v>
      </c>
      <c r="Q658" s="451" t="s">
        <v>61</v>
      </c>
      <c r="R658" s="58" t="s">
        <v>61</v>
      </c>
      <c r="S658" s="52" t="s">
        <v>61</v>
      </c>
      <c r="T658" s="58" t="s">
        <v>61</v>
      </c>
      <c r="U658" s="52" t="s">
        <v>61</v>
      </c>
      <c r="V658" s="58" t="s">
        <v>61</v>
      </c>
      <c r="W658" s="77" t="s">
        <v>61</v>
      </c>
      <c r="X658" s="133" t="s">
        <v>61</v>
      </c>
      <c r="Y658" s="77" t="s">
        <v>61</v>
      </c>
      <c r="Z658" s="133" t="s">
        <v>61</v>
      </c>
      <c r="AA658" s="77" t="s">
        <v>61</v>
      </c>
      <c r="AB658" s="133" t="s">
        <v>61</v>
      </c>
      <c r="AC658" t="s">
        <v>61</v>
      </c>
      <c r="AD658" s="52"/>
      <c r="AE658" s="58"/>
      <c r="AF658" s="58" t="s">
        <v>61</v>
      </c>
      <c r="AG658" s="58" t="s">
        <v>61</v>
      </c>
      <c r="AH658" s="1">
        <v>2019</v>
      </c>
      <c r="AK658" s="241" t="s">
        <v>150</v>
      </c>
    </row>
    <row r="659" spans="1:45" hidden="1">
      <c r="A659" t="s">
        <v>510</v>
      </c>
      <c r="B659" s="1">
        <v>0</v>
      </c>
      <c r="C659" s="5">
        <v>2019</v>
      </c>
      <c r="D659" s="240" t="s">
        <v>168</v>
      </c>
      <c r="E659" s="52" t="s">
        <v>61</v>
      </c>
      <c r="F659" s="442" t="s">
        <v>61</v>
      </c>
      <c r="G659" s="52" t="s">
        <v>61</v>
      </c>
      <c r="H659" s="241" t="s">
        <v>169</v>
      </c>
      <c r="I659" s="53" t="s">
        <v>61</v>
      </c>
      <c r="J659" s="52" t="s">
        <v>61</v>
      </c>
      <c r="K659" s="52" t="s">
        <v>61</v>
      </c>
      <c r="L659" s="52" t="s">
        <v>61</v>
      </c>
      <c r="M659" s="451" t="s">
        <v>61</v>
      </c>
      <c r="N659" s="52" t="s">
        <v>61</v>
      </c>
      <c r="O659" s="103" t="s">
        <v>61</v>
      </c>
      <c r="P659" s="241" t="s">
        <v>61</v>
      </c>
      <c r="Q659" s="451" t="s">
        <v>61</v>
      </c>
      <c r="R659" s="58" t="s">
        <v>61</v>
      </c>
      <c r="S659" s="52" t="s">
        <v>61</v>
      </c>
      <c r="T659" s="58" t="s">
        <v>61</v>
      </c>
      <c r="U659" s="52" t="s">
        <v>61</v>
      </c>
      <c r="V659" s="58" t="s">
        <v>61</v>
      </c>
      <c r="W659" s="77" t="s">
        <v>61</v>
      </c>
      <c r="X659" s="133" t="s">
        <v>61</v>
      </c>
      <c r="Y659" s="77" t="s">
        <v>61</v>
      </c>
      <c r="Z659" s="133" t="s">
        <v>61</v>
      </c>
      <c r="AA659" s="77" t="s">
        <v>61</v>
      </c>
      <c r="AB659" s="133" t="s">
        <v>61</v>
      </c>
      <c r="AC659" t="s">
        <v>61</v>
      </c>
      <c r="AD659" s="52"/>
      <c r="AE659" s="58"/>
      <c r="AF659" s="58" t="s">
        <v>61</v>
      </c>
      <c r="AG659" s="58" t="s">
        <v>61</v>
      </c>
      <c r="AH659" s="1">
        <v>2020</v>
      </c>
      <c r="AK659" s="241" t="s">
        <v>150</v>
      </c>
    </row>
    <row r="660" spans="1:45" hidden="1">
      <c r="A660" t="s">
        <v>510</v>
      </c>
      <c r="B660" s="1">
        <v>0</v>
      </c>
      <c r="C660" s="5">
        <v>2020</v>
      </c>
      <c r="D660" s="240" t="s">
        <v>168</v>
      </c>
      <c r="E660" s="52" t="s">
        <v>61</v>
      </c>
      <c r="F660" s="442" t="s">
        <v>61</v>
      </c>
      <c r="G660" s="52" t="s">
        <v>61</v>
      </c>
      <c r="H660" s="241" t="s">
        <v>169</v>
      </c>
      <c r="I660" s="53" t="s">
        <v>61</v>
      </c>
      <c r="J660" s="52" t="s">
        <v>61</v>
      </c>
      <c r="K660" s="52" t="s">
        <v>61</v>
      </c>
      <c r="L660" s="52" t="s">
        <v>61</v>
      </c>
      <c r="M660" s="451" t="s">
        <v>61</v>
      </c>
      <c r="N660" s="52" t="s">
        <v>61</v>
      </c>
      <c r="O660" s="103" t="s">
        <v>61</v>
      </c>
      <c r="P660" s="241" t="s">
        <v>61</v>
      </c>
      <c r="Q660" s="451" t="s">
        <v>61</v>
      </c>
      <c r="R660" s="58" t="s">
        <v>61</v>
      </c>
      <c r="S660" s="52" t="s">
        <v>61</v>
      </c>
      <c r="T660" s="58" t="s">
        <v>61</v>
      </c>
      <c r="U660" s="52" t="s">
        <v>61</v>
      </c>
      <c r="V660" s="58" t="s">
        <v>61</v>
      </c>
      <c r="W660" s="77" t="s">
        <v>61</v>
      </c>
      <c r="X660" s="133" t="s">
        <v>61</v>
      </c>
      <c r="Y660" s="77" t="s">
        <v>61</v>
      </c>
      <c r="Z660" s="133" t="s">
        <v>61</v>
      </c>
      <c r="AA660" s="77" t="s">
        <v>61</v>
      </c>
      <c r="AB660" s="133" t="s">
        <v>61</v>
      </c>
      <c r="AC660" t="s">
        <v>61</v>
      </c>
      <c r="AD660" s="52"/>
      <c r="AE660" s="58"/>
      <c r="AF660" s="58" t="s">
        <v>61</v>
      </c>
      <c r="AG660" s="58" t="s">
        <v>61</v>
      </c>
      <c r="AH660" s="1">
        <v>2021</v>
      </c>
      <c r="AK660" s="241" t="s">
        <v>150</v>
      </c>
    </row>
    <row r="661" spans="1:45" hidden="1">
      <c r="A661" t="s">
        <v>510</v>
      </c>
      <c r="B661" s="1">
        <v>0</v>
      </c>
      <c r="C661" s="5">
        <v>2021</v>
      </c>
      <c r="D661" s="240" t="s">
        <v>168</v>
      </c>
      <c r="E661" s="52" t="s">
        <v>61</v>
      </c>
      <c r="F661" s="442" t="s">
        <v>61</v>
      </c>
      <c r="G661" s="52" t="s">
        <v>61</v>
      </c>
      <c r="H661" s="241" t="s">
        <v>169</v>
      </c>
      <c r="I661" s="53" t="s">
        <v>61</v>
      </c>
      <c r="J661" s="52" t="s">
        <v>61</v>
      </c>
      <c r="K661" s="52" t="s">
        <v>61</v>
      </c>
      <c r="L661" s="52" t="s">
        <v>61</v>
      </c>
      <c r="M661" s="451" t="s">
        <v>61</v>
      </c>
      <c r="N661" s="52" t="s">
        <v>61</v>
      </c>
      <c r="O661" s="103" t="s">
        <v>61</v>
      </c>
      <c r="P661" s="241" t="s">
        <v>61</v>
      </c>
      <c r="Q661" s="451" t="s">
        <v>61</v>
      </c>
      <c r="R661" s="58" t="s">
        <v>61</v>
      </c>
      <c r="S661" s="52" t="s">
        <v>61</v>
      </c>
      <c r="T661" s="58" t="s">
        <v>61</v>
      </c>
      <c r="U661" s="52" t="s">
        <v>61</v>
      </c>
      <c r="V661" s="58" t="s">
        <v>61</v>
      </c>
      <c r="W661" s="77" t="s">
        <v>61</v>
      </c>
      <c r="X661" s="133" t="s">
        <v>61</v>
      </c>
      <c r="Y661" s="77" t="s">
        <v>61</v>
      </c>
      <c r="Z661" s="133" t="s">
        <v>61</v>
      </c>
      <c r="AA661" s="77" t="s">
        <v>61</v>
      </c>
      <c r="AB661" s="133" t="s">
        <v>61</v>
      </c>
      <c r="AC661" t="s">
        <v>61</v>
      </c>
      <c r="AD661" s="52"/>
      <c r="AE661" s="58"/>
      <c r="AF661" s="58" t="s">
        <v>61</v>
      </c>
      <c r="AG661" s="58" t="s">
        <v>61</v>
      </c>
      <c r="AH661" s="1">
        <v>2022</v>
      </c>
      <c r="AK661" s="241" t="s">
        <v>150</v>
      </c>
    </row>
    <row r="662" spans="1:45" s="11" customFormat="1" hidden="1">
      <c r="A662" s="11" t="s">
        <v>510</v>
      </c>
      <c r="B662" s="12">
        <v>0</v>
      </c>
      <c r="C662" s="4">
        <v>2022</v>
      </c>
      <c r="D662" s="867" t="s">
        <v>168</v>
      </c>
      <c r="E662" s="96" t="s">
        <v>61</v>
      </c>
      <c r="F662" s="671" t="s">
        <v>61</v>
      </c>
      <c r="G662" s="96" t="s">
        <v>61</v>
      </c>
      <c r="H662" s="868" t="s">
        <v>169</v>
      </c>
      <c r="I662" s="55" t="s">
        <v>61</v>
      </c>
      <c r="J662" s="96" t="s">
        <v>61</v>
      </c>
      <c r="K662" s="96" t="s">
        <v>61</v>
      </c>
      <c r="L662" s="96" t="s">
        <v>61</v>
      </c>
      <c r="M662" s="869" t="s">
        <v>61</v>
      </c>
      <c r="N662" s="96" t="s">
        <v>61</v>
      </c>
      <c r="O662" s="870" t="s">
        <v>61</v>
      </c>
      <c r="P662" s="868" t="s">
        <v>61</v>
      </c>
      <c r="Q662" s="869" t="s">
        <v>61</v>
      </c>
      <c r="R662" s="95" t="s">
        <v>61</v>
      </c>
      <c r="S662" s="96" t="s">
        <v>61</v>
      </c>
      <c r="T662" s="95" t="s">
        <v>61</v>
      </c>
      <c r="U662" s="96" t="s">
        <v>61</v>
      </c>
      <c r="V662" s="95" t="s">
        <v>61</v>
      </c>
      <c r="W662" s="694" t="s">
        <v>61</v>
      </c>
      <c r="X662" s="674" t="s">
        <v>61</v>
      </c>
      <c r="Y662" s="694" t="s">
        <v>61</v>
      </c>
      <c r="Z662" s="674" t="s">
        <v>61</v>
      </c>
      <c r="AA662" s="694" t="s">
        <v>61</v>
      </c>
      <c r="AB662" s="674" t="s">
        <v>61</v>
      </c>
      <c r="AC662" s="11" t="s">
        <v>61</v>
      </c>
      <c r="AD662" s="96"/>
      <c r="AE662" s="95"/>
      <c r="AF662" s="95" t="s">
        <v>61</v>
      </c>
      <c r="AG662" s="95" t="s">
        <v>61</v>
      </c>
      <c r="AH662" s="12">
        <v>2023</v>
      </c>
      <c r="AI662" s="95"/>
      <c r="AJ662" s="95"/>
      <c r="AK662" s="868" t="s">
        <v>150</v>
      </c>
      <c r="AL662" s="12"/>
      <c r="AM662" s="12"/>
      <c r="AN662" s="12"/>
      <c r="AO662" s="12"/>
      <c r="AQ662" s="12"/>
      <c r="AS662" s="12"/>
    </row>
    <row r="663" spans="1:45" hidden="1">
      <c r="A663" t="s">
        <v>511</v>
      </c>
      <c r="B663" s="1">
        <v>0</v>
      </c>
      <c r="C663" s="5">
        <v>2016</v>
      </c>
      <c r="D663" s="240" t="s">
        <v>168</v>
      </c>
      <c r="E663" s="52" t="s">
        <v>61</v>
      </c>
      <c r="F663" s="442" t="s">
        <v>61</v>
      </c>
      <c r="G663" s="52" t="s">
        <v>61</v>
      </c>
      <c r="H663" s="241" t="s">
        <v>169</v>
      </c>
      <c r="I663" s="53" t="s">
        <v>61</v>
      </c>
      <c r="J663" s="52" t="s">
        <v>61</v>
      </c>
      <c r="K663" s="52" t="s">
        <v>61</v>
      </c>
      <c r="L663" s="52" t="s">
        <v>61</v>
      </c>
      <c r="M663" s="451" t="s">
        <v>61</v>
      </c>
      <c r="N663" s="52" t="s">
        <v>61</v>
      </c>
      <c r="O663" s="103" t="s">
        <v>61</v>
      </c>
      <c r="P663" s="241" t="s">
        <v>61</v>
      </c>
      <c r="Q663" s="451" t="s">
        <v>61</v>
      </c>
      <c r="R663" s="58" t="s">
        <v>61</v>
      </c>
      <c r="S663" s="52" t="s">
        <v>61</v>
      </c>
      <c r="T663" s="58" t="s">
        <v>61</v>
      </c>
      <c r="U663" s="52" t="s">
        <v>61</v>
      </c>
      <c r="V663" s="58" t="s">
        <v>61</v>
      </c>
      <c r="W663" s="77" t="s">
        <v>61</v>
      </c>
      <c r="X663" s="133" t="s">
        <v>61</v>
      </c>
      <c r="Y663" s="77" t="s">
        <v>61</v>
      </c>
      <c r="Z663" s="133" t="s">
        <v>61</v>
      </c>
      <c r="AA663" s="77" t="s">
        <v>61</v>
      </c>
      <c r="AB663" s="133" t="s">
        <v>61</v>
      </c>
      <c r="AC663" t="s">
        <v>61</v>
      </c>
      <c r="AD663" s="52"/>
      <c r="AE663" s="58"/>
      <c r="AF663" s="58" t="s">
        <v>61</v>
      </c>
      <c r="AG663" s="58" t="s">
        <v>61</v>
      </c>
      <c r="AH663" s="1">
        <v>2017</v>
      </c>
      <c r="AK663" s="241" t="s">
        <v>150</v>
      </c>
    </row>
    <row r="664" spans="1:45" hidden="1">
      <c r="A664" t="s">
        <v>511</v>
      </c>
      <c r="B664" s="1">
        <v>0</v>
      </c>
      <c r="C664" s="5">
        <v>2017</v>
      </c>
      <c r="D664" s="240" t="s">
        <v>168</v>
      </c>
      <c r="E664" s="52" t="s">
        <v>61</v>
      </c>
      <c r="F664" s="442" t="s">
        <v>61</v>
      </c>
      <c r="G664" s="52" t="s">
        <v>61</v>
      </c>
      <c r="H664" s="241" t="s">
        <v>169</v>
      </c>
      <c r="I664" s="53" t="s">
        <v>61</v>
      </c>
      <c r="J664" s="52" t="s">
        <v>61</v>
      </c>
      <c r="K664" s="52" t="s">
        <v>61</v>
      </c>
      <c r="L664" s="52" t="s">
        <v>61</v>
      </c>
      <c r="M664" s="451" t="s">
        <v>61</v>
      </c>
      <c r="N664" s="52" t="s">
        <v>61</v>
      </c>
      <c r="O664" s="103" t="s">
        <v>61</v>
      </c>
      <c r="P664" s="241" t="s">
        <v>61</v>
      </c>
      <c r="Q664" s="451" t="s">
        <v>61</v>
      </c>
      <c r="R664" s="58" t="s">
        <v>61</v>
      </c>
      <c r="S664" s="52" t="s">
        <v>61</v>
      </c>
      <c r="T664" s="58" t="s">
        <v>61</v>
      </c>
      <c r="U664" s="52" t="s">
        <v>61</v>
      </c>
      <c r="V664" s="58" t="s">
        <v>61</v>
      </c>
      <c r="W664" s="77" t="s">
        <v>61</v>
      </c>
      <c r="X664" s="133" t="s">
        <v>61</v>
      </c>
      <c r="Y664" s="77" t="s">
        <v>61</v>
      </c>
      <c r="Z664" s="133" t="s">
        <v>61</v>
      </c>
      <c r="AA664" s="77" t="s">
        <v>61</v>
      </c>
      <c r="AB664" s="133" t="s">
        <v>61</v>
      </c>
      <c r="AC664" t="s">
        <v>61</v>
      </c>
      <c r="AD664" s="52"/>
      <c r="AE664" s="58"/>
      <c r="AF664" s="58" t="s">
        <v>61</v>
      </c>
      <c r="AG664" s="58" t="s">
        <v>61</v>
      </c>
      <c r="AH664" s="1">
        <v>2018</v>
      </c>
      <c r="AK664" s="241" t="s">
        <v>150</v>
      </c>
    </row>
    <row r="665" spans="1:45" hidden="1">
      <c r="A665" t="s">
        <v>511</v>
      </c>
      <c r="B665" s="1">
        <v>0</v>
      </c>
      <c r="C665" s="5">
        <v>2018</v>
      </c>
      <c r="D665" s="240" t="s">
        <v>168</v>
      </c>
      <c r="E665" s="52" t="s">
        <v>61</v>
      </c>
      <c r="F665" s="442" t="s">
        <v>61</v>
      </c>
      <c r="G665" s="52" t="s">
        <v>61</v>
      </c>
      <c r="H665" s="241" t="s">
        <v>169</v>
      </c>
      <c r="I665" s="53" t="s">
        <v>61</v>
      </c>
      <c r="J665" s="52" t="s">
        <v>61</v>
      </c>
      <c r="K665" s="52" t="s">
        <v>61</v>
      </c>
      <c r="L665" s="52" t="s">
        <v>61</v>
      </c>
      <c r="M665" s="451" t="s">
        <v>61</v>
      </c>
      <c r="N665" s="52" t="s">
        <v>61</v>
      </c>
      <c r="O665" s="103" t="s">
        <v>61</v>
      </c>
      <c r="P665" s="241" t="s">
        <v>61</v>
      </c>
      <c r="Q665" s="451" t="s">
        <v>61</v>
      </c>
      <c r="R665" s="58" t="s">
        <v>61</v>
      </c>
      <c r="S665" s="52" t="s">
        <v>61</v>
      </c>
      <c r="T665" s="58" t="s">
        <v>61</v>
      </c>
      <c r="U665" s="52" t="s">
        <v>61</v>
      </c>
      <c r="V665" s="58" t="s">
        <v>61</v>
      </c>
      <c r="W665" s="77" t="s">
        <v>61</v>
      </c>
      <c r="X665" s="133" t="s">
        <v>61</v>
      </c>
      <c r="Y665" s="77" t="s">
        <v>61</v>
      </c>
      <c r="Z665" s="133" t="s">
        <v>61</v>
      </c>
      <c r="AA665" s="77" t="s">
        <v>61</v>
      </c>
      <c r="AB665" s="133" t="s">
        <v>61</v>
      </c>
      <c r="AC665" t="s">
        <v>61</v>
      </c>
      <c r="AD665" s="52"/>
      <c r="AE665" s="58"/>
      <c r="AF665" s="58" t="s">
        <v>61</v>
      </c>
      <c r="AG665" s="58" t="s">
        <v>61</v>
      </c>
      <c r="AH665" s="1">
        <v>2019</v>
      </c>
      <c r="AK665" s="241" t="s">
        <v>150</v>
      </c>
    </row>
    <row r="666" spans="1:45" hidden="1">
      <c r="A666" t="s">
        <v>511</v>
      </c>
      <c r="B666" s="1">
        <v>0</v>
      </c>
      <c r="C666" s="5">
        <v>2019</v>
      </c>
      <c r="D666" s="240" t="s">
        <v>168</v>
      </c>
      <c r="E666" s="52" t="s">
        <v>61</v>
      </c>
      <c r="F666" s="442" t="s">
        <v>61</v>
      </c>
      <c r="G666" s="52" t="s">
        <v>61</v>
      </c>
      <c r="H666" s="241" t="s">
        <v>169</v>
      </c>
      <c r="I666" s="53" t="s">
        <v>61</v>
      </c>
      <c r="J666" s="52" t="s">
        <v>61</v>
      </c>
      <c r="K666" s="52" t="s">
        <v>61</v>
      </c>
      <c r="L666" s="52" t="s">
        <v>61</v>
      </c>
      <c r="M666" s="451" t="s">
        <v>61</v>
      </c>
      <c r="N666" s="52" t="s">
        <v>61</v>
      </c>
      <c r="O666" s="103" t="s">
        <v>61</v>
      </c>
      <c r="P666" s="241" t="s">
        <v>61</v>
      </c>
      <c r="Q666" s="451" t="s">
        <v>61</v>
      </c>
      <c r="R666" s="58" t="s">
        <v>61</v>
      </c>
      <c r="S666" s="52" t="s">
        <v>61</v>
      </c>
      <c r="T666" s="58" t="s">
        <v>61</v>
      </c>
      <c r="U666" s="52" t="s">
        <v>61</v>
      </c>
      <c r="V666" s="58" t="s">
        <v>61</v>
      </c>
      <c r="W666" s="77" t="s">
        <v>61</v>
      </c>
      <c r="X666" s="133" t="s">
        <v>61</v>
      </c>
      <c r="Y666" s="77" t="s">
        <v>61</v>
      </c>
      <c r="Z666" s="133" t="s">
        <v>61</v>
      </c>
      <c r="AA666" s="77" t="s">
        <v>61</v>
      </c>
      <c r="AB666" s="133" t="s">
        <v>61</v>
      </c>
      <c r="AC666" t="s">
        <v>61</v>
      </c>
      <c r="AD666" s="52"/>
      <c r="AE666" s="58"/>
      <c r="AF666" s="58" t="s">
        <v>61</v>
      </c>
      <c r="AG666" s="58" t="s">
        <v>61</v>
      </c>
      <c r="AH666" s="1">
        <v>2020</v>
      </c>
      <c r="AK666" s="241" t="s">
        <v>150</v>
      </c>
    </row>
    <row r="667" spans="1:45" hidden="1">
      <c r="A667" t="s">
        <v>511</v>
      </c>
      <c r="B667" s="1">
        <v>0</v>
      </c>
      <c r="C667" s="5">
        <v>2020</v>
      </c>
      <c r="D667" s="240" t="s">
        <v>168</v>
      </c>
      <c r="E667" s="52" t="s">
        <v>61</v>
      </c>
      <c r="F667" s="442" t="s">
        <v>61</v>
      </c>
      <c r="G667" s="52" t="s">
        <v>61</v>
      </c>
      <c r="H667" s="241" t="s">
        <v>169</v>
      </c>
      <c r="I667" s="53" t="s">
        <v>61</v>
      </c>
      <c r="J667" s="52" t="s">
        <v>61</v>
      </c>
      <c r="K667" s="52" t="s">
        <v>61</v>
      </c>
      <c r="L667" s="52" t="s">
        <v>61</v>
      </c>
      <c r="M667" s="451" t="s">
        <v>61</v>
      </c>
      <c r="N667" s="52" t="s">
        <v>61</v>
      </c>
      <c r="O667" s="103" t="s">
        <v>61</v>
      </c>
      <c r="P667" s="241" t="s">
        <v>61</v>
      </c>
      <c r="Q667" s="451" t="s">
        <v>61</v>
      </c>
      <c r="R667" s="58" t="s">
        <v>61</v>
      </c>
      <c r="S667" s="52" t="s">
        <v>61</v>
      </c>
      <c r="T667" s="58" t="s">
        <v>61</v>
      </c>
      <c r="U667" s="52" t="s">
        <v>61</v>
      </c>
      <c r="V667" s="58" t="s">
        <v>61</v>
      </c>
      <c r="W667" s="77" t="s">
        <v>61</v>
      </c>
      <c r="X667" s="133" t="s">
        <v>61</v>
      </c>
      <c r="Y667" s="77" t="s">
        <v>61</v>
      </c>
      <c r="Z667" s="133" t="s">
        <v>61</v>
      </c>
      <c r="AA667" s="77" t="s">
        <v>61</v>
      </c>
      <c r="AB667" s="133" t="s">
        <v>61</v>
      </c>
      <c r="AC667" t="s">
        <v>61</v>
      </c>
      <c r="AD667" s="52"/>
      <c r="AE667" s="58"/>
      <c r="AF667" s="58" t="s">
        <v>61</v>
      </c>
      <c r="AG667" s="58" t="s">
        <v>61</v>
      </c>
      <c r="AH667" s="1">
        <v>2021</v>
      </c>
      <c r="AK667" s="241" t="s">
        <v>150</v>
      </c>
    </row>
    <row r="668" spans="1:45" hidden="1">
      <c r="A668" t="s">
        <v>511</v>
      </c>
      <c r="B668" s="1">
        <v>0</v>
      </c>
      <c r="C668" s="5">
        <v>2021</v>
      </c>
      <c r="D668" s="240" t="s">
        <v>168</v>
      </c>
      <c r="E668" s="52" t="s">
        <v>61</v>
      </c>
      <c r="F668" s="442" t="s">
        <v>61</v>
      </c>
      <c r="G668" s="52" t="s">
        <v>61</v>
      </c>
      <c r="H668" s="241" t="s">
        <v>169</v>
      </c>
      <c r="I668" s="53" t="s">
        <v>61</v>
      </c>
      <c r="J668" s="52" t="s">
        <v>61</v>
      </c>
      <c r="K668" s="52" t="s">
        <v>61</v>
      </c>
      <c r="L668" s="52" t="s">
        <v>61</v>
      </c>
      <c r="M668" s="451" t="s">
        <v>61</v>
      </c>
      <c r="N668" s="52" t="s">
        <v>61</v>
      </c>
      <c r="O668" s="103" t="s">
        <v>61</v>
      </c>
      <c r="P668" s="241" t="s">
        <v>61</v>
      </c>
      <c r="Q668" s="451" t="s">
        <v>61</v>
      </c>
      <c r="R668" s="58" t="s">
        <v>61</v>
      </c>
      <c r="S668" s="52" t="s">
        <v>61</v>
      </c>
      <c r="T668" s="58" t="s">
        <v>61</v>
      </c>
      <c r="U668" s="52" t="s">
        <v>61</v>
      </c>
      <c r="V668" s="58" t="s">
        <v>61</v>
      </c>
      <c r="W668" s="77" t="s">
        <v>61</v>
      </c>
      <c r="X668" s="133" t="s">
        <v>61</v>
      </c>
      <c r="Y668" s="77" t="s">
        <v>61</v>
      </c>
      <c r="Z668" s="133" t="s">
        <v>61</v>
      </c>
      <c r="AA668" s="77" t="s">
        <v>61</v>
      </c>
      <c r="AB668" s="133" t="s">
        <v>61</v>
      </c>
      <c r="AC668" t="s">
        <v>61</v>
      </c>
      <c r="AD668" s="52"/>
      <c r="AE668" s="58"/>
      <c r="AF668" s="58" t="s">
        <v>61</v>
      </c>
      <c r="AG668" s="58" t="s">
        <v>61</v>
      </c>
      <c r="AH668" s="1">
        <v>2022</v>
      </c>
      <c r="AK668" s="241" t="s">
        <v>150</v>
      </c>
    </row>
    <row r="669" spans="1:45" s="11" customFormat="1" hidden="1">
      <c r="A669" s="11" t="s">
        <v>511</v>
      </c>
      <c r="B669" s="12">
        <v>0</v>
      </c>
      <c r="C669" s="4">
        <v>2022</v>
      </c>
      <c r="D669" s="867" t="s">
        <v>168</v>
      </c>
      <c r="E669" s="96" t="s">
        <v>61</v>
      </c>
      <c r="F669" s="671" t="s">
        <v>61</v>
      </c>
      <c r="G669" s="96" t="s">
        <v>61</v>
      </c>
      <c r="H669" s="868" t="s">
        <v>169</v>
      </c>
      <c r="I669" s="55" t="s">
        <v>61</v>
      </c>
      <c r="J669" s="96" t="s">
        <v>61</v>
      </c>
      <c r="K669" s="96" t="s">
        <v>61</v>
      </c>
      <c r="L669" s="96" t="s">
        <v>61</v>
      </c>
      <c r="M669" s="869" t="s">
        <v>61</v>
      </c>
      <c r="N669" s="96" t="s">
        <v>61</v>
      </c>
      <c r="O669" s="870" t="s">
        <v>61</v>
      </c>
      <c r="P669" s="868" t="s">
        <v>61</v>
      </c>
      <c r="Q669" s="869" t="s">
        <v>61</v>
      </c>
      <c r="R669" s="95" t="s">
        <v>61</v>
      </c>
      <c r="S669" s="96" t="s">
        <v>61</v>
      </c>
      <c r="T669" s="95" t="s">
        <v>61</v>
      </c>
      <c r="U669" s="96" t="s">
        <v>61</v>
      </c>
      <c r="V669" s="95" t="s">
        <v>61</v>
      </c>
      <c r="W669" s="694" t="s">
        <v>61</v>
      </c>
      <c r="X669" s="674" t="s">
        <v>61</v>
      </c>
      <c r="Y669" s="694" t="s">
        <v>61</v>
      </c>
      <c r="Z669" s="674" t="s">
        <v>61</v>
      </c>
      <c r="AA669" s="694" t="s">
        <v>61</v>
      </c>
      <c r="AB669" s="674" t="s">
        <v>61</v>
      </c>
      <c r="AC669" s="11" t="s">
        <v>61</v>
      </c>
      <c r="AD669" s="96"/>
      <c r="AE669" s="95"/>
      <c r="AF669" s="95" t="s">
        <v>61</v>
      </c>
      <c r="AG669" s="95" t="s">
        <v>61</v>
      </c>
      <c r="AH669" s="12">
        <v>2023</v>
      </c>
      <c r="AI669" s="95"/>
      <c r="AJ669" s="95"/>
      <c r="AK669" s="868" t="s">
        <v>150</v>
      </c>
      <c r="AL669" s="12"/>
      <c r="AM669" s="12"/>
      <c r="AN669" s="12"/>
      <c r="AO669" s="12"/>
      <c r="AQ669" s="12"/>
      <c r="AS669" s="12"/>
    </row>
    <row r="670" spans="1:45" hidden="1">
      <c r="A670" s="52" t="s">
        <v>31</v>
      </c>
      <c r="B670" s="58" t="s">
        <v>180</v>
      </c>
      <c r="C670" s="51">
        <v>2016</v>
      </c>
      <c r="D670" s="240" t="s">
        <v>142</v>
      </c>
      <c r="E670" s="52" t="s">
        <v>142</v>
      </c>
      <c r="F670" s="442" t="s">
        <v>142</v>
      </c>
      <c r="G670" s="52" t="s">
        <v>143</v>
      </c>
      <c r="H670" s="241" t="s">
        <v>144</v>
      </c>
      <c r="I670" s="53" t="s">
        <v>145</v>
      </c>
      <c r="J670" s="52"/>
      <c r="K670" s="52"/>
      <c r="L670" s="158">
        <v>42583</v>
      </c>
      <c r="M670" s="73">
        <v>26423623</v>
      </c>
      <c r="N670" s="59">
        <v>12451985</v>
      </c>
      <c r="O670" s="61">
        <v>0.47124442397622762</v>
      </c>
      <c r="P670" s="241" t="s">
        <v>512</v>
      </c>
      <c r="Q670" s="485">
        <v>1910536</v>
      </c>
      <c r="R670" s="63">
        <v>0.15343224393540467</v>
      </c>
      <c r="S670" s="73">
        <v>6378607</v>
      </c>
      <c r="T670" s="63">
        <v>0.51225623866395598</v>
      </c>
      <c r="U670" s="73">
        <v>4162842</v>
      </c>
      <c r="V670" s="63">
        <v>0.33431151740063936</v>
      </c>
      <c r="W670" s="77">
        <v>1501172</v>
      </c>
      <c r="X670" s="133">
        <v>0.1205568429451208</v>
      </c>
      <c r="Y670" s="77">
        <v>409364</v>
      </c>
      <c r="Z670" s="133">
        <v>3.2875400990283882E-2</v>
      </c>
      <c r="AA670" s="77">
        <v>0</v>
      </c>
      <c r="AB670" s="133">
        <v>0</v>
      </c>
      <c r="AC670" t="s">
        <v>185</v>
      </c>
      <c r="AD670" s="442"/>
      <c r="AE670" s="241"/>
      <c r="AF670" s="58" t="s">
        <v>149</v>
      </c>
      <c r="AG670" s="63"/>
      <c r="AH670" s="863">
        <v>2017</v>
      </c>
      <c r="AI670" s="58"/>
      <c r="AJ670" s="58"/>
      <c r="AK670" s="241" t="s">
        <v>150</v>
      </c>
      <c r="AL670" s="1">
        <v>1</v>
      </c>
      <c r="AM670" s="1">
        <f>VLOOKUP(A670,'CH1 graphs'!$G$1:$H$49,2,FALSE)</f>
        <v>1</v>
      </c>
      <c r="AN670" s="1">
        <f>VLOOKUP(A670,'CH1 graphs'!$K$2:$L$23,2,FALSE)</f>
        <v>1</v>
      </c>
    </row>
    <row r="671" spans="1:45" hidden="1">
      <c r="A671" s="52" t="s">
        <v>31</v>
      </c>
      <c r="B671" s="58" t="s">
        <v>180</v>
      </c>
      <c r="C671" s="51">
        <v>2017</v>
      </c>
      <c r="D671" s="240" t="s">
        <v>142</v>
      </c>
      <c r="E671" s="52" t="s">
        <v>142</v>
      </c>
      <c r="F671" s="442" t="s">
        <v>142</v>
      </c>
      <c r="G671" s="52" t="s">
        <v>143</v>
      </c>
      <c r="H671" s="241" t="s">
        <v>144</v>
      </c>
      <c r="I671" s="53" t="s">
        <v>145</v>
      </c>
      <c r="J671" s="52"/>
      <c r="K671" s="52"/>
      <c r="L671" s="158">
        <v>42583</v>
      </c>
      <c r="M671" s="73">
        <v>26423623</v>
      </c>
      <c r="N671" s="60">
        <v>12451986</v>
      </c>
      <c r="O671" s="67">
        <v>0.47</v>
      </c>
      <c r="P671" s="241" t="s">
        <v>362</v>
      </c>
      <c r="Q671" s="485">
        <v>3149619</v>
      </c>
      <c r="R671" s="63">
        <v>0.25294109710691931</v>
      </c>
      <c r="S671" s="73">
        <v>5734826</v>
      </c>
      <c r="T671" s="63">
        <v>0.46055512751138655</v>
      </c>
      <c r="U671" s="73">
        <v>3574333</v>
      </c>
      <c r="V671" s="63">
        <v>0.28704923054041337</v>
      </c>
      <c r="W671" s="77">
        <v>2193568</v>
      </c>
      <c r="X671" s="133">
        <v>0.17616209976464797</v>
      </c>
      <c r="Y671" s="77">
        <v>956051</v>
      </c>
      <c r="Z671" s="133">
        <v>7.6778997342271352E-2</v>
      </c>
      <c r="AA671" s="77">
        <v>0</v>
      </c>
      <c r="AB671" s="133">
        <v>0</v>
      </c>
      <c r="AC671" t="s">
        <v>185</v>
      </c>
      <c r="AD671" s="442"/>
      <c r="AE671" s="241"/>
      <c r="AF671" s="58" t="s">
        <v>149</v>
      </c>
      <c r="AG671" s="63"/>
      <c r="AH671" s="58">
        <v>2018</v>
      </c>
      <c r="AI671" s="58"/>
      <c r="AJ671" s="58"/>
      <c r="AK671" s="241" t="s">
        <v>150</v>
      </c>
      <c r="AL671" s="1">
        <v>1</v>
      </c>
      <c r="AM671" s="1">
        <f>VLOOKUP(A671,'CH1 graphs'!$G$1:$H$49,2,FALSE)</f>
        <v>1</v>
      </c>
      <c r="AN671" s="1">
        <f>VLOOKUP(A671,'CH1 graphs'!$K$2:$L$23,2,FALSE)</f>
        <v>1</v>
      </c>
    </row>
    <row r="672" spans="1:45" hidden="1">
      <c r="A672" s="52" t="s">
        <v>31</v>
      </c>
      <c r="B672" s="58" t="s">
        <v>180</v>
      </c>
      <c r="C672" s="51">
        <v>2018</v>
      </c>
      <c r="D672" s="240" t="s">
        <v>142</v>
      </c>
      <c r="E672" s="52" t="s">
        <v>142</v>
      </c>
      <c r="F672" s="442" t="s">
        <v>142</v>
      </c>
      <c r="G672" s="52" t="s">
        <v>143</v>
      </c>
      <c r="H672" s="241" t="s">
        <v>144</v>
      </c>
      <c r="I672" s="53" t="s">
        <v>145</v>
      </c>
      <c r="J672" s="52"/>
      <c r="K672" s="52"/>
      <c r="L672" s="158">
        <v>43374</v>
      </c>
      <c r="M672" s="437">
        <v>30528673</v>
      </c>
      <c r="N672" s="60">
        <v>28785007</v>
      </c>
      <c r="O672" s="61">
        <v>0.94</v>
      </c>
      <c r="P672" s="241" t="s">
        <v>513</v>
      </c>
      <c r="Q672" s="73">
        <v>1780512</v>
      </c>
      <c r="R672" s="63">
        <v>6.1855534723337047E-2</v>
      </c>
      <c r="S672" s="73">
        <v>19166532</v>
      </c>
      <c r="T672" s="63">
        <v>0.66585121900439348</v>
      </c>
      <c r="U672" s="73">
        <v>7837963</v>
      </c>
      <c r="V672" s="63">
        <v>0.27229324627226947</v>
      </c>
      <c r="W672" s="77">
        <v>1333847</v>
      </c>
      <c r="X672" s="133">
        <v>4.6338255189585328E-2</v>
      </c>
      <c r="Y672" s="77">
        <v>446665</v>
      </c>
      <c r="Z672" s="133">
        <v>1.551727953375172E-2</v>
      </c>
      <c r="AA672" s="77">
        <v>0</v>
      </c>
      <c r="AB672" s="133">
        <v>0</v>
      </c>
      <c r="AC672" t="s">
        <v>185</v>
      </c>
      <c r="AD672" s="442"/>
      <c r="AE672" s="241"/>
      <c r="AF672" s="58" t="s">
        <v>149</v>
      </c>
      <c r="AG672" s="63"/>
      <c r="AH672" s="58">
        <v>2019</v>
      </c>
      <c r="AI672" s="58"/>
      <c r="AJ672" s="58"/>
      <c r="AK672" s="241" t="s">
        <v>150</v>
      </c>
      <c r="AL672" s="1">
        <v>1</v>
      </c>
      <c r="AM672" s="1">
        <f>VLOOKUP(A672,'CH1 graphs'!$G$1:$H$49,2,FALSE)</f>
        <v>1</v>
      </c>
      <c r="AN672" s="1">
        <f>VLOOKUP(A672,'CH1 graphs'!$K$2:$L$23,2,FALSE)</f>
        <v>1</v>
      </c>
    </row>
    <row r="673" spans="1:45" hidden="1">
      <c r="A673" s="52" t="s">
        <v>31</v>
      </c>
      <c r="B673" s="58" t="s">
        <v>180</v>
      </c>
      <c r="C673" s="51">
        <v>2019</v>
      </c>
      <c r="D673" s="240" t="s">
        <v>142</v>
      </c>
      <c r="E673" s="52" t="s">
        <v>142</v>
      </c>
      <c r="F673" s="442" t="s">
        <v>142</v>
      </c>
      <c r="G673" s="52" t="s">
        <v>143</v>
      </c>
      <c r="H673" s="241" t="s">
        <v>144</v>
      </c>
      <c r="I673" s="53" t="s">
        <v>145</v>
      </c>
      <c r="J673" s="52"/>
      <c r="K673" s="52"/>
      <c r="L673" s="158">
        <v>43617</v>
      </c>
      <c r="M673" s="73">
        <v>27909798</v>
      </c>
      <c r="N673" s="60">
        <v>4983961</v>
      </c>
      <c r="O673" s="61">
        <f>N673/M673</f>
        <v>0.17857388290664089</v>
      </c>
      <c r="P673" s="241" t="s">
        <v>188</v>
      </c>
      <c r="Q673" s="73">
        <v>1689408</v>
      </c>
      <c r="R673" s="63">
        <v>0.34</v>
      </c>
      <c r="S673" s="73">
        <v>1693964</v>
      </c>
      <c r="T673" s="63">
        <v>0.33988307693418951</v>
      </c>
      <c r="U673" s="73">
        <v>1600589</v>
      </c>
      <c r="V673" s="63">
        <v>0.32</v>
      </c>
      <c r="W673" s="77">
        <v>1424615</v>
      </c>
      <c r="X673" s="133">
        <v>0.28999999999999998</v>
      </c>
      <c r="Y673" s="77">
        <v>264793</v>
      </c>
      <c r="Z673" s="133">
        <v>0.05</v>
      </c>
      <c r="AA673" s="77">
        <v>0</v>
      </c>
      <c r="AB673" s="133">
        <v>0</v>
      </c>
      <c r="AC673" t="s">
        <v>185</v>
      </c>
      <c r="AD673" s="442"/>
      <c r="AE673" s="241"/>
      <c r="AF673" s="58" t="s">
        <v>149</v>
      </c>
      <c r="AG673" s="63" t="s">
        <v>142</v>
      </c>
      <c r="AH673" s="58">
        <v>2020</v>
      </c>
      <c r="AI673" s="58"/>
      <c r="AJ673" s="58" t="s">
        <v>514</v>
      </c>
      <c r="AK673" s="241" t="s">
        <v>150</v>
      </c>
      <c r="AL673" s="1">
        <v>1</v>
      </c>
      <c r="AM673" s="1">
        <f>VLOOKUP(A673,'CH1 graphs'!$G$1:$H$49,2,FALSE)</f>
        <v>1</v>
      </c>
      <c r="AN673" s="1">
        <f>VLOOKUP(A673,'CH1 graphs'!$K$2:$L$23,2,FALSE)</f>
        <v>1</v>
      </c>
    </row>
    <row r="674" spans="1:45" hidden="1">
      <c r="A674" s="52" t="s">
        <v>31</v>
      </c>
      <c r="B674" s="58" t="s">
        <v>180</v>
      </c>
      <c r="C674" s="51">
        <v>2020</v>
      </c>
      <c r="D674" s="240" t="s">
        <v>142</v>
      </c>
      <c r="E674" s="52" t="s">
        <v>142</v>
      </c>
      <c r="F674" s="442" t="s">
        <v>142</v>
      </c>
      <c r="G674" s="52" t="s">
        <v>143</v>
      </c>
      <c r="H674" s="241" t="s">
        <v>144</v>
      </c>
      <c r="I674" s="53" t="s">
        <v>145</v>
      </c>
      <c r="J674" s="52"/>
      <c r="K674" s="52"/>
      <c r="L674" s="158">
        <v>44105</v>
      </c>
      <c r="M674" s="73">
        <v>30066648</v>
      </c>
      <c r="N674" s="59">
        <v>18143069</v>
      </c>
      <c r="O674" s="61">
        <v>0.60342839015509808</v>
      </c>
      <c r="P674" s="241" t="s">
        <v>515</v>
      </c>
      <c r="Q674" s="73">
        <v>2674922</v>
      </c>
      <c r="R674" s="179">
        <v>0.15</v>
      </c>
      <c r="S674" s="73">
        <v>6695577</v>
      </c>
      <c r="T674" s="63">
        <v>0.36904324180214493</v>
      </c>
      <c r="U674" s="73">
        <v>8772570</v>
      </c>
      <c r="V674" s="63">
        <v>0.48</v>
      </c>
      <c r="W674" s="77">
        <v>2368993</v>
      </c>
      <c r="X674" s="133">
        <v>0.13</v>
      </c>
      <c r="Y674" s="77">
        <v>305929</v>
      </c>
      <c r="Z674" s="133">
        <v>0.02</v>
      </c>
      <c r="AA674" s="77">
        <v>0</v>
      </c>
      <c r="AB674" s="133">
        <v>0</v>
      </c>
      <c r="AC674" t="s">
        <v>161</v>
      </c>
      <c r="AD674" s="52"/>
      <c r="AE674" s="58"/>
      <c r="AF674" s="58" t="s">
        <v>149</v>
      </c>
      <c r="AG674" s="58"/>
      <c r="AH674" s="58">
        <v>2021</v>
      </c>
      <c r="AI674" s="58"/>
      <c r="AJ674" s="58" t="s">
        <v>516</v>
      </c>
      <c r="AK674" s="241" t="s">
        <v>150</v>
      </c>
      <c r="AL674" s="1">
        <v>1</v>
      </c>
      <c r="AM674" s="1">
        <f>VLOOKUP(A674,'CH1 graphs'!$G$1:$H$49,2,FALSE)</f>
        <v>1</v>
      </c>
      <c r="AN674" s="1">
        <f>VLOOKUP(A674,'CH1 graphs'!$K$2:$L$23,2,FALSE)</f>
        <v>1</v>
      </c>
    </row>
    <row r="675" spans="1:45" hidden="1">
      <c r="A675" s="52" t="s">
        <v>31</v>
      </c>
      <c r="B675" s="58" t="s">
        <v>180</v>
      </c>
      <c r="C675" s="51">
        <v>2021</v>
      </c>
      <c r="D675" s="240" t="s">
        <v>142</v>
      </c>
      <c r="E675" s="52" t="s">
        <v>142</v>
      </c>
      <c r="F675" s="442" t="s">
        <v>142</v>
      </c>
      <c r="G675" s="52" t="s">
        <v>143</v>
      </c>
      <c r="H675" s="241" t="s">
        <v>157</v>
      </c>
      <c r="I675" s="53" t="s">
        <v>145</v>
      </c>
      <c r="J675" s="52"/>
      <c r="K675" s="52"/>
      <c r="L675" s="158">
        <v>44105</v>
      </c>
      <c r="M675" s="73">
        <v>30066648</v>
      </c>
      <c r="N675" s="60">
        <v>18143069</v>
      </c>
      <c r="O675" s="61">
        <v>0.60342839015509808</v>
      </c>
      <c r="P675" s="241" t="s">
        <v>366</v>
      </c>
      <c r="Q675" s="73">
        <v>2914056</v>
      </c>
      <c r="R675" s="63">
        <v>0.16</v>
      </c>
      <c r="S675" s="73">
        <v>6822024</v>
      </c>
      <c r="T675" s="63">
        <v>0.37601268010390082</v>
      </c>
      <c r="U675" s="73">
        <v>8406989</v>
      </c>
      <c r="V675" s="63">
        <v>0.46</v>
      </c>
      <c r="W675" s="77">
        <v>2649367</v>
      </c>
      <c r="X675" s="133">
        <v>0.15</v>
      </c>
      <c r="Y675" s="77">
        <v>264689</v>
      </c>
      <c r="Z675" s="133">
        <v>0.01</v>
      </c>
      <c r="AA675" s="77">
        <v>0</v>
      </c>
      <c r="AB675" s="133">
        <v>0</v>
      </c>
      <c r="AC675" t="s">
        <v>148</v>
      </c>
      <c r="AD675" s="52"/>
      <c r="AE675" s="58"/>
      <c r="AF675" s="58" t="s">
        <v>149</v>
      </c>
      <c r="AG675" s="58"/>
      <c r="AH675" s="58">
        <v>2022</v>
      </c>
      <c r="AI675" s="58"/>
      <c r="AJ675" s="58" t="s">
        <v>517</v>
      </c>
      <c r="AK675" s="241" t="s">
        <v>150</v>
      </c>
      <c r="AL675" s="1">
        <v>1</v>
      </c>
      <c r="AM675" s="1">
        <f>VLOOKUP(A675,'CH1 graphs'!$G$1:$H$49,2,FALSE)</f>
        <v>1</v>
      </c>
      <c r="AN675" s="1">
        <f>VLOOKUP(A675,'CH1 graphs'!$K$2:$L$23,2,FALSE)</f>
        <v>1</v>
      </c>
      <c r="AQ675" s="42"/>
    </row>
    <row r="676" spans="1:45" hidden="1">
      <c r="A676" s="69" t="s">
        <v>31</v>
      </c>
      <c r="B676" s="66" t="s">
        <v>180</v>
      </c>
      <c r="C676" s="418">
        <v>2022</v>
      </c>
      <c r="D676" s="240" t="s">
        <v>142</v>
      </c>
      <c r="E676" s="69" t="s">
        <v>163</v>
      </c>
      <c r="F676" s="442" t="s">
        <v>142</v>
      </c>
      <c r="G676" s="52" t="s">
        <v>143</v>
      </c>
      <c r="H676" s="556" t="s">
        <v>157</v>
      </c>
      <c r="I676" s="53" t="s">
        <v>145</v>
      </c>
      <c r="J676" s="77"/>
      <c r="K676" s="650" t="s">
        <v>518</v>
      </c>
      <c r="L676" s="791">
        <v>44866</v>
      </c>
      <c r="M676" s="533">
        <v>31966572</v>
      </c>
      <c r="N676" s="533">
        <v>31966572</v>
      </c>
      <c r="O676" s="787">
        <f>N676/M676</f>
        <v>1</v>
      </c>
      <c r="P676" s="241" t="s">
        <v>519</v>
      </c>
      <c r="Q676" s="271">
        <f>Y676+W676</f>
        <v>3146423</v>
      </c>
      <c r="R676" s="557">
        <v>0.1</v>
      </c>
      <c r="S676" s="77">
        <v>16026000</v>
      </c>
      <c r="T676" s="473">
        <v>0.5</v>
      </c>
      <c r="U676" s="77">
        <v>12974000</v>
      </c>
      <c r="V676" s="473">
        <v>0.4</v>
      </c>
      <c r="W676" s="77">
        <v>2748872</v>
      </c>
      <c r="X676" s="133">
        <v>0.09</v>
      </c>
      <c r="Y676" s="77">
        <v>397551</v>
      </c>
      <c r="Z676" s="133">
        <v>0.01</v>
      </c>
      <c r="AA676" s="77">
        <v>0</v>
      </c>
      <c r="AB676" s="133">
        <v>0</v>
      </c>
      <c r="AC676" t="s">
        <v>148</v>
      </c>
      <c r="AF676" s="58" t="s">
        <v>149</v>
      </c>
      <c r="AG676" s="862"/>
      <c r="AH676" s="66">
        <v>2023</v>
      </c>
      <c r="AI676" s="66"/>
      <c r="AJ676" s="66"/>
      <c r="AK676" s="241" t="s">
        <v>150</v>
      </c>
      <c r="AL676" s="1">
        <v>1</v>
      </c>
      <c r="AM676" s="1">
        <f>VLOOKUP(A676,'CH1 graphs'!$G$1:$H$49,2,FALSE)</f>
        <v>1</v>
      </c>
      <c r="AN676" s="1">
        <f>VLOOKUP(A676,'CH1 graphs'!$K$2:$L$23,2,FALSE)</f>
        <v>1</v>
      </c>
      <c r="AP676" s="330">
        <f>Q676-Q675</f>
        <v>232367</v>
      </c>
      <c r="AQ676" s="42">
        <f>(Q676-Q675)/Q675</f>
        <v>7.9740059902760965E-2</v>
      </c>
      <c r="AR676">
        <f>Y676-Y675</f>
        <v>132862</v>
      </c>
      <c r="AS676" s="1">
        <f>AR676/Y675</f>
        <v>0.50195512469350823</v>
      </c>
    </row>
    <row r="677" spans="1:45" s="11" customFormat="1" hidden="1">
      <c r="A677" s="96" t="s">
        <v>31</v>
      </c>
      <c r="B677" s="95" t="s">
        <v>180</v>
      </c>
      <c r="C677" s="47">
        <v>2023</v>
      </c>
      <c r="D677" s="867" t="s">
        <v>142</v>
      </c>
      <c r="E677" s="197" t="s">
        <v>142</v>
      </c>
      <c r="F677" s="671" t="s">
        <v>163</v>
      </c>
      <c r="G677" s="96" t="s">
        <v>143</v>
      </c>
      <c r="H677" s="868" t="s">
        <v>157</v>
      </c>
      <c r="I677" s="55" t="s">
        <v>145</v>
      </c>
      <c r="J677" s="694" t="s">
        <v>520</v>
      </c>
      <c r="K677" s="687" t="s">
        <v>518</v>
      </c>
      <c r="L677" s="891">
        <v>44866</v>
      </c>
      <c r="M677" s="419">
        <v>31966572</v>
      </c>
      <c r="N677" s="419">
        <v>31966572</v>
      </c>
      <c r="O677" s="892">
        <f>N677/M677</f>
        <v>1</v>
      </c>
      <c r="P677" s="893" t="s">
        <v>519</v>
      </c>
      <c r="Q677" s="894">
        <f>Y677+W677</f>
        <v>3146423</v>
      </c>
      <c r="R677" s="696">
        <v>0.1</v>
      </c>
      <c r="S677" s="694">
        <v>16026000</v>
      </c>
      <c r="T677" s="695">
        <v>0.5</v>
      </c>
      <c r="U677" s="694">
        <v>12974000</v>
      </c>
      <c r="V677" s="695">
        <v>0.4</v>
      </c>
      <c r="W677" s="694">
        <v>2748872</v>
      </c>
      <c r="X677" s="674">
        <v>0.09</v>
      </c>
      <c r="Y677" s="694">
        <v>397551</v>
      </c>
      <c r="Z677" s="674">
        <v>0.01</v>
      </c>
      <c r="AA677" s="694">
        <v>0</v>
      </c>
      <c r="AB677" s="674">
        <v>0</v>
      </c>
      <c r="AC677" s="11" t="s">
        <v>148</v>
      </c>
      <c r="AE677" s="12"/>
      <c r="AF677" s="95" t="s">
        <v>149</v>
      </c>
      <c r="AG677" s="12"/>
      <c r="AH677" s="95">
        <v>2023</v>
      </c>
      <c r="AI677" s="95"/>
      <c r="AJ677" s="95"/>
      <c r="AK677" s="868" t="s">
        <v>165</v>
      </c>
      <c r="AL677" s="12">
        <v>1</v>
      </c>
      <c r="AM677" s="12">
        <f>VLOOKUP(A677,'CH1 graphs'!$G$1:$H$49,2,FALSE)</f>
        <v>1</v>
      </c>
      <c r="AN677" s="12">
        <f>VLOOKUP(A677,'CH1 graphs'!$K$2:$L$23,2,FALSE)</f>
        <v>1</v>
      </c>
      <c r="AO677" s="12"/>
      <c r="AQ677" s="12"/>
      <c r="AS677" s="12"/>
    </row>
    <row r="678" spans="1:45" hidden="1">
      <c r="A678" s="69" t="s">
        <v>9</v>
      </c>
      <c r="B678" s="66" t="s">
        <v>141</v>
      </c>
      <c r="C678" s="418">
        <v>2016</v>
      </c>
      <c r="D678" s="240" t="s">
        <v>142</v>
      </c>
      <c r="E678" s="69" t="s">
        <v>142</v>
      </c>
      <c r="F678" s="442" t="s">
        <v>168</v>
      </c>
      <c r="G678" s="52" t="s">
        <v>143</v>
      </c>
      <c r="H678" s="241" t="s">
        <v>144</v>
      </c>
      <c r="I678" s="53" t="s">
        <v>61</v>
      </c>
      <c r="J678" s="69"/>
      <c r="K678" s="69"/>
      <c r="L678" s="69"/>
      <c r="M678" s="77">
        <v>51892349</v>
      </c>
      <c r="N678" s="792">
        <v>35000000</v>
      </c>
      <c r="O678" s="793">
        <f>N678/M678</f>
        <v>0.67447322533038545</v>
      </c>
      <c r="P678" s="556"/>
      <c r="Q678" s="792">
        <v>700000</v>
      </c>
      <c r="R678" s="473">
        <f>Q678/N678</f>
        <v>0.02</v>
      </c>
      <c r="S678" s="823">
        <v>32500000</v>
      </c>
      <c r="T678" s="638">
        <v>0.9285714285714286</v>
      </c>
      <c r="U678" s="792">
        <v>1800000</v>
      </c>
      <c r="V678" s="473">
        <v>5.1428571428571428E-2</v>
      </c>
      <c r="W678" s="77" t="s">
        <v>61</v>
      </c>
      <c r="X678" s="133" t="s">
        <v>61</v>
      </c>
      <c r="Y678" s="77" t="s">
        <v>61</v>
      </c>
      <c r="Z678" s="133" t="s">
        <v>61</v>
      </c>
      <c r="AA678" s="77" t="s">
        <v>61</v>
      </c>
      <c r="AB678" s="133" t="s">
        <v>61</v>
      </c>
      <c r="AC678" t="s">
        <v>185</v>
      </c>
      <c r="AD678" s="442"/>
      <c r="AE678" s="241"/>
      <c r="AF678" s="58" t="s">
        <v>61</v>
      </c>
      <c r="AG678" s="473"/>
      <c r="AH678" s="864">
        <v>2017</v>
      </c>
      <c r="AI678" s="66"/>
      <c r="AJ678" s="66"/>
      <c r="AK678" s="241" t="s">
        <v>150</v>
      </c>
    </row>
    <row r="679" spans="1:45" hidden="1">
      <c r="A679" s="52" t="s">
        <v>9</v>
      </c>
      <c r="B679" s="58" t="s">
        <v>141</v>
      </c>
      <c r="C679" s="51">
        <v>2017</v>
      </c>
      <c r="D679" s="240" t="s">
        <v>142</v>
      </c>
      <c r="E679" s="52" t="s">
        <v>142</v>
      </c>
      <c r="F679" s="442" t="s">
        <v>168</v>
      </c>
      <c r="G679" s="52" t="s">
        <v>143</v>
      </c>
      <c r="H679" s="241" t="s">
        <v>144</v>
      </c>
      <c r="I679" s="53" t="s">
        <v>209</v>
      </c>
      <c r="J679" s="52"/>
      <c r="K679" s="484" t="s">
        <v>521</v>
      </c>
      <c r="L679" s="158">
        <v>43040</v>
      </c>
      <c r="M679" s="73">
        <v>53800000</v>
      </c>
      <c r="N679" s="60">
        <v>8300000.0000000009</v>
      </c>
      <c r="O679" s="61">
        <v>0.154275092936803</v>
      </c>
      <c r="P679" s="833" t="s">
        <v>424</v>
      </c>
      <c r="Q679" s="60">
        <v>779000</v>
      </c>
      <c r="R679" s="63">
        <v>9.3855421686746973E-2</v>
      </c>
      <c r="S679" s="716" t="s">
        <v>178</v>
      </c>
      <c r="T679" s="635" t="s">
        <v>203</v>
      </c>
      <c r="U679" s="719">
        <v>7521000.0000000009</v>
      </c>
      <c r="V679" s="515">
        <v>0.90614457831325301</v>
      </c>
      <c r="W679" s="77" t="s">
        <v>61</v>
      </c>
      <c r="X679" s="133" t="s">
        <v>61</v>
      </c>
      <c r="Y679" s="77" t="s">
        <v>61</v>
      </c>
      <c r="Z679" s="133" t="s">
        <v>61</v>
      </c>
      <c r="AA679" s="77" t="s">
        <v>61</v>
      </c>
      <c r="AB679" s="133" t="s">
        <v>61</v>
      </c>
      <c r="AC679" t="s">
        <v>148</v>
      </c>
      <c r="AF679" s="58" t="s">
        <v>61</v>
      </c>
      <c r="AG679" s="63"/>
      <c r="AH679" s="58">
        <v>2018</v>
      </c>
      <c r="AI679" s="58"/>
      <c r="AJ679" s="58"/>
      <c r="AK679" s="241" t="s">
        <v>150</v>
      </c>
    </row>
    <row r="680" spans="1:45" hidden="1">
      <c r="A680" s="52" t="s">
        <v>9</v>
      </c>
      <c r="B680" s="58" t="s">
        <v>141</v>
      </c>
      <c r="C680" s="51">
        <v>2018</v>
      </c>
      <c r="D680" s="240" t="s">
        <v>142</v>
      </c>
      <c r="E680" s="52" t="s">
        <v>142</v>
      </c>
      <c r="F680" s="442" t="s">
        <v>168</v>
      </c>
      <c r="G680" s="52" t="s">
        <v>143</v>
      </c>
      <c r="H680" s="241" t="s">
        <v>144</v>
      </c>
      <c r="I680" s="53" t="s">
        <v>209</v>
      </c>
      <c r="J680" s="52"/>
      <c r="K680" s="52"/>
      <c r="L680" s="52"/>
      <c r="M680" s="437">
        <v>52666014</v>
      </c>
      <c r="N680" s="60">
        <v>7400000</v>
      </c>
      <c r="O680" s="61">
        <v>0.14000000000000001</v>
      </c>
      <c r="P680" s="840">
        <v>43435</v>
      </c>
      <c r="Q680" s="60">
        <v>823600</v>
      </c>
      <c r="R680" s="63">
        <v>0.1112972972972973</v>
      </c>
      <c r="S680" s="716" t="s">
        <v>178</v>
      </c>
      <c r="T680" s="635" t="s">
        <v>203</v>
      </c>
      <c r="U680" s="719">
        <v>6576400</v>
      </c>
      <c r="V680" s="515">
        <v>0.88870270270270268</v>
      </c>
      <c r="W680" s="77" t="s">
        <v>61</v>
      </c>
      <c r="X680" s="133" t="s">
        <v>61</v>
      </c>
      <c r="Y680" s="77" t="s">
        <v>61</v>
      </c>
      <c r="Z680" s="133" t="s">
        <v>61</v>
      </c>
      <c r="AA680" s="77" t="s">
        <v>61</v>
      </c>
      <c r="AB680" s="133" t="s">
        <v>61</v>
      </c>
      <c r="AC680" t="s">
        <v>148</v>
      </c>
      <c r="AF680" s="58" t="s">
        <v>61</v>
      </c>
      <c r="AG680" s="63"/>
      <c r="AH680" s="58">
        <v>2019</v>
      </c>
      <c r="AI680" s="58"/>
      <c r="AJ680" s="58" t="s">
        <v>522</v>
      </c>
      <c r="AK680" s="241" t="s">
        <v>150</v>
      </c>
    </row>
    <row r="681" spans="1:45" hidden="1">
      <c r="A681" s="52" t="s">
        <v>9</v>
      </c>
      <c r="B681" s="58" t="s">
        <v>141</v>
      </c>
      <c r="C681" s="51">
        <v>2019</v>
      </c>
      <c r="D681" s="240" t="s">
        <v>142</v>
      </c>
      <c r="E681" s="52" t="s">
        <v>142</v>
      </c>
      <c r="F681" s="442" t="s">
        <v>168</v>
      </c>
      <c r="G681" s="52" t="s">
        <v>143</v>
      </c>
      <c r="H681" s="241" t="s">
        <v>144</v>
      </c>
      <c r="I681" s="53" t="s">
        <v>209</v>
      </c>
      <c r="J681" s="52"/>
      <c r="K681" s="52"/>
      <c r="L681" s="52"/>
      <c r="M681" s="437">
        <v>54045422</v>
      </c>
      <c r="N681" s="60">
        <v>54045422</v>
      </c>
      <c r="O681" s="61">
        <v>1</v>
      </c>
      <c r="P681" s="840">
        <v>43831</v>
      </c>
      <c r="Q681" s="60">
        <v>711980</v>
      </c>
      <c r="R681" s="63">
        <v>0.01</v>
      </c>
      <c r="S681" s="789">
        <v>53311422</v>
      </c>
      <c r="T681" s="639">
        <v>0.98641883118240803</v>
      </c>
      <c r="U681" s="60">
        <v>22020</v>
      </c>
      <c r="V681" s="63">
        <v>4.0743506452775965E-4</v>
      </c>
      <c r="W681" s="77" t="s">
        <v>61</v>
      </c>
      <c r="X681" s="133" t="s">
        <v>61</v>
      </c>
      <c r="Y681" s="77" t="s">
        <v>61</v>
      </c>
      <c r="Z681" s="133" t="s">
        <v>61</v>
      </c>
      <c r="AA681" s="77" t="s">
        <v>61</v>
      </c>
      <c r="AB681" s="133" t="s">
        <v>61</v>
      </c>
      <c r="AC681" t="s">
        <v>148</v>
      </c>
      <c r="AF681" s="58" t="s">
        <v>61</v>
      </c>
      <c r="AG681" s="63"/>
      <c r="AH681" s="58">
        <v>2020</v>
      </c>
      <c r="AI681" s="58"/>
      <c r="AJ681" s="58"/>
      <c r="AK681" s="241" t="s">
        <v>150</v>
      </c>
    </row>
    <row r="682" spans="1:45" hidden="1">
      <c r="A682" s="52" t="s">
        <v>9</v>
      </c>
      <c r="B682" s="58" t="s">
        <v>141</v>
      </c>
      <c r="C682" s="51">
        <v>2020</v>
      </c>
      <c r="D682" s="240" t="s">
        <v>142</v>
      </c>
      <c r="E682" s="104" t="s">
        <v>168</v>
      </c>
      <c r="F682" s="442" t="s">
        <v>61</v>
      </c>
      <c r="G682" s="52" t="s">
        <v>143</v>
      </c>
      <c r="H682" s="241" t="s">
        <v>144</v>
      </c>
      <c r="I682" s="53" t="s">
        <v>61</v>
      </c>
      <c r="J682" s="81" t="s">
        <v>172</v>
      </c>
      <c r="K682" s="81" t="s">
        <v>61</v>
      </c>
      <c r="L682" s="81" t="s">
        <v>61</v>
      </c>
      <c r="M682" s="81" t="s">
        <v>61</v>
      </c>
      <c r="N682" s="81" t="s">
        <v>61</v>
      </c>
      <c r="O682" s="81" t="s">
        <v>61</v>
      </c>
      <c r="P682" s="836" t="s">
        <v>61</v>
      </c>
      <c r="Q682" s="81" t="s">
        <v>61</v>
      </c>
      <c r="R682" s="82" t="s">
        <v>61</v>
      </c>
      <c r="S682" s="235" t="s">
        <v>61</v>
      </c>
      <c r="T682" s="644" t="s">
        <v>61</v>
      </c>
      <c r="U682" s="235" t="s">
        <v>61</v>
      </c>
      <c r="V682" s="82" t="s">
        <v>61</v>
      </c>
      <c r="W682" s="799" t="s">
        <v>61</v>
      </c>
      <c r="X682" s="643" t="s">
        <v>61</v>
      </c>
      <c r="Y682" s="799" t="s">
        <v>61</v>
      </c>
      <c r="Z682" s="643" t="s">
        <v>61</v>
      </c>
      <c r="AA682" s="799" t="s">
        <v>61</v>
      </c>
      <c r="AB682" s="643" t="s">
        <v>61</v>
      </c>
      <c r="AC682" t="s">
        <v>61</v>
      </c>
      <c r="AD682" s="81"/>
      <c r="AE682" s="82"/>
      <c r="AF682" s="58" t="s">
        <v>61</v>
      </c>
      <c r="AG682" s="82" t="s">
        <v>61</v>
      </c>
      <c r="AH682" s="58">
        <v>2021</v>
      </c>
      <c r="AI682" s="58"/>
      <c r="AJ682" s="58"/>
      <c r="AK682" s="241" t="s">
        <v>150</v>
      </c>
    </row>
    <row r="683" spans="1:45" hidden="1">
      <c r="A683" s="52" t="s">
        <v>9</v>
      </c>
      <c r="B683" s="58" t="s">
        <v>141</v>
      </c>
      <c r="C683" s="51">
        <v>2021</v>
      </c>
      <c r="D683" s="240" t="s">
        <v>142</v>
      </c>
      <c r="E683" s="81" t="s">
        <v>168</v>
      </c>
      <c r="F683" s="442" t="s">
        <v>61</v>
      </c>
      <c r="G683" s="52" t="s">
        <v>143</v>
      </c>
      <c r="H683" s="241" t="s">
        <v>157</v>
      </c>
      <c r="I683" s="53" t="s">
        <v>61</v>
      </c>
      <c r="J683" s="81" t="s">
        <v>172</v>
      </c>
      <c r="K683" s="81" t="s">
        <v>61</v>
      </c>
      <c r="L683" s="81" t="s">
        <v>61</v>
      </c>
      <c r="M683" s="81" t="s">
        <v>61</v>
      </c>
      <c r="N683" s="81" t="s">
        <v>61</v>
      </c>
      <c r="O683" s="81" t="s">
        <v>61</v>
      </c>
      <c r="P683" s="836" t="s">
        <v>61</v>
      </c>
      <c r="Q683" s="81" t="s">
        <v>61</v>
      </c>
      <c r="R683" s="82" t="s">
        <v>61</v>
      </c>
      <c r="S683" s="235" t="s">
        <v>61</v>
      </c>
      <c r="T683" s="644" t="s">
        <v>61</v>
      </c>
      <c r="U683" s="235" t="s">
        <v>61</v>
      </c>
      <c r="V683" s="82" t="s">
        <v>61</v>
      </c>
      <c r="W683" s="799" t="s">
        <v>61</v>
      </c>
      <c r="X683" s="643" t="s">
        <v>61</v>
      </c>
      <c r="Y683" s="799" t="s">
        <v>61</v>
      </c>
      <c r="Z683" s="643" t="s">
        <v>61</v>
      </c>
      <c r="AA683" s="799" t="s">
        <v>61</v>
      </c>
      <c r="AB683" s="643" t="s">
        <v>61</v>
      </c>
      <c r="AC683" t="s">
        <v>61</v>
      </c>
      <c r="AD683" s="81"/>
      <c r="AE683" s="82"/>
      <c r="AF683" s="58" t="s">
        <v>61</v>
      </c>
      <c r="AG683" s="82" t="s">
        <v>61</v>
      </c>
      <c r="AH683" s="58">
        <v>2022</v>
      </c>
      <c r="AI683" s="58"/>
      <c r="AJ683" s="58"/>
      <c r="AK683" s="241" t="s">
        <v>150</v>
      </c>
    </row>
    <row r="684" spans="1:45" hidden="1">
      <c r="A684" s="52" t="s">
        <v>9</v>
      </c>
      <c r="B684" s="58" t="s">
        <v>141</v>
      </c>
      <c r="C684" s="51">
        <v>2022</v>
      </c>
      <c r="D684" s="240" t="s">
        <v>142</v>
      </c>
      <c r="E684" s="52" t="s">
        <v>163</v>
      </c>
      <c r="F684" s="442" t="s">
        <v>163</v>
      </c>
      <c r="G684" s="52" t="s">
        <v>143</v>
      </c>
      <c r="H684" s="241" t="s">
        <v>157</v>
      </c>
      <c r="I684" s="53" t="s">
        <v>410</v>
      </c>
      <c r="J684" s="73" t="s">
        <v>523</v>
      </c>
      <c r="K684" s="233" t="s">
        <v>61</v>
      </c>
      <c r="L684" s="233" t="s">
        <v>61</v>
      </c>
      <c r="M684" s="819">
        <v>56000000</v>
      </c>
      <c r="N684" s="819">
        <v>56000000</v>
      </c>
      <c r="O684" s="818">
        <v>1</v>
      </c>
      <c r="P684" s="849" t="s">
        <v>524</v>
      </c>
      <c r="Q684" s="819">
        <v>15200000</v>
      </c>
      <c r="R684" s="475">
        <f>Q684/N684</f>
        <v>0.27142857142857141</v>
      </c>
      <c r="S684" s="716" t="s">
        <v>178</v>
      </c>
      <c r="T684" s="565"/>
      <c r="U684" s="717">
        <f>N684-Q684</f>
        <v>40800000</v>
      </c>
      <c r="V684" s="565" t="s">
        <v>61</v>
      </c>
      <c r="W684" s="719" t="s">
        <v>221</v>
      </c>
      <c r="X684" s="515" t="s">
        <v>61</v>
      </c>
      <c r="Y684" s="719" t="s">
        <v>221</v>
      </c>
      <c r="Z684" s="515" t="s">
        <v>61</v>
      </c>
      <c r="AA684" s="719" t="s">
        <v>221</v>
      </c>
      <c r="AB684" s="515" t="s">
        <v>61</v>
      </c>
      <c r="AC684" t="s">
        <v>148</v>
      </c>
      <c r="AF684" s="58" t="s">
        <v>61</v>
      </c>
      <c r="AG684" s="470" t="s">
        <v>61</v>
      </c>
      <c r="AH684" s="58">
        <v>2023</v>
      </c>
      <c r="AI684" s="58"/>
      <c r="AJ684" s="58"/>
      <c r="AK684" s="241" t="s">
        <v>150</v>
      </c>
    </row>
    <row r="685" spans="1:45" s="11" customFormat="1" hidden="1">
      <c r="A685" s="96" t="s">
        <v>9</v>
      </c>
      <c r="B685" s="95" t="s">
        <v>141</v>
      </c>
      <c r="C685" s="47">
        <v>2023</v>
      </c>
      <c r="D685" s="867" t="s">
        <v>142</v>
      </c>
      <c r="E685" s="216" t="s">
        <v>168</v>
      </c>
      <c r="F685" s="671" t="s">
        <v>61</v>
      </c>
      <c r="G685" s="96" t="s">
        <v>143</v>
      </c>
      <c r="H685" s="868" t="s">
        <v>157</v>
      </c>
      <c r="I685" s="55" t="s">
        <v>61</v>
      </c>
      <c r="J685" s="216" t="s">
        <v>348</v>
      </c>
      <c r="K685" s="216" t="s">
        <v>61</v>
      </c>
      <c r="L685" s="216" t="s">
        <v>61</v>
      </c>
      <c r="M685" s="216" t="s">
        <v>61</v>
      </c>
      <c r="N685" s="216" t="s">
        <v>61</v>
      </c>
      <c r="O685" s="216" t="s">
        <v>61</v>
      </c>
      <c r="P685" s="871" t="s">
        <v>61</v>
      </c>
      <c r="Q685" s="216" t="s">
        <v>61</v>
      </c>
      <c r="R685" s="215" t="s">
        <v>61</v>
      </c>
      <c r="S685" s="237" t="s">
        <v>61</v>
      </c>
      <c r="T685" s="645" t="s">
        <v>61</v>
      </c>
      <c r="U685" s="237" t="s">
        <v>61</v>
      </c>
      <c r="V685" s="215" t="s">
        <v>61</v>
      </c>
      <c r="W685" s="877" t="s">
        <v>61</v>
      </c>
      <c r="X685" s="681" t="s">
        <v>61</v>
      </c>
      <c r="Y685" s="877" t="s">
        <v>61</v>
      </c>
      <c r="Z685" s="681" t="s">
        <v>61</v>
      </c>
      <c r="AA685" s="877" t="s">
        <v>61</v>
      </c>
      <c r="AB685" s="681" t="s">
        <v>61</v>
      </c>
      <c r="AC685" s="11" t="s">
        <v>61</v>
      </c>
      <c r="AD685" s="216"/>
      <c r="AE685" s="215"/>
      <c r="AF685" s="95" t="s">
        <v>61</v>
      </c>
      <c r="AG685" s="215" t="s">
        <v>61</v>
      </c>
      <c r="AH685" s="95">
        <v>2023</v>
      </c>
      <c r="AI685" s="95"/>
      <c r="AJ685" s="95"/>
      <c r="AK685" s="868" t="s">
        <v>165</v>
      </c>
      <c r="AL685" s="12"/>
      <c r="AM685" s="12"/>
      <c r="AN685" s="12"/>
      <c r="AO685" s="12"/>
      <c r="AQ685" s="12"/>
      <c r="AS685" s="12"/>
    </row>
    <row r="686" spans="1:45" hidden="1">
      <c r="A686" s="52" t="s">
        <v>45</v>
      </c>
      <c r="B686" s="58" t="s">
        <v>180</v>
      </c>
      <c r="C686" s="51">
        <v>2016</v>
      </c>
      <c r="D686" s="240" t="s">
        <v>142</v>
      </c>
      <c r="E686" s="52" t="s">
        <v>142</v>
      </c>
      <c r="F686" s="442" t="s">
        <v>168</v>
      </c>
      <c r="G686" s="52" t="s">
        <v>181</v>
      </c>
      <c r="H686" s="241" t="s">
        <v>182</v>
      </c>
      <c r="I686" s="53" t="s">
        <v>183</v>
      </c>
      <c r="J686" s="52"/>
      <c r="K686" s="52"/>
      <c r="L686" s="52"/>
      <c r="M686" s="447">
        <v>2323352</v>
      </c>
      <c r="N686" s="60">
        <v>1300000</v>
      </c>
      <c r="O686" s="61">
        <f>N686/M686</f>
        <v>0.55953639396871413</v>
      </c>
      <c r="P686" s="241"/>
      <c r="Q686" s="60">
        <v>596000</v>
      </c>
      <c r="R686" s="63">
        <v>0.45846153846153848</v>
      </c>
      <c r="S686" s="789">
        <v>571000</v>
      </c>
      <c r="T686" s="634">
        <v>0.43923076923076926</v>
      </c>
      <c r="U686" s="60">
        <v>133000</v>
      </c>
      <c r="V686" s="63">
        <v>0.10230769230769231</v>
      </c>
      <c r="W686" s="77" t="s">
        <v>61</v>
      </c>
      <c r="X686" s="133" t="s">
        <v>61</v>
      </c>
      <c r="Y686" s="77" t="s">
        <v>61</v>
      </c>
      <c r="Z686" s="133" t="s">
        <v>61</v>
      </c>
      <c r="AA686" s="77" t="s">
        <v>61</v>
      </c>
      <c r="AB686" s="133" t="s">
        <v>61</v>
      </c>
      <c r="AC686" t="s">
        <v>185</v>
      </c>
      <c r="AD686" s="442"/>
      <c r="AE686" s="241"/>
      <c r="AF686" s="58" t="s">
        <v>61</v>
      </c>
      <c r="AG686" s="63"/>
      <c r="AH686" s="863">
        <v>2017</v>
      </c>
      <c r="AI686" s="58"/>
      <c r="AJ686" s="58"/>
      <c r="AK686" s="241" t="s">
        <v>150</v>
      </c>
      <c r="AM686" s="1">
        <f>VLOOKUP(A686,'CH1 graphs'!$G$1:$H$49,2,FALSE)</f>
        <v>1</v>
      </c>
    </row>
    <row r="687" spans="1:45" hidden="1">
      <c r="A687" s="52" t="s">
        <v>45</v>
      </c>
      <c r="B687" s="58" t="s">
        <v>180</v>
      </c>
      <c r="C687" s="51">
        <v>2017</v>
      </c>
      <c r="D687" s="240" t="s">
        <v>142</v>
      </c>
      <c r="E687" s="52" t="s">
        <v>142</v>
      </c>
      <c r="F687" s="442" t="s">
        <v>168</v>
      </c>
      <c r="G687" s="52" t="s">
        <v>181</v>
      </c>
      <c r="H687" s="241" t="s">
        <v>182</v>
      </c>
      <c r="I687" s="53" t="s">
        <v>183</v>
      </c>
      <c r="J687" s="52"/>
      <c r="K687" s="52"/>
      <c r="L687" s="52"/>
      <c r="M687" s="447">
        <v>2405680</v>
      </c>
      <c r="N687" s="60">
        <v>1300000</v>
      </c>
      <c r="O687" s="61">
        <f>N687/M687</f>
        <v>0.5403877489940474</v>
      </c>
      <c r="P687" s="241" t="s">
        <v>525</v>
      </c>
      <c r="Q687" s="60">
        <v>596000</v>
      </c>
      <c r="R687" s="63">
        <v>0.45846153846153848</v>
      </c>
      <c r="S687" s="789">
        <v>571000</v>
      </c>
      <c r="T687" s="634">
        <v>0.43923076923076926</v>
      </c>
      <c r="U687" s="60">
        <v>133000</v>
      </c>
      <c r="V687" s="63">
        <v>0.10230769230769231</v>
      </c>
      <c r="W687" s="77" t="s">
        <v>61</v>
      </c>
      <c r="X687" s="133" t="s">
        <v>61</v>
      </c>
      <c r="Y687" s="77" t="s">
        <v>61</v>
      </c>
      <c r="Z687" s="133" t="s">
        <v>61</v>
      </c>
      <c r="AA687" s="77" t="s">
        <v>61</v>
      </c>
      <c r="AB687" s="133" t="s">
        <v>61</v>
      </c>
      <c r="AC687" t="s">
        <v>185</v>
      </c>
      <c r="AD687" s="442"/>
      <c r="AE687" s="241"/>
      <c r="AF687" s="58" t="s">
        <v>61</v>
      </c>
      <c r="AG687" s="63"/>
      <c r="AH687" s="58">
        <v>2018</v>
      </c>
      <c r="AI687" s="58"/>
      <c r="AJ687" s="58"/>
      <c r="AK687" s="241" t="s">
        <v>150</v>
      </c>
      <c r="AM687" s="1">
        <f>VLOOKUP(A687,'CH1 graphs'!$G$1:$H$49,2,FALSE)</f>
        <v>1</v>
      </c>
    </row>
    <row r="688" spans="1:45" hidden="1">
      <c r="A688" s="52" t="s">
        <v>45</v>
      </c>
      <c r="B688" s="58" t="s">
        <v>180</v>
      </c>
      <c r="C688" s="51">
        <v>2018</v>
      </c>
      <c r="D688" s="240" t="s">
        <v>168</v>
      </c>
      <c r="E688" s="52" t="s">
        <v>61</v>
      </c>
      <c r="F688" s="442" t="s">
        <v>61</v>
      </c>
      <c r="G688" s="52" t="s">
        <v>61</v>
      </c>
      <c r="H688" s="241" t="s">
        <v>169</v>
      </c>
      <c r="I688" s="53" t="s">
        <v>61</v>
      </c>
      <c r="J688" s="52" t="s">
        <v>61</v>
      </c>
      <c r="K688" s="52" t="s">
        <v>61</v>
      </c>
      <c r="L688" s="52" t="s">
        <v>61</v>
      </c>
      <c r="M688" s="451" t="s">
        <v>61</v>
      </c>
      <c r="N688" s="451" t="s">
        <v>61</v>
      </c>
      <c r="O688" s="103" t="s">
        <v>61</v>
      </c>
      <c r="P688" s="241" t="s">
        <v>61</v>
      </c>
      <c r="Q688" s="451" t="s">
        <v>61</v>
      </c>
      <c r="R688" s="58" t="s">
        <v>61</v>
      </c>
      <c r="S688" s="52" t="s">
        <v>61</v>
      </c>
      <c r="T688" s="58" t="s">
        <v>61</v>
      </c>
      <c r="U688" s="52" t="s">
        <v>61</v>
      </c>
      <c r="V688" s="58" t="s">
        <v>61</v>
      </c>
      <c r="W688" s="77" t="s">
        <v>61</v>
      </c>
      <c r="X688" s="133" t="s">
        <v>61</v>
      </c>
      <c r="Y688" s="77" t="s">
        <v>61</v>
      </c>
      <c r="Z688" s="133" t="s">
        <v>61</v>
      </c>
      <c r="AA688" s="77" t="s">
        <v>61</v>
      </c>
      <c r="AB688" s="133" t="s">
        <v>61</v>
      </c>
      <c r="AC688" t="s">
        <v>61</v>
      </c>
      <c r="AD688" s="52"/>
      <c r="AE688" s="58"/>
      <c r="AF688" s="58" t="s">
        <v>61</v>
      </c>
      <c r="AG688" s="58" t="s">
        <v>61</v>
      </c>
      <c r="AH688" s="58">
        <v>2019</v>
      </c>
      <c r="AI688" s="58"/>
      <c r="AJ688" s="58"/>
      <c r="AK688" s="241" t="s">
        <v>150</v>
      </c>
      <c r="AM688" s="1">
        <f>VLOOKUP(A688,'CH1 graphs'!$G$1:$H$49,2,FALSE)</f>
        <v>1</v>
      </c>
    </row>
    <row r="689" spans="1:45" hidden="1">
      <c r="A689" s="52" t="s">
        <v>45</v>
      </c>
      <c r="B689" s="58" t="s">
        <v>180</v>
      </c>
      <c r="C689" s="51">
        <v>2019</v>
      </c>
      <c r="D689" s="240" t="s">
        <v>142</v>
      </c>
      <c r="E689" s="52" t="s">
        <v>142</v>
      </c>
      <c r="F689" s="442" t="s">
        <v>168</v>
      </c>
      <c r="G689" s="52" t="s">
        <v>174</v>
      </c>
      <c r="H689" s="241" t="s">
        <v>231</v>
      </c>
      <c r="I689" s="53" t="s">
        <v>145</v>
      </c>
      <c r="J689" s="52"/>
      <c r="K689" s="52"/>
      <c r="L689" s="158">
        <v>43739</v>
      </c>
      <c r="M689" s="73">
        <v>2495000</v>
      </c>
      <c r="N689" s="60">
        <v>2413643</v>
      </c>
      <c r="O689" s="61">
        <f>N689/M689</f>
        <v>0.96739198396793591</v>
      </c>
      <c r="P689" s="241" t="s">
        <v>364</v>
      </c>
      <c r="Q689" s="73">
        <v>429274</v>
      </c>
      <c r="R689" s="63">
        <v>0.18</v>
      </c>
      <c r="S689" s="73">
        <v>1134928</v>
      </c>
      <c r="T689" s="63">
        <v>0.47021369771751664</v>
      </c>
      <c r="U689" s="73">
        <v>849441</v>
      </c>
      <c r="V689" s="63">
        <v>0.35</v>
      </c>
      <c r="W689" s="77">
        <v>429274</v>
      </c>
      <c r="X689" s="133">
        <v>0.18</v>
      </c>
      <c r="Y689" s="77">
        <v>0</v>
      </c>
      <c r="Z689" s="133">
        <v>0</v>
      </c>
      <c r="AA689" s="77">
        <v>0</v>
      </c>
      <c r="AB689" s="133">
        <v>0</v>
      </c>
      <c r="AC689" t="s">
        <v>185</v>
      </c>
      <c r="AD689" s="442"/>
      <c r="AE689" s="241"/>
      <c r="AF689" s="58" t="s">
        <v>149</v>
      </c>
      <c r="AG689" s="63"/>
      <c r="AH689" s="58">
        <v>2020</v>
      </c>
      <c r="AI689" s="58"/>
      <c r="AJ689" s="58"/>
      <c r="AK689" s="241" t="s">
        <v>150</v>
      </c>
      <c r="AM689" s="1">
        <f>VLOOKUP(A689,'CH1 graphs'!$G$1:$H$49,2,FALSE)</f>
        <v>1</v>
      </c>
    </row>
    <row r="690" spans="1:45" hidden="1">
      <c r="A690" s="52" t="s">
        <v>45</v>
      </c>
      <c r="B690" s="58" t="s">
        <v>180</v>
      </c>
      <c r="C690" s="51">
        <v>2020</v>
      </c>
      <c r="D690" s="240" t="s">
        <v>142</v>
      </c>
      <c r="E690" s="52" t="s">
        <v>142</v>
      </c>
      <c r="F690" s="442" t="s">
        <v>168</v>
      </c>
      <c r="G690" s="52" t="s">
        <v>143</v>
      </c>
      <c r="H690" s="241" t="s">
        <v>144</v>
      </c>
      <c r="I690" s="53" t="s">
        <v>145</v>
      </c>
      <c r="J690" s="52"/>
      <c r="K690" s="52"/>
      <c r="L690" s="158">
        <v>44013</v>
      </c>
      <c r="M690" s="73">
        <v>2541000</v>
      </c>
      <c r="N690" s="59">
        <v>2256200</v>
      </c>
      <c r="O690" s="61">
        <v>0.88791814246359702</v>
      </c>
      <c r="P690" s="241" t="s">
        <v>365</v>
      </c>
      <c r="Q690" s="73">
        <v>440610</v>
      </c>
      <c r="R690" s="63">
        <v>0.2</v>
      </c>
      <c r="S690" s="73">
        <v>1164920</v>
      </c>
      <c r="T690" s="63">
        <v>0.51631947522382771</v>
      </c>
      <c r="U690" s="73">
        <v>650670</v>
      </c>
      <c r="V690" s="63">
        <v>0.28999999999999998</v>
      </c>
      <c r="W690" s="77">
        <v>426310</v>
      </c>
      <c r="X690" s="133">
        <v>0.19</v>
      </c>
      <c r="Y690" s="77">
        <v>14300</v>
      </c>
      <c r="Z690" s="133">
        <v>0.01</v>
      </c>
      <c r="AA690" s="77">
        <v>0</v>
      </c>
      <c r="AB690" s="133">
        <v>0</v>
      </c>
      <c r="AC690" t="s">
        <v>161</v>
      </c>
      <c r="AD690" s="52"/>
      <c r="AE690" s="58"/>
      <c r="AF690" s="58" t="s">
        <v>149</v>
      </c>
      <c r="AG690" s="58"/>
      <c r="AH690" s="58">
        <v>2021</v>
      </c>
      <c r="AI690" s="58"/>
      <c r="AJ690" s="58" t="s">
        <v>526</v>
      </c>
      <c r="AK690" s="241" t="s">
        <v>150</v>
      </c>
      <c r="AM690" s="1">
        <f>VLOOKUP(A690,'CH1 graphs'!$G$1:$H$49,2,FALSE)</f>
        <v>1</v>
      </c>
    </row>
    <row r="691" spans="1:45" hidden="1">
      <c r="A691" s="52" t="s">
        <v>45</v>
      </c>
      <c r="B691" s="58" t="s">
        <v>180</v>
      </c>
      <c r="C691" s="51">
        <v>2021</v>
      </c>
      <c r="D691" s="240" t="s">
        <v>142</v>
      </c>
      <c r="E691" s="52" t="s">
        <v>142</v>
      </c>
      <c r="F691" s="442" t="s">
        <v>142</v>
      </c>
      <c r="G691" s="52" t="s">
        <v>143</v>
      </c>
      <c r="H691" s="241" t="s">
        <v>157</v>
      </c>
      <c r="I691" s="53" t="s">
        <v>145</v>
      </c>
      <c r="J691" s="52"/>
      <c r="K691" s="52"/>
      <c r="L691" s="158">
        <v>44470</v>
      </c>
      <c r="M691" s="73">
        <v>2550226</v>
      </c>
      <c r="N691" s="60">
        <v>2550226</v>
      </c>
      <c r="O691" s="61">
        <v>1</v>
      </c>
      <c r="P691" s="241" t="s">
        <v>368</v>
      </c>
      <c r="Q691" s="73">
        <v>750313</v>
      </c>
      <c r="R691" s="63">
        <v>0.3</v>
      </c>
      <c r="S691" s="73">
        <v>964174</v>
      </c>
      <c r="T691" s="63">
        <v>0.37807394325051974</v>
      </c>
      <c r="U691" s="73">
        <v>835739</v>
      </c>
      <c r="V691" s="63">
        <v>0.33</v>
      </c>
      <c r="W691" s="77">
        <v>631697</v>
      </c>
      <c r="X691" s="133">
        <v>0.25</v>
      </c>
      <c r="Y691" s="77">
        <v>118616</v>
      </c>
      <c r="Z691" s="133">
        <v>0.05</v>
      </c>
      <c r="AA691" s="77">
        <v>0</v>
      </c>
      <c r="AB691" s="133">
        <v>0</v>
      </c>
      <c r="AC691" t="s">
        <v>161</v>
      </c>
      <c r="AD691" s="52"/>
      <c r="AE691" s="58"/>
      <c r="AF691" s="58" t="s">
        <v>149</v>
      </c>
      <c r="AG691" s="58"/>
      <c r="AH691" s="58">
        <v>2022</v>
      </c>
      <c r="AI691" s="58"/>
      <c r="AJ691" s="58"/>
      <c r="AK691" s="241" t="s">
        <v>150</v>
      </c>
      <c r="AM691" s="1">
        <f>VLOOKUP(A691,'CH1 graphs'!$G$1:$H$49,2,FALSE)</f>
        <v>1</v>
      </c>
      <c r="AQ691" s="42"/>
    </row>
    <row r="692" spans="1:45" hidden="1">
      <c r="A692" s="52" t="s">
        <v>45</v>
      </c>
      <c r="B692" s="58" t="s">
        <v>180</v>
      </c>
      <c r="C692" s="51">
        <v>2022</v>
      </c>
      <c r="D692" s="240" t="s">
        <v>142</v>
      </c>
      <c r="E692" s="52" t="s">
        <v>142</v>
      </c>
      <c r="F692" s="442" t="s">
        <v>142</v>
      </c>
      <c r="G692" s="52" t="s">
        <v>143</v>
      </c>
      <c r="H692" s="241" t="s">
        <v>157</v>
      </c>
      <c r="I692" s="53" t="s">
        <v>145</v>
      </c>
      <c r="J692" s="52"/>
      <c r="K692" s="484" t="s">
        <v>527</v>
      </c>
      <c r="L692" s="158">
        <v>44470</v>
      </c>
      <c r="M692" s="73">
        <v>2550226</v>
      </c>
      <c r="N692" s="60">
        <v>2550226</v>
      </c>
      <c r="O692" s="61">
        <v>1</v>
      </c>
      <c r="P692" s="241" t="s">
        <v>368</v>
      </c>
      <c r="Q692" s="73">
        <v>750313</v>
      </c>
      <c r="R692" s="63">
        <v>0.3</v>
      </c>
      <c r="S692" s="73">
        <v>964174</v>
      </c>
      <c r="T692" s="63">
        <v>0.37</v>
      </c>
      <c r="U692" s="73">
        <v>835739</v>
      </c>
      <c r="V692" s="63">
        <v>0.33</v>
      </c>
      <c r="W692" s="77">
        <v>631697</v>
      </c>
      <c r="X692" s="133">
        <v>0.25</v>
      </c>
      <c r="Y692" s="77">
        <v>118616</v>
      </c>
      <c r="Z692" s="133">
        <v>0.05</v>
      </c>
      <c r="AA692" s="77">
        <v>0</v>
      </c>
      <c r="AB692" s="133">
        <v>0</v>
      </c>
      <c r="AC692" t="s">
        <v>161</v>
      </c>
      <c r="AD692" s="52"/>
      <c r="AE692" s="58"/>
      <c r="AF692" s="58" t="s">
        <v>149</v>
      </c>
      <c r="AH692" s="58">
        <v>2023</v>
      </c>
      <c r="AI692" s="58"/>
      <c r="AJ692" s="58"/>
      <c r="AK692" s="241" t="s">
        <v>150</v>
      </c>
      <c r="AM692" s="1">
        <f>VLOOKUP(A692,'CH1 graphs'!$G$1:$H$49,2,FALSE)</f>
        <v>1</v>
      </c>
      <c r="AP692" s="330">
        <f>Q692-Q691</f>
        <v>0</v>
      </c>
      <c r="AQ692" s="42">
        <f>(Q692-Q691)/Q691</f>
        <v>0</v>
      </c>
      <c r="AR692">
        <f>Y692-Y691</f>
        <v>0</v>
      </c>
      <c r="AS692" s="1">
        <f>AR692/Y691</f>
        <v>0</v>
      </c>
    </row>
    <row r="693" spans="1:45" s="11" customFormat="1" hidden="1">
      <c r="A693" s="96" t="s">
        <v>45</v>
      </c>
      <c r="B693" s="95" t="s">
        <v>180</v>
      </c>
      <c r="C693" s="47">
        <v>2023</v>
      </c>
      <c r="D693" s="867" t="s">
        <v>142</v>
      </c>
      <c r="E693" s="234" t="s">
        <v>142</v>
      </c>
      <c r="F693" s="671" t="s">
        <v>168</v>
      </c>
      <c r="G693" s="96" t="s">
        <v>143</v>
      </c>
      <c r="H693" s="868" t="s">
        <v>263</v>
      </c>
      <c r="I693" s="55" t="s">
        <v>145</v>
      </c>
      <c r="J693" s="419"/>
      <c r="K693" s="687" t="s">
        <v>528</v>
      </c>
      <c r="L693" s="108">
        <v>44805</v>
      </c>
      <c r="M693" s="419">
        <v>2596037</v>
      </c>
      <c r="N693" s="419">
        <v>2596037</v>
      </c>
      <c r="O693" s="97">
        <v>1</v>
      </c>
      <c r="P693" s="895" t="s">
        <v>529</v>
      </c>
      <c r="Q693" s="419">
        <v>390000</v>
      </c>
      <c r="R693" s="148">
        <v>0.15</v>
      </c>
      <c r="S693" s="419">
        <v>1302000</v>
      </c>
      <c r="T693" s="148">
        <v>0.5</v>
      </c>
      <c r="U693" s="419">
        <v>905000</v>
      </c>
      <c r="V693" s="148">
        <v>0.35</v>
      </c>
      <c r="W693" s="694">
        <v>384000</v>
      </c>
      <c r="X693" s="674">
        <v>0.15</v>
      </c>
      <c r="Y693" s="694">
        <v>6000</v>
      </c>
      <c r="Z693" s="674">
        <v>0</v>
      </c>
      <c r="AA693" s="694">
        <v>0</v>
      </c>
      <c r="AB693" s="674">
        <v>0</v>
      </c>
      <c r="AC693" s="11" t="s">
        <v>161</v>
      </c>
      <c r="AD693" s="96"/>
      <c r="AE693" s="95"/>
      <c r="AF693" s="95" t="s">
        <v>149</v>
      </c>
      <c r="AG693" s="12"/>
      <c r="AH693" s="95">
        <v>2023</v>
      </c>
      <c r="AI693" s="95"/>
      <c r="AJ693" s="95"/>
      <c r="AK693" s="868" t="s">
        <v>165</v>
      </c>
      <c r="AL693" s="12"/>
      <c r="AM693" s="12">
        <f>VLOOKUP(A693,'CH1 graphs'!$G$1:$H$49,2,FALSE)</f>
        <v>1</v>
      </c>
      <c r="AN693" s="12"/>
      <c r="AO693" s="12"/>
      <c r="AQ693" s="12"/>
      <c r="AS693" s="12"/>
    </row>
    <row r="694" spans="1:45" hidden="1">
      <c r="A694" s="52" t="s">
        <v>530</v>
      </c>
      <c r="B694" s="58" t="s">
        <v>141</v>
      </c>
      <c r="C694" s="51">
        <v>2016</v>
      </c>
      <c r="D694" s="240" t="s">
        <v>142</v>
      </c>
      <c r="E694" s="52" t="s">
        <v>142</v>
      </c>
      <c r="F694" s="442" t="s">
        <v>168</v>
      </c>
      <c r="G694" s="52" t="s">
        <v>143</v>
      </c>
      <c r="H694" s="241" t="s">
        <v>144</v>
      </c>
      <c r="I694" s="53" t="s">
        <v>531</v>
      </c>
      <c r="J694" s="52"/>
      <c r="K694" s="52"/>
      <c r="L694" s="52"/>
      <c r="M694" s="73">
        <v>28900000</v>
      </c>
      <c r="N694" s="60">
        <v>28900000</v>
      </c>
      <c r="O694" s="61">
        <v>1</v>
      </c>
      <c r="P694" s="241" t="s">
        <v>532</v>
      </c>
      <c r="Q694" s="60">
        <v>430000</v>
      </c>
      <c r="R694" s="63">
        <v>1.4878892733564015E-2</v>
      </c>
      <c r="S694" s="716" t="s">
        <v>178</v>
      </c>
      <c r="T694" s="635" t="s">
        <v>203</v>
      </c>
      <c r="U694" s="719">
        <v>28470000</v>
      </c>
      <c r="V694" s="515">
        <v>0.98512110726643598</v>
      </c>
      <c r="W694" s="77" t="s">
        <v>61</v>
      </c>
      <c r="X694" s="133" t="s">
        <v>61</v>
      </c>
      <c r="Y694" s="77" t="s">
        <v>61</v>
      </c>
      <c r="Z694" s="133" t="s">
        <v>61</v>
      </c>
      <c r="AA694" s="77" t="s">
        <v>61</v>
      </c>
      <c r="AB694" s="133" t="s">
        <v>61</v>
      </c>
      <c r="AC694" t="s">
        <v>185</v>
      </c>
      <c r="AD694" s="442"/>
      <c r="AE694" s="241"/>
      <c r="AF694" s="58" t="s">
        <v>61</v>
      </c>
      <c r="AG694" s="63"/>
      <c r="AH694" s="863">
        <v>2017</v>
      </c>
      <c r="AI694" s="58"/>
      <c r="AJ694" s="58"/>
      <c r="AK694" s="241" t="s">
        <v>150</v>
      </c>
    </row>
    <row r="695" spans="1:45" hidden="1">
      <c r="A695" s="52" t="s">
        <v>530</v>
      </c>
      <c r="B695" s="58" t="s">
        <v>141</v>
      </c>
      <c r="C695" s="51">
        <v>2017</v>
      </c>
      <c r="D695" s="240" t="s">
        <v>142</v>
      </c>
      <c r="E695" s="52" t="s">
        <v>142</v>
      </c>
      <c r="F695" s="442" t="s">
        <v>168</v>
      </c>
      <c r="G695" s="52" t="s">
        <v>204</v>
      </c>
      <c r="H695" s="241" t="s">
        <v>205</v>
      </c>
      <c r="I695" s="53" t="s">
        <v>531</v>
      </c>
      <c r="J695" s="52"/>
      <c r="K695" s="484" t="s">
        <v>533</v>
      </c>
      <c r="L695" s="52"/>
      <c r="M695" s="73">
        <v>28183426</v>
      </c>
      <c r="N695" s="60">
        <v>1900000</v>
      </c>
      <c r="O695" s="61">
        <f>N695/M695</f>
        <v>6.7415508675205071E-2</v>
      </c>
      <c r="P695" s="833" t="s">
        <v>424</v>
      </c>
      <c r="Q695" s="60">
        <v>777999.99999999988</v>
      </c>
      <c r="R695" s="63">
        <v>0.40947368421052627</v>
      </c>
      <c r="S695" s="716" t="s">
        <v>178</v>
      </c>
      <c r="T695" s="635" t="s">
        <v>203</v>
      </c>
      <c r="U695" s="719">
        <v>1122000</v>
      </c>
      <c r="V695" s="515">
        <v>0.59052631578947368</v>
      </c>
      <c r="W695" s="77" t="s">
        <v>61</v>
      </c>
      <c r="X695" s="133" t="s">
        <v>61</v>
      </c>
      <c r="Y695" s="77" t="s">
        <v>61</v>
      </c>
      <c r="Z695" s="133" t="s">
        <v>61</v>
      </c>
      <c r="AA695" s="77" t="s">
        <v>61</v>
      </c>
      <c r="AB695" s="133" t="s">
        <v>61</v>
      </c>
      <c r="AC695" t="s">
        <v>185</v>
      </c>
      <c r="AD695" s="442"/>
      <c r="AE695" s="241"/>
      <c r="AF695" s="58" t="s">
        <v>61</v>
      </c>
      <c r="AG695" s="63"/>
      <c r="AH695" s="58">
        <v>2018</v>
      </c>
      <c r="AI695" s="58"/>
      <c r="AJ695" s="58"/>
      <c r="AK695" s="241" t="s">
        <v>150</v>
      </c>
    </row>
    <row r="696" spans="1:45" hidden="1">
      <c r="A696" s="52" t="s">
        <v>530</v>
      </c>
      <c r="B696" s="58" t="s">
        <v>141</v>
      </c>
      <c r="C696" s="51">
        <v>2018</v>
      </c>
      <c r="D696" s="240" t="s">
        <v>142</v>
      </c>
      <c r="E696" s="104" t="s">
        <v>168</v>
      </c>
      <c r="F696" s="442" t="s">
        <v>61</v>
      </c>
      <c r="G696" s="52" t="s">
        <v>204</v>
      </c>
      <c r="H696" s="241" t="s">
        <v>306</v>
      </c>
      <c r="I696" s="53" t="s">
        <v>61</v>
      </c>
      <c r="J696" s="81" t="s">
        <v>172</v>
      </c>
      <c r="K696" s="81" t="s">
        <v>61</v>
      </c>
      <c r="L696" s="81" t="s">
        <v>61</v>
      </c>
      <c r="M696" s="81" t="s">
        <v>61</v>
      </c>
      <c r="N696" s="81" t="s">
        <v>61</v>
      </c>
      <c r="O696" s="81" t="s">
        <v>61</v>
      </c>
      <c r="P696" s="836" t="s">
        <v>61</v>
      </c>
      <c r="Q696" s="81" t="s">
        <v>61</v>
      </c>
      <c r="R696" s="82" t="s">
        <v>61</v>
      </c>
      <c r="S696" s="235" t="s">
        <v>61</v>
      </c>
      <c r="T696" s="644" t="s">
        <v>61</v>
      </c>
      <c r="U696" s="235" t="s">
        <v>61</v>
      </c>
      <c r="V696" s="82" t="s">
        <v>61</v>
      </c>
      <c r="W696" s="799" t="s">
        <v>61</v>
      </c>
      <c r="X696" s="643" t="s">
        <v>61</v>
      </c>
      <c r="Y696" s="799" t="s">
        <v>61</v>
      </c>
      <c r="Z696" s="643" t="s">
        <v>61</v>
      </c>
      <c r="AA696" s="799" t="s">
        <v>61</v>
      </c>
      <c r="AB696" s="643" t="s">
        <v>61</v>
      </c>
      <c r="AC696" t="s">
        <v>61</v>
      </c>
      <c r="AD696" s="81"/>
      <c r="AE696" s="82"/>
      <c r="AF696" s="58" t="s">
        <v>61</v>
      </c>
      <c r="AG696" s="82" t="s">
        <v>61</v>
      </c>
      <c r="AH696" s="58">
        <v>2019</v>
      </c>
      <c r="AI696" s="58"/>
      <c r="AJ696" s="58"/>
      <c r="AK696" s="241" t="s">
        <v>150</v>
      </c>
    </row>
    <row r="697" spans="1:45" hidden="1">
      <c r="A697" s="52" t="s">
        <v>530</v>
      </c>
      <c r="B697" s="58" t="s">
        <v>141</v>
      </c>
      <c r="C697" s="51">
        <v>2019</v>
      </c>
      <c r="D697" s="240" t="s">
        <v>142</v>
      </c>
      <c r="E697" s="104" t="s">
        <v>168</v>
      </c>
      <c r="F697" s="442" t="s">
        <v>61</v>
      </c>
      <c r="G697" s="52" t="s">
        <v>204</v>
      </c>
      <c r="H697" s="241" t="s">
        <v>306</v>
      </c>
      <c r="I697" s="53" t="s">
        <v>61</v>
      </c>
      <c r="J697" s="81" t="s">
        <v>172</v>
      </c>
      <c r="K697" s="81" t="s">
        <v>61</v>
      </c>
      <c r="L697" s="81" t="s">
        <v>61</v>
      </c>
      <c r="M697" s="81" t="s">
        <v>61</v>
      </c>
      <c r="N697" s="81" t="s">
        <v>61</v>
      </c>
      <c r="O697" s="81" t="s">
        <v>61</v>
      </c>
      <c r="P697" s="836" t="s">
        <v>61</v>
      </c>
      <c r="Q697" s="81" t="s">
        <v>61</v>
      </c>
      <c r="R697" s="82" t="s">
        <v>61</v>
      </c>
      <c r="S697" s="235" t="s">
        <v>61</v>
      </c>
      <c r="T697" s="644" t="s">
        <v>61</v>
      </c>
      <c r="U697" s="235" t="s">
        <v>61</v>
      </c>
      <c r="V697" s="82" t="s">
        <v>61</v>
      </c>
      <c r="W697" s="799" t="s">
        <v>61</v>
      </c>
      <c r="X697" s="643" t="s">
        <v>61</v>
      </c>
      <c r="Y697" s="799" t="s">
        <v>61</v>
      </c>
      <c r="Z697" s="643" t="s">
        <v>61</v>
      </c>
      <c r="AA697" s="799" t="s">
        <v>61</v>
      </c>
      <c r="AB697" s="643" t="s">
        <v>61</v>
      </c>
      <c r="AC697" t="s">
        <v>61</v>
      </c>
      <c r="AD697" s="81"/>
      <c r="AE697" s="82"/>
      <c r="AF697" s="58" t="s">
        <v>61</v>
      </c>
      <c r="AG697" s="82" t="s">
        <v>61</v>
      </c>
      <c r="AH697" s="58">
        <v>2020</v>
      </c>
      <c r="AI697" s="58"/>
      <c r="AJ697" s="58"/>
      <c r="AK697" s="241" t="s">
        <v>150</v>
      </c>
    </row>
    <row r="698" spans="1:45" hidden="1">
      <c r="A698" s="52" t="s">
        <v>530</v>
      </c>
      <c r="B698" s="58" t="s">
        <v>141</v>
      </c>
      <c r="C698" s="51">
        <v>2020</v>
      </c>
      <c r="D698" s="240" t="s">
        <v>142</v>
      </c>
      <c r="E698" s="104" t="s">
        <v>168</v>
      </c>
      <c r="F698" s="442" t="s">
        <v>61</v>
      </c>
      <c r="G698" s="52" t="s">
        <v>174</v>
      </c>
      <c r="H698" s="241" t="s">
        <v>231</v>
      </c>
      <c r="I698" s="53" t="s">
        <v>61</v>
      </c>
      <c r="J698" s="81" t="s">
        <v>172</v>
      </c>
      <c r="K698" s="81" t="s">
        <v>61</v>
      </c>
      <c r="L698" s="81" t="s">
        <v>61</v>
      </c>
      <c r="M698" s="81" t="s">
        <v>61</v>
      </c>
      <c r="N698" s="81" t="s">
        <v>61</v>
      </c>
      <c r="O698" s="81" t="s">
        <v>61</v>
      </c>
      <c r="P698" s="836" t="s">
        <v>61</v>
      </c>
      <c r="Q698" s="81" t="s">
        <v>61</v>
      </c>
      <c r="R698" s="82" t="s">
        <v>61</v>
      </c>
      <c r="S698" s="235" t="s">
        <v>61</v>
      </c>
      <c r="T698" s="644" t="s">
        <v>61</v>
      </c>
      <c r="U698" s="235" t="s">
        <v>61</v>
      </c>
      <c r="V698" s="82" t="s">
        <v>61</v>
      </c>
      <c r="W698" s="799" t="s">
        <v>61</v>
      </c>
      <c r="X698" s="643" t="s">
        <v>61</v>
      </c>
      <c r="Y698" s="799" t="s">
        <v>61</v>
      </c>
      <c r="Z698" s="643" t="s">
        <v>61</v>
      </c>
      <c r="AA698" s="799" t="s">
        <v>61</v>
      </c>
      <c r="AB698" s="643" t="s">
        <v>61</v>
      </c>
      <c r="AC698" t="s">
        <v>61</v>
      </c>
      <c r="AD698" s="81"/>
      <c r="AE698" s="82"/>
      <c r="AF698" s="58" t="s">
        <v>61</v>
      </c>
      <c r="AG698" s="82" t="s">
        <v>61</v>
      </c>
      <c r="AH698" s="58">
        <v>2021</v>
      </c>
      <c r="AI698" s="58"/>
      <c r="AJ698" s="58"/>
      <c r="AK698" s="241" t="s">
        <v>150</v>
      </c>
    </row>
    <row r="699" spans="1:45" hidden="1">
      <c r="A699" s="52" t="s">
        <v>530</v>
      </c>
      <c r="B699" s="58" t="s">
        <v>141</v>
      </c>
      <c r="C699" s="51">
        <v>2021</v>
      </c>
      <c r="D699" s="240" t="s">
        <v>142</v>
      </c>
      <c r="E699" s="104" t="s">
        <v>168</v>
      </c>
      <c r="F699" s="442" t="s">
        <v>61</v>
      </c>
      <c r="G699" s="52" t="s">
        <v>174</v>
      </c>
      <c r="H699" s="241" t="s">
        <v>534</v>
      </c>
      <c r="I699" s="53" t="s">
        <v>61</v>
      </c>
      <c r="J699" s="81" t="s">
        <v>172</v>
      </c>
      <c r="K699" s="81" t="s">
        <v>61</v>
      </c>
      <c r="L699" s="81" t="s">
        <v>61</v>
      </c>
      <c r="M699" s="81" t="s">
        <v>61</v>
      </c>
      <c r="N699" s="81" t="s">
        <v>61</v>
      </c>
      <c r="O699" s="81" t="s">
        <v>61</v>
      </c>
      <c r="P699" s="836" t="s">
        <v>61</v>
      </c>
      <c r="Q699" s="81" t="s">
        <v>61</v>
      </c>
      <c r="R699" s="82" t="s">
        <v>61</v>
      </c>
      <c r="S699" s="235" t="s">
        <v>61</v>
      </c>
      <c r="T699" s="644" t="s">
        <v>61</v>
      </c>
      <c r="U699" s="235" t="s">
        <v>61</v>
      </c>
      <c r="V699" s="82" t="s">
        <v>61</v>
      </c>
      <c r="W699" s="799" t="s">
        <v>61</v>
      </c>
      <c r="X699" s="643" t="s">
        <v>61</v>
      </c>
      <c r="Y699" s="799" t="s">
        <v>61</v>
      </c>
      <c r="Z699" s="643" t="s">
        <v>61</v>
      </c>
      <c r="AA699" s="799" t="s">
        <v>61</v>
      </c>
      <c r="AB699" s="643" t="s">
        <v>61</v>
      </c>
      <c r="AC699" t="s">
        <v>61</v>
      </c>
      <c r="AD699" s="81"/>
      <c r="AE699" s="82"/>
      <c r="AF699" s="58" t="s">
        <v>61</v>
      </c>
      <c r="AG699" s="82" t="s">
        <v>61</v>
      </c>
      <c r="AH699" s="58">
        <v>2022</v>
      </c>
      <c r="AI699" s="58"/>
      <c r="AJ699" s="58"/>
      <c r="AK699" s="241" t="s">
        <v>150</v>
      </c>
    </row>
    <row r="700" spans="1:45" hidden="1">
      <c r="A700" s="52" t="s">
        <v>530</v>
      </c>
      <c r="B700" s="58" t="s">
        <v>141</v>
      </c>
      <c r="C700" s="51">
        <v>2022</v>
      </c>
      <c r="D700" s="240" t="s">
        <v>142</v>
      </c>
      <c r="E700" s="104" t="s">
        <v>168</v>
      </c>
      <c r="F700" s="442" t="s">
        <v>61</v>
      </c>
      <c r="G700" s="52" t="s">
        <v>174</v>
      </c>
      <c r="H700" s="241" t="s">
        <v>535</v>
      </c>
      <c r="I700" s="53" t="s">
        <v>61</v>
      </c>
      <c r="J700" s="81" t="s">
        <v>172</v>
      </c>
      <c r="K700" s="81" t="s">
        <v>61</v>
      </c>
      <c r="L700" s="81" t="s">
        <v>61</v>
      </c>
      <c r="M700" s="81" t="s">
        <v>61</v>
      </c>
      <c r="N700" s="81" t="s">
        <v>61</v>
      </c>
      <c r="O700" s="81" t="s">
        <v>61</v>
      </c>
      <c r="P700" s="836" t="s">
        <v>61</v>
      </c>
      <c r="Q700" s="81" t="s">
        <v>61</v>
      </c>
      <c r="R700" s="82" t="s">
        <v>61</v>
      </c>
      <c r="S700" s="235" t="s">
        <v>61</v>
      </c>
      <c r="T700" s="644" t="s">
        <v>61</v>
      </c>
      <c r="U700" s="235" t="s">
        <v>61</v>
      </c>
      <c r="V700" s="82" t="s">
        <v>61</v>
      </c>
      <c r="W700" s="784" t="s">
        <v>61</v>
      </c>
      <c r="X700" s="568" t="s">
        <v>61</v>
      </c>
      <c r="Y700" s="784" t="s">
        <v>61</v>
      </c>
      <c r="Z700" s="568" t="s">
        <v>61</v>
      </c>
      <c r="AA700" s="784" t="s">
        <v>61</v>
      </c>
      <c r="AB700" s="568" t="s">
        <v>61</v>
      </c>
      <c r="AC700" t="s">
        <v>61</v>
      </c>
      <c r="AD700" s="81"/>
      <c r="AE700" s="82"/>
      <c r="AF700" s="58" t="s">
        <v>61</v>
      </c>
      <c r="AG700" s="82" t="s">
        <v>61</v>
      </c>
      <c r="AH700" s="58">
        <v>2023</v>
      </c>
      <c r="AI700" s="58"/>
      <c r="AJ700" s="58"/>
      <c r="AK700" s="241" t="s">
        <v>150</v>
      </c>
    </row>
    <row r="701" spans="1:45" s="11" customFormat="1" hidden="1">
      <c r="A701" s="96" t="s">
        <v>530</v>
      </c>
      <c r="B701" s="95" t="s">
        <v>141</v>
      </c>
      <c r="C701" s="47">
        <v>2023</v>
      </c>
      <c r="D701" s="867" t="s">
        <v>142</v>
      </c>
      <c r="E701" s="216" t="s">
        <v>168</v>
      </c>
      <c r="F701" s="671" t="s">
        <v>61</v>
      </c>
      <c r="G701" s="96" t="s">
        <v>174</v>
      </c>
      <c r="H701" s="868" t="s">
        <v>535</v>
      </c>
      <c r="I701" s="55" t="s">
        <v>61</v>
      </c>
      <c r="J701" s="680" t="s">
        <v>172</v>
      </c>
      <c r="K701" s="679" t="s">
        <v>61</v>
      </c>
      <c r="L701" s="679" t="s">
        <v>61</v>
      </c>
      <c r="M701" s="216" t="s">
        <v>61</v>
      </c>
      <c r="N701" s="216" t="s">
        <v>61</v>
      </c>
      <c r="O701" s="216" t="s">
        <v>61</v>
      </c>
      <c r="P701" s="871" t="s">
        <v>61</v>
      </c>
      <c r="Q701" s="216" t="s">
        <v>61</v>
      </c>
      <c r="R701" s="215" t="s">
        <v>61</v>
      </c>
      <c r="S701" s="237" t="s">
        <v>61</v>
      </c>
      <c r="T701" s="645" t="s">
        <v>61</v>
      </c>
      <c r="U701" s="237" t="s">
        <v>61</v>
      </c>
      <c r="V701" s="215" t="s">
        <v>61</v>
      </c>
      <c r="W701" s="877" t="s">
        <v>61</v>
      </c>
      <c r="X701" s="681" t="s">
        <v>61</v>
      </c>
      <c r="Y701" s="877" t="s">
        <v>61</v>
      </c>
      <c r="Z701" s="681" t="s">
        <v>61</v>
      </c>
      <c r="AA701" s="877" t="s">
        <v>61</v>
      </c>
      <c r="AB701" s="681" t="s">
        <v>61</v>
      </c>
      <c r="AC701" s="11" t="s">
        <v>61</v>
      </c>
      <c r="AD701" s="237"/>
      <c r="AE701" s="645"/>
      <c r="AF701" s="95" t="s">
        <v>61</v>
      </c>
      <c r="AG701" s="215" t="s">
        <v>61</v>
      </c>
      <c r="AH701" s="95">
        <v>2023</v>
      </c>
      <c r="AI701" s="95"/>
      <c r="AJ701" s="95"/>
      <c r="AK701" s="868" t="s">
        <v>165</v>
      </c>
      <c r="AL701" s="12"/>
      <c r="AM701" s="12"/>
      <c r="AN701" s="12"/>
      <c r="AO701" s="12"/>
      <c r="AQ701" s="12"/>
      <c r="AS701" s="12"/>
    </row>
    <row r="702" spans="1:45">
      <c r="A702" s="69" t="s">
        <v>55</v>
      </c>
      <c r="B702" s="66" t="s">
        <v>102</v>
      </c>
      <c r="C702" s="418">
        <v>2016</v>
      </c>
      <c r="D702" s="240" t="s">
        <v>142</v>
      </c>
      <c r="E702" s="69" t="s">
        <v>142</v>
      </c>
      <c r="F702" s="442" t="s">
        <v>168</v>
      </c>
      <c r="G702" s="52" t="s">
        <v>181</v>
      </c>
      <c r="H702" s="241" t="s">
        <v>182</v>
      </c>
      <c r="I702" s="53" t="s">
        <v>249</v>
      </c>
      <c r="J702" s="69"/>
      <c r="K702" s="69"/>
      <c r="L702" s="69" t="s">
        <v>61</v>
      </c>
      <c r="M702" s="806">
        <v>5900000</v>
      </c>
      <c r="N702" s="792">
        <v>5900000</v>
      </c>
      <c r="O702" s="824">
        <v>1</v>
      </c>
      <c r="P702" s="843" t="s">
        <v>536</v>
      </c>
      <c r="Q702" s="792">
        <v>100000</v>
      </c>
      <c r="R702" s="473">
        <v>1.6949152542372881E-2</v>
      </c>
      <c r="S702" s="716" t="s">
        <v>178</v>
      </c>
      <c r="T702" s="635" t="s">
        <v>203</v>
      </c>
      <c r="U702" s="719">
        <v>5800000</v>
      </c>
      <c r="V702" s="515">
        <v>0.98305084745762716</v>
      </c>
      <c r="W702" s="77" t="s">
        <v>61</v>
      </c>
      <c r="X702" s="133" t="s">
        <v>61</v>
      </c>
      <c r="Y702" s="77" t="s">
        <v>61</v>
      </c>
      <c r="Z702" s="133" t="s">
        <v>61</v>
      </c>
      <c r="AA702" s="77" t="s">
        <v>61</v>
      </c>
      <c r="AB702" s="133" t="s">
        <v>61</v>
      </c>
      <c r="AC702" t="s">
        <v>185</v>
      </c>
      <c r="AD702" s="442"/>
      <c r="AE702" s="241"/>
      <c r="AF702" s="58" t="s">
        <v>61</v>
      </c>
      <c r="AG702" s="473"/>
      <c r="AH702" s="864">
        <v>2017</v>
      </c>
      <c r="AI702" s="66"/>
      <c r="AJ702" s="66"/>
      <c r="AK702" s="241" t="s">
        <v>150</v>
      </c>
      <c r="AL702" s="1">
        <v>1</v>
      </c>
      <c r="AM702" s="1">
        <f>VLOOKUP(A702,'CH1 graphs'!$G$1:$H$49,2,FALSE)</f>
        <v>1</v>
      </c>
    </row>
    <row r="703" spans="1:45">
      <c r="A703" s="52" t="s">
        <v>55</v>
      </c>
      <c r="B703" s="58" t="s">
        <v>102</v>
      </c>
      <c r="C703" s="51">
        <v>2017</v>
      </c>
      <c r="D703" s="240" t="s">
        <v>142</v>
      </c>
      <c r="E703" s="52" t="s">
        <v>142</v>
      </c>
      <c r="F703" s="442" t="s">
        <v>168</v>
      </c>
      <c r="G703" s="52" t="s">
        <v>181</v>
      </c>
      <c r="H703" s="241" t="s">
        <v>182</v>
      </c>
      <c r="I703" s="53" t="s">
        <v>249</v>
      </c>
      <c r="J703" s="52"/>
      <c r="K703" s="52"/>
      <c r="L703" s="52" t="s">
        <v>61</v>
      </c>
      <c r="M703" s="73">
        <v>6480532</v>
      </c>
      <c r="N703" s="60">
        <v>6217581</v>
      </c>
      <c r="O703" s="61">
        <f>N703/M703</f>
        <v>0.95942447317596768</v>
      </c>
      <c r="P703" s="833" t="s">
        <v>424</v>
      </c>
      <c r="Q703" s="60">
        <v>25000</v>
      </c>
      <c r="R703" s="63">
        <v>4.0208563426837544E-3</v>
      </c>
      <c r="S703" s="716" t="s">
        <v>178</v>
      </c>
      <c r="T703" s="635" t="s">
        <v>203</v>
      </c>
      <c r="U703" s="719">
        <v>6192581</v>
      </c>
      <c r="V703" s="515">
        <v>0.99597914365731621</v>
      </c>
      <c r="W703" s="77" t="s">
        <v>61</v>
      </c>
      <c r="X703" s="133" t="s">
        <v>61</v>
      </c>
      <c r="Y703" s="77" t="s">
        <v>61</v>
      </c>
      <c r="Z703" s="133" t="s">
        <v>61</v>
      </c>
      <c r="AA703" s="77" t="s">
        <v>61</v>
      </c>
      <c r="AB703" s="133" t="s">
        <v>61</v>
      </c>
      <c r="AC703" t="s">
        <v>185</v>
      </c>
      <c r="AD703" s="442"/>
      <c r="AE703" s="241"/>
      <c r="AF703" s="58" t="s">
        <v>61</v>
      </c>
      <c r="AG703" s="63"/>
      <c r="AH703" s="58">
        <v>2018</v>
      </c>
      <c r="AI703" s="58"/>
      <c r="AJ703" s="58"/>
      <c r="AK703" s="241" t="s">
        <v>150</v>
      </c>
      <c r="AL703" s="1">
        <v>1</v>
      </c>
      <c r="AM703" s="1">
        <f>VLOOKUP(A703,'CH1 graphs'!$G$1:$H$49,2,FALSE)</f>
        <v>1</v>
      </c>
    </row>
    <row r="704" spans="1:45">
      <c r="A704" s="52" t="s">
        <v>55</v>
      </c>
      <c r="B704" s="58" t="s">
        <v>102</v>
      </c>
      <c r="C704" s="51">
        <v>2018</v>
      </c>
      <c r="D704" s="240" t="s">
        <v>142</v>
      </c>
      <c r="E704" s="52" t="s">
        <v>142</v>
      </c>
      <c r="F704" s="442" t="s">
        <v>168</v>
      </c>
      <c r="G704" s="52" t="s">
        <v>174</v>
      </c>
      <c r="H704" s="241" t="s">
        <v>292</v>
      </c>
      <c r="I704" s="53" t="s">
        <v>249</v>
      </c>
      <c r="J704" s="52"/>
      <c r="K704" s="52"/>
      <c r="L704" s="52" t="s">
        <v>61</v>
      </c>
      <c r="M704" s="60">
        <v>6010767</v>
      </c>
      <c r="N704" s="60">
        <v>6010767</v>
      </c>
      <c r="O704" s="61">
        <v>1</v>
      </c>
      <c r="P704" s="241" t="s">
        <v>537</v>
      </c>
      <c r="Q704" s="60">
        <v>15000</v>
      </c>
      <c r="R704" s="63">
        <v>2.4955217861547451E-3</v>
      </c>
      <c r="S704" s="716" t="s">
        <v>178</v>
      </c>
      <c r="T704" s="635" t="s">
        <v>203</v>
      </c>
      <c r="U704" s="719">
        <v>5995767</v>
      </c>
      <c r="V704" s="515">
        <v>0.99750447821384525</v>
      </c>
      <c r="W704" s="77" t="s">
        <v>61</v>
      </c>
      <c r="X704" s="133" t="s">
        <v>61</v>
      </c>
      <c r="Y704" s="77" t="s">
        <v>61</v>
      </c>
      <c r="Z704" s="133" t="s">
        <v>61</v>
      </c>
      <c r="AA704" s="77" t="s">
        <v>61</v>
      </c>
      <c r="AB704" s="133" t="s">
        <v>61</v>
      </c>
      <c r="AC704" t="s">
        <v>185</v>
      </c>
      <c r="AD704" s="442"/>
      <c r="AE704" s="241"/>
      <c r="AF704" s="58" t="s">
        <v>61</v>
      </c>
      <c r="AG704" s="63"/>
      <c r="AH704" s="58">
        <v>2019</v>
      </c>
      <c r="AI704" s="58"/>
      <c r="AJ704" s="58"/>
      <c r="AK704" s="241" t="s">
        <v>150</v>
      </c>
      <c r="AL704" s="1">
        <v>1</v>
      </c>
      <c r="AM704" s="1">
        <f>VLOOKUP(A704,'CH1 graphs'!$G$1:$H$49,2,FALSE)</f>
        <v>1</v>
      </c>
    </row>
    <row r="705" spans="1:45">
      <c r="A705" s="52" t="s">
        <v>55</v>
      </c>
      <c r="B705" s="58" t="s">
        <v>102</v>
      </c>
      <c r="C705" s="51">
        <v>2019</v>
      </c>
      <c r="D705" s="240" t="s">
        <v>142</v>
      </c>
      <c r="E705" s="52" t="s">
        <v>142</v>
      </c>
      <c r="F705" s="442" t="s">
        <v>168</v>
      </c>
      <c r="G705" s="52" t="s">
        <v>174</v>
      </c>
      <c r="H705" s="241" t="s">
        <v>231</v>
      </c>
      <c r="I705" s="53" t="s">
        <v>249</v>
      </c>
      <c r="J705" s="52"/>
      <c r="K705" s="52"/>
      <c r="L705" s="52" t="s">
        <v>61</v>
      </c>
      <c r="M705" s="73">
        <v>6000000</v>
      </c>
      <c r="N705" s="60">
        <v>6000000</v>
      </c>
      <c r="O705" s="61">
        <f>N705/M705</f>
        <v>1</v>
      </c>
      <c r="P705" s="241" t="s">
        <v>374</v>
      </c>
      <c r="Q705" s="60">
        <v>80000</v>
      </c>
      <c r="R705" s="63">
        <v>0.01</v>
      </c>
      <c r="S705" s="716" t="s">
        <v>178</v>
      </c>
      <c r="T705" s="635" t="s">
        <v>203</v>
      </c>
      <c r="U705" s="719">
        <v>5920000</v>
      </c>
      <c r="V705" s="515">
        <v>0.98666666666666669</v>
      </c>
      <c r="W705" s="77" t="s">
        <v>61</v>
      </c>
      <c r="X705" s="133" t="s">
        <v>61</v>
      </c>
      <c r="Y705" s="77" t="s">
        <v>61</v>
      </c>
      <c r="Z705" s="133" t="s">
        <v>61</v>
      </c>
      <c r="AA705" s="77" t="s">
        <v>61</v>
      </c>
      <c r="AB705" s="133" t="s">
        <v>61</v>
      </c>
      <c r="AC705" t="s">
        <v>185</v>
      </c>
      <c r="AD705" s="442"/>
      <c r="AE705" s="241"/>
      <c r="AF705" s="58" t="s">
        <v>61</v>
      </c>
      <c r="AG705" s="63"/>
      <c r="AH705" s="58">
        <v>2020</v>
      </c>
      <c r="AI705" s="58"/>
      <c r="AJ705" s="58"/>
      <c r="AK705" s="241" t="s">
        <v>150</v>
      </c>
      <c r="AL705" s="1">
        <v>1</v>
      </c>
      <c r="AM705" s="1">
        <f>VLOOKUP(A705,'CH1 graphs'!$G$1:$H$49,2,FALSE)</f>
        <v>1</v>
      </c>
    </row>
    <row r="706" spans="1:45">
      <c r="A706" s="52" t="s">
        <v>55</v>
      </c>
      <c r="B706" s="58" t="s">
        <v>102</v>
      </c>
      <c r="C706" s="51">
        <v>2020</v>
      </c>
      <c r="D706" s="240" t="s">
        <v>142</v>
      </c>
      <c r="E706" s="52" t="s">
        <v>142</v>
      </c>
      <c r="F706" s="442" t="s">
        <v>168</v>
      </c>
      <c r="G706" s="52" t="s">
        <v>174</v>
      </c>
      <c r="H706" s="241" t="s">
        <v>231</v>
      </c>
      <c r="I706" s="53" t="s">
        <v>249</v>
      </c>
      <c r="J706" s="52"/>
      <c r="K706" s="52"/>
      <c r="L706" s="52" t="s">
        <v>61</v>
      </c>
      <c r="M706" s="73">
        <v>6200000</v>
      </c>
      <c r="N706" s="59">
        <v>6200000</v>
      </c>
      <c r="O706" s="61">
        <v>1</v>
      </c>
      <c r="P706" s="241" t="s">
        <v>538</v>
      </c>
      <c r="Q706" s="73">
        <v>400000</v>
      </c>
      <c r="R706" s="63">
        <v>0.06</v>
      </c>
      <c r="S706" s="716" t="s">
        <v>178</v>
      </c>
      <c r="T706" s="635" t="s">
        <v>203</v>
      </c>
      <c r="U706" s="719">
        <f>N706-Q706</f>
        <v>5800000</v>
      </c>
      <c r="V706" s="515" t="e">
        <v>#DIV/0!</v>
      </c>
      <c r="W706" s="77" t="s">
        <v>61</v>
      </c>
      <c r="X706" s="133" t="s">
        <v>61</v>
      </c>
      <c r="Y706" s="77" t="s">
        <v>61</v>
      </c>
      <c r="Z706" s="133" t="s">
        <v>61</v>
      </c>
      <c r="AA706" s="77" t="s">
        <v>61</v>
      </c>
      <c r="AB706" s="133" t="s">
        <v>61</v>
      </c>
      <c r="AC706" t="s">
        <v>185</v>
      </c>
      <c r="AD706" s="442"/>
      <c r="AE706" s="241"/>
      <c r="AF706" s="58" t="s">
        <v>61</v>
      </c>
      <c r="AG706" s="58"/>
      <c r="AH706" s="58">
        <v>2021</v>
      </c>
      <c r="AI706" s="58"/>
      <c r="AJ706" s="58"/>
      <c r="AK706" s="241" t="s">
        <v>150</v>
      </c>
      <c r="AL706" s="1">
        <v>1</v>
      </c>
      <c r="AM706" s="1">
        <f>VLOOKUP(A706,'CH1 graphs'!$G$1:$H$49,2,FALSE)</f>
        <v>1</v>
      </c>
    </row>
    <row r="707" spans="1:45">
      <c r="A707" s="52" t="s">
        <v>55</v>
      </c>
      <c r="B707" s="58" t="s">
        <v>102</v>
      </c>
      <c r="C707" s="51">
        <v>2021</v>
      </c>
      <c r="D707" s="240" t="s">
        <v>142</v>
      </c>
      <c r="E707" s="52" t="s">
        <v>142</v>
      </c>
      <c r="F707" s="442" t="s">
        <v>168</v>
      </c>
      <c r="G707" s="52" t="s">
        <v>174</v>
      </c>
      <c r="H707" s="241" t="s">
        <v>539</v>
      </c>
      <c r="I707" s="53" t="s">
        <v>249</v>
      </c>
      <c r="J707" s="52"/>
      <c r="K707" s="52"/>
      <c r="L707" s="52" t="s">
        <v>61</v>
      </c>
      <c r="M707" s="73">
        <v>6200000</v>
      </c>
      <c r="N707" s="60">
        <v>6200000</v>
      </c>
      <c r="O707" s="61">
        <v>1</v>
      </c>
      <c r="P707" s="241" t="s">
        <v>426</v>
      </c>
      <c r="Q707" s="60">
        <v>400000</v>
      </c>
      <c r="R707" s="63">
        <v>0.06</v>
      </c>
      <c r="S707" s="716" t="s">
        <v>178</v>
      </c>
      <c r="T707" s="635" t="s">
        <v>203</v>
      </c>
      <c r="U707" s="719">
        <v>5800000</v>
      </c>
      <c r="V707" s="515">
        <v>0.93548387096774188</v>
      </c>
      <c r="W707" s="77" t="s">
        <v>61</v>
      </c>
      <c r="X707" s="133" t="s">
        <v>61</v>
      </c>
      <c r="Y707" s="77" t="s">
        <v>61</v>
      </c>
      <c r="Z707" s="133" t="s">
        <v>61</v>
      </c>
      <c r="AA707" s="77" t="s">
        <v>61</v>
      </c>
      <c r="AB707" s="133" t="s">
        <v>61</v>
      </c>
      <c r="AC707" t="s">
        <v>161</v>
      </c>
      <c r="AD707" s="442"/>
      <c r="AE707" s="241"/>
      <c r="AF707" s="58" t="s">
        <v>61</v>
      </c>
      <c r="AG707" s="58"/>
      <c r="AH707" s="58">
        <v>2022</v>
      </c>
      <c r="AI707" s="58"/>
      <c r="AJ707" s="58"/>
      <c r="AK707" s="241" t="s">
        <v>150</v>
      </c>
      <c r="AL707" s="1">
        <v>1</v>
      </c>
      <c r="AM707" s="1">
        <f>VLOOKUP(A707,'CH1 graphs'!$G$1:$H$49,2,FALSE)</f>
        <v>1</v>
      </c>
      <c r="AQ707" s="42"/>
    </row>
    <row r="708" spans="1:45">
      <c r="A708" s="52" t="s">
        <v>55</v>
      </c>
      <c r="B708" s="58" t="s">
        <v>102</v>
      </c>
      <c r="C708" s="51">
        <v>2022</v>
      </c>
      <c r="D708" s="240" t="s">
        <v>142</v>
      </c>
      <c r="E708" s="52" t="s">
        <v>142</v>
      </c>
      <c r="F708" s="442" t="s">
        <v>168</v>
      </c>
      <c r="G708" s="52" t="s">
        <v>174</v>
      </c>
      <c r="H708" s="241" t="s">
        <v>540</v>
      </c>
      <c r="I708" s="53" t="s">
        <v>249</v>
      </c>
      <c r="J708" s="73"/>
      <c r="K708" s="233"/>
      <c r="L708" s="52" t="s">
        <v>61</v>
      </c>
      <c r="M708" s="73">
        <v>6300000</v>
      </c>
      <c r="N708" s="73">
        <v>6300000</v>
      </c>
      <c r="O708" s="61">
        <v>1</v>
      </c>
      <c r="P708" s="241" t="s">
        <v>262</v>
      </c>
      <c r="Q708" s="73">
        <v>200000</v>
      </c>
      <c r="R708" s="63">
        <f>Q708/N708</f>
        <v>3.1746031746031744E-2</v>
      </c>
      <c r="S708" s="716" t="s">
        <v>178</v>
      </c>
      <c r="T708" s="564"/>
      <c r="U708" s="717">
        <f>N708-Q708</f>
        <v>6100000</v>
      </c>
      <c r="V708" s="564" t="s">
        <v>61</v>
      </c>
      <c r="W708" s="719" t="s">
        <v>221</v>
      </c>
      <c r="X708" s="515" t="s">
        <v>61</v>
      </c>
      <c r="Y708" s="719" t="s">
        <v>221</v>
      </c>
      <c r="Z708" s="515" t="s">
        <v>61</v>
      </c>
      <c r="AA708" s="719" t="s">
        <v>221</v>
      </c>
      <c r="AB708" s="515" t="s">
        <v>61</v>
      </c>
      <c r="AC708" t="s">
        <v>161</v>
      </c>
      <c r="AD708" s="52"/>
      <c r="AE708" s="58"/>
      <c r="AF708" s="58" t="s">
        <v>61</v>
      </c>
      <c r="AH708" s="58">
        <v>2023</v>
      </c>
      <c r="AI708" s="58"/>
      <c r="AJ708" s="58"/>
      <c r="AK708" s="241" t="s">
        <v>150</v>
      </c>
      <c r="AL708" s="1">
        <v>1</v>
      </c>
      <c r="AM708" s="1">
        <f>VLOOKUP(A708,'CH1 graphs'!$G$1:$H$49,2,FALSE)</f>
        <v>1</v>
      </c>
      <c r="AP708" s="330">
        <f>Q708-Q707</f>
        <v>-200000</v>
      </c>
      <c r="AQ708" s="42">
        <f>(Q708-Q707)/Q707</f>
        <v>-0.5</v>
      </c>
    </row>
    <row r="709" spans="1:45" s="11" customFormat="1">
      <c r="A709" s="96" t="s">
        <v>55</v>
      </c>
      <c r="B709" s="95" t="s">
        <v>102</v>
      </c>
      <c r="C709" s="47">
        <v>2023</v>
      </c>
      <c r="D709" s="867" t="s">
        <v>142</v>
      </c>
      <c r="E709" s="96" t="s">
        <v>142</v>
      </c>
      <c r="F709" s="671" t="s">
        <v>168</v>
      </c>
      <c r="G709" s="96" t="s">
        <v>174</v>
      </c>
      <c r="H709" s="868" t="s">
        <v>540</v>
      </c>
      <c r="I709" s="55" t="s">
        <v>249</v>
      </c>
      <c r="J709" s="419"/>
      <c r="K709" s="96"/>
      <c r="L709" s="108">
        <v>44986</v>
      </c>
      <c r="M709" s="419">
        <v>6300000</v>
      </c>
      <c r="N709" s="419">
        <v>6300000</v>
      </c>
      <c r="O709" s="97">
        <v>1</v>
      </c>
      <c r="P709" s="896" t="s">
        <v>271</v>
      </c>
      <c r="Q709" s="419">
        <v>250000</v>
      </c>
      <c r="R709" s="148">
        <f>Q709/N709</f>
        <v>3.968253968253968E-2</v>
      </c>
      <c r="S709" s="897" t="s">
        <v>178</v>
      </c>
      <c r="T709" s="697" t="s">
        <v>61</v>
      </c>
      <c r="U709" s="897">
        <f>N709-Q709</f>
        <v>6050000</v>
      </c>
      <c r="V709" s="697" t="s">
        <v>61</v>
      </c>
      <c r="W709" s="694" t="s">
        <v>61</v>
      </c>
      <c r="X709" s="674" t="s">
        <v>61</v>
      </c>
      <c r="Y709" s="694" t="s">
        <v>61</v>
      </c>
      <c r="Z709" s="674" t="s">
        <v>61</v>
      </c>
      <c r="AA709" s="694" t="s">
        <v>61</v>
      </c>
      <c r="AB709" s="674" t="s">
        <v>61</v>
      </c>
      <c r="AC709" s="11" t="s">
        <v>161</v>
      </c>
      <c r="AD709" s="96"/>
      <c r="AE709" s="95"/>
      <c r="AF709" s="95" t="s">
        <v>61</v>
      </c>
      <c r="AG709" s="12"/>
      <c r="AH709" s="95">
        <v>2023</v>
      </c>
      <c r="AI709" s="95"/>
      <c r="AJ709" s="95"/>
      <c r="AK709" s="868" t="s">
        <v>165</v>
      </c>
      <c r="AL709" s="12">
        <v>1</v>
      </c>
      <c r="AM709" s="12">
        <f>VLOOKUP(A709,'CH1 graphs'!$G$1:$H$49,2,FALSE)</f>
        <v>1</v>
      </c>
      <c r="AN709" s="12"/>
      <c r="AO709" s="12"/>
      <c r="AQ709" s="12"/>
      <c r="AS709" s="12"/>
    </row>
    <row r="710" spans="1:45" hidden="1">
      <c r="A710" s="52" t="s">
        <v>18</v>
      </c>
      <c r="B710" s="58" t="s">
        <v>116</v>
      </c>
      <c r="C710" s="51">
        <v>2016</v>
      </c>
      <c r="D710" s="240" t="s">
        <v>142</v>
      </c>
      <c r="E710" s="52" t="s">
        <v>142</v>
      </c>
      <c r="F710" s="442" t="s">
        <v>142</v>
      </c>
      <c r="G710" s="52" t="s">
        <v>143</v>
      </c>
      <c r="H710" s="241" t="s">
        <v>144</v>
      </c>
      <c r="I710" s="53" t="s">
        <v>226</v>
      </c>
      <c r="J710" s="52"/>
      <c r="K710" s="52"/>
      <c r="L710" s="158">
        <v>42675</v>
      </c>
      <c r="M710" s="73">
        <v>20715285</v>
      </c>
      <c r="N710" s="60">
        <v>18044597</v>
      </c>
      <c r="O710" s="61">
        <v>0.87</v>
      </c>
      <c r="P710" s="241" t="s">
        <v>399</v>
      </c>
      <c r="Q710" s="73">
        <v>326696.88999999996</v>
      </c>
      <c r="R710" s="63">
        <v>1.8104970147019631E-2</v>
      </c>
      <c r="S710" s="73">
        <v>15223535.110000001</v>
      </c>
      <c r="T710" s="63">
        <v>0.84366168499080374</v>
      </c>
      <c r="U710" s="73">
        <v>2494365</v>
      </c>
      <c r="V710" s="63">
        <v>0.13823334486217675</v>
      </c>
      <c r="W710" s="77">
        <v>321732.03999999998</v>
      </c>
      <c r="X710" s="133">
        <v>1.782982684512156E-2</v>
      </c>
      <c r="Y710" s="77">
        <v>4964.8500000000004</v>
      </c>
      <c r="Z710" s="133">
        <v>2.7514330189806958E-4</v>
      </c>
      <c r="AA710" s="77">
        <v>0</v>
      </c>
      <c r="AB710" s="133">
        <v>0</v>
      </c>
      <c r="AC710" t="s">
        <v>148</v>
      </c>
      <c r="AF710" s="58" t="s">
        <v>149</v>
      </c>
      <c r="AG710" s="63"/>
      <c r="AH710" s="863">
        <v>2017</v>
      </c>
      <c r="AI710" s="58"/>
      <c r="AJ710" s="58"/>
      <c r="AK710" s="241" t="s">
        <v>150</v>
      </c>
      <c r="AL710" s="1">
        <v>1</v>
      </c>
      <c r="AM710" s="1">
        <f>VLOOKUP(A710,'CH1 graphs'!$G$1:$H$49,2,FALSE)</f>
        <v>1</v>
      </c>
      <c r="AN710" s="1">
        <f>VLOOKUP(A710,'CH1 graphs'!$K$2:$L$23,2,FALSE)</f>
        <v>1</v>
      </c>
    </row>
    <row r="711" spans="1:45" hidden="1">
      <c r="A711" s="52" t="s">
        <v>18</v>
      </c>
      <c r="B711" s="58" t="s">
        <v>116</v>
      </c>
      <c r="C711" s="51">
        <v>2017</v>
      </c>
      <c r="D711" s="240" t="s">
        <v>142</v>
      </c>
      <c r="E711" s="52" t="s">
        <v>142</v>
      </c>
      <c r="F711" s="442" t="s">
        <v>142</v>
      </c>
      <c r="G711" s="52" t="s">
        <v>143</v>
      </c>
      <c r="H711" s="241" t="s">
        <v>144</v>
      </c>
      <c r="I711" s="53" t="s">
        <v>226</v>
      </c>
      <c r="J711" s="52"/>
      <c r="K711" s="52"/>
      <c r="L711" s="158">
        <v>42795</v>
      </c>
      <c r="M711" s="73">
        <v>19897000</v>
      </c>
      <c r="N711" s="60">
        <v>18044497</v>
      </c>
      <c r="O711" s="61">
        <v>0.91</v>
      </c>
      <c r="P711" s="241" t="s">
        <v>284</v>
      </c>
      <c r="Q711" s="73">
        <v>1312813</v>
      </c>
      <c r="R711" s="63">
        <v>7.2754203123534006E-2</v>
      </c>
      <c r="S711" s="73">
        <v>12346079</v>
      </c>
      <c r="T711" s="63">
        <v>0.68420189268783715</v>
      </c>
      <c r="U711" s="73">
        <v>4385605</v>
      </c>
      <c r="V711" s="63">
        <v>0.24304390418862881</v>
      </c>
      <c r="W711" s="77">
        <v>1268840</v>
      </c>
      <c r="X711" s="133">
        <v>7.0317282881312795E-2</v>
      </c>
      <c r="Y711" s="77">
        <v>43973</v>
      </c>
      <c r="Z711" s="133">
        <v>2.4369202422212157E-3</v>
      </c>
      <c r="AA711" s="77">
        <v>0</v>
      </c>
      <c r="AB711" s="133">
        <v>0</v>
      </c>
      <c r="AC711" t="s">
        <v>148</v>
      </c>
      <c r="AF711" s="58" t="s">
        <v>149</v>
      </c>
      <c r="AG711" s="63"/>
      <c r="AH711" s="58">
        <v>2018</v>
      </c>
      <c r="AI711" s="58"/>
      <c r="AJ711" s="58"/>
      <c r="AK711" s="241" t="s">
        <v>150</v>
      </c>
      <c r="AL711" s="1">
        <v>1</v>
      </c>
      <c r="AM711" s="1">
        <f>VLOOKUP(A711,'CH1 graphs'!$G$1:$H$49,2,FALSE)</f>
        <v>1</v>
      </c>
      <c r="AN711" s="1">
        <f>VLOOKUP(A711,'CH1 graphs'!$K$2:$L$23,2,FALSE)</f>
        <v>1</v>
      </c>
    </row>
    <row r="712" spans="1:45" hidden="1">
      <c r="A712" s="52" t="s">
        <v>18</v>
      </c>
      <c r="B712" s="58" t="s">
        <v>116</v>
      </c>
      <c r="C712" s="51">
        <v>2018</v>
      </c>
      <c r="D712" s="240" t="s">
        <v>142</v>
      </c>
      <c r="E712" s="52" t="s">
        <v>142</v>
      </c>
      <c r="F712" s="442" t="s">
        <v>142</v>
      </c>
      <c r="G712" s="52" t="s">
        <v>143</v>
      </c>
      <c r="H712" s="241" t="s">
        <v>144</v>
      </c>
      <c r="I712" s="53" t="s">
        <v>226</v>
      </c>
      <c r="J712" s="52"/>
      <c r="K712" s="52"/>
      <c r="L712" s="52"/>
      <c r="M712" s="437">
        <v>22127491</v>
      </c>
      <c r="N712" s="60">
        <v>20881967</v>
      </c>
      <c r="O712" s="61">
        <v>0.94</v>
      </c>
      <c r="P712" s="241" t="s">
        <v>258</v>
      </c>
      <c r="Q712" s="73">
        <v>802855</v>
      </c>
      <c r="R712" s="63">
        <v>3.8447288035652963E-2</v>
      </c>
      <c r="S712" s="73">
        <v>15038027</v>
      </c>
      <c r="T712" s="63">
        <v>0.72014417990412494</v>
      </c>
      <c r="U712" s="73">
        <v>5041085</v>
      </c>
      <c r="V712" s="63">
        <v>0.24140853206022211</v>
      </c>
      <c r="W712" s="77">
        <v>779070</v>
      </c>
      <c r="X712" s="133">
        <v>3.7308266984618838E-2</v>
      </c>
      <c r="Y712" s="77">
        <v>23785</v>
      </c>
      <c r="Z712" s="133">
        <v>1.139021051034129E-3</v>
      </c>
      <c r="AA712" s="77">
        <v>0</v>
      </c>
      <c r="AB712" s="133">
        <v>0</v>
      </c>
      <c r="AC712" t="s">
        <v>148</v>
      </c>
      <c r="AF712" s="58" t="s">
        <v>149</v>
      </c>
      <c r="AG712" s="63"/>
      <c r="AH712" s="58">
        <v>2019</v>
      </c>
      <c r="AI712" s="58"/>
      <c r="AJ712" s="58"/>
      <c r="AK712" s="241" t="s">
        <v>150</v>
      </c>
      <c r="AL712" s="1">
        <v>1</v>
      </c>
      <c r="AM712" s="1">
        <f>VLOOKUP(A712,'CH1 graphs'!$G$1:$H$49,2,FALSE)</f>
        <v>1</v>
      </c>
      <c r="AN712" s="1">
        <f>VLOOKUP(A712,'CH1 graphs'!$K$2:$L$23,2,FALSE)</f>
        <v>1</v>
      </c>
    </row>
    <row r="713" spans="1:45" hidden="1">
      <c r="A713" s="52" t="s">
        <v>18</v>
      </c>
      <c r="B713" s="58" t="s">
        <v>116</v>
      </c>
      <c r="C713" s="51">
        <v>2019</v>
      </c>
      <c r="D713" s="240" t="s">
        <v>142</v>
      </c>
      <c r="E713" s="52" t="s">
        <v>142</v>
      </c>
      <c r="F713" s="442" t="s">
        <v>142</v>
      </c>
      <c r="G713" s="52" t="s">
        <v>143</v>
      </c>
      <c r="H713" s="241" t="s">
        <v>144</v>
      </c>
      <c r="I713" s="53" t="s">
        <v>226</v>
      </c>
      <c r="J713" s="52"/>
      <c r="K713" s="52"/>
      <c r="L713" s="52"/>
      <c r="M713" s="73">
        <v>21915357</v>
      </c>
      <c r="N713" s="60">
        <v>21915357</v>
      </c>
      <c r="O713" s="61">
        <f>N713/M713</f>
        <v>1</v>
      </c>
      <c r="P713" s="241" t="s">
        <v>259</v>
      </c>
      <c r="Q713" s="73">
        <v>1444905</v>
      </c>
      <c r="R713" s="63">
        <v>6.6143583769558728E-2</v>
      </c>
      <c r="S713" s="73">
        <v>16010628</v>
      </c>
      <c r="T713" s="63">
        <v>0.73056660678628238</v>
      </c>
      <c r="U713" s="73">
        <v>4459824</v>
      </c>
      <c r="V713" s="63">
        <v>0.20415788051220565</v>
      </c>
      <c r="W713" s="77">
        <v>1358827</v>
      </c>
      <c r="X713" s="133">
        <v>6.2003416143300794E-2</v>
      </c>
      <c r="Y713" s="77">
        <v>86078</v>
      </c>
      <c r="Z713" s="133">
        <v>0</v>
      </c>
      <c r="AA713" s="77">
        <v>0</v>
      </c>
      <c r="AB713" s="133">
        <v>0</v>
      </c>
      <c r="AC713" t="s">
        <v>148</v>
      </c>
      <c r="AF713" s="58" t="s">
        <v>149</v>
      </c>
      <c r="AG713" s="63"/>
      <c r="AH713" s="58">
        <v>2020</v>
      </c>
      <c r="AI713" s="58"/>
      <c r="AJ713" s="58"/>
      <c r="AK713" s="241" t="s">
        <v>150</v>
      </c>
      <c r="AL713" s="1">
        <v>1</v>
      </c>
      <c r="AM713" s="1">
        <f>VLOOKUP(A713,'CH1 graphs'!$G$1:$H$49,2,FALSE)</f>
        <v>1</v>
      </c>
      <c r="AN713" s="1">
        <f>VLOOKUP(A713,'CH1 graphs'!$K$2:$L$23,2,FALSE)</f>
        <v>1</v>
      </c>
    </row>
    <row r="714" spans="1:45" ht="17.149999999999999" hidden="1" customHeight="1">
      <c r="A714" s="52" t="s">
        <v>18</v>
      </c>
      <c r="B714" s="58" t="s">
        <v>116</v>
      </c>
      <c r="C714" s="51">
        <v>2020</v>
      </c>
      <c r="D714" s="240" t="s">
        <v>142</v>
      </c>
      <c r="E714" s="52" t="s">
        <v>142</v>
      </c>
      <c r="F714" s="442" t="s">
        <v>142</v>
      </c>
      <c r="G714" s="52" t="s">
        <v>143</v>
      </c>
      <c r="H714" s="241" t="s">
        <v>144</v>
      </c>
      <c r="I714" s="53" t="s">
        <v>226</v>
      </c>
      <c r="J714" s="52"/>
      <c r="K714" s="52"/>
      <c r="L714" s="158">
        <v>43891</v>
      </c>
      <c r="M714" s="73">
        <v>23049096</v>
      </c>
      <c r="N714" s="59">
        <v>22140082.697925784</v>
      </c>
      <c r="O714" s="61">
        <v>0.96</v>
      </c>
      <c r="P714" s="241" t="s">
        <v>260</v>
      </c>
      <c r="Q714" s="73">
        <v>2012366.6754278268</v>
      </c>
      <c r="R714" s="63">
        <v>9.0892464264207898E-2</v>
      </c>
      <c r="S714" s="73">
        <v>15109101.926423948</v>
      </c>
      <c r="T714" s="63">
        <v>0.68243204565082582</v>
      </c>
      <c r="U714" s="73">
        <v>5018614.0960740093</v>
      </c>
      <c r="V714" s="63">
        <v>0.22667549008496626</v>
      </c>
      <c r="W714" s="77">
        <v>1950608.4960912236</v>
      </c>
      <c r="X714" s="133">
        <v>8.8103035688930298E-2</v>
      </c>
      <c r="Y714" s="77">
        <v>61758.179336603273</v>
      </c>
      <c r="Z714" s="133">
        <v>2.789428575277596E-3</v>
      </c>
      <c r="AA714" s="77">
        <v>0</v>
      </c>
      <c r="AB714" s="133">
        <v>0</v>
      </c>
      <c r="AC714" t="s">
        <v>148</v>
      </c>
      <c r="AF714" s="58" t="s">
        <v>149</v>
      </c>
      <c r="AG714" s="58"/>
      <c r="AH714" s="58">
        <v>2021</v>
      </c>
      <c r="AI714" s="58"/>
      <c r="AJ714" s="58"/>
      <c r="AK714" s="241" t="s">
        <v>150</v>
      </c>
      <c r="AL714" s="1">
        <v>1</v>
      </c>
      <c r="AM714" s="1">
        <f>VLOOKUP(A714,'CH1 graphs'!$G$1:$H$49,2,FALSE)</f>
        <v>1</v>
      </c>
      <c r="AN714" s="1">
        <f>VLOOKUP(A714,'CH1 graphs'!$K$2:$L$23,2,FALSE)</f>
        <v>1</v>
      </c>
    </row>
    <row r="715" spans="1:45" hidden="1">
      <c r="A715" s="52" t="s">
        <v>18</v>
      </c>
      <c r="B715" s="58" t="s">
        <v>116</v>
      </c>
      <c r="C715" s="51">
        <v>2021</v>
      </c>
      <c r="D715" s="240" t="s">
        <v>142</v>
      </c>
      <c r="E715" s="52" t="s">
        <v>142</v>
      </c>
      <c r="F715" s="442" t="s">
        <v>142</v>
      </c>
      <c r="G715" s="52" t="s">
        <v>143</v>
      </c>
      <c r="H715" s="241" t="s">
        <v>157</v>
      </c>
      <c r="I715" s="53" t="s">
        <v>226</v>
      </c>
      <c r="J715" s="52"/>
      <c r="K715" s="52"/>
      <c r="L715" s="52"/>
      <c r="M715" s="73">
        <v>24933140</v>
      </c>
      <c r="N715" s="60">
        <v>24933140</v>
      </c>
      <c r="O715" s="61">
        <v>1</v>
      </c>
      <c r="P715" s="241" t="s">
        <v>309</v>
      </c>
      <c r="Q715" s="73">
        <v>2578385</v>
      </c>
      <c r="R715" s="63">
        <v>0.1</v>
      </c>
      <c r="S715" s="73">
        <v>16562593</v>
      </c>
      <c r="T715" s="63">
        <v>0.6642802711571828</v>
      </c>
      <c r="U715" s="73">
        <v>5792162</v>
      </c>
      <c r="V715" s="63">
        <v>0.23</v>
      </c>
      <c r="W715" s="77">
        <v>2429802</v>
      </c>
      <c r="X715" s="133">
        <v>0.1</v>
      </c>
      <c r="Y715" s="77">
        <v>148583</v>
      </c>
      <c r="Z715" s="669">
        <v>6.0000000000000001E-3</v>
      </c>
      <c r="AA715" s="77">
        <v>0</v>
      </c>
      <c r="AB715" s="133">
        <v>0</v>
      </c>
      <c r="AC715" t="s">
        <v>148</v>
      </c>
      <c r="AF715" s="58" t="s">
        <v>149</v>
      </c>
      <c r="AG715" s="58"/>
      <c r="AH715" s="58">
        <v>2022</v>
      </c>
      <c r="AI715" s="58"/>
      <c r="AJ715" s="58"/>
      <c r="AK715" s="241" t="s">
        <v>150</v>
      </c>
      <c r="AL715" s="1">
        <v>1</v>
      </c>
      <c r="AM715" s="1">
        <f>VLOOKUP(A715,'CH1 graphs'!$G$1:$H$49,2,FALSE)</f>
        <v>1</v>
      </c>
      <c r="AN715" s="1">
        <f>VLOOKUP(A715,'CH1 graphs'!$K$2:$L$23,2,FALSE)</f>
        <v>1</v>
      </c>
      <c r="AQ715" s="42"/>
    </row>
    <row r="716" spans="1:45" hidden="1">
      <c r="A716" s="52" t="s">
        <v>18</v>
      </c>
      <c r="B716" s="58" t="s">
        <v>116</v>
      </c>
      <c r="C716" s="51">
        <v>2022</v>
      </c>
      <c r="D716" s="240" t="s">
        <v>142</v>
      </c>
      <c r="E716" s="52" t="s">
        <v>142</v>
      </c>
      <c r="F716" s="442" t="s">
        <v>142</v>
      </c>
      <c r="G716" s="52" t="s">
        <v>143</v>
      </c>
      <c r="H716" s="241" t="s">
        <v>157</v>
      </c>
      <c r="I716" s="53" t="s">
        <v>226</v>
      </c>
      <c r="J716" s="73"/>
      <c r="K716" s="233"/>
      <c r="L716" s="52"/>
      <c r="M716" s="73">
        <v>24933140</v>
      </c>
      <c r="N716" s="60">
        <v>24933140</v>
      </c>
      <c r="O716" s="67">
        <v>1</v>
      </c>
      <c r="P716" s="241" t="s">
        <v>262</v>
      </c>
      <c r="Q716" s="73">
        <v>4402406</v>
      </c>
      <c r="R716" s="63">
        <v>0.17656845467518331</v>
      </c>
      <c r="S716" s="73">
        <v>13217392</v>
      </c>
      <c r="T716" s="63">
        <v>0.53011341531792622</v>
      </c>
      <c r="U716" s="73">
        <v>7313342</v>
      </c>
      <c r="V716" s="63">
        <v>0.29331813000689044</v>
      </c>
      <c r="W716" s="77">
        <v>3976601</v>
      </c>
      <c r="X716" s="133">
        <v>0.15949058161146171</v>
      </c>
      <c r="Y716" s="77">
        <v>425805</v>
      </c>
      <c r="Z716" s="669">
        <v>1.7077873063721619E-2</v>
      </c>
      <c r="AA716" s="77">
        <v>0</v>
      </c>
      <c r="AB716" s="133">
        <v>0</v>
      </c>
      <c r="AC716" t="s">
        <v>148</v>
      </c>
      <c r="AF716" s="58" t="s">
        <v>153</v>
      </c>
      <c r="AH716" s="58">
        <v>2023</v>
      </c>
      <c r="AI716" s="58"/>
      <c r="AJ716" s="58"/>
      <c r="AK716" s="241" t="s">
        <v>150</v>
      </c>
      <c r="AL716" s="1">
        <v>1</v>
      </c>
      <c r="AM716" s="1">
        <f>VLOOKUP(A716,'CH1 graphs'!$G$1:$H$49,2,FALSE)</f>
        <v>1</v>
      </c>
      <c r="AN716" s="1">
        <f>VLOOKUP(A716,'CH1 graphs'!$K$2:$L$23,2,FALSE)</f>
        <v>1</v>
      </c>
      <c r="AP716" s="330">
        <f>Q716-Q715</f>
        <v>1824021</v>
      </c>
      <c r="AQ716" s="42">
        <f>(Q716-Q715)/Q715</f>
        <v>0.70742771153260664</v>
      </c>
      <c r="AR716">
        <f>Y716-Y715</f>
        <v>277222</v>
      </c>
      <c r="AS716" s="1">
        <f>AR716/Y715</f>
        <v>1.8657719927582563</v>
      </c>
    </row>
    <row r="717" spans="1:45" s="11" customFormat="1" hidden="1">
      <c r="A717" s="96" t="s">
        <v>18</v>
      </c>
      <c r="B717" s="95" t="s">
        <v>116</v>
      </c>
      <c r="C717" s="47">
        <v>2023</v>
      </c>
      <c r="D717" s="867" t="s">
        <v>142</v>
      </c>
      <c r="E717" s="197" t="s">
        <v>142</v>
      </c>
      <c r="F717" s="671" t="s">
        <v>142</v>
      </c>
      <c r="G717" s="96" t="s">
        <v>143</v>
      </c>
      <c r="H717" s="868" t="s">
        <v>157</v>
      </c>
      <c r="I717" s="55" t="s">
        <v>226</v>
      </c>
      <c r="J717" s="419"/>
      <c r="K717" s="96"/>
      <c r="L717" s="96"/>
      <c r="M717" s="419">
        <v>25896687.74745046</v>
      </c>
      <c r="N717" s="419">
        <v>25896687.747450463</v>
      </c>
      <c r="O717" s="97">
        <v>1.0000000000000002</v>
      </c>
      <c r="P717" s="868" t="s">
        <v>271</v>
      </c>
      <c r="Q717" s="419">
        <v>2872277.8559889747</v>
      </c>
      <c r="R717" s="148">
        <v>0.11091294315319346</v>
      </c>
      <c r="S717" s="419">
        <v>16022591.855009038</v>
      </c>
      <c r="T717" s="148">
        <v>0.61871201488253902</v>
      </c>
      <c r="U717" s="419">
        <v>7001818.0364524489</v>
      </c>
      <c r="V717" s="148">
        <v>0.27037504196426743</v>
      </c>
      <c r="W717" s="694">
        <v>2729248.1544297333</v>
      </c>
      <c r="X717" s="674">
        <v>0.10538985452679865</v>
      </c>
      <c r="Y717" s="694">
        <v>143029.7015592418</v>
      </c>
      <c r="Z717" s="674">
        <v>5.5230886263948221E-3</v>
      </c>
      <c r="AA717" s="694">
        <v>0</v>
      </c>
      <c r="AB717" s="674">
        <v>0</v>
      </c>
      <c r="AC717" s="11" t="s">
        <v>148</v>
      </c>
      <c r="AE717" s="12"/>
      <c r="AF717" s="95" t="s">
        <v>149</v>
      </c>
      <c r="AG717" s="12"/>
      <c r="AH717" s="95">
        <v>2023</v>
      </c>
      <c r="AI717" s="95"/>
      <c r="AJ717" s="95"/>
      <c r="AK717" s="868" t="s">
        <v>165</v>
      </c>
      <c r="AL717" s="12">
        <v>1</v>
      </c>
      <c r="AM717" s="12">
        <f>VLOOKUP(A717,'CH1 graphs'!$G$1:$H$49,2,FALSE)</f>
        <v>1</v>
      </c>
      <c r="AN717" s="12">
        <f>VLOOKUP(A717,'CH1 graphs'!$K$2:$L$23,2,FALSE)</f>
        <v>1</v>
      </c>
      <c r="AO717" s="12"/>
      <c r="AQ717" s="12"/>
      <c r="AS717" s="12"/>
    </row>
    <row r="718" spans="1:45" hidden="1">
      <c r="A718" s="52" t="s">
        <v>6</v>
      </c>
      <c r="B718" s="58" t="s">
        <v>116</v>
      </c>
      <c r="C718" s="51">
        <v>2016</v>
      </c>
      <c r="D718" s="240" t="s">
        <v>142</v>
      </c>
      <c r="E718" s="52" t="s">
        <v>142</v>
      </c>
      <c r="F718" s="442" t="s">
        <v>142</v>
      </c>
      <c r="G718" s="52" t="s">
        <v>143</v>
      </c>
      <c r="H718" s="241" t="s">
        <v>144</v>
      </c>
      <c r="I718" s="53" t="s">
        <v>226</v>
      </c>
      <c r="J718" s="52"/>
      <c r="K718" s="52"/>
      <c r="L718" s="158">
        <v>42675</v>
      </c>
      <c r="M718" s="73">
        <v>186987563</v>
      </c>
      <c r="N718" s="60">
        <v>91969254</v>
      </c>
      <c r="O718" s="61">
        <v>0.49</v>
      </c>
      <c r="P718" s="241" t="s">
        <v>399</v>
      </c>
      <c r="Q718" s="73">
        <v>8081077</v>
      </c>
      <c r="R718" s="63">
        <f>Q718/N718</f>
        <v>8.7867158300533779E-2</v>
      </c>
      <c r="S718" s="73">
        <v>65326123</v>
      </c>
      <c r="T718" s="63">
        <v>0.71030393483456977</v>
      </c>
      <c r="U718" s="73">
        <v>18562054</v>
      </c>
      <c r="V718" s="63">
        <v>0.20182890686489638</v>
      </c>
      <c r="W718" s="77">
        <v>6196715</v>
      </c>
      <c r="X718" s="133">
        <v>6.7378115299271651E-2</v>
      </c>
      <c r="Y718" s="77">
        <v>1829349</v>
      </c>
      <c r="Z718" s="133">
        <v>1.9890875705048123E-2</v>
      </c>
      <c r="AA718" s="77">
        <v>55013</v>
      </c>
      <c r="AB718" s="133">
        <v>5.9816729621401516E-4</v>
      </c>
      <c r="AC718" t="s">
        <v>148</v>
      </c>
      <c r="AF718" s="58" t="s">
        <v>153</v>
      </c>
      <c r="AG718" s="63"/>
      <c r="AH718" s="863">
        <v>2017</v>
      </c>
      <c r="AI718" s="58"/>
      <c r="AJ718" s="58" t="s">
        <v>541</v>
      </c>
      <c r="AK718" s="241" t="s">
        <v>150</v>
      </c>
      <c r="AL718" s="1">
        <v>1</v>
      </c>
      <c r="AM718" s="1">
        <f>VLOOKUP(A718,'CH1 graphs'!$G$1:$H$49,2,FALSE)</f>
        <v>1</v>
      </c>
      <c r="AN718" s="1">
        <f>VLOOKUP(A718,'CH1 graphs'!$K$2:$L$23,2,FALSE)</f>
        <v>1</v>
      </c>
    </row>
    <row r="719" spans="1:45" hidden="1">
      <c r="A719" s="52" t="s">
        <v>6</v>
      </c>
      <c r="B719" s="58" t="s">
        <v>116</v>
      </c>
      <c r="C719" s="51">
        <v>2017</v>
      </c>
      <c r="D719" s="240" t="s">
        <v>142</v>
      </c>
      <c r="E719" s="52" t="s">
        <v>142</v>
      </c>
      <c r="F719" s="442" t="s">
        <v>142</v>
      </c>
      <c r="G719" s="52" t="s">
        <v>143</v>
      </c>
      <c r="H719" s="241" t="s">
        <v>144</v>
      </c>
      <c r="I719" s="53" t="s">
        <v>226</v>
      </c>
      <c r="J719" s="52"/>
      <c r="K719" s="52"/>
      <c r="L719" s="158">
        <v>42795</v>
      </c>
      <c r="M719" s="60">
        <v>181182000</v>
      </c>
      <c r="N719" s="60">
        <v>94536210</v>
      </c>
      <c r="O719" s="61">
        <v>0.52</v>
      </c>
      <c r="P719" s="241" t="s">
        <v>284</v>
      </c>
      <c r="Q719" s="73">
        <v>8926182</v>
      </c>
      <c r="R719" s="63">
        <v>9.4420772738826736E-2</v>
      </c>
      <c r="S719" s="73">
        <v>65187120</v>
      </c>
      <c r="T719" s="63">
        <v>0.68954657691481391</v>
      </c>
      <c r="U719" s="73">
        <v>20411361</v>
      </c>
      <c r="V719" s="63">
        <v>0.21591050667252262</v>
      </c>
      <c r="W719" s="77">
        <v>7394042</v>
      </c>
      <c r="X719" s="133">
        <v>7.8213861122632275E-2</v>
      </c>
      <c r="Y719" s="77">
        <v>1482089</v>
      </c>
      <c r="Z719" s="133">
        <v>1.567747427149872E-2</v>
      </c>
      <c r="AA719" s="77">
        <v>50051</v>
      </c>
      <c r="AB719" s="133">
        <v>5.2943734469575198E-4</v>
      </c>
      <c r="AC719" t="s">
        <v>148</v>
      </c>
      <c r="AF719" s="58" t="s">
        <v>153</v>
      </c>
      <c r="AG719" s="63"/>
      <c r="AH719" s="58">
        <v>2018</v>
      </c>
      <c r="AI719" s="58"/>
      <c r="AJ719" s="58"/>
      <c r="AK719" s="241" t="s">
        <v>150</v>
      </c>
      <c r="AL719" s="1">
        <v>1</v>
      </c>
      <c r="AM719" s="1">
        <f>VLOOKUP(A719,'CH1 graphs'!$G$1:$H$49,2,FALSE)</f>
        <v>1</v>
      </c>
      <c r="AN719" s="1">
        <f>VLOOKUP(A719,'CH1 graphs'!$K$2:$L$23,2,FALSE)</f>
        <v>1</v>
      </c>
    </row>
    <row r="720" spans="1:45" hidden="1">
      <c r="A720" s="52" t="s">
        <v>6</v>
      </c>
      <c r="B720" s="58" t="s">
        <v>116</v>
      </c>
      <c r="C720" s="51">
        <v>2018</v>
      </c>
      <c r="D720" s="240" t="s">
        <v>142</v>
      </c>
      <c r="E720" s="52" t="s">
        <v>142</v>
      </c>
      <c r="F720" s="442" t="s">
        <v>142</v>
      </c>
      <c r="G720" s="52" t="s">
        <v>143</v>
      </c>
      <c r="H720" s="241" t="s">
        <v>144</v>
      </c>
      <c r="I720" s="53" t="s">
        <v>226</v>
      </c>
      <c r="J720" s="52"/>
      <c r="K720" s="52"/>
      <c r="L720" s="52"/>
      <c r="M720" s="437">
        <v>195875237</v>
      </c>
      <c r="N720" s="60">
        <v>98570394</v>
      </c>
      <c r="O720" s="61">
        <v>0.5</v>
      </c>
      <c r="P720" s="241" t="s">
        <v>258</v>
      </c>
      <c r="Q720" s="73">
        <v>5289761</v>
      </c>
      <c r="R720" s="63">
        <v>5.3664805276115668E-2</v>
      </c>
      <c r="S720" s="73">
        <v>70612352</v>
      </c>
      <c r="T720" s="63">
        <v>0.71636471291775505</v>
      </c>
      <c r="U720" s="73">
        <v>22668281</v>
      </c>
      <c r="V720" s="63">
        <v>0.22997048180612933</v>
      </c>
      <c r="W720" s="77">
        <v>5055073</v>
      </c>
      <c r="X720" s="133">
        <v>5.1283887533207992E-2</v>
      </c>
      <c r="Y720" s="77">
        <v>234688</v>
      </c>
      <c r="Z720" s="133">
        <v>2.3809177429076726E-3</v>
      </c>
      <c r="AA720" s="77">
        <v>0</v>
      </c>
      <c r="AB720" s="133">
        <v>0</v>
      </c>
      <c r="AC720" t="s">
        <v>148</v>
      </c>
      <c r="AF720" s="58" t="s">
        <v>153</v>
      </c>
      <c r="AG720" s="63"/>
      <c r="AH720" s="58">
        <v>2019</v>
      </c>
      <c r="AI720" s="58"/>
      <c r="AJ720" s="58" t="s">
        <v>542</v>
      </c>
      <c r="AK720" s="241" t="s">
        <v>150</v>
      </c>
      <c r="AL720" s="1">
        <v>1</v>
      </c>
      <c r="AM720" s="1">
        <f>VLOOKUP(A720,'CH1 graphs'!$G$1:$H$49,2,FALSE)</f>
        <v>1</v>
      </c>
      <c r="AN720" s="1">
        <f>VLOOKUP(A720,'CH1 graphs'!$K$2:$L$23,2,FALSE)</f>
        <v>1</v>
      </c>
    </row>
    <row r="721" spans="1:45" hidden="1">
      <c r="A721" s="52" t="s">
        <v>6</v>
      </c>
      <c r="B721" s="58" t="s">
        <v>116</v>
      </c>
      <c r="C721" s="51">
        <v>2019</v>
      </c>
      <c r="D721" s="240" t="s">
        <v>142</v>
      </c>
      <c r="E721" s="52" t="s">
        <v>142</v>
      </c>
      <c r="F721" s="442" t="s">
        <v>142</v>
      </c>
      <c r="G721" s="52" t="s">
        <v>143</v>
      </c>
      <c r="H721" s="241" t="s">
        <v>144</v>
      </c>
      <c r="I721" s="53" t="s">
        <v>226</v>
      </c>
      <c r="J721" s="52"/>
      <c r="K721" s="52"/>
      <c r="L721" s="158">
        <v>43525</v>
      </c>
      <c r="M721" s="73">
        <v>200962000</v>
      </c>
      <c r="N721" s="60">
        <v>103665605</v>
      </c>
      <c r="O721" s="61">
        <f>N721/M721</f>
        <v>0.51584680188294307</v>
      </c>
      <c r="P721" s="241" t="s">
        <v>286</v>
      </c>
      <c r="Q721" s="73">
        <v>4997836</v>
      </c>
      <c r="R721" s="63">
        <v>0.05</v>
      </c>
      <c r="S721" s="73">
        <v>79696691</v>
      </c>
      <c r="T721" s="63">
        <v>0.77045961387096518</v>
      </c>
      <c r="U721" s="73">
        <v>18797647</v>
      </c>
      <c r="V721" s="63">
        <v>0.18163734795501715</v>
      </c>
      <c r="W721" s="77">
        <v>4576694</v>
      </c>
      <c r="X721" s="133">
        <v>4.4312979810719064E-2</v>
      </c>
      <c r="Y721" s="77">
        <v>421147</v>
      </c>
      <c r="Z721" s="133">
        <v>0</v>
      </c>
      <c r="AA721" s="77">
        <v>0</v>
      </c>
      <c r="AB721" s="133">
        <v>0</v>
      </c>
      <c r="AC721" t="s">
        <v>148</v>
      </c>
      <c r="AF721" s="58" t="s">
        <v>153</v>
      </c>
      <c r="AG721" s="63"/>
      <c r="AH721" s="58">
        <v>2020</v>
      </c>
      <c r="AI721" s="58"/>
      <c r="AJ721" s="58"/>
      <c r="AK721" s="241" t="s">
        <v>150</v>
      </c>
      <c r="AL721" s="1">
        <v>1</v>
      </c>
      <c r="AM721" s="1">
        <f>VLOOKUP(A721,'CH1 graphs'!$G$1:$H$49,2,FALSE)</f>
        <v>1</v>
      </c>
      <c r="AN721" s="1">
        <f>VLOOKUP(A721,'CH1 graphs'!$K$2:$L$23,2,FALSE)</f>
        <v>1</v>
      </c>
    </row>
    <row r="722" spans="1:45" hidden="1">
      <c r="A722" s="52" t="s">
        <v>6</v>
      </c>
      <c r="B722" s="58" t="s">
        <v>116</v>
      </c>
      <c r="C722" s="51">
        <v>2020</v>
      </c>
      <c r="D722" s="240" t="s">
        <v>142</v>
      </c>
      <c r="E722" s="52" t="s">
        <v>142</v>
      </c>
      <c r="F722" s="442" t="s">
        <v>142</v>
      </c>
      <c r="G722" s="52" t="s">
        <v>143</v>
      </c>
      <c r="H722" s="241" t="s">
        <v>144</v>
      </c>
      <c r="I722" s="53" t="s">
        <v>226</v>
      </c>
      <c r="J722" s="52"/>
      <c r="K722" s="52"/>
      <c r="L722" s="158">
        <v>44136</v>
      </c>
      <c r="M722" s="73">
        <v>212102550</v>
      </c>
      <c r="N722" s="59">
        <v>103248931</v>
      </c>
      <c r="O722" s="61">
        <v>0.49</v>
      </c>
      <c r="P722" s="241" t="s">
        <v>268</v>
      </c>
      <c r="Q722" s="73">
        <v>9206125</v>
      </c>
      <c r="R722" s="63">
        <v>8.9164361420846092E-2</v>
      </c>
      <c r="S722" s="73">
        <v>70161514</v>
      </c>
      <c r="T722" s="63">
        <v>0.67953743753530971</v>
      </c>
      <c r="U722" s="73">
        <v>23881292</v>
      </c>
      <c r="V722" s="63">
        <v>0.23129820104384421</v>
      </c>
      <c r="W722" s="77">
        <v>8543347</v>
      </c>
      <c r="X722" s="133">
        <v>8.2745137574354158E-2</v>
      </c>
      <c r="Y722" s="77">
        <v>662778</v>
      </c>
      <c r="Z722" s="133">
        <v>6.4192238464919312E-3</v>
      </c>
      <c r="AA722" s="77">
        <v>0</v>
      </c>
      <c r="AB722" s="133">
        <v>0</v>
      </c>
      <c r="AC722" t="s">
        <v>148</v>
      </c>
      <c r="AF722" s="58" t="s">
        <v>153</v>
      </c>
      <c r="AG722" s="58"/>
      <c r="AH722" s="58">
        <v>2021</v>
      </c>
      <c r="AI722" s="58"/>
      <c r="AJ722" s="58"/>
      <c r="AK722" s="241" t="s">
        <v>150</v>
      </c>
      <c r="AL722" s="1">
        <v>1</v>
      </c>
      <c r="AM722" s="1">
        <f>VLOOKUP(A722,'CH1 graphs'!$G$1:$H$49,2,FALSE)</f>
        <v>1</v>
      </c>
      <c r="AN722" s="1">
        <f>VLOOKUP(A722,'CH1 graphs'!$K$2:$L$23,2,FALSE)</f>
        <v>1</v>
      </c>
    </row>
    <row r="723" spans="1:45" hidden="1">
      <c r="A723" s="52" t="s">
        <v>6</v>
      </c>
      <c r="B723" s="58" t="s">
        <v>116</v>
      </c>
      <c r="C723" s="51">
        <v>2021</v>
      </c>
      <c r="D723" s="240" t="s">
        <v>142</v>
      </c>
      <c r="E723" s="52" t="s">
        <v>142</v>
      </c>
      <c r="F723" s="442" t="s">
        <v>142</v>
      </c>
      <c r="G723" s="52" t="s">
        <v>143</v>
      </c>
      <c r="H723" s="241" t="s">
        <v>157</v>
      </c>
      <c r="I723" s="53" t="s">
        <v>226</v>
      </c>
      <c r="J723" s="52"/>
      <c r="K723" s="52"/>
      <c r="L723" s="158">
        <v>44501</v>
      </c>
      <c r="M723" s="73">
        <v>219463862</v>
      </c>
      <c r="N723" s="60">
        <v>159253322</v>
      </c>
      <c r="O723" s="61">
        <v>0.72564713182710694</v>
      </c>
      <c r="P723" s="241" t="s">
        <v>309</v>
      </c>
      <c r="Q723" s="73">
        <v>12936583</v>
      </c>
      <c r="R723" s="63">
        <v>0.08</v>
      </c>
      <c r="S723" s="73">
        <v>111339484</v>
      </c>
      <c r="T723" s="63">
        <v>0.69913445196452484</v>
      </c>
      <c r="U723" s="73">
        <v>34977255</v>
      </c>
      <c r="V723" s="63">
        <v>0.22</v>
      </c>
      <c r="W723" s="77">
        <v>12707875</v>
      </c>
      <c r="X723" s="133">
        <v>0.08</v>
      </c>
      <c r="Y723" s="77">
        <v>228708</v>
      </c>
      <c r="Z723" s="133">
        <v>1E-3</v>
      </c>
      <c r="AA723" s="77">
        <v>0</v>
      </c>
      <c r="AB723" s="133">
        <v>0</v>
      </c>
      <c r="AC723" t="s">
        <v>148</v>
      </c>
      <c r="AF723" s="58" t="s">
        <v>149</v>
      </c>
      <c r="AG723" s="58"/>
      <c r="AH723" s="58">
        <v>2022</v>
      </c>
      <c r="AI723" s="58"/>
      <c r="AJ723" s="58"/>
      <c r="AK723" s="241" t="s">
        <v>150</v>
      </c>
      <c r="AL723" s="1">
        <v>1</v>
      </c>
      <c r="AM723" s="1">
        <f>VLOOKUP(A723,'CH1 graphs'!$G$1:$H$49,2,FALSE)</f>
        <v>1</v>
      </c>
      <c r="AN723" s="1">
        <f>VLOOKUP(A723,'CH1 graphs'!$K$2:$L$23,2,FALSE)</f>
        <v>1</v>
      </c>
      <c r="AQ723" s="42"/>
    </row>
    <row r="724" spans="1:45" hidden="1">
      <c r="A724" s="52" t="s">
        <v>6</v>
      </c>
      <c r="B724" s="58" t="s">
        <v>116</v>
      </c>
      <c r="C724" s="51">
        <v>2022</v>
      </c>
      <c r="D724" s="240" t="s">
        <v>142</v>
      </c>
      <c r="E724" s="52" t="s">
        <v>142</v>
      </c>
      <c r="F724" s="442" t="s">
        <v>142</v>
      </c>
      <c r="G724" s="52" t="s">
        <v>143</v>
      </c>
      <c r="H724" s="241" t="s">
        <v>157</v>
      </c>
      <c r="I724" s="53" t="s">
        <v>226</v>
      </c>
      <c r="J724" s="73"/>
      <c r="K724" s="233"/>
      <c r="L724" s="52"/>
      <c r="M724" s="73">
        <v>219463862</v>
      </c>
      <c r="N724" s="60">
        <v>159066021</v>
      </c>
      <c r="O724" s="67">
        <v>0.72479368380020581</v>
      </c>
      <c r="P724" s="241" t="s">
        <v>262</v>
      </c>
      <c r="Q724" s="73">
        <v>19453305</v>
      </c>
      <c r="R724" s="63">
        <v>0.12229704922335362</v>
      </c>
      <c r="S724" s="73">
        <v>98827485</v>
      </c>
      <c r="T724" s="63">
        <v>0.62129852987269985</v>
      </c>
      <c r="U724" s="73">
        <v>40785231</v>
      </c>
      <c r="V724" s="63">
        <v>0.25640442090394655</v>
      </c>
      <c r="W724" s="77">
        <v>18276846</v>
      </c>
      <c r="X724" s="133">
        <v>0.11490100704788485</v>
      </c>
      <c r="Y724" s="77">
        <v>1176459</v>
      </c>
      <c r="Z724" s="133">
        <v>7.396042175468763E-3</v>
      </c>
      <c r="AA724" s="533">
        <v>2975</v>
      </c>
      <c r="AB724" s="133">
        <v>0</v>
      </c>
      <c r="AC724" t="s">
        <v>148</v>
      </c>
      <c r="AF724" s="58" t="s">
        <v>153</v>
      </c>
      <c r="AH724" s="58">
        <v>2023</v>
      </c>
      <c r="AI724" s="58"/>
      <c r="AJ724" s="58"/>
      <c r="AK724" s="241" t="s">
        <v>150</v>
      </c>
      <c r="AL724" s="1">
        <v>1</v>
      </c>
      <c r="AM724" s="1">
        <f>VLOOKUP(A724,'CH1 graphs'!$G$1:$H$49,2,FALSE)</f>
        <v>1</v>
      </c>
      <c r="AN724" s="1">
        <f>VLOOKUP(A724,'CH1 graphs'!$K$2:$L$23,2,FALSE)</f>
        <v>1</v>
      </c>
      <c r="AP724" s="330">
        <f>Q724-Q723</f>
        <v>6516722</v>
      </c>
      <c r="AQ724" s="42">
        <f>(Q724-Q723)/Q723</f>
        <v>0.50374368563939953</v>
      </c>
      <c r="AR724">
        <f>Y724-Y1045</f>
        <v>-3881541</v>
      </c>
      <c r="AS724" s="1">
        <f>AR724/Y1045</f>
        <v>-0.76740628706998815</v>
      </c>
    </row>
    <row r="725" spans="1:45" s="11" customFormat="1" hidden="1">
      <c r="A725" s="96" t="s">
        <v>6</v>
      </c>
      <c r="B725" s="95" t="s">
        <v>116</v>
      </c>
      <c r="C725" s="47">
        <v>2023</v>
      </c>
      <c r="D725" s="867" t="s">
        <v>142</v>
      </c>
      <c r="E725" s="197" t="s">
        <v>142</v>
      </c>
      <c r="F725" s="671" t="s">
        <v>142</v>
      </c>
      <c r="G725" s="96" t="s">
        <v>143</v>
      </c>
      <c r="H725" s="868" t="s">
        <v>157</v>
      </c>
      <c r="I725" s="55" t="s">
        <v>226</v>
      </c>
      <c r="J725" s="419"/>
      <c r="K725" s="96"/>
      <c r="L725" s="96"/>
      <c r="M725" s="419">
        <v>224379852.5088</v>
      </c>
      <c r="N725" s="419">
        <v>193612850.97554126</v>
      </c>
      <c r="O725" s="97">
        <v>0.86287983885695763</v>
      </c>
      <c r="P725" s="868" t="s">
        <v>271</v>
      </c>
      <c r="Q725" s="691">
        <v>25310900.254294112</v>
      </c>
      <c r="R725" s="148">
        <v>0.13072944345771548</v>
      </c>
      <c r="S725" s="419">
        <v>109564800.06269281</v>
      </c>
      <c r="T725" s="148">
        <v>0.56589632098612042</v>
      </c>
      <c r="U725" s="419">
        <v>58737150.658554353</v>
      </c>
      <c r="V725" s="148">
        <v>0.30337423555616411</v>
      </c>
      <c r="W725" s="694">
        <v>23439691.390525531</v>
      </c>
      <c r="X725" s="674">
        <v>0.1210647499503358</v>
      </c>
      <c r="Y725" s="694">
        <v>1867241.6611657853</v>
      </c>
      <c r="Z725" s="674">
        <v>9.6442031185299277E-3</v>
      </c>
      <c r="AA725" s="694">
        <v>3967.2026027950401</v>
      </c>
      <c r="AB725" s="674">
        <v>2.0490388849737093E-5</v>
      </c>
      <c r="AC725" s="11" t="s">
        <v>148</v>
      </c>
      <c r="AE725" s="12"/>
      <c r="AF725" s="95" t="s">
        <v>153</v>
      </c>
      <c r="AG725" s="12"/>
      <c r="AH725" s="95">
        <v>2023</v>
      </c>
      <c r="AI725" s="95"/>
      <c r="AJ725" s="95"/>
      <c r="AK725" s="868" t="s">
        <v>165</v>
      </c>
      <c r="AL725" s="12">
        <v>1</v>
      </c>
      <c r="AM725" s="12">
        <f>VLOOKUP(A725,'CH1 graphs'!$G$1:$H$49,2,FALSE)</f>
        <v>1</v>
      </c>
      <c r="AN725" s="12">
        <f>VLOOKUP(A725,'CH1 graphs'!$K$2:$L$23,2,FALSE)</f>
        <v>1</v>
      </c>
      <c r="AO725" s="12"/>
      <c r="AQ725" s="12"/>
      <c r="AS725" s="12"/>
    </row>
    <row r="726" spans="1:45" hidden="1">
      <c r="A726" t="s">
        <v>543</v>
      </c>
      <c r="B726" s="1">
        <v>0</v>
      </c>
      <c r="C726" s="5">
        <v>2016</v>
      </c>
      <c r="D726" s="240" t="s">
        <v>168</v>
      </c>
      <c r="E726" s="52" t="s">
        <v>61</v>
      </c>
      <c r="F726" s="442" t="s">
        <v>61</v>
      </c>
      <c r="G726" s="52" t="s">
        <v>61</v>
      </c>
      <c r="H726" s="241" t="s">
        <v>169</v>
      </c>
      <c r="I726" s="53" t="s">
        <v>61</v>
      </c>
      <c r="J726" s="52" t="s">
        <v>61</v>
      </c>
      <c r="K726" s="52" t="s">
        <v>61</v>
      </c>
      <c r="L726" s="52" t="s">
        <v>61</v>
      </c>
      <c r="M726" s="451" t="s">
        <v>61</v>
      </c>
      <c r="N726" s="52" t="s">
        <v>61</v>
      </c>
      <c r="O726" s="103" t="s">
        <v>61</v>
      </c>
      <c r="P726" s="241" t="s">
        <v>61</v>
      </c>
      <c r="Q726" s="451" t="s">
        <v>61</v>
      </c>
      <c r="R726" s="58" t="s">
        <v>61</v>
      </c>
      <c r="S726" s="52" t="s">
        <v>61</v>
      </c>
      <c r="T726" s="58" t="s">
        <v>61</v>
      </c>
      <c r="U726" s="52" t="s">
        <v>61</v>
      </c>
      <c r="V726" s="58" t="s">
        <v>61</v>
      </c>
      <c r="W726" s="77" t="s">
        <v>61</v>
      </c>
      <c r="X726" s="133" t="s">
        <v>61</v>
      </c>
      <c r="Y726" s="77" t="s">
        <v>61</v>
      </c>
      <c r="Z726" s="133" t="s">
        <v>61</v>
      </c>
      <c r="AA726" s="77" t="s">
        <v>61</v>
      </c>
      <c r="AB726" s="133" t="s">
        <v>61</v>
      </c>
      <c r="AC726" t="s">
        <v>61</v>
      </c>
      <c r="AD726" s="52"/>
      <c r="AE726" s="58"/>
      <c r="AF726" s="58" t="s">
        <v>61</v>
      </c>
      <c r="AG726" s="58" t="s">
        <v>61</v>
      </c>
      <c r="AH726" s="1">
        <v>2017</v>
      </c>
      <c r="AK726" s="241" t="s">
        <v>150</v>
      </c>
    </row>
    <row r="727" spans="1:45" hidden="1">
      <c r="A727" t="s">
        <v>543</v>
      </c>
      <c r="B727" s="1">
        <v>0</v>
      </c>
      <c r="C727" s="5">
        <v>2017</v>
      </c>
      <c r="D727" s="240" t="s">
        <v>168</v>
      </c>
      <c r="E727" s="52" t="s">
        <v>61</v>
      </c>
      <c r="F727" s="442" t="s">
        <v>61</v>
      </c>
      <c r="G727" s="52" t="s">
        <v>61</v>
      </c>
      <c r="H727" s="241" t="s">
        <v>169</v>
      </c>
      <c r="I727" s="53" t="s">
        <v>61</v>
      </c>
      <c r="J727" s="52" t="s">
        <v>61</v>
      </c>
      <c r="K727" s="52" t="s">
        <v>61</v>
      </c>
      <c r="L727" s="52" t="s">
        <v>61</v>
      </c>
      <c r="M727" s="451" t="s">
        <v>61</v>
      </c>
      <c r="N727" s="52" t="s">
        <v>61</v>
      </c>
      <c r="O727" s="103" t="s">
        <v>61</v>
      </c>
      <c r="P727" s="241" t="s">
        <v>61</v>
      </c>
      <c r="Q727" s="451" t="s">
        <v>61</v>
      </c>
      <c r="R727" s="58" t="s">
        <v>61</v>
      </c>
      <c r="S727" s="52" t="s">
        <v>61</v>
      </c>
      <c r="T727" s="58" t="s">
        <v>61</v>
      </c>
      <c r="U727" s="52" t="s">
        <v>61</v>
      </c>
      <c r="V727" s="58" t="s">
        <v>61</v>
      </c>
      <c r="W727" s="77" t="s">
        <v>61</v>
      </c>
      <c r="X727" s="133" t="s">
        <v>61</v>
      </c>
      <c r="Y727" s="77" t="s">
        <v>61</v>
      </c>
      <c r="Z727" s="133" t="s">
        <v>61</v>
      </c>
      <c r="AA727" s="77" t="s">
        <v>61</v>
      </c>
      <c r="AB727" s="133" t="s">
        <v>61</v>
      </c>
      <c r="AC727" t="s">
        <v>61</v>
      </c>
      <c r="AD727" s="52"/>
      <c r="AE727" s="58"/>
      <c r="AF727" s="58" t="s">
        <v>61</v>
      </c>
      <c r="AG727" s="58" t="s">
        <v>61</v>
      </c>
      <c r="AH727" s="1">
        <v>2018</v>
      </c>
      <c r="AK727" s="241" t="s">
        <v>150</v>
      </c>
    </row>
    <row r="728" spans="1:45" hidden="1">
      <c r="A728" t="s">
        <v>543</v>
      </c>
      <c r="B728" s="1">
        <v>0</v>
      </c>
      <c r="C728" s="5">
        <v>2018</v>
      </c>
      <c r="D728" s="240" t="s">
        <v>168</v>
      </c>
      <c r="E728" s="52" t="s">
        <v>61</v>
      </c>
      <c r="F728" s="442" t="s">
        <v>61</v>
      </c>
      <c r="G728" s="52" t="s">
        <v>61</v>
      </c>
      <c r="H728" s="241" t="s">
        <v>169</v>
      </c>
      <c r="I728" s="53" t="s">
        <v>61</v>
      </c>
      <c r="J728" s="52" t="s">
        <v>61</v>
      </c>
      <c r="K728" s="52" t="s">
        <v>61</v>
      </c>
      <c r="L728" s="52" t="s">
        <v>61</v>
      </c>
      <c r="M728" s="451" t="s">
        <v>61</v>
      </c>
      <c r="N728" s="52" t="s">
        <v>61</v>
      </c>
      <c r="O728" s="103" t="s">
        <v>61</v>
      </c>
      <c r="P728" s="241" t="s">
        <v>61</v>
      </c>
      <c r="Q728" s="451" t="s">
        <v>61</v>
      </c>
      <c r="R728" s="58" t="s">
        <v>61</v>
      </c>
      <c r="S728" s="52" t="s">
        <v>61</v>
      </c>
      <c r="T728" s="58" t="s">
        <v>61</v>
      </c>
      <c r="U728" s="52" t="s">
        <v>61</v>
      </c>
      <c r="V728" s="58" t="s">
        <v>61</v>
      </c>
      <c r="W728" s="77" t="s">
        <v>61</v>
      </c>
      <c r="X728" s="133" t="s">
        <v>61</v>
      </c>
      <c r="Y728" s="77" t="s">
        <v>61</v>
      </c>
      <c r="Z728" s="133" t="s">
        <v>61</v>
      </c>
      <c r="AA728" s="77" t="s">
        <v>61</v>
      </c>
      <c r="AB728" s="133" t="s">
        <v>61</v>
      </c>
      <c r="AC728" t="s">
        <v>61</v>
      </c>
      <c r="AD728" s="52"/>
      <c r="AE728" s="58"/>
      <c r="AF728" s="58" t="s">
        <v>61</v>
      </c>
      <c r="AG728" s="58" t="s">
        <v>61</v>
      </c>
      <c r="AH728" s="1">
        <v>2019</v>
      </c>
      <c r="AK728" s="241" t="s">
        <v>150</v>
      </c>
    </row>
    <row r="729" spans="1:45" hidden="1">
      <c r="A729" t="s">
        <v>543</v>
      </c>
      <c r="B729" s="1">
        <v>0</v>
      </c>
      <c r="C729" s="5">
        <v>2019</v>
      </c>
      <c r="D729" s="240" t="s">
        <v>168</v>
      </c>
      <c r="E729" s="52" t="s">
        <v>61</v>
      </c>
      <c r="F729" s="442" t="s">
        <v>61</v>
      </c>
      <c r="G729" s="52" t="s">
        <v>61</v>
      </c>
      <c r="H729" s="241" t="s">
        <v>169</v>
      </c>
      <c r="I729" s="53" t="s">
        <v>61</v>
      </c>
      <c r="J729" s="52" t="s">
        <v>61</v>
      </c>
      <c r="K729" s="52" t="s">
        <v>61</v>
      </c>
      <c r="L729" s="52" t="s">
        <v>61</v>
      </c>
      <c r="M729" s="451" t="s">
        <v>61</v>
      </c>
      <c r="N729" s="52" t="s">
        <v>61</v>
      </c>
      <c r="O729" s="103" t="s">
        <v>61</v>
      </c>
      <c r="P729" s="241" t="s">
        <v>61</v>
      </c>
      <c r="Q729" s="451" t="s">
        <v>61</v>
      </c>
      <c r="R729" s="58" t="s">
        <v>61</v>
      </c>
      <c r="S729" s="52" t="s">
        <v>61</v>
      </c>
      <c r="T729" s="58" t="s">
        <v>61</v>
      </c>
      <c r="U729" s="52" t="s">
        <v>61</v>
      </c>
      <c r="V729" s="58" t="s">
        <v>61</v>
      </c>
      <c r="W729" s="77" t="s">
        <v>61</v>
      </c>
      <c r="X729" s="133" t="s">
        <v>61</v>
      </c>
      <c r="Y729" s="77" t="s">
        <v>61</v>
      </c>
      <c r="Z729" s="133" t="s">
        <v>61</v>
      </c>
      <c r="AA729" s="77" t="s">
        <v>61</v>
      </c>
      <c r="AB729" s="133" t="s">
        <v>61</v>
      </c>
      <c r="AC729" t="s">
        <v>61</v>
      </c>
      <c r="AD729" s="52"/>
      <c r="AE729" s="58"/>
      <c r="AF729" s="58" t="s">
        <v>61</v>
      </c>
      <c r="AG729" s="58" t="s">
        <v>61</v>
      </c>
      <c r="AH729" s="1">
        <v>2020</v>
      </c>
      <c r="AK729" s="241" t="s">
        <v>150</v>
      </c>
    </row>
    <row r="730" spans="1:45" hidden="1">
      <c r="A730" t="s">
        <v>543</v>
      </c>
      <c r="B730" s="1">
        <v>0</v>
      </c>
      <c r="C730" s="5">
        <v>2020</v>
      </c>
      <c r="D730" s="240" t="s">
        <v>168</v>
      </c>
      <c r="E730" s="52" t="s">
        <v>61</v>
      </c>
      <c r="F730" s="442" t="s">
        <v>61</v>
      </c>
      <c r="G730" s="52" t="s">
        <v>61</v>
      </c>
      <c r="H730" s="241" t="s">
        <v>169</v>
      </c>
      <c r="I730" s="53" t="s">
        <v>61</v>
      </c>
      <c r="J730" s="52" t="s">
        <v>61</v>
      </c>
      <c r="K730" s="52" t="s">
        <v>61</v>
      </c>
      <c r="L730" s="52" t="s">
        <v>61</v>
      </c>
      <c r="M730" s="451" t="s">
        <v>61</v>
      </c>
      <c r="N730" s="52" t="s">
        <v>61</v>
      </c>
      <c r="O730" s="103" t="s">
        <v>61</v>
      </c>
      <c r="P730" s="241" t="s">
        <v>61</v>
      </c>
      <c r="Q730" s="451" t="s">
        <v>61</v>
      </c>
      <c r="R730" s="58" t="s">
        <v>61</v>
      </c>
      <c r="S730" s="52" t="s">
        <v>61</v>
      </c>
      <c r="T730" s="58" t="s">
        <v>61</v>
      </c>
      <c r="U730" s="52" t="s">
        <v>61</v>
      </c>
      <c r="V730" s="58" t="s">
        <v>61</v>
      </c>
      <c r="W730" s="77" t="s">
        <v>61</v>
      </c>
      <c r="X730" s="133" t="s">
        <v>61</v>
      </c>
      <c r="Y730" s="77" t="s">
        <v>61</v>
      </c>
      <c r="Z730" s="133" t="s">
        <v>61</v>
      </c>
      <c r="AA730" s="77" t="s">
        <v>61</v>
      </c>
      <c r="AB730" s="133" t="s">
        <v>61</v>
      </c>
      <c r="AC730" t="s">
        <v>61</v>
      </c>
      <c r="AD730" s="52"/>
      <c r="AE730" s="58"/>
      <c r="AF730" s="58" t="s">
        <v>61</v>
      </c>
      <c r="AG730" s="58" t="s">
        <v>61</v>
      </c>
      <c r="AH730" s="1">
        <v>2021</v>
      </c>
      <c r="AK730" s="241" t="s">
        <v>150</v>
      </c>
    </row>
    <row r="731" spans="1:45" hidden="1">
      <c r="A731" t="s">
        <v>543</v>
      </c>
      <c r="B731" s="1">
        <v>0</v>
      </c>
      <c r="C731" s="5">
        <v>2021</v>
      </c>
      <c r="D731" s="240" t="s">
        <v>168</v>
      </c>
      <c r="E731" s="52" t="s">
        <v>61</v>
      </c>
      <c r="F731" s="442" t="s">
        <v>61</v>
      </c>
      <c r="G731" s="52" t="s">
        <v>61</v>
      </c>
      <c r="H731" s="241" t="s">
        <v>169</v>
      </c>
      <c r="I731" s="53" t="s">
        <v>61</v>
      </c>
      <c r="J731" s="52" t="s">
        <v>61</v>
      </c>
      <c r="K731" s="52" t="s">
        <v>61</v>
      </c>
      <c r="L731" s="52" t="s">
        <v>61</v>
      </c>
      <c r="M731" s="451" t="s">
        <v>61</v>
      </c>
      <c r="N731" s="52" t="s">
        <v>61</v>
      </c>
      <c r="O731" s="103" t="s">
        <v>61</v>
      </c>
      <c r="P731" s="241" t="s">
        <v>61</v>
      </c>
      <c r="Q731" s="451" t="s">
        <v>61</v>
      </c>
      <c r="R731" s="58" t="s">
        <v>61</v>
      </c>
      <c r="S731" s="52" t="s">
        <v>61</v>
      </c>
      <c r="T731" s="58" t="s">
        <v>61</v>
      </c>
      <c r="U731" s="52" t="s">
        <v>61</v>
      </c>
      <c r="V731" s="58" t="s">
        <v>61</v>
      </c>
      <c r="W731" s="77" t="s">
        <v>61</v>
      </c>
      <c r="X731" s="133" t="s">
        <v>61</v>
      </c>
      <c r="Y731" s="77" t="s">
        <v>61</v>
      </c>
      <c r="Z731" s="133" t="s">
        <v>61</v>
      </c>
      <c r="AA731" s="77" t="s">
        <v>61</v>
      </c>
      <c r="AB731" s="133" t="s">
        <v>61</v>
      </c>
      <c r="AC731" t="s">
        <v>61</v>
      </c>
      <c r="AD731" s="52"/>
      <c r="AE731" s="58"/>
      <c r="AF731" s="58" t="s">
        <v>61</v>
      </c>
      <c r="AG731" s="58" t="s">
        <v>61</v>
      </c>
      <c r="AH731" s="1">
        <v>2022</v>
      </c>
      <c r="AK731" s="241" t="s">
        <v>150</v>
      </c>
    </row>
    <row r="732" spans="1:45" s="11" customFormat="1" hidden="1">
      <c r="A732" s="11" t="s">
        <v>543</v>
      </c>
      <c r="B732" s="12">
        <v>0</v>
      </c>
      <c r="C732" s="4">
        <v>2022</v>
      </c>
      <c r="D732" s="867" t="s">
        <v>168</v>
      </c>
      <c r="E732" s="96" t="s">
        <v>61</v>
      </c>
      <c r="F732" s="671" t="s">
        <v>61</v>
      </c>
      <c r="G732" s="96" t="s">
        <v>61</v>
      </c>
      <c r="H732" s="868" t="s">
        <v>169</v>
      </c>
      <c r="I732" s="55" t="s">
        <v>61</v>
      </c>
      <c r="J732" s="96" t="s">
        <v>61</v>
      </c>
      <c r="K732" s="96" t="s">
        <v>61</v>
      </c>
      <c r="L732" s="96" t="s">
        <v>61</v>
      </c>
      <c r="M732" s="869" t="s">
        <v>61</v>
      </c>
      <c r="N732" s="96" t="s">
        <v>61</v>
      </c>
      <c r="O732" s="870" t="s">
        <v>61</v>
      </c>
      <c r="P732" s="868" t="s">
        <v>61</v>
      </c>
      <c r="Q732" s="869" t="s">
        <v>61</v>
      </c>
      <c r="R732" s="95" t="s">
        <v>61</v>
      </c>
      <c r="S732" s="96" t="s">
        <v>61</v>
      </c>
      <c r="T732" s="95" t="s">
        <v>61</v>
      </c>
      <c r="U732" s="96" t="s">
        <v>61</v>
      </c>
      <c r="V732" s="95" t="s">
        <v>61</v>
      </c>
      <c r="W732" s="694" t="s">
        <v>61</v>
      </c>
      <c r="X732" s="674" t="s">
        <v>61</v>
      </c>
      <c r="Y732" s="694" t="s">
        <v>61</v>
      </c>
      <c r="Z732" s="674" t="s">
        <v>61</v>
      </c>
      <c r="AA732" s="694" t="s">
        <v>61</v>
      </c>
      <c r="AB732" s="674" t="s">
        <v>61</v>
      </c>
      <c r="AC732" s="11" t="s">
        <v>61</v>
      </c>
      <c r="AD732" s="96"/>
      <c r="AE732" s="95"/>
      <c r="AF732" s="95" t="s">
        <v>61</v>
      </c>
      <c r="AG732" s="95" t="s">
        <v>61</v>
      </c>
      <c r="AH732" s="12">
        <v>2023</v>
      </c>
      <c r="AI732" s="95"/>
      <c r="AJ732" s="95"/>
      <c r="AK732" s="868" t="s">
        <v>150</v>
      </c>
      <c r="AL732" s="12"/>
      <c r="AM732" s="12"/>
      <c r="AN732" s="12"/>
      <c r="AO732" s="12"/>
      <c r="AQ732" s="12"/>
      <c r="AS732" s="12"/>
    </row>
    <row r="733" spans="1:45" hidden="1">
      <c r="A733" s="52" t="s">
        <v>12</v>
      </c>
      <c r="B733" s="58" t="s">
        <v>141</v>
      </c>
      <c r="C733" s="51">
        <v>2016</v>
      </c>
      <c r="D733" s="240" t="s">
        <v>142</v>
      </c>
      <c r="E733" s="81" t="s">
        <v>168</v>
      </c>
      <c r="F733" s="442" t="s">
        <v>61</v>
      </c>
      <c r="G733" s="52" t="s">
        <v>143</v>
      </c>
      <c r="H733" s="241" t="s">
        <v>144</v>
      </c>
      <c r="I733" s="53" t="s">
        <v>61</v>
      </c>
      <c r="J733" s="81" t="s">
        <v>348</v>
      </c>
      <c r="K733" s="81" t="s">
        <v>61</v>
      </c>
      <c r="L733" s="81" t="s">
        <v>61</v>
      </c>
      <c r="M733" s="81" t="s">
        <v>61</v>
      </c>
      <c r="N733" s="81" t="s">
        <v>61</v>
      </c>
      <c r="O733" s="81" t="s">
        <v>61</v>
      </c>
      <c r="P733" s="836" t="s">
        <v>61</v>
      </c>
      <c r="Q733" s="81" t="s">
        <v>61</v>
      </c>
      <c r="R733" s="82" t="s">
        <v>61</v>
      </c>
      <c r="S733" s="235" t="s">
        <v>61</v>
      </c>
      <c r="T733" s="644" t="s">
        <v>61</v>
      </c>
      <c r="U733" s="235" t="s">
        <v>61</v>
      </c>
      <c r="V733" s="82" t="s">
        <v>61</v>
      </c>
      <c r="W733" s="799" t="s">
        <v>61</v>
      </c>
      <c r="X733" s="643" t="s">
        <v>61</v>
      </c>
      <c r="Y733" s="799" t="s">
        <v>61</v>
      </c>
      <c r="Z733" s="643" t="s">
        <v>61</v>
      </c>
      <c r="AA733" s="799" t="s">
        <v>61</v>
      </c>
      <c r="AB733" s="643" t="s">
        <v>61</v>
      </c>
      <c r="AC733" t="s">
        <v>61</v>
      </c>
      <c r="AD733" s="81"/>
      <c r="AE733" s="82"/>
      <c r="AF733" s="58" t="s">
        <v>61</v>
      </c>
      <c r="AG733" s="82" t="s">
        <v>61</v>
      </c>
      <c r="AH733" s="863">
        <v>2017</v>
      </c>
      <c r="AI733" s="58"/>
      <c r="AJ733" s="58"/>
      <c r="AK733" s="241" t="s">
        <v>150</v>
      </c>
      <c r="AM733" s="1">
        <f>VLOOKUP(A733,'CH1 graphs'!$G$1:$H$49,2,FALSE)</f>
        <v>1</v>
      </c>
    </row>
    <row r="734" spans="1:45" hidden="1">
      <c r="A734" s="52" t="s">
        <v>12</v>
      </c>
      <c r="B734" s="58" t="s">
        <v>141</v>
      </c>
      <c r="C734" s="51">
        <v>2017</v>
      </c>
      <c r="D734" s="240" t="s">
        <v>142</v>
      </c>
      <c r="E734" s="52" t="s">
        <v>142</v>
      </c>
      <c r="F734" s="442" t="s">
        <v>142</v>
      </c>
      <c r="G734" s="52" t="s">
        <v>143</v>
      </c>
      <c r="H734" s="241" t="s">
        <v>144</v>
      </c>
      <c r="I734" s="53" t="s">
        <v>145</v>
      </c>
      <c r="J734" s="52"/>
      <c r="K734" s="52"/>
      <c r="L734" s="158">
        <v>42856</v>
      </c>
      <c r="M734" s="73">
        <v>197525005</v>
      </c>
      <c r="N734" s="60">
        <v>5441207</v>
      </c>
      <c r="O734" s="61">
        <v>2.7546927539629729E-2</v>
      </c>
      <c r="P734" s="241" t="s">
        <v>544</v>
      </c>
      <c r="Q734" s="73">
        <v>2726822</v>
      </c>
      <c r="R734" s="63">
        <v>0.50114285304712725</v>
      </c>
      <c r="S734" s="73">
        <v>1476518</v>
      </c>
      <c r="T734" s="63">
        <v>0.27135854232342199</v>
      </c>
      <c r="U734" s="73">
        <v>1237867</v>
      </c>
      <c r="V734" s="63">
        <v>0.22749860462945079</v>
      </c>
      <c r="W734" s="77">
        <v>1328465</v>
      </c>
      <c r="X734" s="133">
        <v>0.24414895445073123</v>
      </c>
      <c r="Y734" s="77">
        <v>1398357</v>
      </c>
      <c r="Z734" s="133">
        <v>0.25699389859639599</v>
      </c>
      <c r="AA734" s="77">
        <v>0</v>
      </c>
      <c r="AB734" s="133">
        <v>0</v>
      </c>
      <c r="AC734" t="s">
        <v>185</v>
      </c>
      <c r="AD734" s="442"/>
      <c r="AE734" s="241"/>
      <c r="AF734" s="58" t="s">
        <v>153</v>
      </c>
      <c r="AG734" s="63"/>
      <c r="AH734" s="58">
        <v>2018</v>
      </c>
      <c r="AJ734" s="1" t="s">
        <v>545</v>
      </c>
      <c r="AK734" s="241" t="s">
        <v>150</v>
      </c>
      <c r="AM734" s="1">
        <f>VLOOKUP(A734,'CH1 graphs'!$G$1:$H$49,2,FALSE)</f>
        <v>1</v>
      </c>
    </row>
    <row r="735" spans="1:45" hidden="1">
      <c r="A735" s="52" t="s">
        <v>12</v>
      </c>
      <c r="B735" s="58" t="s">
        <v>141</v>
      </c>
      <c r="C735" s="51">
        <v>2018</v>
      </c>
      <c r="D735" s="240" t="s">
        <v>142</v>
      </c>
      <c r="E735" s="52" t="s">
        <v>142</v>
      </c>
      <c r="F735" s="442" t="s">
        <v>142</v>
      </c>
      <c r="G735" s="52" t="s">
        <v>143</v>
      </c>
      <c r="H735" s="241" t="s">
        <v>144</v>
      </c>
      <c r="I735" s="53" t="s">
        <v>176</v>
      </c>
      <c r="J735" s="52"/>
      <c r="K735" s="52"/>
      <c r="L735" s="52"/>
      <c r="M735" s="73">
        <v>219731479</v>
      </c>
      <c r="N735" s="60">
        <v>2286033</v>
      </c>
      <c r="O735" s="61">
        <v>0.01</v>
      </c>
      <c r="P735" s="840">
        <v>43374</v>
      </c>
      <c r="Q735" s="73">
        <v>1983646</v>
      </c>
      <c r="R735" s="63">
        <v>0.86772413171638385</v>
      </c>
      <c r="S735" s="73">
        <v>55152</v>
      </c>
      <c r="T735" s="63">
        <v>2.4125635981632813E-2</v>
      </c>
      <c r="U735" s="73">
        <v>247235</v>
      </c>
      <c r="V735" s="63">
        <v>0.1081502323019834</v>
      </c>
      <c r="W735" s="77" t="s">
        <v>61</v>
      </c>
      <c r="X735" s="133" t="s">
        <v>61</v>
      </c>
      <c r="Y735" s="77" t="s">
        <v>61</v>
      </c>
      <c r="Z735" s="133" t="s">
        <v>61</v>
      </c>
      <c r="AA735" s="77" t="s">
        <v>61</v>
      </c>
      <c r="AB735" s="133" t="s">
        <v>61</v>
      </c>
      <c r="AC735" t="s">
        <v>185</v>
      </c>
      <c r="AD735" s="442"/>
      <c r="AE735" s="241"/>
      <c r="AF735" s="58" t="s">
        <v>61</v>
      </c>
      <c r="AG735" s="63"/>
      <c r="AH735" s="58">
        <v>2019</v>
      </c>
      <c r="AJ735" s="1" t="s">
        <v>546</v>
      </c>
      <c r="AK735" s="241" t="s">
        <v>150</v>
      </c>
      <c r="AM735" s="1">
        <f>VLOOKUP(A735,'CH1 graphs'!$G$1:$H$49,2,FALSE)</f>
        <v>1</v>
      </c>
    </row>
    <row r="736" spans="1:45" hidden="1">
      <c r="A736" s="52" t="s">
        <v>12</v>
      </c>
      <c r="B736" s="58" t="s">
        <v>141</v>
      </c>
      <c r="C736" s="51">
        <v>2019</v>
      </c>
      <c r="D736" s="240" t="s">
        <v>142</v>
      </c>
      <c r="E736" s="52" t="s">
        <v>142</v>
      </c>
      <c r="F736" s="442" t="s">
        <v>142</v>
      </c>
      <c r="G736" s="52" t="s">
        <v>143</v>
      </c>
      <c r="H736" s="241" t="s">
        <v>144</v>
      </c>
      <c r="I736" s="53" t="s">
        <v>145</v>
      </c>
      <c r="J736" s="52"/>
      <c r="K736" s="52"/>
      <c r="L736" s="158">
        <v>43556</v>
      </c>
      <c r="M736" s="73">
        <v>216565000</v>
      </c>
      <c r="N736" s="60">
        <v>5961083</v>
      </c>
      <c r="O736" s="61">
        <v>2.7525606630803685E-2</v>
      </c>
      <c r="P736" s="840" t="s">
        <v>547</v>
      </c>
      <c r="Q736" s="73">
        <v>3067706</v>
      </c>
      <c r="R736" s="63">
        <v>0.51</v>
      </c>
      <c r="S736" s="73">
        <v>1497676</v>
      </c>
      <c r="T736" s="63">
        <v>0.25124226587685494</v>
      </c>
      <c r="U736" s="73">
        <v>1395701</v>
      </c>
      <c r="V736" s="63">
        <v>0.23</v>
      </c>
      <c r="W736" s="77">
        <v>2055792</v>
      </c>
      <c r="X736" s="133">
        <v>0.34</v>
      </c>
      <c r="Y736" s="77">
        <v>1011914</v>
      </c>
      <c r="Z736" s="133">
        <v>0.17</v>
      </c>
      <c r="AA736" s="77">
        <v>0</v>
      </c>
      <c r="AB736" s="133">
        <v>0</v>
      </c>
      <c r="AC736" t="s">
        <v>185</v>
      </c>
      <c r="AD736" s="442"/>
      <c r="AE736" s="241"/>
      <c r="AF736" s="58" t="s">
        <v>153</v>
      </c>
      <c r="AG736" s="63"/>
      <c r="AH736" s="58">
        <v>2020</v>
      </c>
      <c r="AI736" s="58"/>
      <c r="AJ736" s="58" t="s">
        <v>548</v>
      </c>
      <c r="AK736" s="241" t="s">
        <v>150</v>
      </c>
      <c r="AM736" s="1">
        <f>VLOOKUP(A736,'CH1 graphs'!$G$1:$H$49,2,FALSE)</f>
        <v>1</v>
      </c>
    </row>
    <row r="737" spans="1:45" hidden="1">
      <c r="A737" s="52" t="s">
        <v>12</v>
      </c>
      <c r="B737" s="58" t="s">
        <v>141</v>
      </c>
      <c r="C737" s="51">
        <v>2020</v>
      </c>
      <c r="D737" s="240" t="s">
        <v>142</v>
      </c>
      <c r="E737" s="52" t="s">
        <v>142</v>
      </c>
      <c r="F737" s="442" t="s">
        <v>142</v>
      </c>
      <c r="G737" s="52" t="s">
        <v>143</v>
      </c>
      <c r="H737" s="241" t="s">
        <v>144</v>
      </c>
      <c r="I737" s="53" t="s">
        <v>145</v>
      </c>
      <c r="J737" s="52"/>
      <c r="K737" s="52"/>
      <c r="L737" s="158">
        <v>43831</v>
      </c>
      <c r="M737" s="73">
        <v>220892000</v>
      </c>
      <c r="N737" s="59">
        <v>5020434</v>
      </c>
      <c r="O737" s="61">
        <v>2.2728002824909912E-2</v>
      </c>
      <c r="P737" s="241" t="s">
        <v>260</v>
      </c>
      <c r="Q737" s="73">
        <v>1236107</v>
      </c>
      <c r="R737" s="63">
        <v>0.25</v>
      </c>
      <c r="S737" s="73">
        <v>2318819</v>
      </c>
      <c r="T737" s="63">
        <v>0.46187620432815168</v>
      </c>
      <c r="U737" s="73">
        <v>1465508</v>
      </c>
      <c r="V737" s="63">
        <v>0.28999999999999998</v>
      </c>
      <c r="W737" s="77">
        <v>864696</v>
      </c>
      <c r="X737" s="133">
        <v>0.17</v>
      </c>
      <c r="Y737" s="77">
        <v>371411</v>
      </c>
      <c r="Z737" s="133">
        <v>7.0000000000000007E-2</v>
      </c>
      <c r="AA737" s="77">
        <v>0</v>
      </c>
      <c r="AB737" s="133">
        <v>0</v>
      </c>
      <c r="AC737" t="s">
        <v>148</v>
      </c>
      <c r="AF737" s="58" t="s">
        <v>149</v>
      </c>
      <c r="AG737" s="58"/>
      <c r="AH737" s="58">
        <v>2021</v>
      </c>
      <c r="AI737" s="58"/>
      <c r="AJ737" s="58"/>
      <c r="AK737" s="241" t="s">
        <v>150</v>
      </c>
      <c r="AM737" s="1">
        <f>VLOOKUP(A737,'CH1 graphs'!$G$1:$H$49,2,FALSE)</f>
        <v>1</v>
      </c>
    </row>
    <row r="738" spans="1:45" hidden="1">
      <c r="A738" s="52" t="s">
        <v>12</v>
      </c>
      <c r="B738" s="58" t="s">
        <v>141</v>
      </c>
      <c r="C738" s="51">
        <v>2021</v>
      </c>
      <c r="D738" s="240" t="s">
        <v>142</v>
      </c>
      <c r="E738" s="52" t="s">
        <v>142</v>
      </c>
      <c r="F738" s="442" t="s">
        <v>142</v>
      </c>
      <c r="G738" s="52" t="s">
        <v>143</v>
      </c>
      <c r="H738" s="241" t="s">
        <v>157</v>
      </c>
      <c r="I738" s="53" t="s">
        <v>145</v>
      </c>
      <c r="J738" s="52"/>
      <c r="K738" s="52"/>
      <c r="L738" s="158">
        <v>44470</v>
      </c>
      <c r="M738" s="73">
        <v>215250000</v>
      </c>
      <c r="N738" s="60">
        <v>18585223</v>
      </c>
      <c r="O738" s="61">
        <v>8.6342499419279906E-2</v>
      </c>
      <c r="P738" s="556" t="s">
        <v>549</v>
      </c>
      <c r="Q738" s="73">
        <v>4658927</v>
      </c>
      <c r="R738" s="63">
        <v>0.25</v>
      </c>
      <c r="S738" s="73">
        <v>7504844</v>
      </c>
      <c r="T738" s="63">
        <v>0.40380704606019524</v>
      </c>
      <c r="U738" s="73">
        <v>6421452</v>
      </c>
      <c r="V738" s="63">
        <v>0.35</v>
      </c>
      <c r="W738" s="77">
        <v>3567559</v>
      </c>
      <c r="X738" s="133">
        <v>0.19</v>
      </c>
      <c r="Y738" s="77">
        <v>1091368</v>
      </c>
      <c r="Z738" s="133">
        <v>0.06</v>
      </c>
      <c r="AA738" s="77">
        <v>0</v>
      </c>
      <c r="AB738" s="133">
        <v>0</v>
      </c>
      <c r="AC738" t="s">
        <v>161</v>
      </c>
      <c r="AF738" s="58" t="s">
        <v>149</v>
      </c>
      <c r="AG738" s="58"/>
      <c r="AH738" s="58">
        <v>2022</v>
      </c>
      <c r="AI738" s="58"/>
      <c r="AJ738" s="58" t="s">
        <v>550</v>
      </c>
      <c r="AK738" s="241" t="s">
        <v>150</v>
      </c>
      <c r="AM738" s="1">
        <f>VLOOKUP(A738,'CH1 graphs'!$G$1:$H$49,2,FALSE)</f>
        <v>1</v>
      </c>
      <c r="AQ738" s="42"/>
    </row>
    <row r="739" spans="1:45" hidden="1">
      <c r="A739" s="52" t="s">
        <v>12</v>
      </c>
      <c r="B739" s="58" t="s">
        <v>141</v>
      </c>
      <c r="C739" s="51">
        <v>2022</v>
      </c>
      <c r="D739" s="240" t="s">
        <v>142</v>
      </c>
      <c r="E739" s="52" t="s">
        <v>142</v>
      </c>
      <c r="F739" s="442" t="s">
        <v>551</v>
      </c>
      <c r="G739" s="52" t="s">
        <v>143</v>
      </c>
      <c r="H739" s="241" t="s">
        <v>157</v>
      </c>
      <c r="I739" s="53" t="s">
        <v>145</v>
      </c>
      <c r="J739" s="73"/>
      <c r="K739" s="650" t="s">
        <v>552</v>
      </c>
      <c r="L739" s="158">
        <v>44805</v>
      </c>
      <c r="M739" s="73">
        <v>215250000</v>
      </c>
      <c r="N739" s="60">
        <v>19785905</v>
      </c>
      <c r="O739" s="67">
        <v>9.1920580720092918E-2</v>
      </c>
      <c r="P739" s="241" t="s">
        <v>553</v>
      </c>
      <c r="Q739" s="73">
        <v>8619234</v>
      </c>
      <c r="R739" s="63">
        <v>0.43</v>
      </c>
      <c r="S739" s="73">
        <v>4931134</v>
      </c>
      <c r="T739" s="63">
        <v>0.24922458689658117</v>
      </c>
      <c r="U739" s="73">
        <v>6235537</v>
      </c>
      <c r="V739" s="63">
        <v>0.32</v>
      </c>
      <c r="W739" s="77">
        <v>6027992</v>
      </c>
      <c r="X739" s="133">
        <v>0.3</v>
      </c>
      <c r="Y739" s="77">
        <v>2591242</v>
      </c>
      <c r="Z739" s="133">
        <v>0.13</v>
      </c>
      <c r="AA739" s="77">
        <v>0</v>
      </c>
      <c r="AB739" s="133">
        <v>0</v>
      </c>
      <c r="AC739" t="s">
        <v>185</v>
      </c>
      <c r="AD739" s="442"/>
      <c r="AE739" s="241"/>
      <c r="AF739" s="58" t="s">
        <v>153</v>
      </c>
      <c r="AH739" s="58">
        <v>2023</v>
      </c>
      <c r="AI739" s="58"/>
      <c r="AJ739" s="58"/>
      <c r="AK739" s="241" t="s">
        <v>150</v>
      </c>
      <c r="AM739" s="1">
        <f>VLOOKUP(A739,'CH1 graphs'!$G$1:$H$49,2,FALSE)</f>
        <v>1</v>
      </c>
      <c r="AP739" s="330">
        <f>Q739-Q738</f>
        <v>3960307</v>
      </c>
      <c r="AQ739" s="42">
        <f>(Q739-Q738)/Q738</f>
        <v>0.85004701726384635</v>
      </c>
      <c r="AR739">
        <f>Y739-Y738</f>
        <v>1499874</v>
      </c>
      <c r="AS739" s="1">
        <f>AR739/Y738</f>
        <v>1.3743063751182003</v>
      </c>
    </row>
    <row r="740" spans="1:45" s="11" customFormat="1" hidden="1">
      <c r="A740" s="96" t="s">
        <v>12</v>
      </c>
      <c r="B740" s="95" t="s">
        <v>141</v>
      </c>
      <c r="C740" s="47">
        <v>2023</v>
      </c>
      <c r="D740" s="867" t="s">
        <v>142</v>
      </c>
      <c r="E740" s="216" t="s">
        <v>168</v>
      </c>
      <c r="F740" s="671" t="s">
        <v>61</v>
      </c>
      <c r="G740" s="96" t="s">
        <v>143</v>
      </c>
      <c r="H740" s="868" t="s">
        <v>157</v>
      </c>
      <c r="I740" s="55" t="s">
        <v>61</v>
      </c>
      <c r="J740" s="216" t="s">
        <v>348</v>
      </c>
      <c r="K740" s="216" t="s">
        <v>61</v>
      </c>
      <c r="L740" s="216" t="s">
        <v>61</v>
      </c>
      <c r="M740" s="216" t="s">
        <v>61</v>
      </c>
      <c r="N740" s="216" t="s">
        <v>61</v>
      </c>
      <c r="O740" s="216" t="s">
        <v>61</v>
      </c>
      <c r="P740" s="871" t="s">
        <v>61</v>
      </c>
      <c r="Q740" s="216" t="s">
        <v>61</v>
      </c>
      <c r="R740" s="215" t="s">
        <v>61</v>
      </c>
      <c r="S740" s="237" t="s">
        <v>61</v>
      </c>
      <c r="T740" s="645" t="s">
        <v>61</v>
      </c>
      <c r="U740" s="237" t="s">
        <v>61</v>
      </c>
      <c r="V740" s="215" t="s">
        <v>61</v>
      </c>
      <c r="W740" s="877" t="s">
        <v>61</v>
      </c>
      <c r="X740" s="681" t="s">
        <v>61</v>
      </c>
      <c r="Y740" s="877" t="s">
        <v>61</v>
      </c>
      <c r="Z740" s="681" t="s">
        <v>61</v>
      </c>
      <c r="AA740" s="877" t="s">
        <v>61</v>
      </c>
      <c r="AB740" s="681" t="s">
        <v>61</v>
      </c>
      <c r="AC740" s="11" t="s">
        <v>61</v>
      </c>
      <c r="AD740" s="216"/>
      <c r="AE740" s="215"/>
      <c r="AF740" s="95" t="s">
        <v>61</v>
      </c>
      <c r="AG740" s="215" t="s">
        <v>61</v>
      </c>
      <c r="AH740" s="95">
        <v>2023</v>
      </c>
      <c r="AI740" s="95"/>
      <c r="AJ740" s="95"/>
      <c r="AK740" s="868" t="s">
        <v>165</v>
      </c>
      <c r="AL740" s="12"/>
      <c r="AM740" s="12">
        <f>VLOOKUP(A740,'CH1 graphs'!$G$1:$H$49,2,FALSE)</f>
        <v>1</v>
      </c>
      <c r="AN740" s="12"/>
      <c r="AO740" s="12"/>
      <c r="AQ740" s="12"/>
      <c r="AS740" s="12"/>
    </row>
    <row r="741" spans="1:45" hidden="1">
      <c r="A741" t="s">
        <v>554</v>
      </c>
      <c r="B741" s="1">
        <v>0</v>
      </c>
      <c r="C741" s="5">
        <v>2016</v>
      </c>
      <c r="D741" s="240" t="s">
        <v>168</v>
      </c>
      <c r="E741" s="52" t="s">
        <v>61</v>
      </c>
      <c r="F741" s="442" t="s">
        <v>61</v>
      </c>
      <c r="G741" s="52" t="s">
        <v>61</v>
      </c>
      <c r="H741" s="241" t="s">
        <v>169</v>
      </c>
      <c r="I741" s="53" t="s">
        <v>61</v>
      </c>
      <c r="J741" s="52" t="s">
        <v>61</v>
      </c>
      <c r="K741" s="52" t="s">
        <v>61</v>
      </c>
      <c r="L741" s="52" t="s">
        <v>61</v>
      </c>
      <c r="M741" s="451" t="s">
        <v>61</v>
      </c>
      <c r="N741" s="52" t="s">
        <v>61</v>
      </c>
      <c r="O741" s="103" t="s">
        <v>61</v>
      </c>
      <c r="P741" s="241" t="s">
        <v>61</v>
      </c>
      <c r="Q741" s="451" t="s">
        <v>61</v>
      </c>
      <c r="R741" s="58" t="s">
        <v>61</v>
      </c>
      <c r="S741" s="52" t="s">
        <v>61</v>
      </c>
      <c r="T741" s="58" t="s">
        <v>61</v>
      </c>
      <c r="U741" s="52" t="s">
        <v>61</v>
      </c>
      <c r="V741" s="58" t="s">
        <v>61</v>
      </c>
      <c r="W741" s="77" t="s">
        <v>61</v>
      </c>
      <c r="X741" s="133" t="s">
        <v>61</v>
      </c>
      <c r="Y741" s="77" t="s">
        <v>61</v>
      </c>
      <c r="Z741" s="133" t="s">
        <v>61</v>
      </c>
      <c r="AA741" s="77" t="s">
        <v>61</v>
      </c>
      <c r="AB741" s="133" t="s">
        <v>61</v>
      </c>
      <c r="AC741" t="s">
        <v>61</v>
      </c>
      <c r="AD741" s="52"/>
      <c r="AE741" s="58"/>
      <c r="AF741" s="58" t="s">
        <v>61</v>
      </c>
      <c r="AG741" s="58" t="s">
        <v>61</v>
      </c>
      <c r="AH741" s="1">
        <v>2017</v>
      </c>
      <c r="AK741" s="241" t="s">
        <v>150</v>
      </c>
    </row>
    <row r="742" spans="1:45" hidden="1">
      <c r="A742" t="s">
        <v>554</v>
      </c>
      <c r="B742" s="1">
        <v>0</v>
      </c>
      <c r="C742" s="5">
        <v>2017</v>
      </c>
      <c r="D742" s="240" t="s">
        <v>168</v>
      </c>
      <c r="E742" s="52" t="s">
        <v>61</v>
      </c>
      <c r="F742" s="442" t="s">
        <v>61</v>
      </c>
      <c r="G742" s="52" t="s">
        <v>61</v>
      </c>
      <c r="H742" s="241" t="s">
        <v>169</v>
      </c>
      <c r="I742" s="53" t="s">
        <v>61</v>
      </c>
      <c r="J742" s="52" t="s">
        <v>61</v>
      </c>
      <c r="K742" s="52" t="s">
        <v>61</v>
      </c>
      <c r="L742" s="52" t="s">
        <v>61</v>
      </c>
      <c r="M742" s="451" t="s">
        <v>61</v>
      </c>
      <c r="N742" s="52" t="s">
        <v>61</v>
      </c>
      <c r="O742" s="103" t="s">
        <v>61</v>
      </c>
      <c r="P742" s="241" t="s">
        <v>61</v>
      </c>
      <c r="Q742" s="451" t="s">
        <v>61</v>
      </c>
      <c r="R742" s="58" t="s">
        <v>61</v>
      </c>
      <c r="S742" s="52" t="s">
        <v>61</v>
      </c>
      <c r="T742" s="58" t="s">
        <v>61</v>
      </c>
      <c r="U742" s="52" t="s">
        <v>61</v>
      </c>
      <c r="V742" s="58" t="s">
        <v>61</v>
      </c>
      <c r="W742" s="77" t="s">
        <v>61</v>
      </c>
      <c r="X742" s="133" t="s">
        <v>61</v>
      </c>
      <c r="Y742" s="77" t="s">
        <v>61</v>
      </c>
      <c r="Z742" s="133" t="s">
        <v>61</v>
      </c>
      <c r="AA742" s="77" t="s">
        <v>61</v>
      </c>
      <c r="AB742" s="133" t="s">
        <v>61</v>
      </c>
      <c r="AC742" t="s">
        <v>61</v>
      </c>
      <c r="AD742" s="52"/>
      <c r="AE742" s="58"/>
      <c r="AF742" s="58" t="s">
        <v>61</v>
      </c>
      <c r="AG742" s="58" t="s">
        <v>61</v>
      </c>
      <c r="AH742" s="1">
        <v>2018</v>
      </c>
      <c r="AK742" s="241" t="s">
        <v>150</v>
      </c>
    </row>
    <row r="743" spans="1:45" hidden="1">
      <c r="A743" t="s">
        <v>554</v>
      </c>
      <c r="B743" s="1">
        <v>0</v>
      </c>
      <c r="C743" s="5">
        <v>2018</v>
      </c>
      <c r="D743" s="240" t="s">
        <v>168</v>
      </c>
      <c r="E743" s="52" t="s">
        <v>61</v>
      </c>
      <c r="F743" s="442" t="s">
        <v>61</v>
      </c>
      <c r="G743" s="52" t="s">
        <v>61</v>
      </c>
      <c r="H743" s="241" t="s">
        <v>169</v>
      </c>
      <c r="I743" s="53" t="s">
        <v>61</v>
      </c>
      <c r="J743" s="52" t="s">
        <v>61</v>
      </c>
      <c r="K743" s="52" t="s">
        <v>61</v>
      </c>
      <c r="L743" s="52" t="s">
        <v>61</v>
      </c>
      <c r="M743" s="451" t="s">
        <v>61</v>
      </c>
      <c r="N743" s="52" t="s">
        <v>61</v>
      </c>
      <c r="O743" s="103" t="s">
        <v>61</v>
      </c>
      <c r="P743" s="241" t="s">
        <v>61</v>
      </c>
      <c r="Q743" s="451" t="s">
        <v>61</v>
      </c>
      <c r="R743" s="58" t="s">
        <v>61</v>
      </c>
      <c r="S743" s="52" t="s">
        <v>61</v>
      </c>
      <c r="T743" s="58" t="s">
        <v>61</v>
      </c>
      <c r="U743" s="52" t="s">
        <v>61</v>
      </c>
      <c r="V743" s="58" t="s">
        <v>61</v>
      </c>
      <c r="W743" s="77" t="s">
        <v>61</v>
      </c>
      <c r="X743" s="133" t="s">
        <v>61</v>
      </c>
      <c r="Y743" s="77" t="s">
        <v>61</v>
      </c>
      <c r="Z743" s="133" t="s">
        <v>61</v>
      </c>
      <c r="AA743" s="77" t="s">
        <v>61</v>
      </c>
      <c r="AB743" s="133" t="s">
        <v>61</v>
      </c>
      <c r="AC743" t="s">
        <v>61</v>
      </c>
      <c r="AD743" s="52"/>
      <c r="AE743" s="58"/>
      <c r="AF743" s="58" t="s">
        <v>61</v>
      </c>
      <c r="AG743" s="58" t="s">
        <v>61</v>
      </c>
      <c r="AH743" s="1">
        <v>2019</v>
      </c>
      <c r="AK743" s="241" t="s">
        <v>150</v>
      </c>
    </row>
    <row r="744" spans="1:45" hidden="1">
      <c r="A744" t="s">
        <v>554</v>
      </c>
      <c r="B744" s="1">
        <v>0</v>
      </c>
      <c r="C744" s="5">
        <v>2019</v>
      </c>
      <c r="D744" s="240" t="s">
        <v>168</v>
      </c>
      <c r="E744" s="52" t="s">
        <v>61</v>
      </c>
      <c r="F744" s="442" t="s">
        <v>61</v>
      </c>
      <c r="G744" s="52" t="s">
        <v>61</v>
      </c>
      <c r="H744" s="241" t="s">
        <v>169</v>
      </c>
      <c r="I744" s="53" t="s">
        <v>61</v>
      </c>
      <c r="J744" s="52" t="s">
        <v>61</v>
      </c>
      <c r="K744" s="52" t="s">
        <v>61</v>
      </c>
      <c r="L744" s="52" t="s">
        <v>61</v>
      </c>
      <c r="M744" s="451" t="s">
        <v>61</v>
      </c>
      <c r="N744" s="52" t="s">
        <v>61</v>
      </c>
      <c r="O744" s="103" t="s">
        <v>61</v>
      </c>
      <c r="P744" s="241" t="s">
        <v>61</v>
      </c>
      <c r="Q744" s="451" t="s">
        <v>61</v>
      </c>
      <c r="R744" s="58" t="s">
        <v>61</v>
      </c>
      <c r="S744" s="52" t="s">
        <v>61</v>
      </c>
      <c r="T744" s="58" t="s">
        <v>61</v>
      </c>
      <c r="U744" s="52" t="s">
        <v>61</v>
      </c>
      <c r="V744" s="58" t="s">
        <v>61</v>
      </c>
      <c r="W744" s="77" t="s">
        <v>61</v>
      </c>
      <c r="X744" s="133" t="s">
        <v>61</v>
      </c>
      <c r="Y744" s="77" t="s">
        <v>61</v>
      </c>
      <c r="Z744" s="133" t="s">
        <v>61</v>
      </c>
      <c r="AA744" s="77" t="s">
        <v>61</v>
      </c>
      <c r="AB744" s="133" t="s">
        <v>61</v>
      </c>
      <c r="AC744" t="s">
        <v>61</v>
      </c>
      <c r="AD744" s="52"/>
      <c r="AE744" s="58"/>
      <c r="AF744" s="58" t="s">
        <v>61</v>
      </c>
      <c r="AG744" s="58" t="s">
        <v>61</v>
      </c>
      <c r="AH744" s="1">
        <v>2020</v>
      </c>
      <c r="AK744" s="241" t="s">
        <v>150</v>
      </c>
    </row>
    <row r="745" spans="1:45" hidden="1">
      <c r="A745" t="s">
        <v>554</v>
      </c>
      <c r="B745" s="1">
        <v>0</v>
      </c>
      <c r="C745" s="5">
        <v>2020</v>
      </c>
      <c r="D745" s="240" t="s">
        <v>168</v>
      </c>
      <c r="E745" s="52" t="s">
        <v>61</v>
      </c>
      <c r="F745" s="442" t="s">
        <v>61</v>
      </c>
      <c r="G745" s="52" t="s">
        <v>61</v>
      </c>
      <c r="H745" s="241" t="s">
        <v>169</v>
      </c>
      <c r="I745" s="53" t="s">
        <v>61</v>
      </c>
      <c r="J745" s="52" t="s">
        <v>61</v>
      </c>
      <c r="K745" s="52" t="s">
        <v>61</v>
      </c>
      <c r="L745" s="52" t="s">
        <v>61</v>
      </c>
      <c r="M745" s="451" t="s">
        <v>61</v>
      </c>
      <c r="N745" s="52" t="s">
        <v>61</v>
      </c>
      <c r="O745" s="103" t="s">
        <v>61</v>
      </c>
      <c r="P745" s="241" t="s">
        <v>61</v>
      </c>
      <c r="Q745" s="451" t="s">
        <v>61</v>
      </c>
      <c r="R745" s="58" t="s">
        <v>61</v>
      </c>
      <c r="S745" s="52" t="s">
        <v>61</v>
      </c>
      <c r="T745" s="58" t="s">
        <v>61</v>
      </c>
      <c r="U745" s="52" t="s">
        <v>61</v>
      </c>
      <c r="V745" s="58" t="s">
        <v>61</v>
      </c>
      <c r="W745" s="77" t="s">
        <v>61</v>
      </c>
      <c r="X745" s="133" t="s">
        <v>61</v>
      </c>
      <c r="Y745" s="77" t="s">
        <v>61</v>
      </c>
      <c r="Z745" s="133" t="s">
        <v>61</v>
      </c>
      <c r="AA745" s="77" t="s">
        <v>61</v>
      </c>
      <c r="AB745" s="133" t="s">
        <v>61</v>
      </c>
      <c r="AC745" t="s">
        <v>61</v>
      </c>
      <c r="AD745" s="52"/>
      <c r="AE745" s="58"/>
      <c r="AF745" s="58" t="s">
        <v>61</v>
      </c>
      <c r="AG745" s="58" t="s">
        <v>61</v>
      </c>
      <c r="AH745" s="1">
        <v>2021</v>
      </c>
      <c r="AK745" s="241" t="s">
        <v>150</v>
      </c>
    </row>
    <row r="746" spans="1:45" hidden="1">
      <c r="A746" t="s">
        <v>554</v>
      </c>
      <c r="B746" s="1">
        <v>0</v>
      </c>
      <c r="C746" s="5">
        <v>2021</v>
      </c>
      <c r="D746" s="240" t="s">
        <v>168</v>
      </c>
      <c r="E746" s="52" t="s">
        <v>61</v>
      </c>
      <c r="F746" s="442" t="s">
        <v>61</v>
      </c>
      <c r="G746" s="52" t="s">
        <v>61</v>
      </c>
      <c r="H746" s="241" t="s">
        <v>169</v>
      </c>
      <c r="I746" s="53" t="s">
        <v>61</v>
      </c>
      <c r="J746" s="52" t="s">
        <v>61</v>
      </c>
      <c r="K746" s="52" t="s">
        <v>61</v>
      </c>
      <c r="L746" s="52" t="s">
        <v>61</v>
      </c>
      <c r="M746" s="451" t="s">
        <v>61</v>
      </c>
      <c r="N746" s="52" t="s">
        <v>61</v>
      </c>
      <c r="O746" s="103" t="s">
        <v>61</v>
      </c>
      <c r="P746" s="241" t="s">
        <v>61</v>
      </c>
      <c r="Q746" s="451" t="s">
        <v>61</v>
      </c>
      <c r="R746" s="58" t="s">
        <v>61</v>
      </c>
      <c r="S746" s="52" t="s">
        <v>61</v>
      </c>
      <c r="T746" s="58" t="s">
        <v>61</v>
      </c>
      <c r="U746" s="52" t="s">
        <v>61</v>
      </c>
      <c r="V746" s="58" t="s">
        <v>61</v>
      </c>
      <c r="W746" s="77" t="s">
        <v>61</v>
      </c>
      <c r="X746" s="133" t="s">
        <v>61</v>
      </c>
      <c r="Y746" s="77" t="s">
        <v>61</v>
      </c>
      <c r="Z746" s="133" t="s">
        <v>61</v>
      </c>
      <c r="AA746" s="77" t="s">
        <v>61</v>
      </c>
      <c r="AB746" s="133" t="s">
        <v>61</v>
      </c>
      <c r="AC746" t="s">
        <v>61</v>
      </c>
      <c r="AD746" s="52"/>
      <c r="AE746" s="58"/>
      <c r="AF746" s="58" t="s">
        <v>61</v>
      </c>
      <c r="AG746" s="58" t="s">
        <v>61</v>
      </c>
      <c r="AH746" s="1">
        <v>2022</v>
      </c>
      <c r="AK746" s="241" t="s">
        <v>150</v>
      </c>
    </row>
    <row r="747" spans="1:45" s="11" customFormat="1" hidden="1">
      <c r="A747" s="11" t="s">
        <v>554</v>
      </c>
      <c r="B747" s="12">
        <v>0</v>
      </c>
      <c r="C747" s="4">
        <v>2022</v>
      </c>
      <c r="D747" s="867" t="s">
        <v>168</v>
      </c>
      <c r="E747" s="96" t="s">
        <v>61</v>
      </c>
      <c r="F747" s="671" t="s">
        <v>61</v>
      </c>
      <c r="G747" s="96" t="s">
        <v>61</v>
      </c>
      <c r="H747" s="868" t="s">
        <v>169</v>
      </c>
      <c r="I747" s="55" t="s">
        <v>61</v>
      </c>
      <c r="J747" s="96" t="s">
        <v>61</v>
      </c>
      <c r="K747" s="96" t="s">
        <v>61</v>
      </c>
      <c r="L747" s="96" t="s">
        <v>61</v>
      </c>
      <c r="M747" s="869" t="s">
        <v>61</v>
      </c>
      <c r="N747" s="96" t="s">
        <v>61</v>
      </c>
      <c r="O747" s="870" t="s">
        <v>61</v>
      </c>
      <c r="P747" s="868" t="s">
        <v>61</v>
      </c>
      <c r="Q747" s="869" t="s">
        <v>61</v>
      </c>
      <c r="R747" s="95" t="s">
        <v>61</v>
      </c>
      <c r="S747" s="96" t="s">
        <v>61</v>
      </c>
      <c r="T747" s="95" t="s">
        <v>61</v>
      </c>
      <c r="U747" s="96" t="s">
        <v>61</v>
      </c>
      <c r="V747" s="95" t="s">
        <v>61</v>
      </c>
      <c r="W747" s="694" t="s">
        <v>61</v>
      </c>
      <c r="X747" s="674" t="s">
        <v>61</v>
      </c>
      <c r="Y747" s="694" t="s">
        <v>61</v>
      </c>
      <c r="Z747" s="674" t="s">
        <v>61</v>
      </c>
      <c r="AA747" s="694" t="s">
        <v>61</v>
      </c>
      <c r="AB747" s="674" t="s">
        <v>61</v>
      </c>
      <c r="AC747" s="11" t="s">
        <v>61</v>
      </c>
      <c r="AD747" s="96"/>
      <c r="AE747" s="95"/>
      <c r="AF747" s="95" t="s">
        <v>61</v>
      </c>
      <c r="AG747" s="95" t="s">
        <v>61</v>
      </c>
      <c r="AH747" s="12">
        <v>2023</v>
      </c>
      <c r="AI747" s="95"/>
      <c r="AJ747" s="95"/>
      <c r="AK747" s="868" t="s">
        <v>150</v>
      </c>
      <c r="AL747" s="12"/>
      <c r="AM747" s="12"/>
      <c r="AN747" s="12"/>
      <c r="AO747" s="12"/>
      <c r="AQ747" s="12"/>
      <c r="AS747" s="12"/>
    </row>
    <row r="748" spans="1:45" hidden="1">
      <c r="A748" s="52" t="s">
        <v>36</v>
      </c>
      <c r="B748" s="58" t="s">
        <v>167</v>
      </c>
      <c r="C748" s="51">
        <v>2016</v>
      </c>
      <c r="D748" s="240" t="s">
        <v>168</v>
      </c>
      <c r="E748" s="52" t="s">
        <v>61</v>
      </c>
      <c r="F748" s="442" t="s">
        <v>61</v>
      </c>
      <c r="G748" s="52" t="s">
        <v>61</v>
      </c>
      <c r="H748" s="241" t="s">
        <v>169</v>
      </c>
      <c r="I748" s="53" t="s">
        <v>61</v>
      </c>
      <c r="J748" s="52" t="s">
        <v>61</v>
      </c>
      <c r="K748" s="52" t="s">
        <v>61</v>
      </c>
      <c r="L748" s="52" t="s">
        <v>61</v>
      </c>
      <c r="M748" s="451" t="s">
        <v>61</v>
      </c>
      <c r="N748" s="52" t="s">
        <v>61</v>
      </c>
      <c r="O748" s="103" t="s">
        <v>61</v>
      </c>
      <c r="P748" s="241" t="s">
        <v>61</v>
      </c>
      <c r="Q748" s="451" t="s">
        <v>61</v>
      </c>
      <c r="R748" s="58" t="s">
        <v>61</v>
      </c>
      <c r="S748" s="52" t="s">
        <v>61</v>
      </c>
      <c r="T748" s="58" t="s">
        <v>61</v>
      </c>
      <c r="U748" s="52" t="s">
        <v>61</v>
      </c>
      <c r="V748" s="58" t="s">
        <v>61</v>
      </c>
      <c r="W748" s="77" t="s">
        <v>61</v>
      </c>
      <c r="X748" s="133" t="s">
        <v>61</v>
      </c>
      <c r="Y748" s="77" t="s">
        <v>61</v>
      </c>
      <c r="Z748" s="133" t="s">
        <v>61</v>
      </c>
      <c r="AA748" s="77" t="s">
        <v>61</v>
      </c>
      <c r="AB748" s="133" t="s">
        <v>61</v>
      </c>
      <c r="AC748" t="s">
        <v>61</v>
      </c>
      <c r="AD748" s="52"/>
      <c r="AE748" s="58"/>
      <c r="AF748" s="58" t="s">
        <v>61</v>
      </c>
      <c r="AG748" s="58" t="s">
        <v>61</v>
      </c>
      <c r="AH748" s="863">
        <v>2017</v>
      </c>
      <c r="AI748" s="58"/>
      <c r="AJ748" s="58"/>
      <c r="AK748" s="241" t="s">
        <v>150</v>
      </c>
      <c r="AM748" s="1">
        <f>VLOOKUP(A748,'CH1 graphs'!$G$1:$H$49,2,FALSE)</f>
        <v>1</v>
      </c>
    </row>
    <row r="749" spans="1:45" hidden="1">
      <c r="A749" s="52" t="s">
        <v>36</v>
      </c>
      <c r="B749" s="58" t="s">
        <v>167</v>
      </c>
      <c r="C749" s="51">
        <v>2017</v>
      </c>
      <c r="D749" s="240" t="s">
        <v>142</v>
      </c>
      <c r="E749" s="52" t="s">
        <v>142</v>
      </c>
      <c r="F749" s="442" t="s">
        <v>142</v>
      </c>
      <c r="G749" s="52" t="s">
        <v>181</v>
      </c>
      <c r="H749" s="241" t="s">
        <v>182</v>
      </c>
      <c r="I749" s="53" t="s">
        <v>209</v>
      </c>
      <c r="J749" s="52"/>
      <c r="K749" s="649" t="s">
        <v>555</v>
      </c>
      <c r="L749" s="158">
        <v>43040</v>
      </c>
      <c r="M749" s="73">
        <v>4950000</v>
      </c>
      <c r="N749" s="60">
        <v>4950000</v>
      </c>
      <c r="O749" s="61">
        <v>1</v>
      </c>
      <c r="P749" s="840">
        <v>43070</v>
      </c>
      <c r="Q749" s="60">
        <v>1600000</v>
      </c>
      <c r="R749" s="63">
        <v>0.32323232323232326</v>
      </c>
      <c r="S749" s="716" t="s">
        <v>178</v>
      </c>
      <c r="T749" s="635" t="s">
        <v>203</v>
      </c>
      <c r="U749" s="719">
        <v>3350000</v>
      </c>
      <c r="V749" s="515">
        <v>0.6767676767676768</v>
      </c>
      <c r="W749" s="77" t="s">
        <v>61</v>
      </c>
      <c r="X749" s="133" t="s">
        <v>61</v>
      </c>
      <c r="Y749" s="77" t="s">
        <v>61</v>
      </c>
      <c r="Z749" s="133" t="s">
        <v>61</v>
      </c>
      <c r="AA749" s="77" t="s">
        <v>61</v>
      </c>
      <c r="AB749" s="133" t="s">
        <v>61</v>
      </c>
      <c r="AC749" t="s">
        <v>148</v>
      </c>
      <c r="AF749" s="58" t="s">
        <v>61</v>
      </c>
      <c r="AG749" s="63"/>
      <c r="AH749" s="58">
        <v>2018</v>
      </c>
      <c r="AI749" s="58"/>
      <c r="AJ749" s="58"/>
      <c r="AK749" s="241" t="s">
        <v>150</v>
      </c>
      <c r="AM749" s="1">
        <f>VLOOKUP(A749,'CH1 graphs'!$G$1:$H$49,2,FALSE)</f>
        <v>1</v>
      </c>
    </row>
    <row r="750" spans="1:45" hidden="1">
      <c r="A750" s="52" t="s">
        <v>36</v>
      </c>
      <c r="B750" s="58" t="s">
        <v>167</v>
      </c>
      <c r="C750" s="51">
        <v>2018</v>
      </c>
      <c r="D750" s="240" t="s">
        <v>142</v>
      </c>
      <c r="E750" s="52" t="s">
        <v>142</v>
      </c>
      <c r="F750" s="442" t="s">
        <v>142</v>
      </c>
      <c r="G750" s="52" t="s">
        <v>174</v>
      </c>
      <c r="H750" s="241" t="s">
        <v>556</v>
      </c>
      <c r="I750" s="53" t="s">
        <v>209</v>
      </c>
      <c r="J750" s="52"/>
      <c r="K750" s="52"/>
      <c r="L750" s="52"/>
      <c r="M750" s="73">
        <v>4950000</v>
      </c>
      <c r="N750" s="60">
        <v>4950000</v>
      </c>
      <c r="O750" s="61">
        <v>1</v>
      </c>
      <c r="P750" s="840">
        <v>43435</v>
      </c>
      <c r="Q750" s="60">
        <v>1700000</v>
      </c>
      <c r="R750" s="63">
        <v>0.34343434343434343</v>
      </c>
      <c r="S750" s="789">
        <v>2409284.9484000001</v>
      </c>
      <c r="T750" s="639">
        <v>0.48672423200000003</v>
      </c>
      <c r="U750" s="77">
        <v>840715.05160000001</v>
      </c>
      <c r="V750" s="510">
        <v>0.16984142456565657</v>
      </c>
      <c r="W750" s="77" t="s">
        <v>61</v>
      </c>
      <c r="X750" s="133" t="s">
        <v>61</v>
      </c>
      <c r="Y750" s="77" t="s">
        <v>61</v>
      </c>
      <c r="Z750" s="133" t="s">
        <v>61</v>
      </c>
      <c r="AA750" s="77" t="s">
        <v>61</v>
      </c>
      <c r="AB750" s="133" t="s">
        <v>61</v>
      </c>
      <c r="AC750" t="s">
        <v>148</v>
      </c>
      <c r="AF750" s="58" t="s">
        <v>61</v>
      </c>
      <c r="AG750" s="63"/>
      <c r="AH750" s="58">
        <v>2019</v>
      </c>
      <c r="AI750" s="58"/>
      <c r="AJ750" s="58" t="s">
        <v>557</v>
      </c>
      <c r="AK750" s="241" t="s">
        <v>150</v>
      </c>
      <c r="AM750" s="1">
        <f>VLOOKUP(A750,'CH1 graphs'!$G$1:$H$49,2,FALSE)</f>
        <v>1</v>
      </c>
    </row>
    <row r="751" spans="1:45" hidden="1">
      <c r="A751" s="52" t="s">
        <v>36</v>
      </c>
      <c r="B751" s="58" t="s">
        <v>167</v>
      </c>
      <c r="C751" s="51">
        <v>2019</v>
      </c>
      <c r="D751" s="240" t="s">
        <v>142</v>
      </c>
      <c r="E751" s="52" t="s">
        <v>142</v>
      </c>
      <c r="F751" s="442" t="s">
        <v>142</v>
      </c>
      <c r="G751" s="52" t="s">
        <v>170</v>
      </c>
      <c r="H751" s="241" t="s">
        <v>198</v>
      </c>
      <c r="I751" s="53" t="s">
        <v>209</v>
      </c>
      <c r="J751" s="52"/>
      <c r="K751" s="52"/>
      <c r="L751" s="52"/>
      <c r="M751" s="73">
        <v>4981422</v>
      </c>
      <c r="N751" s="60">
        <v>4981422</v>
      </c>
      <c r="O751" s="61">
        <v>1</v>
      </c>
      <c r="P751" s="840">
        <v>43831</v>
      </c>
      <c r="Q751" s="60">
        <v>1668077</v>
      </c>
      <c r="R751" s="63">
        <v>0.33</v>
      </c>
      <c r="S751" s="789">
        <v>2472345</v>
      </c>
      <c r="T751" s="639">
        <v>0.49631310095791925</v>
      </c>
      <c r="U751" s="60">
        <v>841000</v>
      </c>
      <c r="V751" s="63">
        <v>0.16882729469617311</v>
      </c>
      <c r="W751" s="77" t="s">
        <v>61</v>
      </c>
      <c r="X751" s="133" t="s">
        <v>61</v>
      </c>
      <c r="Y751" s="77" t="s">
        <v>61</v>
      </c>
      <c r="Z751" s="133" t="s">
        <v>61</v>
      </c>
      <c r="AA751" s="77" t="s">
        <v>61</v>
      </c>
      <c r="AB751" s="133" t="s">
        <v>61</v>
      </c>
      <c r="AC751" t="s">
        <v>148</v>
      </c>
      <c r="AF751" s="58" t="s">
        <v>61</v>
      </c>
      <c r="AG751" s="63"/>
      <c r="AH751" s="58">
        <v>2020</v>
      </c>
      <c r="AI751" s="58"/>
      <c r="AJ751" s="58"/>
      <c r="AK751" s="241" t="s">
        <v>150</v>
      </c>
      <c r="AM751" s="1">
        <f>VLOOKUP(A751,'CH1 graphs'!$G$1:$H$49,2,FALSE)</f>
        <v>1</v>
      </c>
    </row>
    <row r="752" spans="1:45" hidden="1">
      <c r="A752" s="52" t="s">
        <v>36</v>
      </c>
      <c r="B752" s="58" t="s">
        <v>167</v>
      </c>
      <c r="C752" s="51">
        <v>2020</v>
      </c>
      <c r="D752" s="240" t="s">
        <v>142</v>
      </c>
      <c r="E752" s="52" t="s">
        <v>142</v>
      </c>
      <c r="F752" s="442" t="s">
        <v>142</v>
      </c>
      <c r="G752" s="52" t="s">
        <v>170</v>
      </c>
      <c r="H752" s="241" t="s">
        <v>296</v>
      </c>
      <c r="I752" s="53" t="s">
        <v>410</v>
      </c>
      <c r="J752" s="52"/>
      <c r="K752" s="52"/>
      <c r="L752" s="52"/>
      <c r="M752" s="485">
        <v>5172888.888888889</v>
      </c>
      <c r="N752" s="59">
        <v>5172888.888888889</v>
      </c>
      <c r="O752" s="61">
        <v>1</v>
      </c>
      <c r="P752" s="241" t="s">
        <v>425</v>
      </c>
      <c r="Q752" s="60">
        <v>1987640</v>
      </c>
      <c r="R752" s="63">
        <v>0.38424177334822579</v>
      </c>
      <c r="S752" s="789">
        <v>2254128.8888888899</v>
      </c>
      <c r="T752" s="639">
        <v>0.43575822665177422</v>
      </c>
      <c r="U752" s="73">
        <v>931120</v>
      </c>
      <c r="V752" s="63">
        <v>0.18</v>
      </c>
      <c r="W752" s="77">
        <v>725273</v>
      </c>
      <c r="X752" s="133">
        <v>0.14020656843371423</v>
      </c>
      <c r="Y752" s="77">
        <v>1262367</v>
      </c>
      <c r="Z752" s="133">
        <v>0.24403520491451156</v>
      </c>
      <c r="AA752" s="77"/>
      <c r="AB752" s="133"/>
      <c r="AC752" t="s">
        <v>148</v>
      </c>
      <c r="AF752" s="58" t="s">
        <v>61</v>
      </c>
      <c r="AG752" s="58"/>
      <c r="AH752" s="58">
        <v>2021</v>
      </c>
      <c r="AI752" s="58"/>
      <c r="AJ752" s="58"/>
      <c r="AK752" s="241" t="s">
        <v>150</v>
      </c>
      <c r="AM752" s="1">
        <f>VLOOKUP(A752,'CH1 graphs'!$G$1:$H$49,2,FALSE)</f>
        <v>1</v>
      </c>
    </row>
    <row r="753" spans="1:45" hidden="1">
      <c r="A753" s="52" t="s">
        <v>36</v>
      </c>
      <c r="B753" s="58" t="s">
        <v>167</v>
      </c>
      <c r="C753" s="51">
        <v>2021</v>
      </c>
      <c r="D753" s="240" t="s">
        <v>142</v>
      </c>
      <c r="E753" s="52" t="s">
        <v>142</v>
      </c>
      <c r="F753" s="442" t="s">
        <v>142</v>
      </c>
      <c r="G753" s="52" t="s">
        <v>170</v>
      </c>
      <c r="H753" s="241" t="s">
        <v>558</v>
      </c>
      <c r="I753" s="53" t="s">
        <v>559</v>
      </c>
      <c r="J753" s="52"/>
      <c r="K753" s="85"/>
      <c r="L753" s="52"/>
      <c r="M753" s="77">
        <v>5101152</v>
      </c>
      <c r="N753" s="792">
        <v>5101152</v>
      </c>
      <c r="O753" s="793">
        <v>1</v>
      </c>
      <c r="P753" s="241" t="s">
        <v>560</v>
      </c>
      <c r="Q753" s="73">
        <v>1779683</v>
      </c>
      <c r="R753" s="63">
        <v>0.35</v>
      </c>
      <c r="S753" s="716" t="s">
        <v>178</v>
      </c>
      <c r="T753" s="635" t="s">
        <v>203</v>
      </c>
      <c r="U753" s="719">
        <v>3321469</v>
      </c>
      <c r="V753" s="515">
        <v>0.65112135454893327</v>
      </c>
      <c r="W753" s="77" t="s">
        <v>61</v>
      </c>
      <c r="X753" s="133" t="s">
        <v>61</v>
      </c>
      <c r="Y753" s="77" t="s">
        <v>61</v>
      </c>
      <c r="Z753" s="133" t="s">
        <v>61</v>
      </c>
      <c r="AA753" s="77" t="s">
        <v>61</v>
      </c>
      <c r="AB753" s="133" t="s">
        <v>61</v>
      </c>
      <c r="AC753" t="s">
        <v>148</v>
      </c>
      <c r="AF753" s="58" t="s">
        <v>61</v>
      </c>
      <c r="AG753" s="58"/>
      <c r="AH753" s="58">
        <v>2022</v>
      </c>
      <c r="AI753" s="58"/>
      <c r="AJ753" s="58"/>
      <c r="AK753" s="241" t="s">
        <v>150</v>
      </c>
      <c r="AM753" s="1">
        <f>VLOOKUP(A753,'CH1 graphs'!$G$1:$H$49,2,FALSE)</f>
        <v>1</v>
      </c>
      <c r="AQ753" s="42"/>
    </row>
    <row r="754" spans="1:45" hidden="1">
      <c r="A754" s="52" t="s">
        <v>36</v>
      </c>
      <c r="B754" s="58" t="s">
        <v>167</v>
      </c>
      <c r="C754" s="51">
        <v>2022</v>
      </c>
      <c r="D754" s="240" t="s">
        <v>142</v>
      </c>
      <c r="E754" s="52" t="s">
        <v>163</v>
      </c>
      <c r="F754" s="442" t="s">
        <v>163</v>
      </c>
      <c r="G754" s="52" t="s">
        <v>174</v>
      </c>
      <c r="H754" s="241" t="s">
        <v>561</v>
      </c>
      <c r="I754" s="53" t="s">
        <v>410</v>
      </c>
      <c r="J754" s="533" t="s">
        <v>410</v>
      </c>
      <c r="K754" s="105"/>
      <c r="L754" s="52"/>
      <c r="M754" s="532">
        <v>5483450</v>
      </c>
      <c r="N754" s="59">
        <v>5483450</v>
      </c>
      <c r="O754" s="777">
        <v>1</v>
      </c>
      <c r="P754" s="241" t="s">
        <v>562</v>
      </c>
      <c r="Q754" s="533">
        <v>1541806</v>
      </c>
      <c r="R754" s="63">
        <v>0.28000000000000003</v>
      </c>
      <c r="S754" s="716" t="s">
        <v>178</v>
      </c>
      <c r="T754" s="635"/>
      <c r="U754" s="717">
        <f>N754-Q754</f>
        <v>3941644</v>
      </c>
      <c r="V754" s="515">
        <v>0.71882555690304462</v>
      </c>
      <c r="W754" s="719" t="s">
        <v>221</v>
      </c>
      <c r="X754" s="515" t="s">
        <v>61</v>
      </c>
      <c r="Y754" s="719" t="s">
        <v>221</v>
      </c>
      <c r="Z754" s="515"/>
      <c r="AA754" s="719" t="s">
        <v>221</v>
      </c>
      <c r="AB754" s="515" t="s">
        <v>61</v>
      </c>
      <c r="AC754" t="s">
        <v>148</v>
      </c>
      <c r="AF754" s="58" t="s">
        <v>61</v>
      </c>
      <c r="AH754" s="58">
        <v>2023</v>
      </c>
      <c r="AI754" s="58"/>
      <c r="AJ754" s="58"/>
      <c r="AK754" s="241" t="s">
        <v>150</v>
      </c>
      <c r="AM754" s="1">
        <f>VLOOKUP(A754,'CH1 graphs'!$G$1:$H$49,2,FALSE)</f>
        <v>1</v>
      </c>
      <c r="AP754" s="330">
        <f>Q754-Q753</f>
        <v>-237877</v>
      </c>
      <c r="AQ754" s="42">
        <f>(Q754-Q753)/Q753</f>
        <v>-0.13366256799666007</v>
      </c>
    </row>
    <row r="755" spans="1:45" s="11" customFormat="1" hidden="1">
      <c r="A755" s="96" t="s">
        <v>36</v>
      </c>
      <c r="B755" s="95" t="s">
        <v>167</v>
      </c>
      <c r="C755" s="47">
        <v>2023</v>
      </c>
      <c r="D755" s="867" t="s">
        <v>142</v>
      </c>
      <c r="E755" s="216" t="s">
        <v>168</v>
      </c>
      <c r="F755" s="671" t="s">
        <v>61</v>
      </c>
      <c r="G755" s="96" t="s">
        <v>170</v>
      </c>
      <c r="H755" s="868" t="s">
        <v>561</v>
      </c>
      <c r="I755" s="55" t="s">
        <v>61</v>
      </c>
      <c r="J755" s="237" t="s">
        <v>348</v>
      </c>
      <c r="K755" s="679" t="s">
        <v>61</v>
      </c>
      <c r="L755" s="679" t="s">
        <v>61</v>
      </c>
      <c r="M755" s="216" t="s">
        <v>61</v>
      </c>
      <c r="N755" s="216" t="s">
        <v>61</v>
      </c>
      <c r="O755" s="216" t="s">
        <v>61</v>
      </c>
      <c r="P755" s="871" t="s">
        <v>61</v>
      </c>
      <c r="Q755" s="216" t="s">
        <v>61</v>
      </c>
      <c r="R755" s="215" t="s">
        <v>61</v>
      </c>
      <c r="S755" s="237" t="s">
        <v>61</v>
      </c>
      <c r="T755" s="645" t="s">
        <v>61</v>
      </c>
      <c r="U755" s="237" t="s">
        <v>61</v>
      </c>
      <c r="V755" s="215" t="s">
        <v>61</v>
      </c>
      <c r="W755" s="877" t="s">
        <v>61</v>
      </c>
      <c r="X755" s="681" t="s">
        <v>61</v>
      </c>
      <c r="Y755" s="877" t="s">
        <v>61</v>
      </c>
      <c r="Z755" s="681" t="s">
        <v>61</v>
      </c>
      <c r="AA755" s="877" t="s">
        <v>61</v>
      </c>
      <c r="AB755" s="681" t="s">
        <v>61</v>
      </c>
      <c r="AC755" s="11" t="s">
        <v>61</v>
      </c>
      <c r="AD755" s="878"/>
      <c r="AE755" s="879"/>
      <c r="AF755" s="95" t="s">
        <v>61</v>
      </c>
      <c r="AG755" s="215" t="s">
        <v>61</v>
      </c>
      <c r="AH755" s="95">
        <v>2023</v>
      </c>
      <c r="AI755" s="95"/>
      <c r="AJ755" s="95"/>
      <c r="AK755" s="868" t="s">
        <v>165</v>
      </c>
      <c r="AL755" s="12"/>
      <c r="AM755" s="12">
        <f>VLOOKUP(A755,'CH1 graphs'!$G$1:$H$49,2,FALSE)</f>
        <v>1</v>
      </c>
      <c r="AN755" s="12"/>
      <c r="AO755" s="12"/>
      <c r="AQ755" s="12"/>
      <c r="AS755" s="12"/>
    </row>
    <row r="756" spans="1:45" hidden="1">
      <c r="A756" s="52" t="s">
        <v>563</v>
      </c>
      <c r="B756" s="58" t="s">
        <v>141</v>
      </c>
      <c r="C756" s="51">
        <v>2016</v>
      </c>
      <c r="D756" s="240" t="s">
        <v>142</v>
      </c>
      <c r="E756" s="81" t="s">
        <v>168</v>
      </c>
      <c r="F756" s="442" t="s">
        <v>61</v>
      </c>
      <c r="G756" s="52" t="s">
        <v>143</v>
      </c>
      <c r="H756" s="241" t="s">
        <v>144</v>
      </c>
      <c r="I756" s="53" t="s">
        <v>61</v>
      </c>
      <c r="J756" s="235" t="s">
        <v>348</v>
      </c>
      <c r="K756" s="81" t="s">
        <v>61</v>
      </c>
      <c r="L756" s="81" t="s">
        <v>61</v>
      </c>
      <c r="M756" s="81" t="s">
        <v>61</v>
      </c>
      <c r="N756" s="81" t="s">
        <v>61</v>
      </c>
      <c r="O756" s="81" t="s">
        <v>61</v>
      </c>
      <c r="P756" s="836" t="s">
        <v>61</v>
      </c>
      <c r="Q756" s="81" t="s">
        <v>61</v>
      </c>
      <c r="R756" s="82" t="s">
        <v>61</v>
      </c>
      <c r="S756" s="235" t="s">
        <v>61</v>
      </c>
      <c r="T756" s="644" t="s">
        <v>61</v>
      </c>
      <c r="U756" s="235" t="s">
        <v>61</v>
      </c>
      <c r="V756" s="82" t="s">
        <v>61</v>
      </c>
      <c r="W756" s="799" t="s">
        <v>61</v>
      </c>
      <c r="X756" s="643" t="s">
        <v>61</v>
      </c>
      <c r="Y756" s="799" t="s">
        <v>61</v>
      </c>
      <c r="Z756" s="643" t="s">
        <v>61</v>
      </c>
      <c r="AA756" s="799" t="s">
        <v>61</v>
      </c>
      <c r="AB756" s="643" t="s">
        <v>61</v>
      </c>
      <c r="AC756" t="s">
        <v>61</v>
      </c>
      <c r="AD756" s="81"/>
      <c r="AE756" s="82"/>
      <c r="AF756" s="58" t="s">
        <v>61</v>
      </c>
      <c r="AG756" s="82" t="s">
        <v>61</v>
      </c>
      <c r="AH756" s="863">
        <v>2017</v>
      </c>
      <c r="AI756" s="58"/>
      <c r="AJ756" s="58"/>
      <c r="AK756" s="241" t="s">
        <v>150</v>
      </c>
    </row>
    <row r="757" spans="1:45" hidden="1">
      <c r="A757" s="52" t="s">
        <v>563</v>
      </c>
      <c r="B757" s="58" t="s">
        <v>141</v>
      </c>
      <c r="C757" s="51">
        <v>2017</v>
      </c>
      <c r="D757" s="240" t="s">
        <v>142</v>
      </c>
      <c r="E757" s="104" t="s">
        <v>168</v>
      </c>
      <c r="F757" s="442" t="s">
        <v>61</v>
      </c>
      <c r="G757" s="52" t="s">
        <v>204</v>
      </c>
      <c r="H757" s="241" t="s">
        <v>205</v>
      </c>
      <c r="I757" s="53" t="s">
        <v>61</v>
      </c>
      <c r="J757" s="235" t="s">
        <v>348</v>
      </c>
      <c r="K757" s="81" t="s">
        <v>61</v>
      </c>
      <c r="L757" s="81" t="s">
        <v>61</v>
      </c>
      <c r="M757" s="81" t="s">
        <v>61</v>
      </c>
      <c r="N757" s="81" t="s">
        <v>61</v>
      </c>
      <c r="O757" s="81" t="s">
        <v>61</v>
      </c>
      <c r="P757" s="836" t="s">
        <v>61</v>
      </c>
      <c r="Q757" s="81" t="s">
        <v>61</v>
      </c>
      <c r="R757" s="82" t="s">
        <v>61</v>
      </c>
      <c r="S757" s="235" t="s">
        <v>61</v>
      </c>
      <c r="T757" s="644" t="s">
        <v>61</v>
      </c>
      <c r="U757" s="235" t="s">
        <v>61</v>
      </c>
      <c r="V757" s="82" t="s">
        <v>61</v>
      </c>
      <c r="W757" s="799" t="s">
        <v>61</v>
      </c>
      <c r="X757" s="643" t="s">
        <v>61</v>
      </c>
      <c r="Y757" s="799" t="s">
        <v>61</v>
      </c>
      <c r="Z757" s="643" t="s">
        <v>61</v>
      </c>
      <c r="AA757" s="799" t="s">
        <v>61</v>
      </c>
      <c r="AB757" s="643" t="s">
        <v>61</v>
      </c>
      <c r="AC757" t="s">
        <v>61</v>
      </c>
      <c r="AD757" s="81"/>
      <c r="AE757" s="82"/>
      <c r="AF757" s="58" t="s">
        <v>61</v>
      </c>
      <c r="AG757" s="82" t="s">
        <v>61</v>
      </c>
      <c r="AH757" s="58">
        <v>2018</v>
      </c>
      <c r="AI757" s="58"/>
      <c r="AJ757" s="58"/>
      <c r="AK757" s="241" t="s">
        <v>150</v>
      </c>
    </row>
    <row r="758" spans="1:45" hidden="1">
      <c r="A758" s="52" t="s">
        <v>563</v>
      </c>
      <c r="B758" s="58" t="s">
        <v>141</v>
      </c>
      <c r="C758" s="51">
        <v>2018</v>
      </c>
      <c r="D758" s="240" t="s">
        <v>142</v>
      </c>
      <c r="E758" s="104" t="s">
        <v>168</v>
      </c>
      <c r="F758" s="442" t="s">
        <v>61</v>
      </c>
      <c r="G758" s="52" t="s">
        <v>143</v>
      </c>
      <c r="H758" s="241" t="s">
        <v>304</v>
      </c>
      <c r="I758" s="53" t="s">
        <v>61</v>
      </c>
      <c r="J758" s="235" t="s">
        <v>348</v>
      </c>
      <c r="K758" s="81" t="s">
        <v>61</v>
      </c>
      <c r="L758" s="81" t="s">
        <v>61</v>
      </c>
      <c r="M758" s="81" t="s">
        <v>61</v>
      </c>
      <c r="N758" s="81" t="s">
        <v>61</v>
      </c>
      <c r="O758" s="81" t="s">
        <v>61</v>
      </c>
      <c r="P758" s="836" t="s">
        <v>61</v>
      </c>
      <c r="Q758" s="81" t="s">
        <v>61</v>
      </c>
      <c r="R758" s="82" t="s">
        <v>61</v>
      </c>
      <c r="S758" s="235" t="s">
        <v>61</v>
      </c>
      <c r="T758" s="644" t="s">
        <v>61</v>
      </c>
      <c r="U758" s="235" t="s">
        <v>61</v>
      </c>
      <c r="V758" s="82" t="s">
        <v>61</v>
      </c>
      <c r="W758" s="799" t="s">
        <v>61</v>
      </c>
      <c r="X758" s="643" t="s">
        <v>61</v>
      </c>
      <c r="Y758" s="799" t="s">
        <v>61</v>
      </c>
      <c r="Z758" s="643" t="s">
        <v>61</v>
      </c>
      <c r="AA758" s="799" t="s">
        <v>61</v>
      </c>
      <c r="AB758" s="643" t="s">
        <v>61</v>
      </c>
      <c r="AC758" t="s">
        <v>61</v>
      </c>
      <c r="AD758" s="81"/>
      <c r="AE758" s="82"/>
      <c r="AF758" s="58" t="s">
        <v>61</v>
      </c>
      <c r="AG758" s="82" t="s">
        <v>61</v>
      </c>
      <c r="AH758" s="58">
        <v>2019</v>
      </c>
      <c r="AI758" s="58"/>
      <c r="AJ758" s="58"/>
      <c r="AK758" s="241" t="s">
        <v>150</v>
      </c>
    </row>
    <row r="759" spans="1:45" hidden="1">
      <c r="A759" s="52" t="s">
        <v>563</v>
      </c>
      <c r="B759" s="58" t="s">
        <v>141</v>
      </c>
      <c r="C759" s="51">
        <v>2019</v>
      </c>
      <c r="D759" s="240" t="s">
        <v>168</v>
      </c>
      <c r="E759" s="52" t="s">
        <v>61</v>
      </c>
      <c r="F759" s="442" t="s">
        <v>61</v>
      </c>
      <c r="G759" s="52" t="s">
        <v>61</v>
      </c>
      <c r="H759" s="241" t="s">
        <v>169</v>
      </c>
      <c r="I759" s="53" t="s">
        <v>61</v>
      </c>
      <c r="J759" s="52" t="s">
        <v>61</v>
      </c>
      <c r="K759" s="52" t="s">
        <v>61</v>
      </c>
      <c r="L759" s="52" t="s">
        <v>61</v>
      </c>
      <c r="M759" s="451" t="s">
        <v>61</v>
      </c>
      <c r="N759" s="52" t="s">
        <v>61</v>
      </c>
      <c r="O759" s="103" t="s">
        <v>61</v>
      </c>
      <c r="P759" s="241" t="s">
        <v>61</v>
      </c>
      <c r="Q759" s="451" t="s">
        <v>61</v>
      </c>
      <c r="R759" s="58" t="s">
        <v>61</v>
      </c>
      <c r="S759" s="52" t="s">
        <v>61</v>
      </c>
      <c r="T759" s="58" t="s">
        <v>61</v>
      </c>
      <c r="U759" s="52" t="s">
        <v>61</v>
      </c>
      <c r="V759" s="58" t="s">
        <v>61</v>
      </c>
      <c r="W759" s="77" t="s">
        <v>61</v>
      </c>
      <c r="X759" s="133" t="s">
        <v>61</v>
      </c>
      <c r="Y759" s="77" t="s">
        <v>61</v>
      </c>
      <c r="Z759" s="133" t="s">
        <v>61</v>
      </c>
      <c r="AA759" s="77" t="s">
        <v>61</v>
      </c>
      <c r="AB759" s="133" t="s">
        <v>61</v>
      </c>
      <c r="AC759" t="s">
        <v>61</v>
      </c>
      <c r="AD759" s="52"/>
      <c r="AE759" s="58"/>
      <c r="AF759" s="58" t="s">
        <v>61</v>
      </c>
      <c r="AG759" s="58" t="s">
        <v>61</v>
      </c>
      <c r="AH759" s="58">
        <v>2020</v>
      </c>
      <c r="AI759" s="58"/>
      <c r="AJ759" s="58"/>
      <c r="AK759" s="241" t="s">
        <v>150</v>
      </c>
    </row>
    <row r="760" spans="1:45" hidden="1">
      <c r="A760" s="52" t="s">
        <v>563</v>
      </c>
      <c r="B760" s="58" t="s">
        <v>141</v>
      </c>
      <c r="C760" s="51">
        <v>2020</v>
      </c>
      <c r="D760" s="240" t="s">
        <v>142</v>
      </c>
      <c r="E760" s="104" t="s">
        <v>168</v>
      </c>
      <c r="F760" s="442" t="s">
        <v>61</v>
      </c>
      <c r="G760" s="52" t="s">
        <v>174</v>
      </c>
      <c r="H760" s="241" t="s">
        <v>564</v>
      </c>
      <c r="I760" s="53" t="s">
        <v>61</v>
      </c>
      <c r="J760" s="235" t="s">
        <v>348</v>
      </c>
      <c r="K760" s="81" t="s">
        <v>61</v>
      </c>
      <c r="L760" s="81" t="s">
        <v>61</v>
      </c>
      <c r="M760" s="81" t="s">
        <v>61</v>
      </c>
      <c r="N760" s="81" t="s">
        <v>61</v>
      </c>
      <c r="O760" s="81" t="s">
        <v>61</v>
      </c>
      <c r="P760" s="836" t="s">
        <v>61</v>
      </c>
      <c r="Q760" s="81" t="s">
        <v>61</v>
      </c>
      <c r="R760" s="82" t="s">
        <v>61</v>
      </c>
      <c r="S760" s="235" t="s">
        <v>61</v>
      </c>
      <c r="T760" s="644" t="s">
        <v>61</v>
      </c>
      <c r="U760" s="235" t="s">
        <v>61</v>
      </c>
      <c r="V760" s="82" t="s">
        <v>61</v>
      </c>
      <c r="W760" s="799" t="s">
        <v>61</v>
      </c>
      <c r="X760" s="643" t="s">
        <v>61</v>
      </c>
      <c r="Y760" s="799" t="s">
        <v>61</v>
      </c>
      <c r="Z760" s="643" t="s">
        <v>61</v>
      </c>
      <c r="AA760" s="799" t="s">
        <v>61</v>
      </c>
      <c r="AB760" s="643" t="s">
        <v>61</v>
      </c>
      <c r="AC760" t="s">
        <v>61</v>
      </c>
      <c r="AD760" s="81"/>
      <c r="AE760" s="82"/>
      <c r="AF760" s="58" t="s">
        <v>61</v>
      </c>
      <c r="AG760" s="82" t="s">
        <v>61</v>
      </c>
      <c r="AH760" s="58">
        <v>2021</v>
      </c>
      <c r="AI760" s="58"/>
      <c r="AJ760" s="58"/>
      <c r="AK760" s="241" t="s">
        <v>150</v>
      </c>
    </row>
    <row r="761" spans="1:45" hidden="1">
      <c r="A761" s="52" t="s">
        <v>563</v>
      </c>
      <c r="B761" s="58" t="s">
        <v>141</v>
      </c>
      <c r="C761" s="51">
        <v>2021</v>
      </c>
      <c r="D761" s="240" t="s">
        <v>142</v>
      </c>
      <c r="E761" s="104" t="s">
        <v>168</v>
      </c>
      <c r="F761" s="442" t="s">
        <v>61</v>
      </c>
      <c r="G761" s="52" t="s">
        <v>565</v>
      </c>
      <c r="H761" s="241" t="s">
        <v>566</v>
      </c>
      <c r="I761" s="53" t="s">
        <v>61</v>
      </c>
      <c r="J761" s="235" t="s">
        <v>348</v>
      </c>
      <c r="K761" s="81" t="s">
        <v>61</v>
      </c>
      <c r="L761" s="81" t="s">
        <v>61</v>
      </c>
      <c r="M761" s="81" t="s">
        <v>61</v>
      </c>
      <c r="N761" s="81" t="s">
        <v>61</v>
      </c>
      <c r="O761" s="81" t="s">
        <v>61</v>
      </c>
      <c r="P761" s="836" t="s">
        <v>61</v>
      </c>
      <c r="Q761" s="81" t="s">
        <v>61</v>
      </c>
      <c r="R761" s="82" t="s">
        <v>61</v>
      </c>
      <c r="S761" s="235" t="s">
        <v>61</v>
      </c>
      <c r="T761" s="644" t="s">
        <v>61</v>
      </c>
      <c r="U761" s="235" t="s">
        <v>61</v>
      </c>
      <c r="V761" s="82" t="s">
        <v>61</v>
      </c>
      <c r="W761" s="799" t="s">
        <v>61</v>
      </c>
      <c r="X761" s="643" t="s">
        <v>61</v>
      </c>
      <c r="Y761" s="799" t="s">
        <v>61</v>
      </c>
      <c r="Z761" s="643" t="s">
        <v>61</v>
      </c>
      <c r="AA761" s="799" t="s">
        <v>61</v>
      </c>
      <c r="AB761" s="643" t="s">
        <v>61</v>
      </c>
      <c r="AC761" t="s">
        <v>61</v>
      </c>
      <c r="AD761" s="81"/>
      <c r="AE761" s="82"/>
      <c r="AF761" s="58" t="s">
        <v>61</v>
      </c>
      <c r="AG761" s="82" t="s">
        <v>61</v>
      </c>
      <c r="AH761" s="58">
        <v>2022</v>
      </c>
      <c r="AI761" s="58"/>
      <c r="AJ761" s="58"/>
      <c r="AK761" s="241" t="s">
        <v>150</v>
      </c>
    </row>
    <row r="762" spans="1:45" hidden="1">
      <c r="A762" s="52" t="s">
        <v>563</v>
      </c>
      <c r="B762" s="58" t="s">
        <v>141</v>
      </c>
      <c r="C762" s="51">
        <v>2022</v>
      </c>
      <c r="D762" s="240" t="s">
        <v>142</v>
      </c>
      <c r="E762" s="104" t="s">
        <v>168</v>
      </c>
      <c r="F762" s="442" t="s">
        <v>61</v>
      </c>
      <c r="G762" s="52" t="s">
        <v>174</v>
      </c>
      <c r="H762" s="241" t="s">
        <v>567</v>
      </c>
      <c r="I762" s="53" t="s">
        <v>61</v>
      </c>
      <c r="J762" s="81" t="s">
        <v>172</v>
      </c>
      <c r="K762" s="81" t="s">
        <v>61</v>
      </c>
      <c r="L762" s="81" t="s">
        <v>61</v>
      </c>
      <c r="M762" s="81" t="s">
        <v>61</v>
      </c>
      <c r="N762" s="81" t="s">
        <v>61</v>
      </c>
      <c r="O762" s="81" t="s">
        <v>61</v>
      </c>
      <c r="P762" s="836" t="s">
        <v>61</v>
      </c>
      <c r="Q762" s="81" t="s">
        <v>61</v>
      </c>
      <c r="R762" s="82" t="s">
        <v>61</v>
      </c>
      <c r="S762" s="235" t="s">
        <v>61</v>
      </c>
      <c r="T762" s="644" t="s">
        <v>61</v>
      </c>
      <c r="U762" s="235" t="s">
        <v>61</v>
      </c>
      <c r="V762" s="82" t="s">
        <v>61</v>
      </c>
      <c r="W762" s="784" t="s">
        <v>61</v>
      </c>
      <c r="X762" s="568" t="s">
        <v>61</v>
      </c>
      <c r="Y762" s="784" t="s">
        <v>61</v>
      </c>
      <c r="Z762" s="568" t="s">
        <v>61</v>
      </c>
      <c r="AA762" s="784" t="s">
        <v>61</v>
      </c>
      <c r="AB762" s="568" t="s">
        <v>61</v>
      </c>
      <c r="AC762" t="s">
        <v>61</v>
      </c>
      <c r="AD762" s="81"/>
      <c r="AE762" s="82"/>
      <c r="AF762" s="58" t="s">
        <v>61</v>
      </c>
      <c r="AG762" s="82" t="s">
        <v>61</v>
      </c>
      <c r="AH762" s="58">
        <v>2023</v>
      </c>
      <c r="AI762" s="58"/>
      <c r="AJ762" s="58"/>
      <c r="AK762" s="241" t="s">
        <v>150</v>
      </c>
    </row>
    <row r="763" spans="1:45" s="11" customFormat="1" hidden="1">
      <c r="A763" s="96" t="s">
        <v>563</v>
      </c>
      <c r="B763" s="95" t="s">
        <v>141</v>
      </c>
      <c r="C763" s="47">
        <v>2023</v>
      </c>
      <c r="D763" s="867" t="s">
        <v>142</v>
      </c>
      <c r="E763" s="216" t="s">
        <v>168</v>
      </c>
      <c r="F763" s="671" t="s">
        <v>61</v>
      </c>
      <c r="G763" s="96" t="s">
        <v>174</v>
      </c>
      <c r="H763" s="868" t="s">
        <v>567</v>
      </c>
      <c r="I763" s="55" t="s">
        <v>61</v>
      </c>
      <c r="J763" s="680" t="s">
        <v>61</v>
      </c>
      <c r="K763" s="679" t="s">
        <v>61</v>
      </c>
      <c r="L763" s="679" t="s">
        <v>61</v>
      </c>
      <c r="M763" s="216" t="s">
        <v>61</v>
      </c>
      <c r="N763" s="216" t="s">
        <v>61</v>
      </c>
      <c r="O763" s="216" t="s">
        <v>61</v>
      </c>
      <c r="P763" s="871" t="s">
        <v>61</v>
      </c>
      <c r="Q763" s="216" t="s">
        <v>61</v>
      </c>
      <c r="R763" s="215" t="s">
        <v>61</v>
      </c>
      <c r="S763" s="237" t="s">
        <v>61</v>
      </c>
      <c r="T763" s="645" t="s">
        <v>61</v>
      </c>
      <c r="U763" s="237" t="s">
        <v>61</v>
      </c>
      <c r="V763" s="215" t="s">
        <v>61</v>
      </c>
      <c r="W763" s="877" t="s">
        <v>61</v>
      </c>
      <c r="X763" s="681" t="s">
        <v>61</v>
      </c>
      <c r="Y763" s="877" t="s">
        <v>61</v>
      </c>
      <c r="Z763" s="681" t="s">
        <v>61</v>
      </c>
      <c r="AA763" s="877" t="s">
        <v>61</v>
      </c>
      <c r="AB763" s="681" t="s">
        <v>61</v>
      </c>
      <c r="AC763" s="11" t="s">
        <v>61</v>
      </c>
      <c r="AD763" s="878"/>
      <c r="AE763" s="879"/>
      <c r="AF763" s="95" t="s">
        <v>61</v>
      </c>
      <c r="AG763" s="215" t="s">
        <v>61</v>
      </c>
      <c r="AH763" s="95">
        <v>2023</v>
      </c>
      <c r="AI763" s="95"/>
      <c r="AJ763" s="95"/>
      <c r="AK763" s="868" t="s">
        <v>165</v>
      </c>
      <c r="AL763" s="12"/>
      <c r="AM763" s="12"/>
      <c r="AN763" s="12"/>
      <c r="AO763" s="12"/>
      <c r="AQ763" s="12"/>
      <c r="AS763" s="12"/>
    </row>
    <row r="764" spans="1:45" hidden="1">
      <c r="A764" t="s">
        <v>568</v>
      </c>
      <c r="B764" s="1">
        <v>0</v>
      </c>
      <c r="C764" s="5">
        <v>2016</v>
      </c>
      <c r="D764" s="240" t="s">
        <v>168</v>
      </c>
      <c r="E764" s="52" t="s">
        <v>61</v>
      </c>
      <c r="F764" s="442" t="s">
        <v>61</v>
      </c>
      <c r="G764" s="52" t="s">
        <v>61</v>
      </c>
      <c r="H764" s="241" t="s">
        <v>169</v>
      </c>
      <c r="I764" s="53" t="s">
        <v>61</v>
      </c>
      <c r="J764" s="52" t="s">
        <v>61</v>
      </c>
      <c r="K764" s="52" t="s">
        <v>61</v>
      </c>
      <c r="L764" s="52" t="s">
        <v>61</v>
      </c>
      <c r="M764" s="451" t="s">
        <v>61</v>
      </c>
      <c r="N764" s="52" t="s">
        <v>61</v>
      </c>
      <c r="O764" s="103" t="s">
        <v>61</v>
      </c>
      <c r="P764" s="241" t="s">
        <v>61</v>
      </c>
      <c r="Q764" s="451" t="s">
        <v>61</v>
      </c>
      <c r="R764" s="58" t="s">
        <v>61</v>
      </c>
      <c r="S764" s="52" t="s">
        <v>61</v>
      </c>
      <c r="T764" s="58" t="s">
        <v>61</v>
      </c>
      <c r="U764" s="52" t="s">
        <v>61</v>
      </c>
      <c r="V764" s="58" t="s">
        <v>61</v>
      </c>
      <c r="W764" s="77" t="s">
        <v>61</v>
      </c>
      <c r="X764" s="133" t="s">
        <v>61</v>
      </c>
      <c r="Y764" s="77" t="s">
        <v>61</v>
      </c>
      <c r="Z764" s="133" t="s">
        <v>61</v>
      </c>
      <c r="AA764" s="77" t="s">
        <v>61</v>
      </c>
      <c r="AB764" s="133" t="s">
        <v>61</v>
      </c>
      <c r="AC764" t="s">
        <v>61</v>
      </c>
      <c r="AD764" s="52"/>
      <c r="AE764" s="58"/>
      <c r="AF764" s="58" t="s">
        <v>61</v>
      </c>
      <c r="AG764" s="58" t="s">
        <v>61</v>
      </c>
      <c r="AH764" s="1">
        <v>2017</v>
      </c>
      <c r="AK764" s="241" t="s">
        <v>150</v>
      </c>
    </row>
    <row r="765" spans="1:45" hidden="1">
      <c r="A765" t="s">
        <v>568</v>
      </c>
      <c r="B765" s="1">
        <v>0</v>
      </c>
      <c r="C765" s="5">
        <v>2017</v>
      </c>
      <c r="D765" s="240" t="s">
        <v>168</v>
      </c>
      <c r="E765" s="52" t="s">
        <v>61</v>
      </c>
      <c r="F765" s="442" t="s">
        <v>61</v>
      </c>
      <c r="G765" s="52" t="s">
        <v>61</v>
      </c>
      <c r="H765" s="241" t="s">
        <v>169</v>
      </c>
      <c r="I765" s="53" t="s">
        <v>61</v>
      </c>
      <c r="J765" s="52" t="s">
        <v>61</v>
      </c>
      <c r="K765" s="52" t="s">
        <v>61</v>
      </c>
      <c r="L765" s="52" t="s">
        <v>61</v>
      </c>
      <c r="M765" s="451" t="s">
        <v>61</v>
      </c>
      <c r="N765" s="52" t="s">
        <v>61</v>
      </c>
      <c r="O765" s="103" t="s">
        <v>61</v>
      </c>
      <c r="P765" s="241" t="s">
        <v>61</v>
      </c>
      <c r="Q765" s="451" t="s">
        <v>61</v>
      </c>
      <c r="R765" s="58" t="s">
        <v>61</v>
      </c>
      <c r="S765" s="52" t="s">
        <v>61</v>
      </c>
      <c r="T765" s="58" t="s">
        <v>61</v>
      </c>
      <c r="U765" s="52" t="s">
        <v>61</v>
      </c>
      <c r="V765" s="58" t="s">
        <v>61</v>
      </c>
      <c r="W765" s="77" t="s">
        <v>61</v>
      </c>
      <c r="X765" s="133" t="s">
        <v>61</v>
      </c>
      <c r="Y765" s="77" t="s">
        <v>61</v>
      </c>
      <c r="Z765" s="133" t="s">
        <v>61</v>
      </c>
      <c r="AA765" s="77" t="s">
        <v>61</v>
      </c>
      <c r="AB765" s="133" t="s">
        <v>61</v>
      </c>
      <c r="AC765" t="s">
        <v>61</v>
      </c>
      <c r="AD765" s="52"/>
      <c r="AE765" s="58"/>
      <c r="AF765" s="58" t="s">
        <v>61</v>
      </c>
      <c r="AG765" s="58" t="s">
        <v>61</v>
      </c>
      <c r="AH765" s="1">
        <v>2018</v>
      </c>
      <c r="AK765" s="241" t="s">
        <v>150</v>
      </c>
    </row>
    <row r="766" spans="1:45" hidden="1">
      <c r="A766" t="s">
        <v>568</v>
      </c>
      <c r="B766" s="1">
        <v>0</v>
      </c>
      <c r="C766" s="5">
        <v>2018</v>
      </c>
      <c r="D766" s="240" t="s">
        <v>168</v>
      </c>
      <c r="E766" s="52" t="s">
        <v>61</v>
      </c>
      <c r="F766" s="442" t="s">
        <v>61</v>
      </c>
      <c r="G766" s="52" t="s">
        <v>61</v>
      </c>
      <c r="H766" s="241" t="s">
        <v>169</v>
      </c>
      <c r="I766" s="53" t="s">
        <v>61</v>
      </c>
      <c r="J766" s="52" t="s">
        <v>61</v>
      </c>
      <c r="K766" s="52" t="s">
        <v>61</v>
      </c>
      <c r="L766" s="52" t="s">
        <v>61</v>
      </c>
      <c r="M766" s="451" t="s">
        <v>61</v>
      </c>
      <c r="N766" s="52" t="s">
        <v>61</v>
      </c>
      <c r="O766" s="103" t="s">
        <v>61</v>
      </c>
      <c r="P766" s="241" t="s">
        <v>61</v>
      </c>
      <c r="Q766" s="451" t="s">
        <v>61</v>
      </c>
      <c r="R766" s="58" t="s">
        <v>61</v>
      </c>
      <c r="S766" s="52" t="s">
        <v>61</v>
      </c>
      <c r="T766" s="58" t="s">
        <v>61</v>
      </c>
      <c r="U766" s="52" t="s">
        <v>61</v>
      </c>
      <c r="V766" s="58" t="s">
        <v>61</v>
      </c>
      <c r="W766" s="77" t="s">
        <v>61</v>
      </c>
      <c r="X766" s="133" t="s">
        <v>61</v>
      </c>
      <c r="Y766" s="77" t="s">
        <v>61</v>
      </c>
      <c r="Z766" s="133" t="s">
        <v>61</v>
      </c>
      <c r="AA766" s="77" t="s">
        <v>61</v>
      </c>
      <c r="AB766" s="133" t="s">
        <v>61</v>
      </c>
      <c r="AC766" t="s">
        <v>61</v>
      </c>
      <c r="AD766" s="52"/>
      <c r="AE766" s="58"/>
      <c r="AF766" s="58" t="s">
        <v>61</v>
      </c>
      <c r="AG766" s="58" t="s">
        <v>61</v>
      </c>
      <c r="AH766" s="1">
        <v>2019</v>
      </c>
      <c r="AK766" s="241" t="s">
        <v>150</v>
      </c>
    </row>
    <row r="767" spans="1:45" hidden="1">
      <c r="A767" t="s">
        <v>568</v>
      </c>
      <c r="B767" s="1">
        <v>0</v>
      </c>
      <c r="C767" s="5">
        <v>2019</v>
      </c>
      <c r="D767" s="240" t="s">
        <v>168</v>
      </c>
      <c r="E767" s="52" t="s">
        <v>61</v>
      </c>
      <c r="F767" s="442" t="s">
        <v>61</v>
      </c>
      <c r="G767" s="52" t="s">
        <v>61</v>
      </c>
      <c r="H767" s="241" t="s">
        <v>169</v>
      </c>
      <c r="I767" s="53" t="s">
        <v>61</v>
      </c>
      <c r="J767" s="52" t="s">
        <v>61</v>
      </c>
      <c r="K767" s="52" t="s">
        <v>61</v>
      </c>
      <c r="L767" s="52" t="s">
        <v>61</v>
      </c>
      <c r="M767" s="451" t="s">
        <v>61</v>
      </c>
      <c r="N767" s="52" t="s">
        <v>61</v>
      </c>
      <c r="O767" s="103" t="s">
        <v>61</v>
      </c>
      <c r="P767" s="241" t="s">
        <v>61</v>
      </c>
      <c r="Q767" s="451" t="s">
        <v>61</v>
      </c>
      <c r="R767" s="58" t="s">
        <v>61</v>
      </c>
      <c r="S767" s="52" t="s">
        <v>61</v>
      </c>
      <c r="T767" s="58" t="s">
        <v>61</v>
      </c>
      <c r="U767" s="52" t="s">
        <v>61</v>
      </c>
      <c r="V767" s="58" t="s">
        <v>61</v>
      </c>
      <c r="W767" s="77" t="s">
        <v>61</v>
      </c>
      <c r="X767" s="133" t="s">
        <v>61</v>
      </c>
      <c r="Y767" s="77" t="s">
        <v>61</v>
      </c>
      <c r="Z767" s="133" t="s">
        <v>61</v>
      </c>
      <c r="AA767" s="77" t="s">
        <v>61</v>
      </c>
      <c r="AB767" s="133" t="s">
        <v>61</v>
      </c>
      <c r="AC767" t="s">
        <v>61</v>
      </c>
      <c r="AD767" s="52"/>
      <c r="AE767" s="58"/>
      <c r="AF767" s="58" t="s">
        <v>61</v>
      </c>
      <c r="AG767" s="58" t="s">
        <v>61</v>
      </c>
      <c r="AH767" s="1">
        <v>2020</v>
      </c>
      <c r="AK767" s="241" t="s">
        <v>150</v>
      </c>
    </row>
    <row r="768" spans="1:45" hidden="1">
      <c r="A768" t="s">
        <v>568</v>
      </c>
      <c r="B768" s="1">
        <v>0</v>
      </c>
      <c r="C768" s="5">
        <v>2020</v>
      </c>
      <c r="D768" s="240" t="s">
        <v>168</v>
      </c>
      <c r="E768" s="52" t="s">
        <v>61</v>
      </c>
      <c r="F768" s="442" t="s">
        <v>61</v>
      </c>
      <c r="G768" s="52" t="s">
        <v>61</v>
      </c>
      <c r="H768" s="241" t="s">
        <v>169</v>
      </c>
      <c r="I768" s="53" t="s">
        <v>61</v>
      </c>
      <c r="J768" s="52" t="s">
        <v>61</v>
      </c>
      <c r="K768" s="52" t="s">
        <v>61</v>
      </c>
      <c r="L768" s="52" t="s">
        <v>61</v>
      </c>
      <c r="M768" s="451" t="s">
        <v>61</v>
      </c>
      <c r="N768" s="52" t="s">
        <v>61</v>
      </c>
      <c r="O768" s="103" t="s">
        <v>61</v>
      </c>
      <c r="P768" s="241" t="s">
        <v>61</v>
      </c>
      <c r="Q768" s="451" t="s">
        <v>61</v>
      </c>
      <c r="R768" s="58" t="s">
        <v>61</v>
      </c>
      <c r="S768" s="52" t="s">
        <v>61</v>
      </c>
      <c r="T768" s="58" t="s">
        <v>61</v>
      </c>
      <c r="U768" s="52" t="s">
        <v>61</v>
      </c>
      <c r="V768" s="58" t="s">
        <v>61</v>
      </c>
      <c r="W768" s="77" t="s">
        <v>61</v>
      </c>
      <c r="X768" s="133" t="s">
        <v>61</v>
      </c>
      <c r="Y768" s="77" t="s">
        <v>61</v>
      </c>
      <c r="Z768" s="133" t="s">
        <v>61</v>
      </c>
      <c r="AA768" s="77" t="s">
        <v>61</v>
      </c>
      <c r="AB768" s="133" t="s">
        <v>61</v>
      </c>
      <c r="AC768" t="s">
        <v>61</v>
      </c>
      <c r="AD768" s="52"/>
      <c r="AE768" s="58"/>
      <c r="AF768" s="58" t="s">
        <v>61</v>
      </c>
      <c r="AG768" s="58" t="s">
        <v>61</v>
      </c>
      <c r="AH768" s="1">
        <v>2021</v>
      </c>
      <c r="AK768" s="241" t="s">
        <v>150</v>
      </c>
    </row>
    <row r="769" spans="1:45" hidden="1">
      <c r="A769" t="s">
        <v>568</v>
      </c>
      <c r="B769" s="1">
        <v>0</v>
      </c>
      <c r="C769" s="5">
        <v>2021</v>
      </c>
      <c r="D769" s="240" t="s">
        <v>168</v>
      </c>
      <c r="E769" s="52" t="s">
        <v>61</v>
      </c>
      <c r="F769" s="442" t="s">
        <v>61</v>
      </c>
      <c r="G769" s="52" t="s">
        <v>61</v>
      </c>
      <c r="H769" s="241" t="s">
        <v>169</v>
      </c>
      <c r="I769" s="53" t="s">
        <v>61</v>
      </c>
      <c r="J769" s="52" t="s">
        <v>61</v>
      </c>
      <c r="K769" s="52" t="s">
        <v>61</v>
      </c>
      <c r="L769" s="52" t="s">
        <v>61</v>
      </c>
      <c r="M769" s="451" t="s">
        <v>61</v>
      </c>
      <c r="N769" s="52" t="s">
        <v>61</v>
      </c>
      <c r="O769" s="103" t="s">
        <v>61</v>
      </c>
      <c r="P769" s="241" t="s">
        <v>61</v>
      </c>
      <c r="Q769" s="451" t="s">
        <v>61</v>
      </c>
      <c r="R769" s="58" t="s">
        <v>61</v>
      </c>
      <c r="S769" s="52" t="s">
        <v>61</v>
      </c>
      <c r="T769" s="58" t="s">
        <v>61</v>
      </c>
      <c r="U769" s="52" t="s">
        <v>61</v>
      </c>
      <c r="V769" s="58" t="s">
        <v>61</v>
      </c>
      <c r="W769" s="77" t="s">
        <v>61</v>
      </c>
      <c r="X769" s="133" t="s">
        <v>61</v>
      </c>
      <c r="Y769" s="77" t="s">
        <v>61</v>
      </c>
      <c r="Z769" s="133" t="s">
        <v>61</v>
      </c>
      <c r="AA769" s="77" t="s">
        <v>61</v>
      </c>
      <c r="AB769" s="133" t="s">
        <v>61</v>
      </c>
      <c r="AC769" t="s">
        <v>61</v>
      </c>
      <c r="AD769" s="52"/>
      <c r="AE769" s="58"/>
      <c r="AF769" s="58" t="s">
        <v>61</v>
      </c>
      <c r="AG769" s="58" t="s">
        <v>61</v>
      </c>
      <c r="AH769" s="1">
        <v>2022</v>
      </c>
      <c r="AK769" s="241" t="s">
        <v>150</v>
      </c>
    </row>
    <row r="770" spans="1:45" s="11" customFormat="1" hidden="1">
      <c r="A770" s="11" t="s">
        <v>568</v>
      </c>
      <c r="B770" s="12">
        <v>0</v>
      </c>
      <c r="C770" s="4">
        <v>2022</v>
      </c>
      <c r="D770" s="867" t="s">
        <v>168</v>
      </c>
      <c r="E770" s="96" t="s">
        <v>61</v>
      </c>
      <c r="F770" s="671" t="s">
        <v>61</v>
      </c>
      <c r="G770" s="96" t="s">
        <v>61</v>
      </c>
      <c r="H770" s="868" t="s">
        <v>169</v>
      </c>
      <c r="I770" s="55" t="s">
        <v>61</v>
      </c>
      <c r="J770" s="96" t="s">
        <v>61</v>
      </c>
      <c r="K770" s="96" t="s">
        <v>61</v>
      </c>
      <c r="L770" s="96" t="s">
        <v>61</v>
      </c>
      <c r="M770" s="869" t="s">
        <v>61</v>
      </c>
      <c r="N770" s="96" t="s">
        <v>61</v>
      </c>
      <c r="O770" s="870" t="s">
        <v>61</v>
      </c>
      <c r="P770" s="868" t="s">
        <v>61</v>
      </c>
      <c r="Q770" s="869" t="s">
        <v>61</v>
      </c>
      <c r="R770" s="95" t="s">
        <v>61</v>
      </c>
      <c r="S770" s="96" t="s">
        <v>61</v>
      </c>
      <c r="T770" s="95" t="s">
        <v>61</v>
      </c>
      <c r="U770" s="96" t="s">
        <v>61</v>
      </c>
      <c r="V770" s="95" t="s">
        <v>61</v>
      </c>
      <c r="W770" s="694" t="s">
        <v>61</v>
      </c>
      <c r="X770" s="674" t="s">
        <v>61</v>
      </c>
      <c r="Y770" s="694" t="s">
        <v>61</v>
      </c>
      <c r="Z770" s="674" t="s">
        <v>61</v>
      </c>
      <c r="AA770" s="694" t="s">
        <v>61</v>
      </c>
      <c r="AB770" s="674" t="s">
        <v>61</v>
      </c>
      <c r="AC770" s="11" t="s">
        <v>61</v>
      </c>
      <c r="AD770" s="96"/>
      <c r="AE770" s="95"/>
      <c r="AF770" s="95" t="s">
        <v>61</v>
      </c>
      <c r="AG770" s="95" t="s">
        <v>61</v>
      </c>
      <c r="AH770" s="12">
        <v>2023</v>
      </c>
      <c r="AI770" s="95"/>
      <c r="AJ770" s="95"/>
      <c r="AK770" s="868" t="s">
        <v>150</v>
      </c>
      <c r="AL770" s="12"/>
      <c r="AM770" s="12"/>
      <c r="AN770" s="12"/>
      <c r="AO770" s="12"/>
      <c r="AQ770" s="12"/>
      <c r="AS770" s="12"/>
    </row>
    <row r="771" spans="1:45" hidden="1">
      <c r="A771" s="52" t="s">
        <v>569</v>
      </c>
      <c r="B771" s="58" t="s">
        <v>102</v>
      </c>
      <c r="C771" s="51">
        <v>2016</v>
      </c>
      <c r="D771" s="240" t="s">
        <v>168</v>
      </c>
      <c r="E771" s="52" t="s">
        <v>61</v>
      </c>
      <c r="F771" s="442" t="s">
        <v>61</v>
      </c>
      <c r="G771" s="52" t="s">
        <v>61</v>
      </c>
      <c r="H771" s="241" t="s">
        <v>169</v>
      </c>
      <c r="I771" s="53" t="s">
        <v>61</v>
      </c>
      <c r="J771" s="52" t="s">
        <v>61</v>
      </c>
      <c r="K771" s="52" t="s">
        <v>61</v>
      </c>
      <c r="L771" s="52" t="s">
        <v>61</v>
      </c>
      <c r="M771" s="451" t="s">
        <v>61</v>
      </c>
      <c r="N771" s="52" t="s">
        <v>61</v>
      </c>
      <c r="O771" s="103" t="s">
        <v>61</v>
      </c>
      <c r="P771" s="241" t="s">
        <v>61</v>
      </c>
      <c r="Q771" s="451" t="s">
        <v>61</v>
      </c>
      <c r="R771" s="58" t="s">
        <v>61</v>
      </c>
      <c r="S771" s="52" t="s">
        <v>61</v>
      </c>
      <c r="T771" s="58" t="s">
        <v>61</v>
      </c>
      <c r="U771" s="52" t="s">
        <v>61</v>
      </c>
      <c r="V771" s="58" t="s">
        <v>61</v>
      </c>
      <c r="W771" s="77" t="s">
        <v>61</v>
      </c>
      <c r="X771" s="133" t="s">
        <v>61</v>
      </c>
      <c r="Y771" s="77" t="s">
        <v>61</v>
      </c>
      <c r="Z771" s="133" t="s">
        <v>61</v>
      </c>
      <c r="AA771" s="77" t="s">
        <v>61</v>
      </c>
      <c r="AB771" s="133" t="s">
        <v>61</v>
      </c>
      <c r="AC771" t="s">
        <v>61</v>
      </c>
      <c r="AD771" s="52"/>
      <c r="AE771" s="58"/>
      <c r="AF771" s="58" t="s">
        <v>61</v>
      </c>
      <c r="AG771" s="58" t="s">
        <v>61</v>
      </c>
      <c r="AH771" s="863">
        <v>2017</v>
      </c>
      <c r="AI771" s="58"/>
      <c r="AJ771" s="58"/>
      <c r="AK771" s="241" t="s">
        <v>150</v>
      </c>
    </row>
    <row r="772" spans="1:45" hidden="1">
      <c r="A772" s="52" t="s">
        <v>569</v>
      </c>
      <c r="B772" s="58" t="s">
        <v>102</v>
      </c>
      <c r="C772" s="51">
        <v>2017</v>
      </c>
      <c r="D772" s="240" t="s">
        <v>168</v>
      </c>
      <c r="E772" s="52" t="s">
        <v>61</v>
      </c>
      <c r="F772" s="442" t="s">
        <v>61</v>
      </c>
      <c r="G772" s="52" t="s">
        <v>61</v>
      </c>
      <c r="H772" s="241" t="s">
        <v>169</v>
      </c>
      <c r="I772" s="53" t="s">
        <v>61</v>
      </c>
      <c r="J772" s="52" t="s">
        <v>61</v>
      </c>
      <c r="K772" s="52" t="s">
        <v>61</v>
      </c>
      <c r="L772" s="52" t="s">
        <v>61</v>
      </c>
      <c r="M772" s="451" t="s">
        <v>61</v>
      </c>
      <c r="N772" s="52" t="s">
        <v>61</v>
      </c>
      <c r="O772" s="103" t="s">
        <v>61</v>
      </c>
      <c r="P772" s="241" t="s">
        <v>61</v>
      </c>
      <c r="Q772" s="451" t="s">
        <v>61</v>
      </c>
      <c r="R772" s="58" t="s">
        <v>61</v>
      </c>
      <c r="S772" s="52" t="s">
        <v>61</v>
      </c>
      <c r="T772" s="58" t="s">
        <v>61</v>
      </c>
      <c r="U772" s="52" t="s">
        <v>61</v>
      </c>
      <c r="V772" s="58" t="s">
        <v>61</v>
      </c>
      <c r="W772" s="77" t="s">
        <v>61</v>
      </c>
      <c r="X772" s="133" t="s">
        <v>61</v>
      </c>
      <c r="Y772" s="77" t="s">
        <v>61</v>
      </c>
      <c r="Z772" s="133" t="s">
        <v>61</v>
      </c>
      <c r="AA772" s="77" t="s">
        <v>61</v>
      </c>
      <c r="AB772" s="133" t="s">
        <v>61</v>
      </c>
      <c r="AC772" t="s">
        <v>61</v>
      </c>
      <c r="AD772" s="52"/>
      <c r="AE772" s="58"/>
      <c r="AF772" s="58" t="s">
        <v>61</v>
      </c>
      <c r="AG772" s="58" t="s">
        <v>61</v>
      </c>
      <c r="AH772" s="58">
        <v>2018</v>
      </c>
      <c r="AI772" s="58"/>
      <c r="AJ772" s="58"/>
      <c r="AK772" s="241" t="s">
        <v>150</v>
      </c>
    </row>
    <row r="773" spans="1:45" hidden="1">
      <c r="A773" s="52" t="s">
        <v>569</v>
      </c>
      <c r="B773" s="58" t="s">
        <v>102</v>
      </c>
      <c r="C773" s="51">
        <v>2018</v>
      </c>
      <c r="D773" s="240" t="s">
        <v>142</v>
      </c>
      <c r="E773" s="52" t="s">
        <v>142</v>
      </c>
      <c r="F773" s="442" t="s">
        <v>61</v>
      </c>
      <c r="G773" s="52" t="s">
        <v>170</v>
      </c>
      <c r="H773" s="241" t="s">
        <v>171</v>
      </c>
      <c r="I773" s="53" t="s">
        <v>176</v>
      </c>
      <c r="J773" s="52"/>
      <c r="K773" s="52"/>
      <c r="L773" s="52"/>
      <c r="M773" s="73">
        <v>545454.54545454541</v>
      </c>
      <c r="N773" s="60">
        <v>300000</v>
      </c>
      <c r="O773" s="61">
        <v>0.55000000000000004</v>
      </c>
      <c r="P773" s="840">
        <v>43252</v>
      </c>
      <c r="Q773" s="73">
        <v>42000</v>
      </c>
      <c r="R773" s="63">
        <v>0.14000000000000001</v>
      </c>
      <c r="S773" s="60">
        <v>58000</v>
      </c>
      <c r="T773" s="63">
        <v>0.19333333333333333</v>
      </c>
      <c r="U773" s="60">
        <v>200000</v>
      </c>
      <c r="V773" s="63">
        <v>0.66666666666666663</v>
      </c>
      <c r="W773" s="77" t="s">
        <v>61</v>
      </c>
      <c r="X773" s="133" t="s">
        <v>61</v>
      </c>
      <c r="Y773" s="77" t="s">
        <v>61</v>
      </c>
      <c r="Z773" s="133" t="s">
        <v>61</v>
      </c>
      <c r="AA773" s="77" t="s">
        <v>61</v>
      </c>
      <c r="AB773" s="133" t="s">
        <v>61</v>
      </c>
      <c r="AC773" t="s">
        <v>161</v>
      </c>
      <c r="AD773" s="52"/>
      <c r="AE773" s="58"/>
      <c r="AF773" s="58" t="s">
        <v>61</v>
      </c>
      <c r="AG773" s="63"/>
      <c r="AH773" s="58">
        <v>2019</v>
      </c>
      <c r="AI773" s="58" t="s">
        <v>291</v>
      </c>
      <c r="AJ773" s="58"/>
      <c r="AK773" s="241" t="s">
        <v>150</v>
      </c>
    </row>
    <row r="774" spans="1:45" hidden="1">
      <c r="A774" s="52" t="s">
        <v>569</v>
      </c>
      <c r="B774" s="58" t="s">
        <v>102</v>
      </c>
      <c r="C774" s="51">
        <v>2019</v>
      </c>
      <c r="D774" s="240" t="s">
        <v>142</v>
      </c>
      <c r="E774" s="104" t="s">
        <v>168</v>
      </c>
      <c r="F774" s="442" t="s">
        <v>61</v>
      </c>
      <c r="G774" s="52" t="s">
        <v>170</v>
      </c>
      <c r="H774" s="241" t="s">
        <v>171</v>
      </c>
      <c r="I774" s="53" t="s">
        <v>61</v>
      </c>
      <c r="J774" s="81" t="s">
        <v>523</v>
      </c>
      <c r="K774" s="81" t="s">
        <v>61</v>
      </c>
      <c r="L774" s="81" t="s">
        <v>61</v>
      </c>
      <c r="M774" s="81" t="s">
        <v>61</v>
      </c>
      <c r="N774" s="81" t="s">
        <v>61</v>
      </c>
      <c r="O774" s="81" t="s">
        <v>61</v>
      </c>
      <c r="P774" s="836" t="s">
        <v>61</v>
      </c>
      <c r="Q774" s="81" t="s">
        <v>61</v>
      </c>
      <c r="R774" s="82" t="s">
        <v>61</v>
      </c>
      <c r="S774" s="235" t="s">
        <v>61</v>
      </c>
      <c r="T774" s="644" t="s">
        <v>61</v>
      </c>
      <c r="U774" s="235" t="s">
        <v>61</v>
      </c>
      <c r="V774" s="82" t="s">
        <v>61</v>
      </c>
      <c r="W774" s="799" t="s">
        <v>61</v>
      </c>
      <c r="X774" s="643" t="s">
        <v>61</v>
      </c>
      <c r="Y774" s="799" t="s">
        <v>61</v>
      </c>
      <c r="Z774" s="643" t="s">
        <v>61</v>
      </c>
      <c r="AA774" s="799" t="s">
        <v>61</v>
      </c>
      <c r="AB774" s="643" t="s">
        <v>61</v>
      </c>
      <c r="AC774" t="s">
        <v>61</v>
      </c>
      <c r="AD774" s="81"/>
      <c r="AE774" s="82"/>
      <c r="AF774" s="58" t="s">
        <v>61</v>
      </c>
      <c r="AG774" s="82" t="s">
        <v>61</v>
      </c>
      <c r="AH774" s="58">
        <v>2020</v>
      </c>
      <c r="AI774" s="58" t="s">
        <v>291</v>
      </c>
      <c r="AJ774" s="58"/>
      <c r="AK774" s="241" t="s">
        <v>150</v>
      </c>
    </row>
    <row r="775" spans="1:45" hidden="1">
      <c r="A775" s="52" t="s">
        <v>569</v>
      </c>
      <c r="B775" s="58" t="s">
        <v>102</v>
      </c>
      <c r="C775" s="51">
        <v>2020</v>
      </c>
      <c r="D775" s="240" t="s">
        <v>142</v>
      </c>
      <c r="E775" s="104" t="s">
        <v>168</v>
      </c>
      <c r="F775" s="442" t="s">
        <v>61</v>
      </c>
      <c r="G775" s="52" t="s">
        <v>170</v>
      </c>
      <c r="H775" s="241" t="s">
        <v>296</v>
      </c>
      <c r="I775" s="53" t="s">
        <v>61</v>
      </c>
      <c r="J775" s="81" t="s">
        <v>523</v>
      </c>
      <c r="K775" s="81" t="s">
        <v>61</v>
      </c>
      <c r="L775" s="81" t="s">
        <v>61</v>
      </c>
      <c r="M775" s="81" t="s">
        <v>61</v>
      </c>
      <c r="N775" s="81" t="s">
        <v>61</v>
      </c>
      <c r="O775" s="81" t="s">
        <v>61</v>
      </c>
      <c r="P775" s="836" t="s">
        <v>61</v>
      </c>
      <c r="Q775" s="81" t="s">
        <v>61</v>
      </c>
      <c r="R775" s="82" t="s">
        <v>61</v>
      </c>
      <c r="S775" s="235" t="s">
        <v>61</v>
      </c>
      <c r="T775" s="644" t="s">
        <v>61</v>
      </c>
      <c r="U775" s="235" t="s">
        <v>61</v>
      </c>
      <c r="V775" s="82" t="s">
        <v>61</v>
      </c>
      <c r="W775" s="799" t="s">
        <v>61</v>
      </c>
      <c r="X775" s="643" t="s">
        <v>61</v>
      </c>
      <c r="Y775" s="799" t="s">
        <v>61</v>
      </c>
      <c r="Z775" s="643" t="s">
        <v>61</v>
      </c>
      <c r="AA775" s="799" t="s">
        <v>61</v>
      </c>
      <c r="AB775" s="643" t="s">
        <v>61</v>
      </c>
      <c r="AC775" t="s">
        <v>61</v>
      </c>
      <c r="AD775" s="81"/>
      <c r="AE775" s="82"/>
      <c r="AF775" s="58" t="s">
        <v>61</v>
      </c>
      <c r="AG775" s="82" t="s">
        <v>61</v>
      </c>
      <c r="AH775" s="58">
        <v>2021</v>
      </c>
      <c r="AI775" s="58" t="s">
        <v>291</v>
      </c>
      <c r="AJ775" s="58"/>
      <c r="AK775" s="241" t="s">
        <v>150</v>
      </c>
    </row>
    <row r="776" spans="1:45" hidden="1">
      <c r="A776" s="52" t="s">
        <v>569</v>
      </c>
      <c r="B776" s="58" t="s">
        <v>102</v>
      </c>
      <c r="C776" s="51">
        <v>2021</v>
      </c>
      <c r="D776" s="240" t="s">
        <v>142</v>
      </c>
      <c r="E776" s="104" t="s">
        <v>168</v>
      </c>
      <c r="F776" s="442" t="s">
        <v>61</v>
      </c>
      <c r="G776" s="52" t="s">
        <v>170</v>
      </c>
      <c r="H776" s="241" t="s">
        <v>570</v>
      </c>
      <c r="I776" s="53" t="s">
        <v>61</v>
      </c>
      <c r="J776" s="81" t="s">
        <v>523</v>
      </c>
      <c r="K776" s="81" t="s">
        <v>61</v>
      </c>
      <c r="L776" s="81" t="s">
        <v>61</v>
      </c>
      <c r="M776" s="81" t="s">
        <v>61</v>
      </c>
      <c r="N776" s="81" t="s">
        <v>61</v>
      </c>
      <c r="O776" s="81" t="s">
        <v>61</v>
      </c>
      <c r="P776" s="836" t="s">
        <v>61</v>
      </c>
      <c r="Q776" s="81" t="s">
        <v>61</v>
      </c>
      <c r="R776" s="82" t="s">
        <v>61</v>
      </c>
      <c r="S776" s="235" t="s">
        <v>61</v>
      </c>
      <c r="T776" s="644" t="s">
        <v>61</v>
      </c>
      <c r="U776" s="235" t="s">
        <v>61</v>
      </c>
      <c r="V776" s="82" t="s">
        <v>61</v>
      </c>
      <c r="W776" s="799" t="s">
        <v>61</v>
      </c>
      <c r="X776" s="643" t="s">
        <v>61</v>
      </c>
      <c r="Y776" s="799" t="s">
        <v>61</v>
      </c>
      <c r="Z776" s="643" t="s">
        <v>61</v>
      </c>
      <c r="AA776" s="799" t="s">
        <v>61</v>
      </c>
      <c r="AB776" s="643" t="s">
        <v>61</v>
      </c>
      <c r="AC776" t="s">
        <v>61</v>
      </c>
      <c r="AD776" s="81"/>
      <c r="AE776" s="82"/>
      <c r="AF776" s="58" t="s">
        <v>61</v>
      </c>
      <c r="AG776" s="82" t="s">
        <v>61</v>
      </c>
      <c r="AH776" s="58">
        <v>2022</v>
      </c>
      <c r="AI776" s="58" t="s">
        <v>291</v>
      </c>
      <c r="AJ776" s="58"/>
      <c r="AK776" s="241" t="s">
        <v>150</v>
      </c>
    </row>
    <row r="777" spans="1:45" hidden="1">
      <c r="A777" s="52" t="s">
        <v>569</v>
      </c>
      <c r="B777" s="58" t="s">
        <v>102</v>
      </c>
      <c r="C777" s="51">
        <v>2022</v>
      </c>
      <c r="D777" s="240" t="s">
        <v>142</v>
      </c>
      <c r="E777" s="104" t="s">
        <v>168</v>
      </c>
      <c r="F777" s="442" t="s">
        <v>61</v>
      </c>
      <c r="G777" s="52" t="s">
        <v>174</v>
      </c>
      <c r="H777" s="241" t="s">
        <v>571</v>
      </c>
      <c r="I777" s="53" t="s">
        <v>61</v>
      </c>
      <c r="J777" s="81" t="s">
        <v>172</v>
      </c>
      <c r="K777" s="81" t="s">
        <v>61</v>
      </c>
      <c r="L777" s="81" t="s">
        <v>61</v>
      </c>
      <c r="M777" s="81" t="s">
        <v>61</v>
      </c>
      <c r="N777" s="81" t="s">
        <v>61</v>
      </c>
      <c r="O777" s="81" t="s">
        <v>61</v>
      </c>
      <c r="P777" s="836" t="s">
        <v>61</v>
      </c>
      <c r="Q777" s="81" t="s">
        <v>61</v>
      </c>
      <c r="R777" s="82" t="s">
        <v>61</v>
      </c>
      <c r="S777" s="235" t="s">
        <v>61</v>
      </c>
      <c r="T777" s="644" t="s">
        <v>61</v>
      </c>
      <c r="U777" s="235" t="s">
        <v>61</v>
      </c>
      <c r="V777" s="82" t="s">
        <v>61</v>
      </c>
      <c r="W777" s="784" t="s">
        <v>61</v>
      </c>
      <c r="X777" s="568" t="s">
        <v>61</v>
      </c>
      <c r="Y777" s="784" t="s">
        <v>61</v>
      </c>
      <c r="Z777" s="568" t="s">
        <v>61</v>
      </c>
      <c r="AA777" s="784" t="s">
        <v>61</v>
      </c>
      <c r="AB777" s="568" t="s">
        <v>61</v>
      </c>
      <c r="AC777" t="s">
        <v>61</v>
      </c>
      <c r="AD777" s="81"/>
      <c r="AE777" s="82"/>
      <c r="AF777" s="58" t="s">
        <v>61</v>
      </c>
      <c r="AG777" s="82" t="s">
        <v>61</v>
      </c>
      <c r="AH777" s="58">
        <v>2023</v>
      </c>
      <c r="AI777" s="58" t="s">
        <v>572</v>
      </c>
      <c r="AJ777" s="58"/>
      <c r="AK777" s="241" t="s">
        <v>150</v>
      </c>
    </row>
    <row r="778" spans="1:45" s="11" customFormat="1" hidden="1">
      <c r="A778" s="96" t="s">
        <v>569</v>
      </c>
      <c r="B778" s="95" t="s">
        <v>102</v>
      </c>
      <c r="C778" s="47">
        <v>2023</v>
      </c>
      <c r="D778" s="867" t="s">
        <v>142</v>
      </c>
      <c r="E778" s="216" t="s">
        <v>168</v>
      </c>
      <c r="F778" s="671" t="s">
        <v>61</v>
      </c>
      <c r="G778" s="96" t="s">
        <v>174</v>
      </c>
      <c r="H778" s="868" t="s">
        <v>571</v>
      </c>
      <c r="I778" s="55" t="s">
        <v>61</v>
      </c>
      <c r="J778" s="680" t="s">
        <v>61</v>
      </c>
      <c r="K778" s="679" t="s">
        <v>61</v>
      </c>
      <c r="L778" s="679" t="s">
        <v>61</v>
      </c>
      <c r="M778" s="216" t="s">
        <v>61</v>
      </c>
      <c r="N778" s="216" t="s">
        <v>61</v>
      </c>
      <c r="O778" s="216" t="s">
        <v>61</v>
      </c>
      <c r="P778" s="871" t="s">
        <v>61</v>
      </c>
      <c r="Q778" s="216" t="s">
        <v>61</v>
      </c>
      <c r="R778" s="215" t="s">
        <v>61</v>
      </c>
      <c r="S778" s="237" t="s">
        <v>61</v>
      </c>
      <c r="T778" s="645" t="s">
        <v>61</v>
      </c>
      <c r="U778" s="237" t="s">
        <v>61</v>
      </c>
      <c r="V778" s="215" t="s">
        <v>61</v>
      </c>
      <c r="W778" s="877" t="s">
        <v>61</v>
      </c>
      <c r="X778" s="681" t="s">
        <v>61</v>
      </c>
      <c r="Y778" s="877" t="s">
        <v>61</v>
      </c>
      <c r="Z778" s="681" t="s">
        <v>61</v>
      </c>
      <c r="AA778" s="877" t="s">
        <v>61</v>
      </c>
      <c r="AB778" s="681" t="s">
        <v>61</v>
      </c>
      <c r="AC778" s="11" t="s">
        <v>61</v>
      </c>
      <c r="AD778" s="878"/>
      <c r="AE778" s="879"/>
      <c r="AF778" s="95" t="s">
        <v>61</v>
      </c>
      <c r="AG778" s="215" t="s">
        <v>61</v>
      </c>
      <c r="AH778" s="95">
        <v>2023</v>
      </c>
      <c r="AI778" s="95"/>
      <c r="AJ778" s="95"/>
      <c r="AK778" s="868" t="s">
        <v>165</v>
      </c>
      <c r="AL778" s="12"/>
      <c r="AM778" s="12"/>
      <c r="AN778" s="12"/>
      <c r="AO778" s="12"/>
      <c r="AQ778" s="12"/>
      <c r="AS778" s="12"/>
    </row>
    <row r="779" spans="1:45" hidden="1">
      <c r="A779" s="52" t="s">
        <v>573</v>
      </c>
      <c r="B779" s="58" t="s">
        <v>141</v>
      </c>
      <c r="C779" s="51">
        <v>2016</v>
      </c>
      <c r="D779" s="240" t="s">
        <v>142</v>
      </c>
      <c r="E779" s="81" t="s">
        <v>168</v>
      </c>
      <c r="F779" s="442" t="s">
        <v>61</v>
      </c>
      <c r="G779" s="52" t="s">
        <v>204</v>
      </c>
      <c r="H779" s="241" t="s">
        <v>205</v>
      </c>
      <c r="I779" s="53" t="s">
        <v>61</v>
      </c>
      <c r="J779" s="81" t="s">
        <v>172</v>
      </c>
      <c r="K779" s="81" t="s">
        <v>61</v>
      </c>
      <c r="L779" s="81" t="s">
        <v>61</v>
      </c>
      <c r="M779" s="81" t="s">
        <v>61</v>
      </c>
      <c r="N779" s="81" t="s">
        <v>61</v>
      </c>
      <c r="O779" s="81" t="s">
        <v>61</v>
      </c>
      <c r="P779" s="836" t="s">
        <v>61</v>
      </c>
      <c r="Q779" s="81" t="s">
        <v>61</v>
      </c>
      <c r="R779" s="82" t="s">
        <v>61</v>
      </c>
      <c r="S779" s="235" t="s">
        <v>61</v>
      </c>
      <c r="T779" s="644" t="s">
        <v>61</v>
      </c>
      <c r="U779" s="235" t="s">
        <v>61</v>
      </c>
      <c r="V779" s="82" t="s">
        <v>61</v>
      </c>
      <c r="W779" s="799" t="s">
        <v>61</v>
      </c>
      <c r="X779" s="643" t="s">
        <v>61</v>
      </c>
      <c r="Y779" s="799" t="s">
        <v>61</v>
      </c>
      <c r="Z779" s="643" t="s">
        <v>61</v>
      </c>
      <c r="AA779" s="799" t="s">
        <v>61</v>
      </c>
      <c r="AB779" s="643" t="s">
        <v>61</v>
      </c>
      <c r="AC779" t="s">
        <v>61</v>
      </c>
      <c r="AD779" s="81"/>
      <c r="AE779" s="82"/>
      <c r="AF779" s="58" t="s">
        <v>61</v>
      </c>
      <c r="AG779" s="82" t="s">
        <v>61</v>
      </c>
      <c r="AH779" s="863">
        <v>2017</v>
      </c>
      <c r="AI779" s="58"/>
      <c r="AJ779" s="58"/>
      <c r="AK779" s="241" t="s">
        <v>150</v>
      </c>
    </row>
    <row r="780" spans="1:45" hidden="1">
      <c r="A780" s="52" t="s">
        <v>573</v>
      </c>
      <c r="B780" s="58" t="s">
        <v>141</v>
      </c>
      <c r="C780" s="51">
        <v>2017</v>
      </c>
      <c r="D780" s="240" t="s">
        <v>142</v>
      </c>
      <c r="E780" s="104" t="s">
        <v>168</v>
      </c>
      <c r="F780" s="442" t="s">
        <v>61</v>
      </c>
      <c r="G780" s="52" t="s">
        <v>204</v>
      </c>
      <c r="H780" s="241" t="s">
        <v>205</v>
      </c>
      <c r="I780" s="53" t="s">
        <v>61</v>
      </c>
      <c r="J780" s="81" t="s">
        <v>172</v>
      </c>
      <c r="K780" s="81" t="s">
        <v>61</v>
      </c>
      <c r="L780" s="81" t="s">
        <v>61</v>
      </c>
      <c r="M780" s="81" t="s">
        <v>61</v>
      </c>
      <c r="N780" s="81" t="s">
        <v>61</v>
      </c>
      <c r="O780" s="81" t="s">
        <v>61</v>
      </c>
      <c r="P780" s="836" t="s">
        <v>61</v>
      </c>
      <c r="Q780" s="81" t="s">
        <v>61</v>
      </c>
      <c r="R780" s="82" t="s">
        <v>61</v>
      </c>
      <c r="S780" s="235" t="s">
        <v>61</v>
      </c>
      <c r="T780" s="644" t="s">
        <v>61</v>
      </c>
      <c r="U780" s="235" t="s">
        <v>61</v>
      </c>
      <c r="V780" s="82" t="s">
        <v>61</v>
      </c>
      <c r="W780" s="799" t="s">
        <v>61</v>
      </c>
      <c r="X780" s="643" t="s">
        <v>61</v>
      </c>
      <c r="Y780" s="799" t="s">
        <v>61</v>
      </c>
      <c r="Z780" s="643" t="s">
        <v>61</v>
      </c>
      <c r="AA780" s="799" t="s">
        <v>61</v>
      </c>
      <c r="AB780" s="643" t="s">
        <v>61</v>
      </c>
      <c r="AC780" t="s">
        <v>61</v>
      </c>
      <c r="AD780" s="81"/>
      <c r="AE780" s="82"/>
      <c r="AF780" s="58" t="s">
        <v>61</v>
      </c>
      <c r="AG780" s="82" t="s">
        <v>61</v>
      </c>
      <c r="AH780" s="58">
        <v>2018</v>
      </c>
      <c r="AI780" s="58"/>
      <c r="AJ780" s="58"/>
      <c r="AK780" s="241" t="s">
        <v>150</v>
      </c>
    </row>
    <row r="781" spans="1:45" hidden="1">
      <c r="A781" s="52" t="s">
        <v>573</v>
      </c>
      <c r="B781" s="58" t="s">
        <v>141</v>
      </c>
      <c r="C781" s="51">
        <v>2018</v>
      </c>
      <c r="D781" s="240" t="s">
        <v>142</v>
      </c>
      <c r="E781" s="104" t="s">
        <v>168</v>
      </c>
      <c r="F781" s="442" t="s">
        <v>61</v>
      </c>
      <c r="G781" s="52" t="s">
        <v>204</v>
      </c>
      <c r="H781" s="241" t="s">
        <v>574</v>
      </c>
      <c r="I781" s="53" t="s">
        <v>61</v>
      </c>
      <c r="J781" s="81" t="s">
        <v>172</v>
      </c>
      <c r="K781" s="81" t="s">
        <v>61</v>
      </c>
      <c r="L781" s="81" t="s">
        <v>61</v>
      </c>
      <c r="M781" s="81" t="s">
        <v>61</v>
      </c>
      <c r="N781" s="81" t="s">
        <v>61</v>
      </c>
      <c r="O781" s="81" t="s">
        <v>61</v>
      </c>
      <c r="P781" s="836" t="s">
        <v>61</v>
      </c>
      <c r="Q781" s="81" t="s">
        <v>61</v>
      </c>
      <c r="R781" s="82" t="s">
        <v>61</v>
      </c>
      <c r="S781" s="235" t="s">
        <v>61</v>
      </c>
      <c r="T781" s="644" t="s">
        <v>61</v>
      </c>
      <c r="U781" s="235" t="s">
        <v>61</v>
      </c>
      <c r="V781" s="82" t="s">
        <v>61</v>
      </c>
      <c r="W781" s="799" t="s">
        <v>61</v>
      </c>
      <c r="X781" s="643" t="s">
        <v>61</v>
      </c>
      <c r="Y781" s="799" t="s">
        <v>61</v>
      </c>
      <c r="Z781" s="643" t="s">
        <v>61</v>
      </c>
      <c r="AA781" s="799" t="s">
        <v>61</v>
      </c>
      <c r="AB781" s="643" t="s">
        <v>61</v>
      </c>
      <c r="AC781" t="s">
        <v>61</v>
      </c>
      <c r="AD781" s="81"/>
      <c r="AE781" s="82"/>
      <c r="AF781" s="58" t="s">
        <v>61</v>
      </c>
      <c r="AG781" s="82" t="s">
        <v>61</v>
      </c>
      <c r="AH781" s="58">
        <v>2019</v>
      </c>
      <c r="AI781" s="58"/>
      <c r="AJ781" s="58"/>
      <c r="AK781" s="241" t="s">
        <v>150</v>
      </c>
    </row>
    <row r="782" spans="1:45" hidden="1">
      <c r="A782" s="52" t="s">
        <v>573</v>
      </c>
      <c r="B782" s="58" t="s">
        <v>141</v>
      </c>
      <c r="C782" s="51">
        <v>2019</v>
      </c>
      <c r="D782" s="240" t="s">
        <v>142</v>
      </c>
      <c r="E782" s="104" t="s">
        <v>168</v>
      </c>
      <c r="F782" s="442" t="s">
        <v>61</v>
      </c>
      <c r="G782" s="52" t="s">
        <v>204</v>
      </c>
      <c r="H782" s="241" t="s">
        <v>306</v>
      </c>
      <c r="I782" s="53" t="s">
        <v>61</v>
      </c>
      <c r="J782" s="81" t="s">
        <v>172</v>
      </c>
      <c r="K782" s="81" t="s">
        <v>61</v>
      </c>
      <c r="L782" s="81" t="s">
        <v>61</v>
      </c>
      <c r="M782" s="81" t="s">
        <v>61</v>
      </c>
      <c r="N782" s="81" t="s">
        <v>61</v>
      </c>
      <c r="O782" s="81" t="s">
        <v>61</v>
      </c>
      <c r="P782" s="836" t="s">
        <v>61</v>
      </c>
      <c r="Q782" s="81" t="s">
        <v>61</v>
      </c>
      <c r="R782" s="82" t="s">
        <v>61</v>
      </c>
      <c r="S782" s="235" t="s">
        <v>61</v>
      </c>
      <c r="T782" s="644" t="s">
        <v>61</v>
      </c>
      <c r="U782" s="235" t="s">
        <v>61</v>
      </c>
      <c r="V782" s="82" t="s">
        <v>61</v>
      </c>
      <c r="W782" s="799" t="s">
        <v>61</v>
      </c>
      <c r="X782" s="643" t="s">
        <v>61</v>
      </c>
      <c r="Y782" s="799" t="s">
        <v>61</v>
      </c>
      <c r="Z782" s="643" t="s">
        <v>61</v>
      </c>
      <c r="AA782" s="799" t="s">
        <v>61</v>
      </c>
      <c r="AB782" s="643" t="s">
        <v>61</v>
      </c>
      <c r="AC782" t="s">
        <v>61</v>
      </c>
      <c r="AD782" s="81"/>
      <c r="AE782" s="82"/>
      <c r="AF782" s="58" t="s">
        <v>61</v>
      </c>
      <c r="AG782" s="82" t="s">
        <v>61</v>
      </c>
      <c r="AH782" s="58">
        <v>2020</v>
      </c>
      <c r="AI782" s="58"/>
      <c r="AJ782" s="58"/>
      <c r="AK782" s="241" t="s">
        <v>150</v>
      </c>
    </row>
    <row r="783" spans="1:45" hidden="1">
      <c r="A783" t="s">
        <v>573</v>
      </c>
      <c r="B783" s="58" t="s">
        <v>141</v>
      </c>
      <c r="C783" s="5">
        <v>2020</v>
      </c>
      <c r="D783" s="240" t="s">
        <v>168</v>
      </c>
      <c r="E783" s="52" t="s">
        <v>61</v>
      </c>
      <c r="F783" s="442" t="s">
        <v>61</v>
      </c>
      <c r="G783" s="52" t="s">
        <v>61</v>
      </c>
      <c r="H783" s="241" t="s">
        <v>169</v>
      </c>
      <c r="I783" s="53" t="s">
        <v>61</v>
      </c>
      <c r="J783" s="52" t="s">
        <v>61</v>
      </c>
      <c r="K783" s="52" t="s">
        <v>61</v>
      </c>
      <c r="L783" s="52" t="s">
        <v>61</v>
      </c>
      <c r="M783" s="451" t="s">
        <v>61</v>
      </c>
      <c r="N783" s="52" t="s">
        <v>61</v>
      </c>
      <c r="O783" s="103" t="s">
        <v>61</v>
      </c>
      <c r="P783" s="241" t="s">
        <v>61</v>
      </c>
      <c r="Q783" s="451" t="s">
        <v>61</v>
      </c>
      <c r="R783" s="58" t="s">
        <v>61</v>
      </c>
      <c r="S783" s="52" t="s">
        <v>61</v>
      </c>
      <c r="T783" s="58" t="s">
        <v>61</v>
      </c>
      <c r="U783" s="52" t="s">
        <v>61</v>
      </c>
      <c r="V783" s="58" t="s">
        <v>61</v>
      </c>
      <c r="W783" s="77" t="s">
        <v>61</v>
      </c>
      <c r="X783" s="133" t="s">
        <v>61</v>
      </c>
      <c r="Y783" s="77" t="s">
        <v>61</v>
      </c>
      <c r="Z783" s="133" t="s">
        <v>61</v>
      </c>
      <c r="AA783" s="77" t="s">
        <v>61</v>
      </c>
      <c r="AB783" s="133" t="s">
        <v>61</v>
      </c>
      <c r="AC783" t="s">
        <v>61</v>
      </c>
      <c r="AD783" s="52"/>
      <c r="AE783" s="58"/>
      <c r="AF783" s="58" t="s">
        <v>61</v>
      </c>
      <c r="AG783" s="58" t="s">
        <v>61</v>
      </c>
      <c r="AH783" s="1">
        <v>2021</v>
      </c>
      <c r="AK783" s="241" t="s">
        <v>150</v>
      </c>
    </row>
    <row r="784" spans="1:45" hidden="1">
      <c r="A784" s="52" t="s">
        <v>573</v>
      </c>
      <c r="B784" s="58" t="s">
        <v>141</v>
      </c>
      <c r="C784" s="51">
        <v>2021</v>
      </c>
      <c r="D784" s="240" t="s">
        <v>142</v>
      </c>
      <c r="E784" s="104" t="s">
        <v>168</v>
      </c>
      <c r="F784" s="442" t="s">
        <v>61</v>
      </c>
      <c r="G784" s="52" t="s">
        <v>174</v>
      </c>
      <c r="H784" s="241" t="s">
        <v>575</v>
      </c>
      <c r="I784" s="53" t="s">
        <v>61</v>
      </c>
      <c r="J784" s="81" t="s">
        <v>172</v>
      </c>
      <c r="K784" s="81" t="s">
        <v>61</v>
      </c>
      <c r="L784" s="81" t="s">
        <v>61</v>
      </c>
      <c r="M784" s="81" t="s">
        <v>61</v>
      </c>
      <c r="N784" s="81" t="s">
        <v>61</v>
      </c>
      <c r="O784" s="81" t="s">
        <v>61</v>
      </c>
      <c r="P784" s="836" t="s">
        <v>61</v>
      </c>
      <c r="Q784" s="81" t="s">
        <v>61</v>
      </c>
      <c r="R784" s="82" t="s">
        <v>61</v>
      </c>
      <c r="S784" s="235" t="s">
        <v>61</v>
      </c>
      <c r="T784" s="644" t="s">
        <v>61</v>
      </c>
      <c r="U784" s="235" t="s">
        <v>61</v>
      </c>
      <c r="V784" s="82" t="s">
        <v>61</v>
      </c>
      <c r="W784" s="799" t="s">
        <v>61</v>
      </c>
      <c r="X784" s="643" t="s">
        <v>61</v>
      </c>
      <c r="Y784" s="799" t="s">
        <v>61</v>
      </c>
      <c r="Z784" s="643" t="s">
        <v>61</v>
      </c>
      <c r="AA784" s="799" t="s">
        <v>61</v>
      </c>
      <c r="AB784" s="643" t="s">
        <v>61</v>
      </c>
      <c r="AC784" t="s">
        <v>61</v>
      </c>
      <c r="AD784" s="81"/>
      <c r="AE784" s="82"/>
      <c r="AF784" s="58" t="s">
        <v>61</v>
      </c>
      <c r="AG784" s="82" t="s">
        <v>61</v>
      </c>
      <c r="AH784" s="58">
        <v>2022</v>
      </c>
      <c r="AI784" s="58"/>
      <c r="AJ784" s="58"/>
      <c r="AK784" s="241" t="s">
        <v>150</v>
      </c>
    </row>
    <row r="785" spans="1:45" hidden="1">
      <c r="A785" s="52" t="s">
        <v>573</v>
      </c>
      <c r="B785" s="58" t="s">
        <v>141</v>
      </c>
      <c r="C785" s="51">
        <v>2022</v>
      </c>
      <c r="D785" s="240" t="s">
        <v>142</v>
      </c>
      <c r="E785" s="104" t="s">
        <v>168</v>
      </c>
      <c r="F785" s="442" t="s">
        <v>61</v>
      </c>
      <c r="G785" s="52" t="s">
        <v>174</v>
      </c>
      <c r="H785" s="241" t="s">
        <v>576</v>
      </c>
      <c r="I785" s="53" t="s">
        <v>61</v>
      </c>
      <c r="J785" s="81" t="s">
        <v>172</v>
      </c>
      <c r="K785" s="81" t="s">
        <v>61</v>
      </c>
      <c r="L785" s="81" t="s">
        <v>61</v>
      </c>
      <c r="M785" s="81" t="s">
        <v>61</v>
      </c>
      <c r="N785" s="81" t="s">
        <v>61</v>
      </c>
      <c r="O785" s="81" t="s">
        <v>61</v>
      </c>
      <c r="P785" s="836" t="s">
        <v>61</v>
      </c>
      <c r="Q785" s="81" t="s">
        <v>61</v>
      </c>
      <c r="R785" s="82" t="s">
        <v>61</v>
      </c>
      <c r="S785" s="235" t="s">
        <v>61</v>
      </c>
      <c r="T785" s="644" t="s">
        <v>61</v>
      </c>
      <c r="U785" s="235" t="s">
        <v>61</v>
      </c>
      <c r="V785" s="82" t="s">
        <v>61</v>
      </c>
      <c r="W785" s="784" t="s">
        <v>61</v>
      </c>
      <c r="X785" s="568" t="s">
        <v>61</v>
      </c>
      <c r="Y785" s="784" t="s">
        <v>61</v>
      </c>
      <c r="Z785" s="568" t="s">
        <v>61</v>
      </c>
      <c r="AA785" s="784" t="s">
        <v>61</v>
      </c>
      <c r="AB785" s="568" t="s">
        <v>61</v>
      </c>
      <c r="AC785" t="s">
        <v>61</v>
      </c>
      <c r="AD785" s="81"/>
      <c r="AE785" s="82"/>
      <c r="AF785" s="58" t="s">
        <v>61</v>
      </c>
      <c r="AG785" s="82" t="s">
        <v>61</v>
      </c>
      <c r="AH785" s="58">
        <v>2023</v>
      </c>
      <c r="AI785" s="58"/>
      <c r="AJ785" s="58"/>
      <c r="AK785" s="241" t="s">
        <v>150</v>
      </c>
    </row>
    <row r="786" spans="1:45" s="11" customFormat="1" hidden="1">
      <c r="A786" s="96" t="s">
        <v>573</v>
      </c>
      <c r="B786" s="95" t="s">
        <v>141</v>
      </c>
      <c r="C786" s="47">
        <v>2023</v>
      </c>
      <c r="D786" s="867" t="s">
        <v>142</v>
      </c>
      <c r="E786" s="216" t="s">
        <v>168</v>
      </c>
      <c r="F786" s="671" t="s">
        <v>61</v>
      </c>
      <c r="G786" s="96" t="s">
        <v>174</v>
      </c>
      <c r="H786" s="868" t="s">
        <v>576</v>
      </c>
      <c r="I786" s="55" t="s">
        <v>61</v>
      </c>
      <c r="J786" s="237" t="s">
        <v>61</v>
      </c>
      <c r="K786" s="237" t="s">
        <v>61</v>
      </c>
      <c r="L786" s="237" t="s">
        <v>61</v>
      </c>
      <c r="M786" s="216" t="s">
        <v>61</v>
      </c>
      <c r="N786" s="216" t="s">
        <v>61</v>
      </c>
      <c r="O786" s="216" t="s">
        <v>61</v>
      </c>
      <c r="P786" s="871" t="s">
        <v>61</v>
      </c>
      <c r="Q786" s="216" t="s">
        <v>61</v>
      </c>
      <c r="R786" s="215" t="s">
        <v>61</v>
      </c>
      <c r="S786" s="237" t="s">
        <v>61</v>
      </c>
      <c r="T786" s="645" t="s">
        <v>61</v>
      </c>
      <c r="U786" s="237" t="s">
        <v>61</v>
      </c>
      <c r="V786" s="215" t="s">
        <v>61</v>
      </c>
      <c r="W786" s="877" t="s">
        <v>61</v>
      </c>
      <c r="X786" s="681" t="s">
        <v>61</v>
      </c>
      <c r="Y786" s="877" t="s">
        <v>61</v>
      </c>
      <c r="Z786" s="681" t="s">
        <v>61</v>
      </c>
      <c r="AA786" s="877" t="s">
        <v>61</v>
      </c>
      <c r="AB786" s="681" t="s">
        <v>61</v>
      </c>
      <c r="AC786" s="11" t="s">
        <v>61</v>
      </c>
      <c r="AD786" s="679"/>
      <c r="AE786" s="678"/>
      <c r="AF786" s="95" t="s">
        <v>61</v>
      </c>
      <c r="AG786" s="215" t="s">
        <v>61</v>
      </c>
      <c r="AH786" s="95">
        <v>2023</v>
      </c>
      <c r="AI786" s="95"/>
      <c r="AJ786" s="95"/>
      <c r="AK786" s="868" t="s">
        <v>165</v>
      </c>
      <c r="AL786" s="12"/>
      <c r="AM786" s="12"/>
      <c r="AN786" s="12"/>
      <c r="AO786" s="12"/>
      <c r="AQ786" s="12"/>
      <c r="AS786" s="12"/>
    </row>
    <row r="787" spans="1:45" hidden="1">
      <c r="A787" t="s">
        <v>577</v>
      </c>
      <c r="B787" s="1">
        <v>0</v>
      </c>
      <c r="C787" s="5">
        <v>2016</v>
      </c>
      <c r="D787" s="240" t="s">
        <v>168</v>
      </c>
      <c r="E787" s="52" t="s">
        <v>61</v>
      </c>
      <c r="F787" s="442" t="s">
        <v>61</v>
      </c>
      <c r="G787" s="52" t="s">
        <v>61</v>
      </c>
      <c r="H787" s="241" t="s">
        <v>169</v>
      </c>
      <c r="I787" s="53" t="s">
        <v>61</v>
      </c>
      <c r="J787" s="52" t="s">
        <v>61</v>
      </c>
      <c r="K787" s="52" t="s">
        <v>61</v>
      </c>
      <c r="L787" s="52" t="s">
        <v>61</v>
      </c>
      <c r="M787" s="451" t="s">
        <v>61</v>
      </c>
      <c r="N787" s="52" t="s">
        <v>61</v>
      </c>
      <c r="O787" s="103" t="s">
        <v>61</v>
      </c>
      <c r="P787" s="241" t="s">
        <v>61</v>
      </c>
      <c r="Q787" s="451" t="s">
        <v>61</v>
      </c>
      <c r="R787" s="58" t="s">
        <v>61</v>
      </c>
      <c r="S787" s="52" t="s">
        <v>61</v>
      </c>
      <c r="T787" s="58" t="s">
        <v>61</v>
      </c>
      <c r="U787" s="52" t="s">
        <v>61</v>
      </c>
      <c r="V787" s="58" t="s">
        <v>61</v>
      </c>
      <c r="W787" s="77" t="s">
        <v>61</v>
      </c>
      <c r="X787" s="133" t="s">
        <v>61</v>
      </c>
      <c r="Y787" s="77" t="s">
        <v>61</v>
      </c>
      <c r="Z787" s="133" t="s">
        <v>61</v>
      </c>
      <c r="AA787" s="77" t="s">
        <v>61</v>
      </c>
      <c r="AB787" s="133" t="s">
        <v>61</v>
      </c>
      <c r="AC787" t="s">
        <v>61</v>
      </c>
      <c r="AD787" s="52"/>
      <c r="AE787" s="58"/>
      <c r="AF787" s="58" t="s">
        <v>61</v>
      </c>
      <c r="AG787" s="58" t="s">
        <v>61</v>
      </c>
      <c r="AH787" s="1">
        <v>2017</v>
      </c>
      <c r="AK787" s="241" t="s">
        <v>150</v>
      </c>
    </row>
    <row r="788" spans="1:45" hidden="1">
      <c r="A788" t="s">
        <v>577</v>
      </c>
      <c r="B788" s="1">
        <v>0</v>
      </c>
      <c r="C788" s="5">
        <v>2017</v>
      </c>
      <c r="D788" s="240" t="s">
        <v>168</v>
      </c>
      <c r="E788" s="52" t="s">
        <v>61</v>
      </c>
      <c r="F788" s="442" t="s">
        <v>61</v>
      </c>
      <c r="G788" s="52" t="s">
        <v>61</v>
      </c>
      <c r="H788" s="241" t="s">
        <v>169</v>
      </c>
      <c r="I788" s="53" t="s">
        <v>61</v>
      </c>
      <c r="J788" s="52" t="s">
        <v>61</v>
      </c>
      <c r="K788" s="52" t="s">
        <v>61</v>
      </c>
      <c r="L788" s="52" t="s">
        <v>61</v>
      </c>
      <c r="M788" s="451" t="s">
        <v>61</v>
      </c>
      <c r="N788" s="52" t="s">
        <v>61</v>
      </c>
      <c r="O788" s="103" t="s">
        <v>61</v>
      </c>
      <c r="P788" s="241" t="s">
        <v>61</v>
      </c>
      <c r="Q788" s="451" t="s">
        <v>61</v>
      </c>
      <c r="R788" s="58" t="s">
        <v>61</v>
      </c>
      <c r="S788" s="52" t="s">
        <v>61</v>
      </c>
      <c r="T788" s="58" t="s">
        <v>61</v>
      </c>
      <c r="U788" s="52" t="s">
        <v>61</v>
      </c>
      <c r="V788" s="58" t="s">
        <v>61</v>
      </c>
      <c r="W788" s="77" t="s">
        <v>61</v>
      </c>
      <c r="X788" s="133" t="s">
        <v>61</v>
      </c>
      <c r="Y788" s="77" t="s">
        <v>61</v>
      </c>
      <c r="Z788" s="133" t="s">
        <v>61</v>
      </c>
      <c r="AA788" s="77" t="s">
        <v>61</v>
      </c>
      <c r="AB788" s="133" t="s">
        <v>61</v>
      </c>
      <c r="AC788" t="s">
        <v>61</v>
      </c>
      <c r="AD788" s="52"/>
      <c r="AE788" s="58"/>
      <c r="AF788" s="58" t="s">
        <v>61</v>
      </c>
      <c r="AG788" s="58" t="s">
        <v>61</v>
      </c>
      <c r="AH788" s="1">
        <v>2018</v>
      </c>
      <c r="AK788" s="241" t="s">
        <v>150</v>
      </c>
    </row>
    <row r="789" spans="1:45" hidden="1">
      <c r="A789" t="s">
        <v>577</v>
      </c>
      <c r="B789" s="1">
        <v>0</v>
      </c>
      <c r="C789" s="5">
        <v>2018</v>
      </c>
      <c r="D789" s="240" t="s">
        <v>168</v>
      </c>
      <c r="E789" s="52" t="s">
        <v>61</v>
      </c>
      <c r="F789" s="442" t="s">
        <v>61</v>
      </c>
      <c r="G789" s="52" t="s">
        <v>61</v>
      </c>
      <c r="H789" s="241" t="s">
        <v>169</v>
      </c>
      <c r="I789" s="53" t="s">
        <v>61</v>
      </c>
      <c r="J789" s="52" t="s">
        <v>61</v>
      </c>
      <c r="K789" s="52" t="s">
        <v>61</v>
      </c>
      <c r="L789" s="52" t="s">
        <v>61</v>
      </c>
      <c r="M789" s="451" t="s">
        <v>61</v>
      </c>
      <c r="N789" s="52" t="s">
        <v>61</v>
      </c>
      <c r="O789" s="103" t="s">
        <v>61</v>
      </c>
      <c r="P789" s="241" t="s">
        <v>61</v>
      </c>
      <c r="Q789" s="451" t="s">
        <v>61</v>
      </c>
      <c r="R789" s="58" t="s">
        <v>61</v>
      </c>
      <c r="S789" s="52" t="s">
        <v>61</v>
      </c>
      <c r="T789" s="58" t="s">
        <v>61</v>
      </c>
      <c r="U789" s="52" t="s">
        <v>61</v>
      </c>
      <c r="V789" s="58" t="s">
        <v>61</v>
      </c>
      <c r="W789" s="77" t="s">
        <v>61</v>
      </c>
      <c r="X789" s="133" t="s">
        <v>61</v>
      </c>
      <c r="Y789" s="77" t="s">
        <v>61</v>
      </c>
      <c r="Z789" s="133" t="s">
        <v>61</v>
      </c>
      <c r="AA789" s="77" t="s">
        <v>61</v>
      </c>
      <c r="AB789" s="133" t="s">
        <v>61</v>
      </c>
      <c r="AC789" t="s">
        <v>61</v>
      </c>
      <c r="AD789" s="52"/>
      <c r="AE789" s="58"/>
      <c r="AF789" s="58" t="s">
        <v>61</v>
      </c>
      <c r="AG789" s="58" t="s">
        <v>61</v>
      </c>
      <c r="AH789" s="1">
        <v>2019</v>
      </c>
      <c r="AK789" s="241" t="s">
        <v>150</v>
      </c>
    </row>
    <row r="790" spans="1:45" hidden="1">
      <c r="A790" t="s">
        <v>577</v>
      </c>
      <c r="B790" s="1">
        <v>0</v>
      </c>
      <c r="C790" s="5">
        <v>2019</v>
      </c>
      <c r="D790" s="240" t="s">
        <v>168</v>
      </c>
      <c r="E790" s="52" t="s">
        <v>61</v>
      </c>
      <c r="F790" s="442" t="s">
        <v>61</v>
      </c>
      <c r="G790" s="52" t="s">
        <v>61</v>
      </c>
      <c r="H790" s="241" t="s">
        <v>169</v>
      </c>
      <c r="I790" s="53" t="s">
        <v>61</v>
      </c>
      <c r="J790" s="52" t="s">
        <v>61</v>
      </c>
      <c r="K790" s="52" t="s">
        <v>61</v>
      </c>
      <c r="L790" s="52" t="s">
        <v>61</v>
      </c>
      <c r="M790" s="451" t="s">
        <v>61</v>
      </c>
      <c r="N790" s="52" t="s">
        <v>61</v>
      </c>
      <c r="O790" s="103" t="s">
        <v>61</v>
      </c>
      <c r="P790" s="241" t="s">
        <v>61</v>
      </c>
      <c r="Q790" s="451" t="s">
        <v>61</v>
      </c>
      <c r="R790" s="58" t="s">
        <v>61</v>
      </c>
      <c r="S790" s="52" t="s">
        <v>61</v>
      </c>
      <c r="T790" s="58" t="s">
        <v>61</v>
      </c>
      <c r="U790" s="52" t="s">
        <v>61</v>
      </c>
      <c r="V790" s="58" t="s">
        <v>61</v>
      </c>
      <c r="W790" s="77" t="s">
        <v>61</v>
      </c>
      <c r="X790" s="133" t="s">
        <v>61</v>
      </c>
      <c r="Y790" s="77" t="s">
        <v>61</v>
      </c>
      <c r="Z790" s="133" t="s">
        <v>61</v>
      </c>
      <c r="AA790" s="77" t="s">
        <v>61</v>
      </c>
      <c r="AB790" s="133" t="s">
        <v>61</v>
      </c>
      <c r="AC790" t="s">
        <v>61</v>
      </c>
      <c r="AD790" s="52"/>
      <c r="AE790" s="58"/>
      <c r="AF790" s="58" t="s">
        <v>61</v>
      </c>
      <c r="AG790" s="58" t="s">
        <v>61</v>
      </c>
      <c r="AH790" s="1">
        <v>2020</v>
      </c>
      <c r="AK790" s="241" t="s">
        <v>150</v>
      </c>
    </row>
    <row r="791" spans="1:45" hidden="1">
      <c r="A791" t="s">
        <v>577</v>
      </c>
      <c r="B791" s="1">
        <v>0</v>
      </c>
      <c r="C791" s="5">
        <v>2020</v>
      </c>
      <c r="D791" s="240" t="s">
        <v>168</v>
      </c>
      <c r="E791" s="52" t="s">
        <v>61</v>
      </c>
      <c r="F791" s="442" t="s">
        <v>61</v>
      </c>
      <c r="G791" s="52" t="s">
        <v>61</v>
      </c>
      <c r="H791" s="241" t="s">
        <v>169</v>
      </c>
      <c r="I791" s="53" t="s">
        <v>61</v>
      </c>
      <c r="J791" s="52" t="s">
        <v>61</v>
      </c>
      <c r="K791" s="52" t="s">
        <v>61</v>
      </c>
      <c r="L791" s="52" t="s">
        <v>61</v>
      </c>
      <c r="M791" s="451" t="s">
        <v>61</v>
      </c>
      <c r="N791" s="52" t="s">
        <v>61</v>
      </c>
      <c r="O791" s="103" t="s">
        <v>61</v>
      </c>
      <c r="P791" s="241" t="s">
        <v>61</v>
      </c>
      <c r="Q791" s="451" t="s">
        <v>61</v>
      </c>
      <c r="R791" s="58" t="s">
        <v>61</v>
      </c>
      <c r="S791" s="52" t="s">
        <v>61</v>
      </c>
      <c r="T791" s="58" t="s">
        <v>61</v>
      </c>
      <c r="U791" s="52" t="s">
        <v>61</v>
      </c>
      <c r="V791" s="58" t="s">
        <v>61</v>
      </c>
      <c r="W791" s="77" t="s">
        <v>61</v>
      </c>
      <c r="X791" s="133" t="s">
        <v>61</v>
      </c>
      <c r="Y791" s="77" t="s">
        <v>61</v>
      </c>
      <c r="Z791" s="133" t="s">
        <v>61</v>
      </c>
      <c r="AA791" s="77" t="s">
        <v>61</v>
      </c>
      <c r="AB791" s="133" t="s">
        <v>61</v>
      </c>
      <c r="AC791" t="s">
        <v>61</v>
      </c>
      <c r="AD791" s="52"/>
      <c r="AE791" s="58"/>
      <c r="AF791" s="58" t="s">
        <v>61</v>
      </c>
      <c r="AG791" s="58" t="s">
        <v>61</v>
      </c>
      <c r="AH791" s="1">
        <v>2021</v>
      </c>
      <c r="AK791" s="241" t="s">
        <v>150</v>
      </c>
    </row>
    <row r="792" spans="1:45" hidden="1">
      <c r="A792" t="s">
        <v>577</v>
      </c>
      <c r="B792" s="1">
        <v>0</v>
      </c>
      <c r="C792" s="5">
        <v>2021</v>
      </c>
      <c r="D792" s="240" t="s">
        <v>168</v>
      </c>
      <c r="E792" s="52" t="s">
        <v>61</v>
      </c>
      <c r="F792" s="442" t="s">
        <v>61</v>
      </c>
      <c r="G792" s="52" t="s">
        <v>61</v>
      </c>
      <c r="H792" s="241" t="s">
        <v>169</v>
      </c>
      <c r="I792" s="53" t="s">
        <v>61</v>
      </c>
      <c r="J792" s="52" t="s">
        <v>61</v>
      </c>
      <c r="K792" s="52" t="s">
        <v>61</v>
      </c>
      <c r="L792" s="52" t="s">
        <v>61</v>
      </c>
      <c r="M792" s="451" t="s">
        <v>61</v>
      </c>
      <c r="N792" s="52" t="s">
        <v>61</v>
      </c>
      <c r="O792" s="103" t="s">
        <v>61</v>
      </c>
      <c r="P792" s="241" t="s">
        <v>61</v>
      </c>
      <c r="Q792" s="451" t="s">
        <v>61</v>
      </c>
      <c r="R792" s="58" t="s">
        <v>61</v>
      </c>
      <c r="S792" s="52" t="s">
        <v>61</v>
      </c>
      <c r="T792" s="58" t="s">
        <v>61</v>
      </c>
      <c r="U792" s="52" t="s">
        <v>61</v>
      </c>
      <c r="V792" s="58" t="s">
        <v>61</v>
      </c>
      <c r="W792" s="77" t="s">
        <v>61</v>
      </c>
      <c r="X792" s="133" t="s">
        <v>61</v>
      </c>
      <c r="Y792" s="77" t="s">
        <v>61</v>
      </c>
      <c r="Z792" s="133" t="s">
        <v>61</v>
      </c>
      <c r="AA792" s="77" t="s">
        <v>61</v>
      </c>
      <c r="AB792" s="133" t="s">
        <v>61</v>
      </c>
      <c r="AC792" t="s">
        <v>61</v>
      </c>
      <c r="AD792" s="52"/>
      <c r="AE792" s="58"/>
      <c r="AF792" s="58" t="s">
        <v>61</v>
      </c>
      <c r="AG792" s="58" t="s">
        <v>61</v>
      </c>
      <c r="AH792" s="1">
        <v>2022</v>
      </c>
      <c r="AK792" s="241" t="s">
        <v>150</v>
      </c>
    </row>
    <row r="793" spans="1:45" s="11" customFormat="1" hidden="1">
      <c r="A793" s="11" t="s">
        <v>577</v>
      </c>
      <c r="B793" s="12">
        <v>0</v>
      </c>
      <c r="C793" s="4">
        <v>2022</v>
      </c>
      <c r="D793" s="867" t="s">
        <v>168</v>
      </c>
      <c r="E793" s="96" t="s">
        <v>61</v>
      </c>
      <c r="F793" s="671" t="s">
        <v>61</v>
      </c>
      <c r="G793" s="96" t="s">
        <v>61</v>
      </c>
      <c r="H793" s="868" t="s">
        <v>169</v>
      </c>
      <c r="I793" s="55" t="s">
        <v>61</v>
      </c>
      <c r="J793" s="96" t="s">
        <v>61</v>
      </c>
      <c r="K793" s="96" t="s">
        <v>61</v>
      </c>
      <c r="L793" s="96" t="s">
        <v>61</v>
      </c>
      <c r="M793" s="869" t="s">
        <v>61</v>
      </c>
      <c r="N793" s="96" t="s">
        <v>61</v>
      </c>
      <c r="O793" s="870" t="s">
        <v>61</v>
      </c>
      <c r="P793" s="868" t="s">
        <v>61</v>
      </c>
      <c r="Q793" s="869" t="s">
        <v>61</v>
      </c>
      <c r="R793" s="95" t="s">
        <v>61</v>
      </c>
      <c r="S793" s="96" t="s">
        <v>61</v>
      </c>
      <c r="T793" s="95" t="s">
        <v>61</v>
      </c>
      <c r="U793" s="96" t="s">
        <v>61</v>
      </c>
      <c r="V793" s="95" t="s">
        <v>61</v>
      </c>
      <c r="W793" s="694" t="s">
        <v>61</v>
      </c>
      <c r="X793" s="674" t="s">
        <v>61</v>
      </c>
      <c r="Y793" s="694" t="s">
        <v>61</v>
      </c>
      <c r="Z793" s="674" t="s">
        <v>61</v>
      </c>
      <c r="AA793" s="694" t="s">
        <v>61</v>
      </c>
      <c r="AB793" s="674" t="s">
        <v>61</v>
      </c>
      <c r="AC793" s="11" t="s">
        <v>61</v>
      </c>
      <c r="AD793" s="96"/>
      <c r="AE793" s="95"/>
      <c r="AF793" s="95" t="s">
        <v>61</v>
      </c>
      <c r="AG793" s="95" t="s">
        <v>61</v>
      </c>
      <c r="AH793" s="12">
        <v>2023</v>
      </c>
      <c r="AI793" s="95"/>
      <c r="AJ793" s="95"/>
      <c r="AK793" s="868" t="s">
        <v>150</v>
      </c>
      <c r="AL793" s="12"/>
      <c r="AM793" s="12"/>
      <c r="AN793" s="12"/>
      <c r="AO793" s="12"/>
      <c r="AQ793" s="12"/>
      <c r="AS793" s="12"/>
    </row>
    <row r="794" spans="1:45" hidden="1">
      <c r="A794" t="s">
        <v>578</v>
      </c>
      <c r="B794" s="1">
        <v>0</v>
      </c>
      <c r="C794" s="5">
        <v>2016</v>
      </c>
      <c r="D794" s="240" t="s">
        <v>168</v>
      </c>
      <c r="E794" s="52" t="s">
        <v>61</v>
      </c>
      <c r="F794" s="442" t="s">
        <v>61</v>
      </c>
      <c r="G794" s="52" t="s">
        <v>61</v>
      </c>
      <c r="H794" s="241" t="s">
        <v>169</v>
      </c>
      <c r="I794" s="53" t="s">
        <v>61</v>
      </c>
      <c r="J794" s="52" t="s">
        <v>61</v>
      </c>
      <c r="K794" s="52" t="s">
        <v>61</v>
      </c>
      <c r="L794" s="52" t="s">
        <v>61</v>
      </c>
      <c r="M794" s="451" t="s">
        <v>61</v>
      </c>
      <c r="N794" s="52" t="s">
        <v>61</v>
      </c>
      <c r="O794" s="103" t="s">
        <v>61</v>
      </c>
      <c r="P794" s="241" t="s">
        <v>61</v>
      </c>
      <c r="Q794" s="451" t="s">
        <v>61</v>
      </c>
      <c r="R794" s="58" t="s">
        <v>61</v>
      </c>
      <c r="S794" s="52" t="s">
        <v>61</v>
      </c>
      <c r="T794" s="58" t="s">
        <v>61</v>
      </c>
      <c r="U794" s="52" t="s">
        <v>61</v>
      </c>
      <c r="V794" s="58" t="s">
        <v>61</v>
      </c>
      <c r="W794" s="77" t="s">
        <v>61</v>
      </c>
      <c r="X794" s="133" t="s">
        <v>61</v>
      </c>
      <c r="Y794" s="77" t="s">
        <v>61</v>
      </c>
      <c r="Z794" s="133" t="s">
        <v>61</v>
      </c>
      <c r="AA794" s="77" t="s">
        <v>61</v>
      </c>
      <c r="AB794" s="133" t="s">
        <v>61</v>
      </c>
      <c r="AC794" t="s">
        <v>61</v>
      </c>
      <c r="AD794" s="52"/>
      <c r="AE794" s="58"/>
      <c r="AF794" s="58" t="s">
        <v>61</v>
      </c>
      <c r="AG794" s="58" t="s">
        <v>61</v>
      </c>
      <c r="AH794" s="1">
        <v>2017</v>
      </c>
      <c r="AK794" s="241" t="s">
        <v>150</v>
      </c>
    </row>
    <row r="795" spans="1:45" hidden="1">
      <c r="A795" t="s">
        <v>578</v>
      </c>
      <c r="B795" s="1">
        <v>0</v>
      </c>
      <c r="C795" s="5">
        <v>2017</v>
      </c>
      <c r="D795" s="240" t="s">
        <v>168</v>
      </c>
      <c r="E795" s="52" t="s">
        <v>61</v>
      </c>
      <c r="F795" s="442" t="s">
        <v>61</v>
      </c>
      <c r="G795" s="52" t="s">
        <v>61</v>
      </c>
      <c r="H795" s="241" t="s">
        <v>169</v>
      </c>
      <c r="I795" s="53" t="s">
        <v>61</v>
      </c>
      <c r="J795" s="52" t="s">
        <v>61</v>
      </c>
      <c r="K795" s="52" t="s">
        <v>61</v>
      </c>
      <c r="L795" s="52" t="s">
        <v>61</v>
      </c>
      <c r="M795" s="451" t="s">
        <v>61</v>
      </c>
      <c r="N795" s="52" t="s">
        <v>61</v>
      </c>
      <c r="O795" s="103" t="s">
        <v>61</v>
      </c>
      <c r="P795" s="241" t="s">
        <v>61</v>
      </c>
      <c r="Q795" s="451" t="s">
        <v>61</v>
      </c>
      <c r="R795" s="58" t="s">
        <v>61</v>
      </c>
      <c r="S795" s="52" t="s">
        <v>61</v>
      </c>
      <c r="T795" s="58" t="s">
        <v>61</v>
      </c>
      <c r="U795" s="52" t="s">
        <v>61</v>
      </c>
      <c r="V795" s="58" t="s">
        <v>61</v>
      </c>
      <c r="W795" s="77" t="s">
        <v>61</v>
      </c>
      <c r="X795" s="133" t="s">
        <v>61</v>
      </c>
      <c r="Y795" s="77" t="s">
        <v>61</v>
      </c>
      <c r="Z795" s="133" t="s">
        <v>61</v>
      </c>
      <c r="AA795" s="77" t="s">
        <v>61</v>
      </c>
      <c r="AB795" s="133" t="s">
        <v>61</v>
      </c>
      <c r="AC795" t="s">
        <v>61</v>
      </c>
      <c r="AD795" s="52"/>
      <c r="AE795" s="58"/>
      <c r="AF795" s="58" t="s">
        <v>61</v>
      </c>
      <c r="AG795" s="58" t="s">
        <v>61</v>
      </c>
      <c r="AH795" s="1">
        <v>2018</v>
      </c>
      <c r="AK795" s="241" t="s">
        <v>150</v>
      </c>
    </row>
    <row r="796" spans="1:45" hidden="1">
      <c r="A796" t="s">
        <v>578</v>
      </c>
      <c r="B796" s="1">
        <v>0</v>
      </c>
      <c r="C796" s="5">
        <v>2018</v>
      </c>
      <c r="D796" s="240" t="s">
        <v>168</v>
      </c>
      <c r="E796" s="52" t="s">
        <v>61</v>
      </c>
      <c r="F796" s="442" t="s">
        <v>61</v>
      </c>
      <c r="G796" s="52" t="s">
        <v>61</v>
      </c>
      <c r="H796" s="241" t="s">
        <v>169</v>
      </c>
      <c r="I796" s="53" t="s">
        <v>61</v>
      </c>
      <c r="J796" s="52" t="s">
        <v>61</v>
      </c>
      <c r="K796" s="52" t="s">
        <v>61</v>
      </c>
      <c r="L796" s="52" t="s">
        <v>61</v>
      </c>
      <c r="M796" s="451" t="s">
        <v>61</v>
      </c>
      <c r="N796" s="52" t="s">
        <v>61</v>
      </c>
      <c r="O796" s="103" t="s">
        <v>61</v>
      </c>
      <c r="P796" s="241" t="s">
        <v>61</v>
      </c>
      <c r="Q796" s="451" t="s">
        <v>61</v>
      </c>
      <c r="R796" s="58" t="s">
        <v>61</v>
      </c>
      <c r="S796" s="52" t="s">
        <v>61</v>
      </c>
      <c r="T796" s="58" t="s">
        <v>61</v>
      </c>
      <c r="U796" s="52" t="s">
        <v>61</v>
      </c>
      <c r="V796" s="58" t="s">
        <v>61</v>
      </c>
      <c r="W796" s="77" t="s">
        <v>61</v>
      </c>
      <c r="X796" s="133" t="s">
        <v>61</v>
      </c>
      <c r="Y796" s="77" t="s">
        <v>61</v>
      </c>
      <c r="Z796" s="133" t="s">
        <v>61</v>
      </c>
      <c r="AA796" s="77" t="s">
        <v>61</v>
      </c>
      <c r="AB796" s="133" t="s">
        <v>61</v>
      </c>
      <c r="AC796" t="s">
        <v>61</v>
      </c>
      <c r="AD796" s="52"/>
      <c r="AE796" s="58"/>
      <c r="AF796" s="58" t="s">
        <v>61</v>
      </c>
      <c r="AG796" s="58" t="s">
        <v>61</v>
      </c>
      <c r="AH796" s="1">
        <v>2019</v>
      </c>
      <c r="AK796" s="241" t="s">
        <v>150</v>
      </c>
    </row>
    <row r="797" spans="1:45" hidden="1">
      <c r="A797" t="s">
        <v>578</v>
      </c>
      <c r="B797" s="1">
        <v>0</v>
      </c>
      <c r="C797" s="5">
        <v>2019</v>
      </c>
      <c r="D797" s="240" t="s">
        <v>168</v>
      </c>
      <c r="E797" s="52" t="s">
        <v>61</v>
      </c>
      <c r="F797" s="442" t="s">
        <v>61</v>
      </c>
      <c r="G797" s="52" t="s">
        <v>61</v>
      </c>
      <c r="H797" s="241" t="s">
        <v>169</v>
      </c>
      <c r="I797" s="53" t="s">
        <v>61</v>
      </c>
      <c r="J797" s="52" t="s">
        <v>61</v>
      </c>
      <c r="K797" s="52" t="s">
        <v>61</v>
      </c>
      <c r="L797" s="52" t="s">
        <v>61</v>
      </c>
      <c r="M797" s="451" t="s">
        <v>61</v>
      </c>
      <c r="N797" s="52" t="s">
        <v>61</v>
      </c>
      <c r="O797" s="103" t="s">
        <v>61</v>
      </c>
      <c r="P797" s="241" t="s">
        <v>61</v>
      </c>
      <c r="Q797" s="451" t="s">
        <v>61</v>
      </c>
      <c r="R797" s="58" t="s">
        <v>61</v>
      </c>
      <c r="S797" s="52" t="s">
        <v>61</v>
      </c>
      <c r="T797" s="58" t="s">
        <v>61</v>
      </c>
      <c r="U797" s="52" t="s">
        <v>61</v>
      </c>
      <c r="V797" s="58" t="s">
        <v>61</v>
      </c>
      <c r="W797" s="77" t="s">
        <v>61</v>
      </c>
      <c r="X797" s="133" t="s">
        <v>61</v>
      </c>
      <c r="Y797" s="77" t="s">
        <v>61</v>
      </c>
      <c r="Z797" s="133" t="s">
        <v>61</v>
      </c>
      <c r="AA797" s="77" t="s">
        <v>61</v>
      </c>
      <c r="AB797" s="133" t="s">
        <v>61</v>
      </c>
      <c r="AC797" t="s">
        <v>61</v>
      </c>
      <c r="AD797" s="52"/>
      <c r="AE797" s="58"/>
      <c r="AF797" s="58" t="s">
        <v>61</v>
      </c>
      <c r="AG797" s="58" t="s">
        <v>61</v>
      </c>
      <c r="AH797" s="1">
        <v>2020</v>
      </c>
      <c r="AK797" s="241" t="s">
        <v>150</v>
      </c>
    </row>
    <row r="798" spans="1:45" hidden="1">
      <c r="A798" t="s">
        <v>578</v>
      </c>
      <c r="B798" s="1">
        <v>0</v>
      </c>
      <c r="C798" s="5">
        <v>2020</v>
      </c>
      <c r="D798" s="240" t="s">
        <v>168</v>
      </c>
      <c r="E798" s="52" t="s">
        <v>61</v>
      </c>
      <c r="F798" s="442" t="s">
        <v>61</v>
      </c>
      <c r="G798" s="52" t="s">
        <v>61</v>
      </c>
      <c r="H798" s="241" t="s">
        <v>169</v>
      </c>
      <c r="I798" s="53" t="s">
        <v>61</v>
      </c>
      <c r="J798" s="52" t="s">
        <v>61</v>
      </c>
      <c r="K798" s="52" t="s">
        <v>61</v>
      </c>
      <c r="L798" s="52" t="s">
        <v>61</v>
      </c>
      <c r="M798" s="451" t="s">
        <v>61</v>
      </c>
      <c r="N798" s="52" t="s">
        <v>61</v>
      </c>
      <c r="O798" s="103" t="s">
        <v>61</v>
      </c>
      <c r="P798" s="241" t="s">
        <v>61</v>
      </c>
      <c r="Q798" s="451" t="s">
        <v>61</v>
      </c>
      <c r="R798" s="58" t="s">
        <v>61</v>
      </c>
      <c r="S798" s="52" t="s">
        <v>61</v>
      </c>
      <c r="T798" s="58" t="s">
        <v>61</v>
      </c>
      <c r="U798" s="52" t="s">
        <v>61</v>
      </c>
      <c r="V798" s="58" t="s">
        <v>61</v>
      </c>
      <c r="W798" s="77" t="s">
        <v>61</v>
      </c>
      <c r="X798" s="133" t="s">
        <v>61</v>
      </c>
      <c r="Y798" s="77" t="s">
        <v>61</v>
      </c>
      <c r="Z798" s="133" t="s">
        <v>61</v>
      </c>
      <c r="AA798" s="77" t="s">
        <v>61</v>
      </c>
      <c r="AB798" s="133" t="s">
        <v>61</v>
      </c>
      <c r="AC798" t="s">
        <v>61</v>
      </c>
      <c r="AD798" s="52"/>
      <c r="AE798" s="58"/>
      <c r="AF798" s="58" t="s">
        <v>61</v>
      </c>
      <c r="AG798" s="58" t="s">
        <v>61</v>
      </c>
      <c r="AH798" s="1">
        <v>2021</v>
      </c>
      <c r="AK798" s="241" t="s">
        <v>150</v>
      </c>
    </row>
    <row r="799" spans="1:45" hidden="1">
      <c r="A799" t="s">
        <v>578</v>
      </c>
      <c r="B799" s="1">
        <v>0</v>
      </c>
      <c r="C799" s="5">
        <v>2021</v>
      </c>
      <c r="D799" s="240" t="s">
        <v>168</v>
      </c>
      <c r="E799" s="52" t="s">
        <v>61</v>
      </c>
      <c r="F799" s="442" t="s">
        <v>61</v>
      </c>
      <c r="G799" s="52" t="s">
        <v>61</v>
      </c>
      <c r="H799" s="241" t="s">
        <v>169</v>
      </c>
      <c r="I799" s="53" t="s">
        <v>61</v>
      </c>
      <c r="J799" s="52" t="s">
        <v>61</v>
      </c>
      <c r="K799" s="52" t="s">
        <v>61</v>
      </c>
      <c r="L799" s="52" t="s">
        <v>61</v>
      </c>
      <c r="M799" s="451" t="s">
        <v>61</v>
      </c>
      <c r="N799" s="52" t="s">
        <v>61</v>
      </c>
      <c r="O799" s="103" t="s">
        <v>61</v>
      </c>
      <c r="P799" s="241" t="s">
        <v>61</v>
      </c>
      <c r="Q799" s="451" t="s">
        <v>61</v>
      </c>
      <c r="R799" s="58" t="s">
        <v>61</v>
      </c>
      <c r="S799" s="52" t="s">
        <v>61</v>
      </c>
      <c r="T799" s="58" t="s">
        <v>61</v>
      </c>
      <c r="U799" s="52" t="s">
        <v>61</v>
      </c>
      <c r="V799" s="58" t="s">
        <v>61</v>
      </c>
      <c r="W799" s="77" t="s">
        <v>61</v>
      </c>
      <c r="X799" s="133" t="s">
        <v>61</v>
      </c>
      <c r="Y799" s="77" t="s">
        <v>61</v>
      </c>
      <c r="Z799" s="133" t="s">
        <v>61</v>
      </c>
      <c r="AA799" s="77" t="s">
        <v>61</v>
      </c>
      <c r="AB799" s="133" t="s">
        <v>61</v>
      </c>
      <c r="AC799" t="s">
        <v>61</v>
      </c>
      <c r="AD799" s="52"/>
      <c r="AE799" s="58"/>
      <c r="AF799" s="58" t="s">
        <v>61</v>
      </c>
      <c r="AG799" s="58" t="s">
        <v>61</v>
      </c>
      <c r="AH799" s="1">
        <v>2022</v>
      </c>
      <c r="AK799" s="241" t="s">
        <v>150</v>
      </c>
    </row>
    <row r="800" spans="1:45" s="11" customFormat="1" hidden="1">
      <c r="A800" s="11" t="s">
        <v>578</v>
      </c>
      <c r="B800" s="12">
        <v>0</v>
      </c>
      <c r="C800" s="4">
        <v>2022</v>
      </c>
      <c r="D800" s="867" t="s">
        <v>168</v>
      </c>
      <c r="E800" s="96" t="s">
        <v>61</v>
      </c>
      <c r="F800" s="671" t="s">
        <v>61</v>
      </c>
      <c r="G800" s="96" t="s">
        <v>61</v>
      </c>
      <c r="H800" s="868" t="s">
        <v>169</v>
      </c>
      <c r="I800" s="55" t="s">
        <v>61</v>
      </c>
      <c r="J800" s="96" t="s">
        <v>61</v>
      </c>
      <c r="K800" s="96" t="s">
        <v>61</v>
      </c>
      <c r="L800" s="96" t="s">
        <v>61</v>
      </c>
      <c r="M800" s="869" t="s">
        <v>61</v>
      </c>
      <c r="N800" s="96" t="s">
        <v>61</v>
      </c>
      <c r="O800" s="870" t="s">
        <v>61</v>
      </c>
      <c r="P800" s="868" t="s">
        <v>61</v>
      </c>
      <c r="Q800" s="869" t="s">
        <v>61</v>
      </c>
      <c r="R800" s="95" t="s">
        <v>61</v>
      </c>
      <c r="S800" s="96" t="s">
        <v>61</v>
      </c>
      <c r="T800" s="95" t="s">
        <v>61</v>
      </c>
      <c r="U800" s="96" t="s">
        <v>61</v>
      </c>
      <c r="V800" s="95" t="s">
        <v>61</v>
      </c>
      <c r="W800" s="694" t="s">
        <v>61</v>
      </c>
      <c r="X800" s="674" t="s">
        <v>61</v>
      </c>
      <c r="Y800" s="694" t="s">
        <v>61</v>
      </c>
      <c r="Z800" s="674" t="s">
        <v>61</v>
      </c>
      <c r="AA800" s="694" t="s">
        <v>61</v>
      </c>
      <c r="AB800" s="674" t="s">
        <v>61</v>
      </c>
      <c r="AC800" s="11" t="s">
        <v>61</v>
      </c>
      <c r="AD800" s="96"/>
      <c r="AE800" s="95"/>
      <c r="AF800" s="95" t="s">
        <v>61</v>
      </c>
      <c r="AG800" s="95" t="s">
        <v>61</v>
      </c>
      <c r="AH800" s="12">
        <v>2023</v>
      </c>
      <c r="AI800" s="95"/>
      <c r="AJ800" s="95"/>
      <c r="AK800" s="868" t="s">
        <v>150</v>
      </c>
      <c r="AL800" s="12"/>
      <c r="AM800" s="12"/>
      <c r="AN800" s="12"/>
      <c r="AO800" s="12"/>
      <c r="AQ800" s="12"/>
      <c r="AS800" s="12"/>
    </row>
    <row r="801" spans="1:45" hidden="1">
      <c r="A801" s="52" t="s">
        <v>579</v>
      </c>
      <c r="B801" s="58" t="s">
        <v>243</v>
      </c>
      <c r="C801" s="51">
        <v>2016</v>
      </c>
      <c r="D801" s="240" t="s">
        <v>168</v>
      </c>
      <c r="E801" s="52" t="s">
        <v>61</v>
      </c>
      <c r="F801" s="442" t="s">
        <v>61</v>
      </c>
      <c r="G801" s="52" t="s">
        <v>61</v>
      </c>
      <c r="H801" s="241" t="s">
        <v>169</v>
      </c>
      <c r="I801" s="53" t="s">
        <v>61</v>
      </c>
      <c r="J801" s="52" t="s">
        <v>61</v>
      </c>
      <c r="K801" s="52" t="s">
        <v>61</v>
      </c>
      <c r="L801" s="52" t="s">
        <v>61</v>
      </c>
      <c r="M801" s="451" t="s">
        <v>61</v>
      </c>
      <c r="N801" s="52" t="s">
        <v>61</v>
      </c>
      <c r="O801" s="103" t="s">
        <v>61</v>
      </c>
      <c r="P801" s="241" t="s">
        <v>61</v>
      </c>
      <c r="Q801" s="451" t="s">
        <v>61</v>
      </c>
      <c r="R801" s="58" t="s">
        <v>61</v>
      </c>
      <c r="S801" s="52" t="s">
        <v>61</v>
      </c>
      <c r="T801" s="58" t="s">
        <v>61</v>
      </c>
      <c r="U801" s="52" t="s">
        <v>61</v>
      </c>
      <c r="V801" s="58" t="s">
        <v>61</v>
      </c>
      <c r="W801" s="77" t="s">
        <v>61</v>
      </c>
      <c r="X801" s="133" t="s">
        <v>61</v>
      </c>
      <c r="Y801" s="77" t="s">
        <v>61</v>
      </c>
      <c r="Z801" s="133" t="s">
        <v>61</v>
      </c>
      <c r="AA801" s="77" t="s">
        <v>61</v>
      </c>
      <c r="AB801" s="133" t="s">
        <v>61</v>
      </c>
      <c r="AC801" t="s">
        <v>61</v>
      </c>
      <c r="AD801" s="52"/>
      <c r="AE801" s="58"/>
      <c r="AF801" s="58" t="s">
        <v>61</v>
      </c>
      <c r="AG801" s="58" t="s">
        <v>61</v>
      </c>
      <c r="AH801" s="863">
        <v>2017</v>
      </c>
      <c r="AI801" s="58"/>
      <c r="AJ801" s="58"/>
      <c r="AK801" s="241" t="s">
        <v>150</v>
      </c>
    </row>
    <row r="802" spans="1:45" hidden="1">
      <c r="A802" s="52" t="s">
        <v>579</v>
      </c>
      <c r="B802" s="58" t="s">
        <v>243</v>
      </c>
      <c r="C802" s="51">
        <v>2017</v>
      </c>
      <c r="D802" s="240" t="s">
        <v>168</v>
      </c>
      <c r="E802" s="52" t="s">
        <v>61</v>
      </c>
      <c r="F802" s="442" t="s">
        <v>61</v>
      </c>
      <c r="G802" s="52" t="s">
        <v>61</v>
      </c>
      <c r="H802" s="241" t="s">
        <v>169</v>
      </c>
      <c r="I802" s="53" t="s">
        <v>61</v>
      </c>
      <c r="J802" s="52" t="s">
        <v>61</v>
      </c>
      <c r="K802" s="52" t="s">
        <v>61</v>
      </c>
      <c r="L802" s="52" t="s">
        <v>61</v>
      </c>
      <c r="M802" s="451" t="s">
        <v>61</v>
      </c>
      <c r="N802" s="52" t="s">
        <v>61</v>
      </c>
      <c r="O802" s="103" t="s">
        <v>61</v>
      </c>
      <c r="P802" s="241" t="s">
        <v>61</v>
      </c>
      <c r="Q802" s="451" t="s">
        <v>61</v>
      </c>
      <c r="R802" s="58" t="s">
        <v>61</v>
      </c>
      <c r="S802" s="52" t="s">
        <v>61</v>
      </c>
      <c r="T802" s="58" t="s">
        <v>61</v>
      </c>
      <c r="U802" s="52" t="s">
        <v>61</v>
      </c>
      <c r="V802" s="58" t="s">
        <v>61</v>
      </c>
      <c r="W802" s="77" t="s">
        <v>61</v>
      </c>
      <c r="X802" s="133" t="s">
        <v>61</v>
      </c>
      <c r="Y802" s="77" t="s">
        <v>61</v>
      </c>
      <c r="Z802" s="133" t="s">
        <v>61</v>
      </c>
      <c r="AA802" s="77" t="s">
        <v>61</v>
      </c>
      <c r="AB802" s="133" t="s">
        <v>61</v>
      </c>
      <c r="AC802" t="s">
        <v>61</v>
      </c>
      <c r="AD802" s="52"/>
      <c r="AE802" s="58"/>
      <c r="AF802" s="58" t="s">
        <v>61</v>
      </c>
      <c r="AG802" s="58" t="s">
        <v>61</v>
      </c>
      <c r="AH802" s="58">
        <v>2018</v>
      </c>
      <c r="AI802" s="58"/>
      <c r="AJ802" s="58"/>
      <c r="AK802" s="241" t="s">
        <v>150</v>
      </c>
    </row>
    <row r="803" spans="1:45" hidden="1">
      <c r="A803" s="52" t="s">
        <v>579</v>
      </c>
      <c r="B803" s="58" t="s">
        <v>243</v>
      </c>
      <c r="C803" s="51">
        <v>2018</v>
      </c>
      <c r="D803" s="240" t="s">
        <v>168</v>
      </c>
      <c r="E803" s="52" t="s">
        <v>61</v>
      </c>
      <c r="F803" s="442" t="s">
        <v>61</v>
      </c>
      <c r="G803" s="52" t="s">
        <v>61</v>
      </c>
      <c r="H803" s="241" t="s">
        <v>169</v>
      </c>
      <c r="I803" s="53" t="s">
        <v>61</v>
      </c>
      <c r="J803" s="52" t="s">
        <v>61</v>
      </c>
      <c r="K803" s="52" t="s">
        <v>61</v>
      </c>
      <c r="L803" s="52" t="s">
        <v>61</v>
      </c>
      <c r="M803" s="451" t="s">
        <v>61</v>
      </c>
      <c r="N803" s="52" t="s">
        <v>61</v>
      </c>
      <c r="O803" s="103" t="s">
        <v>61</v>
      </c>
      <c r="P803" s="241" t="s">
        <v>61</v>
      </c>
      <c r="Q803" s="451" t="s">
        <v>61</v>
      </c>
      <c r="R803" s="58" t="s">
        <v>61</v>
      </c>
      <c r="S803" s="52" t="s">
        <v>61</v>
      </c>
      <c r="T803" s="58" t="s">
        <v>61</v>
      </c>
      <c r="U803" s="52" t="s">
        <v>61</v>
      </c>
      <c r="V803" s="58" t="s">
        <v>61</v>
      </c>
      <c r="W803" s="77" t="s">
        <v>61</v>
      </c>
      <c r="X803" s="133" t="s">
        <v>61</v>
      </c>
      <c r="Y803" s="77" t="s">
        <v>61</v>
      </c>
      <c r="Z803" s="133" t="s">
        <v>61</v>
      </c>
      <c r="AA803" s="77" t="s">
        <v>61</v>
      </c>
      <c r="AB803" s="133" t="s">
        <v>61</v>
      </c>
      <c r="AC803" t="s">
        <v>61</v>
      </c>
      <c r="AD803" s="52"/>
      <c r="AE803" s="58"/>
      <c r="AF803" s="58" t="s">
        <v>61</v>
      </c>
      <c r="AG803" s="58" t="s">
        <v>61</v>
      </c>
      <c r="AH803" s="58">
        <v>2019</v>
      </c>
      <c r="AI803" s="58"/>
      <c r="AJ803" s="58"/>
      <c r="AK803" s="241" t="s">
        <v>150</v>
      </c>
    </row>
    <row r="804" spans="1:45" hidden="1">
      <c r="A804" s="52" t="s">
        <v>579</v>
      </c>
      <c r="B804" s="58" t="s">
        <v>243</v>
      </c>
      <c r="C804" s="51">
        <v>2019</v>
      </c>
      <c r="D804" s="240" t="s">
        <v>142</v>
      </c>
      <c r="E804" s="52" t="s">
        <v>142</v>
      </c>
      <c r="F804" s="442" t="s">
        <v>168</v>
      </c>
      <c r="G804" s="52" t="s">
        <v>170</v>
      </c>
      <c r="H804" s="241" t="s">
        <v>171</v>
      </c>
      <c r="I804" s="53" t="s">
        <v>249</v>
      </c>
      <c r="J804" s="52"/>
      <c r="K804" s="52"/>
      <c r="L804" s="52" t="s">
        <v>61</v>
      </c>
      <c r="M804" s="73">
        <v>12600000</v>
      </c>
      <c r="N804" s="60">
        <v>12600000</v>
      </c>
      <c r="O804" s="61">
        <f>N804/M804</f>
        <v>1</v>
      </c>
      <c r="P804" s="241" t="s">
        <v>466</v>
      </c>
      <c r="Q804" s="60">
        <v>120000</v>
      </c>
      <c r="R804" s="63">
        <v>0.01</v>
      </c>
      <c r="S804" s="716" t="s">
        <v>178</v>
      </c>
      <c r="T804" s="635" t="s">
        <v>203</v>
      </c>
      <c r="U804" s="719">
        <v>12480000</v>
      </c>
      <c r="V804" s="515">
        <v>0.99047619047619051</v>
      </c>
      <c r="W804" s="77" t="s">
        <v>61</v>
      </c>
      <c r="X804" s="133" t="s">
        <v>61</v>
      </c>
      <c r="Y804" s="77" t="s">
        <v>61</v>
      </c>
      <c r="Z804" s="133" t="s">
        <v>61</v>
      </c>
      <c r="AA804" s="77" t="s">
        <v>61</v>
      </c>
      <c r="AB804" s="133" t="s">
        <v>61</v>
      </c>
      <c r="AC804" t="s">
        <v>148</v>
      </c>
      <c r="AF804" s="58" t="s">
        <v>61</v>
      </c>
      <c r="AG804" s="63"/>
      <c r="AH804" s="58">
        <v>2020</v>
      </c>
      <c r="AI804" s="58"/>
      <c r="AJ804" s="58"/>
      <c r="AK804" s="241" t="s">
        <v>150</v>
      </c>
    </row>
    <row r="805" spans="1:45" hidden="1">
      <c r="A805" s="52" t="s">
        <v>579</v>
      </c>
      <c r="B805" s="58" t="s">
        <v>243</v>
      </c>
      <c r="C805" s="51">
        <v>2020</v>
      </c>
      <c r="D805" s="240" t="s">
        <v>142</v>
      </c>
      <c r="E805" s="104" t="s">
        <v>168</v>
      </c>
      <c r="F805" s="442" t="s">
        <v>61</v>
      </c>
      <c r="G805" s="52" t="s">
        <v>170</v>
      </c>
      <c r="H805" s="241" t="s">
        <v>296</v>
      </c>
      <c r="I805" s="53" t="s">
        <v>61</v>
      </c>
      <c r="J805" s="81" t="s">
        <v>61</v>
      </c>
      <c r="K805" s="81" t="s">
        <v>61</v>
      </c>
      <c r="L805" s="81" t="s">
        <v>61</v>
      </c>
      <c r="M805" s="81" t="s">
        <v>61</v>
      </c>
      <c r="N805" s="81" t="s">
        <v>61</v>
      </c>
      <c r="O805" s="81" t="s">
        <v>61</v>
      </c>
      <c r="P805" s="836" t="s">
        <v>61</v>
      </c>
      <c r="Q805" s="81" t="s">
        <v>61</v>
      </c>
      <c r="R805" s="82" t="s">
        <v>61</v>
      </c>
      <c r="S805" s="235" t="s">
        <v>61</v>
      </c>
      <c r="T805" s="644" t="s">
        <v>61</v>
      </c>
      <c r="U805" s="235" t="s">
        <v>61</v>
      </c>
      <c r="V805" s="82" t="s">
        <v>61</v>
      </c>
      <c r="W805" s="799" t="s">
        <v>61</v>
      </c>
      <c r="X805" s="643" t="s">
        <v>61</v>
      </c>
      <c r="Y805" s="799" t="s">
        <v>61</v>
      </c>
      <c r="Z805" s="643" t="s">
        <v>61</v>
      </c>
      <c r="AA805" s="799" t="s">
        <v>61</v>
      </c>
      <c r="AB805" s="643" t="s">
        <v>61</v>
      </c>
      <c r="AC805" t="s">
        <v>61</v>
      </c>
      <c r="AD805" s="81"/>
      <c r="AE805" s="82"/>
      <c r="AF805" s="58" t="s">
        <v>61</v>
      </c>
      <c r="AG805" s="82" t="s">
        <v>61</v>
      </c>
      <c r="AH805" s="58">
        <v>2021</v>
      </c>
      <c r="AI805" s="58" t="s">
        <v>216</v>
      </c>
      <c r="AJ805" s="58"/>
      <c r="AK805" s="241" t="s">
        <v>150</v>
      </c>
    </row>
    <row r="806" spans="1:45" hidden="1">
      <c r="A806" s="52" t="s">
        <v>579</v>
      </c>
      <c r="B806" s="58" t="s">
        <v>243</v>
      </c>
      <c r="C806" s="51">
        <v>2021</v>
      </c>
      <c r="D806" s="240" t="s">
        <v>142</v>
      </c>
      <c r="E806" s="52" t="s">
        <v>142</v>
      </c>
      <c r="F806" s="442" t="s">
        <v>168</v>
      </c>
      <c r="G806" s="52" t="s">
        <v>170</v>
      </c>
      <c r="H806" s="241" t="s">
        <v>580</v>
      </c>
      <c r="I806" s="53">
        <v>0</v>
      </c>
      <c r="J806" s="52"/>
      <c r="K806" s="52"/>
      <c r="L806" s="52"/>
      <c r="M806" s="806"/>
      <c r="N806" s="792">
        <v>113893</v>
      </c>
      <c r="O806" s="807"/>
      <c r="P806" s="833"/>
      <c r="Q806" s="792">
        <v>36911</v>
      </c>
      <c r="R806" s="473">
        <v>0.32</v>
      </c>
      <c r="S806" s="716" t="s">
        <v>178</v>
      </c>
      <c r="T806" s="635" t="s">
        <v>203</v>
      </c>
      <c r="U806" s="719">
        <v>76982</v>
      </c>
      <c r="V806" s="515">
        <v>0.67591511330810494</v>
      </c>
      <c r="W806" s="77" t="s">
        <v>61</v>
      </c>
      <c r="X806" s="133" t="s">
        <v>61</v>
      </c>
      <c r="Y806" s="77" t="s">
        <v>61</v>
      </c>
      <c r="Z806" s="133" t="s">
        <v>61</v>
      </c>
      <c r="AA806" s="77" t="s">
        <v>61</v>
      </c>
      <c r="AB806" s="133" t="s">
        <v>61</v>
      </c>
      <c r="AC806" t="s">
        <v>148</v>
      </c>
      <c r="AF806" s="58" t="s">
        <v>61</v>
      </c>
      <c r="AG806" s="58"/>
      <c r="AH806" s="58">
        <v>2022</v>
      </c>
      <c r="AI806" s="58" t="s">
        <v>216</v>
      </c>
      <c r="AJ806" s="58"/>
      <c r="AK806" s="241" t="s">
        <v>150</v>
      </c>
    </row>
    <row r="807" spans="1:45" hidden="1">
      <c r="A807" s="52" t="s">
        <v>579</v>
      </c>
      <c r="B807" s="58" t="s">
        <v>243</v>
      </c>
      <c r="C807" s="51">
        <v>2022</v>
      </c>
      <c r="D807" s="240" t="s">
        <v>142</v>
      </c>
      <c r="E807" s="104" t="s">
        <v>168</v>
      </c>
      <c r="F807" s="442" t="s">
        <v>61</v>
      </c>
      <c r="G807" s="52" t="s">
        <v>174</v>
      </c>
      <c r="H807" s="241" t="s">
        <v>581</v>
      </c>
      <c r="I807" s="53" t="s">
        <v>61</v>
      </c>
      <c r="J807" s="81" t="s">
        <v>582</v>
      </c>
      <c r="K807" s="81" t="s">
        <v>61</v>
      </c>
      <c r="L807" s="81" t="s">
        <v>61</v>
      </c>
      <c r="M807" s="81" t="s">
        <v>61</v>
      </c>
      <c r="N807" s="81" t="s">
        <v>61</v>
      </c>
      <c r="O807" s="81" t="s">
        <v>61</v>
      </c>
      <c r="P807" s="836" t="s">
        <v>61</v>
      </c>
      <c r="Q807" s="81" t="s">
        <v>61</v>
      </c>
      <c r="R807" s="82" t="s">
        <v>61</v>
      </c>
      <c r="S807" s="235" t="s">
        <v>61</v>
      </c>
      <c r="T807" s="644" t="s">
        <v>61</v>
      </c>
      <c r="U807" s="235" t="s">
        <v>61</v>
      </c>
      <c r="V807" s="82" t="s">
        <v>61</v>
      </c>
      <c r="W807" s="784" t="s">
        <v>61</v>
      </c>
      <c r="X807" s="568" t="s">
        <v>61</v>
      </c>
      <c r="Y807" s="784" t="s">
        <v>61</v>
      </c>
      <c r="Z807" s="568" t="s">
        <v>61</v>
      </c>
      <c r="AA807" s="784" t="s">
        <v>61</v>
      </c>
      <c r="AB807" s="568" t="s">
        <v>61</v>
      </c>
      <c r="AC807" t="s">
        <v>61</v>
      </c>
      <c r="AD807" s="81"/>
      <c r="AE807" s="82"/>
      <c r="AF807" s="58" t="s">
        <v>61</v>
      </c>
      <c r="AG807" s="82" t="s">
        <v>61</v>
      </c>
      <c r="AH807" s="58">
        <v>2023</v>
      </c>
      <c r="AI807" s="58" t="s">
        <v>216</v>
      </c>
      <c r="AJ807" s="58"/>
      <c r="AK807" s="241" t="s">
        <v>150</v>
      </c>
      <c r="AP807" t="e">
        <f>Q807-Q800</f>
        <v>#VALUE!</v>
      </c>
      <c r="AQ807" s="1" t="e">
        <f>(Q807-Q800)/Q800</f>
        <v>#VALUE!</v>
      </c>
    </row>
    <row r="808" spans="1:45" s="11" customFormat="1" hidden="1">
      <c r="A808" s="96" t="s">
        <v>579</v>
      </c>
      <c r="B808" s="95" t="s">
        <v>243</v>
      </c>
      <c r="C808" s="47">
        <v>2023</v>
      </c>
      <c r="D808" s="867" t="s">
        <v>142</v>
      </c>
      <c r="E808" s="216" t="s">
        <v>168</v>
      </c>
      <c r="F808" s="671" t="s">
        <v>61</v>
      </c>
      <c r="G808" s="96" t="s">
        <v>170</v>
      </c>
      <c r="H808" s="868" t="s">
        <v>581</v>
      </c>
      <c r="I808" s="55" t="s">
        <v>61</v>
      </c>
      <c r="J808" s="680" t="s">
        <v>348</v>
      </c>
      <c r="K808" s="679" t="s">
        <v>61</v>
      </c>
      <c r="L808" s="679" t="s">
        <v>61</v>
      </c>
      <c r="M808" s="216" t="s">
        <v>61</v>
      </c>
      <c r="N808" s="216" t="s">
        <v>61</v>
      </c>
      <c r="O808" s="216" t="s">
        <v>61</v>
      </c>
      <c r="P808" s="871" t="s">
        <v>61</v>
      </c>
      <c r="Q808" s="216" t="s">
        <v>61</v>
      </c>
      <c r="R808" s="215" t="s">
        <v>61</v>
      </c>
      <c r="S808" s="237" t="s">
        <v>61</v>
      </c>
      <c r="T808" s="645" t="s">
        <v>61</v>
      </c>
      <c r="U808" s="237" t="s">
        <v>61</v>
      </c>
      <c r="V808" s="215" t="s">
        <v>61</v>
      </c>
      <c r="W808" s="877" t="s">
        <v>61</v>
      </c>
      <c r="X808" s="681" t="s">
        <v>61</v>
      </c>
      <c r="Y808" s="877" t="s">
        <v>61</v>
      </c>
      <c r="Z808" s="681" t="s">
        <v>61</v>
      </c>
      <c r="AA808" s="877" t="s">
        <v>61</v>
      </c>
      <c r="AB808" s="681" t="s">
        <v>61</v>
      </c>
      <c r="AC808" s="11" t="s">
        <v>61</v>
      </c>
      <c r="AD808" s="878"/>
      <c r="AE808" s="879"/>
      <c r="AF808" s="95" t="s">
        <v>61</v>
      </c>
      <c r="AG808" s="215" t="s">
        <v>61</v>
      </c>
      <c r="AH808" s="95">
        <v>2023</v>
      </c>
      <c r="AI808" s="95"/>
      <c r="AJ808" s="95"/>
      <c r="AK808" s="868" t="s">
        <v>165</v>
      </c>
      <c r="AL808" s="12"/>
      <c r="AM808" s="12"/>
      <c r="AN808" s="12"/>
      <c r="AO808" s="12"/>
      <c r="AQ808" s="12"/>
      <c r="AS808" s="12"/>
    </row>
    <row r="809" spans="1:45" hidden="1">
      <c r="A809" t="s">
        <v>583</v>
      </c>
      <c r="B809" s="1">
        <v>0</v>
      </c>
      <c r="C809" s="5">
        <v>2016</v>
      </c>
      <c r="D809" s="240" t="s">
        <v>168</v>
      </c>
      <c r="E809" s="52" t="s">
        <v>61</v>
      </c>
      <c r="F809" s="442" t="s">
        <v>61</v>
      </c>
      <c r="G809" s="52" t="s">
        <v>61</v>
      </c>
      <c r="H809" s="241" t="s">
        <v>169</v>
      </c>
      <c r="I809" s="53" t="s">
        <v>61</v>
      </c>
      <c r="J809" s="52" t="s">
        <v>61</v>
      </c>
      <c r="K809" s="52" t="s">
        <v>61</v>
      </c>
      <c r="L809" s="52" t="s">
        <v>61</v>
      </c>
      <c r="M809" s="451" t="s">
        <v>61</v>
      </c>
      <c r="N809" s="52" t="s">
        <v>61</v>
      </c>
      <c r="O809" s="103" t="s">
        <v>61</v>
      </c>
      <c r="P809" s="241" t="s">
        <v>61</v>
      </c>
      <c r="Q809" s="451" t="s">
        <v>61</v>
      </c>
      <c r="R809" s="58" t="s">
        <v>61</v>
      </c>
      <c r="S809" s="52" t="s">
        <v>61</v>
      </c>
      <c r="T809" s="58" t="s">
        <v>61</v>
      </c>
      <c r="U809" s="52" t="s">
        <v>61</v>
      </c>
      <c r="V809" s="58" t="s">
        <v>61</v>
      </c>
      <c r="W809" s="77" t="s">
        <v>61</v>
      </c>
      <c r="X809" s="133" t="s">
        <v>61</v>
      </c>
      <c r="Y809" s="77" t="s">
        <v>61</v>
      </c>
      <c r="Z809" s="133" t="s">
        <v>61</v>
      </c>
      <c r="AA809" s="77" t="s">
        <v>61</v>
      </c>
      <c r="AB809" s="133" t="s">
        <v>61</v>
      </c>
      <c r="AC809" t="s">
        <v>61</v>
      </c>
      <c r="AD809" s="52"/>
      <c r="AE809" s="58"/>
      <c r="AF809" s="58" t="s">
        <v>61</v>
      </c>
      <c r="AG809" s="58" t="s">
        <v>61</v>
      </c>
      <c r="AH809" s="1">
        <v>2017</v>
      </c>
      <c r="AK809" s="241" t="s">
        <v>150</v>
      </c>
    </row>
    <row r="810" spans="1:45" hidden="1">
      <c r="A810" t="s">
        <v>583</v>
      </c>
      <c r="B810" s="1">
        <v>0</v>
      </c>
      <c r="C810" s="5">
        <v>2017</v>
      </c>
      <c r="D810" s="240" t="s">
        <v>168</v>
      </c>
      <c r="E810" s="52" t="s">
        <v>61</v>
      </c>
      <c r="F810" s="442" t="s">
        <v>61</v>
      </c>
      <c r="G810" s="52" t="s">
        <v>61</v>
      </c>
      <c r="H810" s="241" t="s">
        <v>169</v>
      </c>
      <c r="I810" s="53" t="s">
        <v>61</v>
      </c>
      <c r="J810" s="52" t="s">
        <v>61</v>
      </c>
      <c r="K810" s="52" t="s">
        <v>61</v>
      </c>
      <c r="L810" s="52" t="s">
        <v>61</v>
      </c>
      <c r="M810" s="451" t="s">
        <v>61</v>
      </c>
      <c r="N810" s="52" t="s">
        <v>61</v>
      </c>
      <c r="O810" s="103" t="s">
        <v>61</v>
      </c>
      <c r="P810" s="241" t="s">
        <v>61</v>
      </c>
      <c r="Q810" s="451" t="s">
        <v>61</v>
      </c>
      <c r="R810" s="58" t="s">
        <v>61</v>
      </c>
      <c r="S810" s="52" t="s">
        <v>61</v>
      </c>
      <c r="T810" s="58" t="s">
        <v>61</v>
      </c>
      <c r="U810" s="52" t="s">
        <v>61</v>
      </c>
      <c r="V810" s="58" t="s">
        <v>61</v>
      </c>
      <c r="W810" s="77" t="s">
        <v>61</v>
      </c>
      <c r="X810" s="133" t="s">
        <v>61</v>
      </c>
      <c r="Y810" s="77" t="s">
        <v>61</v>
      </c>
      <c r="Z810" s="133" t="s">
        <v>61</v>
      </c>
      <c r="AA810" s="77" t="s">
        <v>61</v>
      </c>
      <c r="AB810" s="133" t="s">
        <v>61</v>
      </c>
      <c r="AC810" t="s">
        <v>61</v>
      </c>
      <c r="AD810" s="52"/>
      <c r="AE810" s="58"/>
      <c r="AF810" s="58" t="s">
        <v>61</v>
      </c>
      <c r="AG810" s="58" t="s">
        <v>61</v>
      </c>
      <c r="AH810" s="1">
        <v>2018</v>
      </c>
      <c r="AK810" s="241" t="s">
        <v>150</v>
      </c>
    </row>
    <row r="811" spans="1:45" hidden="1">
      <c r="A811" t="s">
        <v>583</v>
      </c>
      <c r="B811" s="1">
        <v>0</v>
      </c>
      <c r="C811" s="5">
        <v>2018</v>
      </c>
      <c r="D811" s="240" t="s">
        <v>168</v>
      </c>
      <c r="E811" s="52" t="s">
        <v>61</v>
      </c>
      <c r="F811" s="442" t="s">
        <v>61</v>
      </c>
      <c r="G811" s="52" t="s">
        <v>61</v>
      </c>
      <c r="H811" s="241" t="s">
        <v>169</v>
      </c>
      <c r="I811" s="53" t="s">
        <v>61</v>
      </c>
      <c r="J811" s="52" t="s">
        <v>61</v>
      </c>
      <c r="K811" s="52" t="s">
        <v>61</v>
      </c>
      <c r="L811" s="52" t="s">
        <v>61</v>
      </c>
      <c r="M811" s="451" t="s">
        <v>61</v>
      </c>
      <c r="N811" s="52" t="s">
        <v>61</v>
      </c>
      <c r="O811" s="103" t="s">
        <v>61</v>
      </c>
      <c r="P811" s="241" t="s">
        <v>61</v>
      </c>
      <c r="Q811" s="451" t="s">
        <v>61</v>
      </c>
      <c r="R811" s="58" t="s">
        <v>61</v>
      </c>
      <c r="S811" s="52" t="s">
        <v>61</v>
      </c>
      <c r="T811" s="58" t="s">
        <v>61</v>
      </c>
      <c r="U811" s="52" t="s">
        <v>61</v>
      </c>
      <c r="V811" s="58" t="s">
        <v>61</v>
      </c>
      <c r="W811" s="77" t="s">
        <v>61</v>
      </c>
      <c r="X811" s="133" t="s">
        <v>61</v>
      </c>
      <c r="Y811" s="77" t="s">
        <v>61</v>
      </c>
      <c r="Z811" s="133" t="s">
        <v>61</v>
      </c>
      <c r="AA811" s="77" t="s">
        <v>61</v>
      </c>
      <c r="AB811" s="133" t="s">
        <v>61</v>
      </c>
      <c r="AC811" t="s">
        <v>61</v>
      </c>
      <c r="AD811" s="52"/>
      <c r="AE811" s="58"/>
      <c r="AF811" s="58" t="s">
        <v>61</v>
      </c>
      <c r="AG811" s="58" t="s">
        <v>61</v>
      </c>
      <c r="AH811" s="1">
        <v>2019</v>
      </c>
      <c r="AK811" s="241" t="s">
        <v>150</v>
      </c>
    </row>
    <row r="812" spans="1:45" hidden="1">
      <c r="A812" t="s">
        <v>583</v>
      </c>
      <c r="B812" s="1">
        <v>0</v>
      </c>
      <c r="C812" s="5">
        <v>2019</v>
      </c>
      <c r="D812" s="240" t="s">
        <v>168</v>
      </c>
      <c r="E812" s="52" t="s">
        <v>61</v>
      </c>
      <c r="F812" s="442" t="s">
        <v>61</v>
      </c>
      <c r="G812" s="52" t="s">
        <v>61</v>
      </c>
      <c r="H812" s="241" t="s">
        <v>169</v>
      </c>
      <c r="I812" s="53" t="s">
        <v>61</v>
      </c>
      <c r="J812" s="52" t="s">
        <v>61</v>
      </c>
      <c r="K812" s="52" t="s">
        <v>61</v>
      </c>
      <c r="L812" s="52" t="s">
        <v>61</v>
      </c>
      <c r="M812" s="451" t="s">
        <v>61</v>
      </c>
      <c r="N812" s="52" t="s">
        <v>61</v>
      </c>
      <c r="O812" s="103" t="s">
        <v>61</v>
      </c>
      <c r="P812" s="241" t="s">
        <v>61</v>
      </c>
      <c r="Q812" s="451" t="s">
        <v>61</v>
      </c>
      <c r="R812" s="58" t="s">
        <v>61</v>
      </c>
      <c r="S812" s="52" t="s">
        <v>61</v>
      </c>
      <c r="T812" s="58" t="s">
        <v>61</v>
      </c>
      <c r="U812" s="52" t="s">
        <v>61</v>
      </c>
      <c r="V812" s="58" t="s">
        <v>61</v>
      </c>
      <c r="W812" s="77" t="s">
        <v>61</v>
      </c>
      <c r="X812" s="133" t="s">
        <v>61</v>
      </c>
      <c r="Y812" s="77" t="s">
        <v>61</v>
      </c>
      <c r="Z812" s="133" t="s">
        <v>61</v>
      </c>
      <c r="AA812" s="77" t="s">
        <v>61</v>
      </c>
      <c r="AB812" s="133" t="s">
        <v>61</v>
      </c>
      <c r="AC812" t="s">
        <v>61</v>
      </c>
      <c r="AD812" s="52"/>
      <c r="AE812" s="58"/>
      <c r="AF812" s="58" t="s">
        <v>61</v>
      </c>
      <c r="AG812" s="58" t="s">
        <v>61</v>
      </c>
      <c r="AH812" s="1">
        <v>2020</v>
      </c>
      <c r="AK812" s="241" t="s">
        <v>150</v>
      </c>
    </row>
    <row r="813" spans="1:45" hidden="1">
      <c r="A813" t="s">
        <v>583</v>
      </c>
      <c r="B813" s="1">
        <v>0</v>
      </c>
      <c r="C813" s="5">
        <v>2020</v>
      </c>
      <c r="D813" s="240" t="s">
        <v>168</v>
      </c>
      <c r="E813" s="52" t="s">
        <v>61</v>
      </c>
      <c r="F813" s="442" t="s">
        <v>61</v>
      </c>
      <c r="G813" s="52" t="s">
        <v>61</v>
      </c>
      <c r="H813" s="241" t="s">
        <v>169</v>
      </c>
      <c r="I813" s="53" t="s">
        <v>61</v>
      </c>
      <c r="J813" s="52" t="s">
        <v>61</v>
      </c>
      <c r="K813" s="52" t="s">
        <v>61</v>
      </c>
      <c r="L813" s="52" t="s">
        <v>61</v>
      </c>
      <c r="M813" s="451" t="s">
        <v>61</v>
      </c>
      <c r="N813" s="52" t="s">
        <v>61</v>
      </c>
      <c r="O813" s="103" t="s">
        <v>61</v>
      </c>
      <c r="P813" s="241" t="s">
        <v>61</v>
      </c>
      <c r="Q813" s="451" t="s">
        <v>61</v>
      </c>
      <c r="R813" s="58" t="s">
        <v>61</v>
      </c>
      <c r="S813" s="52" t="s">
        <v>61</v>
      </c>
      <c r="T813" s="58" t="s">
        <v>61</v>
      </c>
      <c r="U813" s="52" t="s">
        <v>61</v>
      </c>
      <c r="V813" s="58" t="s">
        <v>61</v>
      </c>
      <c r="W813" s="77" t="s">
        <v>61</v>
      </c>
      <c r="X813" s="133" t="s">
        <v>61</v>
      </c>
      <c r="Y813" s="77" t="s">
        <v>61</v>
      </c>
      <c r="Z813" s="133" t="s">
        <v>61</v>
      </c>
      <c r="AA813" s="77" t="s">
        <v>61</v>
      </c>
      <c r="AB813" s="133" t="s">
        <v>61</v>
      </c>
      <c r="AC813" t="s">
        <v>61</v>
      </c>
      <c r="AD813" s="52"/>
      <c r="AE813" s="58"/>
      <c r="AF813" s="58" t="s">
        <v>61</v>
      </c>
      <c r="AG813" s="58" t="s">
        <v>61</v>
      </c>
      <c r="AH813" s="1">
        <v>2021</v>
      </c>
      <c r="AK813" s="241" t="s">
        <v>150</v>
      </c>
    </row>
    <row r="814" spans="1:45" hidden="1">
      <c r="A814" t="s">
        <v>583</v>
      </c>
      <c r="B814" s="1">
        <v>0</v>
      </c>
      <c r="C814" s="5">
        <v>2021</v>
      </c>
      <c r="D814" s="240" t="s">
        <v>168</v>
      </c>
      <c r="E814" s="52" t="s">
        <v>61</v>
      </c>
      <c r="F814" s="442" t="s">
        <v>61</v>
      </c>
      <c r="G814" s="52" t="s">
        <v>61</v>
      </c>
      <c r="H814" s="241" t="s">
        <v>169</v>
      </c>
      <c r="I814" s="53" t="s">
        <v>61</v>
      </c>
      <c r="J814" s="52" t="s">
        <v>61</v>
      </c>
      <c r="K814" s="52" t="s">
        <v>61</v>
      </c>
      <c r="L814" s="52" t="s">
        <v>61</v>
      </c>
      <c r="M814" s="451" t="s">
        <v>61</v>
      </c>
      <c r="N814" s="52" t="s">
        <v>61</v>
      </c>
      <c r="O814" s="103" t="s">
        <v>61</v>
      </c>
      <c r="P814" s="241" t="s">
        <v>61</v>
      </c>
      <c r="Q814" s="451" t="s">
        <v>61</v>
      </c>
      <c r="R814" s="58" t="s">
        <v>61</v>
      </c>
      <c r="S814" s="52" t="s">
        <v>61</v>
      </c>
      <c r="T814" s="58" t="s">
        <v>61</v>
      </c>
      <c r="U814" s="52" t="s">
        <v>61</v>
      </c>
      <c r="V814" s="58" t="s">
        <v>61</v>
      </c>
      <c r="W814" s="77" t="s">
        <v>61</v>
      </c>
      <c r="X814" s="133" t="s">
        <v>61</v>
      </c>
      <c r="Y814" s="77" t="s">
        <v>61</v>
      </c>
      <c r="Z814" s="133" t="s">
        <v>61</v>
      </c>
      <c r="AA814" s="77" t="s">
        <v>61</v>
      </c>
      <c r="AB814" s="133" t="s">
        <v>61</v>
      </c>
      <c r="AC814" t="s">
        <v>61</v>
      </c>
      <c r="AD814" s="52"/>
      <c r="AE814" s="58"/>
      <c r="AF814" s="58" t="s">
        <v>61</v>
      </c>
      <c r="AG814" s="58" t="s">
        <v>61</v>
      </c>
      <c r="AH814" s="1">
        <v>2022</v>
      </c>
      <c r="AK814" s="241" t="s">
        <v>150</v>
      </c>
    </row>
    <row r="815" spans="1:45" s="11" customFormat="1" hidden="1">
      <c r="A815" s="11" t="s">
        <v>583</v>
      </c>
      <c r="B815" s="12">
        <v>0</v>
      </c>
      <c r="C815" s="4">
        <v>2022</v>
      </c>
      <c r="D815" s="867" t="s">
        <v>168</v>
      </c>
      <c r="E815" s="96" t="s">
        <v>61</v>
      </c>
      <c r="F815" s="671" t="s">
        <v>61</v>
      </c>
      <c r="G815" s="96" t="s">
        <v>61</v>
      </c>
      <c r="H815" s="868" t="s">
        <v>169</v>
      </c>
      <c r="I815" s="55" t="s">
        <v>61</v>
      </c>
      <c r="J815" s="96" t="s">
        <v>61</v>
      </c>
      <c r="K815" s="96" t="s">
        <v>61</v>
      </c>
      <c r="L815" s="96" t="s">
        <v>61</v>
      </c>
      <c r="M815" s="869" t="s">
        <v>61</v>
      </c>
      <c r="N815" s="96" t="s">
        <v>61</v>
      </c>
      <c r="O815" s="870" t="s">
        <v>61</v>
      </c>
      <c r="P815" s="868" t="s">
        <v>61</v>
      </c>
      <c r="Q815" s="869" t="s">
        <v>61</v>
      </c>
      <c r="R815" s="95" t="s">
        <v>61</v>
      </c>
      <c r="S815" s="96" t="s">
        <v>61</v>
      </c>
      <c r="T815" s="95" t="s">
        <v>61</v>
      </c>
      <c r="U815" s="96" t="s">
        <v>61</v>
      </c>
      <c r="V815" s="95" t="s">
        <v>61</v>
      </c>
      <c r="W815" s="694" t="s">
        <v>61</v>
      </c>
      <c r="X815" s="674" t="s">
        <v>61</v>
      </c>
      <c r="Y815" s="694" t="s">
        <v>61</v>
      </c>
      <c r="Z815" s="674" t="s">
        <v>61</v>
      </c>
      <c r="AA815" s="694" t="s">
        <v>61</v>
      </c>
      <c r="AB815" s="674" t="s">
        <v>61</v>
      </c>
      <c r="AC815" s="11" t="s">
        <v>61</v>
      </c>
      <c r="AD815" s="96"/>
      <c r="AE815" s="95"/>
      <c r="AF815" s="95" t="s">
        <v>61</v>
      </c>
      <c r="AG815" s="95" t="s">
        <v>61</v>
      </c>
      <c r="AH815" s="12">
        <v>2023</v>
      </c>
      <c r="AI815" s="95"/>
      <c r="AJ815" s="95"/>
      <c r="AK815" s="868" t="s">
        <v>150</v>
      </c>
      <c r="AL815" s="12"/>
      <c r="AM815" s="12"/>
      <c r="AN815" s="12"/>
      <c r="AO815" s="12"/>
      <c r="AQ815" s="12"/>
      <c r="AS815" s="12"/>
    </row>
    <row r="816" spans="1:45" hidden="1">
      <c r="A816" t="s">
        <v>584</v>
      </c>
      <c r="B816" s="1">
        <v>0</v>
      </c>
      <c r="C816" s="5">
        <v>2016</v>
      </c>
      <c r="D816" s="240" t="s">
        <v>168</v>
      </c>
      <c r="E816" s="52" t="s">
        <v>61</v>
      </c>
      <c r="F816" s="442" t="s">
        <v>61</v>
      </c>
      <c r="G816" s="52" t="s">
        <v>61</v>
      </c>
      <c r="H816" s="241" t="s">
        <v>169</v>
      </c>
      <c r="I816" s="53" t="s">
        <v>61</v>
      </c>
      <c r="J816" s="52" t="s">
        <v>61</v>
      </c>
      <c r="K816" s="52" t="s">
        <v>61</v>
      </c>
      <c r="L816" s="52" t="s">
        <v>61</v>
      </c>
      <c r="M816" s="451" t="s">
        <v>61</v>
      </c>
      <c r="N816" s="52" t="s">
        <v>61</v>
      </c>
      <c r="O816" s="103" t="s">
        <v>61</v>
      </c>
      <c r="P816" s="241" t="s">
        <v>61</v>
      </c>
      <c r="Q816" s="451" t="s">
        <v>61</v>
      </c>
      <c r="R816" s="58" t="s">
        <v>61</v>
      </c>
      <c r="S816" s="52" t="s">
        <v>61</v>
      </c>
      <c r="T816" s="58" t="s">
        <v>61</v>
      </c>
      <c r="U816" s="52" t="s">
        <v>61</v>
      </c>
      <c r="V816" s="58" t="s">
        <v>61</v>
      </c>
      <c r="W816" s="77" t="s">
        <v>61</v>
      </c>
      <c r="X816" s="133" t="s">
        <v>61</v>
      </c>
      <c r="Y816" s="77" t="s">
        <v>61</v>
      </c>
      <c r="Z816" s="133" t="s">
        <v>61</v>
      </c>
      <c r="AA816" s="77" t="s">
        <v>61</v>
      </c>
      <c r="AB816" s="133" t="s">
        <v>61</v>
      </c>
      <c r="AC816" t="s">
        <v>61</v>
      </c>
      <c r="AD816" s="52"/>
      <c r="AE816" s="58"/>
      <c r="AF816" s="58" t="s">
        <v>61</v>
      </c>
      <c r="AG816" s="58" t="s">
        <v>61</v>
      </c>
      <c r="AH816" s="1">
        <v>2017</v>
      </c>
      <c r="AK816" s="241" t="s">
        <v>150</v>
      </c>
    </row>
    <row r="817" spans="1:45" hidden="1">
      <c r="A817" t="s">
        <v>584</v>
      </c>
      <c r="B817" s="1">
        <v>0</v>
      </c>
      <c r="C817" s="5">
        <v>2017</v>
      </c>
      <c r="D817" s="240" t="s">
        <v>168</v>
      </c>
      <c r="E817" s="52" t="s">
        <v>61</v>
      </c>
      <c r="F817" s="442" t="s">
        <v>61</v>
      </c>
      <c r="G817" s="52" t="s">
        <v>61</v>
      </c>
      <c r="H817" s="241" t="s">
        <v>169</v>
      </c>
      <c r="I817" s="53" t="s">
        <v>61</v>
      </c>
      <c r="J817" s="52" t="s">
        <v>61</v>
      </c>
      <c r="K817" s="52" t="s">
        <v>61</v>
      </c>
      <c r="L817" s="52" t="s">
        <v>61</v>
      </c>
      <c r="M817" s="451" t="s">
        <v>61</v>
      </c>
      <c r="N817" s="52" t="s">
        <v>61</v>
      </c>
      <c r="O817" s="103" t="s">
        <v>61</v>
      </c>
      <c r="P817" s="241" t="s">
        <v>61</v>
      </c>
      <c r="Q817" s="451" t="s">
        <v>61</v>
      </c>
      <c r="R817" s="58" t="s">
        <v>61</v>
      </c>
      <c r="S817" s="52" t="s">
        <v>61</v>
      </c>
      <c r="T817" s="58" t="s">
        <v>61</v>
      </c>
      <c r="U817" s="52" t="s">
        <v>61</v>
      </c>
      <c r="V817" s="58" t="s">
        <v>61</v>
      </c>
      <c r="W817" s="77" t="s">
        <v>61</v>
      </c>
      <c r="X817" s="133" t="s">
        <v>61</v>
      </c>
      <c r="Y817" s="77" t="s">
        <v>61</v>
      </c>
      <c r="Z817" s="133" t="s">
        <v>61</v>
      </c>
      <c r="AA817" s="77" t="s">
        <v>61</v>
      </c>
      <c r="AB817" s="133" t="s">
        <v>61</v>
      </c>
      <c r="AC817" t="s">
        <v>61</v>
      </c>
      <c r="AD817" s="52"/>
      <c r="AE817" s="58"/>
      <c r="AF817" s="58" t="s">
        <v>61</v>
      </c>
      <c r="AG817" s="58" t="s">
        <v>61</v>
      </c>
      <c r="AH817" s="1">
        <v>2018</v>
      </c>
      <c r="AK817" s="241" t="s">
        <v>150</v>
      </c>
    </row>
    <row r="818" spans="1:45" hidden="1">
      <c r="A818" t="s">
        <v>584</v>
      </c>
      <c r="B818" s="1">
        <v>0</v>
      </c>
      <c r="C818" s="5">
        <v>2018</v>
      </c>
      <c r="D818" s="240" t="s">
        <v>168</v>
      </c>
      <c r="E818" s="52" t="s">
        <v>61</v>
      </c>
      <c r="F818" s="442" t="s">
        <v>61</v>
      </c>
      <c r="G818" s="52" t="s">
        <v>61</v>
      </c>
      <c r="H818" s="241" t="s">
        <v>169</v>
      </c>
      <c r="I818" s="53" t="s">
        <v>61</v>
      </c>
      <c r="J818" s="52" t="s">
        <v>61</v>
      </c>
      <c r="K818" s="52" t="s">
        <v>61</v>
      </c>
      <c r="L818" s="52" t="s">
        <v>61</v>
      </c>
      <c r="M818" s="451" t="s">
        <v>61</v>
      </c>
      <c r="N818" s="52" t="s">
        <v>61</v>
      </c>
      <c r="O818" s="103" t="s">
        <v>61</v>
      </c>
      <c r="P818" s="241" t="s">
        <v>61</v>
      </c>
      <c r="Q818" s="451" t="s">
        <v>61</v>
      </c>
      <c r="R818" s="58" t="s">
        <v>61</v>
      </c>
      <c r="S818" s="52" t="s">
        <v>61</v>
      </c>
      <c r="T818" s="58" t="s">
        <v>61</v>
      </c>
      <c r="U818" s="52" t="s">
        <v>61</v>
      </c>
      <c r="V818" s="58" t="s">
        <v>61</v>
      </c>
      <c r="W818" s="77" t="s">
        <v>61</v>
      </c>
      <c r="X818" s="133" t="s">
        <v>61</v>
      </c>
      <c r="Y818" s="77" t="s">
        <v>61</v>
      </c>
      <c r="Z818" s="133" t="s">
        <v>61</v>
      </c>
      <c r="AA818" s="77" t="s">
        <v>61</v>
      </c>
      <c r="AB818" s="133" t="s">
        <v>61</v>
      </c>
      <c r="AC818" t="s">
        <v>61</v>
      </c>
      <c r="AD818" s="52"/>
      <c r="AE818" s="58"/>
      <c r="AF818" s="58" t="s">
        <v>61</v>
      </c>
      <c r="AG818" s="58" t="s">
        <v>61</v>
      </c>
      <c r="AH818" s="1">
        <v>2019</v>
      </c>
      <c r="AK818" s="241" t="s">
        <v>150</v>
      </c>
    </row>
    <row r="819" spans="1:45" hidden="1">
      <c r="A819" t="s">
        <v>584</v>
      </c>
      <c r="B819" s="1">
        <v>0</v>
      </c>
      <c r="C819" s="5">
        <v>2019</v>
      </c>
      <c r="D819" s="240" t="s">
        <v>168</v>
      </c>
      <c r="E819" s="52" t="s">
        <v>61</v>
      </c>
      <c r="F819" s="442" t="s">
        <v>61</v>
      </c>
      <c r="G819" s="52" t="s">
        <v>61</v>
      </c>
      <c r="H819" s="241" t="s">
        <v>169</v>
      </c>
      <c r="I819" s="53" t="s">
        <v>61</v>
      </c>
      <c r="J819" s="52" t="s">
        <v>61</v>
      </c>
      <c r="K819" s="52" t="s">
        <v>61</v>
      </c>
      <c r="L819" s="52" t="s">
        <v>61</v>
      </c>
      <c r="M819" s="451" t="s">
        <v>61</v>
      </c>
      <c r="N819" s="52" t="s">
        <v>61</v>
      </c>
      <c r="O819" s="103" t="s">
        <v>61</v>
      </c>
      <c r="P819" s="241" t="s">
        <v>61</v>
      </c>
      <c r="Q819" s="451" t="s">
        <v>61</v>
      </c>
      <c r="R819" s="58" t="s">
        <v>61</v>
      </c>
      <c r="S819" s="52" t="s">
        <v>61</v>
      </c>
      <c r="T819" s="58" t="s">
        <v>61</v>
      </c>
      <c r="U819" s="52" t="s">
        <v>61</v>
      </c>
      <c r="V819" s="58" t="s">
        <v>61</v>
      </c>
      <c r="W819" s="77" t="s">
        <v>61</v>
      </c>
      <c r="X819" s="133" t="s">
        <v>61</v>
      </c>
      <c r="Y819" s="77" t="s">
        <v>61</v>
      </c>
      <c r="Z819" s="133" t="s">
        <v>61</v>
      </c>
      <c r="AA819" s="77" t="s">
        <v>61</v>
      </c>
      <c r="AB819" s="133" t="s">
        <v>61</v>
      </c>
      <c r="AC819" t="s">
        <v>61</v>
      </c>
      <c r="AD819" s="52"/>
      <c r="AE819" s="58"/>
      <c r="AF819" s="58" t="s">
        <v>61</v>
      </c>
      <c r="AG819" s="58" t="s">
        <v>61</v>
      </c>
      <c r="AH819" s="1">
        <v>2020</v>
      </c>
      <c r="AK819" s="241" t="s">
        <v>150</v>
      </c>
    </row>
    <row r="820" spans="1:45" hidden="1">
      <c r="A820" t="s">
        <v>584</v>
      </c>
      <c r="B820" s="1">
        <v>0</v>
      </c>
      <c r="C820" s="5">
        <v>2020</v>
      </c>
      <c r="D820" s="240" t="s">
        <v>168</v>
      </c>
      <c r="E820" s="52" t="s">
        <v>61</v>
      </c>
      <c r="F820" s="442" t="s">
        <v>61</v>
      </c>
      <c r="G820" s="52" t="s">
        <v>61</v>
      </c>
      <c r="H820" s="241" t="s">
        <v>169</v>
      </c>
      <c r="I820" s="53" t="s">
        <v>61</v>
      </c>
      <c r="J820" s="52" t="s">
        <v>61</v>
      </c>
      <c r="K820" s="52" t="s">
        <v>61</v>
      </c>
      <c r="L820" s="52" t="s">
        <v>61</v>
      </c>
      <c r="M820" s="451" t="s">
        <v>61</v>
      </c>
      <c r="N820" s="52" t="s">
        <v>61</v>
      </c>
      <c r="O820" s="103" t="s">
        <v>61</v>
      </c>
      <c r="P820" s="241" t="s">
        <v>61</v>
      </c>
      <c r="Q820" s="451" t="s">
        <v>61</v>
      </c>
      <c r="R820" s="58" t="s">
        <v>61</v>
      </c>
      <c r="S820" s="52" t="s">
        <v>61</v>
      </c>
      <c r="T820" s="58" t="s">
        <v>61</v>
      </c>
      <c r="U820" s="52" t="s">
        <v>61</v>
      </c>
      <c r="V820" s="58" t="s">
        <v>61</v>
      </c>
      <c r="W820" s="77" t="s">
        <v>61</v>
      </c>
      <c r="X820" s="133" t="s">
        <v>61</v>
      </c>
      <c r="Y820" s="77" t="s">
        <v>61</v>
      </c>
      <c r="Z820" s="133" t="s">
        <v>61</v>
      </c>
      <c r="AA820" s="77" t="s">
        <v>61</v>
      </c>
      <c r="AB820" s="133" t="s">
        <v>61</v>
      </c>
      <c r="AC820" t="s">
        <v>61</v>
      </c>
      <c r="AD820" s="52"/>
      <c r="AE820" s="58"/>
      <c r="AF820" s="58" t="s">
        <v>61</v>
      </c>
      <c r="AG820" s="58" t="s">
        <v>61</v>
      </c>
      <c r="AH820" s="1">
        <v>2021</v>
      </c>
      <c r="AK820" s="241" t="s">
        <v>150</v>
      </c>
    </row>
    <row r="821" spans="1:45" hidden="1">
      <c r="A821" t="s">
        <v>584</v>
      </c>
      <c r="B821" s="1">
        <v>0</v>
      </c>
      <c r="C821" s="5">
        <v>2021</v>
      </c>
      <c r="D821" s="240" t="s">
        <v>168</v>
      </c>
      <c r="E821" s="52" t="s">
        <v>61</v>
      </c>
      <c r="F821" s="442" t="s">
        <v>61</v>
      </c>
      <c r="G821" s="52" t="s">
        <v>61</v>
      </c>
      <c r="H821" s="241" t="s">
        <v>169</v>
      </c>
      <c r="I821" s="53" t="s">
        <v>61</v>
      </c>
      <c r="J821" s="52" t="s">
        <v>61</v>
      </c>
      <c r="K821" s="52" t="s">
        <v>61</v>
      </c>
      <c r="L821" s="52" t="s">
        <v>61</v>
      </c>
      <c r="M821" s="451" t="s">
        <v>61</v>
      </c>
      <c r="N821" s="52" t="s">
        <v>61</v>
      </c>
      <c r="O821" s="103" t="s">
        <v>61</v>
      </c>
      <c r="P821" s="241" t="s">
        <v>61</v>
      </c>
      <c r="Q821" s="451" t="s">
        <v>61</v>
      </c>
      <c r="R821" s="58" t="s">
        <v>61</v>
      </c>
      <c r="S821" s="52" t="s">
        <v>61</v>
      </c>
      <c r="T821" s="58" t="s">
        <v>61</v>
      </c>
      <c r="U821" s="52" t="s">
        <v>61</v>
      </c>
      <c r="V821" s="58" t="s">
        <v>61</v>
      </c>
      <c r="W821" s="77" t="s">
        <v>61</v>
      </c>
      <c r="X821" s="133" t="s">
        <v>61</v>
      </c>
      <c r="Y821" s="77" t="s">
        <v>61</v>
      </c>
      <c r="Z821" s="133" t="s">
        <v>61</v>
      </c>
      <c r="AA821" s="77" t="s">
        <v>61</v>
      </c>
      <c r="AB821" s="133" t="s">
        <v>61</v>
      </c>
      <c r="AC821" t="s">
        <v>61</v>
      </c>
      <c r="AD821" s="52"/>
      <c r="AE821" s="58"/>
      <c r="AF821" s="58" t="s">
        <v>61</v>
      </c>
      <c r="AG821" s="58" t="s">
        <v>61</v>
      </c>
      <c r="AH821" s="1">
        <v>2022</v>
      </c>
      <c r="AK821" s="241" t="s">
        <v>150</v>
      </c>
    </row>
    <row r="822" spans="1:45" s="11" customFormat="1" hidden="1">
      <c r="A822" s="11" t="s">
        <v>584</v>
      </c>
      <c r="B822" s="12">
        <v>0</v>
      </c>
      <c r="C822" s="4">
        <v>2022</v>
      </c>
      <c r="D822" s="867" t="s">
        <v>168</v>
      </c>
      <c r="E822" s="96" t="s">
        <v>61</v>
      </c>
      <c r="F822" s="671" t="s">
        <v>61</v>
      </c>
      <c r="G822" s="96" t="s">
        <v>61</v>
      </c>
      <c r="H822" s="868" t="s">
        <v>169</v>
      </c>
      <c r="I822" s="55" t="s">
        <v>61</v>
      </c>
      <c r="J822" s="96" t="s">
        <v>61</v>
      </c>
      <c r="K822" s="96" t="s">
        <v>61</v>
      </c>
      <c r="L822" s="96" t="s">
        <v>61</v>
      </c>
      <c r="M822" s="869" t="s">
        <v>61</v>
      </c>
      <c r="N822" s="96" t="s">
        <v>61</v>
      </c>
      <c r="O822" s="870" t="s">
        <v>61</v>
      </c>
      <c r="P822" s="868" t="s">
        <v>61</v>
      </c>
      <c r="Q822" s="869" t="s">
        <v>61</v>
      </c>
      <c r="R822" s="95" t="s">
        <v>61</v>
      </c>
      <c r="S822" s="96" t="s">
        <v>61</v>
      </c>
      <c r="T822" s="95" t="s">
        <v>61</v>
      </c>
      <c r="U822" s="96" t="s">
        <v>61</v>
      </c>
      <c r="V822" s="95" t="s">
        <v>61</v>
      </c>
      <c r="W822" s="694" t="s">
        <v>61</v>
      </c>
      <c r="X822" s="674" t="s">
        <v>61</v>
      </c>
      <c r="Y822" s="694" t="s">
        <v>61</v>
      </c>
      <c r="Z822" s="674" t="s">
        <v>61</v>
      </c>
      <c r="AA822" s="694" t="s">
        <v>61</v>
      </c>
      <c r="AB822" s="674" t="s">
        <v>61</v>
      </c>
      <c r="AC822" s="11" t="s">
        <v>61</v>
      </c>
      <c r="AD822" s="96"/>
      <c r="AE822" s="95"/>
      <c r="AF822" s="95" t="s">
        <v>61</v>
      </c>
      <c r="AG822" s="95" t="s">
        <v>61</v>
      </c>
      <c r="AH822" s="12">
        <v>2023</v>
      </c>
      <c r="AI822" s="95"/>
      <c r="AJ822" s="95"/>
      <c r="AK822" s="868" t="s">
        <v>150</v>
      </c>
      <c r="AL822" s="12"/>
      <c r="AM822" s="12"/>
      <c r="AN822" s="12"/>
      <c r="AO822" s="12"/>
      <c r="AQ822" s="12"/>
      <c r="AS822" s="12"/>
    </row>
    <row r="823" spans="1:45" hidden="1">
      <c r="A823" t="s">
        <v>585</v>
      </c>
      <c r="B823" s="1">
        <v>0</v>
      </c>
      <c r="C823" s="5">
        <v>2016</v>
      </c>
      <c r="D823" s="240" t="s">
        <v>168</v>
      </c>
      <c r="E823" s="52" t="s">
        <v>61</v>
      </c>
      <c r="F823" s="442" t="s">
        <v>61</v>
      </c>
      <c r="G823" s="52" t="s">
        <v>61</v>
      </c>
      <c r="H823" s="241" t="s">
        <v>169</v>
      </c>
      <c r="I823" s="53" t="s">
        <v>61</v>
      </c>
      <c r="J823" s="52" t="s">
        <v>61</v>
      </c>
      <c r="K823" s="52" t="s">
        <v>61</v>
      </c>
      <c r="L823" s="52" t="s">
        <v>61</v>
      </c>
      <c r="M823" s="451" t="s">
        <v>61</v>
      </c>
      <c r="N823" s="52" t="s">
        <v>61</v>
      </c>
      <c r="O823" s="103" t="s">
        <v>61</v>
      </c>
      <c r="P823" s="241" t="s">
        <v>61</v>
      </c>
      <c r="Q823" s="451" t="s">
        <v>61</v>
      </c>
      <c r="R823" s="58" t="s">
        <v>61</v>
      </c>
      <c r="S823" s="52" t="s">
        <v>61</v>
      </c>
      <c r="T823" s="58" t="s">
        <v>61</v>
      </c>
      <c r="U823" s="52" t="s">
        <v>61</v>
      </c>
      <c r="V823" s="58" t="s">
        <v>61</v>
      </c>
      <c r="W823" s="77" t="s">
        <v>61</v>
      </c>
      <c r="X823" s="133" t="s">
        <v>61</v>
      </c>
      <c r="Y823" s="77" t="s">
        <v>61</v>
      </c>
      <c r="Z823" s="133" t="s">
        <v>61</v>
      </c>
      <c r="AA823" s="77" t="s">
        <v>61</v>
      </c>
      <c r="AB823" s="133" t="s">
        <v>61</v>
      </c>
      <c r="AC823" t="s">
        <v>61</v>
      </c>
      <c r="AD823" s="52"/>
      <c r="AE823" s="58"/>
      <c r="AF823" s="58" t="s">
        <v>61</v>
      </c>
      <c r="AG823" s="58" t="s">
        <v>61</v>
      </c>
      <c r="AH823" s="1">
        <v>2017</v>
      </c>
      <c r="AK823" s="241" t="s">
        <v>150</v>
      </c>
    </row>
    <row r="824" spans="1:45" hidden="1">
      <c r="A824" t="s">
        <v>585</v>
      </c>
      <c r="B824" s="1">
        <v>0</v>
      </c>
      <c r="C824" s="5">
        <v>2017</v>
      </c>
      <c r="D824" s="240" t="s">
        <v>168</v>
      </c>
      <c r="E824" s="52" t="s">
        <v>61</v>
      </c>
      <c r="F824" s="442" t="s">
        <v>61</v>
      </c>
      <c r="G824" s="52" t="s">
        <v>61</v>
      </c>
      <c r="H824" s="241" t="s">
        <v>169</v>
      </c>
      <c r="I824" s="53" t="s">
        <v>61</v>
      </c>
      <c r="J824" s="52" t="s">
        <v>61</v>
      </c>
      <c r="K824" s="52" t="s">
        <v>61</v>
      </c>
      <c r="L824" s="52" t="s">
        <v>61</v>
      </c>
      <c r="M824" s="451" t="s">
        <v>61</v>
      </c>
      <c r="N824" s="52" t="s">
        <v>61</v>
      </c>
      <c r="O824" s="103" t="s">
        <v>61</v>
      </c>
      <c r="P824" s="241" t="s">
        <v>61</v>
      </c>
      <c r="Q824" s="451" t="s">
        <v>61</v>
      </c>
      <c r="R824" s="58" t="s">
        <v>61</v>
      </c>
      <c r="S824" s="52" t="s">
        <v>61</v>
      </c>
      <c r="T824" s="58" t="s">
        <v>61</v>
      </c>
      <c r="U824" s="52" t="s">
        <v>61</v>
      </c>
      <c r="V824" s="58" t="s">
        <v>61</v>
      </c>
      <c r="W824" s="77" t="s">
        <v>61</v>
      </c>
      <c r="X824" s="133" t="s">
        <v>61</v>
      </c>
      <c r="Y824" s="77" t="s">
        <v>61</v>
      </c>
      <c r="Z824" s="133" t="s">
        <v>61</v>
      </c>
      <c r="AA824" s="77" t="s">
        <v>61</v>
      </c>
      <c r="AB824" s="133" t="s">
        <v>61</v>
      </c>
      <c r="AC824" t="s">
        <v>61</v>
      </c>
      <c r="AD824" s="52"/>
      <c r="AE824" s="58"/>
      <c r="AF824" s="58" t="s">
        <v>61</v>
      </c>
      <c r="AG824" s="58" t="s">
        <v>61</v>
      </c>
      <c r="AH824" s="1">
        <v>2018</v>
      </c>
      <c r="AK824" s="241" t="s">
        <v>150</v>
      </c>
    </row>
    <row r="825" spans="1:45" hidden="1">
      <c r="A825" t="s">
        <v>585</v>
      </c>
      <c r="B825" s="1">
        <v>0</v>
      </c>
      <c r="C825" s="5">
        <v>2018</v>
      </c>
      <c r="D825" s="240" t="s">
        <v>168</v>
      </c>
      <c r="E825" s="52" t="s">
        <v>61</v>
      </c>
      <c r="F825" s="442" t="s">
        <v>61</v>
      </c>
      <c r="G825" s="52" t="s">
        <v>61</v>
      </c>
      <c r="H825" s="241" t="s">
        <v>169</v>
      </c>
      <c r="I825" s="53" t="s">
        <v>61</v>
      </c>
      <c r="J825" s="52" t="s">
        <v>61</v>
      </c>
      <c r="K825" s="52" t="s">
        <v>61</v>
      </c>
      <c r="L825" s="52" t="s">
        <v>61</v>
      </c>
      <c r="M825" s="451" t="s">
        <v>61</v>
      </c>
      <c r="N825" s="52" t="s">
        <v>61</v>
      </c>
      <c r="O825" s="103" t="s">
        <v>61</v>
      </c>
      <c r="P825" s="241" t="s">
        <v>61</v>
      </c>
      <c r="Q825" s="451" t="s">
        <v>61</v>
      </c>
      <c r="R825" s="58" t="s">
        <v>61</v>
      </c>
      <c r="S825" s="52" t="s">
        <v>61</v>
      </c>
      <c r="T825" s="58" t="s">
        <v>61</v>
      </c>
      <c r="U825" s="52" t="s">
        <v>61</v>
      </c>
      <c r="V825" s="58" t="s">
        <v>61</v>
      </c>
      <c r="W825" s="77" t="s">
        <v>61</v>
      </c>
      <c r="X825" s="133" t="s">
        <v>61</v>
      </c>
      <c r="Y825" s="77" t="s">
        <v>61</v>
      </c>
      <c r="Z825" s="133" t="s">
        <v>61</v>
      </c>
      <c r="AA825" s="77" t="s">
        <v>61</v>
      </c>
      <c r="AB825" s="133" t="s">
        <v>61</v>
      </c>
      <c r="AC825" t="s">
        <v>61</v>
      </c>
      <c r="AD825" s="52"/>
      <c r="AE825" s="58"/>
      <c r="AF825" s="58" t="s">
        <v>61</v>
      </c>
      <c r="AG825" s="58" t="s">
        <v>61</v>
      </c>
      <c r="AH825" s="1">
        <v>2019</v>
      </c>
      <c r="AK825" s="241" t="s">
        <v>150</v>
      </c>
    </row>
    <row r="826" spans="1:45" hidden="1">
      <c r="A826" t="s">
        <v>585</v>
      </c>
      <c r="B826" s="1">
        <v>0</v>
      </c>
      <c r="C826" s="5">
        <v>2019</v>
      </c>
      <c r="D826" s="240" t="s">
        <v>168</v>
      </c>
      <c r="E826" s="52" t="s">
        <v>61</v>
      </c>
      <c r="F826" s="442" t="s">
        <v>61</v>
      </c>
      <c r="G826" s="52" t="s">
        <v>61</v>
      </c>
      <c r="H826" s="241" t="s">
        <v>169</v>
      </c>
      <c r="I826" s="53" t="s">
        <v>61</v>
      </c>
      <c r="J826" s="52" t="s">
        <v>61</v>
      </c>
      <c r="K826" s="52" t="s">
        <v>61</v>
      </c>
      <c r="L826" s="52" t="s">
        <v>61</v>
      </c>
      <c r="M826" s="451" t="s">
        <v>61</v>
      </c>
      <c r="N826" s="52" t="s">
        <v>61</v>
      </c>
      <c r="O826" s="103" t="s">
        <v>61</v>
      </c>
      <c r="P826" s="241" t="s">
        <v>61</v>
      </c>
      <c r="Q826" s="451" t="s">
        <v>61</v>
      </c>
      <c r="R826" s="58" t="s">
        <v>61</v>
      </c>
      <c r="S826" s="52" t="s">
        <v>61</v>
      </c>
      <c r="T826" s="58" t="s">
        <v>61</v>
      </c>
      <c r="U826" s="52" t="s">
        <v>61</v>
      </c>
      <c r="V826" s="58" t="s">
        <v>61</v>
      </c>
      <c r="W826" s="77" t="s">
        <v>61</v>
      </c>
      <c r="X826" s="133" t="s">
        <v>61</v>
      </c>
      <c r="Y826" s="77" t="s">
        <v>61</v>
      </c>
      <c r="Z826" s="133" t="s">
        <v>61</v>
      </c>
      <c r="AA826" s="77" t="s">
        <v>61</v>
      </c>
      <c r="AB826" s="133" t="s">
        <v>61</v>
      </c>
      <c r="AC826" t="s">
        <v>61</v>
      </c>
      <c r="AD826" s="52"/>
      <c r="AE826" s="58"/>
      <c r="AF826" s="58" t="s">
        <v>61</v>
      </c>
      <c r="AG826" s="58" t="s">
        <v>61</v>
      </c>
      <c r="AH826" s="1">
        <v>2020</v>
      </c>
      <c r="AK826" s="241" t="s">
        <v>150</v>
      </c>
    </row>
    <row r="827" spans="1:45" hidden="1">
      <c r="A827" t="s">
        <v>585</v>
      </c>
      <c r="B827" s="1">
        <v>0</v>
      </c>
      <c r="C827" s="5">
        <v>2020</v>
      </c>
      <c r="D827" s="240" t="s">
        <v>168</v>
      </c>
      <c r="E827" s="52" t="s">
        <v>61</v>
      </c>
      <c r="F827" s="442" t="s">
        <v>61</v>
      </c>
      <c r="G827" s="52" t="s">
        <v>61</v>
      </c>
      <c r="H827" s="241" t="s">
        <v>169</v>
      </c>
      <c r="I827" s="53" t="s">
        <v>61</v>
      </c>
      <c r="J827" s="52" t="s">
        <v>61</v>
      </c>
      <c r="K827" s="52" t="s">
        <v>61</v>
      </c>
      <c r="L827" s="52" t="s">
        <v>61</v>
      </c>
      <c r="M827" s="451" t="s">
        <v>61</v>
      </c>
      <c r="N827" s="52" t="s">
        <v>61</v>
      </c>
      <c r="O827" s="103" t="s">
        <v>61</v>
      </c>
      <c r="P827" s="241" t="s">
        <v>61</v>
      </c>
      <c r="Q827" s="451" t="s">
        <v>61</v>
      </c>
      <c r="R827" s="58" t="s">
        <v>61</v>
      </c>
      <c r="S827" s="52" t="s">
        <v>61</v>
      </c>
      <c r="T827" s="58" t="s">
        <v>61</v>
      </c>
      <c r="U827" s="52" t="s">
        <v>61</v>
      </c>
      <c r="V827" s="58" t="s">
        <v>61</v>
      </c>
      <c r="W827" s="77" t="s">
        <v>61</v>
      </c>
      <c r="X827" s="133" t="s">
        <v>61</v>
      </c>
      <c r="Y827" s="77" t="s">
        <v>61</v>
      </c>
      <c r="Z827" s="133" t="s">
        <v>61</v>
      </c>
      <c r="AA827" s="77" t="s">
        <v>61</v>
      </c>
      <c r="AB827" s="133" t="s">
        <v>61</v>
      </c>
      <c r="AC827" t="s">
        <v>61</v>
      </c>
      <c r="AD827" s="52"/>
      <c r="AE827" s="58"/>
      <c r="AF827" s="58" t="s">
        <v>61</v>
      </c>
      <c r="AG827" s="58" t="s">
        <v>61</v>
      </c>
      <c r="AH827" s="1">
        <v>2021</v>
      </c>
      <c r="AK827" s="241" t="s">
        <v>150</v>
      </c>
    </row>
    <row r="828" spans="1:45" hidden="1">
      <c r="A828" t="s">
        <v>585</v>
      </c>
      <c r="B828" s="1">
        <v>0</v>
      </c>
      <c r="C828" s="5">
        <v>2021</v>
      </c>
      <c r="D828" s="240" t="s">
        <v>168</v>
      </c>
      <c r="E828" s="52" t="s">
        <v>61</v>
      </c>
      <c r="F828" s="442" t="s">
        <v>61</v>
      </c>
      <c r="G828" s="52" t="s">
        <v>61</v>
      </c>
      <c r="H828" s="241" t="s">
        <v>169</v>
      </c>
      <c r="I828" s="53" t="s">
        <v>61</v>
      </c>
      <c r="J828" s="52" t="s">
        <v>61</v>
      </c>
      <c r="K828" s="52" t="s">
        <v>61</v>
      </c>
      <c r="L828" s="52" t="s">
        <v>61</v>
      </c>
      <c r="M828" s="451" t="s">
        <v>61</v>
      </c>
      <c r="N828" s="52" t="s">
        <v>61</v>
      </c>
      <c r="O828" s="103" t="s">
        <v>61</v>
      </c>
      <c r="P828" s="241" t="s">
        <v>61</v>
      </c>
      <c r="Q828" s="451" t="s">
        <v>61</v>
      </c>
      <c r="R828" s="58" t="s">
        <v>61</v>
      </c>
      <c r="S828" s="52" t="s">
        <v>61</v>
      </c>
      <c r="T828" s="58" t="s">
        <v>61</v>
      </c>
      <c r="U828" s="52" t="s">
        <v>61</v>
      </c>
      <c r="V828" s="58" t="s">
        <v>61</v>
      </c>
      <c r="W828" s="77" t="s">
        <v>61</v>
      </c>
      <c r="X828" s="133" t="s">
        <v>61</v>
      </c>
      <c r="Y828" s="77" t="s">
        <v>61</v>
      </c>
      <c r="Z828" s="133" t="s">
        <v>61</v>
      </c>
      <c r="AA828" s="77" t="s">
        <v>61</v>
      </c>
      <c r="AB828" s="133" t="s">
        <v>61</v>
      </c>
      <c r="AC828" t="s">
        <v>61</v>
      </c>
      <c r="AD828" s="52"/>
      <c r="AE828" s="58"/>
      <c r="AF828" s="58" t="s">
        <v>61</v>
      </c>
      <c r="AG828" s="58" t="s">
        <v>61</v>
      </c>
      <c r="AH828" s="1">
        <v>2022</v>
      </c>
      <c r="AK828" s="241" t="s">
        <v>150</v>
      </c>
    </row>
    <row r="829" spans="1:45" s="11" customFormat="1" hidden="1">
      <c r="A829" s="11" t="s">
        <v>585</v>
      </c>
      <c r="B829" s="12">
        <v>0</v>
      </c>
      <c r="C829" s="4">
        <v>2022</v>
      </c>
      <c r="D829" s="867" t="s">
        <v>168</v>
      </c>
      <c r="E829" s="96" t="s">
        <v>61</v>
      </c>
      <c r="F829" s="671" t="s">
        <v>61</v>
      </c>
      <c r="G829" s="96" t="s">
        <v>61</v>
      </c>
      <c r="H829" s="868" t="s">
        <v>169</v>
      </c>
      <c r="I829" s="55" t="s">
        <v>61</v>
      </c>
      <c r="J829" s="96" t="s">
        <v>61</v>
      </c>
      <c r="K829" s="96" t="s">
        <v>61</v>
      </c>
      <c r="L829" s="96" t="s">
        <v>61</v>
      </c>
      <c r="M829" s="869" t="s">
        <v>61</v>
      </c>
      <c r="N829" s="96" t="s">
        <v>61</v>
      </c>
      <c r="O829" s="870" t="s">
        <v>61</v>
      </c>
      <c r="P829" s="868" t="s">
        <v>61</v>
      </c>
      <c r="Q829" s="869" t="s">
        <v>61</v>
      </c>
      <c r="R829" s="95" t="s">
        <v>61</v>
      </c>
      <c r="S829" s="96" t="s">
        <v>61</v>
      </c>
      <c r="T829" s="95" t="s">
        <v>61</v>
      </c>
      <c r="U829" s="96" t="s">
        <v>61</v>
      </c>
      <c r="V829" s="95" t="s">
        <v>61</v>
      </c>
      <c r="W829" s="694" t="s">
        <v>61</v>
      </c>
      <c r="X829" s="674" t="s">
        <v>61</v>
      </c>
      <c r="Y829" s="694" t="s">
        <v>61</v>
      </c>
      <c r="Z829" s="674" t="s">
        <v>61</v>
      </c>
      <c r="AA829" s="694" t="s">
        <v>61</v>
      </c>
      <c r="AB829" s="674" t="s">
        <v>61</v>
      </c>
      <c r="AC829" s="11" t="s">
        <v>61</v>
      </c>
      <c r="AD829" s="96"/>
      <c r="AE829" s="95"/>
      <c r="AF829" s="95" t="s">
        <v>61</v>
      </c>
      <c r="AG829" s="95" t="s">
        <v>61</v>
      </c>
      <c r="AH829" s="12">
        <v>2023</v>
      </c>
      <c r="AI829" s="95"/>
      <c r="AJ829" s="95"/>
      <c r="AK829" s="868" t="s">
        <v>150</v>
      </c>
      <c r="AL829" s="12"/>
      <c r="AM829" s="12"/>
      <c r="AN829" s="12"/>
      <c r="AO829" s="12"/>
      <c r="AQ829" s="12"/>
      <c r="AS829" s="12"/>
    </row>
    <row r="830" spans="1:45" hidden="1">
      <c r="A830" s="52" t="s">
        <v>586</v>
      </c>
      <c r="B830" s="58">
        <v>0</v>
      </c>
      <c r="C830" s="51">
        <v>2016</v>
      </c>
      <c r="D830" s="240" t="s">
        <v>168</v>
      </c>
      <c r="E830" s="52" t="s">
        <v>61</v>
      </c>
      <c r="F830" s="442" t="s">
        <v>61</v>
      </c>
      <c r="G830" s="52" t="s">
        <v>61</v>
      </c>
      <c r="H830" s="241" t="s">
        <v>169</v>
      </c>
      <c r="I830" s="53" t="s">
        <v>61</v>
      </c>
      <c r="J830" s="52" t="s">
        <v>61</v>
      </c>
      <c r="K830" s="52" t="s">
        <v>61</v>
      </c>
      <c r="L830" s="52" t="s">
        <v>61</v>
      </c>
      <c r="M830" s="451" t="s">
        <v>61</v>
      </c>
      <c r="N830" s="52" t="s">
        <v>61</v>
      </c>
      <c r="O830" s="103" t="s">
        <v>61</v>
      </c>
      <c r="P830" s="241" t="s">
        <v>61</v>
      </c>
      <c r="Q830" s="451" t="s">
        <v>61</v>
      </c>
      <c r="R830" s="58" t="s">
        <v>61</v>
      </c>
      <c r="S830" s="52" t="s">
        <v>61</v>
      </c>
      <c r="T830" s="58" t="s">
        <v>61</v>
      </c>
      <c r="U830" s="52" t="s">
        <v>61</v>
      </c>
      <c r="V830" s="58" t="s">
        <v>61</v>
      </c>
      <c r="W830" s="77" t="s">
        <v>61</v>
      </c>
      <c r="X830" s="133" t="s">
        <v>61</v>
      </c>
      <c r="Y830" s="77" t="s">
        <v>61</v>
      </c>
      <c r="Z830" s="133" t="s">
        <v>61</v>
      </c>
      <c r="AA830" s="77" t="s">
        <v>61</v>
      </c>
      <c r="AB830" s="133" t="s">
        <v>61</v>
      </c>
      <c r="AC830" t="s">
        <v>61</v>
      </c>
      <c r="AD830" s="52"/>
      <c r="AE830" s="58"/>
      <c r="AF830" s="58" t="s">
        <v>61</v>
      </c>
      <c r="AG830" s="58" t="s">
        <v>61</v>
      </c>
      <c r="AH830" s="863">
        <v>2017</v>
      </c>
      <c r="AI830" s="58"/>
      <c r="AJ830" s="58"/>
      <c r="AK830" s="241" t="s">
        <v>150</v>
      </c>
    </row>
    <row r="831" spans="1:45" hidden="1">
      <c r="A831" s="52" t="s">
        <v>586</v>
      </c>
      <c r="B831" s="58">
        <v>0</v>
      </c>
      <c r="C831" s="51">
        <v>2017</v>
      </c>
      <c r="D831" s="240" t="s">
        <v>168</v>
      </c>
      <c r="E831" s="52" t="s">
        <v>61</v>
      </c>
      <c r="F831" s="442" t="s">
        <v>61</v>
      </c>
      <c r="G831" s="52" t="s">
        <v>61</v>
      </c>
      <c r="H831" s="241" t="s">
        <v>169</v>
      </c>
      <c r="I831" s="53" t="s">
        <v>61</v>
      </c>
      <c r="J831" s="52" t="s">
        <v>61</v>
      </c>
      <c r="K831" s="52" t="s">
        <v>61</v>
      </c>
      <c r="L831" s="52" t="s">
        <v>61</v>
      </c>
      <c r="M831" s="451" t="s">
        <v>61</v>
      </c>
      <c r="N831" s="52" t="s">
        <v>61</v>
      </c>
      <c r="O831" s="103" t="s">
        <v>61</v>
      </c>
      <c r="P831" s="241" t="s">
        <v>61</v>
      </c>
      <c r="Q831" s="451" t="s">
        <v>61</v>
      </c>
      <c r="R831" s="58" t="s">
        <v>61</v>
      </c>
      <c r="S831" s="52" t="s">
        <v>61</v>
      </c>
      <c r="T831" s="58" t="s">
        <v>61</v>
      </c>
      <c r="U831" s="52" t="s">
        <v>61</v>
      </c>
      <c r="V831" s="58" t="s">
        <v>61</v>
      </c>
      <c r="W831" s="77" t="s">
        <v>61</v>
      </c>
      <c r="X831" s="133" t="s">
        <v>61</v>
      </c>
      <c r="Y831" s="77" t="s">
        <v>61</v>
      </c>
      <c r="Z831" s="133" t="s">
        <v>61</v>
      </c>
      <c r="AA831" s="77" t="s">
        <v>61</v>
      </c>
      <c r="AB831" s="133" t="s">
        <v>61</v>
      </c>
      <c r="AC831" t="s">
        <v>61</v>
      </c>
      <c r="AD831" s="52"/>
      <c r="AE831" s="58"/>
      <c r="AF831" s="58" t="s">
        <v>61</v>
      </c>
      <c r="AG831" s="58" t="s">
        <v>61</v>
      </c>
      <c r="AH831" s="58">
        <v>2018</v>
      </c>
      <c r="AI831" s="58"/>
      <c r="AJ831" s="58"/>
      <c r="AK831" s="241" t="s">
        <v>150</v>
      </c>
    </row>
    <row r="832" spans="1:45" hidden="1">
      <c r="A832" s="52" t="s">
        <v>586</v>
      </c>
      <c r="B832" s="58">
        <v>0</v>
      </c>
      <c r="C832" s="51">
        <v>2018</v>
      </c>
      <c r="D832" s="240" t="s">
        <v>168</v>
      </c>
      <c r="E832" s="52" t="s">
        <v>61</v>
      </c>
      <c r="F832" s="442" t="s">
        <v>61</v>
      </c>
      <c r="G832" s="52" t="s">
        <v>61</v>
      </c>
      <c r="H832" s="241" t="s">
        <v>169</v>
      </c>
      <c r="I832" s="53" t="s">
        <v>61</v>
      </c>
      <c r="J832" s="52" t="s">
        <v>61</v>
      </c>
      <c r="K832" s="52" t="s">
        <v>61</v>
      </c>
      <c r="L832" s="52" t="s">
        <v>61</v>
      </c>
      <c r="M832" s="451" t="s">
        <v>61</v>
      </c>
      <c r="N832" s="52" t="s">
        <v>61</v>
      </c>
      <c r="O832" s="103" t="s">
        <v>61</v>
      </c>
      <c r="P832" s="241" t="s">
        <v>61</v>
      </c>
      <c r="Q832" s="451" t="s">
        <v>61</v>
      </c>
      <c r="R832" s="58" t="s">
        <v>61</v>
      </c>
      <c r="S832" s="52" t="s">
        <v>61</v>
      </c>
      <c r="T832" s="58" t="s">
        <v>61</v>
      </c>
      <c r="U832" s="52" t="s">
        <v>61</v>
      </c>
      <c r="V832" s="58" t="s">
        <v>61</v>
      </c>
      <c r="W832" s="77" t="s">
        <v>61</v>
      </c>
      <c r="X832" s="133" t="s">
        <v>61</v>
      </c>
      <c r="Y832" s="77" t="s">
        <v>61</v>
      </c>
      <c r="Z832" s="133" t="s">
        <v>61</v>
      </c>
      <c r="AA832" s="77" t="s">
        <v>61</v>
      </c>
      <c r="AB832" s="133" t="s">
        <v>61</v>
      </c>
      <c r="AC832" t="s">
        <v>61</v>
      </c>
      <c r="AD832" s="52"/>
      <c r="AE832" s="58"/>
      <c r="AF832" s="58" t="s">
        <v>61</v>
      </c>
      <c r="AG832" s="58" t="s">
        <v>61</v>
      </c>
      <c r="AH832" s="58">
        <v>2019</v>
      </c>
      <c r="AI832" s="58"/>
      <c r="AJ832" s="58"/>
      <c r="AK832" s="241" t="s">
        <v>150</v>
      </c>
    </row>
    <row r="833" spans="1:45" hidden="1">
      <c r="A833" s="52" t="s">
        <v>586</v>
      </c>
      <c r="B833" s="58">
        <v>0</v>
      </c>
      <c r="C833" s="51">
        <v>2019</v>
      </c>
      <c r="D833" s="240" t="s">
        <v>168</v>
      </c>
      <c r="E833" s="52" t="s">
        <v>61</v>
      </c>
      <c r="F833" s="442" t="s">
        <v>61</v>
      </c>
      <c r="G833" s="52" t="s">
        <v>61</v>
      </c>
      <c r="H833" s="241" t="s">
        <v>169</v>
      </c>
      <c r="I833" s="53" t="s">
        <v>61</v>
      </c>
      <c r="J833" s="52" t="s">
        <v>61</v>
      </c>
      <c r="K833" s="52" t="s">
        <v>61</v>
      </c>
      <c r="L833" s="52" t="s">
        <v>61</v>
      </c>
      <c r="M833" s="451" t="s">
        <v>61</v>
      </c>
      <c r="N833" s="52" t="s">
        <v>61</v>
      </c>
      <c r="O833" s="103" t="s">
        <v>61</v>
      </c>
      <c r="P833" s="241" t="s">
        <v>61</v>
      </c>
      <c r="Q833" s="451" t="s">
        <v>61</v>
      </c>
      <c r="R833" s="58" t="s">
        <v>61</v>
      </c>
      <c r="S833" s="52" t="s">
        <v>61</v>
      </c>
      <c r="T833" s="58" t="s">
        <v>61</v>
      </c>
      <c r="U833" s="52" t="s">
        <v>61</v>
      </c>
      <c r="V833" s="58" t="s">
        <v>61</v>
      </c>
      <c r="W833" s="77" t="s">
        <v>61</v>
      </c>
      <c r="X833" s="133" t="s">
        <v>61</v>
      </c>
      <c r="Y833" s="77" t="s">
        <v>61</v>
      </c>
      <c r="Z833" s="133" t="s">
        <v>61</v>
      </c>
      <c r="AA833" s="77" t="s">
        <v>61</v>
      </c>
      <c r="AB833" s="133" t="s">
        <v>61</v>
      </c>
      <c r="AC833" t="s">
        <v>61</v>
      </c>
      <c r="AD833" s="52"/>
      <c r="AE833" s="58"/>
      <c r="AF833" s="58" t="s">
        <v>61</v>
      </c>
      <c r="AG833" s="58" t="s">
        <v>61</v>
      </c>
      <c r="AH833" s="58">
        <v>2020</v>
      </c>
      <c r="AI833" s="58"/>
      <c r="AJ833" s="58"/>
      <c r="AK833" s="241" t="s">
        <v>150</v>
      </c>
    </row>
    <row r="834" spans="1:45" hidden="1">
      <c r="A834" t="s">
        <v>586</v>
      </c>
      <c r="B834" s="1">
        <v>0</v>
      </c>
      <c r="C834" s="5">
        <v>2020</v>
      </c>
      <c r="D834" s="240" t="s">
        <v>168</v>
      </c>
      <c r="E834" s="52" t="s">
        <v>61</v>
      </c>
      <c r="F834" s="442" t="s">
        <v>61</v>
      </c>
      <c r="G834" s="52" t="s">
        <v>61</v>
      </c>
      <c r="H834" s="241" t="s">
        <v>169</v>
      </c>
      <c r="I834" s="53" t="s">
        <v>61</v>
      </c>
      <c r="J834" s="52" t="s">
        <v>61</v>
      </c>
      <c r="K834" s="52" t="s">
        <v>61</v>
      </c>
      <c r="L834" s="52" t="s">
        <v>61</v>
      </c>
      <c r="M834" s="451" t="s">
        <v>61</v>
      </c>
      <c r="N834" s="52" t="s">
        <v>61</v>
      </c>
      <c r="O834" s="103" t="s">
        <v>61</v>
      </c>
      <c r="P834" s="241" t="s">
        <v>61</v>
      </c>
      <c r="Q834" s="451" t="s">
        <v>61</v>
      </c>
      <c r="R834" s="58" t="s">
        <v>61</v>
      </c>
      <c r="S834" s="52" t="s">
        <v>61</v>
      </c>
      <c r="T834" s="58" t="s">
        <v>61</v>
      </c>
      <c r="U834" s="52" t="s">
        <v>61</v>
      </c>
      <c r="V834" s="58" t="s">
        <v>61</v>
      </c>
      <c r="W834" s="77" t="s">
        <v>61</v>
      </c>
      <c r="X834" s="133" t="s">
        <v>61</v>
      </c>
      <c r="Y834" s="77" t="s">
        <v>61</v>
      </c>
      <c r="Z834" s="133" t="s">
        <v>61</v>
      </c>
      <c r="AA834" s="77" t="s">
        <v>61</v>
      </c>
      <c r="AB834" s="133" t="s">
        <v>61</v>
      </c>
      <c r="AC834" t="s">
        <v>61</v>
      </c>
      <c r="AD834" s="52"/>
      <c r="AE834" s="58"/>
      <c r="AF834" s="58" t="s">
        <v>61</v>
      </c>
      <c r="AG834" s="58" t="s">
        <v>61</v>
      </c>
      <c r="AH834" s="1">
        <v>2021</v>
      </c>
      <c r="AK834" s="241" t="s">
        <v>150</v>
      </c>
    </row>
    <row r="835" spans="1:45" hidden="1">
      <c r="A835" s="52" t="s">
        <v>586</v>
      </c>
      <c r="B835" s="58">
        <v>0</v>
      </c>
      <c r="C835" s="51">
        <v>2021</v>
      </c>
      <c r="D835" s="240" t="s">
        <v>168</v>
      </c>
      <c r="E835" s="52" t="s">
        <v>61</v>
      </c>
      <c r="F835" s="442" t="s">
        <v>61</v>
      </c>
      <c r="G835" s="52" t="s">
        <v>61</v>
      </c>
      <c r="H835" s="241" t="s">
        <v>169</v>
      </c>
      <c r="I835" s="53" t="s">
        <v>61</v>
      </c>
      <c r="J835" s="52" t="s">
        <v>61</v>
      </c>
      <c r="K835" s="52" t="s">
        <v>61</v>
      </c>
      <c r="L835" s="52" t="s">
        <v>61</v>
      </c>
      <c r="M835" s="451" t="s">
        <v>61</v>
      </c>
      <c r="N835" s="52" t="s">
        <v>61</v>
      </c>
      <c r="O835" s="103" t="s">
        <v>61</v>
      </c>
      <c r="P835" s="241" t="s">
        <v>61</v>
      </c>
      <c r="Q835" s="451" t="s">
        <v>61</v>
      </c>
      <c r="R835" s="58" t="s">
        <v>61</v>
      </c>
      <c r="S835" s="52" t="s">
        <v>61</v>
      </c>
      <c r="T835" s="58" t="s">
        <v>61</v>
      </c>
      <c r="U835" s="52" t="s">
        <v>61</v>
      </c>
      <c r="V835" s="58" t="s">
        <v>61</v>
      </c>
      <c r="W835" s="77" t="s">
        <v>61</v>
      </c>
      <c r="X835" s="133" t="s">
        <v>61</v>
      </c>
      <c r="Y835" s="77" t="s">
        <v>61</v>
      </c>
      <c r="Z835" s="133" t="s">
        <v>61</v>
      </c>
      <c r="AA835" s="77" t="s">
        <v>61</v>
      </c>
      <c r="AB835" s="133" t="s">
        <v>61</v>
      </c>
      <c r="AC835" t="s">
        <v>61</v>
      </c>
      <c r="AD835" s="52"/>
      <c r="AE835" s="58"/>
      <c r="AF835" s="58" t="s">
        <v>61</v>
      </c>
      <c r="AG835" s="58" t="s">
        <v>61</v>
      </c>
      <c r="AH835" s="58">
        <v>2022</v>
      </c>
      <c r="AI835" s="58"/>
      <c r="AJ835" s="58"/>
      <c r="AK835" s="241" t="s">
        <v>150</v>
      </c>
    </row>
    <row r="836" spans="1:45" s="11" customFormat="1" hidden="1">
      <c r="A836" s="11" t="s">
        <v>586</v>
      </c>
      <c r="B836" s="12">
        <v>0</v>
      </c>
      <c r="C836" s="4">
        <v>2022</v>
      </c>
      <c r="D836" s="867" t="s">
        <v>168</v>
      </c>
      <c r="E836" s="96" t="s">
        <v>61</v>
      </c>
      <c r="F836" s="671" t="s">
        <v>61</v>
      </c>
      <c r="G836" s="96" t="s">
        <v>61</v>
      </c>
      <c r="H836" s="868" t="s">
        <v>169</v>
      </c>
      <c r="I836" s="55" t="s">
        <v>61</v>
      </c>
      <c r="J836" s="96" t="s">
        <v>61</v>
      </c>
      <c r="K836" s="96" t="s">
        <v>61</v>
      </c>
      <c r="L836" s="96" t="s">
        <v>61</v>
      </c>
      <c r="M836" s="869" t="s">
        <v>61</v>
      </c>
      <c r="N836" s="96" t="s">
        <v>61</v>
      </c>
      <c r="O836" s="870" t="s">
        <v>61</v>
      </c>
      <c r="P836" s="868" t="s">
        <v>61</v>
      </c>
      <c r="Q836" s="869" t="s">
        <v>61</v>
      </c>
      <c r="R836" s="95" t="s">
        <v>61</v>
      </c>
      <c r="S836" s="96" t="s">
        <v>61</v>
      </c>
      <c r="T836" s="95" t="s">
        <v>61</v>
      </c>
      <c r="U836" s="96" t="s">
        <v>61</v>
      </c>
      <c r="V836" s="95" t="s">
        <v>61</v>
      </c>
      <c r="W836" s="694" t="s">
        <v>61</v>
      </c>
      <c r="X836" s="674" t="s">
        <v>61</v>
      </c>
      <c r="Y836" s="694" t="s">
        <v>61</v>
      </c>
      <c r="Z836" s="674" t="s">
        <v>61</v>
      </c>
      <c r="AA836" s="694" t="s">
        <v>61</v>
      </c>
      <c r="AB836" s="674" t="s">
        <v>61</v>
      </c>
      <c r="AC836" s="11" t="s">
        <v>61</v>
      </c>
      <c r="AD836" s="96"/>
      <c r="AE836" s="95"/>
      <c r="AF836" s="95" t="s">
        <v>61</v>
      </c>
      <c r="AG836" s="95" t="s">
        <v>61</v>
      </c>
      <c r="AH836" s="12">
        <v>2023</v>
      </c>
      <c r="AI836" s="95"/>
      <c r="AJ836" s="95"/>
      <c r="AK836" s="868" t="s">
        <v>150</v>
      </c>
      <c r="AL836" s="12"/>
      <c r="AM836" s="12"/>
      <c r="AN836" s="12"/>
      <c r="AO836" s="12"/>
      <c r="AQ836" s="12"/>
      <c r="AS836" s="12"/>
    </row>
    <row r="837" spans="1:45" hidden="1">
      <c r="A837" s="52" t="s">
        <v>42</v>
      </c>
      <c r="B837" s="58" t="s">
        <v>116</v>
      </c>
      <c r="C837" s="51">
        <v>2016</v>
      </c>
      <c r="D837" s="240" t="s">
        <v>142</v>
      </c>
      <c r="E837" s="52" t="s">
        <v>142</v>
      </c>
      <c r="F837" s="442" t="s">
        <v>168</v>
      </c>
      <c r="G837" s="52" t="s">
        <v>143</v>
      </c>
      <c r="H837" s="241" t="s">
        <v>304</v>
      </c>
      <c r="I837" s="53" t="s">
        <v>226</v>
      </c>
      <c r="J837" s="52"/>
      <c r="K837" s="52"/>
      <c r="L837" s="158">
        <v>42675</v>
      </c>
      <c r="M837" s="73">
        <v>15589485</v>
      </c>
      <c r="N837" s="60">
        <v>11907105</v>
      </c>
      <c r="O837" s="61">
        <v>0.76</v>
      </c>
      <c r="P837" s="241" t="s">
        <v>399</v>
      </c>
      <c r="Q837" s="73">
        <v>345049</v>
      </c>
      <c r="R837" s="63">
        <v>2.8978412468857878E-2</v>
      </c>
      <c r="S837" s="73">
        <v>9416177</v>
      </c>
      <c r="T837" s="63">
        <v>0.79080322210982434</v>
      </c>
      <c r="U837" s="73">
        <v>2145879</v>
      </c>
      <c r="V837" s="63">
        <v>0.18021836542131778</v>
      </c>
      <c r="W837" s="77">
        <v>345049</v>
      </c>
      <c r="X837" s="133">
        <v>2.8978412468857878E-2</v>
      </c>
      <c r="Y837" s="77">
        <v>0</v>
      </c>
      <c r="Z837" s="133">
        <v>0</v>
      </c>
      <c r="AA837" s="77">
        <v>0</v>
      </c>
      <c r="AB837" s="133">
        <v>0</v>
      </c>
      <c r="AC837" t="s">
        <v>161</v>
      </c>
      <c r="AD837" s="52"/>
      <c r="AE837" s="58"/>
      <c r="AF837" s="58"/>
      <c r="AG837" s="63"/>
      <c r="AH837" s="863">
        <v>2017</v>
      </c>
      <c r="AI837" s="58"/>
      <c r="AJ837" s="58"/>
      <c r="AK837" s="241" t="s">
        <v>150</v>
      </c>
      <c r="AL837" s="1">
        <v>1</v>
      </c>
      <c r="AM837" s="1">
        <f>VLOOKUP(A837,'CH1 graphs'!$G$1:$H$49,2,FALSE)</f>
        <v>1</v>
      </c>
      <c r="AN837" s="1">
        <f>VLOOKUP(A837,'CH1 graphs'!$K$2:$L$23,2,FALSE)</f>
        <v>1</v>
      </c>
    </row>
    <row r="838" spans="1:45" hidden="1">
      <c r="A838" s="52" t="s">
        <v>42</v>
      </c>
      <c r="B838" s="58" t="s">
        <v>116</v>
      </c>
      <c r="C838" s="51">
        <v>2017</v>
      </c>
      <c r="D838" s="240" t="s">
        <v>142</v>
      </c>
      <c r="E838" s="52" t="s">
        <v>142</v>
      </c>
      <c r="F838" s="442" t="s">
        <v>168</v>
      </c>
      <c r="G838" s="52" t="s">
        <v>204</v>
      </c>
      <c r="H838" s="241" t="s">
        <v>205</v>
      </c>
      <c r="I838" s="53" t="s">
        <v>226</v>
      </c>
      <c r="J838" s="52"/>
      <c r="K838" s="52"/>
      <c r="L838" s="158">
        <v>42795</v>
      </c>
      <c r="M838" s="73">
        <v>14977000</v>
      </c>
      <c r="N838" s="60">
        <v>12392042</v>
      </c>
      <c r="O838" s="61">
        <v>0.83</v>
      </c>
      <c r="P838" s="241" t="s">
        <v>284</v>
      </c>
      <c r="Q838" s="73">
        <v>829193</v>
      </c>
      <c r="R838" s="63">
        <v>6.691334648478435E-2</v>
      </c>
      <c r="S838" s="73">
        <v>7952190</v>
      </c>
      <c r="T838" s="63">
        <v>0.64171748288135244</v>
      </c>
      <c r="U838" s="73">
        <v>3610659</v>
      </c>
      <c r="V838" s="63">
        <v>0.29136917063386325</v>
      </c>
      <c r="W838" s="77">
        <v>809665</v>
      </c>
      <c r="X838" s="133">
        <v>6.5337496435212208E-2</v>
      </c>
      <c r="Y838" s="77">
        <v>19528</v>
      </c>
      <c r="Z838" s="133">
        <v>1.5758500495721367E-3</v>
      </c>
      <c r="AA838" s="77">
        <v>0</v>
      </c>
      <c r="AB838" s="133">
        <v>0</v>
      </c>
      <c r="AC838" t="s">
        <v>161</v>
      </c>
      <c r="AD838" s="52"/>
      <c r="AE838" s="58"/>
      <c r="AF838" s="58"/>
      <c r="AG838" s="63"/>
      <c r="AH838" s="58">
        <v>2018</v>
      </c>
      <c r="AI838" s="58"/>
      <c r="AJ838" s="58"/>
      <c r="AK838" s="241" t="s">
        <v>150</v>
      </c>
      <c r="AL838" s="1">
        <v>1</v>
      </c>
      <c r="AM838" s="1">
        <f>VLOOKUP(A838,'CH1 graphs'!$G$1:$H$49,2,FALSE)</f>
        <v>1</v>
      </c>
      <c r="AN838" s="1">
        <f>VLOOKUP(A838,'CH1 graphs'!$K$2:$L$23,2,FALSE)</f>
        <v>1</v>
      </c>
    </row>
    <row r="839" spans="1:45" hidden="1">
      <c r="A839" s="52" t="s">
        <v>42</v>
      </c>
      <c r="B839" s="58" t="s">
        <v>116</v>
      </c>
      <c r="C839" s="51">
        <v>2018</v>
      </c>
      <c r="D839" s="240" t="s">
        <v>142</v>
      </c>
      <c r="E839" s="52" t="s">
        <v>142</v>
      </c>
      <c r="F839" s="442" t="s">
        <v>168</v>
      </c>
      <c r="G839" s="52" t="s">
        <v>143</v>
      </c>
      <c r="H839" s="241" t="s">
        <v>144</v>
      </c>
      <c r="I839" s="53" t="s">
        <v>226</v>
      </c>
      <c r="J839" s="52"/>
      <c r="K839" s="52"/>
      <c r="L839" s="52"/>
      <c r="M839" s="437">
        <v>16198267</v>
      </c>
      <c r="N839" s="60">
        <v>12531179</v>
      </c>
      <c r="O839" s="61">
        <v>0.77</v>
      </c>
      <c r="P839" s="241" t="s">
        <v>258</v>
      </c>
      <c r="Q839" s="73">
        <v>751130</v>
      </c>
      <c r="R839" s="63">
        <v>5.9940888243636137E-2</v>
      </c>
      <c r="S839" s="73">
        <v>8577253</v>
      </c>
      <c r="T839" s="63">
        <v>0.6844729454427233</v>
      </c>
      <c r="U839" s="73">
        <v>3202796</v>
      </c>
      <c r="V839" s="63">
        <v>0.25558616631364056</v>
      </c>
      <c r="W839" s="77">
        <v>721274</v>
      </c>
      <c r="X839" s="133">
        <v>5.7558351053799486E-2</v>
      </c>
      <c r="Y839" s="77">
        <v>29856</v>
      </c>
      <c r="Z839" s="133">
        <v>2.3825371898366465E-3</v>
      </c>
      <c r="AA839" s="77">
        <v>0</v>
      </c>
      <c r="AB839" s="133">
        <v>0</v>
      </c>
      <c r="AC839" t="s">
        <v>185</v>
      </c>
      <c r="AD839" s="442"/>
      <c r="AE839" s="241"/>
      <c r="AF839" s="58"/>
      <c r="AG839" s="63"/>
      <c r="AH839" s="58">
        <v>2019</v>
      </c>
      <c r="AI839" s="58"/>
      <c r="AJ839" s="58"/>
      <c r="AK839" s="241" t="s">
        <v>150</v>
      </c>
      <c r="AL839" s="1">
        <v>1</v>
      </c>
      <c r="AM839" s="1">
        <f>VLOOKUP(A839,'CH1 graphs'!$G$1:$H$49,2,FALSE)</f>
        <v>1</v>
      </c>
      <c r="AN839" s="1">
        <f>VLOOKUP(A839,'CH1 graphs'!$K$2:$L$23,2,FALSE)</f>
        <v>1</v>
      </c>
    </row>
    <row r="840" spans="1:45" hidden="1">
      <c r="A840" s="52" t="s">
        <v>42</v>
      </c>
      <c r="B840" s="58" t="s">
        <v>116</v>
      </c>
      <c r="C840" s="51">
        <v>2019</v>
      </c>
      <c r="D840" s="240" t="s">
        <v>142</v>
      </c>
      <c r="E840" s="52" t="s">
        <v>142</v>
      </c>
      <c r="F840" s="442" t="s">
        <v>168</v>
      </c>
      <c r="G840" s="52" t="s">
        <v>143</v>
      </c>
      <c r="H840" s="241" t="s">
        <v>144</v>
      </c>
      <c r="I840" s="53" t="s">
        <v>226</v>
      </c>
      <c r="J840" s="52"/>
      <c r="K840" s="52"/>
      <c r="L840" s="52"/>
      <c r="M840" s="73">
        <v>16239276.543209877</v>
      </c>
      <c r="N840" s="60">
        <v>13153814</v>
      </c>
      <c r="O840" s="61">
        <f>N840/M840</f>
        <v>0.80999999999999994</v>
      </c>
      <c r="P840" s="241" t="s">
        <v>259</v>
      </c>
      <c r="Q840" s="73">
        <v>359645.75</v>
      </c>
      <c r="R840" s="63">
        <v>0.03</v>
      </c>
      <c r="S840" s="73">
        <v>10987773.25</v>
      </c>
      <c r="T840" s="63">
        <v>0.83532983285304174</v>
      </c>
      <c r="U840" s="73">
        <v>1806395</v>
      </c>
      <c r="V840" s="63">
        <v>0.13732861054596029</v>
      </c>
      <c r="W840" s="77">
        <v>348021</v>
      </c>
      <c r="X840" s="133">
        <v>2.6457801516731192E-2</v>
      </c>
      <c r="Y840" s="77">
        <v>11624.75</v>
      </c>
      <c r="Z840" s="133">
        <v>0</v>
      </c>
      <c r="AA840" s="77">
        <v>0</v>
      </c>
      <c r="AB840" s="133">
        <v>0</v>
      </c>
      <c r="AC840" t="s">
        <v>185</v>
      </c>
      <c r="AD840" s="442"/>
      <c r="AE840" s="241"/>
      <c r="AF840" s="58"/>
      <c r="AG840" s="63"/>
      <c r="AH840" s="58">
        <v>2020</v>
      </c>
      <c r="AI840" s="58"/>
      <c r="AJ840" s="58"/>
      <c r="AK840" s="241" t="s">
        <v>150</v>
      </c>
      <c r="AL840" s="1">
        <v>1</v>
      </c>
      <c r="AM840" s="1">
        <f>VLOOKUP(A840,'CH1 graphs'!$G$1:$H$49,2,FALSE)</f>
        <v>1</v>
      </c>
      <c r="AN840" s="1">
        <f>VLOOKUP(A840,'CH1 graphs'!$K$2:$L$23,2,FALSE)</f>
        <v>1</v>
      </c>
    </row>
    <row r="841" spans="1:45" hidden="1">
      <c r="A841" s="52" t="s">
        <v>42</v>
      </c>
      <c r="B841" s="58" t="s">
        <v>116</v>
      </c>
      <c r="C841" s="51">
        <v>2020</v>
      </c>
      <c r="D841" s="240" t="s">
        <v>142</v>
      </c>
      <c r="E841" s="52" t="s">
        <v>142</v>
      </c>
      <c r="F841" s="442" t="s">
        <v>168</v>
      </c>
      <c r="G841" s="52" t="s">
        <v>143</v>
      </c>
      <c r="H841" s="241" t="s">
        <v>144</v>
      </c>
      <c r="I841" s="53" t="s">
        <v>226</v>
      </c>
      <c r="J841" s="52"/>
      <c r="K841" s="52"/>
      <c r="L841" s="158">
        <v>43891</v>
      </c>
      <c r="M841" s="73">
        <v>16705589</v>
      </c>
      <c r="N841" s="59">
        <v>16705590</v>
      </c>
      <c r="O841" s="61">
        <v>1</v>
      </c>
      <c r="P841" s="241" t="s">
        <v>260</v>
      </c>
      <c r="Q841" s="73">
        <v>766725.2699999999</v>
      </c>
      <c r="R841" s="63">
        <v>4.589632991112555E-2</v>
      </c>
      <c r="S841" s="73">
        <v>12468577.27</v>
      </c>
      <c r="T841" s="63">
        <v>0.74637156005863903</v>
      </c>
      <c r="U841" s="73">
        <v>3470287.4600000004</v>
      </c>
      <c r="V841" s="63">
        <v>0.20773211003023542</v>
      </c>
      <c r="W841" s="77">
        <v>757851.25999999989</v>
      </c>
      <c r="X841" s="133">
        <v>4.5365129875688311E-2</v>
      </c>
      <c r="Y841" s="77">
        <v>8874.0099999999984</v>
      </c>
      <c r="Z841" s="133">
        <v>5.3120003543723974E-4</v>
      </c>
      <c r="AA841" s="77">
        <v>0</v>
      </c>
      <c r="AB841" s="133">
        <v>0</v>
      </c>
      <c r="AC841" t="s">
        <v>185</v>
      </c>
      <c r="AD841" s="442"/>
      <c r="AE841" s="241"/>
      <c r="AF841" s="58" t="s">
        <v>149</v>
      </c>
      <c r="AG841" s="58"/>
      <c r="AH841" s="58">
        <v>2021</v>
      </c>
      <c r="AI841" s="58"/>
      <c r="AJ841" s="58"/>
      <c r="AK841" s="241" t="s">
        <v>150</v>
      </c>
      <c r="AL841" s="1">
        <v>1</v>
      </c>
      <c r="AM841" s="1">
        <f>VLOOKUP(A841,'CH1 graphs'!$G$1:$H$49,2,FALSE)</f>
        <v>1</v>
      </c>
      <c r="AN841" s="1">
        <f>VLOOKUP(A841,'CH1 graphs'!$K$2:$L$23,2,FALSE)</f>
        <v>1</v>
      </c>
    </row>
    <row r="842" spans="1:45" hidden="1">
      <c r="A842" s="52" t="s">
        <v>42</v>
      </c>
      <c r="B842" s="58" t="s">
        <v>116</v>
      </c>
      <c r="C842" s="51">
        <v>2021</v>
      </c>
      <c r="D842" s="240" t="s">
        <v>142</v>
      </c>
      <c r="E842" s="52" t="s">
        <v>142</v>
      </c>
      <c r="F842" s="442" t="s">
        <v>168</v>
      </c>
      <c r="G842" s="52" t="s">
        <v>143</v>
      </c>
      <c r="H842" s="241" t="s">
        <v>322</v>
      </c>
      <c r="I842" s="53" t="s">
        <v>226</v>
      </c>
      <c r="J842" s="52"/>
      <c r="K842" s="52"/>
      <c r="L842" s="52"/>
      <c r="M842" s="73">
        <v>17082773</v>
      </c>
      <c r="N842" s="60">
        <v>17215426</v>
      </c>
      <c r="O842" s="807">
        <v>1.0077653083606508</v>
      </c>
      <c r="P842" s="241" t="s">
        <v>287</v>
      </c>
      <c r="Q842" s="73">
        <v>488048</v>
      </c>
      <c r="R842" s="63">
        <v>0.03</v>
      </c>
      <c r="S842" s="73">
        <v>13597338</v>
      </c>
      <c r="T842" s="63">
        <v>0.78983453560777406</v>
      </c>
      <c r="U842" s="73">
        <v>3130040</v>
      </c>
      <c r="V842" s="63">
        <v>0.18</v>
      </c>
      <c r="W842" s="77">
        <v>481554</v>
      </c>
      <c r="X842" s="133">
        <v>0.03</v>
      </c>
      <c r="Y842" s="77">
        <v>6494</v>
      </c>
      <c r="Z842" s="133">
        <v>4.0000000000000002E-4</v>
      </c>
      <c r="AA842" s="77">
        <v>0</v>
      </c>
      <c r="AB842" s="133">
        <v>0</v>
      </c>
      <c r="AC842" t="s">
        <v>161</v>
      </c>
      <c r="AD842" s="442"/>
      <c r="AE842" s="241"/>
      <c r="AF842" s="58"/>
      <c r="AG842" s="58"/>
      <c r="AH842" s="58">
        <v>2022</v>
      </c>
      <c r="AI842" s="58"/>
      <c r="AJ842" s="58"/>
      <c r="AK842" s="241" t="s">
        <v>150</v>
      </c>
      <c r="AL842" s="1">
        <v>1</v>
      </c>
      <c r="AM842" s="1">
        <f>VLOOKUP(A842,'CH1 graphs'!$G$1:$H$49,2,FALSE)</f>
        <v>1</v>
      </c>
      <c r="AN842" s="1">
        <f>VLOOKUP(A842,'CH1 graphs'!$K$2:$L$23,2,FALSE)</f>
        <v>1</v>
      </c>
      <c r="AQ842" s="42"/>
    </row>
    <row r="843" spans="1:45" hidden="1">
      <c r="A843" s="52" t="s">
        <v>42</v>
      </c>
      <c r="B843" s="58" t="s">
        <v>116</v>
      </c>
      <c r="C843" s="51">
        <v>2022</v>
      </c>
      <c r="D843" s="240" t="s">
        <v>142</v>
      </c>
      <c r="E843" s="52" t="s">
        <v>142</v>
      </c>
      <c r="F843" s="442" t="s">
        <v>168</v>
      </c>
      <c r="G843" s="52" t="s">
        <v>143</v>
      </c>
      <c r="H843" s="241" t="s">
        <v>157</v>
      </c>
      <c r="I843" s="53" t="s">
        <v>226</v>
      </c>
      <c r="J843" s="73"/>
      <c r="K843" s="233"/>
      <c r="L843" s="52"/>
      <c r="M843" s="73">
        <v>17257945</v>
      </c>
      <c r="N843" s="60">
        <v>17738771</v>
      </c>
      <c r="O843" s="61">
        <v>1</v>
      </c>
      <c r="P843" s="241" t="s">
        <v>262</v>
      </c>
      <c r="Q843" s="73">
        <v>881276</v>
      </c>
      <c r="R843" s="63">
        <v>4.96807811544554E-2</v>
      </c>
      <c r="S843" s="73">
        <v>12913551</v>
      </c>
      <c r="T843" s="63">
        <v>0.72798453737296687</v>
      </c>
      <c r="U843" s="73">
        <v>3943944</v>
      </c>
      <c r="V843" s="63">
        <v>0.22233468147257779</v>
      </c>
      <c r="W843" s="77">
        <v>872421</v>
      </c>
      <c r="X843" s="133">
        <v>4.9181592118191279E-2</v>
      </c>
      <c r="Y843" s="77">
        <v>8855</v>
      </c>
      <c r="Z843" s="133">
        <v>4.9918903626412455E-4</v>
      </c>
      <c r="AA843" s="77">
        <v>0</v>
      </c>
      <c r="AB843" s="133">
        <v>0</v>
      </c>
      <c r="AC843" t="s">
        <v>161</v>
      </c>
      <c r="AD843" s="52"/>
      <c r="AE843" s="58"/>
      <c r="AF843" s="58"/>
      <c r="AH843" s="58">
        <v>2023</v>
      </c>
      <c r="AI843" s="58"/>
      <c r="AJ843" s="58"/>
      <c r="AK843" s="241" t="s">
        <v>150</v>
      </c>
      <c r="AL843" s="1">
        <v>1</v>
      </c>
      <c r="AM843" s="1">
        <f>VLOOKUP(A843,'CH1 graphs'!$G$1:$H$49,2,FALSE)</f>
        <v>1</v>
      </c>
      <c r="AN843" s="1">
        <f>VLOOKUP(A843,'CH1 graphs'!$K$2:$L$23,2,FALSE)</f>
        <v>1</v>
      </c>
      <c r="AP843" s="330">
        <f>Q843-Q842</f>
        <v>393228</v>
      </c>
      <c r="AQ843" s="42">
        <f>(Q843-Q842)/Q842</f>
        <v>0.80571583122971513</v>
      </c>
      <c r="AR843">
        <f>Y843-Y842</f>
        <v>2361</v>
      </c>
      <c r="AS843" s="1">
        <f>AR843/Y842</f>
        <v>0.36356636895595934</v>
      </c>
    </row>
    <row r="844" spans="1:45" s="11" customFormat="1" hidden="1">
      <c r="A844" s="96" t="s">
        <v>42</v>
      </c>
      <c r="B844" s="95" t="s">
        <v>116</v>
      </c>
      <c r="C844" s="47">
        <v>2023</v>
      </c>
      <c r="D844" s="867" t="s">
        <v>142</v>
      </c>
      <c r="E844" s="197" t="s">
        <v>142</v>
      </c>
      <c r="F844" s="671" t="s">
        <v>168</v>
      </c>
      <c r="G844" s="96" t="s">
        <v>143</v>
      </c>
      <c r="H844" s="868" t="s">
        <v>157</v>
      </c>
      <c r="I844" s="55" t="s">
        <v>226</v>
      </c>
      <c r="J844" s="419"/>
      <c r="K844" s="96"/>
      <c r="L844" s="96"/>
      <c r="M844" s="419">
        <v>18275717</v>
      </c>
      <c r="N844" s="419">
        <v>18275717</v>
      </c>
      <c r="O844" s="97">
        <v>1</v>
      </c>
      <c r="P844" s="868" t="s">
        <v>271</v>
      </c>
      <c r="Q844" s="419">
        <v>1417234.88</v>
      </c>
      <c r="R844" s="148">
        <v>7.7547429739692281E-2</v>
      </c>
      <c r="S844" s="419">
        <v>10951303.5</v>
      </c>
      <c r="T844" s="148">
        <v>0.59922702348695811</v>
      </c>
      <c r="U844" s="419">
        <v>5907178.620000001</v>
      </c>
      <c r="V844" s="148">
        <v>0.32322554677334964</v>
      </c>
      <c r="W844" s="694">
        <v>1330335.02</v>
      </c>
      <c r="X844" s="674">
        <v>7.2792493996268387E-2</v>
      </c>
      <c r="Y844" s="694">
        <v>86899.86</v>
      </c>
      <c r="Z844" s="674">
        <v>4.7549357434239102E-3</v>
      </c>
      <c r="AA844" s="694">
        <v>0</v>
      </c>
      <c r="AB844" s="674">
        <v>0</v>
      </c>
      <c r="AC844" s="11" t="s">
        <v>161</v>
      </c>
      <c r="AD844" s="96"/>
      <c r="AE844" s="95"/>
      <c r="AF844" s="95" t="s">
        <v>149</v>
      </c>
      <c r="AG844" s="12"/>
      <c r="AH844" s="95">
        <v>2023</v>
      </c>
      <c r="AI844" s="95"/>
      <c r="AJ844" s="95"/>
      <c r="AK844" s="868" t="s">
        <v>165</v>
      </c>
      <c r="AL844" s="12">
        <v>1</v>
      </c>
      <c r="AM844" s="12">
        <f>VLOOKUP(A844,'CH1 graphs'!$G$1:$H$49,2,FALSE)</f>
        <v>1</v>
      </c>
      <c r="AN844" s="12">
        <f>VLOOKUP(A844,'CH1 graphs'!$K$2:$L$23,2,FALSE)</f>
        <v>1</v>
      </c>
      <c r="AO844" s="12"/>
      <c r="AQ844" s="12"/>
      <c r="AS844" s="12"/>
    </row>
    <row r="845" spans="1:45" hidden="1">
      <c r="A845" s="52" t="s">
        <v>587</v>
      </c>
      <c r="B845" s="58" t="s">
        <v>167</v>
      </c>
      <c r="C845" s="51">
        <v>2016</v>
      </c>
      <c r="D845" s="240" t="s">
        <v>168</v>
      </c>
      <c r="E845" s="52" t="s">
        <v>61</v>
      </c>
      <c r="F845" s="442" t="s">
        <v>61</v>
      </c>
      <c r="G845" s="52" t="s">
        <v>61</v>
      </c>
      <c r="H845" s="241" t="s">
        <v>169</v>
      </c>
      <c r="I845" s="53" t="s">
        <v>61</v>
      </c>
      <c r="J845" s="52" t="s">
        <v>61</v>
      </c>
      <c r="K845" s="52" t="s">
        <v>61</v>
      </c>
      <c r="L845" s="52" t="s">
        <v>61</v>
      </c>
      <c r="M845" s="451" t="s">
        <v>61</v>
      </c>
      <c r="N845" s="52" t="s">
        <v>61</v>
      </c>
      <c r="O845" s="103" t="s">
        <v>61</v>
      </c>
      <c r="P845" s="241" t="s">
        <v>61</v>
      </c>
      <c r="Q845" s="451" t="s">
        <v>61</v>
      </c>
      <c r="R845" s="58" t="s">
        <v>61</v>
      </c>
      <c r="S845" s="52" t="s">
        <v>61</v>
      </c>
      <c r="T845" s="58" t="s">
        <v>61</v>
      </c>
      <c r="U845" s="52" t="s">
        <v>61</v>
      </c>
      <c r="V845" s="58" t="s">
        <v>61</v>
      </c>
      <c r="W845" s="77" t="s">
        <v>61</v>
      </c>
      <c r="X845" s="133" t="s">
        <v>61</v>
      </c>
      <c r="Y845" s="77" t="s">
        <v>61</v>
      </c>
      <c r="Z845" s="133" t="s">
        <v>61</v>
      </c>
      <c r="AA845" s="77" t="s">
        <v>61</v>
      </c>
      <c r="AB845" s="133" t="s">
        <v>61</v>
      </c>
      <c r="AC845" t="s">
        <v>61</v>
      </c>
      <c r="AD845" s="52"/>
      <c r="AE845" s="58"/>
      <c r="AF845" s="58" t="s">
        <v>61</v>
      </c>
      <c r="AG845" s="58" t="s">
        <v>61</v>
      </c>
      <c r="AH845" s="863">
        <v>2017</v>
      </c>
      <c r="AI845" s="58"/>
      <c r="AJ845" s="58"/>
      <c r="AK845" s="241" t="s">
        <v>150</v>
      </c>
    </row>
    <row r="846" spans="1:45" hidden="1">
      <c r="A846" s="52" t="s">
        <v>587</v>
      </c>
      <c r="B846" s="58" t="s">
        <v>167</v>
      </c>
      <c r="C846" s="51">
        <v>2017</v>
      </c>
      <c r="D846" s="240" t="s">
        <v>168</v>
      </c>
      <c r="E846" s="52" t="s">
        <v>61</v>
      </c>
      <c r="F846" s="442" t="s">
        <v>61</v>
      </c>
      <c r="G846" s="52" t="s">
        <v>61</v>
      </c>
      <c r="H846" s="241" t="s">
        <v>169</v>
      </c>
      <c r="I846" s="53" t="s">
        <v>61</v>
      </c>
      <c r="J846" s="52" t="s">
        <v>61</v>
      </c>
      <c r="K846" s="52" t="s">
        <v>61</v>
      </c>
      <c r="L846" s="52" t="s">
        <v>61</v>
      </c>
      <c r="M846" s="451" t="s">
        <v>61</v>
      </c>
      <c r="N846" s="52" t="s">
        <v>61</v>
      </c>
      <c r="O846" s="103" t="s">
        <v>61</v>
      </c>
      <c r="P846" s="241" t="s">
        <v>61</v>
      </c>
      <c r="Q846" s="451" t="s">
        <v>61</v>
      </c>
      <c r="R846" s="58" t="s">
        <v>61</v>
      </c>
      <c r="S846" s="52" t="s">
        <v>61</v>
      </c>
      <c r="T846" s="58" t="s">
        <v>61</v>
      </c>
      <c r="U846" s="52" t="s">
        <v>61</v>
      </c>
      <c r="V846" s="58" t="s">
        <v>61</v>
      </c>
      <c r="W846" s="77" t="s">
        <v>61</v>
      </c>
      <c r="X846" s="133" t="s">
        <v>61</v>
      </c>
      <c r="Y846" s="77" t="s">
        <v>61</v>
      </c>
      <c r="Z846" s="133" t="s">
        <v>61</v>
      </c>
      <c r="AA846" s="77" t="s">
        <v>61</v>
      </c>
      <c r="AB846" s="133" t="s">
        <v>61</v>
      </c>
      <c r="AC846" t="s">
        <v>61</v>
      </c>
      <c r="AD846" s="52"/>
      <c r="AE846" s="58"/>
      <c r="AF846" s="58" t="s">
        <v>61</v>
      </c>
      <c r="AG846" s="58" t="s">
        <v>61</v>
      </c>
      <c r="AH846" s="58">
        <v>2018</v>
      </c>
      <c r="AI846" s="58"/>
      <c r="AJ846" s="58"/>
      <c r="AK846" s="241" t="s">
        <v>150</v>
      </c>
    </row>
    <row r="847" spans="1:45" hidden="1">
      <c r="A847" s="52" t="s">
        <v>587</v>
      </c>
      <c r="B847" s="58" t="s">
        <v>167</v>
      </c>
      <c r="C847" s="51">
        <v>2018</v>
      </c>
      <c r="D847" s="240" t="s">
        <v>168</v>
      </c>
      <c r="E847" s="52" t="s">
        <v>61</v>
      </c>
      <c r="F847" s="442" t="s">
        <v>61</v>
      </c>
      <c r="G847" s="52" t="s">
        <v>61</v>
      </c>
      <c r="H847" s="241" t="s">
        <v>169</v>
      </c>
      <c r="I847" s="53" t="s">
        <v>61</v>
      </c>
      <c r="J847" s="52" t="s">
        <v>61</v>
      </c>
      <c r="K847" s="52" t="s">
        <v>61</v>
      </c>
      <c r="L847" s="52" t="s">
        <v>61</v>
      </c>
      <c r="M847" s="451" t="s">
        <v>61</v>
      </c>
      <c r="N847" s="52" t="s">
        <v>61</v>
      </c>
      <c r="O847" s="103" t="s">
        <v>61</v>
      </c>
      <c r="P847" s="241" t="s">
        <v>61</v>
      </c>
      <c r="Q847" s="451" t="s">
        <v>61</v>
      </c>
      <c r="R847" s="58" t="s">
        <v>61</v>
      </c>
      <c r="S847" s="52" t="s">
        <v>61</v>
      </c>
      <c r="T847" s="58" t="s">
        <v>61</v>
      </c>
      <c r="U847" s="52" t="s">
        <v>61</v>
      </c>
      <c r="V847" s="58" t="s">
        <v>61</v>
      </c>
      <c r="W847" s="77" t="s">
        <v>61</v>
      </c>
      <c r="X847" s="133" t="s">
        <v>61</v>
      </c>
      <c r="Y847" s="77" t="s">
        <v>61</v>
      </c>
      <c r="Z847" s="133" t="s">
        <v>61</v>
      </c>
      <c r="AA847" s="77" t="s">
        <v>61</v>
      </c>
      <c r="AB847" s="133" t="s">
        <v>61</v>
      </c>
      <c r="AC847" t="s">
        <v>61</v>
      </c>
      <c r="AD847" s="52"/>
      <c r="AE847" s="58"/>
      <c r="AF847" s="58" t="s">
        <v>61</v>
      </c>
      <c r="AG847" s="58" t="s">
        <v>61</v>
      </c>
      <c r="AH847" s="58">
        <v>2019</v>
      </c>
      <c r="AI847" s="58"/>
      <c r="AJ847" s="58"/>
      <c r="AK847" s="241" t="s">
        <v>150</v>
      </c>
    </row>
    <row r="848" spans="1:45" hidden="1">
      <c r="A848" s="52" t="s">
        <v>587</v>
      </c>
      <c r="B848" s="58" t="s">
        <v>167</v>
      </c>
      <c r="C848" s="51">
        <v>2019</v>
      </c>
      <c r="D848" s="240" t="s">
        <v>168</v>
      </c>
      <c r="E848" s="52" t="s">
        <v>61</v>
      </c>
      <c r="F848" s="442" t="s">
        <v>61</v>
      </c>
      <c r="G848" s="52" t="s">
        <v>61</v>
      </c>
      <c r="H848" s="241" t="s">
        <v>169</v>
      </c>
      <c r="I848" s="53" t="s">
        <v>61</v>
      </c>
      <c r="J848" s="52" t="s">
        <v>61</v>
      </c>
      <c r="K848" s="52" t="s">
        <v>61</v>
      </c>
      <c r="L848" s="52" t="s">
        <v>61</v>
      </c>
      <c r="M848" s="451" t="s">
        <v>61</v>
      </c>
      <c r="N848" s="52" t="s">
        <v>61</v>
      </c>
      <c r="O848" s="103" t="s">
        <v>61</v>
      </c>
      <c r="P848" s="241" t="s">
        <v>61</v>
      </c>
      <c r="Q848" s="451" t="s">
        <v>61</v>
      </c>
      <c r="R848" s="58" t="s">
        <v>61</v>
      </c>
      <c r="S848" s="52" t="s">
        <v>61</v>
      </c>
      <c r="T848" s="58" t="s">
        <v>61</v>
      </c>
      <c r="U848" s="52" t="s">
        <v>61</v>
      </c>
      <c r="V848" s="58" t="s">
        <v>61</v>
      </c>
      <c r="W848" s="77" t="s">
        <v>61</v>
      </c>
      <c r="X848" s="133" t="s">
        <v>61</v>
      </c>
      <c r="Y848" s="77" t="s">
        <v>61</v>
      </c>
      <c r="Z848" s="133" t="s">
        <v>61</v>
      </c>
      <c r="AA848" s="77" t="s">
        <v>61</v>
      </c>
      <c r="AB848" s="133" t="s">
        <v>61</v>
      </c>
      <c r="AC848" t="s">
        <v>61</v>
      </c>
      <c r="AD848" s="52"/>
      <c r="AE848" s="58"/>
      <c r="AF848" s="58" t="s">
        <v>61</v>
      </c>
      <c r="AG848" s="58" t="s">
        <v>61</v>
      </c>
      <c r="AH848" s="58">
        <v>2020</v>
      </c>
      <c r="AI848" s="58"/>
      <c r="AJ848" s="58"/>
      <c r="AK848" s="241" t="s">
        <v>150</v>
      </c>
    </row>
    <row r="849" spans="1:45" hidden="1">
      <c r="A849" s="52" t="s">
        <v>587</v>
      </c>
      <c r="B849" s="1" t="s">
        <v>167</v>
      </c>
      <c r="C849" s="5">
        <v>2020</v>
      </c>
      <c r="D849" s="240" t="s">
        <v>168</v>
      </c>
      <c r="E849" s="52" t="s">
        <v>61</v>
      </c>
      <c r="F849" s="442" t="s">
        <v>61</v>
      </c>
      <c r="G849" s="52" t="s">
        <v>61</v>
      </c>
      <c r="H849" s="241" t="s">
        <v>169</v>
      </c>
      <c r="I849" s="53" t="s">
        <v>61</v>
      </c>
      <c r="J849" s="52" t="s">
        <v>61</v>
      </c>
      <c r="K849" s="52" t="s">
        <v>61</v>
      </c>
      <c r="L849" s="52" t="s">
        <v>61</v>
      </c>
      <c r="M849" s="451" t="s">
        <v>61</v>
      </c>
      <c r="N849" s="52" t="s">
        <v>61</v>
      </c>
      <c r="O849" s="103" t="s">
        <v>61</v>
      </c>
      <c r="P849" s="241" t="s">
        <v>61</v>
      </c>
      <c r="Q849" s="451" t="s">
        <v>61</v>
      </c>
      <c r="R849" s="58" t="s">
        <v>61</v>
      </c>
      <c r="S849" s="52" t="s">
        <v>61</v>
      </c>
      <c r="T849" s="58" t="s">
        <v>61</v>
      </c>
      <c r="U849" s="52" t="s">
        <v>61</v>
      </c>
      <c r="V849" s="58" t="s">
        <v>61</v>
      </c>
      <c r="W849" s="77" t="s">
        <v>61</v>
      </c>
      <c r="X849" s="133" t="s">
        <v>61</v>
      </c>
      <c r="Y849" s="77" t="s">
        <v>61</v>
      </c>
      <c r="Z849" s="133" t="s">
        <v>61</v>
      </c>
      <c r="AA849" s="77" t="s">
        <v>61</v>
      </c>
      <c r="AB849" s="133" t="s">
        <v>61</v>
      </c>
      <c r="AC849" t="s">
        <v>61</v>
      </c>
      <c r="AD849" s="52"/>
      <c r="AE849" s="58"/>
      <c r="AF849" s="58" t="s">
        <v>61</v>
      </c>
      <c r="AG849" s="58" t="s">
        <v>61</v>
      </c>
      <c r="AH849" s="1">
        <v>2021</v>
      </c>
      <c r="AK849" s="241" t="s">
        <v>150</v>
      </c>
    </row>
    <row r="850" spans="1:45" hidden="1">
      <c r="A850" s="52" t="s">
        <v>587</v>
      </c>
      <c r="B850" s="58" t="s">
        <v>167</v>
      </c>
      <c r="C850" s="51">
        <v>2021</v>
      </c>
      <c r="D850" s="240" t="s">
        <v>168</v>
      </c>
      <c r="E850" s="52" t="s">
        <v>61</v>
      </c>
      <c r="F850" s="442" t="s">
        <v>61</v>
      </c>
      <c r="G850" s="52" t="s">
        <v>61</v>
      </c>
      <c r="H850" s="241" t="s">
        <v>169</v>
      </c>
      <c r="I850" s="53" t="s">
        <v>61</v>
      </c>
      <c r="J850" s="52" t="s">
        <v>61</v>
      </c>
      <c r="K850" s="52" t="s">
        <v>61</v>
      </c>
      <c r="L850" s="52" t="s">
        <v>61</v>
      </c>
      <c r="M850" s="451" t="s">
        <v>61</v>
      </c>
      <c r="N850" s="52" t="s">
        <v>61</v>
      </c>
      <c r="O850" s="103" t="s">
        <v>61</v>
      </c>
      <c r="P850" s="241" t="s">
        <v>61</v>
      </c>
      <c r="Q850" s="451" t="s">
        <v>61</v>
      </c>
      <c r="R850" s="58" t="s">
        <v>61</v>
      </c>
      <c r="S850" s="52" t="s">
        <v>61</v>
      </c>
      <c r="T850" s="58" t="s">
        <v>61</v>
      </c>
      <c r="U850" s="52" t="s">
        <v>61</v>
      </c>
      <c r="V850" s="58" t="s">
        <v>61</v>
      </c>
      <c r="W850" s="77" t="s">
        <v>61</v>
      </c>
      <c r="X850" s="133" t="s">
        <v>61</v>
      </c>
      <c r="Y850" s="77" t="s">
        <v>61</v>
      </c>
      <c r="Z850" s="133" t="s">
        <v>61</v>
      </c>
      <c r="AA850" s="77" t="s">
        <v>61</v>
      </c>
      <c r="AB850" s="133" t="s">
        <v>61</v>
      </c>
      <c r="AC850" t="s">
        <v>61</v>
      </c>
      <c r="AD850" s="52"/>
      <c r="AE850" s="58"/>
      <c r="AF850" s="58" t="s">
        <v>61</v>
      </c>
      <c r="AG850" s="58" t="s">
        <v>61</v>
      </c>
      <c r="AH850" s="58">
        <v>2022</v>
      </c>
      <c r="AI850" s="58"/>
      <c r="AJ850" s="58"/>
      <c r="AK850" s="241" t="s">
        <v>150</v>
      </c>
    </row>
    <row r="851" spans="1:45" s="11" customFormat="1" hidden="1">
      <c r="A851" s="11" t="s">
        <v>587</v>
      </c>
      <c r="B851" s="12" t="s">
        <v>167</v>
      </c>
      <c r="C851" s="4">
        <v>2022</v>
      </c>
      <c r="D851" s="867" t="s">
        <v>168</v>
      </c>
      <c r="E851" s="96" t="s">
        <v>61</v>
      </c>
      <c r="F851" s="671" t="s">
        <v>61</v>
      </c>
      <c r="G851" s="96" t="s">
        <v>61</v>
      </c>
      <c r="H851" s="868" t="s">
        <v>169</v>
      </c>
      <c r="I851" s="55" t="s">
        <v>61</v>
      </c>
      <c r="J851" s="96" t="s">
        <v>61</v>
      </c>
      <c r="K851" s="96" t="s">
        <v>61</v>
      </c>
      <c r="L851" s="96" t="s">
        <v>61</v>
      </c>
      <c r="M851" s="869" t="s">
        <v>61</v>
      </c>
      <c r="N851" s="96" t="s">
        <v>61</v>
      </c>
      <c r="O851" s="870" t="s">
        <v>61</v>
      </c>
      <c r="P851" s="868" t="s">
        <v>61</v>
      </c>
      <c r="Q851" s="869" t="s">
        <v>61</v>
      </c>
      <c r="R851" s="95" t="s">
        <v>61</v>
      </c>
      <c r="S851" s="96" t="s">
        <v>61</v>
      </c>
      <c r="T851" s="95" t="s">
        <v>61</v>
      </c>
      <c r="U851" s="96" t="s">
        <v>61</v>
      </c>
      <c r="V851" s="95" t="s">
        <v>61</v>
      </c>
      <c r="W851" s="694" t="s">
        <v>61</v>
      </c>
      <c r="X851" s="674" t="s">
        <v>61</v>
      </c>
      <c r="Y851" s="694" t="s">
        <v>61</v>
      </c>
      <c r="Z851" s="674" t="s">
        <v>61</v>
      </c>
      <c r="AA851" s="694" t="s">
        <v>61</v>
      </c>
      <c r="AB851" s="674" t="s">
        <v>61</v>
      </c>
      <c r="AC851" s="11" t="s">
        <v>61</v>
      </c>
      <c r="AD851" s="96"/>
      <c r="AE851" s="95"/>
      <c r="AF851" s="95" t="s">
        <v>61</v>
      </c>
      <c r="AG851" s="95" t="s">
        <v>61</v>
      </c>
      <c r="AH851" s="12">
        <v>2023</v>
      </c>
      <c r="AI851" s="95"/>
      <c r="AJ851" s="95"/>
      <c r="AK851" s="868" t="s">
        <v>150</v>
      </c>
      <c r="AL851" s="12"/>
      <c r="AM851" s="12"/>
      <c r="AN851" s="12"/>
      <c r="AO851" s="12"/>
      <c r="AQ851" s="12"/>
      <c r="AS851" s="12"/>
    </row>
    <row r="852" spans="1:45" hidden="1">
      <c r="A852" s="52" t="s">
        <v>33</v>
      </c>
      <c r="B852" s="58" t="s">
        <v>116</v>
      </c>
      <c r="C852" s="51">
        <v>2016</v>
      </c>
      <c r="D852" s="240" t="s">
        <v>142</v>
      </c>
      <c r="E852" s="52" t="s">
        <v>142</v>
      </c>
      <c r="F852" s="442" t="s">
        <v>168</v>
      </c>
      <c r="G852" s="52" t="s">
        <v>143</v>
      </c>
      <c r="H852" s="241" t="s">
        <v>144</v>
      </c>
      <c r="I852" s="53" t="s">
        <v>226</v>
      </c>
      <c r="J852" s="52"/>
      <c r="K852" s="52"/>
      <c r="L852" s="158">
        <v>42675</v>
      </c>
      <c r="M852" s="73">
        <v>6592102</v>
      </c>
      <c r="N852" s="60">
        <v>6369763</v>
      </c>
      <c r="O852" s="61">
        <v>0.97</v>
      </c>
      <c r="P852" s="241" t="s">
        <v>399</v>
      </c>
      <c r="Q852" s="60">
        <v>159003</v>
      </c>
      <c r="R852" s="63">
        <v>2.4962153222969206E-2</v>
      </c>
      <c r="S852" s="59">
        <v>5415164</v>
      </c>
      <c r="T852" s="63">
        <v>0.85013586847736722</v>
      </c>
      <c r="U852" s="60">
        <v>795597</v>
      </c>
      <c r="V852" s="63">
        <v>0.12490213529137584</v>
      </c>
      <c r="W852" s="77">
        <v>159003</v>
      </c>
      <c r="X852" s="133">
        <v>2.4962153222969206E-2</v>
      </c>
      <c r="Y852" s="77" t="s">
        <v>61</v>
      </c>
      <c r="Z852" s="133" t="s">
        <v>61</v>
      </c>
      <c r="AA852" s="77" t="s">
        <v>61</v>
      </c>
      <c r="AB852" s="133" t="s">
        <v>61</v>
      </c>
      <c r="AC852" t="s">
        <v>161</v>
      </c>
      <c r="AD852" s="52"/>
      <c r="AE852" s="58"/>
      <c r="AF852" s="58" t="s">
        <v>61</v>
      </c>
      <c r="AG852" s="63"/>
      <c r="AH852" s="863">
        <v>2017</v>
      </c>
      <c r="AI852" s="58"/>
      <c r="AJ852" s="58"/>
      <c r="AK852" s="241" t="s">
        <v>150</v>
      </c>
      <c r="AL852" s="1">
        <v>1</v>
      </c>
      <c r="AM852" s="1">
        <f>VLOOKUP(A852,'CH1 graphs'!$G$1:$H$49,2,FALSE)</f>
        <v>1</v>
      </c>
      <c r="AN852" s="1">
        <f>VLOOKUP(A852,'CH1 graphs'!$K$2:$L$23,2,FALSE)</f>
        <v>1</v>
      </c>
    </row>
    <row r="853" spans="1:45" hidden="1">
      <c r="A853" s="52" t="s">
        <v>33</v>
      </c>
      <c r="B853" s="58" t="s">
        <v>116</v>
      </c>
      <c r="C853" s="51">
        <v>2017</v>
      </c>
      <c r="D853" s="240" t="s">
        <v>142</v>
      </c>
      <c r="E853" s="52" t="s">
        <v>142</v>
      </c>
      <c r="F853" s="442" t="s">
        <v>168</v>
      </c>
      <c r="G853" s="52" t="s">
        <v>143</v>
      </c>
      <c r="H853" s="241" t="s">
        <v>144</v>
      </c>
      <c r="I853" s="53" t="s">
        <v>226</v>
      </c>
      <c r="J853" s="52"/>
      <c r="K853" s="52"/>
      <c r="L853" s="158">
        <v>42795</v>
      </c>
      <c r="M853" s="73">
        <v>7237000</v>
      </c>
      <c r="N853" s="60">
        <v>6428567</v>
      </c>
      <c r="O853" s="61">
        <v>0.89</v>
      </c>
      <c r="P853" s="241" t="s">
        <v>284</v>
      </c>
      <c r="Q853" s="73">
        <v>92290</v>
      </c>
      <c r="R853" s="63">
        <v>1.435623211207101E-2</v>
      </c>
      <c r="S853" s="73">
        <v>5201970</v>
      </c>
      <c r="T853" s="63">
        <v>0.80919589077939147</v>
      </c>
      <c r="U853" s="73">
        <v>1134307</v>
      </c>
      <c r="V853" s="63">
        <v>0.17644787710853757</v>
      </c>
      <c r="W853" s="77">
        <v>92290</v>
      </c>
      <c r="X853" s="133">
        <v>1.435623211207101E-2</v>
      </c>
      <c r="Y853" s="77">
        <v>0</v>
      </c>
      <c r="Z853" s="133">
        <v>0</v>
      </c>
      <c r="AA853" s="77">
        <v>0</v>
      </c>
      <c r="AB853" s="133">
        <v>0</v>
      </c>
      <c r="AC853" t="s">
        <v>185</v>
      </c>
      <c r="AD853" s="442"/>
      <c r="AE853" s="241"/>
      <c r="AF853" s="58"/>
      <c r="AG853" s="63"/>
      <c r="AH853" s="58">
        <v>2018</v>
      </c>
      <c r="AI853" s="58"/>
      <c r="AJ853" s="58"/>
      <c r="AK853" s="241" t="s">
        <v>150</v>
      </c>
      <c r="AL853" s="1">
        <v>1</v>
      </c>
      <c r="AM853" s="1">
        <f>VLOOKUP(A853,'CH1 graphs'!$G$1:$H$49,2,FALSE)</f>
        <v>1</v>
      </c>
      <c r="AN853" s="1">
        <f>VLOOKUP(A853,'CH1 graphs'!$K$2:$L$23,2,FALSE)</f>
        <v>1</v>
      </c>
    </row>
    <row r="854" spans="1:45" hidden="1">
      <c r="A854" s="52" t="s">
        <v>33</v>
      </c>
      <c r="B854" s="58" t="s">
        <v>116</v>
      </c>
      <c r="C854" s="51">
        <v>2018</v>
      </c>
      <c r="D854" s="240" t="s">
        <v>142</v>
      </c>
      <c r="E854" s="52" t="s">
        <v>142</v>
      </c>
      <c r="F854" s="442" t="s">
        <v>168</v>
      </c>
      <c r="G854" s="52" t="s">
        <v>143</v>
      </c>
      <c r="H854" s="241" t="s">
        <v>144</v>
      </c>
      <c r="I854" s="53" t="s">
        <v>226</v>
      </c>
      <c r="J854" s="52"/>
      <c r="K854" s="52"/>
      <c r="L854" s="158">
        <v>43405</v>
      </c>
      <c r="M854" s="437">
        <v>7684970</v>
      </c>
      <c r="N854" s="60">
        <v>6622480</v>
      </c>
      <c r="O854" s="61">
        <v>0.86</v>
      </c>
      <c r="P854" s="241" t="s">
        <v>307</v>
      </c>
      <c r="Q854" s="73">
        <v>106831</v>
      </c>
      <c r="R854" s="63">
        <v>1.6131570046266655E-2</v>
      </c>
      <c r="S854" s="73">
        <v>5005757</v>
      </c>
      <c r="T854" s="63">
        <v>0.75587347942160643</v>
      </c>
      <c r="U854" s="73">
        <v>1509892</v>
      </c>
      <c r="V854" s="63">
        <v>0.22799495053212693</v>
      </c>
      <c r="W854" s="77">
        <v>106831</v>
      </c>
      <c r="X854" s="133">
        <v>1.6131570046266655E-2</v>
      </c>
      <c r="Y854" s="77">
        <v>0</v>
      </c>
      <c r="Z854" s="133">
        <v>0</v>
      </c>
      <c r="AA854" s="77">
        <v>0</v>
      </c>
      <c r="AB854" s="133">
        <v>0</v>
      </c>
      <c r="AC854" t="s">
        <v>185</v>
      </c>
      <c r="AD854" s="442"/>
      <c r="AE854" s="241"/>
      <c r="AF854" s="58"/>
      <c r="AG854" s="63"/>
      <c r="AH854" s="58">
        <v>2019</v>
      </c>
      <c r="AI854" s="58"/>
      <c r="AJ854" s="58"/>
      <c r="AK854" s="241" t="s">
        <v>150</v>
      </c>
      <c r="AL854" s="1">
        <v>1</v>
      </c>
      <c r="AM854" s="1">
        <f>VLOOKUP(A854,'CH1 graphs'!$G$1:$H$49,2,FALSE)</f>
        <v>1</v>
      </c>
      <c r="AN854" s="1">
        <f>VLOOKUP(A854,'CH1 graphs'!$K$2:$L$23,2,FALSE)</f>
        <v>1</v>
      </c>
    </row>
    <row r="855" spans="1:45" hidden="1">
      <c r="A855" s="52" t="s">
        <v>33</v>
      </c>
      <c r="B855" s="58" t="s">
        <v>116</v>
      </c>
      <c r="C855" s="51">
        <v>2019</v>
      </c>
      <c r="D855" s="240" t="s">
        <v>142</v>
      </c>
      <c r="E855" s="52" t="s">
        <v>142</v>
      </c>
      <c r="F855" s="442" t="s">
        <v>168</v>
      </c>
      <c r="G855" s="52" t="s">
        <v>143</v>
      </c>
      <c r="H855" s="241" t="s">
        <v>144</v>
      </c>
      <c r="I855" s="53" t="s">
        <v>226</v>
      </c>
      <c r="J855" s="52"/>
      <c r="K855" s="52"/>
      <c r="L855" s="52"/>
      <c r="M855" s="73">
        <v>8065730</v>
      </c>
      <c r="N855" s="60">
        <v>8065730</v>
      </c>
      <c r="O855" s="61">
        <f>N855/M855</f>
        <v>1</v>
      </c>
      <c r="P855" s="241" t="s">
        <v>259</v>
      </c>
      <c r="Q855" s="73">
        <v>347934.23000000004</v>
      </c>
      <c r="R855" s="63">
        <v>0.04</v>
      </c>
      <c r="S855" s="73">
        <v>5095626.3199999994</v>
      </c>
      <c r="T855" s="63">
        <v>0.63176257077784648</v>
      </c>
      <c r="U855" s="73">
        <v>2622169.4500000002</v>
      </c>
      <c r="V855" s="63">
        <v>0.32510007773629918</v>
      </c>
      <c r="W855" s="77">
        <v>340116.08</v>
      </c>
      <c r="X855" s="133">
        <v>4.2168046785597831E-2</v>
      </c>
      <c r="Y855" s="77">
        <v>7818.15</v>
      </c>
      <c r="Z855" s="133">
        <v>0</v>
      </c>
      <c r="AA855" s="77">
        <v>0</v>
      </c>
      <c r="AB855" s="133">
        <v>0</v>
      </c>
      <c r="AC855" t="s">
        <v>161</v>
      </c>
      <c r="AD855" s="52"/>
      <c r="AE855" s="58"/>
      <c r="AF855" s="58"/>
      <c r="AG855" s="63"/>
      <c r="AH855" s="58">
        <v>2020</v>
      </c>
      <c r="AI855" s="58"/>
      <c r="AJ855" s="58"/>
      <c r="AK855" s="241" t="s">
        <v>150</v>
      </c>
      <c r="AL855" s="1">
        <v>1</v>
      </c>
      <c r="AM855" s="1">
        <f>VLOOKUP(A855,'CH1 graphs'!$G$1:$H$49,2,FALSE)</f>
        <v>1</v>
      </c>
      <c r="AN855" s="1">
        <f>VLOOKUP(A855,'CH1 graphs'!$K$2:$L$23,2,FALSE)</f>
        <v>1</v>
      </c>
    </row>
    <row r="856" spans="1:45" hidden="1">
      <c r="A856" s="52" t="s">
        <v>33</v>
      </c>
      <c r="B856" s="58" t="s">
        <v>116</v>
      </c>
      <c r="C856" s="51">
        <v>2020</v>
      </c>
      <c r="D856" s="240" t="s">
        <v>142</v>
      </c>
      <c r="E856" s="52" t="s">
        <v>142</v>
      </c>
      <c r="F856" s="442" t="s">
        <v>142</v>
      </c>
      <c r="G856" s="52" t="s">
        <v>143</v>
      </c>
      <c r="H856" s="241" t="s">
        <v>144</v>
      </c>
      <c r="I856" s="53" t="s">
        <v>226</v>
      </c>
      <c r="J856" s="52"/>
      <c r="K856" s="52"/>
      <c r="L856" s="158">
        <v>43891</v>
      </c>
      <c r="M856" s="485">
        <v>8260417.1633791439</v>
      </c>
      <c r="N856" s="59">
        <v>8260417.1633791439</v>
      </c>
      <c r="O856" s="793">
        <v>1</v>
      </c>
      <c r="P856" s="241" t="s">
        <v>260</v>
      </c>
      <c r="Q856" s="73">
        <v>1304984.9347297654</v>
      </c>
      <c r="R856" s="63">
        <v>0.15798051223310453</v>
      </c>
      <c r="S856" s="73">
        <v>2912022.4042575699</v>
      </c>
      <c r="T856" s="63">
        <v>0.35252728120892257</v>
      </c>
      <c r="U856" s="73">
        <v>4043409.8243918084</v>
      </c>
      <c r="V856" s="63">
        <v>0.48949220655797288</v>
      </c>
      <c r="W856" s="77">
        <v>1231461.7079239839</v>
      </c>
      <c r="X856" s="133">
        <v>0.14907984470607796</v>
      </c>
      <c r="Y856" s="77">
        <v>73523.226805781524</v>
      </c>
      <c r="Z856" s="133">
        <v>8.9006675270265519E-3</v>
      </c>
      <c r="AA856" s="77">
        <v>0</v>
      </c>
      <c r="AB856" s="133">
        <v>0</v>
      </c>
      <c r="AC856" t="s">
        <v>161</v>
      </c>
      <c r="AD856" s="52"/>
      <c r="AE856" s="58"/>
      <c r="AF856" s="58" t="s">
        <v>149</v>
      </c>
      <c r="AG856" s="58"/>
      <c r="AH856" s="58">
        <v>2021</v>
      </c>
      <c r="AI856" s="58"/>
      <c r="AJ856" s="58"/>
      <c r="AK856" s="241" t="s">
        <v>150</v>
      </c>
      <c r="AL856" s="1">
        <v>1</v>
      </c>
      <c r="AM856" s="1">
        <f>VLOOKUP(A856,'CH1 graphs'!$G$1:$H$49,2,FALSE)</f>
        <v>1</v>
      </c>
      <c r="AN856" s="1">
        <f>VLOOKUP(A856,'CH1 graphs'!$K$2:$L$23,2,FALSE)</f>
        <v>1</v>
      </c>
    </row>
    <row r="857" spans="1:45" hidden="1">
      <c r="A857" s="52" t="s">
        <v>33</v>
      </c>
      <c r="B857" s="58" t="s">
        <v>116</v>
      </c>
      <c r="C857" s="51">
        <v>2021</v>
      </c>
      <c r="D857" s="240" t="s">
        <v>142</v>
      </c>
      <c r="E857" s="52" t="s">
        <v>142</v>
      </c>
      <c r="F857" s="442" t="s">
        <v>142</v>
      </c>
      <c r="G857" s="52" t="s">
        <v>143</v>
      </c>
      <c r="H857" s="241" t="s">
        <v>322</v>
      </c>
      <c r="I857" s="53" t="s">
        <v>226</v>
      </c>
      <c r="J857" s="52"/>
      <c r="K857" s="52"/>
      <c r="L857" s="52"/>
      <c r="M857" s="73">
        <v>8450407</v>
      </c>
      <c r="N857" s="60">
        <v>8100318</v>
      </c>
      <c r="O857" s="61">
        <v>0.95857134455180681</v>
      </c>
      <c r="P857" s="241" t="s">
        <v>287</v>
      </c>
      <c r="Q857" s="73">
        <v>1762535</v>
      </c>
      <c r="R857" s="63">
        <v>0.21758824777002581</v>
      </c>
      <c r="S857" s="73">
        <v>3512038</v>
      </c>
      <c r="T857" s="63">
        <v>0.43356791671635608</v>
      </c>
      <c r="U857" s="73">
        <v>2825745</v>
      </c>
      <c r="V857" s="63">
        <v>0.34884371206167464</v>
      </c>
      <c r="W857" s="77">
        <v>1672544</v>
      </c>
      <c r="X857" s="133">
        <v>0.20647880737521662</v>
      </c>
      <c r="Y857" s="77">
        <v>89991</v>
      </c>
      <c r="Z857" s="133">
        <v>1.1109563846752683E-2</v>
      </c>
      <c r="AA857" s="77">
        <v>0</v>
      </c>
      <c r="AB857" s="133">
        <v>0</v>
      </c>
      <c r="AC857" t="s">
        <v>161</v>
      </c>
      <c r="AD857" s="52"/>
      <c r="AE857" s="58"/>
      <c r="AF857" s="58" t="s">
        <v>149</v>
      </c>
      <c r="AG857" s="58"/>
      <c r="AH857" s="58">
        <v>2022</v>
      </c>
      <c r="AI857" s="58"/>
      <c r="AJ857" s="58"/>
      <c r="AK857" s="241" t="s">
        <v>150</v>
      </c>
      <c r="AL857" s="1">
        <v>1</v>
      </c>
      <c r="AM857" s="1">
        <f>VLOOKUP(A857,'CH1 graphs'!$G$1:$H$49,2,FALSE)</f>
        <v>1</v>
      </c>
      <c r="AN857" s="1">
        <f>VLOOKUP(A857,'CH1 graphs'!$K$2:$L$23,2,FALSE)</f>
        <v>1</v>
      </c>
      <c r="AQ857" s="42"/>
    </row>
    <row r="858" spans="1:45" hidden="1">
      <c r="A858" s="52" t="s">
        <v>33</v>
      </c>
      <c r="B858" s="58" t="s">
        <v>116</v>
      </c>
      <c r="C858" s="51">
        <v>2022</v>
      </c>
      <c r="D858" s="240" t="s">
        <v>142</v>
      </c>
      <c r="E858" s="52" t="s">
        <v>142</v>
      </c>
      <c r="F858" s="442" t="s">
        <v>142</v>
      </c>
      <c r="G858" s="52" t="s">
        <v>143</v>
      </c>
      <c r="H858" s="241" t="s">
        <v>157</v>
      </c>
      <c r="I858" s="53" t="s">
        <v>226</v>
      </c>
      <c r="J858" s="73"/>
      <c r="K858" s="233"/>
      <c r="L858" s="52"/>
      <c r="M858" s="73">
        <v>8605845</v>
      </c>
      <c r="N858" s="60">
        <v>8605845</v>
      </c>
      <c r="O858" s="61">
        <v>1</v>
      </c>
      <c r="P858" s="241" t="s">
        <v>262</v>
      </c>
      <c r="Q858" s="73">
        <v>1605719</v>
      </c>
      <c r="R858" s="63">
        <v>0.18658469912019099</v>
      </c>
      <c r="S858" s="73">
        <v>3426662</v>
      </c>
      <c r="T858" s="63">
        <v>0.39817844732272079</v>
      </c>
      <c r="U858" s="73">
        <v>3573464</v>
      </c>
      <c r="V858" s="63">
        <v>0.41523685355708823</v>
      </c>
      <c r="W858" s="77">
        <v>1579319</v>
      </c>
      <c r="X858" s="133">
        <v>0.18351701663230049</v>
      </c>
      <c r="Y858" s="77">
        <v>26400</v>
      </c>
      <c r="Z858" s="133">
        <v>3.0676824878904975E-3</v>
      </c>
      <c r="AA858" s="77">
        <v>0</v>
      </c>
      <c r="AB858" s="133">
        <v>0</v>
      </c>
      <c r="AC858" t="s">
        <v>161</v>
      </c>
      <c r="AD858" s="52"/>
      <c r="AE858" s="58"/>
      <c r="AF858" s="58" t="s">
        <v>149</v>
      </c>
      <c r="AH858" s="58">
        <v>2023</v>
      </c>
      <c r="AI858" s="58"/>
      <c r="AJ858" s="58"/>
      <c r="AK858" s="241" t="s">
        <v>150</v>
      </c>
      <c r="AL858" s="1">
        <v>1</v>
      </c>
      <c r="AM858" s="1">
        <f>VLOOKUP(A858,'CH1 graphs'!$G$1:$H$49,2,FALSE)</f>
        <v>1</v>
      </c>
      <c r="AN858" s="1">
        <f>VLOOKUP(A858,'CH1 graphs'!$K$2:$L$23,2,FALSE)</f>
        <v>1</v>
      </c>
      <c r="AP858" s="330">
        <f>Q858-Q857</f>
        <v>-156816</v>
      </c>
      <c r="AQ858" s="42">
        <f>(Q858-Q857)/Q857</f>
        <v>-8.8971850204393105E-2</v>
      </c>
      <c r="AR858">
        <f>Y858-Y857</f>
        <v>-63591</v>
      </c>
      <c r="AS858" s="1">
        <f>AR858/Y857</f>
        <v>-0.70663733039970666</v>
      </c>
    </row>
    <row r="859" spans="1:45" s="11" customFormat="1" hidden="1">
      <c r="A859" s="96" t="s">
        <v>33</v>
      </c>
      <c r="B859" s="95" t="s">
        <v>116</v>
      </c>
      <c r="C859" s="47">
        <v>2023</v>
      </c>
      <c r="D859" s="867" t="s">
        <v>142</v>
      </c>
      <c r="E859" s="197" t="s">
        <v>142</v>
      </c>
      <c r="F859" s="671" t="s">
        <v>142</v>
      </c>
      <c r="G859" s="96" t="s">
        <v>143</v>
      </c>
      <c r="H859" s="868" t="s">
        <v>157</v>
      </c>
      <c r="I859" s="55" t="s">
        <v>226</v>
      </c>
      <c r="J859" s="419"/>
      <c r="K859" s="96"/>
      <c r="L859" s="96"/>
      <c r="M859" s="419">
        <v>7541421</v>
      </c>
      <c r="N859" s="419">
        <v>7541421</v>
      </c>
      <c r="O859" s="97">
        <v>1</v>
      </c>
      <c r="P859" s="868" t="s">
        <v>271</v>
      </c>
      <c r="Q859" s="419">
        <v>1111537.3600000001</v>
      </c>
      <c r="R859" s="148">
        <v>0.1473909704815578</v>
      </c>
      <c r="S859" s="419">
        <v>3897012.7000000007</v>
      </c>
      <c r="T859" s="148">
        <v>0.51674779859127351</v>
      </c>
      <c r="U859" s="419">
        <v>2532870.94</v>
      </c>
      <c r="V859" s="148">
        <v>0.33586123092716874</v>
      </c>
      <c r="W859" s="694">
        <v>1091691.5900000001</v>
      </c>
      <c r="X859" s="674">
        <v>0.14475940144436972</v>
      </c>
      <c r="Y859" s="694">
        <v>19845.77</v>
      </c>
      <c r="Z859" s="674">
        <v>2.6315690371880845E-3</v>
      </c>
      <c r="AA859" s="694">
        <v>0</v>
      </c>
      <c r="AB859" s="674">
        <v>0</v>
      </c>
      <c r="AC859" s="11" t="s">
        <v>161</v>
      </c>
      <c r="AD859" s="96"/>
      <c r="AE859" s="95"/>
      <c r="AF859" s="95" t="s">
        <v>149</v>
      </c>
      <c r="AG859" s="12"/>
      <c r="AH859" s="95">
        <v>2023</v>
      </c>
      <c r="AI859" s="95"/>
      <c r="AJ859" s="95"/>
      <c r="AK859" s="868" t="s">
        <v>165</v>
      </c>
      <c r="AL859" s="12">
        <v>1</v>
      </c>
      <c r="AM859" s="12">
        <f>VLOOKUP(A859,'CH1 graphs'!$G$1:$H$49,2,FALSE)</f>
        <v>1</v>
      </c>
      <c r="AN859" s="12">
        <f>VLOOKUP(A859,'CH1 graphs'!$K$2:$L$23,2,FALSE)</f>
        <v>1</v>
      </c>
      <c r="AO859" s="12"/>
      <c r="AQ859" s="12"/>
      <c r="AS859" s="12"/>
    </row>
    <row r="860" spans="1:45" hidden="1">
      <c r="A860" t="s">
        <v>588</v>
      </c>
      <c r="B860" s="58" t="s">
        <v>141</v>
      </c>
      <c r="C860" s="5">
        <v>2016</v>
      </c>
      <c r="D860" s="240" t="s">
        <v>168</v>
      </c>
      <c r="E860" s="52" t="s">
        <v>61</v>
      </c>
      <c r="F860" s="442" t="s">
        <v>61</v>
      </c>
      <c r="G860" s="52" t="s">
        <v>61</v>
      </c>
      <c r="H860" s="241" t="s">
        <v>169</v>
      </c>
      <c r="I860" s="53" t="s">
        <v>61</v>
      </c>
      <c r="J860" s="52" t="s">
        <v>61</v>
      </c>
      <c r="K860" s="52" t="s">
        <v>61</v>
      </c>
      <c r="L860" s="52" t="s">
        <v>61</v>
      </c>
      <c r="M860" s="451" t="s">
        <v>61</v>
      </c>
      <c r="N860" s="52" t="s">
        <v>61</v>
      </c>
      <c r="O860" s="103" t="s">
        <v>61</v>
      </c>
      <c r="P860" s="241" t="s">
        <v>61</v>
      </c>
      <c r="Q860" s="451" t="s">
        <v>61</v>
      </c>
      <c r="R860" s="58" t="s">
        <v>61</v>
      </c>
      <c r="S860" s="52" t="s">
        <v>61</v>
      </c>
      <c r="T860" s="58" t="s">
        <v>61</v>
      </c>
      <c r="U860" s="52" t="s">
        <v>61</v>
      </c>
      <c r="V860" s="58" t="s">
        <v>61</v>
      </c>
      <c r="W860" s="77" t="s">
        <v>61</v>
      </c>
      <c r="X860" s="133" t="s">
        <v>61</v>
      </c>
      <c r="Y860" s="77" t="s">
        <v>61</v>
      </c>
      <c r="Z860" s="133" t="s">
        <v>61</v>
      </c>
      <c r="AA860" s="77" t="s">
        <v>61</v>
      </c>
      <c r="AB860" s="133" t="s">
        <v>61</v>
      </c>
      <c r="AC860" t="s">
        <v>61</v>
      </c>
      <c r="AD860" s="52"/>
      <c r="AE860" s="58"/>
      <c r="AF860" s="58" t="s">
        <v>61</v>
      </c>
      <c r="AG860" s="58" t="s">
        <v>61</v>
      </c>
      <c r="AH860" s="1">
        <v>2017</v>
      </c>
      <c r="AK860" s="241" t="s">
        <v>150</v>
      </c>
    </row>
    <row r="861" spans="1:45" hidden="1">
      <c r="A861" t="s">
        <v>588</v>
      </c>
      <c r="B861" s="58" t="s">
        <v>141</v>
      </c>
      <c r="C861" s="5">
        <v>2017</v>
      </c>
      <c r="D861" s="240" t="s">
        <v>168</v>
      </c>
      <c r="E861" s="52" t="s">
        <v>61</v>
      </c>
      <c r="F861" s="442" t="s">
        <v>61</v>
      </c>
      <c r="G861" s="52" t="s">
        <v>61</v>
      </c>
      <c r="H861" s="241" t="s">
        <v>169</v>
      </c>
      <c r="I861" s="53" t="s">
        <v>61</v>
      </c>
      <c r="J861" s="52" t="s">
        <v>61</v>
      </c>
      <c r="K861" s="52" t="s">
        <v>61</v>
      </c>
      <c r="L861" s="52" t="s">
        <v>61</v>
      </c>
      <c r="M861" s="451" t="s">
        <v>61</v>
      </c>
      <c r="N861" s="52" t="s">
        <v>61</v>
      </c>
      <c r="O861" s="103" t="s">
        <v>61</v>
      </c>
      <c r="P861" s="241" t="s">
        <v>61</v>
      </c>
      <c r="Q861" s="451" t="s">
        <v>61</v>
      </c>
      <c r="R861" s="58" t="s">
        <v>61</v>
      </c>
      <c r="S861" s="52" t="s">
        <v>61</v>
      </c>
      <c r="T861" s="58" t="s">
        <v>61</v>
      </c>
      <c r="U861" s="52" t="s">
        <v>61</v>
      </c>
      <c r="V861" s="58" t="s">
        <v>61</v>
      </c>
      <c r="W861" s="77" t="s">
        <v>61</v>
      </c>
      <c r="X861" s="133" t="s">
        <v>61</v>
      </c>
      <c r="Y861" s="77" t="s">
        <v>61</v>
      </c>
      <c r="Z861" s="133" t="s">
        <v>61</v>
      </c>
      <c r="AA861" s="77" t="s">
        <v>61</v>
      </c>
      <c r="AB861" s="133" t="s">
        <v>61</v>
      </c>
      <c r="AC861" t="s">
        <v>61</v>
      </c>
      <c r="AD861" s="52"/>
      <c r="AE861" s="58"/>
      <c r="AF861" s="58" t="s">
        <v>61</v>
      </c>
      <c r="AG861" s="58" t="s">
        <v>61</v>
      </c>
      <c r="AH861" s="1">
        <v>2018</v>
      </c>
      <c r="AK861" s="241" t="s">
        <v>150</v>
      </c>
    </row>
    <row r="862" spans="1:45" hidden="1">
      <c r="A862" t="s">
        <v>588</v>
      </c>
      <c r="B862" s="58" t="s">
        <v>141</v>
      </c>
      <c r="C862" s="5">
        <v>2018</v>
      </c>
      <c r="D862" s="240" t="s">
        <v>168</v>
      </c>
      <c r="E862" s="52" t="s">
        <v>61</v>
      </c>
      <c r="F862" s="442" t="s">
        <v>61</v>
      </c>
      <c r="G862" s="52" t="s">
        <v>61</v>
      </c>
      <c r="H862" s="241" t="s">
        <v>169</v>
      </c>
      <c r="I862" s="53" t="s">
        <v>61</v>
      </c>
      <c r="J862" s="52" t="s">
        <v>61</v>
      </c>
      <c r="K862" s="52" t="s">
        <v>61</v>
      </c>
      <c r="L862" s="52" t="s">
        <v>61</v>
      </c>
      <c r="M862" s="451" t="s">
        <v>61</v>
      </c>
      <c r="N862" s="52" t="s">
        <v>61</v>
      </c>
      <c r="O862" s="103" t="s">
        <v>61</v>
      </c>
      <c r="P862" s="241" t="s">
        <v>61</v>
      </c>
      <c r="Q862" s="451" t="s">
        <v>61</v>
      </c>
      <c r="R862" s="58" t="s">
        <v>61</v>
      </c>
      <c r="S862" s="52" t="s">
        <v>61</v>
      </c>
      <c r="T862" s="58" t="s">
        <v>61</v>
      </c>
      <c r="U862" s="52" t="s">
        <v>61</v>
      </c>
      <c r="V862" s="58" t="s">
        <v>61</v>
      </c>
      <c r="W862" s="77" t="s">
        <v>61</v>
      </c>
      <c r="X862" s="133" t="s">
        <v>61</v>
      </c>
      <c r="Y862" s="77" t="s">
        <v>61</v>
      </c>
      <c r="Z862" s="133" t="s">
        <v>61</v>
      </c>
      <c r="AA862" s="77" t="s">
        <v>61</v>
      </c>
      <c r="AB862" s="133" t="s">
        <v>61</v>
      </c>
      <c r="AC862" t="s">
        <v>61</v>
      </c>
      <c r="AD862" s="52"/>
      <c r="AE862" s="58"/>
      <c r="AF862" s="58" t="s">
        <v>61</v>
      </c>
      <c r="AG862" s="58" t="s">
        <v>61</v>
      </c>
      <c r="AH862" s="1">
        <v>2019</v>
      </c>
      <c r="AK862" s="241" t="s">
        <v>150</v>
      </c>
    </row>
    <row r="863" spans="1:45" hidden="1">
      <c r="A863" t="s">
        <v>588</v>
      </c>
      <c r="B863" s="58" t="s">
        <v>141</v>
      </c>
      <c r="C863" s="5">
        <v>2019</v>
      </c>
      <c r="D863" s="240" t="s">
        <v>168</v>
      </c>
      <c r="E863" s="52" t="s">
        <v>61</v>
      </c>
      <c r="F863" s="442" t="s">
        <v>61</v>
      </c>
      <c r="G863" s="52" t="s">
        <v>61</v>
      </c>
      <c r="H863" s="241" t="s">
        <v>169</v>
      </c>
      <c r="I863" s="53" t="s">
        <v>61</v>
      </c>
      <c r="J863" s="52" t="s">
        <v>61</v>
      </c>
      <c r="K863" s="52" t="s">
        <v>61</v>
      </c>
      <c r="L863" s="52" t="s">
        <v>61</v>
      </c>
      <c r="M863" s="451" t="s">
        <v>61</v>
      </c>
      <c r="N863" s="52" t="s">
        <v>61</v>
      </c>
      <c r="O863" s="103" t="s">
        <v>61</v>
      </c>
      <c r="P863" s="241" t="s">
        <v>61</v>
      </c>
      <c r="Q863" s="451" t="s">
        <v>61</v>
      </c>
      <c r="R863" s="58" t="s">
        <v>61</v>
      </c>
      <c r="S863" s="52" t="s">
        <v>61</v>
      </c>
      <c r="T863" s="58" t="s">
        <v>61</v>
      </c>
      <c r="U863" s="52" t="s">
        <v>61</v>
      </c>
      <c r="V863" s="58" t="s">
        <v>61</v>
      </c>
      <c r="W863" s="77" t="s">
        <v>61</v>
      </c>
      <c r="X863" s="133" t="s">
        <v>61</v>
      </c>
      <c r="Y863" s="77" t="s">
        <v>61</v>
      </c>
      <c r="Z863" s="133" t="s">
        <v>61</v>
      </c>
      <c r="AA863" s="77" t="s">
        <v>61</v>
      </c>
      <c r="AB863" s="133" t="s">
        <v>61</v>
      </c>
      <c r="AC863" t="s">
        <v>61</v>
      </c>
      <c r="AD863" s="52"/>
      <c r="AE863" s="58"/>
      <c r="AF863" s="58" t="s">
        <v>61</v>
      </c>
      <c r="AG863" s="58" t="s">
        <v>61</v>
      </c>
      <c r="AH863" s="1">
        <v>2020</v>
      </c>
      <c r="AK863" s="241" t="s">
        <v>150</v>
      </c>
    </row>
    <row r="864" spans="1:45" hidden="1">
      <c r="A864" t="s">
        <v>588</v>
      </c>
      <c r="B864" s="1" t="s">
        <v>141</v>
      </c>
      <c r="C864" s="5">
        <v>2020</v>
      </c>
      <c r="D864" s="240" t="s">
        <v>168</v>
      </c>
      <c r="E864" s="52" t="s">
        <v>61</v>
      </c>
      <c r="F864" s="442" t="s">
        <v>61</v>
      </c>
      <c r="G864" s="52" t="s">
        <v>61</v>
      </c>
      <c r="H864" s="241" t="s">
        <v>169</v>
      </c>
      <c r="I864" s="53" t="s">
        <v>61</v>
      </c>
      <c r="J864" s="52" t="s">
        <v>61</v>
      </c>
      <c r="K864" s="52" t="s">
        <v>61</v>
      </c>
      <c r="L864" s="52" t="s">
        <v>61</v>
      </c>
      <c r="M864" s="451" t="s">
        <v>61</v>
      </c>
      <c r="N864" s="52" t="s">
        <v>61</v>
      </c>
      <c r="O864" s="103" t="s">
        <v>61</v>
      </c>
      <c r="P864" s="241" t="s">
        <v>61</v>
      </c>
      <c r="Q864" s="451" t="s">
        <v>61</v>
      </c>
      <c r="R864" s="58" t="s">
        <v>61</v>
      </c>
      <c r="S864" s="52" t="s">
        <v>61</v>
      </c>
      <c r="T864" s="58" t="s">
        <v>61</v>
      </c>
      <c r="U864" s="52" t="s">
        <v>61</v>
      </c>
      <c r="V864" s="58" t="s">
        <v>61</v>
      </c>
      <c r="W864" s="77" t="s">
        <v>61</v>
      </c>
      <c r="X864" s="133" t="s">
        <v>61</v>
      </c>
      <c r="Y864" s="77" t="s">
        <v>61</v>
      </c>
      <c r="Z864" s="133" t="s">
        <v>61</v>
      </c>
      <c r="AA864" s="77" t="s">
        <v>61</v>
      </c>
      <c r="AB864" s="133" t="s">
        <v>61</v>
      </c>
      <c r="AC864" t="s">
        <v>61</v>
      </c>
      <c r="AD864" s="52"/>
      <c r="AE864" s="58"/>
      <c r="AF864" s="58" t="s">
        <v>61</v>
      </c>
      <c r="AG864" s="58" t="s">
        <v>61</v>
      </c>
      <c r="AH864" s="1">
        <v>2021</v>
      </c>
      <c r="AK864" s="241" t="s">
        <v>150</v>
      </c>
    </row>
    <row r="865" spans="1:45" hidden="1">
      <c r="A865" t="s">
        <v>588</v>
      </c>
      <c r="B865" s="58" t="s">
        <v>141</v>
      </c>
      <c r="C865" s="5">
        <v>2021</v>
      </c>
      <c r="D865" s="240" t="s">
        <v>168</v>
      </c>
      <c r="E865" s="52" t="s">
        <v>61</v>
      </c>
      <c r="F865" s="442" t="s">
        <v>61</v>
      </c>
      <c r="G865" s="52" t="s">
        <v>61</v>
      </c>
      <c r="H865" s="241" t="s">
        <v>169</v>
      </c>
      <c r="I865" s="53" t="s">
        <v>61</v>
      </c>
      <c r="J865" s="52" t="s">
        <v>61</v>
      </c>
      <c r="K865" s="52" t="s">
        <v>61</v>
      </c>
      <c r="L865" s="52" t="s">
        <v>61</v>
      </c>
      <c r="M865" s="451" t="s">
        <v>61</v>
      </c>
      <c r="N865" s="52" t="s">
        <v>61</v>
      </c>
      <c r="O865" s="103" t="s">
        <v>61</v>
      </c>
      <c r="P865" s="241" t="s">
        <v>61</v>
      </c>
      <c r="Q865" s="451" t="s">
        <v>61</v>
      </c>
      <c r="R865" s="58" t="s">
        <v>61</v>
      </c>
      <c r="S865" s="52" t="s">
        <v>61</v>
      </c>
      <c r="T865" s="58" t="s">
        <v>61</v>
      </c>
      <c r="U865" s="52" t="s">
        <v>61</v>
      </c>
      <c r="V865" s="58" t="s">
        <v>61</v>
      </c>
      <c r="W865" s="77" t="s">
        <v>61</v>
      </c>
      <c r="X865" s="133" t="s">
        <v>61</v>
      </c>
      <c r="Y865" s="77" t="s">
        <v>61</v>
      </c>
      <c r="Z865" s="133" t="s">
        <v>61</v>
      </c>
      <c r="AA865" s="77" t="s">
        <v>61</v>
      </c>
      <c r="AB865" s="133" t="s">
        <v>61</v>
      </c>
      <c r="AC865" t="s">
        <v>61</v>
      </c>
      <c r="AD865" s="52"/>
      <c r="AE865" s="58"/>
      <c r="AF865" s="58" t="s">
        <v>61</v>
      </c>
      <c r="AG865" s="58" t="s">
        <v>61</v>
      </c>
      <c r="AH865" s="1">
        <v>2022</v>
      </c>
      <c r="AK865" s="241" t="s">
        <v>150</v>
      </c>
    </row>
    <row r="866" spans="1:45" s="11" customFormat="1" hidden="1">
      <c r="A866" s="11" t="s">
        <v>588</v>
      </c>
      <c r="B866" s="12" t="s">
        <v>141</v>
      </c>
      <c r="C866" s="4">
        <v>2022</v>
      </c>
      <c r="D866" s="867" t="s">
        <v>168</v>
      </c>
      <c r="E866" s="96" t="s">
        <v>61</v>
      </c>
      <c r="F866" s="671" t="s">
        <v>61</v>
      </c>
      <c r="G866" s="96" t="s">
        <v>61</v>
      </c>
      <c r="H866" s="868" t="s">
        <v>169</v>
      </c>
      <c r="I866" s="55" t="s">
        <v>61</v>
      </c>
      <c r="J866" s="96" t="s">
        <v>61</v>
      </c>
      <c r="K866" s="96" t="s">
        <v>61</v>
      </c>
      <c r="L866" s="96" t="s">
        <v>61</v>
      </c>
      <c r="M866" s="869" t="s">
        <v>61</v>
      </c>
      <c r="N866" s="96" t="s">
        <v>61</v>
      </c>
      <c r="O866" s="870" t="s">
        <v>61</v>
      </c>
      <c r="P866" s="868" t="s">
        <v>61</v>
      </c>
      <c r="Q866" s="869" t="s">
        <v>61</v>
      </c>
      <c r="R866" s="95" t="s">
        <v>61</v>
      </c>
      <c r="S866" s="96" t="s">
        <v>61</v>
      </c>
      <c r="T866" s="95" t="s">
        <v>61</v>
      </c>
      <c r="U866" s="96" t="s">
        <v>61</v>
      </c>
      <c r="V866" s="95" t="s">
        <v>61</v>
      </c>
      <c r="W866" s="694" t="s">
        <v>61</v>
      </c>
      <c r="X866" s="674" t="s">
        <v>61</v>
      </c>
      <c r="Y866" s="694" t="s">
        <v>61</v>
      </c>
      <c r="Z866" s="674" t="s">
        <v>61</v>
      </c>
      <c r="AA866" s="694" t="s">
        <v>61</v>
      </c>
      <c r="AB866" s="674" t="s">
        <v>61</v>
      </c>
      <c r="AC866" s="11" t="s">
        <v>61</v>
      </c>
      <c r="AD866" s="96"/>
      <c r="AE866" s="95"/>
      <c r="AF866" s="95" t="s">
        <v>61</v>
      </c>
      <c r="AG866" s="95" t="s">
        <v>61</v>
      </c>
      <c r="AH866" s="12">
        <v>2023</v>
      </c>
      <c r="AI866" s="95"/>
      <c r="AJ866" s="95"/>
      <c r="AK866" s="868" t="s">
        <v>150</v>
      </c>
      <c r="AL866" s="12"/>
      <c r="AM866" s="12"/>
      <c r="AN866" s="12"/>
      <c r="AO866" s="12"/>
      <c r="AQ866" s="12"/>
      <c r="AS866" s="12"/>
    </row>
    <row r="867" spans="1:45" hidden="1">
      <c r="A867" s="52" t="s">
        <v>15</v>
      </c>
      <c r="B867" s="58" t="s">
        <v>243</v>
      </c>
      <c r="C867" s="51">
        <v>2016</v>
      </c>
      <c r="D867" s="240" t="s">
        <v>142</v>
      </c>
      <c r="E867" s="52" t="s">
        <v>142</v>
      </c>
      <c r="F867" s="442" t="s">
        <v>142</v>
      </c>
      <c r="G867" s="52" t="s">
        <v>143</v>
      </c>
      <c r="H867" s="241" t="s">
        <v>144</v>
      </c>
      <c r="I867" s="53" t="s">
        <v>145</v>
      </c>
      <c r="J867" s="52"/>
      <c r="K867" s="52"/>
      <c r="L867" s="158">
        <v>42736</v>
      </c>
      <c r="M867" s="60">
        <v>12327530</v>
      </c>
      <c r="N867" s="60">
        <v>12327530</v>
      </c>
      <c r="O867" s="61">
        <v>1.0000000811192575</v>
      </c>
      <c r="P867" s="241" t="s">
        <v>589</v>
      </c>
      <c r="Q867" s="73">
        <v>2912000</v>
      </c>
      <c r="R867" s="63">
        <v>0.23621925884585152</v>
      </c>
      <c r="S867" s="73">
        <v>6083530</v>
      </c>
      <c r="T867" s="63">
        <v>0.49349139689783761</v>
      </c>
      <c r="U867" s="73">
        <v>3332000</v>
      </c>
      <c r="V867" s="63">
        <v>0.27028934425631085</v>
      </c>
      <c r="W867" s="77">
        <v>2473000</v>
      </c>
      <c r="X867" s="133">
        <v>0.20060790766682376</v>
      </c>
      <c r="Y867" s="77">
        <v>439000</v>
      </c>
      <c r="Z867" s="133">
        <v>3.561135117902775E-2</v>
      </c>
      <c r="AA867" s="77">
        <v>0</v>
      </c>
      <c r="AB867" s="133">
        <v>0</v>
      </c>
      <c r="AC867" t="s">
        <v>185</v>
      </c>
      <c r="AD867" s="442"/>
      <c r="AE867" s="241"/>
      <c r="AF867" s="58" t="s">
        <v>153</v>
      </c>
      <c r="AG867" s="63"/>
      <c r="AH867" s="863">
        <v>2017</v>
      </c>
      <c r="AI867" s="58"/>
      <c r="AJ867" s="58"/>
      <c r="AK867" s="241" t="s">
        <v>150</v>
      </c>
      <c r="AL867" s="1">
        <v>1</v>
      </c>
      <c r="AM867" s="1">
        <f>VLOOKUP(A867,'CH1 graphs'!$G$1:$H$49,2,FALSE)</f>
        <v>1</v>
      </c>
      <c r="AN867" s="1">
        <f>VLOOKUP(A867,'CH1 graphs'!$K$2:$L$23,2,FALSE)</f>
        <v>1</v>
      </c>
    </row>
    <row r="868" spans="1:45" hidden="1">
      <c r="A868" s="52" t="s">
        <v>15</v>
      </c>
      <c r="B868" s="58" t="s">
        <v>243</v>
      </c>
      <c r="C868" s="51">
        <v>2017</v>
      </c>
      <c r="D868" s="240" t="s">
        <v>142</v>
      </c>
      <c r="E868" s="52" t="s">
        <v>142</v>
      </c>
      <c r="F868" s="442" t="s">
        <v>142</v>
      </c>
      <c r="G868" s="52" t="s">
        <v>143</v>
      </c>
      <c r="H868" s="241" t="s">
        <v>144</v>
      </c>
      <c r="I868" s="53" t="s">
        <v>145</v>
      </c>
      <c r="J868" s="52"/>
      <c r="K868" s="52"/>
      <c r="L868" s="158">
        <v>42948</v>
      </c>
      <c r="M868" s="60">
        <v>12327529</v>
      </c>
      <c r="N868" s="60">
        <v>12327529</v>
      </c>
      <c r="O868" s="61">
        <v>1</v>
      </c>
      <c r="P868" s="840">
        <v>42917</v>
      </c>
      <c r="Q868" s="73">
        <v>3310000</v>
      </c>
      <c r="R868" s="63">
        <v>0.26850474251571421</v>
      </c>
      <c r="S868" s="73">
        <v>6149529</v>
      </c>
      <c r="T868" s="63">
        <v>0.49884522680903853</v>
      </c>
      <c r="U868" s="73">
        <v>2868000</v>
      </c>
      <c r="V868" s="63">
        <v>0.23265003067524725</v>
      </c>
      <c r="W868" s="77">
        <v>2444000</v>
      </c>
      <c r="X868" s="133">
        <v>0.19825546547081738</v>
      </c>
      <c r="Y868" s="77">
        <v>866000</v>
      </c>
      <c r="Z868" s="133">
        <v>7.0249277044896835E-2</v>
      </c>
      <c r="AA868" s="77">
        <v>0</v>
      </c>
      <c r="AB868" s="133">
        <v>0</v>
      </c>
      <c r="AC868" t="s">
        <v>148</v>
      </c>
      <c r="AF868" s="58" t="s">
        <v>153</v>
      </c>
      <c r="AG868" s="63"/>
      <c r="AH868" s="58">
        <v>2018</v>
      </c>
      <c r="AI868" s="58"/>
      <c r="AJ868" s="58"/>
      <c r="AK868" s="241" t="s">
        <v>150</v>
      </c>
      <c r="AL868" s="1">
        <v>1</v>
      </c>
      <c r="AM868" s="1">
        <f>VLOOKUP(A868,'CH1 graphs'!$G$1:$H$49,2,FALSE)</f>
        <v>1</v>
      </c>
      <c r="AN868" s="1">
        <f>VLOOKUP(A868,'CH1 graphs'!$K$2:$L$23,2,FALSE)</f>
        <v>1</v>
      </c>
    </row>
    <row r="869" spans="1:45" hidden="1">
      <c r="A869" s="52" t="s">
        <v>15</v>
      </c>
      <c r="B869" s="58" t="s">
        <v>243</v>
      </c>
      <c r="C869" s="51">
        <v>2018</v>
      </c>
      <c r="D869" s="240" t="s">
        <v>142</v>
      </c>
      <c r="E869" s="52" t="s">
        <v>142</v>
      </c>
      <c r="F869" s="442" t="s">
        <v>142</v>
      </c>
      <c r="G869" s="52" t="s">
        <v>143</v>
      </c>
      <c r="H869" s="241" t="s">
        <v>144</v>
      </c>
      <c r="I869" s="53" t="s">
        <v>145</v>
      </c>
      <c r="J869" s="52"/>
      <c r="K869" s="52"/>
      <c r="L869" s="158">
        <v>43101</v>
      </c>
      <c r="M869" s="73">
        <v>12327530</v>
      </c>
      <c r="N869" s="60">
        <v>12327529</v>
      </c>
      <c r="O869" s="67">
        <v>1.0000000811192575</v>
      </c>
      <c r="P869" s="241" t="s">
        <v>590</v>
      </c>
      <c r="Q869" s="73">
        <v>2728000</v>
      </c>
      <c r="R869" s="63">
        <v>0.22129333461718079</v>
      </c>
      <c r="S869" s="73">
        <v>6888529</v>
      </c>
      <c r="T869" s="63">
        <v>0.55879235814411798</v>
      </c>
      <c r="U869" s="73">
        <v>2711000</v>
      </c>
      <c r="V869" s="63">
        <v>0.21991430723870128</v>
      </c>
      <c r="W869" s="77">
        <v>2232000</v>
      </c>
      <c r="X869" s="133">
        <v>0.18105818286860245</v>
      </c>
      <c r="Y869" s="77">
        <v>496000</v>
      </c>
      <c r="Z869" s="133">
        <v>4.0235151748578321E-2</v>
      </c>
      <c r="AA869" s="77">
        <v>0</v>
      </c>
      <c r="AB869" s="133">
        <v>0</v>
      </c>
      <c r="AC869" t="s">
        <v>148</v>
      </c>
      <c r="AF869" s="58" t="s">
        <v>153</v>
      </c>
      <c r="AG869" s="63"/>
      <c r="AH869" s="58">
        <v>2019</v>
      </c>
      <c r="AI869" s="58"/>
      <c r="AJ869" s="58"/>
      <c r="AK869" s="241" t="s">
        <v>150</v>
      </c>
      <c r="AL869" s="1">
        <v>1</v>
      </c>
      <c r="AM869" s="1">
        <f>VLOOKUP(A869,'CH1 graphs'!$G$1:$H$49,2,FALSE)</f>
        <v>1</v>
      </c>
      <c r="AN869" s="1">
        <f>VLOOKUP(A869,'CH1 graphs'!$K$2:$L$23,2,FALSE)</f>
        <v>1</v>
      </c>
    </row>
    <row r="870" spans="1:45" hidden="1">
      <c r="A870" s="52" t="s">
        <v>15</v>
      </c>
      <c r="B870" s="58" t="s">
        <v>243</v>
      </c>
      <c r="C870" s="51">
        <v>2019</v>
      </c>
      <c r="D870" s="240" t="s">
        <v>142</v>
      </c>
      <c r="E870" s="52" t="s">
        <v>142</v>
      </c>
      <c r="F870" s="442" t="s">
        <v>142</v>
      </c>
      <c r="G870" s="52" t="s">
        <v>143</v>
      </c>
      <c r="H870" s="241" t="s">
        <v>144</v>
      </c>
      <c r="I870" s="53" t="s">
        <v>145</v>
      </c>
      <c r="J870" s="52"/>
      <c r="K870" s="52"/>
      <c r="L870" s="158">
        <v>43678</v>
      </c>
      <c r="M870" s="73">
        <v>12327530</v>
      </c>
      <c r="N870" s="60">
        <v>12327530</v>
      </c>
      <c r="O870" s="61">
        <v>1</v>
      </c>
      <c r="P870" s="241" t="s">
        <v>259</v>
      </c>
      <c r="Q870" s="73">
        <v>2094000</v>
      </c>
      <c r="R870" s="63">
        <v>0.17</v>
      </c>
      <c r="S870" s="73">
        <v>5998330</v>
      </c>
      <c r="T870" s="63">
        <v>0.48658003671457301</v>
      </c>
      <c r="U870" s="73">
        <v>4235200</v>
      </c>
      <c r="V870" s="63">
        <v>0.34</v>
      </c>
      <c r="W870" s="77">
        <v>1655000</v>
      </c>
      <c r="X870" s="133">
        <v>0.13</v>
      </c>
      <c r="Y870" s="77">
        <v>439000</v>
      </c>
      <c r="Z870" s="133">
        <v>0.04</v>
      </c>
      <c r="AA870" s="77">
        <v>0</v>
      </c>
      <c r="AB870" s="133">
        <v>0</v>
      </c>
      <c r="AC870" t="s">
        <v>185</v>
      </c>
      <c r="AD870" s="442"/>
      <c r="AE870" s="241"/>
      <c r="AF870" s="58" t="s">
        <v>153</v>
      </c>
      <c r="AG870" s="63"/>
      <c r="AH870" s="58">
        <v>2020</v>
      </c>
      <c r="AI870" s="58"/>
      <c r="AJ870" s="58"/>
      <c r="AK870" s="241" t="s">
        <v>150</v>
      </c>
      <c r="AL870" s="1">
        <v>1</v>
      </c>
      <c r="AM870" s="1">
        <f>VLOOKUP(A870,'CH1 graphs'!$G$1:$H$49,2,FALSE)</f>
        <v>1</v>
      </c>
      <c r="AN870" s="1">
        <f>VLOOKUP(A870,'CH1 graphs'!$K$2:$L$23,2,FALSE)</f>
        <v>1</v>
      </c>
    </row>
    <row r="871" spans="1:45" hidden="1">
      <c r="A871" s="52" t="s">
        <v>15</v>
      </c>
      <c r="B871" s="58" t="s">
        <v>243</v>
      </c>
      <c r="C871" s="51">
        <v>2020</v>
      </c>
      <c r="D871" s="240" t="s">
        <v>142</v>
      </c>
      <c r="E871" s="52" t="s">
        <v>142</v>
      </c>
      <c r="F871" s="442" t="s">
        <v>142</v>
      </c>
      <c r="G871" s="52" t="s">
        <v>143</v>
      </c>
      <c r="H871" s="241" t="s">
        <v>144</v>
      </c>
      <c r="I871" s="53" t="s">
        <v>145</v>
      </c>
      <c r="J871" s="52"/>
      <c r="K871" s="52"/>
      <c r="L871" s="158">
        <v>44013</v>
      </c>
      <c r="M871" s="73">
        <v>12327530</v>
      </c>
      <c r="N871" s="59">
        <v>12327530</v>
      </c>
      <c r="O871" s="67">
        <v>1</v>
      </c>
      <c r="P871" s="241" t="s">
        <v>268</v>
      </c>
      <c r="Q871" s="73">
        <v>2105000</v>
      </c>
      <c r="R871" s="63">
        <v>0.17035042705229678</v>
      </c>
      <c r="S871" s="73">
        <v>7212530</v>
      </c>
      <c r="T871" s="63">
        <v>0.58507503125119142</v>
      </c>
      <c r="U871" s="73">
        <v>3010000</v>
      </c>
      <c r="V871" s="63">
        <v>0.24416894544162537</v>
      </c>
      <c r="W871" s="77">
        <v>1705000</v>
      </c>
      <c r="X871" s="133">
        <v>0.13830832291626952</v>
      </c>
      <c r="Y871" s="77">
        <v>400000</v>
      </c>
      <c r="Z871" s="133">
        <v>3.2447700390913672E-2</v>
      </c>
      <c r="AA871" s="77">
        <v>0</v>
      </c>
      <c r="AB871" s="133">
        <v>0</v>
      </c>
      <c r="AC871" t="s">
        <v>185</v>
      </c>
      <c r="AD871" s="442"/>
      <c r="AE871" s="241"/>
      <c r="AF871" s="58" t="s">
        <v>149</v>
      </c>
      <c r="AG871" s="58"/>
      <c r="AH871" s="58">
        <v>2021</v>
      </c>
      <c r="AI871" s="58"/>
      <c r="AJ871" s="58"/>
      <c r="AK871" s="241" t="s">
        <v>150</v>
      </c>
      <c r="AL871" s="1">
        <v>1</v>
      </c>
      <c r="AM871" s="1">
        <f>VLOOKUP(A871,'CH1 graphs'!$G$1:$H$49,2,FALSE)</f>
        <v>1</v>
      </c>
      <c r="AN871" s="1">
        <f>VLOOKUP(A871,'CH1 graphs'!$K$2:$L$23,2,FALSE)</f>
        <v>1</v>
      </c>
    </row>
    <row r="872" spans="1:45" hidden="1">
      <c r="A872" s="52" t="s">
        <v>15</v>
      </c>
      <c r="B872" s="58" t="s">
        <v>243</v>
      </c>
      <c r="C872" s="51">
        <v>2021</v>
      </c>
      <c r="D872" s="240" t="s">
        <v>142</v>
      </c>
      <c r="E872" s="52" t="s">
        <v>142</v>
      </c>
      <c r="F872" s="442" t="s">
        <v>142</v>
      </c>
      <c r="G872" s="52" t="s">
        <v>143</v>
      </c>
      <c r="H872" s="241" t="s">
        <v>322</v>
      </c>
      <c r="I872" s="53" t="s">
        <v>145</v>
      </c>
      <c r="J872" s="52"/>
      <c r="K872" s="52"/>
      <c r="L872" s="158">
        <v>44409</v>
      </c>
      <c r="M872" s="73">
        <v>15737176</v>
      </c>
      <c r="N872" s="60">
        <v>15737176</v>
      </c>
      <c r="O872" s="61">
        <v>1</v>
      </c>
      <c r="P872" s="241" t="s">
        <v>591</v>
      </c>
      <c r="Q872" s="73">
        <v>3465690</v>
      </c>
      <c r="R872" s="63">
        <v>0.22022312008202743</v>
      </c>
      <c r="S872" s="73">
        <v>8558586</v>
      </c>
      <c r="T872" s="63">
        <v>0.54384509647728407</v>
      </c>
      <c r="U872" s="73">
        <v>3712900</v>
      </c>
      <c r="V872" s="63">
        <v>0.23593178344068846</v>
      </c>
      <c r="W872" s="77">
        <v>2824960</v>
      </c>
      <c r="X872" s="133">
        <v>0.17950869965488089</v>
      </c>
      <c r="Y872" s="77">
        <v>640730</v>
      </c>
      <c r="Z872" s="669">
        <v>4.0714420427146521E-2</v>
      </c>
      <c r="AA872" s="77">
        <v>0</v>
      </c>
      <c r="AB872" s="133">
        <v>0</v>
      </c>
      <c r="AC872" t="s">
        <v>185</v>
      </c>
      <c r="AD872" s="442"/>
      <c r="AE872" s="241"/>
      <c r="AF872" s="58" t="s">
        <v>149</v>
      </c>
      <c r="AG872" s="164"/>
      <c r="AH872" s="58">
        <v>2022</v>
      </c>
      <c r="AI872" s="58"/>
      <c r="AJ872" s="58"/>
      <c r="AK872" s="241" t="s">
        <v>150</v>
      </c>
      <c r="AL872" s="1">
        <v>1</v>
      </c>
      <c r="AM872" s="1">
        <f>VLOOKUP(A872,'CH1 graphs'!$G$1:$H$49,2,FALSE)</f>
        <v>1</v>
      </c>
      <c r="AN872" s="1">
        <f>VLOOKUP(A872,'CH1 graphs'!$K$2:$L$23,2,FALSE)</f>
        <v>1</v>
      </c>
      <c r="AQ872" s="42"/>
    </row>
    <row r="873" spans="1:45" hidden="1">
      <c r="A873" s="52" t="s">
        <v>15</v>
      </c>
      <c r="B873" s="58" t="s">
        <v>243</v>
      </c>
      <c r="C873" s="51">
        <v>2022</v>
      </c>
      <c r="D873" s="240" t="s">
        <v>142</v>
      </c>
      <c r="E873" s="52" t="s">
        <v>142</v>
      </c>
      <c r="F873" s="442" t="s">
        <v>142</v>
      </c>
      <c r="G873" s="52" t="s">
        <v>143</v>
      </c>
      <c r="H873" s="241" t="s">
        <v>157</v>
      </c>
      <c r="I873" s="53" t="s">
        <v>145</v>
      </c>
      <c r="J873" s="73"/>
      <c r="K873" s="650" t="s">
        <v>592</v>
      </c>
      <c r="L873" s="158">
        <v>44866</v>
      </c>
      <c r="M873" s="73">
        <v>16955258</v>
      </c>
      <c r="N873" s="60">
        <v>16955256</v>
      </c>
      <c r="O873" s="67">
        <v>0.99999988204249091</v>
      </c>
      <c r="P873" s="241" t="s">
        <v>593</v>
      </c>
      <c r="Q873" s="73">
        <v>5594290</v>
      </c>
      <c r="R873" s="63">
        <v>0.33</v>
      </c>
      <c r="S873" s="73">
        <v>8294196</v>
      </c>
      <c r="T873" s="63">
        <v>0.48918140781831898</v>
      </c>
      <c r="U873" s="73">
        <v>3066770</v>
      </c>
      <c r="V873" s="63">
        <v>0.18</v>
      </c>
      <c r="W873" s="77">
        <v>3856730</v>
      </c>
      <c r="X873" s="133">
        <v>0.23</v>
      </c>
      <c r="Y873" s="77">
        <v>1523510</v>
      </c>
      <c r="Z873" s="669">
        <v>0.09</v>
      </c>
      <c r="AA873" s="77">
        <v>214050</v>
      </c>
      <c r="AB873" s="133">
        <v>0.01</v>
      </c>
      <c r="AC873" t="s">
        <v>185</v>
      </c>
      <c r="AD873" s="442"/>
      <c r="AE873" s="241"/>
      <c r="AF873" s="58" t="s">
        <v>153</v>
      </c>
      <c r="AG873" s="1" t="s">
        <v>142</v>
      </c>
      <c r="AH873" s="58">
        <v>2023</v>
      </c>
      <c r="AI873" s="58"/>
      <c r="AJ873" s="58"/>
      <c r="AK873" s="241" t="s">
        <v>150</v>
      </c>
      <c r="AL873" s="1">
        <v>1</v>
      </c>
      <c r="AM873" s="1">
        <f>VLOOKUP(A873,'CH1 graphs'!$G$1:$H$49,2,FALSE)</f>
        <v>1</v>
      </c>
      <c r="AN873" s="1">
        <f>VLOOKUP(A873,'CH1 graphs'!$K$2:$L$23,2,FALSE)</f>
        <v>1</v>
      </c>
      <c r="AP873" s="330">
        <f>Q873-Q872</f>
        <v>2128600</v>
      </c>
      <c r="AQ873" s="42">
        <f>(Q873-Q872)/Q872</f>
        <v>0.6141922676292455</v>
      </c>
      <c r="AR873">
        <f>Y873-Y887</f>
        <v>-889490</v>
      </c>
      <c r="AS873" s="1">
        <f>AR873/Y887</f>
        <v>-0.36862411935350187</v>
      </c>
    </row>
    <row r="874" spans="1:45" s="11" customFormat="1" hidden="1">
      <c r="A874" s="96" t="s">
        <v>15</v>
      </c>
      <c r="B874" s="95" t="s">
        <v>243</v>
      </c>
      <c r="C874" s="47">
        <v>2023</v>
      </c>
      <c r="D874" s="867" t="s">
        <v>142</v>
      </c>
      <c r="E874" s="197" t="s">
        <v>142</v>
      </c>
      <c r="F874" s="671" t="s">
        <v>142</v>
      </c>
      <c r="G874" s="96" t="s">
        <v>143</v>
      </c>
      <c r="H874" s="868" t="s">
        <v>157</v>
      </c>
      <c r="I874" s="55" t="s">
        <v>145</v>
      </c>
      <c r="J874" s="419"/>
      <c r="K874" s="687" t="s">
        <v>594</v>
      </c>
      <c r="L874" s="108">
        <v>44958</v>
      </c>
      <c r="M874" s="419">
        <v>16955266</v>
      </c>
      <c r="N874" s="419">
        <f>M874</f>
        <v>16955266</v>
      </c>
      <c r="O874" s="97">
        <v>0.99999988204249091</v>
      </c>
      <c r="P874" s="868" t="s">
        <v>595</v>
      </c>
      <c r="Q874" s="419">
        <v>6508430</v>
      </c>
      <c r="R874" s="148">
        <f>Q874/N874</f>
        <v>0.38385891439273201</v>
      </c>
      <c r="S874" s="419">
        <f>M874*T874</f>
        <v>7121211.7199999997</v>
      </c>
      <c r="T874" s="148">
        <v>0.42</v>
      </c>
      <c r="U874" s="419">
        <v>3374458</v>
      </c>
      <c r="V874" s="148">
        <v>0.2</v>
      </c>
      <c r="W874" s="694">
        <v>4425580</v>
      </c>
      <c r="X874" s="674">
        <f>W874/M874</f>
        <v>0.26101507342910457</v>
      </c>
      <c r="Y874" s="694">
        <v>1860140</v>
      </c>
      <c r="Z874" s="674">
        <f>Y874/N874</f>
        <v>0.10970868873422569</v>
      </c>
      <c r="AA874" s="694">
        <v>222710</v>
      </c>
      <c r="AB874" s="674">
        <f>AA874/N874</f>
        <v>1.3135152229401767E-2</v>
      </c>
      <c r="AC874" s="11" t="s">
        <v>185</v>
      </c>
      <c r="AD874" s="671"/>
      <c r="AE874" s="868"/>
      <c r="AF874" s="95" t="s">
        <v>153</v>
      </c>
      <c r="AG874" s="12" t="s">
        <v>142</v>
      </c>
      <c r="AH874" s="95">
        <v>2023</v>
      </c>
      <c r="AI874" s="95"/>
      <c r="AJ874" s="95"/>
      <c r="AK874" s="868" t="s">
        <v>165</v>
      </c>
      <c r="AL874" s="12">
        <v>1</v>
      </c>
      <c r="AM874" s="12">
        <f>VLOOKUP(A874,'CH1 graphs'!$G$1:$H$49,2,FALSE)</f>
        <v>1</v>
      </c>
      <c r="AN874" s="12">
        <f>VLOOKUP(A874,'CH1 graphs'!$K$2:$L$23,2,FALSE)</f>
        <v>1</v>
      </c>
      <c r="AO874" s="12"/>
      <c r="AQ874" s="12"/>
      <c r="AS874" s="12"/>
    </row>
    <row r="875" spans="1:45" hidden="1">
      <c r="A875" s="52" t="s">
        <v>596</v>
      </c>
      <c r="B875" s="58" t="s">
        <v>180</v>
      </c>
      <c r="C875" s="51">
        <v>2016</v>
      </c>
      <c r="D875" s="240" t="s">
        <v>142</v>
      </c>
      <c r="E875" s="825" t="s">
        <v>142</v>
      </c>
      <c r="F875" s="442" t="s">
        <v>168</v>
      </c>
      <c r="G875" s="52" t="s">
        <v>181</v>
      </c>
      <c r="H875" s="241" t="s">
        <v>182</v>
      </c>
      <c r="I875" s="53" t="s">
        <v>183</v>
      </c>
      <c r="J875" s="52"/>
      <c r="K875" s="52"/>
      <c r="L875" s="52"/>
      <c r="M875" s="73">
        <v>55000000</v>
      </c>
      <c r="N875" s="60">
        <v>55000000</v>
      </c>
      <c r="O875" s="61">
        <v>1</v>
      </c>
      <c r="P875" s="241"/>
      <c r="Q875" s="73">
        <v>3900000</v>
      </c>
      <c r="R875" s="63">
        <v>7.0909090909090908E-2</v>
      </c>
      <c r="S875" s="789">
        <v>40700000</v>
      </c>
      <c r="T875" s="634">
        <v>0.74</v>
      </c>
      <c r="U875" s="73">
        <v>10400000</v>
      </c>
      <c r="V875" s="63">
        <v>0.18909090909090909</v>
      </c>
      <c r="W875" s="77" t="s">
        <v>61</v>
      </c>
      <c r="X875" s="133" t="s">
        <v>61</v>
      </c>
      <c r="Y875" s="77" t="s">
        <v>61</v>
      </c>
      <c r="Z875" s="133" t="s">
        <v>61</v>
      </c>
      <c r="AA875" s="77" t="s">
        <v>61</v>
      </c>
      <c r="AB875" s="133" t="s">
        <v>61</v>
      </c>
      <c r="AC875" t="s">
        <v>185</v>
      </c>
      <c r="AD875" s="442"/>
      <c r="AE875" s="241"/>
      <c r="AF875" s="58" t="s">
        <v>61</v>
      </c>
      <c r="AG875" s="58"/>
      <c r="AH875" s="58">
        <v>2017</v>
      </c>
      <c r="AI875" s="58"/>
      <c r="AJ875" s="58"/>
      <c r="AK875" s="241" t="s">
        <v>150</v>
      </c>
    </row>
    <row r="876" spans="1:45" hidden="1">
      <c r="A876" s="52" t="s">
        <v>596</v>
      </c>
      <c r="B876" s="58" t="s">
        <v>180</v>
      </c>
      <c r="C876" s="51">
        <v>2017</v>
      </c>
      <c r="D876" s="240" t="s">
        <v>142</v>
      </c>
      <c r="E876" s="69" t="s">
        <v>142</v>
      </c>
      <c r="F876" s="442" t="s">
        <v>168</v>
      </c>
      <c r="G876" s="52" t="s">
        <v>181</v>
      </c>
      <c r="H876" s="241" t="s">
        <v>182</v>
      </c>
      <c r="I876" s="53" t="s">
        <v>183</v>
      </c>
      <c r="J876" s="52"/>
      <c r="K876" s="52"/>
      <c r="L876" s="52"/>
      <c r="M876" s="485">
        <v>55900000</v>
      </c>
      <c r="N876" s="60">
        <v>55000000</v>
      </c>
      <c r="O876" s="61">
        <v>0.98389982110912344</v>
      </c>
      <c r="P876" s="241" t="s">
        <v>597</v>
      </c>
      <c r="Q876" s="73">
        <v>3900000</v>
      </c>
      <c r="R876" s="63">
        <v>7.0909090909090908E-2</v>
      </c>
      <c r="S876" s="789">
        <v>40700000</v>
      </c>
      <c r="T876" s="634">
        <v>0.74</v>
      </c>
      <c r="U876" s="73">
        <v>10400000</v>
      </c>
      <c r="V876" s="63">
        <v>0.18909090909090909</v>
      </c>
      <c r="W876" s="77" t="s">
        <v>61</v>
      </c>
      <c r="X876" s="133" t="s">
        <v>61</v>
      </c>
      <c r="Y876" s="77" t="s">
        <v>61</v>
      </c>
      <c r="Z876" s="133" t="s">
        <v>61</v>
      </c>
      <c r="AA876" s="77" t="s">
        <v>61</v>
      </c>
      <c r="AB876" s="133" t="s">
        <v>61</v>
      </c>
      <c r="AC876" t="s">
        <v>185</v>
      </c>
      <c r="AD876" s="442"/>
      <c r="AE876" s="241"/>
      <c r="AF876" s="58" t="s">
        <v>61</v>
      </c>
      <c r="AG876" s="58"/>
      <c r="AH876" s="58">
        <v>2018</v>
      </c>
      <c r="AI876" s="58"/>
      <c r="AJ876" s="58"/>
      <c r="AK876" s="241" t="s">
        <v>150</v>
      </c>
    </row>
    <row r="877" spans="1:45" hidden="1">
      <c r="A877" s="52" t="s">
        <v>596</v>
      </c>
      <c r="B877" s="58" t="s">
        <v>180</v>
      </c>
      <c r="C877" s="51">
        <v>2018</v>
      </c>
      <c r="D877" s="240" t="s">
        <v>168</v>
      </c>
      <c r="E877" s="52" t="s">
        <v>61</v>
      </c>
      <c r="F877" s="442" t="s">
        <v>61</v>
      </c>
      <c r="G877" s="52" t="s">
        <v>61</v>
      </c>
      <c r="H877" s="241" t="s">
        <v>169</v>
      </c>
      <c r="I877" s="53" t="s">
        <v>61</v>
      </c>
      <c r="J877" s="52" t="s">
        <v>61</v>
      </c>
      <c r="K877" s="52" t="s">
        <v>61</v>
      </c>
      <c r="L877" s="52" t="s">
        <v>61</v>
      </c>
      <c r="M877" s="451" t="s">
        <v>61</v>
      </c>
      <c r="N877" s="52" t="s">
        <v>61</v>
      </c>
      <c r="O877" s="103" t="s">
        <v>61</v>
      </c>
      <c r="P877" s="241" t="s">
        <v>61</v>
      </c>
      <c r="Q877" s="451" t="s">
        <v>61</v>
      </c>
      <c r="R877" s="58" t="s">
        <v>61</v>
      </c>
      <c r="S877" s="52" t="s">
        <v>61</v>
      </c>
      <c r="T877" s="58" t="s">
        <v>61</v>
      </c>
      <c r="U877" s="52" t="s">
        <v>61</v>
      </c>
      <c r="V877" s="58" t="s">
        <v>61</v>
      </c>
      <c r="W877" s="77" t="s">
        <v>61</v>
      </c>
      <c r="X877" s="133" t="s">
        <v>61</v>
      </c>
      <c r="Y877" s="77" t="s">
        <v>61</v>
      </c>
      <c r="Z877" s="133" t="s">
        <v>61</v>
      </c>
      <c r="AA877" s="77" t="s">
        <v>61</v>
      </c>
      <c r="AB877" s="133" t="s">
        <v>61</v>
      </c>
      <c r="AC877" t="s">
        <v>61</v>
      </c>
      <c r="AD877" s="52"/>
      <c r="AE877" s="58"/>
      <c r="AF877" s="58" t="s">
        <v>61</v>
      </c>
      <c r="AG877" s="58" t="s">
        <v>61</v>
      </c>
      <c r="AH877" s="58">
        <v>2019</v>
      </c>
      <c r="AI877" s="58"/>
      <c r="AJ877" s="58"/>
      <c r="AK877" s="241" t="s">
        <v>150</v>
      </c>
    </row>
    <row r="878" spans="1:45" hidden="1">
      <c r="A878" s="52" t="s">
        <v>596</v>
      </c>
      <c r="B878" s="58" t="s">
        <v>180</v>
      </c>
      <c r="C878" s="51">
        <v>2019</v>
      </c>
      <c r="D878" s="240" t="s">
        <v>168</v>
      </c>
      <c r="E878" s="52" t="s">
        <v>61</v>
      </c>
      <c r="F878" s="442" t="s">
        <v>61</v>
      </c>
      <c r="G878" s="52" t="s">
        <v>61</v>
      </c>
      <c r="H878" s="241" t="s">
        <v>169</v>
      </c>
      <c r="I878" s="53" t="s">
        <v>61</v>
      </c>
      <c r="J878" s="52" t="s">
        <v>61</v>
      </c>
      <c r="K878" s="52" t="s">
        <v>61</v>
      </c>
      <c r="L878" s="52" t="s">
        <v>61</v>
      </c>
      <c r="M878" s="451" t="s">
        <v>61</v>
      </c>
      <c r="N878" s="52" t="s">
        <v>61</v>
      </c>
      <c r="O878" s="103" t="s">
        <v>61</v>
      </c>
      <c r="P878" s="241" t="s">
        <v>61</v>
      </c>
      <c r="Q878" s="451" t="s">
        <v>61</v>
      </c>
      <c r="R878" s="58" t="s">
        <v>61</v>
      </c>
      <c r="S878" s="52" t="s">
        <v>61</v>
      </c>
      <c r="T878" s="58" t="s">
        <v>61</v>
      </c>
      <c r="U878" s="52" t="s">
        <v>61</v>
      </c>
      <c r="V878" s="58" t="s">
        <v>61</v>
      </c>
      <c r="W878" s="77" t="s">
        <v>61</v>
      </c>
      <c r="X878" s="133" t="s">
        <v>61</v>
      </c>
      <c r="Y878" s="77" t="s">
        <v>61</v>
      </c>
      <c r="Z878" s="133" t="s">
        <v>61</v>
      </c>
      <c r="AA878" s="77" t="s">
        <v>61</v>
      </c>
      <c r="AB878" s="133" t="s">
        <v>61</v>
      </c>
      <c r="AC878" t="s">
        <v>61</v>
      </c>
      <c r="AD878" s="52"/>
      <c r="AE878" s="58"/>
      <c r="AF878" s="58" t="s">
        <v>61</v>
      </c>
      <c r="AG878" s="58" t="s">
        <v>61</v>
      </c>
      <c r="AH878" s="58">
        <v>2020</v>
      </c>
      <c r="AI878" s="58"/>
      <c r="AJ878" s="58"/>
      <c r="AK878" s="241" t="s">
        <v>150</v>
      </c>
    </row>
    <row r="879" spans="1:45" hidden="1">
      <c r="A879" s="52" t="s">
        <v>596</v>
      </c>
      <c r="B879" s="58" t="s">
        <v>180</v>
      </c>
      <c r="C879" s="51">
        <v>2020</v>
      </c>
      <c r="D879" s="240" t="s">
        <v>168</v>
      </c>
      <c r="E879" s="52" t="s">
        <v>61</v>
      </c>
      <c r="F879" s="442" t="s">
        <v>61</v>
      </c>
      <c r="G879" s="52" t="s">
        <v>61</v>
      </c>
      <c r="H879" s="241" t="s">
        <v>169</v>
      </c>
      <c r="I879" s="53" t="s">
        <v>61</v>
      </c>
      <c r="J879" s="52" t="s">
        <v>61</v>
      </c>
      <c r="K879" s="52" t="s">
        <v>61</v>
      </c>
      <c r="L879" s="52" t="s">
        <v>61</v>
      </c>
      <c r="M879" s="451" t="s">
        <v>61</v>
      </c>
      <c r="N879" s="52" t="s">
        <v>61</v>
      </c>
      <c r="O879" s="103" t="s">
        <v>61</v>
      </c>
      <c r="P879" s="241" t="s">
        <v>61</v>
      </c>
      <c r="Q879" s="451" t="s">
        <v>61</v>
      </c>
      <c r="R879" s="58" t="s">
        <v>61</v>
      </c>
      <c r="S879" s="52" t="s">
        <v>61</v>
      </c>
      <c r="T879" s="58" t="s">
        <v>61</v>
      </c>
      <c r="U879" s="52" t="s">
        <v>61</v>
      </c>
      <c r="V879" s="58" t="s">
        <v>61</v>
      </c>
      <c r="W879" s="77" t="s">
        <v>61</v>
      </c>
      <c r="X879" s="133" t="s">
        <v>61</v>
      </c>
      <c r="Y879" s="77" t="s">
        <v>61</v>
      </c>
      <c r="Z879" s="133" t="s">
        <v>61</v>
      </c>
      <c r="AA879" s="77" t="s">
        <v>61</v>
      </c>
      <c r="AB879" s="133" t="s">
        <v>61</v>
      </c>
      <c r="AC879" t="s">
        <v>61</v>
      </c>
      <c r="AD879" s="52"/>
      <c r="AE879" s="58"/>
      <c r="AF879" s="58" t="s">
        <v>61</v>
      </c>
      <c r="AG879" s="58" t="s">
        <v>61</v>
      </c>
      <c r="AH879" s="58">
        <v>2021</v>
      </c>
      <c r="AI879" s="58"/>
      <c r="AJ879" s="58"/>
      <c r="AK879" s="241" t="s">
        <v>150</v>
      </c>
    </row>
    <row r="880" spans="1:45" hidden="1">
      <c r="A880" s="52" t="s">
        <v>596</v>
      </c>
      <c r="B880" s="58" t="s">
        <v>180</v>
      </c>
      <c r="C880" s="51">
        <v>2021</v>
      </c>
      <c r="D880" s="240" t="s">
        <v>168</v>
      </c>
      <c r="E880" s="52" t="s">
        <v>61</v>
      </c>
      <c r="F880" s="442" t="s">
        <v>61</v>
      </c>
      <c r="G880" s="52" t="s">
        <v>61</v>
      </c>
      <c r="H880" s="241" t="s">
        <v>169</v>
      </c>
      <c r="I880" s="53" t="s">
        <v>61</v>
      </c>
      <c r="J880" s="52" t="s">
        <v>61</v>
      </c>
      <c r="K880" s="52" t="s">
        <v>61</v>
      </c>
      <c r="L880" s="52" t="s">
        <v>61</v>
      </c>
      <c r="M880" s="451" t="s">
        <v>61</v>
      </c>
      <c r="N880" s="52" t="s">
        <v>61</v>
      </c>
      <c r="O880" s="103" t="s">
        <v>61</v>
      </c>
      <c r="P880" s="241" t="s">
        <v>61</v>
      </c>
      <c r="Q880" s="451" t="s">
        <v>61</v>
      </c>
      <c r="R880" s="58" t="s">
        <v>61</v>
      </c>
      <c r="S880" s="52" t="s">
        <v>61</v>
      </c>
      <c r="T880" s="58" t="s">
        <v>61</v>
      </c>
      <c r="U880" s="52" t="s">
        <v>61</v>
      </c>
      <c r="V880" s="58" t="s">
        <v>61</v>
      </c>
      <c r="W880" s="77" t="s">
        <v>61</v>
      </c>
      <c r="X880" s="133" t="s">
        <v>61</v>
      </c>
      <c r="Y880" s="77" t="s">
        <v>61</v>
      </c>
      <c r="Z880" s="133" t="s">
        <v>61</v>
      </c>
      <c r="AA880" s="77" t="s">
        <v>61</v>
      </c>
      <c r="AB880" s="133" t="s">
        <v>61</v>
      </c>
      <c r="AC880" t="s">
        <v>61</v>
      </c>
      <c r="AD880" s="52"/>
      <c r="AE880" s="58"/>
      <c r="AF880" s="58" t="s">
        <v>61</v>
      </c>
      <c r="AG880" s="58" t="s">
        <v>61</v>
      </c>
      <c r="AH880" s="58">
        <v>2022</v>
      </c>
      <c r="AI880" s="58"/>
      <c r="AJ880" s="58"/>
      <c r="AK880" s="241" t="s">
        <v>150</v>
      </c>
    </row>
    <row r="881" spans="1:45" s="11" customFormat="1" hidden="1">
      <c r="A881" s="11" t="s">
        <v>596</v>
      </c>
      <c r="B881" s="95" t="s">
        <v>180</v>
      </c>
      <c r="C881" s="4">
        <v>2022</v>
      </c>
      <c r="D881" s="867" t="s">
        <v>168</v>
      </c>
      <c r="E881" s="96" t="s">
        <v>61</v>
      </c>
      <c r="F881" s="671" t="s">
        <v>61</v>
      </c>
      <c r="G881" s="96" t="s">
        <v>61</v>
      </c>
      <c r="H881" s="868" t="s">
        <v>169</v>
      </c>
      <c r="I881" s="55" t="s">
        <v>61</v>
      </c>
      <c r="J881" s="96" t="s">
        <v>61</v>
      </c>
      <c r="K881" s="96" t="s">
        <v>61</v>
      </c>
      <c r="L881" s="96" t="s">
        <v>61</v>
      </c>
      <c r="M881" s="869" t="s">
        <v>61</v>
      </c>
      <c r="N881" s="96" t="s">
        <v>61</v>
      </c>
      <c r="O881" s="870" t="s">
        <v>61</v>
      </c>
      <c r="P881" s="868" t="s">
        <v>61</v>
      </c>
      <c r="Q881" s="869" t="s">
        <v>61</v>
      </c>
      <c r="R881" s="95" t="s">
        <v>61</v>
      </c>
      <c r="S881" s="96" t="s">
        <v>61</v>
      </c>
      <c r="T881" s="95" t="s">
        <v>61</v>
      </c>
      <c r="U881" s="96" t="s">
        <v>61</v>
      </c>
      <c r="V881" s="95" t="s">
        <v>61</v>
      </c>
      <c r="W881" s="694" t="s">
        <v>61</v>
      </c>
      <c r="X881" s="674" t="s">
        <v>61</v>
      </c>
      <c r="Y881" s="694" t="s">
        <v>61</v>
      </c>
      <c r="Z881" s="674" t="s">
        <v>61</v>
      </c>
      <c r="AA881" s="694" t="s">
        <v>61</v>
      </c>
      <c r="AB881" s="674" t="s">
        <v>61</v>
      </c>
      <c r="AC881" s="11" t="s">
        <v>61</v>
      </c>
      <c r="AD881" s="96"/>
      <c r="AE881" s="95"/>
      <c r="AF881" s="95" t="s">
        <v>61</v>
      </c>
      <c r="AG881" s="95" t="s">
        <v>61</v>
      </c>
      <c r="AH881" s="12">
        <v>2023</v>
      </c>
      <c r="AI881" s="95"/>
      <c r="AJ881" s="95"/>
      <c r="AK881" s="868" t="s">
        <v>150</v>
      </c>
      <c r="AL881" s="12"/>
      <c r="AM881" s="12"/>
      <c r="AN881" s="12"/>
      <c r="AO881" s="12"/>
      <c r="AQ881" s="12"/>
      <c r="AS881" s="12"/>
    </row>
    <row r="882" spans="1:45" hidden="1">
      <c r="A882" s="52" t="s">
        <v>13</v>
      </c>
      <c r="B882" s="58" t="s">
        <v>243</v>
      </c>
      <c r="C882" s="51">
        <v>2016</v>
      </c>
      <c r="D882" s="240" t="s">
        <v>142</v>
      </c>
      <c r="E882" s="52" t="s">
        <v>142</v>
      </c>
      <c r="F882" s="442" t="s">
        <v>142</v>
      </c>
      <c r="G882" s="52" t="s">
        <v>143</v>
      </c>
      <c r="H882" s="241" t="s">
        <v>144</v>
      </c>
      <c r="I882" s="53" t="s">
        <v>145</v>
      </c>
      <c r="J882" s="52"/>
      <c r="K882" s="484" t="s">
        <v>598</v>
      </c>
      <c r="L882" s="158">
        <v>42736</v>
      </c>
      <c r="M882" s="73">
        <v>12311845</v>
      </c>
      <c r="N882" s="60">
        <v>11845855</v>
      </c>
      <c r="O882" s="61">
        <v>0.96</v>
      </c>
      <c r="P882" s="241" t="s">
        <v>599</v>
      </c>
      <c r="Q882" s="485">
        <v>4935000</v>
      </c>
      <c r="R882" s="63">
        <v>0.41</v>
      </c>
      <c r="S882" s="485">
        <v>2920000</v>
      </c>
      <c r="T882" s="63">
        <v>0.25</v>
      </c>
      <c r="U882" s="485">
        <v>4120000</v>
      </c>
      <c r="V882" s="63">
        <v>0.35</v>
      </c>
      <c r="W882" s="77">
        <v>3765000</v>
      </c>
      <c r="X882" s="133">
        <v>0.32</v>
      </c>
      <c r="Y882" s="77">
        <v>1070000</v>
      </c>
      <c r="Z882" s="133">
        <v>0.09</v>
      </c>
      <c r="AA882" s="77">
        <v>100000</v>
      </c>
      <c r="AB882" s="133">
        <v>0.01</v>
      </c>
      <c r="AC882" t="s">
        <v>148</v>
      </c>
      <c r="AF882" s="58" t="s">
        <v>600</v>
      </c>
      <c r="AG882" s="63" t="s">
        <v>142</v>
      </c>
      <c r="AH882" s="58">
        <v>2017</v>
      </c>
      <c r="AI882" s="58"/>
      <c r="AJ882" s="58"/>
      <c r="AK882" s="241" t="s">
        <v>150</v>
      </c>
      <c r="AL882" s="1">
        <v>1</v>
      </c>
      <c r="AM882" s="1">
        <f>VLOOKUP(A882,'CH1 graphs'!$G$1:$H$49,2,FALSE)</f>
        <v>1</v>
      </c>
      <c r="AN882" s="1">
        <f>VLOOKUP(A882,'CH1 graphs'!$K$2:$L$23,2,FALSE)</f>
        <v>1</v>
      </c>
    </row>
    <row r="883" spans="1:45" hidden="1">
      <c r="A883" s="52" t="s">
        <v>13</v>
      </c>
      <c r="B883" s="58" t="s">
        <v>243</v>
      </c>
      <c r="C883" s="51">
        <v>2017</v>
      </c>
      <c r="D883" s="240" t="s">
        <v>142</v>
      </c>
      <c r="E883" s="52" t="s">
        <v>142</v>
      </c>
      <c r="F883" s="442" t="s">
        <v>142</v>
      </c>
      <c r="G883" s="52" t="s">
        <v>143</v>
      </c>
      <c r="H883" s="241" t="s">
        <v>144</v>
      </c>
      <c r="I883" s="53" t="s">
        <v>145</v>
      </c>
      <c r="J883" s="52"/>
      <c r="K883" s="52"/>
      <c r="L883" s="158">
        <v>42856</v>
      </c>
      <c r="M883" s="60">
        <v>12311845</v>
      </c>
      <c r="N883" s="60">
        <f>S883+U883+W883+Y883+AA883</f>
        <v>11880000</v>
      </c>
      <c r="O883" s="61">
        <f>N883/M883</f>
        <v>0.9649244284670575</v>
      </c>
      <c r="P883" s="241" t="s">
        <v>601</v>
      </c>
      <c r="Q883" s="485">
        <v>6075000</v>
      </c>
      <c r="R883" s="63">
        <v>0.49</v>
      </c>
      <c r="S883" s="485">
        <v>2190000</v>
      </c>
      <c r="T883" s="63">
        <v>0.18</v>
      </c>
      <c r="U883" s="485">
        <v>3615000</v>
      </c>
      <c r="V883" s="63">
        <v>0.3</v>
      </c>
      <c r="W883" s="77">
        <v>4345000</v>
      </c>
      <c r="X883" s="133">
        <v>0.36</v>
      </c>
      <c r="Y883" s="77">
        <v>1685000</v>
      </c>
      <c r="Z883" s="133">
        <v>0.14000000000000001</v>
      </c>
      <c r="AA883" s="77">
        <v>45000</v>
      </c>
      <c r="AB883" s="133">
        <v>0</v>
      </c>
      <c r="AC883" t="s">
        <v>148</v>
      </c>
      <c r="AF883" s="58" t="s">
        <v>153</v>
      </c>
      <c r="AG883" s="63"/>
      <c r="AH883" s="58">
        <v>2018</v>
      </c>
      <c r="AI883" s="58"/>
      <c r="AJ883" s="58"/>
      <c r="AK883" s="241" t="s">
        <v>150</v>
      </c>
      <c r="AL883" s="1">
        <v>1</v>
      </c>
      <c r="AM883" s="1">
        <f>VLOOKUP(A883,'CH1 graphs'!$G$1:$H$49,2,FALSE)</f>
        <v>1</v>
      </c>
      <c r="AN883" s="1">
        <f>VLOOKUP(A883,'CH1 graphs'!$K$2:$L$23,2,FALSE)</f>
        <v>1</v>
      </c>
    </row>
    <row r="884" spans="1:45" hidden="1">
      <c r="A884" s="52" t="s">
        <v>13</v>
      </c>
      <c r="B884" s="58" t="s">
        <v>243</v>
      </c>
      <c r="C884" s="51">
        <v>2018</v>
      </c>
      <c r="D884" s="240" t="s">
        <v>142</v>
      </c>
      <c r="E884" s="52" t="s">
        <v>142</v>
      </c>
      <c r="F884" s="442" t="s">
        <v>142</v>
      </c>
      <c r="G884" s="52" t="s">
        <v>143</v>
      </c>
      <c r="H884" s="241" t="s">
        <v>144</v>
      </c>
      <c r="I884" s="53" t="s">
        <v>145</v>
      </c>
      <c r="J884" s="52"/>
      <c r="K884" s="52"/>
      <c r="L884" s="158">
        <v>43344</v>
      </c>
      <c r="M884" s="437">
        <v>10971513</v>
      </c>
      <c r="N884" s="60">
        <v>10350874</v>
      </c>
      <c r="O884" s="61">
        <f>N884/M884</f>
        <v>0.94343177645599108</v>
      </c>
      <c r="P884" s="840">
        <v>43344</v>
      </c>
      <c r="Q884" s="73">
        <v>6062000</v>
      </c>
      <c r="R884" s="63">
        <f>Q884/N884</f>
        <v>0.58565102811607983</v>
      </c>
      <c r="S884" s="73">
        <v>1063874</v>
      </c>
      <c r="T884" s="63">
        <v>0.10278107916297696</v>
      </c>
      <c r="U884" s="73">
        <v>3225000</v>
      </c>
      <c r="V884" s="63">
        <v>0.31156789272094315</v>
      </c>
      <c r="W884" s="77">
        <v>4320000</v>
      </c>
      <c r="X884" s="133">
        <f>W884/N884</f>
        <v>0.41735606094712391</v>
      </c>
      <c r="Y884" s="77">
        <v>1695000</v>
      </c>
      <c r="Z884" s="133">
        <f>Y884/N884</f>
        <v>0.16375428780217013</v>
      </c>
      <c r="AA884" s="77">
        <v>47000</v>
      </c>
      <c r="AB884" s="133">
        <v>4.5406793667858384E-3</v>
      </c>
      <c r="AC884" t="s">
        <v>148</v>
      </c>
      <c r="AF884" s="58" t="s">
        <v>153</v>
      </c>
      <c r="AG884" s="63"/>
      <c r="AH884" s="58">
        <v>2019</v>
      </c>
      <c r="AI884" s="58"/>
      <c r="AJ884" s="58"/>
      <c r="AK884" s="241" t="s">
        <v>150</v>
      </c>
      <c r="AL884" s="1">
        <v>1</v>
      </c>
      <c r="AM884" s="1">
        <f>VLOOKUP(A884,'CH1 graphs'!$G$1:$H$49,2,FALSE)</f>
        <v>1</v>
      </c>
      <c r="AN884" s="1">
        <f>VLOOKUP(A884,'CH1 graphs'!$K$2:$L$23,2,FALSE)</f>
        <v>1</v>
      </c>
    </row>
    <row r="885" spans="1:45" hidden="1">
      <c r="A885" s="52" t="s">
        <v>13</v>
      </c>
      <c r="B885" s="58" t="s">
        <v>243</v>
      </c>
      <c r="C885" s="51">
        <v>2019</v>
      </c>
      <c r="D885" s="240" t="s">
        <v>142</v>
      </c>
      <c r="E885" s="52" t="s">
        <v>142</v>
      </c>
      <c r="F885" s="442" t="s">
        <v>142</v>
      </c>
      <c r="G885" s="52" t="s">
        <v>143</v>
      </c>
      <c r="H885" s="241" t="s">
        <v>144</v>
      </c>
      <c r="I885" s="53" t="s">
        <v>145</v>
      </c>
      <c r="J885" s="52"/>
      <c r="K885" s="52"/>
      <c r="L885" s="158">
        <v>43586</v>
      </c>
      <c r="M885" s="73">
        <v>11385139</v>
      </c>
      <c r="N885" s="60">
        <v>11385139</v>
      </c>
      <c r="O885" s="61">
        <f>N885/M885</f>
        <v>1</v>
      </c>
      <c r="P885" s="840" t="s">
        <v>602</v>
      </c>
      <c r="Q885" s="73">
        <v>6956000</v>
      </c>
      <c r="R885" s="63">
        <v>0.61</v>
      </c>
      <c r="S885" s="73">
        <v>1189139</v>
      </c>
      <c r="T885" s="63">
        <v>0.10444659481100758</v>
      </c>
      <c r="U885" s="73">
        <v>3240000</v>
      </c>
      <c r="V885" s="63">
        <v>0.28000000000000003</v>
      </c>
      <c r="W885" s="77">
        <v>5120000</v>
      </c>
      <c r="X885" s="133">
        <v>0.45</v>
      </c>
      <c r="Y885" s="77">
        <v>1815000</v>
      </c>
      <c r="Z885" s="133">
        <v>0.16</v>
      </c>
      <c r="AA885" s="77">
        <v>21000</v>
      </c>
      <c r="AB885" s="133">
        <v>0</v>
      </c>
      <c r="AC885" t="s">
        <v>148</v>
      </c>
      <c r="AF885" s="58" t="s">
        <v>153</v>
      </c>
      <c r="AG885" s="63"/>
      <c r="AH885" s="58">
        <v>2020</v>
      </c>
      <c r="AI885" s="58"/>
      <c r="AJ885" s="58"/>
      <c r="AK885" s="241" t="s">
        <v>150</v>
      </c>
      <c r="AL885" s="1">
        <v>1</v>
      </c>
      <c r="AM885" s="1">
        <f>VLOOKUP(A885,'CH1 graphs'!$G$1:$H$49,2,FALSE)</f>
        <v>1</v>
      </c>
      <c r="AN885" s="1">
        <f>VLOOKUP(A885,'CH1 graphs'!$K$2:$L$23,2,FALSE)</f>
        <v>1</v>
      </c>
    </row>
    <row r="886" spans="1:45" hidden="1">
      <c r="A886" s="52" t="s">
        <v>13</v>
      </c>
      <c r="B886" s="58" t="s">
        <v>243</v>
      </c>
      <c r="C886" s="51">
        <v>2020</v>
      </c>
      <c r="D886" s="240" t="s">
        <v>142</v>
      </c>
      <c r="E886" s="52" t="s">
        <v>142</v>
      </c>
      <c r="F886" s="442" t="s">
        <v>142</v>
      </c>
      <c r="G886" s="52" t="s">
        <v>143</v>
      </c>
      <c r="H886" s="241" t="s">
        <v>144</v>
      </c>
      <c r="I886" s="53" t="s">
        <v>145</v>
      </c>
      <c r="J886" s="52"/>
      <c r="K886" s="52"/>
      <c r="L886" s="158">
        <v>43831</v>
      </c>
      <c r="M886" s="73">
        <v>11703111</v>
      </c>
      <c r="N886" s="59">
        <v>11703111</v>
      </c>
      <c r="O886" s="61">
        <v>1</v>
      </c>
      <c r="P886" s="241" t="s">
        <v>603</v>
      </c>
      <c r="Q886" s="73">
        <v>6480000</v>
      </c>
      <c r="R886" s="63">
        <v>0.55000000000000004</v>
      </c>
      <c r="S886" s="73">
        <v>1938111</v>
      </c>
      <c r="T886" s="63">
        <v>0.16560647848251631</v>
      </c>
      <c r="U886" s="73">
        <v>3285000</v>
      </c>
      <c r="V886" s="63">
        <v>0.28000000000000003</v>
      </c>
      <c r="W886" s="77">
        <v>4735000</v>
      </c>
      <c r="X886" s="133">
        <v>0.4</v>
      </c>
      <c r="Y886" s="77">
        <v>1745000</v>
      </c>
      <c r="Z886" s="133">
        <v>0.15</v>
      </c>
      <c r="AA886" s="77">
        <v>0</v>
      </c>
      <c r="AB886" s="133">
        <v>0</v>
      </c>
      <c r="AC886" t="s">
        <v>148</v>
      </c>
      <c r="AF886" s="58" t="s">
        <v>153</v>
      </c>
      <c r="AG886" s="58"/>
      <c r="AH886" s="58">
        <v>2021</v>
      </c>
      <c r="AI886" s="58"/>
      <c r="AJ886" s="58"/>
      <c r="AK886" s="241" t="s">
        <v>150</v>
      </c>
      <c r="AL886" s="1">
        <v>1</v>
      </c>
      <c r="AM886" s="1">
        <f>VLOOKUP(A886,'CH1 graphs'!$G$1:$H$49,2,FALSE)</f>
        <v>1</v>
      </c>
      <c r="AN886" s="1">
        <f>VLOOKUP(A886,'CH1 graphs'!$K$2:$L$23,2,FALSE)</f>
        <v>1</v>
      </c>
    </row>
    <row r="887" spans="1:45" hidden="1">
      <c r="A887" s="52" t="s">
        <v>13</v>
      </c>
      <c r="B887" s="58" t="s">
        <v>243</v>
      </c>
      <c r="C887" s="51">
        <v>2021</v>
      </c>
      <c r="D887" s="240" t="s">
        <v>142</v>
      </c>
      <c r="E887" s="52" t="s">
        <v>142</v>
      </c>
      <c r="F887" s="442" t="s">
        <v>142</v>
      </c>
      <c r="G887" s="52" t="s">
        <v>143</v>
      </c>
      <c r="H887" s="241" t="s">
        <v>322</v>
      </c>
      <c r="I887" s="53" t="s">
        <v>145</v>
      </c>
      <c r="J887" s="52"/>
      <c r="K887" s="52"/>
      <c r="L887" s="158">
        <v>44105</v>
      </c>
      <c r="M887" s="73">
        <v>12060000</v>
      </c>
      <c r="N887" s="60">
        <v>12001787</v>
      </c>
      <c r="O887" s="61">
        <v>0.99517305140961854</v>
      </c>
      <c r="P887" s="241" t="s">
        <v>604</v>
      </c>
      <c r="Q887" s="73">
        <v>7189000</v>
      </c>
      <c r="R887" s="63">
        <v>0.6</v>
      </c>
      <c r="S887" s="73">
        <v>1675000</v>
      </c>
      <c r="T887" s="63">
        <v>0.1395448027864517</v>
      </c>
      <c r="U887" s="73">
        <v>3138000</v>
      </c>
      <c r="V887" s="63">
        <v>0.26</v>
      </c>
      <c r="W887" s="77">
        <v>4668000</v>
      </c>
      <c r="X887" s="133">
        <v>0.39</v>
      </c>
      <c r="Y887" s="77">
        <v>2413000</v>
      </c>
      <c r="Z887" s="133">
        <v>0.2</v>
      </c>
      <c r="AA887" s="77">
        <v>108000</v>
      </c>
      <c r="AB887" s="133">
        <v>0.01</v>
      </c>
      <c r="AC887" t="s">
        <v>148</v>
      </c>
      <c r="AF887" s="58" t="s">
        <v>153</v>
      </c>
      <c r="AG887" s="58"/>
      <c r="AH887" s="58">
        <v>2022</v>
      </c>
      <c r="AI887" s="58"/>
      <c r="AJ887" s="58"/>
      <c r="AK887" s="241" t="s">
        <v>150</v>
      </c>
      <c r="AL887" s="1">
        <v>1</v>
      </c>
      <c r="AM887" s="1">
        <f>VLOOKUP(A887,'CH1 graphs'!$G$1:$H$49,2,FALSE)</f>
        <v>1</v>
      </c>
      <c r="AN887" s="1">
        <f>VLOOKUP(A887,'CH1 graphs'!$K$2:$L$23,2,FALSE)</f>
        <v>1</v>
      </c>
      <c r="AQ887" s="42"/>
    </row>
    <row r="888" spans="1:45" hidden="1">
      <c r="A888" s="52" t="s">
        <v>13</v>
      </c>
      <c r="B888" s="58" t="s">
        <v>243</v>
      </c>
      <c r="C888" s="51">
        <v>2022</v>
      </c>
      <c r="D888" s="240" t="s">
        <v>142</v>
      </c>
      <c r="E888" s="52" t="s">
        <v>142</v>
      </c>
      <c r="F888" s="442" t="s">
        <v>142</v>
      </c>
      <c r="G888" s="52" t="s">
        <v>143</v>
      </c>
      <c r="H888" s="241" t="s">
        <v>157</v>
      </c>
      <c r="I888" s="53" t="s">
        <v>145</v>
      </c>
      <c r="J888" s="73"/>
      <c r="K888" s="650" t="s">
        <v>605</v>
      </c>
      <c r="L888" s="158">
        <v>44621</v>
      </c>
      <c r="M888" s="73">
        <v>12400000</v>
      </c>
      <c r="N888" s="60">
        <v>12348961</v>
      </c>
      <c r="O888" s="61">
        <v>1</v>
      </c>
      <c r="P888" s="241" t="s">
        <v>606</v>
      </c>
      <c r="Q888" s="73">
        <v>7744000</v>
      </c>
      <c r="R888" s="63">
        <v>0.63</v>
      </c>
      <c r="S888" s="73">
        <v>1700000</v>
      </c>
      <c r="T888" s="65">
        <v>0.13766340342317057</v>
      </c>
      <c r="U888" s="73">
        <v>2901000</v>
      </c>
      <c r="V888" s="65">
        <v>0.24</v>
      </c>
      <c r="W888" s="77">
        <v>4765000</v>
      </c>
      <c r="X888" s="133">
        <v>0.39</v>
      </c>
      <c r="Y888" s="77">
        <v>2892000</v>
      </c>
      <c r="Z888" s="133">
        <v>0.23</v>
      </c>
      <c r="AA888" s="77">
        <v>87000</v>
      </c>
      <c r="AB888" s="133">
        <v>0.01</v>
      </c>
      <c r="AC888" t="s">
        <v>161</v>
      </c>
      <c r="AD888" s="52"/>
      <c r="AE888" s="58"/>
      <c r="AF888" s="58" t="s">
        <v>153</v>
      </c>
      <c r="AH888" s="58">
        <v>2023</v>
      </c>
      <c r="AI888" s="58"/>
      <c r="AJ888" s="58"/>
      <c r="AK888" s="241" t="s">
        <v>150</v>
      </c>
      <c r="AL888" s="1">
        <v>1</v>
      </c>
      <c r="AM888" s="1">
        <f>VLOOKUP(A888,'CH1 graphs'!$G$1:$H$49,2,FALSE)</f>
        <v>1</v>
      </c>
      <c r="AN888" s="1">
        <f>VLOOKUP(A888,'CH1 graphs'!$K$2:$L$23,2,FALSE)</f>
        <v>1</v>
      </c>
      <c r="AP888" s="330">
        <f>Q888-Q887</f>
        <v>555000</v>
      </c>
      <c r="AQ888" s="42">
        <f>(Q888-Q887)/Q887</f>
        <v>7.7201279732925301E-2</v>
      </c>
      <c r="AR888">
        <f>Y888-Y723</f>
        <v>2663292</v>
      </c>
      <c r="AS888" s="1">
        <f>AR888/Y723</f>
        <v>11.64494464557427</v>
      </c>
    </row>
    <row r="889" spans="1:45" s="11" customFormat="1" hidden="1">
      <c r="A889" s="96" t="s">
        <v>13</v>
      </c>
      <c r="B889" s="95" t="s">
        <v>243</v>
      </c>
      <c r="C889" s="47">
        <v>2023</v>
      </c>
      <c r="D889" s="867" t="s">
        <v>142</v>
      </c>
      <c r="E889" s="197" t="s">
        <v>142</v>
      </c>
      <c r="F889" s="671" t="s">
        <v>142</v>
      </c>
      <c r="G889" s="96" t="s">
        <v>143</v>
      </c>
      <c r="H889" s="868" t="s">
        <v>157</v>
      </c>
      <c r="I889" s="55" t="s">
        <v>145</v>
      </c>
      <c r="J889" s="419"/>
      <c r="K889" s="687" t="s">
        <v>607</v>
      </c>
      <c r="L889" s="108">
        <v>44835</v>
      </c>
      <c r="M889" s="419">
        <v>12400000</v>
      </c>
      <c r="N889" s="419">
        <v>12374205</v>
      </c>
      <c r="O889" s="97">
        <v>0.99791975806451616</v>
      </c>
      <c r="P889" s="868" t="s">
        <v>608</v>
      </c>
      <c r="Q889" s="419">
        <v>7764000</v>
      </c>
      <c r="R889" s="148">
        <v>0.63</v>
      </c>
      <c r="S889" s="419">
        <v>1530205</v>
      </c>
      <c r="T889" s="148">
        <v>0.12366087356723118</v>
      </c>
      <c r="U889" s="419">
        <v>3080000</v>
      </c>
      <c r="V889" s="148">
        <v>0.25</v>
      </c>
      <c r="W889" s="694">
        <v>4822000</v>
      </c>
      <c r="X889" s="674">
        <v>0.39</v>
      </c>
      <c r="Y889" s="694">
        <v>2899000</v>
      </c>
      <c r="Z889" s="674">
        <v>0.23</v>
      </c>
      <c r="AA889" s="694">
        <v>43000</v>
      </c>
      <c r="AB889" s="674">
        <v>0</v>
      </c>
      <c r="AC889" s="11" t="s">
        <v>161</v>
      </c>
      <c r="AD889" s="96"/>
      <c r="AE889" s="95"/>
      <c r="AF889" s="95" t="s">
        <v>153</v>
      </c>
      <c r="AG889" s="12"/>
      <c r="AH889" s="95">
        <v>2023</v>
      </c>
      <c r="AI889" s="95"/>
      <c r="AJ889" s="95"/>
      <c r="AK889" s="868" t="s">
        <v>165</v>
      </c>
      <c r="AL889" s="12">
        <v>1</v>
      </c>
      <c r="AM889" s="12">
        <f>VLOOKUP(A889,'CH1 graphs'!$G$1:$H$49,2,FALSE)</f>
        <v>1</v>
      </c>
      <c r="AN889" s="12">
        <f>VLOOKUP(A889,'CH1 graphs'!$K$2:$L$23,2,FALSE)</f>
        <v>1</v>
      </c>
      <c r="AO889" s="12"/>
      <c r="AQ889" s="12"/>
      <c r="AS889" s="12"/>
    </row>
    <row r="890" spans="1:45" hidden="1">
      <c r="A890" s="52" t="s">
        <v>14</v>
      </c>
      <c r="B890" s="58" t="s">
        <v>141</v>
      </c>
      <c r="C890" s="51">
        <v>2016</v>
      </c>
      <c r="D890" s="240" t="s">
        <v>142</v>
      </c>
      <c r="E890" s="81" t="s">
        <v>168</v>
      </c>
      <c r="F890" s="442" t="s">
        <v>61</v>
      </c>
      <c r="G890" s="52" t="s">
        <v>204</v>
      </c>
      <c r="H890" s="241" t="s">
        <v>205</v>
      </c>
      <c r="I890" s="53" t="s">
        <v>61</v>
      </c>
      <c r="J890" s="81" t="s">
        <v>172</v>
      </c>
      <c r="K890" s="81" t="s">
        <v>61</v>
      </c>
      <c r="L890" s="81" t="s">
        <v>61</v>
      </c>
      <c r="M890" s="81" t="s">
        <v>61</v>
      </c>
      <c r="N890" s="81" t="s">
        <v>61</v>
      </c>
      <c r="O890" s="81" t="s">
        <v>61</v>
      </c>
      <c r="P890" s="836" t="s">
        <v>61</v>
      </c>
      <c r="Q890" s="81" t="s">
        <v>61</v>
      </c>
      <c r="R890" s="82" t="s">
        <v>61</v>
      </c>
      <c r="S890" s="235" t="s">
        <v>61</v>
      </c>
      <c r="T890" s="644" t="s">
        <v>61</v>
      </c>
      <c r="U890" s="235" t="s">
        <v>61</v>
      </c>
      <c r="V890" s="82" t="s">
        <v>61</v>
      </c>
      <c r="W890" s="799" t="s">
        <v>61</v>
      </c>
      <c r="X890" s="643" t="s">
        <v>61</v>
      </c>
      <c r="Y890" s="799" t="s">
        <v>61</v>
      </c>
      <c r="Z890" s="643" t="s">
        <v>61</v>
      </c>
      <c r="AA890" s="799" t="s">
        <v>61</v>
      </c>
      <c r="AB890" s="643" t="s">
        <v>61</v>
      </c>
      <c r="AC890" t="s">
        <v>61</v>
      </c>
      <c r="AD890" s="81"/>
      <c r="AE890" s="82"/>
      <c r="AF890" s="58" t="s">
        <v>61</v>
      </c>
      <c r="AG890" s="82" t="s">
        <v>61</v>
      </c>
      <c r="AH890" s="863">
        <v>2017</v>
      </c>
      <c r="AI890" s="58"/>
      <c r="AJ890" s="58"/>
      <c r="AK890" s="241" t="s">
        <v>150</v>
      </c>
    </row>
    <row r="891" spans="1:45" hidden="1">
      <c r="A891" s="52" t="s">
        <v>14</v>
      </c>
      <c r="B891" s="58" t="s">
        <v>141</v>
      </c>
      <c r="C891" s="51">
        <v>2017</v>
      </c>
      <c r="D891" s="240" t="s">
        <v>142</v>
      </c>
      <c r="E891" s="52" t="s">
        <v>142</v>
      </c>
      <c r="F891" s="442" t="s">
        <v>168</v>
      </c>
      <c r="G891" s="52" t="s">
        <v>204</v>
      </c>
      <c r="H891" s="241" t="s">
        <v>205</v>
      </c>
      <c r="I891" s="53" t="s">
        <v>609</v>
      </c>
      <c r="J891" s="52"/>
      <c r="K891" s="649" t="s">
        <v>610</v>
      </c>
      <c r="L891" s="158">
        <v>42795</v>
      </c>
      <c r="M891" s="73">
        <v>21506813</v>
      </c>
      <c r="N891" s="60">
        <v>5700000</v>
      </c>
      <c r="O891" s="61">
        <v>0.27</v>
      </c>
      <c r="P891" s="833" t="s">
        <v>424</v>
      </c>
      <c r="Q891" s="60">
        <v>910000</v>
      </c>
      <c r="R891" s="63">
        <v>0.15964912280701754</v>
      </c>
      <c r="S891" s="716" t="s">
        <v>178</v>
      </c>
      <c r="T891" s="635" t="s">
        <v>203</v>
      </c>
      <c r="U891" s="719">
        <v>4790000</v>
      </c>
      <c r="V891" s="515">
        <v>0.8403508771929824</v>
      </c>
      <c r="W891" s="77" t="s">
        <v>61</v>
      </c>
      <c r="X891" s="133" t="s">
        <v>61</v>
      </c>
      <c r="Y891" s="77" t="s">
        <v>61</v>
      </c>
      <c r="Z891" s="133" t="s">
        <v>61</v>
      </c>
      <c r="AA891" s="77" t="s">
        <v>61</v>
      </c>
      <c r="AB891" s="133" t="s">
        <v>61</v>
      </c>
      <c r="AC891" t="s">
        <v>185</v>
      </c>
      <c r="AD891" s="442"/>
      <c r="AE891" s="241"/>
      <c r="AF891" s="58" t="s">
        <v>61</v>
      </c>
      <c r="AG891" s="63"/>
      <c r="AH891" s="58">
        <v>2018</v>
      </c>
      <c r="AI891" s="58"/>
      <c r="AJ891" s="58"/>
      <c r="AK891" s="241" t="s">
        <v>150</v>
      </c>
    </row>
    <row r="892" spans="1:45" hidden="1">
      <c r="A892" s="52" t="s">
        <v>14</v>
      </c>
      <c r="B892" s="58" t="s">
        <v>141</v>
      </c>
      <c r="C892" s="51">
        <v>2018</v>
      </c>
      <c r="D892" s="240" t="s">
        <v>142</v>
      </c>
      <c r="E892" s="104" t="s">
        <v>168</v>
      </c>
      <c r="F892" s="442" t="s">
        <v>61</v>
      </c>
      <c r="G892" s="52" t="s">
        <v>143</v>
      </c>
      <c r="H892" s="241" t="s">
        <v>574</v>
      </c>
      <c r="I892" s="53" t="s">
        <v>61</v>
      </c>
      <c r="J892" s="81" t="s">
        <v>172</v>
      </c>
      <c r="K892" s="81" t="s">
        <v>61</v>
      </c>
      <c r="L892" s="81" t="s">
        <v>61</v>
      </c>
      <c r="M892" s="81" t="s">
        <v>61</v>
      </c>
      <c r="N892" s="81" t="s">
        <v>61</v>
      </c>
      <c r="O892" s="81" t="s">
        <v>61</v>
      </c>
      <c r="P892" s="836" t="s">
        <v>61</v>
      </c>
      <c r="Q892" s="81" t="s">
        <v>61</v>
      </c>
      <c r="R892" s="82" t="s">
        <v>61</v>
      </c>
      <c r="S892" s="235" t="s">
        <v>61</v>
      </c>
      <c r="T892" s="644" t="s">
        <v>61</v>
      </c>
      <c r="U892" s="235" t="s">
        <v>61</v>
      </c>
      <c r="V892" s="82" t="s">
        <v>61</v>
      </c>
      <c r="W892" s="799" t="s">
        <v>61</v>
      </c>
      <c r="X892" s="643" t="s">
        <v>61</v>
      </c>
      <c r="Y892" s="799" t="s">
        <v>61</v>
      </c>
      <c r="Z892" s="643" t="s">
        <v>61</v>
      </c>
      <c r="AA892" s="799" t="s">
        <v>61</v>
      </c>
      <c r="AB892" s="643" t="s">
        <v>61</v>
      </c>
      <c r="AC892" t="s">
        <v>61</v>
      </c>
      <c r="AD892" s="81"/>
      <c r="AE892" s="82"/>
      <c r="AF892" s="58" t="s">
        <v>61</v>
      </c>
      <c r="AG892" s="82" t="s">
        <v>61</v>
      </c>
      <c r="AH892" s="58">
        <v>2019</v>
      </c>
      <c r="AI892" s="58"/>
      <c r="AJ892" s="58"/>
      <c r="AK892" s="241" t="s">
        <v>150</v>
      </c>
    </row>
    <row r="893" spans="1:45" hidden="1">
      <c r="A893" s="52" t="s">
        <v>14</v>
      </c>
      <c r="B893" s="58" t="s">
        <v>141</v>
      </c>
      <c r="C893" s="51">
        <v>2019</v>
      </c>
      <c r="D893" s="240" t="s">
        <v>168</v>
      </c>
      <c r="E893" s="52" t="s">
        <v>61</v>
      </c>
      <c r="F893" s="442" t="s">
        <v>61</v>
      </c>
      <c r="G893" s="52" t="s">
        <v>61</v>
      </c>
      <c r="H893" s="241" t="s">
        <v>169</v>
      </c>
      <c r="I893" s="53" t="s">
        <v>61</v>
      </c>
      <c r="J893" s="52" t="s">
        <v>61</v>
      </c>
      <c r="K893" s="52" t="s">
        <v>61</v>
      </c>
      <c r="L893" s="52" t="s">
        <v>61</v>
      </c>
      <c r="M893" s="451" t="s">
        <v>61</v>
      </c>
      <c r="N893" s="52" t="s">
        <v>61</v>
      </c>
      <c r="O893" s="103" t="s">
        <v>61</v>
      </c>
      <c r="P893" s="241" t="s">
        <v>61</v>
      </c>
      <c r="Q893" s="451" t="s">
        <v>61</v>
      </c>
      <c r="R893" s="58" t="s">
        <v>61</v>
      </c>
      <c r="S893" s="52" t="s">
        <v>61</v>
      </c>
      <c r="T893" s="58" t="s">
        <v>61</v>
      </c>
      <c r="U893" s="52" t="s">
        <v>61</v>
      </c>
      <c r="V893" s="58" t="s">
        <v>61</v>
      </c>
      <c r="W893" s="77" t="s">
        <v>61</v>
      </c>
      <c r="X893" s="133" t="s">
        <v>61</v>
      </c>
      <c r="Y893" s="77" t="s">
        <v>61</v>
      </c>
      <c r="Z893" s="133" t="s">
        <v>61</v>
      </c>
      <c r="AA893" s="77" t="s">
        <v>61</v>
      </c>
      <c r="AB893" s="133" t="s">
        <v>61</v>
      </c>
      <c r="AC893" t="s">
        <v>61</v>
      </c>
      <c r="AD893" s="52"/>
      <c r="AE893" s="58"/>
      <c r="AF893" s="58" t="s">
        <v>61</v>
      </c>
      <c r="AG893" s="58" t="s">
        <v>61</v>
      </c>
      <c r="AH893" s="58">
        <v>2020</v>
      </c>
      <c r="AI893" s="58"/>
      <c r="AJ893" s="58"/>
      <c r="AK893" s="241" t="s">
        <v>150</v>
      </c>
    </row>
    <row r="894" spans="1:45" hidden="1">
      <c r="A894" s="52" t="s">
        <v>14</v>
      </c>
      <c r="B894" s="58" t="s">
        <v>141</v>
      </c>
      <c r="C894" s="51">
        <v>2020</v>
      </c>
      <c r="D894" s="240" t="s">
        <v>142</v>
      </c>
      <c r="E894" s="104" t="s">
        <v>168</v>
      </c>
      <c r="F894" s="442" t="s">
        <v>61</v>
      </c>
      <c r="G894" s="52" t="s">
        <v>174</v>
      </c>
      <c r="H894" s="241" t="s">
        <v>231</v>
      </c>
      <c r="I894" s="53" t="s">
        <v>61</v>
      </c>
      <c r="J894" s="81" t="s">
        <v>172</v>
      </c>
      <c r="K894" s="81" t="s">
        <v>61</v>
      </c>
      <c r="L894" s="81" t="s">
        <v>61</v>
      </c>
      <c r="M894" s="81" t="s">
        <v>61</v>
      </c>
      <c r="N894" s="81" t="s">
        <v>61</v>
      </c>
      <c r="O894" s="81" t="s">
        <v>61</v>
      </c>
      <c r="P894" s="836" t="s">
        <v>61</v>
      </c>
      <c r="Q894" s="81" t="s">
        <v>61</v>
      </c>
      <c r="R894" s="82" t="s">
        <v>61</v>
      </c>
      <c r="S894" s="235" t="s">
        <v>61</v>
      </c>
      <c r="T894" s="644" t="s">
        <v>61</v>
      </c>
      <c r="U894" s="235" t="s">
        <v>61</v>
      </c>
      <c r="V894" s="82" t="s">
        <v>61</v>
      </c>
      <c r="W894" s="799" t="s">
        <v>61</v>
      </c>
      <c r="X894" s="643" t="s">
        <v>61</v>
      </c>
      <c r="Y894" s="799" t="s">
        <v>61</v>
      </c>
      <c r="Z894" s="643" t="s">
        <v>61</v>
      </c>
      <c r="AA894" s="799" t="s">
        <v>61</v>
      </c>
      <c r="AB894" s="643" t="s">
        <v>61</v>
      </c>
      <c r="AC894" t="s">
        <v>61</v>
      </c>
      <c r="AD894" s="81"/>
      <c r="AE894" s="82"/>
      <c r="AF894" s="58" t="s">
        <v>61</v>
      </c>
      <c r="AG894" s="82" t="s">
        <v>61</v>
      </c>
      <c r="AH894" s="58">
        <v>2021</v>
      </c>
      <c r="AI894" s="58"/>
      <c r="AJ894" s="58"/>
      <c r="AK894" s="241" t="s">
        <v>150</v>
      </c>
    </row>
    <row r="895" spans="1:45" hidden="1">
      <c r="A895" s="52" t="s">
        <v>14</v>
      </c>
      <c r="B895" s="58" t="s">
        <v>141</v>
      </c>
      <c r="C895" s="51">
        <v>2021</v>
      </c>
      <c r="D895" s="240" t="s">
        <v>142</v>
      </c>
      <c r="E895" s="104" t="s">
        <v>168</v>
      </c>
      <c r="F895" s="442" t="s">
        <v>61</v>
      </c>
      <c r="G895" s="52" t="s">
        <v>174</v>
      </c>
      <c r="H895" s="241" t="s">
        <v>611</v>
      </c>
      <c r="I895" s="53" t="s">
        <v>61</v>
      </c>
      <c r="J895" s="81" t="s">
        <v>172</v>
      </c>
      <c r="K895" s="81" t="s">
        <v>61</v>
      </c>
      <c r="L895" s="81" t="s">
        <v>61</v>
      </c>
      <c r="M895" s="81" t="s">
        <v>61</v>
      </c>
      <c r="N895" s="81" t="s">
        <v>61</v>
      </c>
      <c r="O895" s="81" t="s">
        <v>61</v>
      </c>
      <c r="P895" s="836" t="s">
        <v>61</v>
      </c>
      <c r="Q895" s="81" t="s">
        <v>61</v>
      </c>
      <c r="R895" s="82" t="s">
        <v>61</v>
      </c>
      <c r="S895" s="235" t="s">
        <v>61</v>
      </c>
      <c r="T895" s="644" t="s">
        <v>61</v>
      </c>
      <c r="U895" s="235" t="s">
        <v>61</v>
      </c>
      <c r="V895" s="82" t="s">
        <v>61</v>
      </c>
      <c r="W895" s="799" t="s">
        <v>61</v>
      </c>
      <c r="X895" s="643" t="s">
        <v>61</v>
      </c>
      <c r="Y895" s="799" t="s">
        <v>61</v>
      </c>
      <c r="Z895" s="643" t="s">
        <v>61</v>
      </c>
      <c r="AA895" s="799" t="s">
        <v>61</v>
      </c>
      <c r="AB895" s="643" t="s">
        <v>61</v>
      </c>
      <c r="AC895" t="s">
        <v>61</v>
      </c>
      <c r="AD895" s="81"/>
      <c r="AE895" s="82"/>
      <c r="AF895" s="58" t="s">
        <v>61</v>
      </c>
      <c r="AG895" s="82" t="s">
        <v>61</v>
      </c>
      <c r="AH895" s="58">
        <v>2022</v>
      </c>
      <c r="AI895" s="58"/>
      <c r="AJ895" s="58"/>
      <c r="AK895" s="241" t="s">
        <v>150</v>
      </c>
    </row>
    <row r="896" spans="1:45" hidden="1">
      <c r="A896" s="52" t="s">
        <v>14</v>
      </c>
      <c r="B896" s="58" t="s">
        <v>141</v>
      </c>
      <c r="C896" s="51">
        <v>2022</v>
      </c>
      <c r="D896" s="240" t="s">
        <v>142</v>
      </c>
      <c r="E896" s="52" t="s">
        <v>142</v>
      </c>
      <c r="F896" s="442" t="s">
        <v>142</v>
      </c>
      <c r="G896" s="52" t="s">
        <v>204</v>
      </c>
      <c r="H896" s="241" t="s">
        <v>612</v>
      </c>
      <c r="I896" s="53" t="s">
        <v>613</v>
      </c>
      <c r="J896" s="451" t="s">
        <v>177</v>
      </c>
      <c r="K896" s="233"/>
      <c r="L896" s="52"/>
      <c r="M896" s="73">
        <v>22159516</v>
      </c>
      <c r="N896" s="73">
        <f>M896</f>
        <v>22159516</v>
      </c>
      <c r="O896" s="61">
        <v>1</v>
      </c>
      <c r="P896" s="241" t="s">
        <v>614</v>
      </c>
      <c r="Q896" s="73">
        <v>6271143.0280000009</v>
      </c>
      <c r="R896" s="63">
        <v>0.28299999999999997</v>
      </c>
      <c r="S896" s="716" t="s">
        <v>178</v>
      </c>
      <c r="T896" s="635"/>
      <c r="U896" s="717">
        <f>N896-Q896</f>
        <v>15888372.971999999</v>
      </c>
      <c r="V896" s="515">
        <v>0.71699999999999997</v>
      </c>
      <c r="W896" s="719" t="s">
        <v>221</v>
      </c>
      <c r="X896" s="515" t="s">
        <v>61</v>
      </c>
      <c r="Y896" s="719" t="s">
        <v>221</v>
      </c>
      <c r="Z896" s="515" t="s">
        <v>61</v>
      </c>
      <c r="AA896" s="719" t="s">
        <v>221</v>
      </c>
      <c r="AB896" s="515" t="s">
        <v>61</v>
      </c>
      <c r="AC896" t="s">
        <v>161</v>
      </c>
      <c r="AD896" s="52"/>
      <c r="AE896" s="58"/>
      <c r="AF896" s="58" t="s">
        <v>61</v>
      </c>
      <c r="AH896" s="58">
        <v>2023</v>
      </c>
      <c r="AI896" s="58"/>
      <c r="AJ896" s="58"/>
      <c r="AK896" s="241" t="s">
        <v>150</v>
      </c>
    </row>
    <row r="897" spans="1:45" s="11" customFormat="1" hidden="1">
      <c r="A897" s="96" t="s">
        <v>14</v>
      </c>
      <c r="B897" s="95" t="s">
        <v>141</v>
      </c>
      <c r="C897" s="47">
        <v>2023</v>
      </c>
      <c r="D897" s="867" t="s">
        <v>142</v>
      </c>
      <c r="E897" s="216" t="s">
        <v>168</v>
      </c>
      <c r="F897" s="671" t="s">
        <v>61</v>
      </c>
      <c r="G897" s="96" t="s">
        <v>204</v>
      </c>
      <c r="H897" s="868" t="s">
        <v>612</v>
      </c>
      <c r="I897" s="55" t="s">
        <v>61</v>
      </c>
      <c r="J897" s="216" t="s">
        <v>172</v>
      </c>
      <c r="K897" s="216" t="s">
        <v>61</v>
      </c>
      <c r="L897" s="216" t="s">
        <v>61</v>
      </c>
      <c r="M897" s="216" t="s">
        <v>61</v>
      </c>
      <c r="N897" s="216" t="s">
        <v>61</v>
      </c>
      <c r="O897" s="216" t="s">
        <v>61</v>
      </c>
      <c r="P897" s="871" t="s">
        <v>61</v>
      </c>
      <c r="Q897" s="216" t="s">
        <v>61</v>
      </c>
      <c r="R897" s="215" t="s">
        <v>61</v>
      </c>
      <c r="S897" s="237" t="s">
        <v>61</v>
      </c>
      <c r="T897" s="645" t="s">
        <v>61</v>
      </c>
      <c r="U897" s="237" t="s">
        <v>61</v>
      </c>
      <c r="V897" s="215" t="s">
        <v>61</v>
      </c>
      <c r="W897" s="877" t="s">
        <v>61</v>
      </c>
      <c r="X897" s="681" t="s">
        <v>61</v>
      </c>
      <c r="Y897" s="877" t="s">
        <v>61</v>
      </c>
      <c r="Z897" s="681" t="s">
        <v>61</v>
      </c>
      <c r="AA897" s="877" t="s">
        <v>61</v>
      </c>
      <c r="AB897" s="681" t="s">
        <v>61</v>
      </c>
      <c r="AC897" s="11" t="s">
        <v>61</v>
      </c>
      <c r="AD897" s="216"/>
      <c r="AE897" s="215"/>
      <c r="AF897" s="95" t="s">
        <v>61</v>
      </c>
      <c r="AG897" s="215" t="s">
        <v>61</v>
      </c>
      <c r="AH897" s="95">
        <v>2023</v>
      </c>
      <c r="AI897" s="95"/>
      <c r="AJ897" s="95"/>
      <c r="AK897" s="868" t="s">
        <v>165</v>
      </c>
      <c r="AL897" s="12"/>
      <c r="AM897" s="12"/>
      <c r="AN897" s="12"/>
      <c r="AO897" s="12"/>
      <c r="AQ897" s="12"/>
      <c r="AS897" s="12"/>
    </row>
    <row r="898" spans="1:45" hidden="1">
      <c r="A898" s="52" t="s">
        <v>11</v>
      </c>
      <c r="B898" s="58" t="s">
        <v>243</v>
      </c>
      <c r="C898" s="51">
        <v>2016</v>
      </c>
      <c r="D898" s="240" t="s">
        <v>142</v>
      </c>
      <c r="E898" s="52" t="s">
        <v>142</v>
      </c>
      <c r="F898" s="442" t="s">
        <v>142</v>
      </c>
      <c r="G898" s="52" t="s">
        <v>143</v>
      </c>
      <c r="H898" s="241" t="s">
        <v>144</v>
      </c>
      <c r="I898" s="53" t="s">
        <v>145</v>
      </c>
      <c r="J898" s="52"/>
      <c r="K898" s="52"/>
      <c r="L898" s="158">
        <v>42461</v>
      </c>
      <c r="M898" s="73">
        <v>41823493</v>
      </c>
      <c r="N898" s="60">
        <v>37127057.000000007</v>
      </c>
      <c r="O898" s="61">
        <v>0.88770818353215997</v>
      </c>
      <c r="P898" s="241" t="s">
        <v>615</v>
      </c>
      <c r="Q898" s="73">
        <v>4415355</v>
      </c>
      <c r="R898" s="63">
        <v>0.11892553185672648</v>
      </c>
      <c r="S898" s="73">
        <v>20639977.000000007</v>
      </c>
      <c r="T898" s="63">
        <v>0.55592817389215643</v>
      </c>
      <c r="U898" s="73">
        <v>12071725</v>
      </c>
      <c r="V898" s="63">
        <v>0.32514629425111718</v>
      </c>
      <c r="W898" s="77">
        <v>4275118</v>
      </c>
      <c r="X898" s="133">
        <v>0.1151483135331734</v>
      </c>
      <c r="Y898" s="77">
        <v>140237</v>
      </c>
      <c r="Z898" s="133">
        <v>3.7772183235530894E-3</v>
      </c>
      <c r="AA898" s="77">
        <v>0</v>
      </c>
      <c r="AB898" s="133">
        <v>0</v>
      </c>
      <c r="AC898" t="s">
        <v>148</v>
      </c>
      <c r="AF898" s="58" t="s">
        <v>149</v>
      </c>
      <c r="AG898" s="63"/>
      <c r="AH898" s="58">
        <v>2017</v>
      </c>
      <c r="AI898" s="58"/>
      <c r="AJ898" s="58"/>
      <c r="AK898" s="241" t="s">
        <v>150</v>
      </c>
      <c r="AL898" s="1">
        <v>1</v>
      </c>
      <c r="AM898" s="1">
        <f>VLOOKUP(A898,'CH1 graphs'!$G$1:$H$49,2,FALSE)</f>
        <v>1</v>
      </c>
      <c r="AN898" s="1">
        <f>VLOOKUP(A898,'CH1 graphs'!$K$2:$L$23,2,FALSE)</f>
        <v>1</v>
      </c>
    </row>
    <row r="899" spans="1:45" hidden="1">
      <c r="A899" s="52" t="s">
        <v>11</v>
      </c>
      <c r="B899" s="58" t="s">
        <v>243</v>
      </c>
      <c r="C899" s="51">
        <v>2017</v>
      </c>
      <c r="D899" s="240" t="s">
        <v>142</v>
      </c>
      <c r="E899" s="52" t="s">
        <v>142</v>
      </c>
      <c r="F899" s="442" t="s">
        <v>142</v>
      </c>
      <c r="G899" s="52" t="s">
        <v>143</v>
      </c>
      <c r="H899" s="241" t="s">
        <v>144</v>
      </c>
      <c r="I899" s="53" t="s">
        <v>145</v>
      </c>
      <c r="J899" s="52"/>
      <c r="K899" s="52"/>
      <c r="L899" s="158">
        <v>43009</v>
      </c>
      <c r="M899" s="73">
        <v>42778077</v>
      </c>
      <c r="N899" s="60">
        <v>42778077</v>
      </c>
      <c r="O899" s="67">
        <v>1</v>
      </c>
      <c r="P899" s="241" t="s">
        <v>616</v>
      </c>
      <c r="Q899" s="73">
        <v>3845806</v>
      </c>
      <c r="R899" s="63">
        <v>8.9901329599271135E-2</v>
      </c>
      <c r="S899" s="73">
        <v>26424182</v>
      </c>
      <c r="T899" s="63">
        <v>0.61770382993139217</v>
      </c>
      <c r="U899" s="73">
        <v>12508089</v>
      </c>
      <c r="V899" s="63">
        <v>0.29239484046933667</v>
      </c>
      <c r="W899" s="77">
        <v>3694087</v>
      </c>
      <c r="X899" s="133">
        <v>8.6354676485340842E-2</v>
      </c>
      <c r="Y899" s="77">
        <v>151719</v>
      </c>
      <c r="Z899" s="133">
        <v>3.5466531139302965E-3</v>
      </c>
      <c r="AA899" s="77">
        <v>0</v>
      </c>
      <c r="AB899" s="133">
        <v>0</v>
      </c>
      <c r="AC899" t="s">
        <v>148</v>
      </c>
      <c r="AF899" s="58" t="s">
        <v>153</v>
      </c>
      <c r="AG899" s="63"/>
      <c r="AH899" s="58">
        <v>2018</v>
      </c>
      <c r="AI899" s="58"/>
      <c r="AJ899" s="58"/>
      <c r="AK899" s="241" t="s">
        <v>150</v>
      </c>
      <c r="AL899" s="1">
        <v>1</v>
      </c>
      <c r="AM899" s="1">
        <f>VLOOKUP(A899,'CH1 graphs'!$G$1:$H$49,2,FALSE)</f>
        <v>1</v>
      </c>
      <c r="AN899" s="1">
        <f>VLOOKUP(A899,'CH1 graphs'!$K$2:$L$23,2,FALSE)</f>
        <v>1</v>
      </c>
    </row>
    <row r="900" spans="1:45" hidden="1">
      <c r="A900" s="52" t="s">
        <v>11</v>
      </c>
      <c r="B900" s="58" t="s">
        <v>243</v>
      </c>
      <c r="C900" s="51">
        <v>2018</v>
      </c>
      <c r="D900" s="240" t="s">
        <v>142</v>
      </c>
      <c r="E900" s="52" t="s">
        <v>142</v>
      </c>
      <c r="F900" s="442" t="s">
        <v>142</v>
      </c>
      <c r="G900" s="52" t="s">
        <v>143</v>
      </c>
      <c r="H900" s="241" t="s">
        <v>144</v>
      </c>
      <c r="I900" s="53" t="s">
        <v>145</v>
      </c>
      <c r="J900" s="52"/>
      <c r="K900" s="484" t="s">
        <v>617</v>
      </c>
      <c r="L900" s="52"/>
      <c r="M900" s="437">
        <v>43874985</v>
      </c>
      <c r="N900" s="60">
        <v>43874985</v>
      </c>
      <c r="O900" s="67">
        <v>1</v>
      </c>
      <c r="P900" s="241" t="s">
        <v>618</v>
      </c>
      <c r="Q900" s="73">
        <v>6175799</v>
      </c>
      <c r="R900" s="63">
        <v>0.1407589996896865</v>
      </c>
      <c r="S900" s="73">
        <v>23958607</v>
      </c>
      <c r="T900" s="63">
        <v>0.54606530349810944</v>
      </c>
      <c r="U900" s="73">
        <v>13740579</v>
      </c>
      <c r="V900" s="63">
        <v>0.31317569681220403</v>
      </c>
      <c r="W900" s="77">
        <v>5574843</v>
      </c>
      <c r="X900" s="133">
        <v>0.12706199215794603</v>
      </c>
      <c r="Y900" s="77">
        <v>600956</v>
      </c>
      <c r="Z900" s="133">
        <v>1.3697007531740467E-2</v>
      </c>
      <c r="AA900" s="77">
        <v>0</v>
      </c>
      <c r="AB900" s="133">
        <v>0</v>
      </c>
      <c r="AC900" t="s">
        <v>161</v>
      </c>
      <c r="AD900" s="52"/>
      <c r="AE900" s="58"/>
      <c r="AF900" s="58" t="s">
        <v>153</v>
      </c>
      <c r="AG900" s="63"/>
      <c r="AH900" s="58">
        <v>2019</v>
      </c>
      <c r="AI900" s="58"/>
      <c r="AJ900" s="58"/>
      <c r="AK900" s="241" t="s">
        <v>150</v>
      </c>
      <c r="AL900" s="1">
        <v>1</v>
      </c>
      <c r="AM900" s="1">
        <f>VLOOKUP(A900,'CH1 graphs'!$G$1:$H$49,2,FALSE)</f>
        <v>1</v>
      </c>
      <c r="AN900" s="1">
        <f>VLOOKUP(A900,'CH1 graphs'!$K$2:$L$23,2,FALSE)</f>
        <v>1</v>
      </c>
    </row>
    <row r="901" spans="1:45" hidden="1">
      <c r="A901" s="52" t="s">
        <v>11</v>
      </c>
      <c r="B901" s="58" t="s">
        <v>243</v>
      </c>
      <c r="C901" s="51">
        <v>2019</v>
      </c>
      <c r="D901" s="240" t="s">
        <v>142</v>
      </c>
      <c r="E901" s="52" t="s">
        <v>142</v>
      </c>
      <c r="F901" s="442" t="s">
        <v>142</v>
      </c>
      <c r="G901" s="52" t="s">
        <v>143</v>
      </c>
      <c r="H901" s="241" t="s">
        <v>144</v>
      </c>
      <c r="I901" s="53" t="s">
        <v>145</v>
      </c>
      <c r="J901" s="52"/>
      <c r="K901" s="52"/>
      <c r="L901" s="158">
        <v>43617</v>
      </c>
      <c r="M901" s="73">
        <v>42813000</v>
      </c>
      <c r="N901" s="60">
        <v>41934359</v>
      </c>
      <c r="O901" s="61">
        <f>N901/M901</f>
        <v>0.97947723822203536</v>
      </c>
      <c r="P901" s="241" t="s">
        <v>286</v>
      </c>
      <c r="Q901" s="73">
        <v>5852810</v>
      </c>
      <c r="R901" s="63">
        <v>0.14000000000000001</v>
      </c>
      <c r="S901" s="73">
        <v>24246159</v>
      </c>
      <c r="T901" s="63">
        <v>0.57819314705633151</v>
      </c>
      <c r="U901" s="73">
        <v>11835390</v>
      </c>
      <c r="V901" s="63">
        <v>0.28000000000000003</v>
      </c>
      <c r="W901" s="77">
        <v>4809357</v>
      </c>
      <c r="X901" s="133">
        <v>0.11</v>
      </c>
      <c r="Y901" s="77">
        <v>1043453</v>
      </c>
      <c r="Z901" s="133">
        <v>0.02</v>
      </c>
      <c r="AA901" s="77">
        <v>0</v>
      </c>
      <c r="AB901" s="133">
        <v>0</v>
      </c>
      <c r="AC901" t="s">
        <v>161</v>
      </c>
      <c r="AD901" s="52"/>
      <c r="AE901" s="58"/>
      <c r="AF901" s="58" t="s">
        <v>153</v>
      </c>
      <c r="AG901" s="63"/>
      <c r="AH901" s="58">
        <v>2020</v>
      </c>
      <c r="AI901" s="58"/>
      <c r="AJ901" s="58" t="s">
        <v>619</v>
      </c>
      <c r="AK901" s="241" t="s">
        <v>150</v>
      </c>
      <c r="AL901" s="1">
        <v>1</v>
      </c>
      <c r="AM901" s="1">
        <f>VLOOKUP(A901,'CH1 graphs'!$G$1:$H$49,2,FALSE)</f>
        <v>1</v>
      </c>
      <c r="AN901" s="1">
        <f>VLOOKUP(A901,'CH1 graphs'!$K$2:$L$23,2,FALSE)</f>
        <v>1</v>
      </c>
    </row>
    <row r="902" spans="1:45" hidden="1">
      <c r="A902" s="52" t="s">
        <v>11</v>
      </c>
      <c r="B902" s="58" t="s">
        <v>243</v>
      </c>
      <c r="C902" s="51">
        <v>2020</v>
      </c>
      <c r="D902" s="240" t="s">
        <v>142</v>
      </c>
      <c r="E902" s="52" t="s">
        <v>142</v>
      </c>
      <c r="F902" s="442" t="s">
        <v>142</v>
      </c>
      <c r="G902" s="52" t="s">
        <v>143</v>
      </c>
      <c r="H902" s="241" t="s">
        <v>144</v>
      </c>
      <c r="I902" s="53" t="s">
        <v>145</v>
      </c>
      <c r="J902" s="52"/>
      <c r="K902" s="52"/>
      <c r="L902" s="158">
        <v>43983</v>
      </c>
      <c r="M902" s="73">
        <v>45319635</v>
      </c>
      <c r="N902" s="59">
        <v>45198109</v>
      </c>
      <c r="O902" s="61">
        <v>0.99731846913594957</v>
      </c>
      <c r="P902" s="241" t="s">
        <v>620</v>
      </c>
      <c r="Q902" s="73">
        <v>9578685</v>
      </c>
      <c r="R902" s="63">
        <v>0.21</v>
      </c>
      <c r="S902" s="73">
        <v>19728053</v>
      </c>
      <c r="T902" s="63">
        <v>0.43647961024210108</v>
      </c>
      <c r="U902" s="73">
        <v>15891371</v>
      </c>
      <c r="V902" s="63">
        <v>0.35</v>
      </c>
      <c r="W902" s="77">
        <v>7410682</v>
      </c>
      <c r="X902" s="133">
        <v>0.16</v>
      </c>
      <c r="Y902" s="77">
        <v>2168003</v>
      </c>
      <c r="Z902" s="133">
        <v>0.05</v>
      </c>
      <c r="AA902" s="77">
        <v>0</v>
      </c>
      <c r="AB902" s="133">
        <v>0</v>
      </c>
      <c r="AC902" t="s">
        <v>161</v>
      </c>
      <c r="AD902" s="52"/>
      <c r="AE902" s="58"/>
      <c r="AF902" s="58" t="s">
        <v>153</v>
      </c>
      <c r="AG902" s="58"/>
      <c r="AH902" s="58">
        <v>2021</v>
      </c>
      <c r="AI902" s="58"/>
      <c r="AJ902" s="58"/>
      <c r="AK902" s="241" t="s">
        <v>150</v>
      </c>
      <c r="AL902" s="1">
        <v>1</v>
      </c>
      <c r="AM902" s="1">
        <f>VLOOKUP(A902,'CH1 graphs'!$G$1:$H$49,2,FALSE)</f>
        <v>1</v>
      </c>
      <c r="AN902" s="1">
        <f>VLOOKUP(A902,'CH1 graphs'!$K$2:$L$23,2,FALSE)</f>
        <v>1</v>
      </c>
    </row>
    <row r="903" spans="1:45" hidden="1">
      <c r="A903" s="52" t="s">
        <v>11</v>
      </c>
      <c r="B903" s="58" t="s">
        <v>243</v>
      </c>
      <c r="C903" s="51">
        <v>2021</v>
      </c>
      <c r="D903" s="240" t="s">
        <v>142</v>
      </c>
      <c r="E903" s="52" t="s">
        <v>142</v>
      </c>
      <c r="F903" s="442" t="s">
        <v>142</v>
      </c>
      <c r="G903" s="52" t="s">
        <v>143</v>
      </c>
      <c r="H903" s="241" t="s">
        <v>157</v>
      </c>
      <c r="I903" s="53" t="s">
        <v>145</v>
      </c>
      <c r="J903" s="52"/>
      <c r="K903" s="52"/>
      <c r="L903" s="158">
        <v>44256</v>
      </c>
      <c r="M903" s="73">
        <v>46796616</v>
      </c>
      <c r="N903" s="60">
        <v>46568825</v>
      </c>
      <c r="O903" s="61">
        <v>0.9951323189693887</v>
      </c>
      <c r="P903" s="241" t="s">
        <v>621</v>
      </c>
      <c r="Q903" s="73">
        <v>9769621</v>
      </c>
      <c r="R903" s="63">
        <v>0.21</v>
      </c>
      <c r="S903" s="73">
        <v>20273468</v>
      </c>
      <c r="T903" s="63">
        <v>0.43534420290827608</v>
      </c>
      <c r="U903" s="73">
        <v>16525736</v>
      </c>
      <c r="V903" s="63">
        <v>0.35</v>
      </c>
      <c r="W903" s="77">
        <v>7072838</v>
      </c>
      <c r="X903" s="133">
        <v>0.15</v>
      </c>
      <c r="Y903" s="77">
        <v>2696783</v>
      </c>
      <c r="Z903" s="133">
        <v>0.06</v>
      </c>
      <c r="AA903" s="77">
        <v>0</v>
      </c>
      <c r="AB903" s="133">
        <v>0</v>
      </c>
      <c r="AC903" t="s">
        <v>185</v>
      </c>
      <c r="AD903" s="52"/>
      <c r="AE903" s="58"/>
      <c r="AF903" s="58" t="s">
        <v>153</v>
      </c>
      <c r="AG903" s="58"/>
      <c r="AH903" s="58">
        <v>2022</v>
      </c>
      <c r="AI903" s="58"/>
      <c r="AJ903" s="58" t="s">
        <v>622</v>
      </c>
      <c r="AK903" s="241" t="s">
        <v>150</v>
      </c>
      <c r="AL903" s="1">
        <v>1</v>
      </c>
      <c r="AM903" s="1">
        <f>VLOOKUP(A903,'CH1 graphs'!$G$1:$H$49,2,FALSE)</f>
        <v>1</v>
      </c>
      <c r="AN903" s="1">
        <f>VLOOKUP(A903,'CH1 graphs'!$K$2:$L$23,2,FALSE)</f>
        <v>1</v>
      </c>
      <c r="AQ903" s="42"/>
    </row>
    <row r="904" spans="1:45" hidden="1">
      <c r="A904" s="52" t="s">
        <v>11</v>
      </c>
      <c r="B904" s="58" t="s">
        <v>243</v>
      </c>
      <c r="C904" s="51">
        <v>2022</v>
      </c>
      <c r="D904" s="240" t="s">
        <v>142</v>
      </c>
      <c r="E904" s="52" t="s">
        <v>142</v>
      </c>
      <c r="F904" s="442" t="s">
        <v>142</v>
      </c>
      <c r="G904" s="52" t="s">
        <v>143</v>
      </c>
      <c r="H904" s="241" t="s">
        <v>157</v>
      </c>
      <c r="I904" s="53" t="s">
        <v>145</v>
      </c>
      <c r="J904" s="73"/>
      <c r="K904" s="650" t="s">
        <v>623</v>
      </c>
      <c r="L904" s="158">
        <v>44682</v>
      </c>
      <c r="M904" s="73">
        <v>47881435</v>
      </c>
      <c r="N904" s="60">
        <v>47881435</v>
      </c>
      <c r="O904" s="61">
        <v>1</v>
      </c>
      <c r="P904" s="241" t="s">
        <v>395</v>
      </c>
      <c r="Q904" s="73">
        <v>11653068</v>
      </c>
      <c r="R904" s="63">
        <v>0.24</v>
      </c>
      <c r="S904" s="73">
        <v>18648037</v>
      </c>
      <c r="T904" s="63">
        <v>0.38946278448003907</v>
      </c>
      <c r="U904" s="73">
        <v>17580330</v>
      </c>
      <c r="V904" s="63">
        <v>0.37</v>
      </c>
      <c r="W904" s="77">
        <v>8549970</v>
      </c>
      <c r="X904" s="133">
        <v>0.18</v>
      </c>
      <c r="Y904" s="77">
        <v>3103098</v>
      </c>
      <c r="Z904" s="133">
        <v>0.06</v>
      </c>
      <c r="AA904" s="77">
        <v>0</v>
      </c>
      <c r="AB904" s="133">
        <v>0</v>
      </c>
      <c r="AC904" t="s">
        <v>161</v>
      </c>
      <c r="AD904" s="52"/>
      <c r="AE904" s="58"/>
      <c r="AF904" s="58" t="s">
        <v>153</v>
      </c>
      <c r="AH904" s="58">
        <v>2023</v>
      </c>
      <c r="AI904" s="58"/>
      <c r="AJ904" s="58"/>
      <c r="AK904" s="241" t="s">
        <v>150</v>
      </c>
      <c r="AL904" s="1">
        <v>1</v>
      </c>
      <c r="AM904" s="1">
        <f>VLOOKUP(A904,'CH1 graphs'!$G$1:$H$49,2,FALSE)</f>
        <v>1</v>
      </c>
      <c r="AP904" s="330">
        <f>Q904-Q903</f>
        <v>1883447</v>
      </c>
      <c r="AQ904" s="42">
        <f>(Q904-Q903)/Q903</f>
        <v>0.19278608658411622</v>
      </c>
      <c r="AR904">
        <f>Y904-Y496</f>
        <v>2735549</v>
      </c>
      <c r="AS904" s="1">
        <f>AR904/Y496</f>
        <v>7.4426783911804959</v>
      </c>
    </row>
    <row r="905" spans="1:45" s="11" customFormat="1" hidden="1">
      <c r="A905" s="96" t="s">
        <v>11</v>
      </c>
      <c r="B905" s="95" t="s">
        <v>243</v>
      </c>
      <c r="C905" s="47">
        <v>2023</v>
      </c>
      <c r="D905" s="867" t="s">
        <v>142</v>
      </c>
      <c r="E905" s="197" t="s">
        <v>142</v>
      </c>
      <c r="F905" s="671" t="s">
        <v>142</v>
      </c>
      <c r="G905" s="96" t="s">
        <v>143</v>
      </c>
      <c r="H905" s="868" t="s">
        <v>157</v>
      </c>
      <c r="I905" s="55" t="s">
        <v>145</v>
      </c>
      <c r="J905" s="419"/>
      <c r="K905" s="687" t="s">
        <v>623</v>
      </c>
      <c r="L905" s="108">
        <v>44682</v>
      </c>
      <c r="M905" s="419">
        <v>47881435</v>
      </c>
      <c r="N905" s="146">
        <v>47881431</v>
      </c>
      <c r="O905" s="97">
        <v>1</v>
      </c>
      <c r="P905" s="868" t="s">
        <v>624</v>
      </c>
      <c r="Q905" s="419">
        <v>7738781</v>
      </c>
      <c r="R905" s="148">
        <v>0.16</v>
      </c>
      <c r="S905" s="419">
        <v>22396097</v>
      </c>
      <c r="T905" s="148">
        <v>0.47</v>
      </c>
      <c r="U905" s="419">
        <v>17746553</v>
      </c>
      <c r="V905" s="148">
        <v>0.37</v>
      </c>
      <c r="W905" s="694">
        <v>6189076</v>
      </c>
      <c r="X905" s="674">
        <v>0.13</v>
      </c>
      <c r="Y905" s="694">
        <v>1549705</v>
      </c>
      <c r="Z905" s="674">
        <v>0.03</v>
      </c>
      <c r="AA905" s="694">
        <v>0</v>
      </c>
      <c r="AB905" s="674">
        <v>0</v>
      </c>
      <c r="AC905" s="11" t="s">
        <v>161</v>
      </c>
      <c r="AD905" s="96"/>
      <c r="AE905" s="95"/>
      <c r="AF905" s="95" t="s">
        <v>625</v>
      </c>
      <c r="AG905" s="12"/>
      <c r="AH905" s="95">
        <v>2023</v>
      </c>
      <c r="AI905" s="95"/>
      <c r="AJ905" s="95"/>
      <c r="AK905" s="868" t="s">
        <v>165</v>
      </c>
      <c r="AL905" s="12">
        <v>1</v>
      </c>
      <c r="AM905" s="12">
        <f>VLOOKUP(A905,'CH1 graphs'!$G$1:$H$49,2,FALSE)</f>
        <v>1</v>
      </c>
      <c r="AN905" s="12">
        <f>VLOOKUP(A905,'CH1 graphs'!$K$2:$L$23,2,FALSE)</f>
        <v>1</v>
      </c>
      <c r="AO905" s="12"/>
      <c r="AQ905" s="12"/>
      <c r="AS905" s="12"/>
    </row>
    <row r="906" spans="1:45" hidden="1">
      <c r="A906" t="s">
        <v>626</v>
      </c>
      <c r="B906" s="1" t="s">
        <v>102</v>
      </c>
      <c r="C906" s="5">
        <v>2016</v>
      </c>
      <c r="D906" s="240" t="s">
        <v>168</v>
      </c>
      <c r="E906" s="52" t="s">
        <v>61</v>
      </c>
      <c r="F906" s="442" t="s">
        <v>61</v>
      </c>
      <c r="G906" s="52" t="s">
        <v>61</v>
      </c>
      <c r="H906" s="241" t="s">
        <v>169</v>
      </c>
      <c r="I906" s="53" t="s">
        <v>61</v>
      </c>
      <c r="J906" s="52" t="s">
        <v>61</v>
      </c>
      <c r="K906" s="52" t="s">
        <v>61</v>
      </c>
      <c r="L906" s="52" t="s">
        <v>61</v>
      </c>
      <c r="M906" s="451" t="s">
        <v>61</v>
      </c>
      <c r="N906" s="52" t="s">
        <v>61</v>
      </c>
      <c r="O906" s="103" t="s">
        <v>61</v>
      </c>
      <c r="P906" s="241" t="s">
        <v>61</v>
      </c>
      <c r="Q906" s="451" t="s">
        <v>61</v>
      </c>
      <c r="R906" s="58" t="s">
        <v>61</v>
      </c>
      <c r="S906" s="52" t="s">
        <v>61</v>
      </c>
      <c r="T906" s="58" t="s">
        <v>61</v>
      </c>
      <c r="U906" s="52" t="s">
        <v>61</v>
      </c>
      <c r="V906" s="58" t="s">
        <v>61</v>
      </c>
      <c r="W906" s="77" t="s">
        <v>61</v>
      </c>
      <c r="X906" s="133" t="s">
        <v>61</v>
      </c>
      <c r="Y906" s="77" t="s">
        <v>61</v>
      </c>
      <c r="Z906" s="133" t="s">
        <v>61</v>
      </c>
      <c r="AA906" s="77" t="s">
        <v>61</v>
      </c>
      <c r="AB906" s="133" t="s">
        <v>61</v>
      </c>
      <c r="AC906" t="s">
        <v>61</v>
      </c>
      <c r="AD906" s="52"/>
      <c r="AE906" s="58"/>
      <c r="AF906" s="58" t="s">
        <v>61</v>
      </c>
      <c r="AG906" s="58" t="s">
        <v>61</v>
      </c>
      <c r="AH906" s="1">
        <v>2017</v>
      </c>
      <c r="AK906" s="241" t="s">
        <v>150</v>
      </c>
    </row>
    <row r="907" spans="1:45" hidden="1">
      <c r="A907" t="s">
        <v>626</v>
      </c>
      <c r="B907" s="1" t="s">
        <v>102</v>
      </c>
      <c r="C907" s="5">
        <v>2017</v>
      </c>
      <c r="D907" s="240" t="s">
        <v>168</v>
      </c>
      <c r="E907" s="52" t="s">
        <v>61</v>
      </c>
      <c r="F907" s="442" t="s">
        <v>61</v>
      </c>
      <c r="G907" s="52" t="s">
        <v>61</v>
      </c>
      <c r="H907" s="241" t="s">
        <v>169</v>
      </c>
      <c r="I907" s="53" t="s">
        <v>61</v>
      </c>
      <c r="J907" s="52" t="s">
        <v>61</v>
      </c>
      <c r="K907" s="52" t="s">
        <v>61</v>
      </c>
      <c r="L907" s="52" t="s">
        <v>61</v>
      </c>
      <c r="M907" s="451" t="s">
        <v>61</v>
      </c>
      <c r="N907" s="52" t="s">
        <v>61</v>
      </c>
      <c r="O907" s="103" t="s">
        <v>61</v>
      </c>
      <c r="P907" s="241" t="s">
        <v>61</v>
      </c>
      <c r="Q907" s="451" t="s">
        <v>61</v>
      </c>
      <c r="R907" s="58" t="s">
        <v>61</v>
      </c>
      <c r="S907" s="52" t="s">
        <v>61</v>
      </c>
      <c r="T907" s="58" t="s">
        <v>61</v>
      </c>
      <c r="U907" s="52" t="s">
        <v>61</v>
      </c>
      <c r="V907" s="58" t="s">
        <v>61</v>
      </c>
      <c r="W907" s="77" t="s">
        <v>61</v>
      </c>
      <c r="X907" s="133" t="s">
        <v>61</v>
      </c>
      <c r="Y907" s="77" t="s">
        <v>61</v>
      </c>
      <c r="Z907" s="133" t="s">
        <v>61</v>
      </c>
      <c r="AA907" s="77" t="s">
        <v>61</v>
      </c>
      <c r="AB907" s="133" t="s">
        <v>61</v>
      </c>
      <c r="AC907" t="s">
        <v>61</v>
      </c>
      <c r="AD907" s="52"/>
      <c r="AE907" s="58"/>
      <c r="AF907" s="58" t="s">
        <v>61</v>
      </c>
      <c r="AG907" s="58" t="s">
        <v>61</v>
      </c>
      <c r="AH907" s="1">
        <v>2018</v>
      </c>
      <c r="AK907" s="241" t="s">
        <v>150</v>
      </c>
    </row>
    <row r="908" spans="1:45" hidden="1">
      <c r="A908" t="s">
        <v>626</v>
      </c>
      <c r="B908" s="1" t="s">
        <v>102</v>
      </c>
      <c r="C908" s="5">
        <v>2018</v>
      </c>
      <c r="D908" s="240" t="s">
        <v>168</v>
      </c>
      <c r="E908" s="52" t="s">
        <v>61</v>
      </c>
      <c r="F908" s="442" t="s">
        <v>61</v>
      </c>
      <c r="G908" s="52" t="s">
        <v>61</v>
      </c>
      <c r="H908" s="241" t="s">
        <v>169</v>
      </c>
      <c r="I908" s="53" t="s">
        <v>61</v>
      </c>
      <c r="J908" s="52" t="s">
        <v>61</v>
      </c>
      <c r="K908" s="52" t="s">
        <v>61</v>
      </c>
      <c r="L908" s="52" t="s">
        <v>61</v>
      </c>
      <c r="M908" s="451" t="s">
        <v>61</v>
      </c>
      <c r="N908" s="52" t="s">
        <v>61</v>
      </c>
      <c r="O908" s="103" t="s">
        <v>61</v>
      </c>
      <c r="P908" s="241" t="s">
        <v>61</v>
      </c>
      <c r="Q908" s="451" t="s">
        <v>61</v>
      </c>
      <c r="R908" s="58" t="s">
        <v>61</v>
      </c>
      <c r="S908" s="52" t="s">
        <v>61</v>
      </c>
      <c r="T908" s="58" t="s">
        <v>61</v>
      </c>
      <c r="U908" s="52" t="s">
        <v>61</v>
      </c>
      <c r="V908" s="58" t="s">
        <v>61</v>
      </c>
      <c r="W908" s="77" t="s">
        <v>61</v>
      </c>
      <c r="X908" s="133" t="s">
        <v>61</v>
      </c>
      <c r="Y908" s="77" t="s">
        <v>61</v>
      </c>
      <c r="Z908" s="133" t="s">
        <v>61</v>
      </c>
      <c r="AA908" s="77" t="s">
        <v>61</v>
      </c>
      <c r="AB908" s="133" t="s">
        <v>61</v>
      </c>
      <c r="AC908" t="s">
        <v>61</v>
      </c>
      <c r="AD908" s="52"/>
      <c r="AE908" s="58"/>
      <c r="AF908" s="58" t="s">
        <v>61</v>
      </c>
      <c r="AG908" s="58" t="s">
        <v>61</v>
      </c>
      <c r="AH908" s="1">
        <v>2019</v>
      </c>
      <c r="AK908" s="241" t="s">
        <v>150</v>
      </c>
    </row>
    <row r="909" spans="1:45" hidden="1">
      <c r="A909" t="s">
        <v>626</v>
      </c>
      <c r="B909" s="1" t="s">
        <v>102</v>
      </c>
      <c r="C909" s="5">
        <v>2019</v>
      </c>
      <c r="D909" s="240" t="s">
        <v>168</v>
      </c>
      <c r="E909" s="52" t="s">
        <v>61</v>
      </c>
      <c r="F909" s="442" t="s">
        <v>61</v>
      </c>
      <c r="G909" s="52" t="s">
        <v>61</v>
      </c>
      <c r="H909" s="241" t="s">
        <v>169</v>
      </c>
      <c r="I909" s="53" t="s">
        <v>61</v>
      </c>
      <c r="J909" s="52" t="s">
        <v>61</v>
      </c>
      <c r="K909" s="52" t="s">
        <v>61</v>
      </c>
      <c r="L909" s="52" t="s">
        <v>61</v>
      </c>
      <c r="M909" s="451" t="s">
        <v>61</v>
      </c>
      <c r="N909" s="52" t="s">
        <v>61</v>
      </c>
      <c r="O909" s="103" t="s">
        <v>61</v>
      </c>
      <c r="P909" s="241" t="s">
        <v>61</v>
      </c>
      <c r="Q909" s="451" t="s">
        <v>61</v>
      </c>
      <c r="R909" s="58" t="s">
        <v>61</v>
      </c>
      <c r="S909" s="52" t="s">
        <v>61</v>
      </c>
      <c r="T909" s="58" t="s">
        <v>61</v>
      </c>
      <c r="U909" s="52" t="s">
        <v>61</v>
      </c>
      <c r="V909" s="58" t="s">
        <v>61</v>
      </c>
      <c r="W909" s="77" t="s">
        <v>61</v>
      </c>
      <c r="X909" s="133" t="s">
        <v>61</v>
      </c>
      <c r="Y909" s="77" t="s">
        <v>61</v>
      </c>
      <c r="Z909" s="133" t="s">
        <v>61</v>
      </c>
      <c r="AA909" s="77" t="s">
        <v>61</v>
      </c>
      <c r="AB909" s="133" t="s">
        <v>61</v>
      </c>
      <c r="AC909" t="s">
        <v>61</v>
      </c>
      <c r="AD909" s="52"/>
      <c r="AE909" s="58"/>
      <c r="AF909" s="58" t="s">
        <v>61</v>
      </c>
      <c r="AG909" s="58" t="s">
        <v>61</v>
      </c>
      <c r="AH909" s="1">
        <v>2020</v>
      </c>
      <c r="AK909" s="241" t="s">
        <v>150</v>
      </c>
    </row>
    <row r="910" spans="1:45" hidden="1">
      <c r="A910" t="s">
        <v>626</v>
      </c>
      <c r="B910" s="1" t="s">
        <v>102</v>
      </c>
      <c r="C910" s="5">
        <v>2020</v>
      </c>
      <c r="D910" s="240" t="s">
        <v>168</v>
      </c>
      <c r="E910" s="52" t="s">
        <v>61</v>
      </c>
      <c r="F910" s="442" t="s">
        <v>61</v>
      </c>
      <c r="G910" s="52" t="s">
        <v>61</v>
      </c>
      <c r="H910" s="241" t="s">
        <v>169</v>
      </c>
      <c r="I910" s="53" t="s">
        <v>61</v>
      </c>
      <c r="J910" s="52" t="s">
        <v>61</v>
      </c>
      <c r="K910" s="52" t="s">
        <v>61</v>
      </c>
      <c r="L910" s="52" t="s">
        <v>61</v>
      </c>
      <c r="M910" s="451" t="s">
        <v>61</v>
      </c>
      <c r="N910" s="52" t="s">
        <v>61</v>
      </c>
      <c r="O910" s="103" t="s">
        <v>61</v>
      </c>
      <c r="P910" s="241" t="s">
        <v>61</v>
      </c>
      <c r="Q910" s="451" t="s">
        <v>61</v>
      </c>
      <c r="R910" s="58" t="s">
        <v>61</v>
      </c>
      <c r="S910" s="52" t="s">
        <v>61</v>
      </c>
      <c r="T910" s="58" t="s">
        <v>61</v>
      </c>
      <c r="U910" s="52" t="s">
        <v>61</v>
      </c>
      <c r="V910" s="58" t="s">
        <v>61</v>
      </c>
      <c r="W910" s="77" t="s">
        <v>61</v>
      </c>
      <c r="X910" s="133" t="s">
        <v>61</v>
      </c>
      <c r="Y910" s="77" t="s">
        <v>61</v>
      </c>
      <c r="Z910" s="133" t="s">
        <v>61</v>
      </c>
      <c r="AA910" s="77" t="s">
        <v>61</v>
      </c>
      <c r="AB910" s="133" t="s">
        <v>61</v>
      </c>
      <c r="AC910" t="s">
        <v>61</v>
      </c>
      <c r="AD910" s="52"/>
      <c r="AE910" s="58"/>
      <c r="AF910" s="58" t="s">
        <v>61</v>
      </c>
      <c r="AG910" s="58" t="s">
        <v>61</v>
      </c>
      <c r="AH910" s="1">
        <v>2021</v>
      </c>
      <c r="AK910" s="241" t="s">
        <v>150</v>
      </c>
    </row>
    <row r="911" spans="1:45" hidden="1">
      <c r="A911" t="s">
        <v>626</v>
      </c>
      <c r="B911" s="1" t="s">
        <v>102</v>
      </c>
      <c r="C911" s="5">
        <v>2021</v>
      </c>
      <c r="D911" s="240" t="s">
        <v>168</v>
      </c>
      <c r="E911" s="52" t="s">
        <v>61</v>
      </c>
      <c r="F911" s="442" t="s">
        <v>61</v>
      </c>
      <c r="G911" s="52" t="s">
        <v>61</v>
      </c>
      <c r="H911" s="241" t="s">
        <v>169</v>
      </c>
      <c r="I911" s="53" t="s">
        <v>61</v>
      </c>
      <c r="J911" s="52" t="s">
        <v>61</v>
      </c>
      <c r="K911" s="52" t="s">
        <v>61</v>
      </c>
      <c r="L911" s="52" t="s">
        <v>61</v>
      </c>
      <c r="M911" s="451" t="s">
        <v>61</v>
      </c>
      <c r="N911" s="52" t="s">
        <v>61</v>
      </c>
      <c r="O911" s="103" t="s">
        <v>61</v>
      </c>
      <c r="P911" s="241" t="s">
        <v>61</v>
      </c>
      <c r="Q911" s="451" t="s">
        <v>61</v>
      </c>
      <c r="R911" s="58" t="s">
        <v>61</v>
      </c>
      <c r="S911" s="52" t="s">
        <v>61</v>
      </c>
      <c r="T911" s="58" t="s">
        <v>61</v>
      </c>
      <c r="U911" s="52" t="s">
        <v>61</v>
      </c>
      <c r="V911" s="58" t="s">
        <v>61</v>
      </c>
      <c r="W911" s="77" t="s">
        <v>61</v>
      </c>
      <c r="X911" s="133" t="s">
        <v>61</v>
      </c>
      <c r="Y911" s="77" t="s">
        <v>61</v>
      </c>
      <c r="Z911" s="133" t="s">
        <v>61</v>
      </c>
      <c r="AA911" s="77" t="s">
        <v>61</v>
      </c>
      <c r="AB911" s="133" t="s">
        <v>61</v>
      </c>
      <c r="AC911" t="s">
        <v>61</v>
      </c>
      <c r="AD911" s="52"/>
      <c r="AE911" s="58"/>
      <c r="AF911" s="58" t="s">
        <v>61</v>
      </c>
      <c r="AG911" s="58" t="s">
        <v>61</v>
      </c>
      <c r="AH911" s="1">
        <v>2022</v>
      </c>
      <c r="AK911" s="241" t="s">
        <v>150</v>
      </c>
    </row>
    <row r="912" spans="1:45" s="11" customFormat="1" hidden="1">
      <c r="A912" s="11" t="s">
        <v>626</v>
      </c>
      <c r="B912" s="12" t="s">
        <v>102</v>
      </c>
      <c r="C912" s="4">
        <v>2022</v>
      </c>
      <c r="D912" s="867" t="s">
        <v>168</v>
      </c>
      <c r="E912" s="96" t="s">
        <v>61</v>
      </c>
      <c r="F912" s="671" t="s">
        <v>61</v>
      </c>
      <c r="G912" s="96" t="s">
        <v>61</v>
      </c>
      <c r="H912" s="868" t="s">
        <v>169</v>
      </c>
      <c r="I912" s="55" t="s">
        <v>61</v>
      </c>
      <c r="J912" s="96" t="s">
        <v>61</v>
      </c>
      <c r="K912" s="96" t="s">
        <v>61</v>
      </c>
      <c r="L912" s="96" t="s">
        <v>61</v>
      </c>
      <c r="M912" s="869" t="s">
        <v>61</v>
      </c>
      <c r="N912" s="96" t="s">
        <v>61</v>
      </c>
      <c r="O912" s="870" t="s">
        <v>61</v>
      </c>
      <c r="P912" s="868" t="s">
        <v>61</v>
      </c>
      <c r="Q912" s="869" t="s">
        <v>61</v>
      </c>
      <c r="R912" s="95" t="s">
        <v>61</v>
      </c>
      <c r="S912" s="96" t="s">
        <v>61</v>
      </c>
      <c r="T912" s="95" t="s">
        <v>61</v>
      </c>
      <c r="U912" s="96" t="s">
        <v>61</v>
      </c>
      <c r="V912" s="95" t="s">
        <v>61</v>
      </c>
      <c r="W912" s="694" t="s">
        <v>61</v>
      </c>
      <c r="X912" s="674" t="s">
        <v>61</v>
      </c>
      <c r="Y912" s="694" t="s">
        <v>61</v>
      </c>
      <c r="Z912" s="674" t="s">
        <v>61</v>
      </c>
      <c r="AA912" s="694" t="s">
        <v>61</v>
      </c>
      <c r="AB912" s="674" t="s">
        <v>61</v>
      </c>
      <c r="AC912" s="11" t="s">
        <v>61</v>
      </c>
      <c r="AD912" s="96"/>
      <c r="AE912" s="95"/>
      <c r="AF912" s="95" t="s">
        <v>61</v>
      </c>
      <c r="AG912" s="95" t="s">
        <v>61</v>
      </c>
      <c r="AH912" s="12">
        <v>2023</v>
      </c>
      <c r="AI912" s="95"/>
      <c r="AJ912" s="95"/>
      <c r="AK912" s="868" t="s">
        <v>150</v>
      </c>
      <c r="AL912" s="12"/>
      <c r="AM912" s="12"/>
      <c r="AN912" s="12"/>
      <c r="AO912" s="12"/>
      <c r="AQ912" s="12"/>
      <c r="AS912" s="12"/>
    </row>
    <row r="913" spans="1:45" hidden="1">
      <c r="A913" s="52" t="s">
        <v>10</v>
      </c>
      <c r="B913" s="58" t="s">
        <v>167</v>
      </c>
      <c r="C913" s="51">
        <v>2016</v>
      </c>
      <c r="D913" s="240" t="s">
        <v>142</v>
      </c>
      <c r="E913" s="52" t="s">
        <v>142</v>
      </c>
      <c r="F913" s="442" t="s">
        <v>142</v>
      </c>
      <c r="G913" s="52" t="s">
        <v>143</v>
      </c>
      <c r="H913" s="241" t="s">
        <v>144</v>
      </c>
      <c r="I913" s="53" t="s">
        <v>410</v>
      </c>
      <c r="J913" s="52"/>
      <c r="K913" s="52"/>
      <c r="L913" s="52"/>
      <c r="M913" s="73">
        <v>18600000</v>
      </c>
      <c r="N913" s="60">
        <v>18600000</v>
      </c>
      <c r="O913" s="61">
        <v>1</v>
      </c>
      <c r="P913" s="841">
        <v>42522</v>
      </c>
      <c r="Q913" s="60">
        <v>6745678</v>
      </c>
      <c r="R913" s="63">
        <f>Q913/N913</f>
        <v>0.36267086021505374</v>
      </c>
      <c r="S913" s="789">
        <v>9470397</v>
      </c>
      <c r="T913" s="634">
        <v>0.50916112903225808</v>
      </c>
      <c r="U913" s="60">
        <v>2383925</v>
      </c>
      <c r="V913" s="63">
        <v>0.12816801075268816</v>
      </c>
      <c r="W913" s="77" t="s">
        <v>61</v>
      </c>
      <c r="X913" s="133" t="s">
        <v>61</v>
      </c>
      <c r="Y913" s="77" t="s">
        <v>61</v>
      </c>
      <c r="Z913" s="133" t="s">
        <v>61</v>
      </c>
      <c r="AA913" s="77" t="s">
        <v>61</v>
      </c>
      <c r="AB913" s="133" t="s">
        <v>61</v>
      </c>
      <c r="AC913" t="s">
        <v>148</v>
      </c>
      <c r="AF913" s="58" t="s">
        <v>61</v>
      </c>
      <c r="AG913" s="63" t="s">
        <v>142</v>
      </c>
      <c r="AH913" s="863">
        <v>2017</v>
      </c>
      <c r="AI913" s="58"/>
      <c r="AJ913" s="58"/>
      <c r="AK913" s="241" t="s">
        <v>150</v>
      </c>
      <c r="AL913" s="1">
        <v>1</v>
      </c>
      <c r="AM913" s="1">
        <f>VLOOKUP(A913,'CH1 graphs'!$G$1:$H$49,2,FALSE)</f>
        <v>1</v>
      </c>
    </row>
    <row r="914" spans="1:45" hidden="1">
      <c r="A914" s="52" t="s">
        <v>10</v>
      </c>
      <c r="B914" s="58" t="s">
        <v>167</v>
      </c>
      <c r="C914" s="51">
        <v>2017</v>
      </c>
      <c r="D914" s="240" t="s">
        <v>142</v>
      </c>
      <c r="E914" s="52" t="s">
        <v>142</v>
      </c>
      <c r="F914" s="442" t="s">
        <v>142</v>
      </c>
      <c r="G914" s="52" t="s">
        <v>143</v>
      </c>
      <c r="H914" s="241" t="s">
        <v>144</v>
      </c>
      <c r="I914" s="53" t="s">
        <v>209</v>
      </c>
      <c r="J914" s="52"/>
      <c r="K914" s="52"/>
      <c r="L914" s="52"/>
      <c r="M914" s="73">
        <v>19414810</v>
      </c>
      <c r="N914" s="60">
        <v>19414810</v>
      </c>
      <c r="O914" s="61">
        <v>1</v>
      </c>
      <c r="P914" s="840">
        <v>43040</v>
      </c>
      <c r="Q914" s="60">
        <v>6500000</v>
      </c>
      <c r="R914" s="63">
        <v>0.33479596246370685</v>
      </c>
      <c r="S914" s="789">
        <v>8914810</v>
      </c>
      <c r="T914" s="634">
        <v>0.45917575294324281</v>
      </c>
      <c r="U914" s="60">
        <v>4000000</v>
      </c>
      <c r="V914" s="63">
        <v>0.20602828459305036</v>
      </c>
      <c r="W914" s="77" t="s">
        <v>61</v>
      </c>
      <c r="X914" s="133" t="s">
        <v>61</v>
      </c>
      <c r="Y914" s="77" t="s">
        <v>61</v>
      </c>
      <c r="Z914" s="133" t="s">
        <v>61</v>
      </c>
      <c r="AA914" s="77" t="s">
        <v>61</v>
      </c>
      <c r="AB914" s="133" t="s">
        <v>61</v>
      </c>
      <c r="AC914" t="s">
        <v>148</v>
      </c>
      <c r="AF914" s="58" t="s">
        <v>61</v>
      </c>
      <c r="AG914" s="63" t="s">
        <v>142</v>
      </c>
      <c r="AH914" s="58">
        <v>2018</v>
      </c>
      <c r="AI914" s="58"/>
      <c r="AJ914" s="58"/>
      <c r="AK914" s="241" t="s">
        <v>150</v>
      </c>
      <c r="AL914" s="1">
        <v>1</v>
      </c>
      <c r="AM914" s="1">
        <f>VLOOKUP(A914,'CH1 graphs'!$G$1:$H$49,2,FALSE)</f>
        <v>1</v>
      </c>
    </row>
    <row r="915" spans="1:45" hidden="1">
      <c r="A915" s="52" t="s">
        <v>10</v>
      </c>
      <c r="B915" s="58" t="s">
        <v>167</v>
      </c>
      <c r="C915" s="51">
        <v>2018</v>
      </c>
      <c r="D915" s="240" t="s">
        <v>142</v>
      </c>
      <c r="E915" s="52" t="s">
        <v>142</v>
      </c>
      <c r="F915" s="442" t="s">
        <v>142</v>
      </c>
      <c r="G915" s="52" t="s">
        <v>143</v>
      </c>
      <c r="H915" s="241" t="s">
        <v>144</v>
      </c>
      <c r="I915" s="53" t="s">
        <v>209</v>
      </c>
      <c r="J915" s="52"/>
      <c r="K915" s="52"/>
      <c r="L915" s="52"/>
      <c r="M915" s="60">
        <v>19955156</v>
      </c>
      <c r="N915" s="60">
        <v>19955156</v>
      </c>
      <c r="O915" s="61">
        <v>1</v>
      </c>
      <c r="P915" s="840">
        <v>43525</v>
      </c>
      <c r="Q915" s="60">
        <v>6500000</v>
      </c>
      <c r="R915" s="63">
        <v>0.32573035259659205</v>
      </c>
      <c r="S915" s="789">
        <v>10955156</v>
      </c>
      <c r="T915" s="634">
        <v>0.54898874255856478</v>
      </c>
      <c r="U915" s="60">
        <v>2500000</v>
      </c>
      <c r="V915" s="63">
        <v>0.12528090484484311</v>
      </c>
      <c r="W915" s="77" t="s">
        <v>61</v>
      </c>
      <c r="X915" s="133" t="s">
        <v>61</v>
      </c>
      <c r="Y915" s="77" t="s">
        <v>61</v>
      </c>
      <c r="Z915" s="133" t="s">
        <v>61</v>
      </c>
      <c r="AA915" s="77" t="s">
        <v>61</v>
      </c>
      <c r="AB915" s="133" t="s">
        <v>61</v>
      </c>
      <c r="AC915" t="s">
        <v>148</v>
      </c>
      <c r="AF915" s="58" t="s">
        <v>61</v>
      </c>
      <c r="AG915" s="63" t="s">
        <v>142</v>
      </c>
      <c r="AH915" s="58">
        <v>2019</v>
      </c>
      <c r="AI915" s="58"/>
      <c r="AJ915" s="58"/>
      <c r="AK915" s="241" t="s">
        <v>150</v>
      </c>
      <c r="AL915" s="1">
        <v>1</v>
      </c>
      <c r="AM915" s="1">
        <f>VLOOKUP(A915,'CH1 graphs'!$G$1:$H$49,2,FALSE)</f>
        <v>1</v>
      </c>
    </row>
    <row r="916" spans="1:45" hidden="1">
      <c r="A916" s="52" t="s">
        <v>10</v>
      </c>
      <c r="B916" s="58" t="s">
        <v>167</v>
      </c>
      <c r="C916" s="51">
        <v>2019</v>
      </c>
      <c r="D916" s="240" t="s">
        <v>142</v>
      </c>
      <c r="E916" s="52" t="s">
        <v>142</v>
      </c>
      <c r="F916" s="442" t="s">
        <v>142</v>
      </c>
      <c r="G916" s="52" t="s">
        <v>143</v>
      </c>
      <c r="H916" s="241" t="s">
        <v>144</v>
      </c>
      <c r="I916" s="53" t="s">
        <v>209</v>
      </c>
      <c r="J916" s="52"/>
      <c r="K916" s="52"/>
      <c r="L916" s="52"/>
      <c r="M916" s="73">
        <v>18300000</v>
      </c>
      <c r="N916" s="60">
        <v>18300000</v>
      </c>
      <c r="O916" s="61">
        <f>N916/M916</f>
        <v>1</v>
      </c>
      <c r="P916" s="241" t="s">
        <v>627</v>
      </c>
      <c r="Q916" s="60">
        <v>6600000</v>
      </c>
      <c r="R916" s="63">
        <v>0.36</v>
      </c>
      <c r="S916" s="789">
        <v>9100000</v>
      </c>
      <c r="T916" s="634">
        <v>0.49726775956284153</v>
      </c>
      <c r="U916" s="60">
        <v>2600000</v>
      </c>
      <c r="V916" s="63">
        <v>0.14207650273224043</v>
      </c>
      <c r="W916" s="77" t="s">
        <v>61</v>
      </c>
      <c r="X916" s="133" t="s">
        <v>61</v>
      </c>
      <c r="Y916" s="77" t="s">
        <v>61</v>
      </c>
      <c r="Z916" s="133" t="s">
        <v>61</v>
      </c>
      <c r="AA916" s="77" t="s">
        <v>61</v>
      </c>
      <c r="AB916" s="133" t="s">
        <v>61</v>
      </c>
      <c r="AC916" t="s">
        <v>148</v>
      </c>
      <c r="AF916" s="58" t="s">
        <v>61</v>
      </c>
      <c r="AG916" s="58"/>
      <c r="AH916" s="58">
        <v>2020</v>
      </c>
      <c r="AI916" s="58"/>
      <c r="AJ916" s="58"/>
      <c r="AK916" s="241" t="s">
        <v>150</v>
      </c>
      <c r="AL916" s="1">
        <v>1</v>
      </c>
      <c r="AM916" s="1">
        <f>VLOOKUP(A916,'CH1 graphs'!$G$1:$H$49,2,FALSE)</f>
        <v>1</v>
      </c>
    </row>
    <row r="917" spans="1:45" hidden="1">
      <c r="A917" s="52" t="s">
        <v>10</v>
      </c>
      <c r="B917" s="58" t="s">
        <v>167</v>
      </c>
      <c r="C917" s="51">
        <v>2020</v>
      </c>
      <c r="D917" s="240" t="s">
        <v>142</v>
      </c>
      <c r="E917" s="52" t="s">
        <v>142</v>
      </c>
      <c r="F917" s="442" t="s">
        <v>142</v>
      </c>
      <c r="G917" s="52" t="s">
        <v>143</v>
      </c>
      <c r="H917" s="241" t="s">
        <v>144</v>
      </c>
      <c r="I917" s="53" t="s">
        <v>410</v>
      </c>
      <c r="J917" s="52"/>
      <c r="K917" s="52"/>
      <c r="L917" s="52"/>
      <c r="M917" s="485">
        <v>20666666.666666668</v>
      </c>
      <c r="N917" s="485">
        <v>20666666.666666668</v>
      </c>
      <c r="O917" s="61">
        <v>1</v>
      </c>
      <c r="P917" s="241" t="s">
        <v>628</v>
      </c>
      <c r="Q917" s="73">
        <v>12400000</v>
      </c>
      <c r="R917" s="63">
        <v>0.6</v>
      </c>
      <c r="S917" s="716" t="s">
        <v>178</v>
      </c>
      <c r="T917" s="635" t="s">
        <v>203</v>
      </c>
      <c r="U917" s="719">
        <v>8266666.6666666679</v>
      </c>
      <c r="V917" s="515">
        <v>0.4</v>
      </c>
      <c r="W917" s="77" t="s">
        <v>61</v>
      </c>
      <c r="X917" s="133" t="s">
        <v>61</v>
      </c>
      <c r="Y917" s="77" t="s">
        <v>61</v>
      </c>
      <c r="Z917" s="133" t="s">
        <v>61</v>
      </c>
      <c r="AA917" s="77" t="s">
        <v>61</v>
      </c>
      <c r="AB917" s="133" t="s">
        <v>61</v>
      </c>
      <c r="AC917" t="s">
        <v>148</v>
      </c>
      <c r="AF917" s="58" t="s">
        <v>61</v>
      </c>
      <c r="AG917" s="58"/>
      <c r="AH917" s="58">
        <v>2021</v>
      </c>
      <c r="AI917" s="58"/>
      <c r="AJ917" s="58"/>
      <c r="AK917" s="241" t="s">
        <v>150</v>
      </c>
      <c r="AL917" s="1">
        <v>1</v>
      </c>
      <c r="AM917" s="1">
        <f>VLOOKUP(A917,'CH1 graphs'!$G$1:$H$49,2,FALSE)</f>
        <v>1</v>
      </c>
    </row>
    <row r="918" spans="1:45" hidden="1">
      <c r="A918" s="52" t="s">
        <v>10</v>
      </c>
      <c r="B918" s="58" t="s">
        <v>167</v>
      </c>
      <c r="C918" s="51">
        <v>2021</v>
      </c>
      <c r="D918" s="240" t="s">
        <v>142</v>
      </c>
      <c r="E918" s="52" t="s">
        <v>142</v>
      </c>
      <c r="F918" s="442" t="s">
        <v>142</v>
      </c>
      <c r="G918" s="52" t="s">
        <v>143</v>
      </c>
      <c r="H918" s="241" t="s">
        <v>157</v>
      </c>
      <c r="I918" s="53" t="s">
        <v>410</v>
      </c>
      <c r="J918" s="52"/>
      <c r="K918" s="52"/>
      <c r="L918" s="52"/>
      <c r="M918" s="73">
        <v>21653000</v>
      </c>
      <c r="N918" s="60">
        <v>21653000</v>
      </c>
      <c r="O918" s="61">
        <v>1</v>
      </c>
      <c r="P918" s="241" t="s">
        <v>629</v>
      </c>
      <c r="Q918" s="60">
        <v>12000000</v>
      </c>
      <c r="R918" s="63">
        <v>0.55000000000000004</v>
      </c>
      <c r="S918" s="716" t="s">
        <v>178</v>
      </c>
      <c r="T918" s="635" t="s">
        <v>203</v>
      </c>
      <c r="U918" s="719">
        <v>9653000</v>
      </c>
      <c r="V918" s="515">
        <v>0.445804276543666</v>
      </c>
      <c r="W918" s="77" t="s">
        <v>61</v>
      </c>
      <c r="X918" s="133" t="s">
        <v>61</v>
      </c>
      <c r="Y918" s="77" t="s">
        <v>61</v>
      </c>
      <c r="Z918" s="133" t="s">
        <v>61</v>
      </c>
      <c r="AA918" s="77" t="s">
        <v>61</v>
      </c>
      <c r="AB918" s="133" t="s">
        <v>61</v>
      </c>
      <c r="AC918" t="s">
        <v>148</v>
      </c>
      <c r="AF918" s="58" t="s">
        <v>61</v>
      </c>
      <c r="AG918" s="58"/>
      <c r="AH918" s="58">
        <v>2022</v>
      </c>
      <c r="AI918" s="58"/>
      <c r="AJ918" s="58"/>
      <c r="AK918" s="241" t="s">
        <v>150</v>
      </c>
      <c r="AL918" s="1">
        <v>1</v>
      </c>
      <c r="AM918" s="1">
        <f>VLOOKUP(A918,'CH1 graphs'!$G$1:$H$49,2,FALSE)</f>
        <v>1</v>
      </c>
      <c r="AQ918" s="42"/>
    </row>
    <row r="919" spans="1:45" hidden="1">
      <c r="A919" s="52" t="s">
        <v>10</v>
      </c>
      <c r="B919" s="58" t="s">
        <v>167</v>
      </c>
      <c r="C919" s="51">
        <v>2022</v>
      </c>
      <c r="D919" s="240" t="s">
        <v>142</v>
      </c>
      <c r="E919" s="52" t="s">
        <v>142</v>
      </c>
      <c r="F919" s="442" t="s">
        <v>163</v>
      </c>
      <c r="G919" s="52" t="s">
        <v>143</v>
      </c>
      <c r="H919" s="241" t="s">
        <v>157</v>
      </c>
      <c r="I919" s="53" t="s">
        <v>410</v>
      </c>
      <c r="J919" s="73" t="s">
        <v>410</v>
      </c>
      <c r="K919" s="233"/>
      <c r="L919" s="52"/>
      <c r="M919" s="73">
        <v>22095247</v>
      </c>
      <c r="N919" s="73">
        <v>22095247</v>
      </c>
      <c r="O919" s="61">
        <f>N919/M919</f>
        <v>1</v>
      </c>
      <c r="P919" s="847"/>
      <c r="Q919" s="73">
        <f>9366677+ 2695179</f>
        <v>12061856</v>
      </c>
      <c r="R919" s="63">
        <f>Q919/N919</f>
        <v>0.54590274550902285</v>
      </c>
      <c r="S919" s="826">
        <v>2143028</v>
      </c>
      <c r="T919" s="640">
        <v>9.6990452290485821E-2</v>
      </c>
      <c r="U919" s="826">
        <v>7890363</v>
      </c>
      <c r="V919" s="558">
        <v>0.35699999999999998</v>
      </c>
      <c r="W919" s="77" t="s">
        <v>61</v>
      </c>
      <c r="X919" s="133" t="s">
        <v>61</v>
      </c>
      <c r="Y919" s="77" t="s">
        <v>61</v>
      </c>
      <c r="Z919" s="133" t="s">
        <v>61</v>
      </c>
      <c r="AA919" s="77" t="s">
        <v>61</v>
      </c>
      <c r="AB919" s="133" t="s">
        <v>61</v>
      </c>
      <c r="AC919" t="s">
        <v>161</v>
      </c>
      <c r="AD919" s="52"/>
      <c r="AE919" s="58"/>
      <c r="AF919" s="58" t="s">
        <v>61</v>
      </c>
      <c r="AH919" s="58">
        <v>2023</v>
      </c>
      <c r="AI919" s="58"/>
      <c r="AJ919" s="58"/>
      <c r="AK919" s="241" t="s">
        <v>150</v>
      </c>
      <c r="AL919" s="1">
        <v>1</v>
      </c>
      <c r="AM919" s="1">
        <f>VLOOKUP(A919,'CH1 graphs'!$G$1:$H$49,2,FALSE)</f>
        <v>1</v>
      </c>
      <c r="AP919" s="330">
        <f>Q919-Q918</f>
        <v>61856</v>
      </c>
      <c r="AQ919" s="42">
        <f>(Q919-Q918)/Q918</f>
        <v>5.1546666666666668E-3</v>
      </c>
    </row>
    <row r="920" spans="1:45" s="11" customFormat="1" hidden="1">
      <c r="A920" s="96" t="s">
        <v>10</v>
      </c>
      <c r="B920" s="95" t="s">
        <v>167</v>
      </c>
      <c r="C920" s="47">
        <v>2023</v>
      </c>
      <c r="D920" s="867" t="s">
        <v>142</v>
      </c>
      <c r="E920" s="216" t="s">
        <v>168</v>
      </c>
      <c r="F920" s="671" t="s">
        <v>61</v>
      </c>
      <c r="G920" s="96" t="s">
        <v>143</v>
      </c>
      <c r="H920" s="868" t="s">
        <v>157</v>
      </c>
      <c r="I920" s="55" t="s">
        <v>61</v>
      </c>
      <c r="J920" s="216" t="s">
        <v>172</v>
      </c>
      <c r="K920" s="216" t="s">
        <v>61</v>
      </c>
      <c r="L920" s="216" t="s">
        <v>61</v>
      </c>
      <c r="M920" s="216" t="s">
        <v>61</v>
      </c>
      <c r="N920" s="216" t="s">
        <v>61</v>
      </c>
      <c r="O920" s="216" t="s">
        <v>61</v>
      </c>
      <c r="P920" s="871" t="s">
        <v>61</v>
      </c>
      <c r="Q920" s="216" t="s">
        <v>61</v>
      </c>
      <c r="R920" s="215" t="s">
        <v>61</v>
      </c>
      <c r="S920" s="237" t="s">
        <v>61</v>
      </c>
      <c r="T920" s="645" t="s">
        <v>61</v>
      </c>
      <c r="U920" s="237" t="s">
        <v>61</v>
      </c>
      <c r="V920" s="215" t="s">
        <v>61</v>
      </c>
      <c r="W920" s="877" t="s">
        <v>61</v>
      </c>
      <c r="X920" s="681" t="s">
        <v>61</v>
      </c>
      <c r="Y920" s="877" t="s">
        <v>61</v>
      </c>
      <c r="Z920" s="681" t="s">
        <v>61</v>
      </c>
      <c r="AA920" s="877" t="s">
        <v>61</v>
      </c>
      <c r="AB920" s="681" t="s">
        <v>61</v>
      </c>
      <c r="AC920" s="11" t="s">
        <v>61</v>
      </c>
      <c r="AD920" s="216"/>
      <c r="AE920" s="215"/>
      <c r="AF920" s="95" t="s">
        <v>61</v>
      </c>
      <c r="AG920" s="215" t="s">
        <v>61</v>
      </c>
      <c r="AH920" s="95">
        <v>2023</v>
      </c>
      <c r="AI920" s="95"/>
      <c r="AJ920" s="95"/>
      <c r="AK920" s="868" t="s">
        <v>165</v>
      </c>
      <c r="AL920" s="12">
        <v>1</v>
      </c>
      <c r="AM920" s="12">
        <f>VLOOKUP(A920,'CH1 graphs'!$G$1:$H$49,2,FALSE)</f>
        <v>1</v>
      </c>
      <c r="AN920" s="12"/>
      <c r="AO920" s="12"/>
      <c r="AQ920" s="12"/>
      <c r="AS920" s="12"/>
    </row>
    <row r="921" spans="1:45" hidden="1">
      <c r="A921" s="52" t="s">
        <v>630</v>
      </c>
      <c r="B921" s="58" t="s">
        <v>141</v>
      </c>
      <c r="C921" s="51">
        <v>2016</v>
      </c>
      <c r="D921" s="240" t="s">
        <v>168</v>
      </c>
      <c r="E921" s="52" t="s">
        <v>61</v>
      </c>
      <c r="F921" s="442" t="s">
        <v>61</v>
      </c>
      <c r="G921" s="52" t="s">
        <v>61</v>
      </c>
      <c r="H921" s="241" t="s">
        <v>169</v>
      </c>
      <c r="I921" s="53" t="s">
        <v>61</v>
      </c>
      <c r="J921" s="52" t="s">
        <v>61</v>
      </c>
      <c r="K921" s="52" t="s">
        <v>61</v>
      </c>
      <c r="L921" s="52" t="s">
        <v>61</v>
      </c>
      <c r="M921" s="451" t="s">
        <v>61</v>
      </c>
      <c r="N921" s="52" t="s">
        <v>61</v>
      </c>
      <c r="O921" s="103" t="s">
        <v>61</v>
      </c>
      <c r="P921" s="241" t="s">
        <v>61</v>
      </c>
      <c r="Q921" s="451" t="s">
        <v>61</v>
      </c>
      <c r="R921" s="58" t="s">
        <v>61</v>
      </c>
      <c r="S921" s="52" t="s">
        <v>61</v>
      </c>
      <c r="T921" s="58" t="s">
        <v>61</v>
      </c>
      <c r="U921" s="52" t="s">
        <v>61</v>
      </c>
      <c r="V921" s="58" t="s">
        <v>61</v>
      </c>
      <c r="W921" s="77" t="s">
        <v>61</v>
      </c>
      <c r="X921" s="133" t="s">
        <v>61</v>
      </c>
      <c r="Y921" s="77" t="s">
        <v>61</v>
      </c>
      <c r="Z921" s="133" t="s">
        <v>61</v>
      </c>
      <c r="AA921" s="77" t="s">
        <v>61</v>
      </c>
      <c r="AB921" s="133" t="s">
        <v>61</v>
      </c>
      <c r="AC921" t="s">
        <v>61</v>
      </c>
      <c r="AD921" s="52"/>
      <c r="AE921" s="58"/>
      <c r="AF921" s="58" t="s">
        <v>61</v>
      </c>
      <c r="AG921" s="58" t="s">
        <v>61</v>
      </c>
      <c r="AH921" s="863">
        <v>2017</v>
      </c>
      <c r="AI921" s="58"/>
      <c r="AJ921" s="58"/>
      <c r="AK921" s="241" t="s">
        <v>150</v>
      </c>
    </row>
    <row r="922" spans="1:45" hidden="1">
      <c r="A922" s="52" t="s">
        <v>630</v>
      </c>
      <c r="B922" s="58" t="s">
        <v>141</v>
      </c>
      <c r="C922" s="51">
        <v>2017</v>
      </c>
      <c r="D922" s="240" t="s">
        <v>168</v>
      </c>
      <c r="E922" s="52" t="s">
        <v>61</v>
      </c>
      <c r="F922" s="442" t="s">
        <v>61</v>
      </c>
      <c r="G922" s="52" t="s">
        <v>61</v>
      </c>
      <c r="H922" s="241" t="s">
        <v>169</v>
      </c>
      <c r="I922" s="53" t="s">
        <v>61</v>
      </c>
      <c r="J922" s="52" t="s">
        <v>61</v>
      </c>
      <c r="K922" s="52" t="s">
        <v>61</v>
      </c>
      <c r="L922" s="52" t="s">
        <v>61</v>
      </c>
      <c r="M922" s="451" t="s">
        <v>61</v>
      </c>
      <c r="N922" s="52" t="s">
        <v>61</v>
      </c>
      <c r="O922" s="103" t="s">
        <v>61</v>
      </c>
      <c r="P922" s="241" t="s">
        <v>61</v>
      </c>
      <c r="Q922" s="451" t="s">
        <v>61</v>
      </c>
      <c r="R922" s="58" t="s">
        <v>61</v>
      </c>
      <c r="S922" s="52" t="s">
        <v>61</v>
      </c>
      <c r="T922" s="58" t="s">
        <v>61</v>
      </c>
      <c r="U922" s="52" t="s">
        <v>61</v>
      </c>
      <c r="V922" s="58" t="s">
        <v>61</v>
      </c>
      <c r="W922" s="77" t="s">
        <v>61</v>
      </c>
      <c r="X922" s="133" t="s">
        <v>61</v>
      </c>
      <c r="Y922" s="77" t="s">
        <v>61</v>
      </c>
      <c r="Z922" s="133" t="s">
        <v>61</v>
      </c>
      <c r="AA922" s="77" t="s">
        <v>61</v>
      </c>
      <c r="AB922" s="133" t="s">
        <v>61</v>
      </c>
      <c r="AC922" t="s">
        <v>61</v>
      </c>
      <c r="AD922" s="52"/>
      <c r="AE922" s="58"/>
      <c r="AF922" s="58" t="s">
        <v>61</v>
      </c>
      <c r="AG922" s="58" t="s">
        <v>61</v>
      </c>
      <c r="AH922" s="58">
        <v>2018</v>
      </c>
      <c r="AI922" s="58"/>
      <c r="AJ922" s="58"/>
      <c r="AK922" s="241" t="s">
        <v>150</v>
      </c>
    </row>
    <row r="923" spans="1:45" hidden="1">
      <c r="A923" s="52" t="s">
        <v>630</v>
      </c>
      <c r="B923" s="58" t="s">
        <v>141</v>
      </c>
      <c r="C923" s="51">
        <v>2018</v>
      </c>
      <c r="D923" s="240" t="s">
        <v>168</v>
      </c>
      <c r="E923" s="52" t="s">
        <v>61</v>
      </c>
      <c r="F923" s="442" t="s">
        <v>61</v>
      </c>
      <c r="G923" s="52" t="s">
        <v>61</v>
      </c>
      <c r="H923" s="241" t="s">
        <v>169</v>
      </c>
      <c r="I923" s="53" t="s">
        <v>61</v>
      </c>
      <c r="J923" s="52" t="s">
        <v>61</v>
      </c>
      <c r="K923" s="52" t="s">
        <v>61</v>
      </c>
      <c r="L923" s="52" t="s">
        <v>61</v>
      </c>
      <c r="M923" s="451" t="s">
        <v>61</v>
      </c>
      <c r="N923" s="52" t="s">
        <v>61</v>
      </c>
      <c r="O923" s="103" t="s">
        <v>61</v>
      </c>
      <c r="P923" s="241" t="s">
        <v>61</v>
      </c>
      <c r="Q923" s="451" t="s">
        <v>61</v>
      </c>
      <c r="R923" s="58" t="s">
        <v>61</v>
      </c>
      <c r="S923" s="52" t="s">
        <v>61</v>
      </c>
      <c r="T923" s="58" t="s">
        <v>61</v>
      </c>
      <c r="U923" s="52" t="s">
        <v>61</v>
      </c>
      <c r="V923" s="58" t="s">
        <v>61</v>
      </c>
      <c r="W923" s="77" t="s">
        <v>61</v>
      </c>
      <c r="X923" s="133" t="s">
        <v>61</v>
      </c>
      <c r="Y923" s="77" t="s">
        <v>61</v>
      </c>
      <c r="Z923" s="133" t="s">
        <v>61</v>
      </c>
      <c r="AA923" s="77" t="s">
        <v>61</v>
      </c>
      <c r="AB923" s="133" t="s">
        <v>61</v>
      </c>
      <c r="AC923" t="s">
        <v>61</v>
      </c>
      <c r="AD923" s="52"/>
      <c r="AE923" s="58"/>
      <c r="AF923" s="58" t="s">
        <v>61</v>
      </c>
      <c r="AG923" s="58" t="s">
        <v>61</v>
      </c>
      <c r="AH923" s="58">
        <v>2019</v>
      </c>
      <c r="AI923" s="58"/>
      <c r="AJ923" s="58"/>
      <c r="AK923" s="241" t="s">
        <v>150</v>
      </c>
    </row>
    <row r="924" spans="1:45" hidden="1">
      <c r="A924" s="52" t="s">
        <v>630</v>
      </c>
      <c r="B924" s="58" t="s">
        <v>141</v>
      </c>
      <c r="C924" s="51">
        <v>2019</v>
      </c>
      <c r="D924" s="240" t="s">
        <v>142</v>
      </c>
      <c r="E924" s="104" t="s">
        <v>168</v>
      </c>
      <c r="F924" s="442" t="s">
        <v>61</v>
      </c>
      <c r="G924" s="52" t="s">
        <v>174</v>
      </c>
      <c r="H924" s="241" t="s">
        <v>231</v>
      </c>
      <c r="I924" s="53" t="s">
        <v>61</v>
      </c>
      <c r="J924" s="81" t="s">
        <v>172</v>
      </c>
      <c r="K924" s="81" t="s">
        <v>61</v>
      </c>
      <c r="L924" s="81" t="s">
        <v>61</v>
      </c>
      <c r="M924" s="81" t="s">
        <v>61</v>
      </c>
      <c r="N924" s="81" t="s">
        <v>61</v>
      </c>
      <c r="O924" s="81" t="s">
        <v>61</v>
      </c>
      <c r="P924" s="836" t="s">
        <v>61</v>
      </c>
      <c r="Q924" s="81" t="s">
        <v>61</v>
      </c>
      <c r="R924" s="82" t="s">
        <v>61</v>
      </c>
      <c r="S924" s="235" t="s">
        <v>61</v>
      </c>
      <c r="T924" s="644" t="s">
        <v>61</v>
      </c>
      <c r="U924" s="235" t="s">
        <v>61</v>
      </c>
      <c r="V924" s="82" t="s">
        <v>61</v>
      </c>
      <c r="W924" s="799" t="s">
        <v>61</v>
      </c>
      <c r="X924" s="643" t="s">
        <v>61</v>
      </c>
      <c r="Y924" s="799" t="s">
        <v>61</v>
      </c>
      <c r="Z924" s="643" t="s">
        <v>61</v>
      </c>
      <c r="AA924" s="799" t="s">
        <v>61</v>
      </c>
      <c r="AB924" s="643" t="s">
        <v>61</v>
      </c>
      <c r="AC924" t="s">
        <v>61</v>
      </c>
      <c r="AD924" s="81"/>
      <c r="AE924" s="82"/>
      <c r="AF924" s="58" t="s">
        <v>61</v>
      </c>
      <c r="AG924" s="82" t="s">
        <v>61</v>
      </c>
      <c r="AH924" s="58">
        <v>2020</v>
      </c>
      <c r="AI924" s="58"/>
      <c r="AJ924" s="58"/>
      <c r="AK924" s="241" t="s">
        <v>150</v>
      </c>
    </row>
    <row r="925" spans="1:45" hidden="1">
      <c r="A925" s="52" t="s">
        <v>630</v>
      </c>
      <c r="B925" s="58" t="s">
        <v>141</v>
      </c>
      <c r="C925" s="51">
        <v>2020</v>
      </c>
      <c r="D925" s="240" t="s">
        <v>142</v>
      </c>
      <c r="E925" s="104" t="s">
        <v>168</v>
      </c>
      <c r="F925" s="442" t="s">
        <v>61</v>
      </c>
      <c r="G925" s="52" t="s">
        <v>174</v>
      </c>
      <c r="H925" s="241" t="s">
        <v>231</v>
      </c>
      <c r="I925" s="53" t="s">
        <v>61</v>
      </c>
      <c r="J925" s="81" t="s">
        <v>172</v>
      </c>
      <c r="K925" s="81" t="s">
        <v>61</v>
      </c>
      <c r="L925" s="81" t="s">
        <v>61</v>
      </c>
      <c r="M925" s="81" t="s">
        <v>61</v>
      </c>
      <c r="N925" s="81" t="s">
        <v>61</v>
      </c>
      <c r="O925" s="81" t="s">
        <v>61</v>
      </c>
      <c r="P925" s="836" t="s">
        <v>61</v>
      </c>
      <c r="Q925" s="81" t="s">
        <v>61</v>
      </c>
      <c r="R925" s="82" t="s">
        <v>61</v>
      </c>
      <c r="S925" s="235" t="s">
        <v>61</v>
      </c>
      <c r="T925" s="644" t="s">
        <v>61</v>
      </c>
      <c r="U925" s="235" t="s">
        <v>61</v>
      </c>
      <c r="V925" s="82" t="s">
        <v>61</v>
      </c>
      <c r="W925" s="799" t="s">
        <v>61</v>
      </c>
      <c r="X925" s="643" t="s">
        <v>61</v>
      </c>
      <c r="Y925" s="799" t="s">
        <v>61</v>
      </c>
      <c r="Z925" s="643" t="s">
        <v>61</v>
      </c>
      <c r="AA925" s="799" t="s">
        <v>61</v>
      </c>
      <c r="AB925" s="643" t="s">
        <v>61</v>
      </c>
      <c r="AC925" t="s">
        <v>61</v>
      </c>
      <c r="AD925" s="81"/>
      <c r="AE925" s="82"/>
      <c r="AF925" s="58" t="s">
        <v>61</v>
      </c>
      <c r="AG925" s="82" t="s">
        <v>61</v>
      </c>
      <c r="AH925" s="58">
        <v>2021</v>
      </c>
      <c r="AI925" s="58"/>
      <c r="AJ925" s="58"/>
      <c r="AK925" s="241" t="s">
        <v>150</v>
      </c>
    </row>
    <row r="926" spans="1:45" hidden="1">
      <c r="A926" s="52" t="s">
        <v>630</v>
      </c>
      <c r="B926" s="58" t="s">
        <v>141</v>
      </c>
      <c r="C926" s="51">
        <v>2021</v>
      </c>
      <c r="D926" s="240" t="s">
        <v>142</v>
      </c>
      <c r="E926" s="104" t="s">
        <v>168</v>
      </c>
      <c r="F926" s="442" t="s">
        <v>61</v>
      </c>
      <c r="G926" s="52" t="s">
        <v>174</v>
      </c>
      <c r="H926" s="241" t="s">
        <v>631</v>
      </c>
      <c r="I926" s="53" t="s">
        <v>61</v>
      </c>
      <c r="J926" s="81" t="s">
        <v>172</v>
      </c>
      <c r="K926" s="81" t="s">
        <v>61</v>
      </c>
      <c r="L926" s="81" t="s">
        <v>61</v>
      </c>
      <c r="M926" s="81" t="s">
        <v>61</v>
      </c>
      <c r="N926" s="81" t="s">
        <v>61</v>
      </c>
      <c r="O926" s="81" t="s">
        <v>61</v>
      </c>
      <c r="P926" s="836" t="s">
        <v>61</v>
      </c>
      <c r="Q926" s="81" t="s">
        <v>61</v>
      </c>
      <c r="R926" s="82" t="s">
        <v>61</v>
      </c>
      <c r="S926" s="235" t="s">
        <v>61</v>
      </c>
      <c r="T926" s="644" t="s">
        <v>61</v>
      </c>
      <c r="U926" s="235" t="s">
        <v>61</v>
      </c>
      <c r="V926" s="82" t="s">
        <v>61</v>
      </c>
      <c r="W926" s="799" t="s">
        <v>61</v>
      </c>
      <c r="X926" s="643" t="s">
        <v>61</v>
      </c>
      <c r="Y926" s="799" t="s">
        <v>61</v>
      </c>
      <c r="Z926" s="643" t="s">
        <v>61</v>
      </c>
      <c r="AA926" s="799" t="s">
        <v>61</v>
      </c>
      <c r="AB926" s="643" t="s">
        <v>61</v>
      </c>
      <c r="AC926" t="s">
        <v>61</v>
      </c>
      <c r="AD926" s="81"/>
      <c r="AE926" s="82"/>
      <c r="AF926" s="58" t="s">
        <v>61</v>
      </c>
      <c r="AG926" s="82" t="s">
        <v>61</v>
      </c>
      <c r="AH926" s="58">
        <v>2022</v>
      </c>
      <c r="AI926" s="58"/>
      <c r="AJ926" s="58"/>
      <c r="AK926" s="241" t="s">
        <v>150</v>
      </c>
    </row>
    <row r="927" spans="1:45" hidden="1">
      <c r="A927" s="52" t="s">
        <v>630</v>
      </c>
      <c r="B927" s="58" t="s">
        <v>141</v>
      </c>
      <c r="C927" s="51">
        <v>2022</v>
      </c>
      <c r="D927" s="240" t="s">
        <v>142</v>
      </c>
      <c r="E927" s="104" t="s">
        <v>168</v>
      </c>
      <c r="F927" s="442" t="s">
        <v>61</v>
      </c>
      <c r="G927" s="52" t="s">
        <v>174</v>
      </c>
      <c r="H927" s="241" t="s">
        <v>632</v>
      </c>
      <c r="I927" s="53" t="s">
        <v>61</v>
      </c>
      <c r="J927" s="81" t="s">
        <v>172</v>
      </c>
      <c r="K927" s="81" t="s">
        <v>61</v>
      </c>
      <c r="L927" s="81" t="s">
        <v>61</v>
      </c>
      <c r="M927" s="81" t="s">
        <v>61</v>
      </c>
      <c r="N927" s="81" t="s">
        <v>61</v>
      </c>
      <c r="O927" s="81" t="s">
        <v>61</v>
      </c>
      <c r="P927" s="836" t="s">
        <v>61</v>
      </c>
      <c r="Q927" s="81" t="s">
        <v>61</v>
      </c>
      <c r="R927" s="82" t="s">
        <v>61</v>
      </c>
      <c r="S927" s="235" t="s">
        <v>61</v>
      </c>
      <c r="T927" s="644" t="s">
        <v>61</v>
      </c>
      <c r="U927" s="235" t="s">
        <v>61</v>
      </c>
      <c r="V927" s="82" t="s">
        <v>61</v>
      </c>
      <c r="W927" s="784" t="s">
        <v>61</v>
      </c>
      <c r="X927" s="568" t="s">
        <v>61</v>
      </c>
      <c r="Y927" s="784" t="s">
        <v>61</v>
      </c>
      <c r="Z927" s="568" t="s">
        <v>61</v>
      </c>
      <c r="AA927" s="784" t="s">
        <v>61</v>
      </c>
      <c r="AB927" s="568" t="s">
        <v>61</v>
      </c>
      <c r="AC927" t="s">
        <v>61</v>
      </c>
      <c r="AD927" s="81"/>
      <c r="AE927" s="82"/>
      <c r="AF927" s="58" t="s">
        <v>61</v>
      </c>
      <c r="AG927" s="82" t="s">
        <v>61</v>
      </c>
      <c r="AH927" s="58">
        <v>2023</v>
      </c>
      <c r="AI927" s="58"/>
      <c r="AJ927" s="58"/>
      <c r="AK927" s="241" t="s">
        <v>150</v>
      </c>
    </row>
    <row r="928" spans="1:45" s="11" customFormat="1" hidden="1">
      <c r="A928" s="96" t="s">
        <v>630</v>
      </c>
      <c r="B928" s="95" t="s">
        <v>141</v>
      </c>
      <c r="C928" s="47">
        <v>2023</v>
      </c>
      <c r="D928" s="867" t="s">
        <v>142</v>
      </c>
      <c r="E928" s="216" t="s">
        <v>168</v>
      </c>
      <c r="F928" s="671" t="s">
        <v>61</v>
      </c>
      <c r="G928" s="96" t="s">
        <v>174</v>
      </c>
      <c r="H928" s="868" t="s">
        <v>632</v>
      </c>
      <c r="I928" s="55" t="s">
        <v>61</v>
      </c>
      <c r="J928" s="680" t="s">
        <v>633</v>
      </c>
      <c r="K928" s="679"/>
      <c r="L928" s="679"/>
      <c r="M928" s="216" t="s">
        <v>61</v>
      </c>
      <c r="N928" s="216" t="s">
        <v>61</v>
      </c>
      <c r="O928" s="216" t="s">
        <v>61</v>
      </c>
      <c r="P928" s="871" t="s">
        <v>61</v>
      </c>
      <c r="Q928" s="216" t="s">
        <v>61</v>
      </c>
      <c r="R928" s="215" t="s">
        <v>61</v>
      </c>
      <c r="S928" s="237" t="s">
        <v>61</v>
      </c>
      <c r="T928" s="645" t="s">
        <v>61</v>
      </c>
      <c r="U928" s="237" t="s">
        <v>61</v>
      </c>
      <c r="V928" s="215" t="s">
        <v>61</v>
      </c>
      <c r="W928" s="877" t="s">
        <v>61</v>
      </c>
      <c r="X928" s="681" t="s">
        <v>61</v>
      </c>
      <c r="Y928" s="877" t="s">
        <v>61</v>
      </c>
      <c r="Z928" s="681" t="s">
        <v>61</v>
      </c>
      <c r="AA928" s="877" t="s">
        <v>61</v>
      </c>
      <c r="AB928" s="681" t="s">
        <v>61</v>
      </c>
      <c r="AC928" s="11" t="s">
        <v>161</v>
      </c>
      <c r="AD928" s="679"/>
      <c r="AE928" s="678"/>
      <c r="AF928" s="95" t="s">
        <v>61</v>
      </c>
      <c r="AG928" s="215" t="s">
        <v>61</v>
      </c>
      <c r="AH928" s="95">
        <v>2023</v>
      </c>
      <c r="AI928" s="95"/>
      <c r="AJ928" s="95"/>
      <c r="AK928" s="868" t="s">
        <v>165</v>
      </c>
      <c r="AL928" s="12"/>
      <c r="AM928" s="12"/>
      <c r="AN928" s="12"/>
      <c r="AO928" s="12"/>
      <c r="AQ928" s="12"/>
      <c r="AS928" s="12"/>
    </row>
    <row r="929" spans="1:45" hidden="1">
      <c r="A929" t="s">
        <v>634</v>
      </c>
      <c r="B929" s="1" t="s">
        <v>141</v>
      </c>
      <c r="C929" s="5">
        <v>2016</v>
      </c>
      <c r="D929" s="240" t="s">
        <v>168</v>
      </c>
      <c r="E929" s="52" t="s">
        <v>61</v>
      </c>
      <c r="F929" s="442" t="s">
        <v>61</v>
      </c>
      <c r="G929" s="52" t="s">
        <v>61</v>
      </c>
      <c r="H929" s="241" t="s">
        <v>169</v>
      </c>
      <c r="I929" s="53" t="s">
        <v>61</v>
      </c>
      <c r="J929" s="52" t="s">
        <v>61</v>
      </c>
      <c r="K929" s="52" t="s">
        <v>61</v>
      </c>
      <c r="L929" s="52" t="s">
        <v>61</v>
      </c>
      <c r="M929" s="451" t="s">
        <v>61</v>
      </c>
      <c r="N929" s="52" t="s">
        <v>61</v>
      </c>
      <c r="O929" s="103" t="s">
        <v>61</v>
      </c>
      <c r="P929" s="241" t="s">
        <v>61</v>
      </c>
      <c r="Q929" s="451" t="s">
        <v>61</v>
      </c>
      <c r="R929" s="58" t="s">
        <v>61</v>
      </c>
      <c r="S929" s="52" t="s">
        <v>61</v>
      </c>
      <c r="T929" s="58" t="s">
        <v>61</v>
      </c>
      <c r="U929" s="52" t="s">
        <v>61</v>
      </c>
      <c r="V929" s="58" t="s">
        <v>61</v>
      </c>
      <c r="W929" s="77" t="s">
        <v>61</v>
      </c>
      <c r="X929" s="133" t="s">
        <v>61</v>
      </c>
      <c r="Y929" s="77" t="s">
        <v>61</v>
      </c>
      <c r="Z929" s="133" t="s">
        <v>61</v>
      </c>
      <c r="AA929" s="77" t="s">
        <v>61</v>
      </c>
      <c r="AB929" s="133" t="s">
        <v>61</v>
      </c>
      <c r="AC929" t="s">
        <v>61</v>
      </c>
      <c r="AD929" s="52"/>
      <c r="AE929" s="58"/>
      <c r="AF929" s="58" t="s">
        <v>61</v>
      </c>
      <c r="AG929" s="58" t="s">
        <v>61</v>
      </c>
      <c r="AH929" s="1">
        <v>2017</v>
      </c>
      <c r="AK929" s="241" t="s">
        <v>150</v>
      </c>
    </row>
    <row r="930" spans="1:45" hidden="1">
      <c r="A930" t="s">
        <v>634</v>
      </c>
      <c r="B930" s="1" t="s">
        <v>141</v>
      </c>
      <c r="C930" s="5">
        <v>2017</v>
      </c>
      <c r="D930" s="240" t="s">
        <v>168</v>
      </c>
      <c r="E930" s="52" t="s">
        <v>61</v>
      </c>
      <c r="F930" s="442" t="s">
        <v>61</v>
      </c>
      <c r="G930" s="52" t="s">
        <v>61</v>
      </c>
      <c r="H930" s="241" t="s">
        <v>169</v>
      </c>
      <c r="I930" s="53" t="s">
        <v>61</v>
      </c>
      <c r="J930" s="52" t="s">
        <v>61</v>
      </c>
      <c r="K930" s="52" t="s">
        <v>61</v>
      </c>
      <c r="L930" s="52" t="s">
        <v>61</v>
      </c>
      <c r="M930" s="451" t="s">
        <v>61</v>
      </c>
      <c r="N930" s="52" t="s">
        <v>61</v>
      </c>
      <c r="O930" s="103" t="s">
        <v>61</v>
      </c>
      <c r="P930" s="241" t="s">
        <v>61</v>
      </c>
      <c r="Q930" s="451" t="s">
        <v>61</v>
      </c>
      <c r="R930" s="58" t="s">
        <v>61</v>
      </c>
      <c r="S930" s="52" t="s">
        <v>61</v>
      </c>
      <c r="T930" s="58" t="s">
        <v>61</v>
      </c>
      <c r="U930" s="52" t="s">
        <v>61</v>
      </c>
      <c r="V930" s="58" t="s">
        <v>61</v>
      </c>
      <c r="W930" s="77" t="s">
        <v>61</v>
      </c>
      <c r="X930" s="133" t="s">
        <v>61</v>
      </c>
      <c r="Y930" s="77" t="s">
        <v>61</v>
      </c>
      <c r="Z930" s="133" t="s">
        <v>61</v>
      </c>
      <c r="AA930" s="77" t="s">
        <v>61</v>
      </c>
      <c r="AB930" s="133" t="s">
        <v>61</v>
      </c>
      <c r="AC930" t="s">
        <v>61</v>
      </c>
      <c r="AD930" s="52"/>
      <c r="AE930" s="58"/>
      <c r="AF930" s="58" t="s">
        <v>61</v>
      </c>
      <c r="AG930" s="58" t="s">
        <v>61</v>
      </c>
      <c r="AH930" s="1">
        <v>2018</v>
      </c>
      <c r="AK930" s="241" t="s">
        <v>150</v>
      </c>
    </row>
    <row r="931" spans="1:45" hidden="1">
      <c r="A931" t="s">
        <v>634</v>
      </c>
      <c r="B931" s="1" t="s">
        <v>141</v>
      </c>
      <c r="C931" s="5">
        <v>2018</v>
      </c>
      <c r="D931" s="240" t="s">
        <v>168</v>
      </c>
      <c r="E931" s="52" t="s">
        <v>61</v>
      </c>
      <c r="F931" s="442" t="s">
        <v>61</v>
      </c>
      <c r="G931" s="52" t="s">
        <v>61</v>
      </c>
      <c r="H931" s="241" t="s">
        <v>169</v>
      </c>
      <c r="I931" s="53" t="s">
        <v>61</v>
      </c>
      <c r="J931" s="52" t="s">
        <v>61</v>
      </c>
      <c r="K931" s="52" t="s">
        <v>61</v>
      </c>
      <c r="L931" s="52" t="s">
        <v>61</v>
      </c>
      <c r="M931" s="451" t="s">
        <v>61</v>
      </c>
      <c r="N931" s="52" t="s">
        <v>61</v>
      </c>
      <c r="O931" s="103" t="s">
        <v>61</v>
      </c>
      <c r="P931" s="241" t="s">
        <v>61</v>
      </c>
      <c r="Q931" s="451" t="s">
        <v>61</v>
      </c>
      <c r="R931" s="58" t="s">
        <v>61</v>
      </c>
      <c r="S931" s="52" t="s">
        <v>61</v>
      </c>
      <c r="T931" s="58" t="s">
        <v>61</v>
      </c>
      <c r="U931" s="52" t="s">
        <v>61</v>
      </c>
      <c r="V931" s="58" t="s">
        <v>61</v>
      </c>
      <c r="W931" s="77" t="s">
        <v>61</v>
      </c>
      <c r="X931" s="133" t="s">
        <v>61</v>
      </c>
      <c r="Y931" s="77" t="s">
        <v>61</v>
      </c>
      <c r="Z931" s="133" t="s">
        <v>61</v>
      </c>
      <c r="AA931" s="77" t="s">
        <v>61</v>
      </c>
      <c r="AB931" s="133" t="s">
        <v>61</v>
      </c>
      <c r="AC931" t="s">
        <v>61</v>
      </c>
      <c r="AD931" s="52"/>
      <c r="AE931" s="58"/>
      <c r="AF931" s="58" t="s">
        <v>61</v>
      </c>
      <c r="AG931" s="58" t="s">
        <v>61</v>
      </c>
      <c r="AH931" s="1">
        <v>2019</v>
      </c>
      <c r="AK931" s="241" t="s">
        <v>150</v>
      </c>
    </row>
    <row r="932" spans="1:45" hidden="1">
      <c r="A932" t="s">
        <v>634</v>
      </c>
      <c r="B932" s="1" t="s">
        <v>141</v>
      </c>
      <c r="C932" s="5">
        <v>2019</v>
      </c>
      <c r="D932" s="240" t="s">
        <v>168</v>
      </c>
      <c r="E932" s="52" t="s">
        <v>61</v>
      </c>
      <c r="F932" s="442" t="s">
        <v>61</v>
      </c>
      <c r="G932" s="52" t="s">
        <v>61</v>
      </c>
      <c r="H932" s="241" t="s">
        <v>169</v>
      </c>
      <c r="I932" s="53" t="s">
        <v>61</v>
      </c>
      <c r="J932" s="52" t="s">
        <v>61</v>
      </c>
      <c r="K932" s="52" t="s">
        <v>61</v>
      </c>
      <c r="L932" s="52" t="s">
        <v>61</v>
      </c>
      <c r="M932" s="451" t="s">
        <v>61</v>
      </c>
      <c r="N932" s="52" t="s">
        <v>61</v>
      </c>
      <c r="O932" s="103" t="s">
        <v>61</v>
      </c>
      <c r="P932" s="241" t="s">
        <v>61</v>
      </c>
      <c r="Q932" s="451" t="s">
        <v>61</v>
      </c>
      <c r="R932" s="58" t="s">
        <v>61</v>
      </c>
      <c r="S932" s="52" t="s">
        <v>61</v>
      </c>
      <c r="T932" s="58" t="s">
        <v>61</v>
      </c>
      <c r="U932" s="52" t="s">
        <v>61</v>
      </c>
      <c r="V932" s="58" t="s">
        <v>61</v>
      </c>
      <c r="W932" s="77" t="s">
        <v>61</v>
      </c>
      <c r="X932" s="133" t="s">
        <v>61</v>
      </c>
      <c r="Y932" s="77" t="s">
        <v>61</v>
      </c>
      <c r="Z932" s="133" t="s">
        <v>61</v>
      </c>
      <c r="AA932" s="77" t="s">
        <v>61</v>
      </c>
      <c r="AB932" s="133" t="s">
        <v>61</v>
      </c>
      <c r="AC932" t="s">
        <v>61</v>
      </c>
      <c r="AD932" s="52"/>
      <c r="AE932" s="58"/>
      <c r="AF932" s="58" t="s">
        <v>61</v>
      </c>
      <c r="AG932" s="58" t="s">
        <v>61</v>
      </c>
      <c r="AH932" s="1">
        <v>2020</v>
      </c>
      <c r="AK932" s="241" t="s">
        <v>150</v>
      </c>
    </row>
    <row r="933" spans="1:45" hidden="1">
      <c r="A933" t="s">
        <v>634</v>
      </c>
      <c r="B933" s="1" t="s">
        <v>141</v>
      </c>
      <c r="C933" s="5">
        <v>2020</v>
      </c>
      <c r="D933" s="240" t="s">
        <v>168</v>
      </c>
      <c r="E933" s="52" t="s">
        <v>61</v>
      </c>
      <c r="F933" s="442" t="s">
        <v>61</v>
      </c>
      <c r="G933" s="52" t="s">
        <v>61</v>
      </c>
      <c r="H933" s="241" t="s">
        <v>169</v>
      </c>
      <c r="I933" s="53" t="s">
        <v>61</v>
      </c>
      <c r="J933" s="52" t="s">
        <v>61</v>
      </c>
      <c r="K933" s="52" t="s">
        <v>61</v>
      </c>
      <c r="L933" s="52" t="s">
        <v>61</v>
      </c>
      <c r="M933" s="451" t="s">
        <v>61</v>
      </c>
      <c r="N933" s="52" t="s">
        <v>61</v>
      </c>
      <c r="O933" s="103" t="s">
        <v>61</v>
      </c>
      <c r="P933" s="241" t="s">
        <v>61</v>
      </c>
      <c r="Q933" s="451" t="s">
        <v>61</v>
      </c>
      <c r="R933" s="58" t="s">
        <v>61</v>
      </c>
      <c r="S933" s="52" t="s">
        <v>61</v>
      </c>
      <c r="T933" s="58" t="s">
        <v>61</v>
      </c>
      <c r="U933" s="52" t="s">
        <v>61</v>
      </c>
      <c r="V933" s="58" t="s">
        <v>61</v>
      </c>
      <c r="W933" s="77" t="s">
        <v>61</v>
      </c>
      <c r="X933" s="133" t="s">
        <v>61</v>
      </c>
      <c r="Y933" s="77" t="s">
        <v>61</v>
      </c>
      <c r="Z933" s="133" t="s">
        <v>61</v>
      </c>
      <c r="AA933" s="77" t="s">
        <v>61</v>
      </c>
      <c r="AB933" s="133" t="s">
        <v>61</v>
      </c>
      <c r="AC933" t="s">
        <v>61</v>
      </c>
      <c r="AD933" s="52"/>
      <c r="AE933" s="58"/>
      <c r="AF933" s="58" t="s">
        <v>61</v>
      </c>
      <c r="AG933" s="58" t="s">
        <v>61</v>
      </c>
      <c r="AH933" s="1">
        <v>2021</v>
      </c>
      <c r="AK933" s="241" t="s">
        <v>150</v>
      </c>
    </row>
    <row r="934" spans="1:45" hidden="1">
      <c r="A934" t="s">
        <v>634</v>
      </c>
      <c r="B934" s="1" t="s">
        <v>141</v>
      </c>
      <c r="C934" s="5">
        <v>2021</v>
      </c>
      <c r="D934" s="240" t="s">
        <v>168</v>
      </c>
      <c r="E934" s="52" t="s">
        <v>61</v>
      </c>
      <c r="F934" s="442" t="s">
        <v>61</v>
      </c>
      <c r="G934" s="52" t="s">
        <v>61</v>
      </c>
      <c r="H934" s="241" t="s">
        <v>169</v>
      </c>
      <c r="I934" s="53" t="s">
        <v>61</v>
      </c>
      <c r="J934" s="52" t="s">
        <v>61</v>
      </c>
      <c r="K934" s="52" t="s">
        <v>61</v>
      </c>
      <c r="L934" s="52" t="s">
        <v>61</v>
      </c>
      <c r="M934" s="451" t="s">
        <v>61</v>
      </c>
      <c r="N934" s="52" t="s">
        <v>61</v>
      </c>
      <c r="O934" s="103" t="s">
        <v>61</v>
      </c>
      <c r="P934" s="241" t="s">
        <v>61</v>
      </c>
      <c r="Q934" s="451" t="s">
        <v>61</v>
      </c>
      <c r="R934" s="58" t="s">
        <v>61</v>
      </c>
      <c r="S934" s="52" t="s">
        <v>61</v>
      </c>
      <c r="T934" s="58" t="s">
        <v>61</v>
      </c>
      <c r="U934" s="52" t="s">
        <v>61</v>
      </c>
      <c r="V934" s="58" t="s">
        <v>61</v>
      </c>
      <c r="W934" s="77" t="s">
        <v>61</v>
      </c>
      <c r="X934" s="133" t="s">
        <v>61</v>
      </c>
      <c r="Y934" s="77" t="s">
        <v>61</v>
      </c>
      <c r="Z934" s="133" t="s">
        <v>61</v>
      </c>
      <c r="AA934" s="77" t="s">
        <v>61</v>
      </c>
      <c r="AB934" s="133" t="s">
        <v>61</v>
      </c>
      <c r="AC934" t="s">
        <v>61</v>
      </c>
      <c r="AD934" s="52"/>
      <c r="AE934" s="58"/>
      <c r="AF934" s="58" t="s">
        <v>61</v>
      </c>
      <c r="AG934" s="58" t="s">
        <v>61</v>
      </c>
      <c r="AH934" s="1">
        <v>2022</v>
      </c>
      <c r="AK934" s="241" t="s">
        <v>150</v>
      </c>
    </row>
    <row r="935" spans="1:45" s="11" customFormat="1" hidden="1">
      <c r="A935" s="11" t="s">
        <v>634</v>
      </c>
      <c r="B935" s="12" t="s">
        <v>141</v>
      </c>
      <c r="C935" s="4">
        <v>2022</v>
      </c>
      <c r="D935" s="867" t="s">
        <v>168</v>
      </c>
      <c r="E935" s="96" t="s">
        <v>61</v>
      </c>
      <c r="F935" s="671" t="s">
        <v>61</v>
      </c>
      <c r="G935" s="96" t="s">
        <v>61</v>
      </c>
      <c r="H935" s="868" t="s">
        <v>169</v>
      </c>
      <c r="I935" s="55" t="s">
        <v>61</v>
      </c>
      <c r="J935" s="96" t="s">
        <v>61</v>
      </c>
      <c r="K935" s="96" t="s">
        <v>61</v>
      </c>
      <c r="L935" s="96" t="s">
        <v>61</v>
      </c>
      <c r="M935" s="869" t="s">
        <v>61</v>
      </c>
      <c r="N935" s="96" t="s">
        <v>61</v>
      </c>
      <c r="O935" s="870" t="s">
        <v>61</v>
      </c>
      <c r="P935" s="868" t="s">
        <v>61</v>
      </c>
      <c r="Q935" s="869" t="s">
        <v>61</v>
      </c>
      <c r="R935" s="95" t="s">
        <v>61</v>
      </c>
      <c r="S935" s="96" t="s">
        <v>61</v>
      </c>
      <c r="T935" s="95" t="s">
        <v>61</v>
      </c>
      <c r="U935" s="96" t="s">
        <v>61</v>
      </c>
      <c r="V935" s="95" t="s">
        <v>61</v>
      </c>
      <c r="W935" s="694" t="s">
        <v>61</v>
      </c>
      <c r="X935" s="674" t="s">
        <v>61</v>
      </c>
      <c r="Y935" s="694" t="s">
        <v>61</v>
      </c>
      <c r="Z935" s="674" t="s">
        <v>61</v>
      </c>
      <c r="AA935" s="694" t="s">
        <v>61</v>
      </c>
      <c r="AB935" s="674" t="s">
        <v>61</v>
      </c>
      <c r="AC935" s="11" t="s">
        <v>61</v>
      </c>
      <c r="AD935" s="96"/>
      <c r="AE935" s="95"/>
      <c r="AF935" s="95" t="s">
        <v>61</v>
      </c>
      <c r="AG935" s="95" t="s">
        <v>61</v>
      </c>
      <c r="AH935" s="12">
        <v>2023</v>
      </c>
      <c r="AI935" s="95"/>
      <c r="AJ935" s="95"/>
      <c r="AK935" s="868" t="s">
        <v>150</v>
      </c>
      <c r="AL935" s="12"/>
      <c r="AM935" s="12"/>
      <c r="AN935" s="12"/>
      <c r="AO935" s="12"/>
      <c r="AQ935" s="12"/>
      <c r="AS935" s="12"/>
    </row>
    <row r="936" spans="1:45" hidden="1">
      <c r="A936" s="52" t="s">
        <v>635</v>
      </c>
      <c r="B936" s="58" t="s">
        <v>141</v>
      </c>
      <c r="C936" s="51">
        <v>2016</v>
      </c>
      <c r="D936" s="240" t="s">
        <v>142</v>
      </c>
      <c r="E936" s="81" t="s">
        <v>168</v>
      </c>
      <c r="F936" s="442" t="s">
        <v>61</v>
      </c>
      <c r="G936" s="52" t="s">
        <v>181</v>
      </c>
      <c r="H936" s="241" t="s">
        <v>182</v>
      </c>
      <c r="I936" s="53" t="s">
        <v>61</v>
      </c>
      <c r="J936" s="81" t="s">
        <v>348</v>
      </c>
      <c r="K936" s="81" t="s">
        <v>61</v>
      </c>
      <c r="L936" s="81" t="s">
        <v>61</v>
      </c>
      <c r="M936" s="81" t="s">
        <v>61</v>
      </c>
      <c r="N936" s="81" t="s">
        <v>61</v>
      </c>
      <c r="O936" s="81" t="s">
        <v>61</v>
      </c>
      <c r="P936" s="836" t="s">
        <v>61</v>
      </c>
      <c r="Q936" s="81" t="s">
        <v>61</v>
      </c>
      <c r="R936" s="82" t="s">
        <v>61</v>
      </c>
      <c r="S936" s="235" t="s">
        <v>61</v>
      </c>
      <c r="T936" s="644" t="s">
        <v>61</v>
      </c>
      <c r="U936" s="235" t="s">
        <v>61</v>
      </c>
      <c r="V936" s="82" t="s">
        <v>61</v>
      </c>
      <c r="W936" s="799" t="s">
        <v>61</v>
      </c>
      <c r="X936" s="643" t="s">
        <v>61</v>
      </c>
      <c r="Y936" s="799" t="s">
        <v>61</v>
      </c>
      <c r="Z936" s="643" t="s">
        <v>61</v>
      </c>
      <c r="AA936" s="799" t="s">
        <v>61</v>
      </c>
      <c r="AB936" s="643" t="s">
        <v>61</v>
      </c>
      <c r="AC936" t="s">
        <v>61</v>
      </c>
      <c r="AD936" s="81"/>
      <c r="AE936" s="82"/>
      <c r="AF936" s="58" t="s">
        <v>61</v>
      </c>
      <c r="AG936" s="82" t="s">
        <v>61</v>
      </c>
      <c r="AH936" s="863">
        <v>2017</v>
      </c>
      <c r="AI936" s="58"/>
      <c r="AJ936" s="58"/>
      <c r="AK936" s="241" t="s">
        <v>150</v>
      </c>
    </row>
    <row r="937" spans="1:45" hidden="1">
      <c r="A937" s="52" t="s">
        <v>635</v>
      </c>
      <c r="B937" s="58" t="s">
        <v>141</v>
      </c>
      <c r="C937" s="51">
        <v>2017</v>
      </c>
      <c r="D937" s="240" t="s">
        <v>168</v>
      </c>
      <c r="E937" s="52" t="s">
        <v>61</v>
      </c>
      <c r="F937" s="442" t="s">
        <v>61</v>
      </c>
      <c r="G937" s="52" t="s">
        <v>61</v>
      </c>
      <c r="H937" s="241" t="s">
        <v>169</v>
      </c>
      <c r="I937" s="53" t="s">
        <v>61</v>
      </c>
      <c r="J937" s="52" t="s">
        <v>61</v>
      </c>
      <c r="K937" s="52" t="s">
        <v>61</v>
      </c>
      <c r="L937" s="52" t="s">
        <v>61</v>
      </c>
      <c r="M937" s="451" t="s">
        <v>61</v>
      </c>
      <c r="N937" s="52" t="s">
        <v>61</v>
      </c>
      <c r="O937" s="103" t="s">
        <v>61</v>
      </c>
      <c r="P937" s="241" t="s">
        <v>61</v>
      </c>
      <c r="Q937" s="451" t="s">
        <v>61</v>
      </c>
      <c r="R937" s="58" t="s">
        <v>61</v>
      </c>
      <c r="S937" s="52" t="s">
        <v>61</v>
      </c>
      <c r="T937" s="58" t="s">
        <v>61</v>
      </c>
      <c r="U937" s="52" t="s">
        <v>61</v>
      </c>
      <c r="V937" s="58" t="s">
        <v>61</v>
      </c>
      <c r="W937" s="77" t="s">
        <v>61</v>
      </c>
      <c r="X937" s="133" t="s">
        <v>61</v>
      </c>
      <c r="Y937" s="77" t="s">
        <v>61</v>
      </c>
      <c r="Z937" s="133" t="s">
        <v>61</v>
      </c>
      <c r="AA937" s="77" t="s">
        <v>61</v>
      </c>
      <c r="AB937" s="133" t="s">
        <v>61</v>
      </c>
      <c r="AC937" t="s">
        <v>61</v>
      </c>
      <c r="AD937" s="52"/>
      <c r="AE937" s="58"/>
      <c r="AF937" s="58" t="s">
        <v>61</v>
      </c>
      <c r="AG937" s="58" t="s">
        <v>61</v>
      </c>
      <c r="AH937" s="58">
        <v>2018</v>
      </c>
      <c r="AI937" s="58"/>
      <c r="AJ937" s="58"/>
      <c r="AK937" s="241" t="s">
        <v>150</v>
      </c>
    </row>
    <row r="938" spans="1:45" hidden="1">
      <c r="A938" s="52" t="s">
        <v>635</v>
      </c>
      <c r="B938" s="58" t="s">
        <v>141</v>
      </c>
      <c r="C938" s="51">
        <v>2018</v>
      </c>
      <c r="D938" s="240" t="s">
        <v>168</v>
      </c>
      <c r="E938" s="52" t="s">
        <v>61</v>
      </c>
      <c r="F938" s="442" t="s">
        <v>61</v>
      </c>
      <c r="G938" s="52" t="s">
        <v>61</v>
      </c>
      <c r="H938" s="241" t="s">
        <v>169</v>
      </c>
      <c r="I938" s="53" t="s">
        <v>61</v>
      </c>
      <c r="J938" s="52" t="s">
        <v>61</v>
      </c>
      <c r="K938" s="52" t="s">
        <v>61</v>
      </c>
      <c r="L938" s="52" t="s">
        <v>61</v>
      </c>
      <c r="M938" s="451" t="s">
        <v>61</v>
      </c>
      <c r="N938" s="52" t="s">
        <v>61</v>
      </c>
      <c r="O938" s="103" t="s">
        <v>61</v>
      </c>
      <c r="P938" s="241" t="s">
        <v>61</v>
      </c>
      <c r="Q938" s="451" t="s">
        <v>61</v>
      </c>
      <c r="R938" s="58" t="s">
        <v>61</v>
      </c>
      <c r="S938" s="52" t="s">
        <v>61</v>
      </c>
      <c r="T938" s="58" t="s">
        <v>61</v>
      </c>
      <c r="U938" s="52" t="s">
        <v>61</v>
      </c>
      <c r="V938" s="58" t="s">
        <v>61</v>
      </c>
      <c r="W938" s="77" t="s">
        <v>61</v>
      </c>
      <c r="X938" s="133" t="s">
        <v>61</v>
      </c>
      <c r="Y938" s="77" t="s">
        <v>61</v>
      </c>
      <c r="Z938" s="133" t="s">
        <v>61</v>
      </c>
      <c r="AA938" s="77" t="s">
        <v>61</v>
      </c>
      <c r="AB938" s="133" t="s">
        <v>61</v>
      </c>
      <c r="AC938" t="s">
        <v>61</v>
      </c>
      <c r="AD938" s="52"/>
      <c r="AE938" s="58"/>
      <c r="AF938" s="58" t="s">
        <v>61</v>
      </c>
      <c r="AG938" s="58" t="s">
        <v>61</v>
      </c>
      <c r="AH938" s="58">
        <v>2019</v>
      </c>
      <c r="AI938" s="58"/>
      <c r="AJ938" s="58"/>
      <c r="AK938" s="241" t="s">
        <v>150</v>
      </c>
    </row>
    <row r="939" spans="1:45" hidden="1">
      <c r="A939" s="52" t="s">
        <v>635</v>
      </c>
      <c r="B939" s="58" t="s">
        <v>141</v>
      </c>
      <c r="C939" s="51">
        <v>2019</v>
      </c>
      <c r="D939" s="240" t="s">
        <v>168</v>
      </c>
      <c r="E939" s="52" t="s">
        <v>61</v>
      </c>
      <c r="F939" s="442" t="s">
        <v>61</v>
      </c>
      <c r="G939" s="52" t="s">
        <v>61</v>
      </c>
      <c r="H939" s="241" t="s">
        <v>169</v>
      </c>
      <c r="I939" s="53" t="s">
        <v>61</v>
      </c>
      <c r="J939" s="52" t="s">
        <v>61</v>
      </c>
      <c r="K939" s="52" t="s">
        <v>61</v>
      </c>
      <c r="L939" s="52" t="s">
        <v>61</v>
      </c>
      <c r="M939" s="451" t="s">
        <v>61</v>
      </c>
      <c r="N939" s="52" t="s">
        <v>61</v>
      </c>
      <c r="O939" s="103" t="s">
        <v>61</v>
      </c>
      <c r="P939" s="241" t="s">
        <v>61</v>
      </c>
      <c r="Q939" s="451" t="s">
        <v>61</v>
      </c>
      <c r="R939" s="58" t="s">
        <v>61</v>
      </c>
      <c r="S939" s="52" t="s">
        <v>61</v>
      </c>
      <c r="T939" s="58" t="s">
        <v>61</v>
      </c>
      <c r="U939" s="52" t="s">
        <v>61</v>
      </c>
      <c r="V939" s="58" t="s">
        <v>61</v>
      </c>
      <c r="W939" s="77" t="s">
        <v>61</v>
      </c>
      <c r="X939" s="133" t="s">
        <v>61</v>
      </c>
      <c r="Y939" s="77" t="s">
        <v>61</v>
      </c>
      <c r="Z939" s="133" t="s">
        <v>61</v>
      </c>
      <c r="AA939" s="77" t="s">
        <v>61</v>
      </c>
      <c r="AB939" s="133" t="s">
        <v>61</v>
      </c>
      <c r="AC939" t="s">
        <v>61</v>
      </c>
      <c r="AD939" s="52"/>
      <c r="AE939" s="58"/>
      <c r="AF939" s="58" t="s">
        <v>61</v>
      </c>
      <c r="AG939" s="58" t="s">
        <v>61</v>
      </c>
      <c r="AH939" s="58">
        <v>2020</v>
      </c>
      <c r="AI939" s="58"/>
      <c r="AJ939" s="58"/>
      <c r="AK939" s="241" t="s">
        <v>150</v>
      </c>
    </row>
    <row r="940" spans="1:45" hidden="1">
      <c r="A940" s="52" t="s">
        <v>635</v>
      </c>
      <c r="B940" s="58" t="s">
        <v>141</v>
      </c>
      <c r="C940" s="51">
        <v>2021</v>
      </c>
      <c r="D940" s="240" t="s">
        <v>168</v>
      </c>
      <c r="E940" s="52" t="s">
        <v>61</v>
      </c>
      <c r="F940" s="442" t="s">
        <v>61</v>
      </c>
      <c r="G940" s="52" t="s">
        <v>61</v>
      </c>
      <c r="H940" s="241" t="s">
        <v>169</v>
      </c>
      <c r="I940" s="53" t="s">
        <v>61</v>
      </c>
      <c r="J940" s="52" t="s">
        <v>61</v>
      </c>
      <c r="K940" s="52" t="s">
        <v>61</v>
      </c>
      <c r="L940" s="52" t="s">
        <v>61</v>
      </c>
      <c r="M940" s="451" t="s">
        <v>61</v>
      </c>
      <c r="N940" s="52" t="s">
        <v>61</v>
      </c>
      <c r="O940" s="103" t="s">
        <v>61</v>
      </c>
      <c r="P940" s="241" t="s">
        <v>61</v>
      </c>
      <c r="Q940" s="451" t="s">
        <v>61</v>
      </c>
      <c r="R940" s="58" t="s">
        <v>61</v>
      </c>
      <c r="S940" s="52" t="s">
        <v>61</v>
      </c>
      <c r="T940" s="58" t="s">
        <v>61</v>
      </c>
      <c r="U940" s="52" t="s">
        <v>61</v>
      </c>
      <c r="V940" s="58" t="s">
        <v>61</v>
      </c>
      <c r="W940" s="77" t="s">
        <v>61</v>
      </c>
      <c r="X940" s="133" t="s">
        <v>61</v>
      </c>
      <c r="Y940" s="77" t="s">
        <v>61</v>
      </c>
      <c r="Z940" s="133" t="s">
        <v>61</v>
      </c>
      <c r="AA940" s="77" t="s">
        <v>61</v>
      </c>
      <c r="AB940" s="133" t="s">
        <v>61</v>
      </c>
      <c r="AC940" t="s">
        <v>61</v>
      </c>
      <c r="AD940" s="52"/>
      <c r="AE940" s="58"/>
      <c r="AF940" s="58" t="s">
        <v>61</v>
      </c>
      <c r="AG940" s="58" t="s">
        <v>61</v>
      </c>
      <c r="AH940" s="58">
        <v>2022</v>
      </c>
      <c r="AI940" s="58"/>
      <c r="AJ940" s="58"/>
      <c r="AK940" s="241" t="s">
        <v>150</v>
      </c>
    </row>
    <row r="941" spans="1:45" hidden="1">
      <c r="A941" s="52" t="s">
        <v>635</v>
      </c>
      <c r="B941" s="58" t="s">
        <v>141</v>
      </c>
      <c r="C941" s="51">
        <v>2020</v>
      </c>
      <c r="D941" s="240" t="s">
        <v>142</v>
      </c>
      <c r="E941" s="104" t="s">
        <v>168</v>
      </c>
      <c r="F941" s="442" t="s">
        <v>61</v>
      </c>
      <c r="G941" s="52" t="s">
        <v>174</v>
      </c>
      <c r="H941" s="241" t="s">
        <v>636</v>
      </c>
      <c r="I941" s="53" t="s">
        <v>61</v>
      </c>
      <c r="J941" s="81" t="s">
        <v>172</v>
      </c>
      <c r="K941" s="81" t="s">
        <v>61</v>
      </c>
      <c r="L941" s="81" t="s">
        <v>61</v>
      </c>
      <c r="M941" s="81" t="s">
        <v>61</v>
      </c>
      <c r="N941" s="81" t="s">
        <v>61</v>
      </c>
      <c r="O941" s="81" t="s">
        <v>61</v>
      </c>
      <c r="P941" s="836" t="s">
        <v>61</v>
      </c>
      <c r="Q941" s="81" t="s">
        <v>61</v>
      </c>
      <c r="R941" s="82" t="s">
        <v>61</v>
      </c>
      <c r="S941" s="235" t="s">
        <v>61</v>
      </c>
      <c r="T941" s="644" t="s">
        <v>61</v>
      </c>
      <c r="U941" s="235" t="s">
        <v>61</v>
      </c>
      <c r="V941" s="82" t="s">
        <v>61</v>
      </c>
      <c r="W941" s="799" t="s">
        <v>61</v>
      </c>
      <c r="X941" s="643" t="s">
        <v>61</v>
      </c>
      <c r="Y941" s="799" t="s">
        <v>61</v>
      </c>
      <c r="Z941" s="643" t="s">
        <v>61</v>
      </c>
      <c r="AA941" s="799" t="s">
        <v>61</v>
      </c>
      <c r="AB941" s="643" t="s">
        <v>61</v>
      </c>
      <c r="AC941" t="s">
        <v>61</v>
      </c>
      <c r="AD941" s="81"/>
      <c r="AE941" s="82"/>
      <c r="AF941" s="58" t="s">
        <v>61</v>
      </c>
      <c r="AG941" s="82" t="s">
        <v>61</v>
      </c>
      <c r="AH941" s="58">
        <v>2021</v>
      </c>
      <c r="AI941" s="58"/>
      <c r="AJ941" s="58"/>
      <c r="AK941" s="241" t="s">
        <v>150</v>
      </c>
    </row>
    <row r="942" spans="1:45" s="11" customFormat="1" hidden="1">
      <c r="A942" s="11" t="s">
        <v>635</v>
      </c>
      <c r="B942" s="12" t="s">
        <v>141</v>
      </c>
      <c r="C942" s="4">
        <v>2022</v>
      </c>
      <c r="D942" s="867" t="s">
        <v>168</v>
      </c>
      <c r="E942" s="96" t="s">
        <v>61</v>
      </c>
      <c r="F942" s="671" t="s">
        <v>61</v>
      </c>
      <c r="G942" s="96" t="s">
        <v>61</v>
      </c>
      <c r="H942" s="868" t="s">
        <v>169</v>
      </c>
      <c r="I942" s="55" t="s">
        <v>61</v>
      </c>
      <c r="J942" s="96" t="s">
        <v>61</v>
      </c>
      <c r="K942" s="96" t="s">
        <v>61</v>
      </c>
      <c r="L942" s="96" t="s">
        <v>61</v>
      </c>
      <c r="M942" s="869" t="s">
        <v>61</v>
      </c>
      <c r="N942" s="96" t="s">
        <v>61</v>
      </c>
      <c r="O942" s="870" t="s">
        <v>61</v>
      </c>
      <c r="P942" s="868" t="s">
        <v>61</v>
      </c>
      <c r="Q942" s="869" t="s">
        <v>61</v>
      </c>
      <c r="R942" s="95" t="s">
        <v>61</v>
      </c>
      <c r="S942" s="96" t="s">
        <v>61</v>
      </c>
      <c r="T942" s="95" t="s">
        <v>61</v>
      </c>
      <c r="U942" s="96" t="s">
        <v>61</v>
      </c>
      <c r="V942" s="95" t="s">
        <v>61</v>
      </c>
      <c r="W942" s="694" t="s">
        <v>61</v>
      </c>
      <c r="X942" s="674" t="s">
        <v>61</v>
      </c>
      <c r="Y942" s="694" t="s">
        <v>61</v>
      </c>
      <c r="Z942" s="674" t="s">
        <v>61</v>
      </c>
      <c r="AA942" s="694" t="s">
        <v>61</v>
      </c>
      <c r="AB942" s="674" t="s">
        <v>61</v>
      </c>
      <c r="AC942" s="11" t="s">
        <v>61</v>
      </c>
      <c r="AD942" s="96"/>
      <c r="AE942" s="95"/>
      <c r="AF942" s="95" t="s">
        <v>61</v>
      </c>
      <c r="AG942" s="95" t="s">
        <v>61</v>
      </c>
      <c r="AH942" s="12">
        <v>2023</v>
      </c>
      <c r="AI942" s="95"/>
      <c r="AJ942" s="95"/>
      <c r="AK942" s="868" t="s">
        <v>150</v>
      </c>
      <c r="AL942" s="12"/>
      <c r="AM942" s="12"/>
      <c r="AN942" s="12"/>
      <c r="AO942" s="12"/>
      <c r="AQ942" s="12"/>
      <c r="AS942" s="12"/>
    </row>
    <row r="943" spans="1:45" hidden="1">
      <c r="A943" s="52" t="s">
        <v>47</v>
      </c>
      <c r="B943" s="58" t="s">
        <v>116</v>
      </c>
      <c r="C943" s="51">
        <v>2016</v>
      </c>
      <c r="D943" s="240" t="s">
        <v>168</v>
      </c>
      <c r="E943" s="52" t="s">
        <v>61</v>
      </c>
      <c r="F943" s="442" t="s">
        <v>61</v>
      </c>
      <c r="G943" s="52" t="s">
        <v>61</v>
      </c>
      <c r="H943" s="241" t="s">
        <v>169</v>
      </c>
      <c r="I943" s="53" t="s">
        <v>61</v>
      </c>
      <c r="J943" s="52" t="s">
        <v>61</v>
      </c>
      <c r="K943" s="52" t="s">
        <v>61</v>
      </c>
      <c r="L943" s="52" t="s">
        <v>61</v>
      </c>
      <c r="M943" s="451" t="s">
        <v>61</v>
      </c>
      <c r="N943" s="52" t="s">
        <v>61</v>
      </c>
      <c r="O943" s="103" t="s">
        <v>61</v>
      </c>
      <c r="P943" s="241" t="s">
        <v>61</v>
      </c>
      <c r="Q943" s="451" t="s">
        <v>61</v>
      </c>
      <c r="R943" s="58" t="s">
        <v>61</v>
      </c>
      <c r="S943" s="52" t="s">
        <v>61</v>
      </c>
      <c r="T943" s="58" t="s">
        <v>61</v>
      </c>
      <c r="U943" s="52" t="s">
        <v>61</v>
      </c>
      <c r="V943" s="58" t="s">
        <v>61</v>
      </c>
      <c r="W943" s="77" t="s">
        <v>61</v>
      </c>
      <c r="X943" s="133" t="s">
        <v>61</v>
      </c>
      <c r="Y943" s="77" t="s">
        <v>61</v>
      </c>
      <c r="Z943" s="133" t="s">
        <v>61</v>
      </c>
      <c r="AA943" s="77" t="s">
        <v>61</v>
      </c>
      <c r="AB943" s="133" t="s">
        <v>61</v>
      </c>
      <c r="AC943" t="s">
        <v>61</v>
      </c>
      <c r="AD943" s="52"/>
      <c r="AE943" s="58"/>
      <c r="AF943" s="58" t="s">
        <v>61</v>
      </c>
      <c r="AG943" s="58" t="s">
        <v>61</v>
      </c>
      <c r="AH943" s="863">
        <v>2017</v>
      </c>
      <c r="AI943" s="58"/>
      <c r="AJ943" s="58"/>
      <c r="AK943" s="241" t="s">
        <v>150</v>
      </c>
    </row>
    <row r="944" spans="1:45" hidden="1">
      <c r="A944" s="52" t="s">
        <v>47</v>
      </c>
      <c r="B944" s="58" t="s">
        <v>116</v>
      </c>
      <c r="C944" s="51">
        <v>2017</v>
      </c>
      <c r="D944" s="240" t="s">
        <v>168</v>
      </c>
      <c r="E944" s="52" t="s">
        <v>61</v>
      </c>
      <c r="F944" s="442" t="s">
        <v>61</v>
      </c>
      <c r="G944" s="52" t="s">
        <v>61</v>
      </c>
      <c r="H944" s="241" t="s">
        <v>169</v>
      </c>
      <c r="I944" s="53" t="s">
        <v>61</v>
      </c>
      <c r="J944" s="52" t="s">
        <v>61</v>
      </c>
      <c r="K944" s="52" t="s">
        <v>61</v>
      </c>
      <c r="L944" s="52" t="s">
        <v>61</v>
      </c>
      <c r="M944" s="451" t="s">
        <v>61</v>
      </c>
      <c r="N944" s="52" t="s">
        <v>61</v>
      </c>
      <c r="O944" s="103" t="s">
        <v>61</v>
      </c>
      <c r="P944" s="241" t="s">
        <v>61</v>
      </c>
      <c r="Q944" s="451" t="s">
        <v>61</v>
      </c>
      <c r="R944" s="58" t="s">
        <v>61</v>
      </c>
      <c r="S944" s="52" t="s">
        <v>61</v>
      </c>
      <c r="T944" s="58" t="s">
        <v>61</v>
      </c>
      <c r="U944" s="52" t="s">
        <v>61</v>
      </c>
      <c r="V944" s="58" t="s">
        <v>61</v>
      </c>
      <c r="W944" s="77" t="s">
        <v>61</v>
      </c>
      <c r="X944" s="133" t="s">
        <v>61</v>
      </c>
      <c r="Y944" s="77" t="s">
        <v>61</v>
      </c>
      <c r="Z944" s="133" t="s">
        <v>61</v>
      </c>
      <c r="AA944" s="77" t="s">
        <v>61</v>
      </c>
      <c r="AB944" s="133" t="s">
        <v>61</v>
      </c>
      <c r="AC944" t="s">
        <v>61</v>
      </c>
      <c r="AD944" s="52"/>
      <c r="AE944" s="58"/>
      <c r="AF944" s="58" t="s">
        <v>61</v>
      </c>
      <c r="AG944" s="58" t="s">
        <v>61</v>
      </c>
      <c r="AH944" s="58">
        <v>2018</v>
      </c>
      <c r="AI944" s="58"/>
      <c r="AJ944" s="58"/>
      <c r="AK944" s="241" t="s">
        <v>150</v>
      </c>
    </row>
    <row r="945" spans="1:45" hidden="1">
      <c r="A945" s="52" t="s">
        <v>47</v>
      </c>
      <c r="B945" s="58" t="s">
        <v>116</v>
      </c>
      <c r="C945" s="51">
        <v>2018</v>
      </c>
      <c r="D945" s="240" t="s">
        <v>168</v>
      </c>
      <c r="E945" s="52" t="s">
        <v>61</v>
      </c>
      <c r="F945" s="442" t="s">
        <v>61</v>
      </c>
      <c r="G945" s="52" t="s">
        <v>61</v>
      </c>
      <c r="H945" s="241" t="s">
        <v>169</v>
      </c>
      <c r="I945" s="53" t="s">
        <v>61</v>
      </c>
      <c r="J945" s="52" t="s">
        <v>61</v>
      </c>
      <c r="K945" s="52" t="s">
        <v>61</v>
      </c>
      <c r="L945" s="52" t="s">
        <v>61</v>
      </c>
      <c r="M945" s="451" t="s">
        <v>61</v>
      </c>
      <c r="N945" s="52" t="s">
        <v>61</v>
      </c>
      <c r="O945" s="103" t="s">
        <v>61</v>
      </c>
      <c r="P945" s="241" t="s">
        <v>61</v>
      </c>
      <c r="Q945" s="451" t="s">
        <v>61</v>
      </c>
      <c r="R945" s="58" t="s">
        <v>61</v>
      </c>
      <c r="S945" s="52" t="s">
        <v>61</v>
      </c>
      <c r="T945" s="58" t="s">
        <v>61</v>
      </c>
      <c r="U945" s="52" t="s">
        <v>61</v>
      </c>
      <c r="V945" s="58" t="s">
        <v>61</v>
      </c>
      <c r="W945" s="77" t="s">
        <v>61</v>
      </c>
      <c r="X945" s="133" t="s">
        <v>61</v>
      </c>
      <c r="Y945" s="77" t="s">
        <v>61</v>
      </c>
      <c r="Z945" s="133" t="s">
        <v>61</v>
      </c>
      <c r="AA945" s="77" t="s">
        <v>61</v>
      </c>
      <c r="AB945" s="133" t="s">
        <v>61</v>
      </c>
      <c r="AC945" t="s">
        <v>61</v>
      </c>
      <c r="AD945" s="52"/>
      <c r="AE945" s="58"/>
      <c r="AF945" s="58" t="s">
        <v>61</v>
      </c>
      <c r="AG945" s="58" t="s">
        <v>61</v>
      </c>
      <c r="AH945" s="58">
        <v>2019</v>
      </c>
      <c r="AI945" s="58"/>
      <c r="AJ945" s="58"/>
      <c r="AK945" s="241" t="s">
        <v>150</v>
      </c>
    </row>
    <row r="946" spans="1:45" hidden="1">
      <c r="A946" s="52" t="s">
        <v>47</v>
      </c>
      <c r="B946" s="58" t="s">
        <v>116</v>
      </c>
      <c r="C946" s="51">
        <v>2019</v>
      </c>
      <c r="D946" s="240" t="s">
        <v>168</v>
      </c>
      <c r="E946" s="52" t="s">
        <v>61</v>
      </c>
      <c r="F946" s="442" t="s">
        <v>61</v>
      </c>
      <c r="G946" s="52" t="s">
        <v>61</v>
      </c>
      <c r="H946" s="241" t="s">
        <v>169</v>
      </c>
      <c r="I946" s="53" t="s">
        <v>61</v>
      </c>
      <c r="J946" s="52" t="s">
        <v>61</v>
      </c>
      <c r="K946" s="52" t="s">
        <v>61</v>
      </c>
      <c r="L946" s="52" t="s">
        <v>61</v>
      </c>
      <c r="M946" s="451" t="s">
        <v>61</v>
      </c>
      <c r="N946" s="52" t="s">
        <v>61</v>
      </c>
      <c r="O946" s="103" t="s">
        <v>61</v>
      </c>
      <c r="P946" s="241" t="s">
        <v>61</v>
      </c>
      <c r="Q946" s="451" t="s">
        <v>61</v>
      </c>
      <c r="R946" s="58" t="s">
        <v>61</v>
      </c>
      <c r="S946" s="52" t="s">
        <v>61</v>
      </c>
      <c r="T946" s="58" t="s">
        <v>61</v>
      </c>
      <c r="U946" s="52" t="s">
        <v>61</v>
      </c>
      <c r="V946" s="58" t="s">
        <v>61</v>
      </c>
      <c r="W946" s="77" t="s">
        <v>61</v>
      </c>
      <c r="X946" s="133" t="s">
        <v>61</v>
      </c>
      <c r="Y946" s="77" t="s">
        <v>61</v>
      </c>
      <c r="Z946" s="133" t="s">
        <v>61</v>
      </c>
      <c r="AA946" s="77" t="s">
        <v>61</v>
      </c>
      <c r="AB946" s="133" t="s">
        <v>61</v>
      </c>
      <c r="AC946" t="s">
        <v>61</v>
      </c>
      <c r="AD946" s="52"/>
      <c r="AE946" s="58"/>
      <c r="AF946" s="58" t="s">
        <v>61</v>
      </c>
      <c r="AG946" s="58" t="s">
        <v>61</v>
      </c>
      <c r="AH946" s="58">
        <v>2020</v>
      </c>
      <c r="AI946" s="58"/>
      <c r="AJ946" s="58"/>
      <c r="AK946" s="241" t="s">
        <v>150</v>
      </c>
    </row>
    <row r="947" spans="1:45" hidden="1">
      <c r="A947" s="52" t="s">
        <v>47</v>
      </c>
      <c r="B947" s="58" t="s">
        <v>116</v>
      </c>
      <c r="C947" s="51">
        <v>2020</v>
      </c>
      <c r="D947" s="240" t="s">
        <v>142</v>
      </c>
      <c r="E947" s="52" t="s">
        <v>142</v>
      </c>
      <c r="F947" s="442" t="s">
        <v>168</v>
      </c>
      <c r="G947" s="52" t="s">
        <v>174</v>
      </c>
      <c r="H947" s="241" t="s">
        <v>231</v>
      </c>
      <c r="I947" s="53" t="s">
        <v>226</v>
      </c>
      <c r="J947" s="52"/>
      <c r="K947" s="52"/>
      <c r="L947" s="158">
        <v>43891</v>
      </c>
      <c r="M947" s="73">
        <v>7528000</v>
      </c>
      <c r="N947" s="59">
        <v>5768550</v>
      </c>
      <c r="O947" s="61">
        <v>0.77</v>
      </c>
      <c r="P947" s="241" t="s">
        <v>260</v>
      </c>
      <c r="Q947" s="73">
        <v>281500</v>
      </c>
      <c r="R947" s="63">
        <v>4.8799091626145222E-2</v>
      </c>
      <c r="S947" s="73">
        <v>4195990</v>
      </c>
      <c r="T947" s="63">
        <v>0.72739076544365566</v>
      </c>
      <c r="U947" s="73">
        <v>1291060</v>
      </c>
      <c r="V947" s="63">
        <v>0.2238101429301991</v>
      </c>
      <c r="W947" s="77">
        <v>276693</v>
      </c>
      <c r="X947" s="133">
        <v>4.7965779962035521E-2</v>
      </c>
      <c r="Y947" s="77">
        <v>4807</v>
      </c>
      <c r="Z947" s="133">
        <v>8.3331166410969832E-4</v>
      </c>
      <c r="AA947" s="77">
        <v>0</v>
      </c>
      <c r="AB947" s="133">
        <v>0</v>
      </c>
      <c r="AC947" t="s">
        <v>161</v>
      </c>
      <c r="AD947" s="52"/>
      <c r="AE947" s="58"/>
      <c r="AF947" s="58" t="s">
        <v>149</v>
      </c>
      <c r="AG947" s="58"/>
      <c r="AH947" s="58">
        <v>2021</v>
      </c>
      <c r="AI947" s="58"/>
      <c r="AJ947" s="58"/>
      <c r="AK947" s="241" t="s">
        <v>150</v>
      </c>
    </row>
    <row r="948" spans="1:45" hidden="1">
      <c r="A948" s="52" t="s">
        <v>47</v>
      </c>
      <c r="B948" s="58" t="s">
        <v>116</v>
      </c>
      <c r="C948" s="5">
        <v>2021</v>
      </c>
      <c r="D948" s="240" t="s">
        <v>168</v>
      </c>
      <c r="E948" s="52" t="s">
        <v>61</v>
      </c>
      <c r="F948" s="442" t="s">
        <v>61</v>
      </c>
      <c r="G948" s="52" t="s">
        <v>61</v>
      </c>
      <c r="H948" s="241" t="s">
        <v>169</v>
      </c>
      <c r="I948" s="53" t="s">
        <v>61</v>
      </c>
      <c r="J948" s="52" t="s">
        <v>61</v>
      </c>
      <c r="K948" s="52" t="s">
        <v>61</v>
      </c>
      <c r="L948" s="52" t="s">
        <v>61</v>
      </c>
      <c r="M948" s="451" t="s">
        <v>61</v>
      </c>
      <c r="N948" s="52" t="s">
        <v>61</v>
      </c>
      <c r="O948" s="103" t="s">
        <v>61</v>
      </c>
      <c r="P948" s="241" t="s">
        <v>61</v>
      </c>
      <c r="Q948" s="451" t="s">
        <v>61</v>
      </c>
      <c r="R948" s="58" t="s">
        <v>61</v>
      </c>
      <c r="S948" s="52" t="s">
        <v>61</v>
      </c>
      <c r="T948" s="58" t="s">
        <v>61</v>
      </c>
      <c r="U948" s="52" t="s">
        <v>61</v>
      </c>
      <c r="V948" s="58" t="s">
        <v>61</v>
      </c>
      <c r="W948" s="77" t="s">
        <v>61</v>
      </c>
      <c r="X948" s="133" t="s">
        <v>61</v>
      </c>
      <c r="Y948" s="77" t="s">
        <v>61</v>
      </c>
      <c r="Z948" s="133" t="s">
        <v>61</v>
      </c>
      <c r="AA948" s="77" t="s">
        <v>61</v>
      </c>
      <c r="AB948" s="133" t="s">
        <v>61</v>
      </c>
      <c r="AC948" t="s">
        <v>61</v>
      </c>
      <c r="AD948" s="52"/>
      <c r="AE948" s="58"/>
      <c r="AF948" s="58" t="s">
        <v>61</v>
      </c>
      <c r="AG948" s="58" t="s">
        <v>61</v>
      </c>
      <c r="AH948" s="1">
        <v>2022</v>
      </c>
      <c r="AK948" s="241" t="s">
        <v>150</v>
      </c>
    </row>
    <row r="949" spans="1:45" hidden="1">
      <c r="A949" s="52" t="s">
        <v>47</v>
      </c>
      <c r="B949" s="58" t="s">
        <v>116</v>
      </c>
      <c r="C949" s="51">
        <v>2022</v>
      </c>
      <c r="D949" s="240" t="s">
        <v>142</v>
      </c>
      <c r="E949" s="52" t="s">
        <v>142</v>
      </c>
      <c r="F949" s="442" t="s">
        <v>168</v>
      </c>
      <c r="G949" s="52" t="s">
        <v>174</v>
      </c>
      <c r="H949" s="241" t="s">
        <v>637</v>
      </c>
      <c r="I949" s="53" t="s">
        <v>226</v>
      </c>
      <c r="J949" s="73"/>
      <c r="K949" s="233"/>
      <c r="L949" s="52"/>
      <c r="M949" s="73">
        <v>8344000</v>
      </c>
      <c r="N949" s="60">
        <v>6056286.9522503577</v>
      </c>
      <c r="O949" s="61">
        <v>0.72582537778647627</v>
      </c>
      <c r="P949" s="241" t="s">
        <v>270</v>
      </c>
      <c r="Q949" s="73">
        <v>568661.49214244494</v>
      </c>
      <c r="R949" s="63">
        <v>9.3896061502030587E-2</v>
      </c>
      <c r="S949" s="73">
        <v>4124806.2739455029</v>
      </c>
      <c r="T949" s="63">
        <v>0.68107840768886174</v>
      </c>
      <c r="U949" s="73">
        <v>1362819.1861624094</v>
      </c>
      <c r="V949" s="63">
        <v>0.22502553080910762</v>
      </c>
      <c r="W949" s="77">
        <v>533348.41019839863</v>
      </c>
      <c r="X949" s="133">
        <v>8.8065247634975474E-2</v>
      </c>
      <c r="Y949" s="77">
        <v>35313.081944046455</v>
      </c>
      <c r="Z949" s="133">
        <v>5.8308138670551332E-3</v>
      </c>
      <c r="AA949" s="77">
        <v>0</v>
      </c>
      <c r="AB949" s="133">
        <v>0</v>
      </c>
      <c r="AC949" t="s">
        <v>161</v>
      </c>
      <c r="AD949" s="52"/>
      <c r="AE949" s="58"/>
      <c r="AF949" s="58" t="s">
        <v>149</v>
      </c>
      <c r="AH949" s="58">
        <v>2023</v>
      </c>
      <c r="AI949" s="58"/>
      <c r="AJ949" s="58"/>
      <c r="AK949" s="241" t="s">
        <v>150</v>
      </c>
      <c r="AR949" t="e">
        <f>Y949-Y948</f>
        <v>#VALUE!</v>
      </c>
    </row>
    <row r="950" spans="1:45" s="11" customFormat="1" hidden="1">
      <c r="A950" s="96" t="s">
        <v>47</v>
      </c>
      <c r="B950" s="95" t="s">
        <v>116</v>
      </c>
      <c r="C950" s="47">
        <v>2023</v>
      </c>
      <c r="D950" s="867" t="s">
        <v>142</v>
      </c>
      <c r="E950" s="197" t="s">
        <v>142</v>
      </c>
      <c r="F950" s="671" t="s">
        <v>168</v>
      </c>
      <c r="G950" s="96" t="s">
        <v>174</v>
      </c>
      <c r="H950" s="868" t="s">
        <v>637</v>
      </c>
      <c r="I950" s="55" t="s">
        <v>226</v>
      </c>
      <c r="J950" s="419"/>
      <c r="K950" s="96"/>
      <c r="L950" s="96"/>
      <c r="M950" s="419">
        <v>8344000</v>
      </c>
      <c r="N950" s="419">
        <v>6056286.9522503577</v>
      </c>
      <c r="O950" s="97">
        <v>0.72582537778647627</v>
      </c>
      <c r="P950" s="868" t="s">
        <v>271</v>
      </c>
      <c r="Q950" s="419">
        <v>487319</v>
      </c>
      <c r="R950" s="148">
        <v>8.0464932456201899E-2</v>
      </c>
      <c r="S950" s="419">
        <v>4224239.4260055367</v>
      </c>
      <c r="T950" s="148">
        <v>0.69749657823527</v>
      </c>
      <c r="U950" s="419">
        <v>1344728.8056966197</v>
      </c>
      <c r="V950" s="148">
        <v>0.22203848930852815</v>
      </c>
      <c r="W950" s="694">
        <v>447652.52217397856</v>
      </c>
      <c r="X950" s="674">
        <v>7.3915342140062013E-2</v>
      </c>
      <c r="Y950" s="694">
        <v>39666.19837422327</v>
      </c>
      <c r="Z950" s="674">
        <v>6.5495903161398835E-3</v>
      </c>
      <c r="AA950" s="694">
        <v>0</v>
      </c>
      <c r="AB950" s="674">
        <v>0</v>
      </c>
      <c r="AC950" s="11" t="s">
        <v>161</v>
      </c>
      <c r="AD950" s="96"/>
      <c r="AE950" s="95"/>
      <c r="AF950" s="95" t="s">
        <v>149</v>
      </c>
      <c r="AG950" s="12"/>
      <c r="AH950" s="95">
        <v>2023</v>
      </c>
      <c r="AI950" s="95"/>
      <c r="AJ950" s="95"/>
      <c r="AK950" s="868" t="s">
        <v>165</v>
      </c>
      <c r="AL950" s="12"/>
      <c r="AM950" s="12"/>
      <c r="AN950" s="12"/>
      <c r="AO950" s="12"/>
      <c r="AQ950" s="12"/>
      <c r="AS950" s="12"/>
    </row>
    <row r="951" spans="1:45" hidden="1">
      <c r="A951" s="52" t="s">
        <v>638</v>
      </c>
      <c r="B951" s="58" t="s">
        <v>639</v>
      </c>
      <c r="C951" s="51">
        <v>2016</v>
      </c>
      <c r="D951" s="240" t="s">
        <v>168</v>
      </c>
      <c r="E951" s="52" t="s">
        <v>61</v>
      </c>
      <c r="F951" s="442" t="s">
        <v>61</v>
      </c>
      <c r="G951" s="52" t="s">
        <v>61</v>
      </c>
      <c r="H951" s="241" t="s">
        <v>169</v>
      </c>
      <c r="I951" s="53" t="s">
        <v>61</v>
      </c>
      <c r="J951" s="52" t="s">
        <v>61</v>
      </c>
      <c r="K951" s="52" t="s">
        <v>61</v>
      </c>
      <c r="L951" s="52" t="s">
        <v>61</v>
      </c>
      <c r="M951" s="451" t="s">
        <v>61</v>
      </c>
      <c r="N951" s="52" t="s">
        <v>61</v>
      </c>
      <c r="O951" s="103" t="s">
        <v>61</v>
      </c>
      <c r="P951" s="241" t="s">
        <v>61</v>
      </c>
      <c r="Q951" s="451" t="s">
        <v>61</v>
      </c>
      <c r="R951" s="58" t="s">
        <v>61</v>
      </c>
      <c r="S951" s="52" t="s">
        <v>61</v>
      </c>
      <c r="T951" s="58" t="s">
        <v>61</v>
      </c>
      <c r="U951" s="52" t="s">
        <v>61</v>
      </c>
      <c r="V951" s="58" t="s">
        <v>61</v>
      </c>
      <c r="W951" s="77" t="s">
        <v>61</v>
      </c>
      <c r="X951" s="133" t="s">
        <v>61</v>
      </c>
      <c r="Y951" s="77" t="s">
        <v>61</v>
      </c>
      <c r="Z951" s="133" t="s">
        <v>61</v>
      </c>
      <c r="AA951" s="77" t="s">
        <v>61</v>
      </c>
      <c r="AB951" s="133" t="s">
        <v>61</v>
      </c>
      <c r="AC951" t="s">
        <v>61</v>
      </c>
      <c r="AD951" s="52"/>
      <c r="AE951" s="58"/>
      <c r="AF951" s="58" t="s">
        <v>61</v>
      </c>
      <c r="AG951" s="58" t="s">
        <v>61</v>
      </c>
      <c r="AH951" s="863">
        <v>2017</v>
      </c>
      <c r="AI951" s="58"/>
      <c r="AJ951" s="58"/>
      <c r="AK951" s="241" t="s">
        <v>150</v>
      </c>
    </row>
    <row r="952" spans="1:45" hidden="1">
      <c r="A952" s="52" t="s">
        <v>638</v>
      </c>
      <c r="B952" s="58" t="s">
        <v>639</v>
      </c>
      <c r="C952" s="51">
        <v>2017</v>
      </c>
      <c r="D952" s="240" t="s">
        <v>168</v>
      </c>
      <c r="E952" s="52" t="s">
        <v>61</v>
      </c>
      <c r="F952" s="442" t="s">
        <v>61</v>
      </c>
      <c r="G952" s="52" t="s">
        <v>61</v>
      </c>
      <c r="H952" s="241" t="s">
        <v>169</v>
      </c>
      <c r="I952" s="53" t="s">
        <v>61</v>
      </c>
      <c r="J952" s="52" t="s">
        <v>61</v>
      </c>
      <c r="K952" s="52" t="s">
        <v>61</v>
      </c>
      <c r="L952" s="52" t="s">
        <v>61</v>
      </c>
      <c r="M952" s="451" t="s">
        <v>61</v>
      </c>
      <c r="N952" s="52" t="s">
        <v>61</v>
      </c>
      <c r="O952" s="103" t="s">
        <v>61</v>
      </c>
      <c r="P952" s="241" t="s">
        <v>61</v>
      </c>
      <c r="Q952" s="451" t="s">
        <v>61</v>
      </c>
      <c r="R952" s="58" t="s">
        <v>61</v>
      </c>
      <c r="S952" s="52" t="s">
        <v>61</v>
      </c>
      <c r="T952" s="58" t="s">
        <v>61</v>
      </c>
      <c r="U952" s="52" t="s">
        <v>61</v>
      </c>
      <c r="V952" s="58" t="s">
        <v>61</v>
      </c>
      <c r="W952" s="77" t="s">
        <v>61</v>
      </c>
      <c r="X952" s="133" t="s">
        <v>61</v>
      </c>
      <c r="Y952" s="77" t="s">
        <v>61</v>
      </c>
      <c r="Z952" s="133" t="s">
        <v>61</v>
      </c>
      <c r="AA952" s="77" t="s">
        <v>61</v>
      </c>
      <c r="AB952" s="133" t="s">
        <v>61</v>
      </c>
      <c r="AC952" t="s">
        <v>61</v>
      </c>
      <c r="AD952" s="52"/>
      <c r="AE952" s="58"/>
      <c r="AF952" s="58" t="s">
        <v>61</v>
      </c>
      <c r="AG952" s="58" t="s">
        <v>61</v>
      </c>
      <c r="AH952" s="58">
        <v>2018</v>
      </c>
      <c r="AI952" s="58"/>
      <c r="AJ952" s="58"/>
      <c r="AK952" s="241" t="s">
        <v>150</v>
      </c>
    </row>
    <row r="953" spans="1:45" hidden="1">
      <c r="A953" s="52" t="s">
        <v>638</v>
      </c>
      <c r="B953" s="58" t="s">
        <v>639</v>
      </c>
      <c r="C953" s="51">
        <v>2018</v>
      </c>
      <c r="D953" s="240" t="s">
        <v>168</v>
      </c>
      <c r="E953" s="52" t="s">
        <v>61</v>
      </c>
      <c r="F953" s="442" t="s">
        <v>61</v>
      </c>
      <c r="G953" s="52" t="s">
        <v>61</v>
      </c>
      <c r="H953" s="241" t="s">
        <v>169</v>
      </c>
      <c r="I953" s="53" t="s">
        <v>61</v>
      </c>
      <c r="J953" s="52" t="s">
        <v>61</v>
      </c>
      <c r="K953" s="52" t="s">
        <v>61</v>
      </c>
      <c r="L953" s="52" t="s">
        <v>61</v>
      </c>
      <c r="M953" s="451" t="s">
        <v>61</v>
      </c>
      <c r="N953" s="52" t="s">
        <v>61</v>
      </c>
      <c r="O953" s="103" t="s">
        <v>61</v>
      </c>
      <c r="P953" s="241" t="s">
        <v>61</v>
      </c>
      <c r="Q953" s="451" t="s">
        <v>61</v>
      </c>
      <c r="R953" s="58" t="s">
        <v>61</v>
      </c>
      <c r="S953" s="52" t="s">
        <v>61</v>
      </c>
      <c r="T953" s="58" t="s">
        <v>61</v>
      </c>
      <c r="U953" s="52" t="s">
        <v>61</v>
      </c>
      <c r="V953" s="58" t="s">
        <v>61</v>
      </c>
      <c r="W953" s="77" t="s">
        <v>61</v>
      </c>
      <c r="X953" s="133" t="s">
        <v>61</v>
      </c>
      <c r="Y953" s="77" t="s">
        <v>61</v>
      </c>
      <c r="Z953" s="133" t="s">
        <v>61</v>
      </c>
      <c r="AA953" s="77" t="s">
        <v>61</v>
      </c>
      <c r="AB953" s="133" t="s">
        <v>61</v>
      </c>
      <c r="AC953" t="s">
        <v>61</v>
      </c>
      <c r="AD953" s="52"/>
      <c r="AE953" s="58"/>
      <c r="AF953" s="58" t="s">
        <v>61</v>
      </c>
      <c r="AG953" s="58" t="s">
        <v>61</v>
      </c>
      <c r="AH953" s="58">
        <v>2019</v>
      </c>
      <c r="AI953" s="58"/>
      <c r="AJ953" s="58"/>
      <c r="AK953" s="241" t="s">
        <v>150</v>
      </c>
    </row>
    <row r="954" spans="1:45" hidden="1">
      <c r="A954" s="52" t="s">
        <v>638</v>
      </c>
      <c r="B954" s="58" t="s">
        <v>639</v>
      </c>
      <c r="C954" s="51">
        <v>2019</v>
      </c>
      <c r="D954" s="240" t="s">
        <v>168</v>
      </c>
      <c r="E954" s="52" t="s">
        <v>61</v>
      </c>
      <c r="F954" s="442" t="s">
        <v>61</v>
      </c>
      <c r="G954" s="52" t="s">
        <v>61</v>
      </c>
      <c r="H954" s="241" t="s">
        <v>169</v>
      </c>
      <c r="I954" s="53" t="s">
        <v>61</v>
      </c>
      <c r="J954" s="52" t="s">
        <v>61</v>
      </c>
      <c r="K954" s="52" t="s">
        <v>61</v>
      </c>
      <c r="L954" s="52" t="s">
        <v>61</v>
      </c>
      <c r="M954" s="451" t="s">
        <v>61</v>
      </c>
      <c r="N954" s="52" t="s">
        <v>61</v>
      </c>
      <c r="O954" s="103" t="s">
        <v>61</v>
      </c>
      <c r="P954" s="241" t="s">
        <v>61</v>
      </c>
      <c r="Q954" s="451" t="s">
        <v>61</v>
      </c>
      <c r="R954" s="58" t="s">
        <v>61</v>
      </c>
      <c r="S954" s="52" t="s">
        <v>61</v>
      </c>
      <c r="T954" s="58" t="s">
        <v>61</v>
      </c>
      <c r="U954" s="52" t="s">
        <v>61</v>
      </c>
      <c r="V954" s="58" t="s">
        <v>61</v>
      </c>
      <c r="W954" s="77" t="s">
        <v>61</v>
      </c>
      <c r="X954" s="133" t="s">
        <v>61</v>
      </c>
      <c r="Y954" s="77" t="s">
        <v>61</v>
      </c>
      <c r="Z954" s="133" t="s">
        <v>61</v>
      </c>
      <c r="AA954" s="77" t="s">
        <v>61</v>
      </c>
      <c r="AB954" s="133" t="s">
        <v>61</v>
      </c>
      <c r="AC954" t="s">
        <v>61</v>
      </c>
      <c r="AD954" s="52"/>
      <c r="AE954" s="58"/>
      <c r="AF954" s="58" t="s">
        <v>61</v>
      </c>
      <c r="AG954" s="58" t="s">
        <v>61</v>
      </c>
      <c r="AH954" s="58">
        <v>2020</v>
      </c>
      <c r="AI954" s="58"/>
      <c r="AJ954" s="58"/>
      <c r="AK954" s="241" t="s">
        <v>150</v>
      </c>
    </row>
    <row r="955" spans="1:45" hidden="1">
      <c r="A955" t="s">
        <v>638</v>
      </c>
      <c r="B955" s="1" t="s">
        <v>639</v>
      </c>
      <c r="C955" s="5">
        <v>2020</v>
      </c>
      <c r="D955" s="240" t="s">
        <v>168</v>
      </c>
      <c r="E955" s="52" t="s">
        <v>61</v>
      </c>
      <c r="F955" s="442" t="s">
        <v>61</v>
      </c>
      <c r="G955" s="52" t="s">
        <v>61</v>
      </c>
      <c r="H955" s="241" t="s">
        <v>169</v>
      </c>
      <c r="I955" s="53" t="s">
        <v>61</v>
      </c>
      <c r="J955" s="52" t="s">
        <v>61</v>
      </c>
      <c r="K955" s="52" t="s">
        <v>61</v>
      </c>
      <c r="L955" s="52" t="s">
        <v>61</v>
      </c>
      <c r="M955" s="451" t="s">
        <v>61</v>
      </c>
      <c r="N955" s="52" t="s">
        <v>61</v>
      </c>
      <c r="O955" s="103" t="s">
        <v>61</v>
      </c>
      <c r="P955" s="241" t="s">
        <v>61</v>
      </c>
      <c r="Q955" s="451" t="s">
        <v>61</v>
      </c>
      <c r="R955" s="58" t="s">
        <v>61</v>
      </c>
      <c r="S955" s="52" t="s">
        <v>61</v>
      </c>
      <c r="T955" s="58" t="s">
        <v>61</v>
      </c>
      <c r="U955" s="52" t="s">
        <v>61</v>
      </c>
      <c r="V955" s="58" t="s">
        <v>61</v>
      </c>
      <c r="W955" s="77" t="s">
        <v>61</v>
      </c>
      <c r="X955" s="133" t="s">
        <v>61</v>
      </c>
      <c r="Y955" s="77" t="s">
        <v>61</v>
      </c>
      <c r="Z955" s="133" t="s">
        <v>61</v>
      </c>
      <c r="AA955" s="77" t="s">
        <v>61</v>
      </c>
      <c r="AB955" s="133" t="s">
        <v>61</v>
      </c>
      <c r="AC955" t="s">
        <v>61</v>
      </c>
      <c r="AD955" s="52"/>
      <c r="AE955" s="58"/>
      <c r="AF955" s="58" t="s">
        <v>61</v>
      </c>
      <c r="AG955" s="58" t="s">
        <v>61</v>
      </c>
      <c r="AH955" s="1">
        <v>2021</v>
      </c>
      <c r="AK955" s="241" t="s">
        <v>150</v>
      </c>
    </row>
    <row r="956" spans="1:45" hidden="1">
      <c r="A956" s="52" t="s">
        <v>638</v>
      </c>
      <c r="B956" s="58" t="s">
        <v>639</v>
      </c>
      <c r="C956" s="51">
        <v>2021</v>
      </c>
      <c r="D956" s="240" t="s">
        <v>168</v>
      </c>
      <c r="E956" s="52" t="s">
        <v>61</v>
      </c>
      <c r="F956" s="442" t="s">
        <v>61</v>
      </c>
      <c r="G956" s="52" t="s">
        <v>61</v>
      </c>
      <c r="H956" s="241" t="s">
        <v>169</v>
      </c>
      <c r="I956" s="53" t="s">
        <v>61</v>
      </c>
      <c r="J956" s="52" t="s">
        <v>61</v>
      </c>
      <c r="K956" s="52" t="s">
        <v>61</v>
      </c>
      <c r="L956" s="52" t="s">
        <v>61</v>
      </c>
      <c r="M956" s="451" t="s">
        <v>61</v>
      </c>
      <c r="N956" s="52" t="s">
        <v>61</v>
      </c>
      <c r="O956" s="103" t="s">
        <v>61</v>
      </c>
      <c r="P956" s="241" t="s">
        <v>61</v>
      </c>
      <c r="Q956" s="451" t="s">
        <v>61</v>
      </c>
      <c r="R956" s="58" t="s">
        <v>61</v>
      </c>
      <c r="S956" s="52" t="s">
        <v>61</v>
      </c>
      <c r="T956" s="58" t="s">
        <v>61</v>
      </c>
      <c r="U956" s="52" t="s">
        <v>61</v>
      </c>
      <c r="V956" s="58" t="s">
        <v>61</v>
      </c>
      <c r="W956" s="77" t="s">
        <v>61</v>
      </c>
      <c r="X956" s="133" t="s">
        <v>61</v>
      </c>
      <c r="Y956" s="77" t="s">
        <v>61</v>
      </c>
      <c r="Z956" s="133" t="s">
        <v>61</v>
      </c>
      <c r="AA956" s="77" t="s">
        <v>61</v>
      </c>
      <c r="AB956" s="133" t="s">
        <v>61</v>
      </c>
      <c r="AC956" t="s">
        <v>61</v>
      </c>
      <c r="AD956" s="52"/>
      <c r="AE956" s="58"/>
      <c r="AF956" s="58" t="s">
        <v>61</v>
      </c>
      <c r="AG956" s="58" t="s">
        <v>61</v>
      </c>
      <c r="AH956" s="58">
        <v>2022</v>
      </c>
      <c r="AI956" s="58"/>
      <c r="AJ956" s="58"/>
      <c r="AK956" s="241" t="s">
        <v>150</v>
      </c>
    </row>
    <row r="957" spans="1:45" hidden="1">
      <c r="A957" s="52" t="s">
        <v>638</v>
      </c>
      <c r="B957" s="58" t="s">
        <v>639</v>
      </c>
      <c r="C957" s="51">
        <v>2022</v>
      </c>
      <c r="D957" s="240" t="s">
        <v>142</v>
      </c>
      <c r="E957" s="104" t="s">
        <v>168</v>
      </c>
      <c r="F957" s="442" t="s">
        <v>61</v>
      </c>
      <c r="G957" s="52" t="s">
        <v>174</v>
      </c>
      <c r="H957" s="241" t="s">
        <v>640</v>
      </c>
      <c r="I957" s="53" t="s">
        <v>61</v>
      </c>
      <c r="J957" s="81" t="s">
        <v>172</v>
      </c>
      <c r="K957" s="81" t="s">
        <v>61</v>
      </c>
      <c r="L957" s="81" t="s">
        <v>61</v>
      </c>
      <c r="M957" s="81" t="s">
        <v>61</v>
      </c>
      <c r="N957" s="81" t="s">
        <v>61</v>
      </c>
      <c r="O957" s="81" t="s">
        <v>61</v>
      </c>
      <c r="P957" s="836" t="s">
        <v>61</v>
      </c>
      <c r="Q957" s="81" t="s">
        <v>61</v>
      </c>
      <c r="R957" s="82" t="s">
        <v>61</v>
      </c>
      <c r="S957" s="235" t="s">
        <v>61</v>
      </c>
      <c r="T957" s="644" t="s">
        <v>61</v>
      </c>
      <c r="U957" s="235" t="s">
        <v>61</v>
      </c>
      <c r="V957" s="82" t="s">
        <v>61</v>
      </c>
      <c r="W957" s="784" t="s">
        <v>61</v>
      </c>
      <c r="X957" s="568" t="s">
        <v>61</v>
      </c>
      <c r="Y957" s="784" t="s">
        <v>61</v>
      </c>
      <c r="Z957" s="568" t="s">
        <v>61</v>
      </c>
      <c r="AA957" s="784" t="s">
        <v>61</v>
      </c>
      <c r="AB957" s="568" t="s">
        <v>61</v>
      </c>
      <c r="AC957" t="s">
        <v>61</v>
      </c>
      <c r="AD957" s="81"/>
      <c r="AE957" s="82"/>
      <c r="AF957" s="58" t="s">
        <v>61</v>
      </c>
      <c r="AG957" s="82" t="s">
        <v>61</v>
      </c>
      <c r="AH957" s="58">
        <v>2023</v>
      </c>
      <c r="AI957" s="58"/>
      <c r="AJ957" s="58"/>
      <c r="AK957" s="241" t="s">
        <v>150</v>
      </c>
    </row>
    <row r="958" spans="1:45" s="11" customFormat="1" hidden="1">
      <c r="A958" s="96" t="s">
        <v>638</v>
      </c>
      <c r="B958" s="95" t="s">
        <v>141</v>
      </c>
      <c r="C958" s="47">
        <v>2023</v>
      </c>
      <c r="D958" s="867" t="s">
        <v>142</v>
      </c>
      <c r="E958" s="216" t="s">
        <v>168</v>
      </c>
      <c r="F958" s="671" t="s">
        <v>61</v>
      </c>
      <c r="G958" s="96" t="s">
        <v>174</v>
      </c>
      <c r="H958" s="868" t="s">
        <v>640</v>
      </c>
      <c r="I958" s="55" t="s">
        <v>61</v>
      </c>
      <c r="J958" s="679" t="s">
        <v>523</v>
      </c>
      <c r="K958" s="679" t="s">
        <v>61</v>
      </c>
      <c r="L958" s="679" t="s">
        <v>61</v>
      </c>
      <c r="M958" s="216" t="s">
        <v>61</v>
      </c>
      <c r="N958" s="216" t="s">
        <v>61</v>
      </c>
      <c r="O958" s="216" t="s">
        <v>61</v>
      </c>
      <c r="P958" s="871" t="s">
        <v>61</v>
      </c>
      <c r="Q958" s="216" t="s">
        <v>61</v>
      </c>
      <c r="R958" s="215" t="s">
        <v>61</v>
      </c>
      <c r="S958" s="237" t="s">
        <v>61</v>
      </c>
      <c r="T958" s="645" t="s">
        <v>61</v>
      </c>
      <c r="U958" s="237" t="s">
        <v>61</v>
      </c>
      <c r="V958" s="215" t="s">
        <v>61</v>
      </c>
      <c r="W958" s="877" t="s">
        <v>61</v>
      </c>
      <c r="X958" s="681" t="s">
        <v>61</v>
      </c>
      <c r="Y958" s="877" t="s">
        <v>61</v>
      </c>
      <c r="Z958" s="681" t="s">
        <v>61</v>
      </c>
      <c r="AA958" s="877" t="s">
        <v>61</v>
      </c>
      <c r="AB958" s="681" t="s">
        <v>61</v>
      </c>
      <c r="AC958" s="11" t="s">
        <v>61</v>
      </c>
      <c r="AD958" s="679"/>
      <c r="AE958" s="678"/>
      <c r="AF958" s="95" t="s">
        <v>61</v>
      </c>
      <c r="AG958" s="215" t="s">
        <v>61</v>
      </c>
      <c r="AH958" s="95">
        <v>2023</v>
      </c>
      <c r="AI958" s="95"/>
      <c r="AJ958" s="95"/>
      <c r="AK958" s="868" t="s">
        <v>165</v>
      </c>
      <c r="AL958" s="12"/>
      <c r="AM958" s="12"/>
      <c r="AN958" s="12"/>
      <c r="AO958" s="12"/>
      <c r="AQ958" s="12"/>
      <c r="AS958" s="12"/>
    </row>
    <row r="959" spans="1:45" hidden="1">
      <c r="A959" s="52" t="s">
        <v>641</v>
      </c>
      <c r="B959" s="58" t="s">
        <v>167</v>
      </c>
      <c r="C959" s="51">
        <v>2016</v>
      </c>
      <c r="D959" s="240" t="s">
        <v>168</v>
      </c>
      <c r="E959" s="52" t="s">
        <v>61</v>
      </c>
      <c r="F959" s="442" t="s">
        <v>61</v>
      </c>
      <c r="G959" s="52" t="s">
        <v>61</v>
      </c>
      <c r="H959" s="241" t="s">
        <v>169</v>
      </c>
      <c r="I959" s="53" t="s">
        <v>61</v>
      </c>
      <c r="J959" s="52" t="s">
        <v>61</v>
      </c>
      <c r="K959" s="52" t="s">
        <v>61</v>
      </c>
      <c r="L959" s="52" t="s">
        <v>61</v>
      </c>
      <c r="M959" s="451" t="s">
        <v>61</v>
      </c>
      <c r="N959" s="52" t="s">
        <v>61</v>
      </c>
      <c r="O959" s="103" t="s">
        <v>61</v>
      </c>
      <c r="P959" s="241" t="s">
        <v>61</v>
      </c>
      <c r="Q959" s="451" t="s">
        <v>61</v>
      </c>
      <c r="R959" s="58" t="s">
        <v>61</v>
      </c>
      <c r="S959" s="52" t="s">
        <v>61</v>
      </c>
      <c r="T959" s="58" t="s">
        <v>61</v>
      </c>
      <c r="U959" s="52" t="s">
        <v>61</v>
      </c>
      <c r="V959" s="58" t="s">
        <v>61</v>
      </c>
      <c r="W959" s="77" t="s">
        <v>61</v>
      </c>
      <c r="X959" s="133" t="s">
        <v>61</v>
      </c>
      <c r="Y959" s="77" t="s">
        <v>61</v>
      </c>
      <c r="Z959" s="133" t="s">
        <v>61</v>
      </c>
      <c r="AA959" s="77" t="s">
        <v>61</v>
      </c>
      <c r="AB959" s="133" t="s">
        <v>61</v>
      </c>
      <c r="AC959" t="s">
        <v>61</v>
      </c>
      <c r="AD959" s="52"/>
      <c r="AE959" s="58"/>
      <c r="AF959" s="58" t="s">
        <v>61</v>
      </c>
      <c r="AG959" s="58" t="s">
        <v>61</v>
      </c>
      <c r="AH959" s="863">
        <v>2017</v>
      </c>
      <c r="AI959" s="58"/>
      <c r="AJ959" s="58"/>
      <c r="AK959" s="241" t="s">
        <v>150</v>
      </c>
    </row>
    <row r="960" spans="1:45" hidden="1">
      <c r="A960" s="52" t="s">
        <v>641</v>
      </c>
      <c r="B960" s="58" t="s">
        <v>167</v>
      </c>
      <c r="C960" s="51">
        <v>2017</v>
      </c>
      <c r="D960" s="240" t="s">
        <v>168</v>
      </c>
      <c r="E960" s="52" t="s">
        <v>61</v>
      </c>
      <c r="F960" s="442" t="s">
        <v>61</v>
      </c>
      <c r="G960" s="52" t="s">
        <v>61</v>
      </c>
      <c r="H960" s="241" t="s">
        <v>169</v>
      </c>
      <c r="I960" s="53" t="s">
        <v>61</v>
      </c>
      <c r="J960" s="52" t="s">
        <v>61</v>
      </c>
      <c r="K960" s="52" t="s">
        <v>61</v>
      </c>
      <c r="L960" s="52" t="s">
        <v>61</v>
      </c>
      <c r="M960" s="451" t="s">
        <v>61</v>
      </c>
      <c r="N960" s="52" t="s">
        <v>61</v>
      </c>
      <c r="O960" s="103" t="s">
        <v>61</v>
      </c>
      <c r="P960" s="241" t="s">
        <v>61</v>
      </c>
      <c r="Q960" s="451" t="s">
        <v>61</v>
      </c>
      <c r="R960" s="58" t="s">
        <v>61</v>
      </c>
      <c r="S960" s="52" t="s">
        <v>61</v>
      </c>
      <c r="T960" s="58" t="s">
        <v>61</v>
      </c>
      <c r="U960" s="52" t="s">
        <v>61</v>
      </c>
      <c r="V960" s="58" t="s">
        <v>61</v>
      </c>
      <c r="W960" s="77" t="s">
        <v>61</v>
      </c>
      <c r="X960" s="133" t="s">
        <v>61</v>
      </c>
      <c r="Y960" s="77" t="s">
        <v>61</v>
      </c>
      <c r="Z960" s="133" t="s">
        <v>61</v>
      </c>
      <c r="AA960" s="77" t="s">
        <v>61</v>
      </c>
      <c r="AB960" s="133" t="s">
        <v>61</v>
      </c>
      <c r="AC960" t="s">
        <v>61</v>
      </c>
      <c r="AD960" s="52"/>
      <c r="AE960" s="58"/>
      <c r="AF960" s="58" t="s">
        <v>61</v>
      </c>
      <c r="AG960" s="58" t="s">
        <v>61</v>
      </c>
      <c r="AH960" s="58">
        <v>2018</v>
      </c>
      <c r="AI960" s="58"/>
      <c r="AJ960" s="58"/>
      <c r="AK960" s="241" t="s">
        <v>150</v>
      </c>
    </row>
    <row r="961" spans="1:45" hidden="1">
      <c r="A961" s="52" t="s">
        <v>641</v>
      </c>
      <c r="B961" s="58" t="s">
        <v>167</v>
      </c>
      <c r="C961" s="51">
        <v>2018</v>
      </c>
      <c r="D961" s="240" t="s">
        <v>168</v>
      </c>
      <c r="E961" s="52" t="s">
        <v>61</v>
      </c>
      <c r="F961" s="442" t="s">
        <v>61</v>
      </c>
      <c r="G961" s="52" t="s">
        <v>61</v>
      </c>
      <c r="H961" s="241" t="s">
        <v>169</v>
      </c>
      <c r="I961" s="53" t="s">
        <v>61</v>
      </c>
      <c r="J961" s="52" t="s">
        <v>61</v>
      </c>
      <c r="K961" s="52" t="s">
        <v>61</v>
      </c>
      <c r="L961" s="52" t="s">
        <v>61</v>
      </c>
      <c r="M961" s="451" t="s">
        <v>61</v>
      </c>
      <c r="N961" s="52" t="s">
        <v>61</v>
      </c>
      <c r="O961" s="103" t="s">
        <v>61</v>
      </c>
      <c r="P961" s="241" t="s">
        <v>61</v>
      </c>
      <c r="Q961" s="451" t="s">
        <v>61</v>
      </c>
      <c r="R961" s="58" t="s">
        <v>61</v>
      </c>
      <c r="S961" s="52" t="s">
        <v>61</v>
      </c>
      <c r="T961" s="58" t="s">
        <v>61</v>
      </c>
      <c r="U961" s="52" t="s">
        <v>61</v>
      </c>
      <c r="V961" s="58" t="s">
        <v>61</v>
      </c>
      <c r="W961" s="77" t="s">
        <v>61</v>
      </c>
      <c r="X961" s="133" t="s">
        <v>61</v>
      </c>
      <c r="Y961" s="77" t="s">
        <v>61</v>
      </c>
      <c r="Z961" s="133" t="s">
        <v>61</v>
      </c>
      <c r="AA961" s="77" t="s">
        <v>61</v>
      </c>
      <c r="AB961" s="133" t="s">
        <v>61</v>
      </c>
      <c r="AC961" t="s">
        <v>61</v>
      </c>
      <c r="AD961" s="52"/>
      <c r="AE961" s="58"/>
      <c r="AF961" s="58" t="s">
        <v>61</v>
      </c>
      <c r="AG961" s="58" t="s">
        <v>61</v>
      </c>
      <c r="AH961" s="58">
        <v>2019</v>
      </c>
      <c r="AI961" s="58"/>
      <c r="AJ961" s="58"/>
      <c r="AK961" s="241" t="s">
        <v>150</v>
      </c>
    </row>
    <row r="962" spans="1:45" hidden="1">
      <c r="A962" s="52" t="s">
        <v>641</v>
      </c>
      <c r="B962" s="58" t="s">
        <v>167</v>
      </c>
      <c r="C962" s="51">
        <v>2019</v>
      </c>
      <c r="D962" s="240" t="s">
        <v>168</v>
      </c>
      <c r="E962" s="52" t="s">
        <v>61</v>
      </c>
      <c r="F962" s="442" t="s">
        <v>61</v>
      </c>
      <c r="G962" s="52" t="s">
        <v>61</v>
      </c>
      <c r="H962" s="241" t="s">
        <v>169</v>
      </c>
      <c r="I962" s="53" t="s">
        <v>61</v>
      </c>
      <c r="J962" s="52" t="s">
        <v>61</v>
      </c>
      <c r="K962" s="52" t="s">
        <v>61</v>
      </c>
      <c r="L962" s="52" t="s">
        <v>61</v>
      </c>
      <c r="M962" s="451" t="s">
        <v>61</v>
      </c>
      <c r="N962" s="52" t="s">
        <v>61</v>
      </c>
      <c r="O962" s="103" t="s">
        <v>61</v>
      </c>
      <c r="P962" s="241" t="s">
        <v>61</v>
      </c>
      <c r="Q962" s="451" t="s">
        <v>61</v>
      </c>
      <c r="R962" s="58" t="s">
        <v>61</v>
      </c>
      <c r="S962" s="52" t="s">
        <v>61</v>
      </c>
      <c r="T962" s="58" t="s">
        <v>61</v>
      </c>
      <c r="U962" s="52" t="s">
        <v>61</v>
      </c>
      <c r="V962" s="58" t="s">
        <v>61</v>
      </c>
      <c r="W962" s="77" t="s">
        <v>61</v>
      </c>
      <c r="X962" s="133" t="s">
        <v>61</v>
      </c>
      <c r="Y962" s="77" t="s">
        <v>61</v>
      </c>
      <c r="Z962" s="133" t="s">
        <v>61</v>
      </c>
      <c r="AA962" s="77" t="s">
        <v>61</v>
      </c>
      <c r="AB962" s="133" t="s">
        <v>61</v>
      </c>
      <c r="AC962" t="s">
        <v>61</v>
      </c>
      <c r="AD962" s="52"/>
      <c r="AE962" s="58"/>
      <c r="AF962" s="58" t="s">
        <v>61</v>
      </c>
      <c r="AG962" s="58" t="s">
        <v>61</v>
      </c>
      <c r="AH962" s="58">
        <v>2020</v>
      </c>
      <c r="AI962" s="58"/>
      <c r="AJ962" s="58"/>
      <c r="AK962" s="241" t="s">
        <v>150</v>
      </c>
    </row>
    <row r="963" spans="1:45" hidden="1">
      <c r="A963" t="s">
        <v>641</v>
      </c>
      <c r="B963" s="1" t="s">
        <v>167</v>
      </c>
      <c r="C963" s="5">
        <v>2020</v>
      </c>
      <c r="D963" s="240" t="s">
        <v>168</v>
      </c>
      <c r="E963" s="52" t="s">
        <v>61</v>
      </c>
      <c r="F963" s="442" t="s">
        <v>61</v>
      </c>
      <c r="G963" s="52" t="s">
        <v>61</v>
      </c>
      <c r="H963" s="241" t="s">
        <v>169</v>
      </c>
      <c r="I963" s="53" t="s">
        <v>61</v>
      </c>
      <c r="J963" s="52" t="s">
        <v>61</v>
      </c>
      <c r="K963" s="52" t="s">
        <v>61</v>
      </c>
      <c r="L963" s="52" t="s">
        <v>61</v>
      </c>
      <c r="M963" s="451" t="s">
        <v>61</v>
      </c>
      <c r="N963" s="52" t="s">
        <v>61</v>
      </c>
      <c r="O963" s="103" t="s">
        <v>61</v>
      </c>
      <c r="P963" s="241" t="s">
        <v>61</v>
      </c>
      <c r="Q963" s="451" t="s">
        <v>61</v>
      </c>
      <c r="R963" s="58" t="s">
        <v>61</v>
      </c>
      <c r="S963" s="52" t="s">
        <v>61</v>
      </c>
      <c r="T963" s="58" t="s">
        <v>61</v>
      </c>
      <c r="U963" s="52" t="s">
        <v>61</v>
      </c>
      <c r="V963" s="58" t="s">
        <v>61</v>
      </c>
      <c r="W963" s="77" t="s">
        <v>61</v>
      </c>
      <c r="X963" s="133" t="s">
        <v>61</v>
      </c>
      <c r="Y963" s="77" t="s">
        <v>61</v>
      </c>
      <c r="Z963" s="133" t="s">
        <v>61</v>
      </c>
      <c r="AA963" s="77" t="s">
        <v>61</v>
      </c>
      <c r="AB963" s="133" t="s">
        <v>61</v>
      </c>
      <c r="AC963" t="s">
        <v>61</v>
      </c>
      <c r="AD963" s="52"/>
      <c r="AE963" s="58"/>
      <c r="AF963" s="58" t="s">
        <v>61</v>
      </c>
      <c r="AG963" s="58" t="s">
        <v>61</v>
      </c>
      <c r="AH963" s="1">
        <v>2021</v>
      </c>
      <c r="AK963" s="241" t="s">
        <v>150</v>
      </c>
    </row>
    <row r="964" spans="1:45" hidden="1">
      <c r="A964" s="52" t="s">
        <v>641</v>
      </c>
      <c r="B964" s="58" t="s">
        <v>167</v>
      </c>
      <c r="C964" s="51">
        <v>2021</v>
      </c>
      <c r="D964" s="240" t="s">
        <v>168</v>
      </c>
      <c r="E964" s="52" t="s">
        <v>61</v>
      </c>
      <c r="F964" s="442" t="s">
        <v>61</v>
      </c>
      <c r="G964" s="52" t="s">
        <v>61</v>
      </c>
      <c r="H964" s="241" t="s">
        <v>169</v>
      </c>
      <c r="I964" s="53" t="s">
        <v>61</v>
      </c>
      <c r="J964" s="52" t="s">
        <v>61</v>
      </c>
      <c r="K964" s="52" t="s">
        <v>61</v>
      </c>
      <c r="L964" s="52" t="s">
        <v>61</v>
      </c>
      <c r="M964" s="451" t="s">
        <v>61</v>
      </c>
      <c r="N964" s="52" t="s">
        <v>61</v>
      </c>
      <c r="O964" s="103" t="s">
        <v>61</v>
      </c>
      <c r="P964" s="241" t="s">
        <v>61</v>
      </c>
      <c r="Q964" s="451" t="s">
        <v>61</v>
      </c>
      <c r="R964" s="58" t="s">
        <v>61</v>
      </c>
      <c r="S964" s="52" t="s">
        <v>61</v>
      </c>
      <c r="T964" s="58" t="s">
        <v>61</v>
      </c>
      <c r="U964" s="52" t="s">
        <v>61</v>
      </c>
      <c r="V964" s="58" t="s">
        <v>61</v>
      </c>
      <c r="W964" s="77" t="s">
        <v>61</v>
      </c>
      <c r="X964" s="133" t="s">
        <v>61</v>
      </c>
      <c r="Y964" s="77" t="s">
        <v>61</v>
      </c>
      <c r="Z964" s="133" t="s">
        <v>61</v>
      </c>
      <c r="AA964" s="77" t="s">
        <v>61</v>
      </c>
      <c r="AB964" s="133" t="s">
        <v>61</v>
      </c>
      <c r="AC964" t="s">
        <v>61</v>
      </c>
      <c r="AD964" s="52"/>
      <c r="AE964" s="58"/>
      <c r="AF964" s="58" t="s">
        <v>61</v>
      </c>
      <c r="AG964" s="58" t="s">
        <v>61</v>
      </c>
      <c r="AH964" s="58">
        <v>2022</v>
      </c>
      <c r="AI964" s="58"/>
      <c r="AJ964" s="58"/>
      <c r="AK964" s="241" t="s">
        <v>150</v>
      </c>
    </row>
    <row r="965" spans="1:45" s="11" customFormat="1" hidden="1">
      <c r="A965" s="11" t="s">
        <v>641</v>
      </c>
      <c r="B965" s="12" t="s">
        <v>167</v>
      </c>
      <c r="C965" s="4">
        <v>2022</v>
      </c>
      <c r="D965" s="867" t="s">
        <v>168</v>
      </c>
      <c r="E965" s="96" t="s">
        <v>61</v>
      </c>
      <c r="F965" s="671" t="s">
        <v>61</v>
      </c>
      <c r="G965" s="96" t="s">
        <v>61</v>
      </c>
      <c r="H965" s="868" t="s">
        <v>169</v>
      </c>
      <c r="I965" s="55" t="s">
        <v>61</v>
      </c>
      <c r="J965" s="96" t="s">
        <v>61</v>
      </c>
      <c r="K965" s="96" t="s">
        <v>61</v>
      </c>
      <c r="L965" s="96" t="s">
        <v>61</v>
      </c>
      <c r="M965" s="869" t="s">
        <v>61</v>
      </c>
      <c r="N965" s="96" t="s">
        <v>61</v>
      </c>
      <c r="O965" s="870" t="s">
        <v>61</v>
      </c>
      <c r="P965" s="868" t="s">
        <v>61</v>
      </c>
      <c r="Q965" s="869" t="s">
        <v>61</v>
      </c>
      <c r="R965" s="95" t="s">
        <v>61</v>
      </c>
      <c r="S965" s="96" t="s">
        <v>61</v>
      </c>
      <c r="T965" s="95" t="s">
        <v>61</v>
      </c>
      <c r="U965" s="96" t="s">
        <v>61</v>
      </c>
      <c r="V965" s="95" t="s">
        <v>61</v>
      </c>
      <c r="W965" s="694" t="s">
        <v>61</v>
      </c>
      <c r="X965" s="674" t="s">
        <v>61</v>
      </c>
      <c r="Y965" s="694" t="s">
        <v>61</v>
      </c>
      <c r="Z965" s="674" t="s">
        <v>61</v>
      </c>
      <c r="AA965" s="694" t="s">
        <v>61</v>
      </c>
      <c r="AB965" s="674" t="s">
        <v>61</v>
      </c>
      <c r="AC965" s="11" t="s">
        <v>61</v>
      </c>
      <c r="AD965" s="96"/>
      <c r="AE965" s="95"/>
      <c r="AF965" s="95" t="s">
        <v>61</v>
      </c>
      <c r="AG965" s="95" t="s">
        <v>61</v>
      </c>
      <c r="AH965" s="12">
        <v>2023</v>
      </c>
      <c r="AI965" s="95"/>
      <c r="AJ965" s="95"/>
      <c r="AK965" s="868" t="s">
        <v>150</v>
      </c>
      <c r="AL965" s="12"/>
      <c r="AM965" s="12"/>
      <c r="AN965" s="12"/>
      <c r="AO965" s="12"/>
      <c r="AQ965" s="12"/>
      <c r="AS965" s="12"/>
    </row>
    <row r="966" spans="1:45" hidden="1">
      <c r="A966" s="52" t="s">
        <v>642</v>
      </c>
      <c r="B966" s="58" t="s">
        <v>167</v>
      </c>
      <c r="C966" s="51">
        <v>2016</v>
      </c>
      <c r="D966" s="240" t="s">
        <v>142</v>
      </c>
      <c r="E966" s="99" t="s">
        <v>168</v>
      </c>
      <c r="F966" s="442" t="s">
        <v>61</v>
      </c>
      <c r="G966" s="52" t="s">
        <v>170</v>
      </c>
      <c r="H966" s="241" t="s">
        <v>343</v>
      </c>
      <c r="I966" s="53" t="s">
        <v>61</v>
      </c>
      <c r="J966" s="99" t="s">
        <v>61</v>
      </c>
      <c r="K966" s="99" t="s">
        <v>61</v>
      </c>
      <c r="L966" s="99" t="s">
        <v>61</v>
      </c>
      <c r="M966" s="796" t="s">
        <v>61</v>
      </c>
      <c r="N966" s="99" t="s">
        <v>61</v>
      </c>
      <c r="O966" s="785" t="s">
        <v>61</v>
      </c>
      <c r="P966" s="685" t="s">
        <v>61</v>
      </c>
      <c r="Q966" s="796" t="s">
        <v>61</v>
      </c>
      <c r="R966" s="116" t="s">
        <v>61</v>
      </c>
      <c r="S966" s="796" t="s">
        <v>61</v>
      </c>
      <c r="T966" s="116" t="s">
        <v>61</v>
      </c>
      <c r="U966" s="796" t="s">
        <v>61</v>
      </c>
      <c r="V966" s="116" t="s">
        <v>61</v>
      </c>
      <c r="W966" s="799" t="s">
        <v>61</v>
      </c>
      <c r="X966" s="643" t="s">
        <v>61</v>
      </c>
      <c r="Y966" s="799" t="s">
        <v>61</v>
      </c>
      <c r="Z966" s="643" t="s">
        <v>61</v>
      </c>
      <c r="AA966" s="799" t="s">
        <v>61</v>
      </c>
      <c r="AB966" s="643" t="s">
        <v>61</v>
      </c>
      <c r="AC966" t="s">
        <v>61</v>
      </c>
      <c r="AD966" s="119"/>
      <c r="AE966" s="118"/>
      <c r="AF966" s="58" t="s">
        <v>61</v>
      </c>
      <c r="AG966" s="116" t="s">
        <v>142</v>
      </c>
      <c r="AH966" s="863">
        <v>2017</v>
      </c>
      <c r="AI966" s="58" t="s">
        <v>344</v>
      </c>
      <c r="AJ966" s="58"/>
      <c r="AK966" s="241" t="s">
        <v>150</v>
      </c>
    </row>
    <row r="967" spans="1:45" hidden="1">
      <c r="A967" s="52" t="s">
        <v>642</v>
      </c>
      <c r="B967" s="58" t="s">
        <v>167</v>
      </c>
      <c r="C967" s="51">
        <v>2017</v>
      </c>
      <c r="D967" s="240" t="s">
        <v>142</v>
      </c>
      <c r="E967" s="99" t="s">
        <v>168</v>
      </c>
      <c r="F967" s="442" t="s">
        <v>61</v>
      </c>
      <c r="G967" s="52" t="s">
        <v>170</v>
      </c>
      <c r="H967" s="241" t="s">
        <v>343</v>
      </c>
      <c r="I967" s="53" t="s">
        <v>61</v>
      </c>
      <c r="J967" s="99" t="s">
        <v>172</v>
      </c>
      <c r="K967" s="657" t="s">
        <v>643</v>
      </c>
      <c r="L967" s="99" t="s">
        <v>61</v>
      </c>
      <c r="M967" s="796" t="s">
        <v>61</v>
      </c>
      <c r="N967" s="99" t="s">
        <v>61</v>
      </c>
      <c r="O967" s="785" t="s">
        <v>61</v>
      </c>
      <c r="P967" s="685" t="s">
        <v>61</v>
      </c>
      <c r="Q967" s="796" t="s">
        <v>61</v>
      </c>
      <c r="R967" s="116" t="s">
        <v>61</v>
      </c>
      <c r="S967" s="796" t="s">
        <v>61</v>
      </c>
      <c r="T967" s="116" t="s">
        <v>61</v>
      </c>
      <c r="U967" s="796" t="s">
        <v>61</v>
      </c>
      <c r="V967" s="116" t="s">
        <v>61</v>
      </c>
      <c r="W967" s="799" t="s">
        <v>61</v>
      </c>
      <c r="X967" s="643" t="s">
        <v>61</v>
      </c>
      <c r="Y967" s="799" t="s">
        <v>61</v>
      </c>
      <c r="Z967" s="643" t="s">
        <v>61</v>
      </c>
      <c r="AA967" s="799" t="s">
        <v>61</v>
      </c>
      <c r="AB967" s="643" t="s">
        <v>61</v>
      </c>
      <c r="AC967" t="s">
        <v>61</v>
      </c>
      <c r="AD967" s="119"/>
      <c r="AE967" s="118"/>
      <c r="AF967" s="58" t="s">
        <v>61</v>
      </c>
      <c r="AG967" s="116" t="s">
        <v>61</v>
      </c>
      <c r="AH967" s="58">
        <v>2018</v>
      </c>
      <c r="AI967" s="58" t="s">
        <v>344</v>
      </c>
      <c r="AJ967" s="58"/>
      <c r="AK967" s="241" t="s">
        <v>150</v>
      </c>
    </row>
    <row r="968" spans="1:45" hidden="1">
      <c r="A968" s="52" t="s">
        <v>642</v>
      </c>
      <c r="B968" s="58" t="s">
        <v>167</v>
      </c>
      <c r="C968" s="51">
        <v>2018</v>
      </c>
      <c r="D968" s="240" t="s">
        <v>142</v>
      </c>
      <c r="E968" s="52" t="s">
        <v>142</v>
      </c>
      <c r="F968" s="442" t="s">
        <v>61</v>
      </c>
      <c r="G968" s="52" t="s">
        <v>143</v>
      </c>
      <c r="H968" s="241" t="s">
        <v>144</v>
      </c>
      <c r="I968" s="53" t="s">
        <v>176</v>
      </c>
      <c r="J968" s="52"/>
      <c r="K968" s="52"/>
      <c r="L968" s="52"/>
      <c r="M968" s="790">
        <f>(100%*N968)/O968</f>
        <v>3622366.0000000005</v>
      </c>
      <c r="N968" s="60">
        <v>2173419.6</v>
      </c>
      <c r="O968" s="61">
        <v>0.6</v>
      </c>
      <c r="P968" s="241" t="s">
        <v>644</v>
      </c>
      <c r="Q968" s="60">
        <v>239076.15600000002</v>
      </c>
      <c r="R968" s="63">
        <v>0.11</v>
      </c>
      <c r="S968" s="789">
        <v>612904.32720000017</v>
      </c>
      <c r="T968" s="634">
        <v>0.28200000000000008</v>
      </c>
      <c r="U968" s="60">
        <v>1321439.1168</v>
      </c>
      <c r="V968" s="63">
        <v>0.60799999999999998</v>
      </c>
      <c r="W968" s="77" t="s">
        <v>61</v>
      </c>
      <c r="X968" s="133" t="s">
        <v>61</v>
      </c>
      <c r="Y968" s="77" t="s">
        <v>61</v>
      </c>
      <c r="Z968" s="133" t="s">
        <v>61</v>
      </c>
      <c r="AA968" s="77" t="s">
        <v>61</v>
      </c>
      <c r="AB968" s="133" t="s">
        <v>61</v>
      </c>
      <c r="AC968" t="s">
        <v>148</v>
      </c>
      <c r="AF968" s="58" t="s">
        <v>61</v>
      </c>
      <c r="AG968" s="63"/>
      <c r="AH968" s="58">
        <v>2019</v>
      </c>
      <c r="AI968" s="58" t="s">
        <v>344</v>
      </c>
      <c r="AJ968" s="58"/>
      <c r="AK968" s="241" t="s">
        <v>150</v>
      </c>
    </row>
    <row r="969" spans="1:45" hidden="1">
      <c r="A969" s="52" t="s">
        <v>642</v>
      </c>
      <c r="B969" s="58" t="s">
        <v>167</v>
      </c>
      <c r="C969" s="51">
        <v>2019</v>
      </c>
      <c r="D969" s="240" t="s">
        <v>142</v>
      </c>
      <c r="E969" s="52" t="s">
        <v>142</v>
      </c>
      <c r="F969" s="442" t="s">
        <v>61</v>
      </c>
      <c r="G969" s="52" t="s">
        <v>170</v>
      </c>
      <c r="H969" s="241" t="s">
        <v>171</v>
      </c>
      <c r="I969" s="53" t="s">
        <v>176</v>
      </c>
      <c r="J969" s="52"/>
      <c r="K969" s="52"/>
      <c r="L969" s="52"/>
      <c r="M969" s="73">
        <v>3586666.6666666665</v>
      </c>
      <c r="N969" s="60">
        <v>2690000</v>
      </c>
      <c r="O969" s="61">
        <f>N969/M969</f>
        <v>0.75</v>
      </c>
      <c r="P969" s="241" t="s">
        <v>645</v>
      </c>
      <c r="Q969" s="60">
        <v>462679.99999999994</v>
      </c>
      <c r="R969" s="63">
        <v>0.17</v>
      </c>
      <c r="S969" s="789">
        <v>661739.99999999977</v>
      </c>
      <c r="T969" s="634">
        <v>0.24599999999999991</v>
      </c>
      <c r="U969" s="60">
        <v>1565580.0000000002</v>
      </c>
      <c r="V969" s="63">
        <v>0.58199999999999996</v>
      </c>
      <c r="W969" s="77" t="s">
        <v>61</v>
      </c>
      <c r="X969" s="133" t="s">
        <v>61</v>
      </c>
      <c r="Y969" s="77" t="s">
        <v>61</v>
      </c>
      <c r="Z969" s="133" t="s">
        <v>61</v>
      </c>
      <c r="AA969" s="77" t="s">
        <v>61</v>
      </c>
      <c r="AB969" s="133" t="s">
        <v>61</v>
      </c>
      <c r="AC969" t="s">
        <v>148</v>
      </c>
      <c r="AF969" s="58" t="s">
        <v>61</v>
      </c>
      <c r="AG969" s="63"/>
      <c r="AH969" s="58">
        <v>2020</v>
      </c>
      <c r="AI969" s="58" t="s">
        <v>344</v>
      </c>
      <c r="AJ969" s="58"/>
      <c r="AK969" s="241" t="s">
        <v>150</v>
      </c>
    </row>
    <row r="970" spans="1:45" hidden="1">
      <c r="A970" s="52" t="s">
        <v>642</v>
      </c>
      <c r="B970" s="58" t="s">
        <v>167</v>
      </c>
      <c r="C970" s="51">
        <v>2020</v>
      </c>
      <c r="D970" s="240" t="s">
        <v>142</v>
      </c>
      <c r="E970" s="52" t="s">
        <v>142</v>
      </c>
      <c r="F970" s="442" t="s">
        <v>61</v>
      </c>
      <c r="G970" s="52" t="s">
        <v>170</v>
      </c>
      <c r="H970" s="241" t="s">
        <v>296</v>
      </c>
      <c r="I970" s="53" t="s">
        <v>176</v>
      </c>
      <c r="J970" s="52"/>
      <c r="K970" s="52"/>
      <c r="L970" s="158">
        <v>43862</v>
      </c>
      <c r="M970" s="73">
        <v>3924981</v>
      </c>
      <c r="N970" s="59">
        <v>3924981</v>
      </c>
      <c r="O970" s="61">
        <v>1</v>
      </c>
      <c r="P970" s="850" t="s">
        <v>646</v>
      </c>
      <c r="Q970" s="73">
        <v>156999.24</v>
      </c>
      <c r="R970" s="63">
        <v>0.04</v>
      </c>
      <c r="S970" s="73">
        <v>1507192.7040000001</v>
      </c>
      <c r="T970" s="63">
        <v>0.38400000000000006</v>
      </c>
      <c r="U970" s="73">
        <v>2260789.0559999999</v>
      </c>
      <c r="V970" s="63">
        <v>0.57599999999999996</v>
      </c>
      <c r="W970" s="77">
        <v>153074.25899999999</v>
      </c>
      <c r="X970" s="133">
        <v>3.9E-2</v>
      </c>
      <c r="Y970" s="77">
        <v>3924.9810000000002</v>
      </c>
      <c r="Z970" s="133">
        <v>1E-3</v>
      </c>
      <c r="AA970" s="77"/>
      <c r="AB970" s="133"/>
      <c r="AC970" t="s">
        <v>148</v>
      </c>
      <c r="AF970" s="58" t="s">
        <v>61</v>
      </c>
      <c r="AG970" s="58"/>
      <c r="AH970" s="58">
        <v>2021</v>
      </c>
      <c r="AI970" s="58" t="s">
        <v>344</v>
      </c>
      <c r="AJ970" s="58"/>
      <c r="AK970" s="241" t="s">
        <v>150</v>
      </c>
    </row>
    <row r="971" spans="1:45" hidden="1">
      <c r="A971" s="52" t="s">
        <v>642</v>
      </c>
      <c r="B971" s="58" t="s">
        <v>167</v>
      </c>
      <c r="C971" s="51">
        <v>2021</v>
      </c>
      <c r="D971" s="240" t="s">
        <v>142</v>
      </c>
      <c r="E971" s="104" t="s">
        <v>168</v>
      </c>
      <c r="F971" s="442" t="s">
        <v>61</v>
      </c>
      <c r="G971" s="52" t="s">
        <v>170</v>
      </c>
      <c r="H971" s="241" t="s">
        <v>647</v>
      </c>
      <c r="I971" s="53" t="s">
        <v>61</v>
      </c>
      <c r="J971" s="81" t="s">
        <v>172</v>
      </c>
      <c r="K971" s="81" t="s">
        <v>61</v>
      </c>
      <c r="L971" s="81" t="s">
        <v>61</v>
      </c>
      <c r="M971" s="81" t="s">
        <v>61</v>
      </c>
      <c r="N971" s="81" t="s">
        <v>61</v>
      </c>
      <c r="O971" s="81" t="s">
        <v>61</v>
      </c>
      <c r="P971" s="836" t="s">
        <v>61</v>
      </c>
      <c r="Q971" s="81" t="s">
        <v>61</v>
      </c>
      <c r="R971" s="82" t="s">
        <v>61</v>
      </c>
      <c r="S971" s="235" t="s">
        <v>61</v>
      </c>
      <c r="T971" s="644" t="s">
        <v>61</v>
      </c>
      <c r="U971" s="235" t="s">
        <v>61</v>
      </c>
      <c r="V971" s="82" t="s">
        <v>61</v>
      </c>
      <c r="W971" s="799" t="s">
        <v>61</v>
      </c>
      <c r="X971" s="643" t="s">
        <v>61</v>
      </c>
      <c r="Y971" s="799" t="s">
        <v>61</v>
      </c>
      <c r="Z971" s="643" t="s">
        <v>61</v>
      </c>
      <c r="AA971" s="799" t="s">
        <v>61</v>
      </c>
      <c r="AB971" s="643" t="s">
        <v>61</v>
      </c>
      <c r="AC971" t="s">
        <v>61</v>
      </c>
      <c r="AD971" s="805"/>
      <c r="AE971" s="861"/>
      <c r="AF971" s="58" t="s">
        <v>61</v>
      </c>
      <c r="AG971" s="82" t="s">
        <v>61</v>
      </c>
      <c r="AH971" s="58">
        <v>2022</v>
      </c>
      <c r="AI971" s="58" t="s">
        <v>344</v>
      </c>
      <c r="AJ971" s="58"/>
      <c r="AK971" s="241" t="s">
        <v>150</v>
      </c>
    </row>
    <row r="972" spans="1:45" hidden="1">
      <c r="A972" s="52" t="s">
        <v>642</v>
      </c>
      <c r="B972" s="58" t="s">
        <v>167</v>
      </c>
      <c r="C972" s="51">
        <v>2022</v>
      </c>
      <c r="D972" s="240" t="s">
        <v>142</v>
      </c>
      <c r="E972" s="104" t="s">
        <v>168</v>
      </c>
      <c r="F972" s="442" t="s">
        <v>61</v>
      </c>
      <c r="G972" s="52" t="s">
        <v>174</v>
      </c>
      <c r="H972" s="241" t="s">
        <v>648</v>
      </c>
      <c r="I972" s="53" t="s">
        <v>61</v>
      </c>
      <c r="J972" s="81" t="s">
        <v>172</v>
      </c>
      <c r="K972" s="81" t="s">
        <v>61</v>
      </c>
      <c r="L972" s="81" t="s">
        <v>61</v>
      </c>
      <c r="M972" s="81" t="s">
        <v>61</v>
      </c>
      <c r="N972" s="81" t="s">
        <v>61</v>
      </c>
      <c r="O972" s="81" t="s">
        <v>61</v>
      </c>
      <c r="P972" s="836" t="s">
        <v>61</v>
      </c>
      <c r="Q972" s="81" t="s">
        <v>61</v>
      </c>
      <c r="R972" s="82" t="s">
        <v>61</v>
      </c>
      <c r="S972" s="235" t="s">
        <v>61</v>
      </c>
      <c r="T972" s="644" t="s">
        <v>61</v>
      </c>
      <c r="U972" s="235" t="s">
        <v>61</v>
      </c>
      <c r="V972" s="82" t="s">
        <v>61</v>
      </c>
      <c r="W972" s="784" t="s">
        <v>61</v>
      </c>
      <c r="X972" s="568" t="s">
        <v>61</v>
      </c>
      <c r="Y972" s="784" t="s">
        <v>61</v>
      </c>
      <c r="Z972" s="568" t="s">
        <v>61</v>
      </c>
      <c r="AA972" s="784" t="s">
        <v>61</v>
      </c>
      <c r="AB972" s="568" t="s">
        <v>61</v>
      </c>
      <c r="AC972" t="s">
        <v>61</v>
      </c>
      <c r="AD972" s="81"/>
      <c r="AE972" s="82"/>
      <c r="AF972" s="58" t="s">
        <v>61</v>
      </c>
      <c r="AG972" s="82" t="s">
        <v>61</v>
      </c>
      <c r="AH972" s="58">
        <v>2023</v>
      </c>
      <c r="AI972" s="58" t="s">
        <v>344</v>
      </c>
      <c r="AJ972" s="58"/>
      <c r="AK972" s="241" t="s">
        <v>150</v>
      </c>
    </row>
    <row r="973" spans="1:45" s="11" customFormat="1" hidden="1">
      <c r="A973" s="96" t="s">
        <v>642</v>
      </c>
      <c r="B973" s="95" t="s">
        <v>167</v>
      </c>
      <c r="C973" s="47">
        <v>2023</v>
      </c>
      <c r="D973" s="867" t="s">
        <v>142</v>
      </c>
      <c r="E973" s="214" t="s">
        <v>168</v>
      </c>
      <c r="F973" s="671" t="s">
        <v>61</v>
      </c>
      <c r="G973" s="96" t="s">
        <v>170</v>
      </c>
      <c r="H973" s="868" t="s">
        <v>648</v>
      </c>
      <c r="I973" s="55" t="s">
        <v>61</v>
      </c>
      <c r="J973" s="216" t="s">
        <v>172</v>
      </c>
      <c r="K973" s="216" t="s">
        <v>61</v>
      </c>
      <c r="L973" s="216" t="s">
        <v>61</v>
      </c>
      <c r="M973" s="216" t="s">
        <v>61</v>
      </c>
      <c r="N973" s="216" t="s">
        <v>61</v>
      </c>
      <c r="O973" s="216" t="s">
        <v>61</v>
      </c>
      <c r="P973" s="871" t="s">
        <v>61</v>
      </c>
      <c r="Q973" s="216" t="s">
        <v>61</v>
      </c>
      <c r="R973" s="215" t="s">
        <v>61</v>
      </c>
      <c r="S973" s="237" t="s">
        <v>61</v>
      </c>
      <c r="T973" s="645" t="s">
        <v>61</v>
      </c>
      <c r="U973" s="237" t="s">
        <v>61</v>
      </c>
      <c r="V973" s="645" t="s">
        <v>61</v>
      </c>
      <c r="W973" s="872" t="s">
        <v>61</v>
      </c>
      <c r="X973" s="672" t="s">
        <v>61</v>
      </c>
      <c r="Y973" s="872" t="s">
        <v>61</v>
      </c>
      <c r="Z973" s="672" t="s">
        <v>61</v>
      </c>
      <c r="AA973" s="872" t="s">
        <v>61</v>
      </c>
      <c r="AB973" s="673" t="s">
        <v>61</v>
      </c>
      <c r="AC973" s="11" t="s">
        <v>61</v>
      </c>
      <c r="AD973" s="216"/>
      <c r="AE973" s="215"/>
      <c r="AF973" s="95" t="s">
        <v>61</v>
      </c>
      <c r="AG973" s="215" t="s">
        <v>61</v>
      </c>
      <c r="AH973" s="95">
        <v>2023</v>
      </c>
      <c r="AI973" s="95" t="s">
        <v>344</v>
      </c>
      <c r="AJ973" s="95"/>
      <c r="AK973" s="868" t="s">
        <v>165</v>
      </c>
      <c r="AL973" s="12"/>
      <c r="AM973" s="12"/>
      <c r="AN973" s="12"/>
      <c r="AO973" s="12"/>
      <c r="AQ973" s="12"/>
      <c r="AS973" s="12"/>
    </row>
    <row r="974" spans="1:45" hidden="1">
      <c r="A974" t="s">
        <v>649</v>
      </c>
      <c r="B974" s="1" t="s">
        <v>141</v>
      </c>
      <c r="C974" s="5">
        <v>2016</v>
      </c>
      <c r="D974" s="240" t="s">
        <v>168</v>
      </c>
      <c r="E974" s="52" t="s">
        <v>61</v>
      </c>
      <c r="F974" s="442" t="s">
        <v>61</v>
      </c>
      <c r="G974" s="52" t="s">
        <v>61</v>
      </c>
      <c r="H974" s="241" t="s">
        <v>169</v>
      </c>
      <c r="I974" s="53" t="s">
        <v>61</v>
      </c>
      <c r="J974" s="52" t="s">
        <v>61</v>
      </c>
      <c r="K974" s="52" t="s">
        <v>61</v>
      </c>
      <c r="L974" s="52" t="s">
        <v>61</v>
      </c>
      <c r="M974" s="451" t="s">
        <v>61</v>
      </c>
      <c r="N974" s="52" t="s">
        <v>61</v>
      </c>
      <c r="O974" s="103" t="s">
        <v>61</v>
      </c>
      <c r="P974" s="241" t="s">
        <v>61</v>
      </c>
      <c r="Q974" s="451" t="s">
        <v>61</v>
      </c>
      <c r="R974" s="58" t="s">
        <v>61</v>
      </c>
      <c r="S974" s="52" t="s">
        <v>61</v>
      </c>
      <c r="T974" s="58" t="s">
        <v>61</v>
      </c>
      <c r="U974" s="52" t="s">
        <v>61</v>
      </c>
      <c r="V974" s="58" t="s">
        <v>61</v>
      </c>
      <c r="W974" s="77" t="s">
        <v>61</v>
      </c>
      <c r="X974" s="133" t="s">
        <v>61</v>
      </c>
      <c r="Y974" s="77" t="s">
        <v>61</v>
      </c>
      <c r="Z974" s="133" t="s">
        <v>61</v>
      </c>
      <c r="AA974" s="77" t="s">
        <v>61</v>
      </c>
      <c r="AB974" s="133" t="s">
        <v>61</v>
      </c>
      <c r="AC974" t="s">
        <v>61</v>
      </c>
      <c r="AD974" s="52"/>
      <c r="AE974" s="58"/>
      <c r="AF974" s="58" t="s">
        <v>61</v>
      </c>
      <c r="AG974" s="58" t="s">
        <v>61</v>
      </c>
      <c r="AH974" s="1">
        <v>2017</v>
      </c>
      <c r="AK974" s="241" t="s">
        <v>150</v>
      </c>
    </row>
    <row r="975" spans="1:45" hidden="1">
      <c r="A975" t="s">
        <v>649</v>
      </c>
      <c r="B975" s="1" t="s">
        <v>141</v>
      </c>
      <c r="C975" s="5">
        <v>2017</v>
      </c>
      <c r="D975" s="240" t="s">
        <v>168</v>
      </c>
      <c r="E975" s="52" t="s">
        <v>61</v>
      </c>
      <c r="F975" s="442" t="s">
        <v>61</v>
      </c>
      <c r="G975" s="52" t="s">
        <v>61</v>
      </c>
      <c r="H975" s="241" t="s">
        <v>169</v>
      </c>
      <c r="I975" s="53" t="s">
        <v>61</v>
      </c>
      <c r="J975" s="52" t="s">
        <v>61</v>
      </c>
      <c r="K975" s="52" t="s">
        <v>61</v>
      </c>
      <c r="L975" s="52" t="s">
        <v>61</v>
      </c>
      <c r="M975" s="451" t="s">
        <v>61</v>
      </c>
      <c r="N975" s="52" t="s">
        <v>61</v>
      </c>
      <c r="O975" s="103" t="s">
        <v>61</v>
      </c>
      <c r="P975" s="241" t="s">
        <v>61</v>
      </c>
      <c r="Q975" s="451" t="s">
        <v>61</v>
      </c>
      <c r="R975" s="58" t="s">
        <v>61</v>
      </c>
      <c r="S975" s="52" t="s">
        <v>61</v>
      </c>
      <c r="T975" s="58" t="s">
        <v>61</v>
      </c>
      <c r="U975" s="52" t="s">
        <v>61</v>
      </c>
      <c r="V975" s="58" t="s">
        <v>61</v>
      </c>
      <c r="W975" s="77" t="s">
        <v>61</v>
      </c>
      <c r="X975" s="133" t="s">
        <v>61</v>
      </c>
      <c r="Y975" s="77" t="s">
        <v>61</v>
      </c>
      <c r="Z975" s="133" t="s">
        <v>61</v>
      </c>
      <c r="AA975" s="77" t="s">
        <v>61</v>
      </c>
      <c r="AB975" s="133" t="s">
        <v>61</v>
      </c>
      <c r="AC975" t="s">
        <v>61</v>
      </c>
      <c r="AD975" s="52"/>
      <c r="AE975" s="58"/>
      <c r="AF975" s="58" t="s">
        <v>61</v>
      </c>
      <c r="AG975" s="58" t="s">
        <v>61</v>
      </c>
      <c r="AH975" s="1">
        <v>2018</v>
      </c>
      <c r="AK975" s="241" t="s">
        <v>150</v>
      </c>
    </row>
    <row r="976" spans="1:45" hidden="1">
      <c r="A976" t="s">
        <v>649</v>
      </c>
      <c r="B976" s="1" t="s">
        <v>141</v>
      </c>
      <c r="C976" s="5">
        <v>2018</v>
      </c>
      <c r="D976" s="240" t="s">
        <v>168</v>
      </c>
      <c r="E976" s="52" t="s">
        <v>61</v>
      </c>
      <c r="F976" s="442" t="s">
        <v>61</v>
      </c>
      <c r="G976" s="52" t="s">
        <v>61</v>
      </c>
      <c r="H976" s="241" t="s">
        <v>169</v>
      </c>
      <c r="I976" s="53" t="s">
        <v>61</v>
      </c>
      <c r="J976" s="52" t="s">
        <v>61</v>
      </c>
      <c r="K976" s="52" t="s">
        <v>61</v>
      </c>
      <c r="L976" s="52" t="s">
        <v>61</v>
      </c>
      <c r="M976" s="451" t="s">
        <v>61</v>
      </c>
      <c r="N976" s="52" t="s">
        <v>61</v>
      </c>
      <c r="O976" s="103" t="s">
        <v>61</v>
      </c>
      <c r="P976" s="241" t="s">
        <v>61</v>
      </c>
      <c r="Q976" s="451" t="s">
        <v>61</v>
      </c>
      <c r="R976" s="58" t="s">
        <v>61</v>
      </c>
      <c r="S976" s="52" t="s">
        <v>61</v>
      </c>
      <c r="T976" s="58" t="s">
        <v>61</v>
      </c>
      <c r="U976" s="52" t="s">
        <v>61</v>
      </c>
      <c r="V976" s="58" t="s">
        <v>61</v>
      </c>
      <c r="W976" s="77" t="s">
        <v>61</v>
      </c>
      <c r="X976" s="133" t="s">
        <v>61</v>
      </c>
      <c r="Y976" s="77" t="s">
        <v>61</v>
      </c>
      <c r="Z976" s="133" t="s">
        <v>61</v>
      </c>
      <c r="AA976" s="77" t="s">
        <v>61</v>
      </c>
      <c r="AB976" s="133" t="s">
        <v>61</v>
      </c>
      <c r="AC976" t="s">
        <v>61</v>
      </c>
      <c r="AD976" s="52"/>
      <c r="AE976" s="58"/>
      <c r="AF976" s="58" t="s">
        <v>61</v>
      </c>
      <c r="AG976" s="58" t="s">
        <v>61</v>
      </c>
      <c r="AH976" s="1">
        <v>2019</v>
      </c>
      <c r="AK976" s="241" t="s">
        <v>150</v>
      </c>
    </row>
    <row r="977" spans="1:45" hidden="1">
      <c r="A977" t="s">
        <v>649</v>
      </c>
      <c r="B977" s="1" t="s">
        <v>141</v>
      </c>
      <c r="C977" s="5">
        <v>2019</v>
      </c>
      <c r="D977" s="240" t="s">
        <v>168</v>
      </c>
      <c r="E977" s="52" t="s">
        <v>61</v>
      </c>
      <c r="F977" s="442" t="s">
        <v>61</v>
      </c>
      <c r="G977" s="52" t="s">
        <v>61</v>
      </c>
      <c r="H977" s="241" t="s">
        <v>169</v>
      </c>
      <c r="I977" s="53" t="s">
        <v>61</v>
      </c>
      <c r="J977" s="52" t="s">
        <v>61</v>
      </c>
      <c r="K977" s="52" t="s">
        <v>61</v>
      </c>
      <c r="L977" s="52" t="s">
        <v>61</v>
      </c>
      <c r="M977" s="451" t="s">
        <v>61</v>
      </c>
      <c r="N977" s="52" t="s">
        <v>61</v>
      </c>
      <c r="O977" s="103" t="s">
        <v>61</v>
      </c>
      <c r="P977" s="241" t="s">
        <v>61</v>
      </c>
      <c r="Q977" s="451" t="s">
        <v>61</v>
      </c>
      <c r="R977" s="58" t="s">
        <v>61</v>
      </c>
      <c r="S977" s="52" t="s">
        <v>61</v>
      </c>
      <c r="T977" s="58" t="s">
        <v>61</v>
      </c>
      <c r="U977" s="52" t="s">
        <v>61</v>
      </c>
      <c r="V977" s="58" t="s">
        <v>61</v>
      </c>
      <c r="W977" s="77" t="s">
        <v>61</v>
      </c>
      <c r="X977" s="133" t="s">
        <v>61</v>
      </c>
      <c r="Y977" s="77" t="s">
        <v>61</v>
      </c>
      <c r="Z977" s="133" t="s">
        <v>61</v>
      </c>
      <c r="AA977" s="77" t="s">
        <v>61</v>
      </c>
      <c r="AB977" s="133" t="s">
        <v>61</v>
      </c>
      <c r="AC977" t="s">
        <v>61</v>
      </c>
      <c r="AD977" s="52"/>
      <c r="AE977" s="58"/>
      <c r="AF977" s="58" t="s">
        <v>61</v>
      </c>
      <c r="AG977" s="58" t="s">
        <v>61</v>
      </c>
      <c r="AH977" s="1">
        <v>2020</v>
      </c>
      <c r="AK977" s="241" t="s">
        <v>150</v>
      </c>
    </row>
    <row r="978" spans="1:45" hidden="1">
      <c r="A978" t="s">
        <v>649</v>
      </c>
      <c r="B978" s="1" t="s">
        <v>141</v>
      </c>
      <c r="C978" s="5">
        <v>2020</v>
      </c>
      <c r="D978" s="240" t="s">
        <v>168</v>
      </c>
      <c r="E978" s="52" t="s">
        <v>61</v>
      </c>
      <c r="F978" s="442" t="s">
        <v>61</v>
      </c>
      <c r="G978" s="52" t="s">
        <v>61</v>
      </c>
      <c r="H978" s="241" t="s">
        <v>169</v>
      </c>
      <c r="I978" s="53" t="s">
        <v>61</v>
      </c>
      <c r="J978" s="52" t="s">
        <v>61</v>
      </c>
      <c r="K978" s="52" t="s">
        <v>61</v>
      </c>
      <c r="L978" s="52" t="s">
        <v>61</v>
      </c>
      <c r="M978" s="451" t="s">
        <v>61</v>
      </c>
      <c r="N978" s="52" t="s">
        <v>61</v>
      </c>
      <c r="O978" s="103" t="s">
        <v>61</v>
      </c>
      <c r="P978" s="241" t="s">
        <v>61</v>
      </c>
      <c r="Q978" s="451" t="s">
        <v>61</v>
      </c>
      <c r="R978" s="58" t="s">
        <v>61</v>
      </c>
      <c r="S978" s="52" t="s">
        <v>61</v>
      </c>
      <c r="T978" s="58" t="s">
        <v>61</v>
      </c>
      <c r="U978" s="52" t="s">
        <v>61</v>
      </c>
      <c r="V978" s="58" t="s">
        <v>61</v>
      </c>
      <c r="W978" s="77" t="s">
        <v>61</v>
      </c>
      <c r="X978" s="133" t="s">
        <v>61</v>
      </c>
      <c r="Y978" s="77" t="s">
        <v>61</v>
      </c>
      <c r="Z978" s="133" t="s">
        <v>61</v>
      </c>
      <c r="AA978" s="77" t="s">
        <v>61</v>
      </c>
      <c r="AB978" s="133" t="s">
        <v>61</v>
      </c>
      <c r="AC978" t="s">
        <v>61</v>
      </c>
      <c r="AD978" s="52"/>
      <c r="AE978" s="58"/>
      <c r="AF978" s="58" t="s">
        <v>61</v>
      </c>
      <c r="AG978" s="58" t="s">
        <v>61</v>
      </c>
      <c r="AH978" s="1">
        <v>2021</v>
      </c>
      <c r="AK978" s="241" t="s">
        <v>150</v>
      </c>
    </row>
    <row r="979" spans="1:45" hidden="1">
      <c r="A979" t="s">
        <v>649</v>
      </c>
      <c r="B979" s="1" t="s">
        <v>141</v>
      </c>
      <c r="C979" s="5">
        <v>2021</v>
      </c>
      <c r="D979" s="240" t="s">
        <v>168</v>
      </c>
      <c r="E979" s="52" t="s">
        <v>61</v>
      </c>
      <c r="F979" s="442" t="s">
        <v>61</v>
      </c>
      <c r="G979" s="52" t="s">
        <v>61</v>
      </c>
      <c r="H979" s="241" t="s">
        <v>169</v>
      </c>
      <c r="I979" s="53" t="s">
        <v>61</v>
      </c>
      <c r="J979" s="52" t="s">
        <v>61</v>
      </c>
      <c r="K979" s="52" t="s">
        <v>61</v>
      </c>
      <c r="L979" s="52" t="s">
        <v>61</v>
      </c>
      <c r="M979" s="451" t="s">
        <v>61</v>
      </c>
      <c r="N979" s="52" t="s">
        <v>61</v>
      </c>
      <c r="O979" s="103" t="s">
        <v>61</v>
      </c>
      <c r="P979" s="241" t="s">
        <v>61</v>
      </c>
      <c r="Q979" s="451" t="s">
        <v>61</v>
      </c>
      <c r="R979" s="58" t="s">
        <v>61</v>
      </c>
      <c r="S979" s="52" t="s">
        <v>61</v>
      </c>
      <c r="T979" s="58" t="s">
        <v>61</v>
      </c>
      <c r="U979" s="52" t="s">
        <v>61</v>
      </c>
      <c r="V979" s="58" t="s">
        <v>61</v>
      </c>
      <c r="W979" s="77" t="s">
        <v>61</v>
      </c>
      <c r="X979" s="133" t="s">
        <v>61</v>
      </c>
      <c r="Y979" s="77" t="s">
        <v>61</v>
      </c>
      <c r="Z979" s="133" t="s">
        <v>61</v>
      </c>
      <c r="AA979" s="77" t="s">
        <v>61</v>
      </c>
      <c r="AB979" s="133" t="s">
        <v>61</v>
      </c>
      <c r="AC979" t="s">
        <v>61</v>
      </c>
      <c r="AD979" s="52"/>
      <c r="AE979" s="58"/>
      <c r="AF979" s="58" t="s">
        <v>61</v>
      </c>
      <c r="AG979" s="58" t="s">
        <v>61</v>
      </c>
      <c r="AH979" s="1">
        <v>2022</v>
      </c>
      <c r="AK979" s="241" t="s">
        <v>150</v>
      </c>
    </row>
    <row r="980" spans="1:45" s="11" customFormat="1" hidden="1">
      <c r="A980" s="11" t="s">
        <v>649</v>
      </c>
      <c r="B980" s="12" t="s">
        <v>141</v>
      </c>
      <c r="C980" s="4">
        <v>2022</v>
      </c>
      <c r="D980" s="867" t="s">
        <v>168</v>
      </c>
      <c r="E980" s="96" t="s">
        <v>61</v>
      </c>
      <c r="F980" s="671" t="s">
        <v>61</v>
      </c>
      <c r="G980" s="96" t="s">
        <v>61</v>
      </c>
      <c r="H980" s="868" t="s">
        <v>169</v>
      </c>
      <c r="I980" s="55" t="s">
        <v>61</v>
      </c>
      <c r="J980" s="96" t="s">
        <v>61</v>
      </c>
      <c r="K980" s="96" t="s">
        <v>61</v>
      </c>
      <c r="L980" s="96" t="s">
        <v>61</v>
      </c>
      <c r="M980" s="869" t="s">
        <v>61</v>
      </c>
      <c r="N980" s="96" t="s">
        <v>61</v>
      </c>
      <c r="O980" s="870" t="s">
        <v>61</v>
      </c>
      <c r="P980" s="868" t="s">
        <v>61</v>
      </c>
      <c r="Q980" s="869" t="s">
        <v>61</v>
      </c>
      <c r="R980" s="95" t="s">
        <v>61</v>
      </c>
      <c r="S980" s="96" t="s">
        <v>61</v>
      </c>
      <c r="T980" s="95" t="s">
        <v>61</v>
      </c>
      <c r="U980" s="96" t="s">
        <v>61</v>
      </c>
      <c r="V980" s="95" t="s">
        <v>61</v>
      </c>
      <c r="W980" s="694" t="s">
        <v>61</v>
      </c>
      <c r="X980" s="674" t="s">
        <v>61</v>
      </c>
      <c r="Y980" s="694" t="s">
        <v>61</v>
      </c>
      <c r="Z980" s="674" t="s">
        <v>61</v>
      </c>
      <c r="AA980" s="694" t="s">
        <v>61</v>
      </c>
      <c r="AB980" s="674" t="s">
        <v>61</v>
      </c>
      <c r="AC980" s="11" t="s">
        <v>61</v>
      </c>
      <c r="AD980" s="96"/>
      <c r="AE980" s="95"/>
      <c r="AF980" s="95" t="s">
        <v>61</v>
      </c>
      <c r="AG980" s="95" t="s">
        <v>61</v>
      </c>
      <c r="AH980" s="12">
        <v>2023</v>
      </c>
      <c r="AI980" s="95"/>
      <c r="AJ980" s="95"/>
      <c r="AK980" s="868" t="s">
        <v>150</v>
      </c>
      <c r="AL980" s="12"/>
      <c r="AM980" s="12"/>
      <c r="AN980" s="12"/>
      <c r="AO980" s="12"/>
      <c r="AQ980" s="12"/>
      <c r="AS980" s="12"/>
    </row>
    <row r="981" spans="1:45" hidden="1">
      <c r="A981" s="52" t="s">
        <v>650</v>
      </c>
      <c r="B981" s="58" t="s">
        <v>141</v>
      </c>
      <c r="C981" s="51">
        <v>2016</v>
      </c>
      <c r="D981" s="240" t="s">
        <v>168</v>
      </c>
      <c r="E981" s="52" t="s">
        <v>61</v>
      </c>
      <c r="F981" s="442" t="s">
        <v>61</v>
      </c>
      <c r="G981" s="52" t="s">
        <v>61</v>
      </c>
      <c r="H981" s="241" t="s">
        <v>169</v>
      </c>
      <c r="I981" s="53" t="s">
        <v>61</v>
      </c>
      <c r="J981" s="52" t="s">
        <v>61</v>
      </c>
      <c r="K981" s="52" t="s">
        <v>61</v>
      </c>
      <c r="L981" s="52" t="s">
        <v>61</v>
      </c>
      <c r="M981" s="451" t="s">
        <v>61</v>
      </c>
      <c r="N981" s="52" t="s">
        <v>61</v>
      </c>
      <c r="O981" s="103" t="s">
        <v>61</v>
      </c>
      <c r="P981" s="241" t="s">
        <v>61</v>
      </c>
      <c r="Q981" s="451" t="s">
        <v>61</v>
      </c>
      <c r="R981" s="58" t="s">
        <v>61</v>
      </c>
      <c r="S981" s="52" t="s">
        <v>61</v>
      </c>
      <c r="T981" s="58" t="s">
        <v>61</v>
      </c>
      <c r="U981" s="52" t="s">
        <v>61</v>
      </c>
      <c r="V981" s="58" t="s">
        <v>61</v>
      </c>
      <c r="W981" s="77" t="s">
        <v>61</v>
      </c>
      <c r="X981" s="133" t="s">
        <v>61</v>
      </c>
      <c r="Y981" s="77" t="s">
        <v>61</v>
      </c>
      <c r="Z981" s="133" t="s">
        <v>61</v>
      </c>
      <c r="AA981" s="77" t="s">
        <v>61</v>
      </c>
      <c r="AB981" s="133" t="s">
        <v>61</v>
      </c>
      <c r="AC981" t="s">
        <v>61</v>
      </c>
      <c r="AD981" s="52"/>
      <c r="AE981" s="58"/>
      <c r="AF981" s="58" t="s">
        <v>61</v>
      </c>
      <c r="AG981" s="58" t="s">
        <v>61</v>
      </c>
      <c r="AH981" s="863">
        <v>2017</v>
      </c>
      <c r="AI981" s="58"/>
      <c r="AJ981" s="58"/>
      <c r="AK981" s="241" t="s">
        <v>150</v>
      </c>
    </row>
    <row r="982" spans="1:45" hidden="1">
      <c r="A982" s="52" t="s">
        <v>650</v>
      </c>
      <c r="B982" s="58" t="s">
        <v>141</v>
      </c>
      <c r="C982" s="51">
        <v>2017</v>
      </c>
      <c r="D982" s="240" t="s">
        <v>168</v>
      </c>
      <c r="E982" s="52" t="s">
        <v>61</v>
      </c>
      <c r="F982" s="442" t="s">
        <v>61</v>
      </c>
      <c r="G982" s="52" t="s">
        <v>61</v>
      </c>
      <c r="H982" s="241" t="s">
        <v>169</v>
      </c>
      <c r="I982" s="53" t="s">
        <v>61</v>
      </c>
      <c r="J982" s="52" t="s">
        <v>61</v>
      </c>
      <c r="K982" s="52" t="s">
        <v>61</v>
      </c>
      <c r="L982" s="52" t="s">
        <v>61</v>
      </c>
      <c r="M982" s="451" t="s">
        <v>61</v>
      </c>
      <c r="N982" s="52" t="s">
        <v>61</v>
      </c>
      <c r="O982" s="103" t="s">
        <v>61</v>
      </c>
      <c r="P982" s="241" t="s">
        <v>61</v>
      </c>
      <c r="Q982" s="451" t="s">
        <v>61</v>
      </c>
      <c r="R982" s="58" t="s">
        <v>61</v>
      </c>
      <c r="S982" s="52" t="s">
        <v>61</v>
      </c>
      <c r="T982" s="58" t="s">
        <v>61</v>
      </c>
      <c r="U982" s="52" t="s">
        <v>61</v>
      </c>
      <c r="V982" s="58" t="s">
        <v>61</v>
      </c>
      <c r="W982" s="77" t="s">
        <v>61</v>
      </c>
      <c r="X982" s="133" t="s">
        <v>61</v>
      </c>
      <c r="Y982" s="77" t="s">
        <v>61</v>
      </c>
      <c r="Z982" s="133" t="s">
        <v>61</v>
      </c>
      <c r="AA982" s="77" t="s">
        <v>61</v>
      </c>
      <c r="AB982" s="133" t="s">
        <v>61</v>
      </c>
      <c r="AC982" t="s">
        <v>61</v>
      </c>
      <c r="AD982" s="52"/>
      <c r="AE982" s="58"/>
      <c r="AF982" s="58" t="s">
        <v>61</v>
      </c>
      <c r="AG982" s="58" t="s">
        <v>61</v>
      </c>
      <c r="AH982" s="58">
        <v>2018</v>
      </c>
      <c r="AI982" s="58"/>
      <c r="AJ982" s="58"/>
      <c r="AK982" s="241" t="s">
        <v>150</v>
      </c>
    </row>
    <row r="983" spans="1:45" hidden="1">
      <c r="A983" s="52" t="s">
        <v>650</v>
      </c>
      <c r="B983" s="58" t="s">
        <v>141</v>
      </c>
      <c r="C983" s="51">
        <v>2018</v>
      </c>
      <c r="D983" s="240" t="s">
        <v>168</v>
      </c>
      <c r="E983" s="52" t="s">
        <v>61</v>
      </c>
      <c r="F983" s="442" t="s">
        <v>61</v>
      </c>
      <c r="G983" s="52" t="s">
        <v>61</v>
      </c>
      <c r="H983" s="241" t="s">
        <v>169</v>
      </c>
      <c r="I983" s="53" t="s">
        <v>61</v>
      </c>
      <c r="J983" s="52" t="s">
        <v>61</v>
      </c>
      <c r="K983" s="52" t="s">
        <v>61</v>
      </c>
      <c r="L983" s="52" t="s">
        <v>61</v>
      </c>
      <c r="M983" s="451" t="s">
        <v>61</v>
      </c>
      <c r="N983" s="52" t="s">
        <v>61</v>
      </c>
      <c r="O983" s="103" t="s">
        <v>61</v>
      </c>
      <c r="P983" s="241" t="s">
        <v>61</v>
      </c>
      <c r="Q983" s="451" t="s">
        <v>61</v>
      </c>
      <c r="R983" s="58" t="s">
        <v>61</v>
      </c>
      <c r="S983" s="52" t="s">
        <v>61</v>
      </c>
      <c r="T983" s="58" t="s">
        <v>61</v>
      </c>
      <c r="U983" s="52" t="s">
        <v>61</v>
      </c>
      <c r="V983" s="58" t="s">
        <v>61</v>
      </c>
      <c r="W983" s="77" t="s">
        <v>61</v>
      </c>
      <c r="X983" s="133" t="s">
        <v>61</v>
      </c>
      <c r="Y983" s="77" t="s">
        <v>61</v>
      </c>
      <c r="Z983" s="133" t="s">
        <v>61</v>
      </c>
      <c r="AA983" s="77" t="s">
        <v>61</v>
      </c>
      <c r="AB983" s="133" t="s">
        <v>61</v>
      </c>
      <c r="AC983" t="s">
        <v>61</v>
      </c>
      <c r="AD983" s="52"/>
      <c r="AE983" s="58"/>
      <c r="AF983" s="58" t="s">
        <v>61</v>
      </c>
      <c r="AG983" s="58" t="s">
        <v>61</v>
      </c>
      <c r="AH983" s="58">
        <v>2019</v>
      </c>
      <c r="AI983" s="58"/>
      <c r="AJ983" s="58"/>
      <c r="AK983" s="241" t="s">
        <v>150</v>
      </c>
    </row>
    <row r="984" spans="1:45" hidden="1">
      <c r="A984" s="52" t="s">
        <v>650</v>
      </c>
      <c r="B984" s="58" t="s">
        <v>141</v>
      </c>
      <c r="C984" s="51">
        <v>2019</v>
      </c>
      <c r="D984" s="240" t="s">
        <v>168</v>
      </c>
      <c r="E984" s="52" t="s">
        <v>61</v>
      </c>
      <c r="F984" s="442" t="s">
        <v>61</v>
      </c>
      <c r="G984" s="52" t="s">
        <v>61</v>
      </c>
      <c r="H984" s="241" t="s">
        <v>169</v>
      </c>
      <c r="I984" s="53" t="s">
        <v>61</v>
      </c>
      <c r="J984" s="52" t="s">
        <v>61</v>
      </c>
      <c r="K984" s="52" t="s">
        <v>61</v>
      </c>
      <c r="L984" s="52" t="s">
        <v>61</v>
      </c>
      <c r="M984" s="451" t="s">
        <v>61</v>
      </c>
      <c r="N984" s="52" t="s">
        <v>61</v>
      </c>
      <c r="O984" s="103" t="s">
        <v>61</v>
      </c>
      <c r="P984" s="241" t="s">
        <v>61</v>
      </c>
      <c r="Q984" s="451" t="s">
        <v>61</v>
      </c>
      <c r="R984" s="58" t="s">
        <v>61</v>
      </c>
      <c r="S984" s="52" t="s">
        <v>61</v>
      </c>
      <c r="T984" s="58" t="s">
        <v>61</v>
      </c>
      <c r="U984" s="52" t="s">
        <v>61</v>
      </c>
      <c r="V984" s="58" t="s">
        <v>61</v>
      </c>
      <c r="W984" s="77" t="s">
        <v>61</v>
      </c>
      <c r="X984" s="133" t="s">
        <v>61</v>
      </c>
      <c r="Y984" s="77" t="s">
        <v>61</v>
      </c>
      <c r="Z984" s="133" t="s">
        <v>61</v>
      </c>
      <c r="AA984" s="77" t="s">
        <v>61</v>
      </c>
      <c r="AB984" s="133" t="s">
        <v>61</v>
      </c>
      <c r="AC984" t="s">
        <v>61</v>
      </c>
      <c r="AD984" s="52"/>
      <c r="AE984" s="58"/>
      <c r="AF984" s="58" t="s">
        <v>61</v>
      </c>
      <c r="AG984" s="58" t="s">
        <v>61</v>
      </c>
      <c r="AH984" s="58">
        <v>2020</v>
      </c>
      <c r="AI984" s="58"/>
      <c r="AJ984" s="58"/>
      <c r="AK984" s="241" t="s">
        <v>150</v>
      </c>
    </row>
    <row r="985" spans="1:45" hidden="1">
      <c r="A985" t="s">
        <v>650</v>
      </c>
      <c r="B985" s="1" t="s">
        <v>141</v>
      </c>
      <c r="C985" s="5">
        <v>2020</v>
      </c>
      <c r="D985" s="240" t="s">
        <v>168</v>
      </c>
      <c r="E985" s="52" t="s">
        <v>61</v>
      </c>
      <c r="F985" s="442" t="s">
        <v>61</v>
      </c>
      <c r="G985" s="52" t="s">
        <v>61</v>
      </c>
      <c r="H985" s="241" t="s">
        <v>169</v>
      </c>
      <c r="I985" s="53" t="s">
        <v>61</v>
      </c>
      <c r="J985" s="52" t="s">
        <v>61</v>
      </c>
      <c r="K985" s="52" t="s">
        <v>61</v>
      </c>
      <c r="L985" s="52" t="s">
        <v>61</v>
      </c>
      <c r="M985" s="451" t="s">
        <v>61</v>
      </c>
      <c r="N985" s="52" t="s">
        <v>61</v>
      </c>
      <c r="O985" s="103" t="s">
        <v>61</v>
      </c>
      <c r="P985" s="241" t="s">
        <v>61</v>
      </c>
      <c r="Q985" s="451" t="s">
        <v>61</v>
      </c>
      <c r="R985" s="58" t="s">
        <v>61</v>
      </c>
      <c r="S985" s="52" t="s">
        <v>61</v>
      </c>
      <c r="T985" s="58" t="s">
        <v>61</v>
      </c>
      <c r="U985" s="52" t="s">
        <v>61</v>
      </c>
      <c r="V985" s="58" t="s">
        <v>61</v>
      </c>
      <c r="W985" s="77" t="s">
        <v>61</v>
      </c>
      <c r="X985" s="133" t="s">
        <v>61</v>
      </c>
      <c r="Y985" s="77" t="s">
        <v>61</v>
      </c>
      <c r="Z985" s="133" t="s">
        <v>61</v>
      </c>
      <c r="AA985" s="77" t="s">
        <v>61</v>
      </c>
      <c r="AB985" s="133" t="s">
        <v>61</v>
      </c>
      <c r="AC985" t="s">
        <v>61</v>
      </c>
      <c r="AD985" s="52"/>
      <c r="AE985" s="58"/>
      <c r="AF985" s="58" t="s">
        <v>61</v>
      </c>
      <c r="AG985" s="58" t="s">
        <v>61</v>
      </c>
      <c r="AH985" s="1">
        <v>2021</v>
      </c>
      <c r="AK985" s="241" t="s">
        <v>150</v>
      </c>
    </row>
    <row r="986" spans="1:45" hidden="1">
      <c r="A986" s="52" t="s">
        <v>650</v>
      </c>
      <c r="B986" s="58" t="s">
        <v>141</v>
      </c>
      <c r="C986" s="51">
        <v>2021</v>
      </c>
      <c r="D986" s="240" t="s">
        <v>168</v>
      </c>
      <c r="E986" s="52" t="s">
        <v>61</v>
      </c>
      <c r="F986" s="442" t="s">
        <v>61</v>
      </c>
      <c r="G986" s="52" t="s">
        <v>61</v>
      </c>
      <c r="H986" s="241" t="s">
        <v>169</v>
      </c>
      <c r="I986" s="53" t="s">
        <v>61</v>
      </c>
      <c r="J986" s="52" t="s">
        <v>61</v>
      </c>
      <c r="K986" s="52" t="s">
        <v>61</v>
      </c>
      <c r="L986" s="52" t="s">
        <v>61</v>
      </c>
      <c r="M986" s="451" t="s">
        <v>61</v>
      </c>
      <c r="N986" s="52" t="s">
        <v>61</v>
      </c>
      <c r="O986" s="103" t="s">
        <v>61</v>
      </c>
      <c r="P986" s="241" t="s">
        <v>61</v>
      </c>
      <c r="Q986" s="451" t="s">
        <v>61</v>
      </c>
      <c r="R986" s="58" t="s">
        <v>61</v>
      </c>
      <c r="S986" s="52" t="s">
        <v>61</v>
      </c>
      <c r="T986" s="58" t="s">
        <v>61</v>
      </c>
      <c r="U986" s="52" t="s">
        <v>61</v>
      </c>
      <c r="V986" s="58" t="s">
        <v>61</v>
      </c>
      <c r="W986" s="77" t="s">
        <v>61</v>
      </c>
      <c r="X986" s="133" t="s">
        <v>61</v>
      </c>
      <c r="Y986" s="77" t="s">
        <v>61</v>
      </c>
      <c r="Z986" s="133" t="s">
        <v>61</v>
      </c>
      <c r="AA986" s="77" t="s">
        <v>61</v>
      </c>
      <c r="AB986" s="133" t="s">
        <v>61</v>
      </c>
      <c r="AC986" t="s">
        <v>61</v>
      </c>
      <c r="AD986" s="52"/>
      <c r="AE986" s="58"/>
      <c r="AF986" s="58" t="s">
        <v>61</v>
      </c>
      <c r="AG986" s="58" t="s">
        <v>61</v>
      </c>
      <c r="AH986" s="58">
        <v>2022</v>
      </c>
      <c r="AI986" s="58"/>
      <c r="AJ986" s="58"/>
      <c r="AK986" s="241" t="s">
        <v>150</v>
      </c>
    </row>
    <row r="987" spans="1:45" s="11" customFormat="1" hidden="1">
      <c r="A987" s="11" t="s">
        <v>650</v>
      </c>
      <c r="B987" s="12" t="s">
        <v>141</v>
      </c>
      <c r="C987" s="4">
        <v>2022</v>
      </c>
      <c r="D987" s="867" t="s">
        <v>168</v>
      </c>
      <c r="E987" s="96" t="s">
        <v>61</v>
      </c>
      <c r="F987" s="671" t="s">
        <v>61</v>
      </c>
      <c r="G987" s="96" t="s">
        <v>61</v>
      </c>
      <c r="H987" s="868" t="s">
        <v>169</v>
      </c>
      <c r="I987" s="55" t="s">
        <v>61</v>
      </c>
      <c r="J987" s="96" t="s">
        <v>61</v>
      </c>
      <c r="K987" s="96" t="s">
        <v>61</v>
      </c>
      <c r="L987" s="96" t="s">
        <v>61</v>
      </c>
      <c r="M987" s="869" t="s">
        <v>61</v>
      </c>
      <c r="N987" s="96" t="s">
        <v>61</v>
      </c>
      <c r="O987" s="870" t="s">
        <v>61</v>
      </c>
      <c r="P987" s="868" t="s">
        <v>61</v>
      </c>
      <c r="Q987" s="869" t="s">
        <v>61</v>
      </c>
      <c r="R987" s="95" t="s">
        <v>61</v>
      </c>
      <c r="S987" s="96" t="s">
        <v>61</v>
      </c>
      <c r="T987" s="95" t="s">
        <v>61</v>
      </c>
      <c r="U987" s="96" t="s">
        <v>61</v>
      </c>
      <c r="V987" s="95" t="s">
        <v>61</v>
      </c>
      <c r="W987" s="694" t="s">
        <v>61</v>
      </c>
      <c r="X987" s="674" t="s">
        <v>61</v>
      </c>
      <c r="Y987" s="694" t="s">
        <v>61</v>
      </c>
      <c r="Z987" s="674" t="s">
        <v>61</v>
      </c>
      <c r="AA987" s="694" t="s">
        <v>61</v>
      </c>
      <c r="AB987" s="674" t="s">
        <v>61</v>
      </c>
      <c r="AC987" s="11" t="s">
        <v>61</v>
      </c>
      <c r="AD987" s="96"/>
      <c r="AE987" s="95"/>
      <c r="AF987" s="95" t="s">
        <v>61</v>
      </c>
      <c r="AG987" s="95" t="s">
        <v>61</v>
      </c>
      <c r="AH987" s="12">
        <v>2023</v>
      </c>
      <c r="AI987" s="95"/>
      <c r="AJ987" s="95"/>
      <c r="AK987" s="868" t="s">
        <v>150</v>
      </c>
      <c r="AL987" s="12"/>
      <c r="AM987" s="12"/>
      <c r="AN987" s="12"/>
      <c r="AO987" s="12"/>
      <c r="AQ987" s="12"/>
      <c r="AS987" s="12"/>
    </row>
    <row r="988" spans="1:45">
      <c r="A988" s="52" t="s">
        <v>27</v>
      </c>
      <c r="B988" s="58" t="s">
        <v>243</v>
      </c>
      <c r="C988" s="51">
        <v>2016</v>
      </c>
      <c r="D988" s="240" t="s">
        <v>142</v>
      </c>
      <c r="E988" s="52" t="s">
        <v>142</v>
      </c>
      <c r="F988" s="442" t="s">
        <v>168</v>
      </c>
      <c r="G988" s="52" t="s">
        <v>143</v>
      </c>
      <c r="H988" s="241" t="s">
        <v>144</v>
      </c>
      <c r="I988" s="53" t="s">
        <v>145</v>
      </c>
      <c r="J988" s="52"/>
      <c r="K988" s="52"/>
      <c r="L988" s="158">
        <v>42552</v>
      </c>
      <c r="M988" s="73">
        <v>40145000</v>
      </c>
      <c r="N988" s="60">
        <v>37240450</v>
      </c>
      <c r="O988" s="61">
        <v>0.93</v>
      </c>
      <c r="P988" s="241" t="s">
        <v>651</v>
      </c>
      <c r="Q988" s="73">
        <v>390165</v>
      </c>
      <c r="R988" s="63">
        <v>1.0476914215590842E-2</v>
      </c>
      <c r="S988" s="73">
        <v>30892130</v>
      </c>
      <c r="T988" s="63">
        <v>0.82953159803385834</v>
      </c>
      <c r="U988" s="73">
        <v>5958155</v>
      </c>
      <c r="V988" s="63">
        <v>0.1599914877505508</v>
      </c>
      <c r="W988" s="77">
        <v>390165</v>
      </c>
      <c r="X988" s="133">
        <v>1.0476914215590842E-2</v>
      </c>
      <c r="Y988" s="77">
        <v>0</v>
      </c>
      <c r="Z988" s="133">
        <v>0</v>
      </c>
      <c r="AA988" s="77">
        <v>0</v>
      </c>
      <c r="AB988" s="133">
        <v>0</v>
      </c>
      <c r="AC988" t="s">
        <v>185</v>
      </c>
      <c r="AD988" s="442"/>
      <c r="AE988" s="241"/>
      <c r="AF988" s="58"/>
      <c r="AG988" s="63"/>
      <c r="AH988" s="863">
        <v>2017</v>
      </c>
      <c r="AI988" s="58"/>
      <c r="AJ988" s="58"/>
      <c r="AK988" s="241" t="s">
        <v>150</v>
      </c>
      <c r="AL988" s="1">
        <v>1</v>
      </c>
      <c r="AM988" s="1">
        <f>VLOOKUP(A988,'CH1 graphs'!$G$1:$H$49,2,FALSE)</f>
        <v>1</v>
      </c>
    </row>
    <row r="989" spans="1:45">
      <c r="A989" s="52" t="s">
        <v>27</v>
      </c>
      <c r="B989" s="58" t="s">
        <v>243</v>
      </c>
      <c r="C989" s="51">
        <v>2017</v>
      </c>
      <c r="D989" s="240" t="s">
        <v>142</v>
      </c>
      <c r="E989" s="52" t="s">
        <v>142</v>
      </c>
      <c r="F989" s="442" t="s">
        <v>142</v>
      </c>
      <c r="G989" s="52" t="s">
        <v>143</v>
      </c>
      <c r="H989" s="241" t="s">
        <v>144</v>
      </c>
      <c r="I989" s="53" t="s">
        <v>145</v>
      </c>
      <c r="J989" s="52"/>
      <c r="K989" s="52"/>
      <c r="L989" s="158">
        <v>42736</v>
      </c>
      <c r="M989" s="73">
        <v>40145000</v>
      </c>
      <c r="N989" s="60">
        <v>35035700</v>
      </c>
      <c r="O989" s="67">
        <v>0.87</v>
      </c>
      <c r="P989" s="241" t="s">
        <v>496</v>
      </c>
      <c r="Q989" s="485">
        <v>1586184</v>
      </c>
      <c r="R989" s="63">
        <v>4.5273364025836503E-2</v>
      </c>
      <c r="S989" s="485">
        <v>24171118</v>
      </c>
      <c r="T989" s="63">
        <v>0.68989967376133488</v>
      </c>
      <c r="U989" s="485">
        <v>9278398</v>
      </c>
      <c r="V989" s="63">
        <v>0.26482696221282864</v>
      </c>
      <c r="W989" s="77">
        <v>1586184</v>
      </c>
      <c r="X989" s="133">
        <v>4.5273364025836503E-2</v>
      </c>
      <c r="Y989" s="77">
        <v>0</v>
      </c>
      <c r="Z989" s="133">
        <v>0</v>
      </c>
      <c r="AA989" s="77">
        <v>0</v>
      </c>
      <c r="AB989" s="133">
        <v>0</v>
      </c>
      <c r="AC989" t="s">
        <v>148</v>
      </c>
      <c r="AF989" s="58" t="s">
        <v>228</v>
      </c>
      <c r="AG989" s="63"/>
      <c r="AH989" s="58">
        <v>2018</v>
      </c>
      <c r="AK989" s="241" t="s">
        <v>150</v>
      </c>
      <c r="AL989" s="1">
        <v>1</v>
      </c>
      <c r="AM989" s="1">
        <f>VLOOKUP(A989,'CH1 graphs'!$G$1:$H$49,2,FALSE)</f>
        <v>1</v>
      </c>
    </row>
    <row r="990" spans="1:45">
      <c r="A990" s="52" t="s">
        <v>27</v>
      </c>
      <c r="B990" s="58" t="s">
        <v>243</v>
      </c>
      <c r="C990" s="51">
        <v>2018</v>
      </c>
      <c r="D990" s="240" t="s">
        <v>142</v>
      </c>
      <c r="E990" s="52" t="s">
        <v>142</v>
      </c>
      <c r="F990" s="442" t="s">
        <v>142</v>
      </c>
      <c r="G990" s="52" t="s">
        <v>170</v>
      </c>
      <c r="H990" s="241" t="s">
        <v>171</v>
      </c>
      <c r="I990" s="53" t="s">
        <v>249</v>
      </c>
      <c r="J990" s="52"/>
      <c r="K990" s="52"/>
      <c r="L990" s="52" t="s">
        <v>61</v>
      </c>
      <c r="M990" s="60">
        <v>40000000</v>
      </c>
      <c r="N990" s="60">
        <v>40000000</v>
      </c>
      <c r="O990" s="61">
        <v>1</v>
      </c>
      <c r="P990" s="241" t="s">
        <v>652</v>
      </c>
      <c r="Q990" s="60">
        <v>1100000</v>
      </c>
      <c r="R990" s="63">
        <v>2.75E-2</v>
      </c>
      <c r="S990" s="716" t="s">
        <v>178</v>
      </c>
      <c r="T990" s="635" t="s">
        <v>203</v>
      </c>
      <c r="U990" s="719">
        <v>38900000</v>
      </c>
      <c r="V990" s="515">
        <v>0.97250000000000003</v>
      </c>
      <c r="W990" s="77" t="s">
        <v>61</v>
      </c>
      <c r="X990" s="133" t="s">
        <v>61</v>
      </c>
      <c r="Y990" s="77" t="s">
        <v>61</v>
      </c>
      <c r="Z990" s="133" t="s">
        <v>61</v>
      </c>
      <c r="AA990" s="77" t="s">
        <v>61</v>
      </c>
      <c r="AB990" s="133" t="s">
        <v>61</v>
      </c>
      <c r="AC990" t="s">
        <v>185</v>
      </c>
      <c r="AD990" s="442"/>
      <c r="AE990" s="241"/>
      <c r="AF990" s="58" t="s">
        <v>61</v>
      </c>
      <c r="AG990" s="63"/>
      <c r="AH990" s="58">
        <v>2019</v>
      </c>
      <c r="AI990" s="58"/>
      <c r="AJ990" s="58"/>
      <c r="AK990" s="241" t="s">
        <v>150</v>
      </c>
      <c r="AL990" s="1">
        <v>1</v>
      </c>
      <c r="AM990" s="1">
        <f>VLOOKUP(A990,'CH1 graphs'!$G$1:$H$49,2,FALSE)</f>
        <v>1</v>
      </c>
    </row>
    <row r="991" spans="1:45">
      <c r="A991" s="52" t="s">
        <v>27</v>
      </c>
      <c r="B991" s="58" t="s">
        <v>243</v>
      </c>
      <c r="C991" s="51">
        <v>2019</v>
      </c>
      <c r="D991" s="240" t="s">
        <v>142</v>
      </c>
      <c r="E991" s="52" t="s">
        <v>142</v>
      </c>
      <c r="F991" s="442" t="s">
        <v>142</v>
      </c>
      <c r="G991" s="52" t="s">
        <v>143</v>
      </c>
      <c r="H991" s="241" t="s">
        <v>144</v>
      </c>
      <c r="I991" s="53" t="s">
        <v>249</v>
      </c>
      <c r="J991" s="52"/>
      <c r="K991" s="52"/>
      <c r="L991" s="52" t="s">
        <v>61</v>
      </c>
      <c r="M991" s="73">
        <v>40000000</v>
      </c>
      <c r="N991" s="60">
        <v>40000000</v>
      </c>
      <c r="O991" s="61">
        <f>N991/M991</f>
        <v>1</v>
      </c>
      <c r="P991" s="241" t="s">
        <v>353</v>
      </c>
      <c r="Q991" s="60">
        <v>1500000</v>
      </c>
      <c r="R991" s="63">
        <v>0.04</v>
      </c>
      <c r="S991" s="716" t="s">
        <v>178</v>
      </c>
      <c r="T991" s="635" t="s">
        <v>203</v>
      </c>
      <c r="U991" s="719">
        <v>38500000</v>
      </c>
      <c r="V991" s="515">
        <v>0.96250000000000002</v>
      </c>
      <c r="W991" s="77" t="s">
        <v>61</v>
      </c>
      <c r="X991" s="133" t="s">
        <v>61</v>
      </c>
      <c r="Y991" s="77" t="s">
        <v>61</v>
      </c>
      <c r="Z991" s="133" t="s">
        <v>61</v>
      </c>
      <c r="AA991" s="77" t="s">
        <v>61</v>
      </c>
      <c r="AB991" s="133" t="s">
        <v>61</v>
      </c>
      <c r="AC991" t="s">
        <v>148</v>
      </c>
      <c r="AF991" s="58" t="s">
        <v>61</v>
      </c>
      <c r="AG991" s="63"/>
      <c r="AH991" s="58">
        <v>2020</v>
      </c>
      <c r="AI991" s="58"/>
      <c r="AJ991" s="58"/>
      <c r="AK991" s="241" t="s">
        <v>150</v>
      </c>
      <c r="AL991" s="1">
        <v>1</v>
      </c>
      <c r="AM991" s="1">
        <f>VLOOKUP(A991,'CH1 graphs'!$G$1:$H$49,2,FALSE)</f>
        <v>1</v>
      </c>
    </row>
    <row r="992" spans="1:45">
      <c r="A992" s="52" t="s">
        <v>27</v>
      </c>
      <c r="B992" s="58" t="s">
        <v>243</v>
      </c>
      <c r="C992" s="51">
        <v>2020</v>
      </c>
      <c r="D992" s="240" t="s">
        <v>142</v>
      </c>
      <c r="E992" s="52" t="s">
        <v>142</v>
      </c>
      <c r="F992" s="442" t="s">
        <v>142</v>
      </c>
      <c r="G992" s="52" t="s">
        <v>143</v>
      </c>
      <c r="H992" s="241" t="s">
        <v>144</v>
      </c>
      <c r="I992" s="53" t="s">
        <v>145</v>
      </c>
      <c r="J992" s="52"/>
      <c r="K992" s="52"/>
      <c r="L992" s="158">
        <v>43983</v>
      </c>
      <c r="M992" s="73">
        <v>45741000</v>
      </c>
      <c r="N992" s="59">
        <v>11483953</v>
      </c>
      <c r="O992" s="61">
        <v>0.2510647559082661</v>
      </c>
      <c r="P992" s="241" t="s">
        <v>260</v>
      </c>
      <c r="Q992" s="73">
        <v>2602848</v>
      </c>
      <c r="R992" s="63">
        <f>Q992/N992</f>
        <v>0.22665087535624712</v>
      </c>
      <c r="S992" s="73">
        <v>4565942</v>
      </c>
      <c r="T992" s="63">
        <v>0.39759323292249626</v>
      </c>
      <c r="U992" s="73">
        <v>4315163</v>
      </c>
      <c r="V992" s="63">
        <v>0.38</v>
      </c>
      <c r="W992" s="77">
        <v>1980053</v>
      </c>
      <c r="X992" s="133">
        <v>0.17</v>
      </c>
      <c r="Y992" s="77">
        <v>622795</v>
      </c>
      <c r="Z992" s="133">
        <v>0.05</v>
      </c>
      <c r="AA992" s="77">
        <v>0</v>
      </c>
      <c r="AB992" s="133">
        <v>0</v>
      </c>
      <c r="AC992" t="s">
        <v>148</v>
      </c>
      <c r="AF992" s="58" t="s">
        <v>149</v>
      </c>
      <c r="AG992" s="58"/>
      <c r="AH992" s="58">
        <v>2021</v>
      </c>
      <c r="AI992" s="58"/>
      <c r="AJ992" s="58" t="s">
        <v>653</v>
      </c>
      <c r="AK992" s="241" t="s">
        <v>150</v>
      </c>
      <c r="AL992" s="1">
        <v>1</v>
      </c>
      <c r="AM992" s="1">
        <f>VLOOKUP(A992,'CH1 graphs'!$G$1:$H$49,2,FALSE)</f>
        <v>1</v>
      </c>
    </row>
    <row r="993" spans="1:45">
      <c r="A993" s="52" t="s">
        <v>27</v>
      </c>
      <c r="B993" s="58" t="s">
        <v>243</v>
      </c>
      <c r="C993" s="51">
        <v>2021</v>
      </c>
      <c r="D993" s="240" t="s">
        <v>142</v>
      </c>
      <c r="E993" s="52" t="s">
        <v>142</v>
      </c>
      <c r="F993" s="442" t="s">
        <v>142</v>
      </c>
      <c r="G993" s="52" t="s">
        <v>143</v>
      </c>
      <c r="H993" s="241" t="s">
        <v>157</v>
      </c>
      <c r="I993" s="53" t="s">
        <v>249</v>
      </c>
      <c r="J993" s="52"/>
      <c r="K993" s="52"/>
      <c r="L993" s="52" t="s">
        <v>61</v>
      </c>
      <c r="M993" s="73">
        <v>45700000</v>
      </c>
      <c r="N993" s="100">
        <v>45700000</v>
      </c>
      <c r="O993" s="61">
        <v>1</v>
      </c>
      <c r="P993" s="241" t="s">
        <v>654</v>
      </c>
      <c r="Q993" s="60">
        <v>2200000</v>
      </c>
      <c r="R993" s="63">
        <v>4.8140043763676151E-2</v>
      </c>
      <c r="S993" s="716" t="s">
        <v>178</v>
      </c>
      <c r="T993" s="635" t="s">
        <v>203</v>
      </c>
      <c r="U993" s="719">
        <v>43500000</v>
      </c>
      <c r="V993" s="515">
        <v>0.9518599562363238</v>
      </c>
      <c r="W993" s="77" t="s">
        <v>61</v>
      </c>
      <c r="X993" s="133" t="s">
        <v>61</v>
      </c>
      <c r="Y993" s="77" t="s">
        <v>61</v>
      </c>
      <c r="Z993" s="133" t="s">
        <v>61</v>
      </c>
      <c r="AA993" s="77" t="s">
        <v>61</v>
      </c>
      <c r="AB993" s="133" t="s">
        <v>61</v>
      </c>
      <c r="AC993" t="s">
        <v>148</v>
      </c>
      <c r="AF993" s="58" t="s">
        <v>61</v>
      </c>
      <c r="AG993" s="58"/>
      <c r="AH993" s="58">
        <v>2022</v>
      </c>
      <c r="AI993" s="58"/>
      <c r="AJ993" s="58"/>
      <c r="AK993" s="241" t="s">
        <v>150</v>
      </c>
      <c r="AL993" s="1">
        <v>1</v>
      </c>
      <c r="AM993" s="1">
        <f>VLOOKUP(A993,'CH1 graphs'!$G$1:$H$49,2,FALSE)</f>
        <v>1</v>
      </c>
      <c r="AQ993" s="42"/>
    </row>
    <row r="994" spans="1:45">
      <c r="A994" s="52" t="s">
        <v>27</v>
      </c>
      <c r="B994" s="58" t="s">
        <v>243</v>
      </c>
      <c r="C994" s="51">
        <v>2022</v>
      </c>
      <c r="D994" s="240" t="s">
        <v>142</v>
      </c>
      <c r="E994" s="52" t="s">
        <v>163</v>
      </c>
      <c r="F994" s="442" t="s">
        <v>163</v>
      </c>
      <c r="G994" s="52" t="s">
        <v>143</v>
      </c>
      <c r="H994" s="241" t="s">
        <v>157</v>
      </c>
      <c r="I994" s="53" t="s">
        <v>249</v>
      </c>
      <c r="J994" s="533"/>
      <c r="K994" s="105"/>
      <c r="L994" s="52" t="s">
        <v>61</v>
      </c>
      <c r="M994" s="60">
        <v>44200000</v>
      </c>
      <c r="N994" s="533">
        <v>44200000</v>
      </c>
      <c r="O994" s="777">
        <v>1</v>
      </c>
      <c r="P994" s="241" t="s">
        <v>262</v>
      </c>
      <c r="Q994" s="533">
        <v>2300000</v>
      </c>
      <c r="R994" s="63">
        <f>Q994/N994</f>
        <v>5.2036199095022627E-2</v>
      </c>
      <c r="S994" s="716" t="s">
        <v>178</v>
      </c>
      <c r="T994" s="564"/>
      <c r="U994" s="717">
        <f>N994-Q994</f>
        <v>41900000</v>
      </c>
      <c r="V994" s="564">
        <v>0.95</v>
      </c>
      <c r="W994" s="719" t="s">
        <v>221</v>
      </c>
      <c r="X994" s="515" t="s">
        <v>61</v>
      </c>
      <c r="Y994" s="719" t="s">
        <v>221</v>
      </c>
      <c r="Z994" s="515" t="s">
        <v>61</v>
      </c>
      <c r="AA994" s="719" t="s">
        <v>221</v>
      </c>
      <c r="AB994" s="515" t="s">
        <v>61</v>
      </c>
      <c r="AC994" t="s">
        <v>185</v>
      </c>
      <c r="AD994" s="442"/>
      <c r="AE994" s="241"/>
      <c r="AF994" s="58"/>
      <c r="AH994" s="58">
        <v>2023</v>
      </c>
      <c r="AI994" s="58"/>
      <c r="AJ994" s="58"/>
      <c r="AK994" s="241" t="s">
        <v>150</v>
      </c>
      <c r="AL994" s="1">
        <v>1</v>
      </c>
      <c r="AM994" s="1">
        <f>VLOOKUP(A994,'CH1 graphs'!$G$1:$H$49,2,FALSE)</f>
        <v>1</v>
      </c>
      <c r="AP994" s="330">
        <f>Q994-Q993</f>
        <v>100000</v>
      </c>
      <c r="AQ994" s="42">
        <f>(Q994-Q993)/Q993</f>
        <v>4.5454545454545456E-2</v>
      </c>
    </row>
    <row r="995" spans="1:45" s="11" customFormat="1">
      <c r="A995" s="96" t="s">
        <v>27</v>
      </c>
      <c r="B995" s="95" t="s">
        <v>243</v>
      </c>
      <c r="C995" s="47">
        <v>2023</v>
      </c>
      <c r="D995" s="867" t="s">
        <v>142</v>
      </c>
      <c r="E995" s="96" t="s">
        <v>142</v>
      </c>
      <c r="F995" s="671" t="s">
        <v>142</v>
      </c>
      <c r="G995" s="96" t="s">
        <v>143</v>
      </c>
      <c r="H995" s="868" t="s">
        <v>157</v>
      </c>
      <c r="I995" s="55" t="s">
        <v>249</v>
      </c>
      <c r="J995" s="419"/>
      <c r="K995" s="96"/>
      <c r="L995" s="108">
        <v>44986</v>
      </c>
      <c r="M995" s="419">
        <v>45600000</v>
      </c>
      <c r="N995" s="419">
        <v>45600000</v>
      </c>
      <c r="O995" s="97">
        <v>1</v>
      </c>
      <c r="P995" s="898" t="s">
        <v>655</v>
      </c>
      <c r="Q995" s="899">
        <v>2500000</v>
      </c>
      <c r="R995" s="677">
        <v>0.05</v>
      </c>
      <c r="S995" s="873" t="s">
        <v>256</v>
      </c>
      <c r="T995" s="675" t="s">
        <v>257</v>
      </c>
      <c r="U995" s="873">
        <f>N995-Q995</f>
        <v>43100000</v>
      </c>
      <c r="V995" s="676">
        <v>0.95</v>
      </c>
      <c r="W995" s="694" t="s">
        <v>61</v>
      </c>
      <c r="X995" s="674" t="s">
        <v>61</v>
      </c>
      <c r="Y995" s="694" t="s">
        <v>61</v>
      </c>
      <c r="Z995" s="674" t="s">
        <v>61</v>
      </c>
      <c r="AA995" s="694" t="s">
        <v>61</v>
      </c>
      <c r="AB995" s="674" t="s">
        <v>61</v>
      </c>
      <c r="AC995" s="11" t="s">
        <v>185</v>
      </c>
      <c r="AD995" s="671"/>
      <c r="AE995" s="868"/>
      <c r="AF995" s="95"/>
      <c r="AG995" s="12"/>
      <c r="AH995" s="95">
        <v>2023</v>
      </c>
      <c r="AI995" s="95"/>
      <c r="AJ995" s="95"/>
      <c r="AK995" s="868" t="s">
        <v>165</v>
      </c>
      <c r="AL995" s="12">
        <v>1</v>
      </c>
      <c r="AM995" s="12">
        <f>VLOOKUP(A995,'CH1 graphs'!$G$1:$H$49,2,FALSE)</f>
        <v>1</v>
      </c>
      <c r="AN995" s="12"/>
      <c r="AO995" s="12"/>
      <c r="AQ995" s="12"/>
      <c r="AS995" s="12"/>
    </row>
    <row r="996" spans="1:45" hidden="1">
      <c r="A996" s="52" t="s">
        <v>656</v>
      </c>
      <c r="B996" s="58" t="s">
        <v>657</v>
      </c>
      <c r="C996" s="51">
        <v>2016</v>
      </c>
      <c r="D996" s="240" t="s">
        <v>168</v>
      </c>
      <c r="E996" s="52" t="s">
        <v>61</v>
      </c>
      <c r="F996" s="442" t="s">
        <v>61</v>
      </c>
      <c r="G996" s="52" t="s">
        <v>61</v>
      </c>
      <c r="H996" s="241" t="s">
        <v>169</v>
      </c>
      <c r="I996" s="53" t="s">
        <v>61</v>
      </c>
      <c r="J996" s="52" t="s">
        <v>61</v>
      </c>
      <c r="K996" s="52" t="s">
        <v>61</v>
      </c>
      <c r="L996" s="52" t="s">
        <v>61</v>
      </c>
      <c r="M996" s="451" t="s">
        <v>61</v>
      </c>
      <c r="N996" s="52" t="s">
        <v>61</v>
      </c>
      <c r="O996" s="103" t="s">
        <v>61</v>
      </c>
      <c r="P996" s="241" t="s">
        <v>61</v>
      </c>
      <c r="Q996" s="451" t="s">
        <v>61</v>
      </c>
      <c r="R996" s="58" t="s">
        <v>61</v>
      </c>
      <c r="S996" s="52" t="s">
        <v>61</v>
      </c>
      <c r="T996" s="58" t="s">
        <v>61</v>
      </c>
      <c r="U996" s="52" t="s">
        <v>61</v>
      </c>
      <c r="V996" s="58" t="s">
        <v>61</v>
      </c>
      <c r="W996" s="77" t="s">
        <v>61</v>
      </c>
      <c r="X996" s="133" t="s">
        <v>61</v>
      </c>
      <c r="Y996" s="77" t="s">
        <v>61</v>
      </c>
      <c r="Z996" s="133" t="s">
        <v>61</v>
      </c>
      <c r="AA996" s="77" t="s">
        <v>61</v>
      </c>
      <c r="AB996" s="133" t="s">
        <v>61</v>
      </c>
      <c r="AC996" t="s">
        <v>61</v>
      </c>
      <c r="AD996" s="52"/>
      <c r="AE996" s="58"/>
      <c r="AF996" s="58" t="s">
        <v>61</v>
      </c>
      <c r="AG996" s="58" t="s">
        <v>61</v>
      </c>
      <c r="AH996" s="863">
        <v>2017</v>
      </c>
      <c r="AI996" s="58"/>
      <c r="AJ996" s="58"/>
      <c r="AK996" s="241" t="s">
        <v>150</v>
      </c>
      <c r="AM996" s="1">
        <f>VLOOKUP(A996,'CH1 graphs'!$G$1:$H$49,2,FALSE)</f>
        <v>1</v>
      </c>
    </row>
    <row r="997" spans="1:45" hidden="1">
      <c r="A997" s="52" t="s">
        <v>656</v>
      </c>
      <c r="B997" s="58" t="s">
        <v>657</v>
      </c>
      <c r="C997" s="51">
        <v>2017</v>
      </c>
      <c r="D997" s="240" t="s">
        <v>142</v>
      </c>
      <c r="E997" s="52" t="s">
        <v>142</v>
      </c>
      <c r="F997" s="442" t="s">
        <v>142</v>
      </c>
      <c r="G997" s="52" t="s">
        <v>181</v>
      </c>
      <c r="H997" s="241" t="s">
        <v>182</v>
      </c>
      <c r="I997" s="53" t="s">
        <v>209</v>
      </c>
      <c r="J997" s="52"/>
      <c r="K997" s="484" t="s">
        <v>658</v>
      </c>
      <c r="L997" s="158">
        <v>43070</v>
      </c>
      <c r="M997" s="73">
        <v>45000000</v>
      </c>
      <c r="N997" s="60">
        <v>6000000</v>
      </c>
      <c r="O997" s="61">
        <v>0.13333333333333333</v>
      </c>
      <c r="P997" s="840">
        <v>43040</v>
      </c>
      <c r="Q997" s="60">
        <v>1200000</v>
      </c>
      <c r="R997" s="63">
        <v>0.2</v>
      </c>
      <c r="S997" s="716" t="s">
        <v>178</v>
      </c>
      <c r="T997" s="635" t="s">
        <v>203</v>
      </c>
      <c r="U997" s="719">
        <v>4800000</v>
      </c>
      <c r="V997" s="515">
        <v>0.8</v>
      </c>
      <c r="W997" s="77" t="s">
        <v>61</v>
      </c>
      <c r="X997" s="133" t="s">
        <v>61</v>
      </c>
      <c r="Y997" s="77" t="s">
        <v>61</v>
      </c>
      <c r="Z997" s="133" t="s">
        <v>61</v>
      </c>
      <c r="AA997" s="77" t="s">
        <v>61</v>
      </c>
      <c r="AB997" s="133" t="s">
        <v>61</v>
      </c>
      <c r="AC997" t="s">
        <v>148</v>
      </c>
      <c r="AF997" s="58" t="s">
        <v>61</v>
      </c>
      <c r="AG997" s="63"/>
      <c r="AH997" s="58">
        <v>2018</v>
      </c>
      <c r="AI997" s="58"/>
      <c r="AJ997" s="58" t="s">
        <v>659</v>
      </c>
      <c r="AK997" s="241" t="s">
        <v>150</v>
      </c>
      <c r="AM997" s="1">
        <f>VLOOKUP(A997,'CH1 graphs'!$G$1:$H$49,2,FALSE)</f>
        <v>1</v>
      </c>
    </row>
    <row r="998" spans="1:45" hidden="1">
      <c r="A998" s="52" t="s">
        <v>656</v>
      </c>
      <c r="B998" s="58" t="s">
        <v>657</v>
      </c>
      <c r="C998" s="51">
        <v>2018</v>
      </c>
      <c r="D998" s="240" t="s">
        <v>142</v>
      </c>
      <c r="E998" s="52" t="s">
        <v>142</v>
      </c>
      <c r="F998" s="442" t="s">
        <v>142</v>
      </c>
      <c r="G998" s="52" t="s">
        <v>174</v>
      </c>
      <c r="H998" s="241" t="s">
        <v>171</v>
      </c>
      <c r="I998" s="53" t="s">
        <v>209</v>
      </c>
      <c r="J998" s="52"/>
      <c r="K998" s="52"/>
      <c r="L998" s="52"/>
      <c r="M998" s="437">
        <v>44446954</v>
      </c>
      <c r="N998" s="60">
        <v>6210000</v>
      </c>
      <c r="O998" s="61">
        <f>N998/M998</f>
        <v>0.13971711087333455</v>
      </c>
      <c r="P998" s="840">
        <v>43435</v>
      </c>
      <c r="Q998" s="60">
        <v>1100000</v>
      </c>
      <c r="R998" s="63">
        <v>0.17713365539452497</v>
      </c>
      <c r="S998" s="716" t="s">
        <v>178</v>
      </c>
      <c r="T998" s="635" t="s">
        <v>203</v>
      </c>
      <c r="U998" s="719">
        <v>5110000</v>
      </c>
      <c r="V998" s="515">
        <v>0.82286634460547503</v>
      </c>
      <c r="W998" s="77" t="s">
        <v>61</v>
      </c>
      <c r="X998" s="133" t="s">
        <v>61</v>
      </c>
      <c r="Y998" s="77" t="s">
        <v>61</v>
      </c>
      <c r="Z998" s="133" t="s">
        <v>61</v>
      </c>
      <c r="AA998" s="77" t="s">
        <v>61</v>
      </c>
      <c r="AB998" s="133" t="s">
        <v>61</v>
      </c>
      <c r="AC998" t="s">
        <v>148</v>
      </c>
      <c r="AF998" s="58" t="s">
        <v>61</v>
      </c>
      <c r="AG998" s="63"/>
      <c r="AH998" s="58">
        <v>2019</v>
      </c>
      <c r="AI998" s="58"/>
      <c r="AJ998" s="58" t="s">
        <v>660</v>
      </c>
      <c r="AK998" s="241" t="s">
        <v>150</v>
      </c>
      <c r="AM998" s="1">
        <f>VLOOKUP(A998,'CH1 graphs'!$G$1:$H$49,2,FALSE)</f>
        <v>1</v>
      </c>
    </row>
    <row r="999" spans="1:45" hidden="1">
      <c r="A999" s="52" t="s">
        <v>656</v>
      </c>
      <c r="B999" s="58" t="s">
        <v>657</v>
      </c>
      <c r="C999" s="51">
        <v>2019</v>
      </c>
      <c r="D999" s="240" t="s">
        <v>142</v>
      </c>
      <c r="E999" s="52" t="s">
        <v>142</v>
      </c>
      <c r="F999" s="442" t="s">
        <v>168</v>
      </c>
      <c r="G999" s="52" t="s">
        <v>174</v>
      </c>
      <c r="H999" s="241" t="s">
        <v>198</v>
      </c>
      <c r="I999" s="53" t="s">
        <v>209</v>
      </c>
      <c r="J999" s="52"/>
      <c r="K999" s="52"/>
      <c r="L999" s="52"/>
      <c r="M999" s="73">
        <v>44211094</v>
      </c>
      <c r="N999" s="60">
        <v>6100000</v>
      </c>
      <c r="O999" s="61">
        <f>N999/M999</f>
        <v>0.13797441881895073</v>
      </c>
      <c r="P999" s="840">
        <v>43831</v>
      </c>
      <c r="Q999" s="60">
        <v>530000</v>
      </c>
      <c r="R999" s="63">
        <v>0.09</v>
      </c>
      <c r="S999" s="716" t="s">
        <v>178</v>
      </c>
      <c r="T999" s="635" t="s">
        <v>203</v>
      </c>
      <c r="U999" s="719">
        <v>5570000</v>
      </c>
      <c r="V999" s="515">
        <v>0.91311475409836063</v>
      </c>
      <c r="W999" s="77" t="s">
        <v>61</v>
      </c>
      <c r="X999" s="133" t="s">
        <v>61</v>
      </c>
      <c r="Y999" s="77" t="s">
        <v>61</v>
      </c>
      <c r="Z999" s="133" t="s">
        <v>61</v>
      </c>
      <c r="AA999" s="77" t="s">
        <v>61</v>
      </c>
      <c r="AB999" s="133" t="s">
        <v>61</v>
      </c>
      <c r="AC999" t="s">
        <v>148</v>
      </c>
      <c r="AF999" s="58" t="s">
        <v>61</v>
      </c>
      <c r="AG999" s="63"/>
      <c r="AH999" s="58">
        <v>2020</v>
      </c>
      <c r="AI999" s="58"/>
      <c r="AJ999" s="58" t="s">
        <v>661</v>
      </c>
      <c r="AK999" s="241" t="s">
        <v>150</v>
      </c>
      <c r="AM999" s="1">
        <f>VLOOKUP(A999,'CH1 graphs'!$G$1:$H$49,2,FALSE)</f>
        <v>1</v>
      </c>
    </row>
    <row r="1000" spans="1:45" hidden="1">
      <c r="A1000" s="52" t="s">
        <v>656</v>
      </c>
      <c r="B1000" s="58" t="s">
        <v>657</v>
      </c>
      <c r="C1000" s="51">
        <v>2020</v>
      </c>
      <c r="D1000" s="240" t="s">
        <v>142</v>
      </c>
      <c r="E1000" s="52" t="s">
        <v>142</v>
      </c>
      <c r="F1000" s="442" t="s">
        <v>168</v>
      </c>
      <c r="G1000" s="52" t="s">
        <v>170</v>
      </c>
      <c r="H1000" s="241" t="s">
        <v>662</v>
      </c>
      <c r="I1000" s="53" t="s">
        <v>410</v>
      </c>
      <c r="J1000" s="52"/>
      <c r="K1000" s="52"/>
      <c r="L1000" s="52" t="s">
        <v>425</v>
      </c>
      <c r="M1000" s="73">
        <v>43531422</v>
      </c>
      <c r="N1000" s="59">
        <v>6640000</v>
      </c>
      <c r="O1000" s="61">
        <f>N1000/M1000</f>
        <v>0.1525334963787767</v>
      </c>
      <c r="P1000" s="241" t="s">
        <v>425</v>
      </c>
      <c r="Q1000" s="59">
        <v>630000</v>
      </c>
      <c r="R1000" s="63">
        <f>Q1000/N1000</f>
        <v>9.4879518072289157E-2</v>
      </c>
      <c r="S1000" s="716" t="s">
        <v>178</v>
      </c>
      <c r="T1000" s="635" t="s">
        <v>203</v>
      </c>
      <c r="U1000" s="719">
        <v>6010000</v>
      </c>
      <c r="V1000" s="515">
        <v>0.90512048192771088</v>
      </c>
      <c r="W1000" s="77" t="s">
        <v>61</v>
      </c>
      <c r="X1000" s="133" t="s">
        <v>61</v>
      </c>
      <c r="Y1000" s="77" t="s">
        <v>61</v>
      </c>
      <c r="Z1000" s="133" t="s">
        <v>61</v>
      </c>
      <c r="AA1000" s="77" t="s">
        <v>61</v>
      </c>
      <c r="AB1000" s="133" t="s">
        <v>61</v>
      </c>
      <c r="AC1000" t="s">
        <v>148</v>
      </c>
      <c r="AF1000" s="58" t="s">
        <v>61</v>
      </c>
      <c r="AG1000" s="58"/>
      <c r="AH1000" s="58">
        <v>2021</v>
      </c>
      <c r="AI1000" s="58"/>
      <c r="AJ1000" s="58" t="s">
        <v>663</v>
      </c>
      <c r="AK1000" s="241" t="s">
        <v>150</v>
      </c>
      <c r="AM1000" s="1">
        <f>VLOOKUP(A1000,'CH1 graphs'!$G$1:$H$49,2,FALSE)</f>
        <v>1</v>
      </c>
    </row>
    <row r="1001" spans="1:45" hidden="1">
      <c r="A1001" s="69" t="s">
        <v>656</v>
      </c>
      <c r="B1001" s="58" t="s">
        <v>657</v>
      </c>
      <c r="C1001" s="418">
        <v>2021</v>
      </c>
      <c r="D1001" s="240" t="s">
        <v>142</v>
      </c>
      <c r="E1001" s="69" t="s">
        <v>142</v>
      </c>
      <c r="F1001" s="442" t="s">
        <v>168</v>
      </c>
      <c r="G1001" s="52" t="s">
        <v>170</v>
      </c>
      <c r="H1001" s="241" t="s">
        <v>664</v>
      </c>
      <c r="I1001" s="53" t="s">
        <v>410</v>
      </c>
      <c r="J1001" s="69"/>
      <c r="K1001" s="69"/>
      <c r="L1001" s="69"/>
      <c r="M1001" s="77">
        <v>41260000</v>
      </c>
      <c r="N1001" s="76">
        <v>6167730</v>
      </c>
      <c r="O1001" s="793">
        <f>N1001/M1001</f>
        <v>0.1494844886088221</v>
      </c>
      <c r="P1001" s="556" t="s">
        <v>665</v>
      </c>
      <c r="Q1001" s="792">
        <v>383333</v>
      </c>
      <c r="R1001" s="473">
        <v>0.06</v>
      </c>
      <c r="S1001" s="716" t="s">
        <v>178</v>
      </c>
      <c r="T1001" s="635" t="s">
        <v>203</v>
      </c>
      <c r="U1001" s="719">
        <v>5784397</v>
      </c>
      <c r="V1001" s="515">
        <v>0.93784860880745424</v>
      </c>
      <c r="W1001" s="77" t="s">
        <v>61</v>
      </c>
      <c r="X1001" s="133" t="s">
        <v>61</v>
      </c>
      <c r="Y1001" s="77" t="s">
        <v>61</v>
      </c>
      <c r="Z1001" s="133" t="s">
        <v>61</v>
      </c>
      <c r="AA1001" s="77" t="s">
        <v>61</v>
      </c>
      <c r="AB1001" s="133" t="s">
        <v>61</v>
      </c>
      <c r="AC1001" t="s">
        <v>148</v>
      </c>
      <c r="AF1001" s="58" t="s">
        <v>61</v>
      </c>
      <c r="AG1001" s="66"/>
      <c r="AH1001" s="66">
        <v>2022</v>
      </c>
      <c r="AI1001" s="66"/>
      <c r="AJ1001" s="66" t="s">
        <v>666</v>
      </c>
      <c r="AK1001" s="241" t="s">
        <v>150</v>
      </c>
      <c r="AM1001" s="1">
        <f>VLOOKUP(A1001,'CH1 graphs'!$G$1:$H$49,2,FALSE)</f>
        <v>1</v>
      </c>
      <c r="AQ1001" s="42"/>
    </row>
    <row r="1002" spans="1:45" hidden="1">
      <c r="A1002" s="52" t="s">
        <v>656</v>
      </c>
      <c r="B1002" s="58" t="s">
        <v>657</v>
      </c>
      <c r="C1002" s="51">
        <v>2022</v>
      </c>
      <c r="D1002" s="240" t="s">
        <v>142</v>
      </c>
      <c r="E1002" s="52" t="s">
        <v>142</v>
      </c>
      <c r="F1002" s="442" t="s">
        <v>142</v>
      </c>
      <c r="G1002" s="52" t="s">
        <v>204</v>
      </c>
      <c r="H1002" s="241" t="s">
        <v>612</v>
      </c>
      <c r="I1002" s="53" t="s">
        <v>667</v>
      </c>
      <c r="J1002" s="701" t="s">
        <v>177</v>
      </c>
      <c r="K1002" s="105"/>
      <c r="L1002" s="52"/>
      <c r="M1002" s="60">
        <v>35600000</v>
      </c>
      <c r="N1002" s="533">
        <v>35600000</v>
      </c>
      <c r="O1002" s="623">
        <v>1</v>
      </c>
      <c r="P1002" s="851"/>
      <c r="Q1002" s="533">
        <f>R1002*M1002</f>
        <v>8900000</v>
      </c>
      <c r="R1002" s="63">
        <v>0.25</v>
      </c>
      <c r="S1002" s="716" t="s">
        <v>178</v>
      </c>
      <c r="T1002" s="564"/>
      <c r="U1002" s="717">
        <f>N1002-Q1002</f>
        <v>26700000</v>
      </c>
      <c r="V1002" s="564">
        <f>100%-R1002</f>
        <v>0.75</v>
      </c>
      <c r="W1002" s="719" t="s">
        <v>221</v>
      </c>
      <c r="X1002" s="515" t="s">
        <v>61</v>
      </c>
      <c r="Y1002" s="719" t="s">
        <v>221</v>
      </c>
      <c r="Z1002" s="515" t="s">
        <v>61</v>
      </c>
      <c r="AA1002" s="719" t="s">
        <v>221</v>
      </c>
      <c r="AB1002" s="515" t="s">
        <v>61</v>
      </c>
      <c r="AC1002" t="s">
        <v>148</v>
      </c>
      <c r="AF1002" s="58" t="s">
        <v>61</v>
      </c>
      <c r="AG1002" s="1" t="s">
        <v>142</v>
      </c>
      <c r="AH1002" s="58">
        <v>2023</v>
      </c>
      <c r="AI1002" s="58"/>
      <c r="AJ1002" s="58"/>
      <c r="AK1002" s="241" t="s">
        <v>150</v>
      </c>
      <c r="AM1002" s="1">
        <f>VLOOKUP(A1002,'CH1 graphs'!$G$1:$H$49,2,FALSE)</f>
        <v>1</v>
      </c>
      <c r="AP1002" s="330">
        <f>Q1002-Q1001</f>
        <v>8516667</v>
      </c>
      <c r="AQ1002" s="42">
        <f>(Q1002-Q1001)/Q1001</f>
        <v>22.217411493401297</v>
      </c>
    </row>
    <row r="1003" spans="1:45" s="11" customFormat="1" hidden="1">
      <c r="A1003" s="96" t="s">
        <v>656</v>
      </c>
      <c r="B1003" s="95" t="s">
        <v>657</v>
      </c>
      <c r="C1003" s="47">
        <v>2023</v>
      </c>
      <c r="D1003" s="867" t="s">
        <v>142</v>
      </c>
      <c r="E1003" s="214" t="s">
        <v>168</v>
      </c>
      <c r="F1003" s="671" t="s">
        <v>61</v>
      </c>
      <c r="G1003" s="96" t="s">
        <v>204</v>
      </c>
      <c r="H1003" s="868" t="s">
        <v>612</v>
      </c>
      <c r="I1003" s="55" t="s">
        <v>61</v>
      </c>
      <c r="J1003" s="216" t="s">
        <v>172</v>
      </c>
      <c r="K1003" s="216" t="s">
        <v>61</v>
      </c>
      <c r="L1003" s="216" t="s">
        <v>61</v>
      </c>
      <c r="M1003" s="216" t="s">
        <v>61</v>
      </c>
      <c r="N1003" s="216" t="s">
        <v>61</v>
      </c>
      <c r="O1003" s="216" t="s">
        <v>61</v>
      </c>
      <c r="P1003" s="871" t="s">
        <v>61</v>
      </c>
      <c r="Q1003" s="216" t="s">
        <v>61</v>
      </c>
      <c r="R1003" s="215" t="s">
        <v>61</v>
      </c>
      <c r="S1003" s="237" t="s">
        <v>61</v>
      </c>
      <c r="T1003" s="645" t="s">
        <v>61</v>
      </c>
      <c r="U1003" s="237" t="s">
        <v>61</v>
      </c>
      <c r="V1003" s="645" t="s">
        <v>61</v>
      </c>
      <c r="W1003" s="872" t="s">
        <v>61</v>
      </c>
      <c r="X1003" s="672" t="s">
        <v>61</v>
      </c>
      <c r="Y1003" s="872" t="s">
        <v>61</v>
      </c>
      <c r="Z1003" s="672" t="s">
        <v>61</v>
      </c>
      <c r="AA1003" s="872" t="s">
        <v>61</v>
      </c>
      <c r="AB1003" s="673" t="s">
        <v>61</v>
      </c>
      <c r="AC1003" s="11" t="s">
        <v>61</v>
      </c>
      <c r="AD1003" s="216"/>
      <c r="AE1003" s="215"/>
      <c r="AF1003" s="95" t="s">
        <v>61</v>
      </c>
      <c r="AG1003" s="215" t="s">
        <v>61</v>
      </c>
      <c r="AH1003" s="95">
        <v>2023</v>
      </c>
      <c r="AI1003" s="95"/>
      <c r="AJ1003" s="95"/>
      <c r="AK1003" s="868" t="s">
        <v>165</v>
      </c>
      <c r="AL1003" s="12"/>
      <c r="AM1003" s="12">
        <f>VLOOKUP(A1003,'CH1 graphs'!$G$1:$H$49,2,FALSE)</f>
        <v>1</v>
      </c>
      <c r="AN1003" s="12"/>
      <c r="AO1003" s="12"/>
      <c r="AQ1003" s="12"/>
      <c r="AS1003" s="12"/>
    </row>
    <row r="1004" spans="1:45" hidden="1">
      <c r="A1004" s="52" t="s">
        <v>40</v>
      </c>
      <c r="B1004" s="58" t="s">
        <v>180</v>
      </c>
      <c r="C1004" s="51">
        <v>2016</v>
      </c>
      <c r="D1004" s="240" t="s">
        <v>142</v>
      </c>
      <c r="E1004" s="52" t="s">
        <v>142</v>
      </c>
      <c r="F1004" s="442" t="s">
        <v>168</v>
      </c>
      <c r="G1004" s="52" t="s">
        <v>187</v>
      </c>
      <c r="H1004" s="241" t="s">
        <v>182</v>
      </c>
      <c r="I1004" s="53" t="s">
        <v>183</v>
      </c>
      <c r="J1004" s="52"/>
      <c r="K1004" s="52"/>
      <c r="L1004" s="52"/>
      <c r="M1004" s="73">
        <v>54401802</v>
      </c>
      <c r="N1004" s="60">
        <v>35800000</v>
      </c>
      <c r="O1004" s="61">
        <v>0.66</v>
      </c>
      <c r="P1004" s="241"/>
      <c r="Q1004" s="60">
        <v>359000</v>
      </c>
      <c r="R1004" s="63">
        <v>1.0027932960893854E-2</v>
      </c>
      <c r="S1004" s="716" t="s">
        <v>178</v>
      </c>
      <c r="T1004" s="635" t="s">
        <v>203</v>
      </c>
      <c r="U1004" s="719">
        <v>35441000</v>
      </c>
      <c r="V1004" s="515">
        <v>0.98997206703910612</v>
      </c>
      <c r="W1004" s="77" t="s">
        <v>61</v>
      </c>
      <c r="X1004" s="133" t="s">
        <v>61</v>
      </c>
      <c r="Y1004" s="77" t="s">
        <v>61</v>
      </c>
      <c r="Z1004" s="133" t="s">
        <v>61</v>
      </c>
      <c r="AA1004" s="77" t="s">
        <v>61</v>
      </c>
      <c r="AB1004" s="133" t="s">
        <v>61</v>
      </c>
      <c r="AC1004" t="s">
        <v>185</v>
      </c>
      <c r="AD1004" s="442"/>
      <c r="AE1004" s="241"/>
      <c r="AF1004" s="58" t="s">
        <v>61</v>
      </c>
      <c r="AG1004" s="63"/>
      <c r="AH1004" s="863">
        <v>2017</v>
      </c>
      <c r="AI1004" s="58"/>
      <c r="AJ1004" s="58"/>
      <c r="AK1004" s="241" t="s">
        <v>150</v>
      </c>
      <c r="AM1004" s="1">
        <f>VLOOKUP(A1004,'CH1 graphs'!$G$1:$H$49,2,FALSE)</f>
        <v>1</v>
      </c>
    </row>
    <row r="1005" spans="1:45" hidden="1">
      <c r="A1005" s="52" t="s">
        <v>40</v>
      </c>
      <c r="B1005" s="58" t="s">
        <v>180</v>
      </c>
      <c r="C1005" s="51">
        <v>2017</v>
      </c>
      <c r="D1005" s="240" t="s">
        <v>142</v>
      </c>
      <c r="E1005" s="52" t="s">
        <v>142</v>
      </c>
      <c r="F1005" s="442" t="s">
        <v>168</v>
      </c>
      <c r="G1005" s="52" t="s">
        <v>181</v>
      </c>
      <c r="H1005" s="241" t="s">
        <v>182</v>
      </c>
      <c r="I1005" s="53" t="s">
        <v>145</v>
      </c>
      <c r="J1005" s="52"/>
      <c r="K1005" s="484" t="s">
        <v>668</v>
      </c>
      <c r="L1005" s="158">
        <v>42767</v>
      </c>
      <c r="M1005" s="73">
        <v>58021360</v>
      </c>
      <c r="N1005" s="60">
        <v>58021360</v>
      </c>
      <c r="O1005" s="67">
        <v>1</v>
      </c>
      <c r="P1005" s="852" t="s">
        <v>669</v>
      </c>
      <c r="Q1005" s="60">
        <v>250000</v>
      </c>
      <c r="R1005" s="63">
        <v>4.308758016013413E-3</v>
      </c>
      <c r="S1005" s="716" t="s">
        <v>178</v>
      </c>
      <c r="T1005" s="635" t="s">
        <v>203</v>
      </c>
      <c r="U1005" s="719">
        <v>57771360</v>
      </c>
      <c r="V1005" s="515">
        <v>0.99569124198398662</v>
      </c>
      <c r="W1005" s="77">
        <v>232000</v>
      </c>
      <c r="X1005" s="133">
        <v>3.9985274388604471E-3</v>
      </c>
      <c r="Y1005" s="77">
        <v>18000</v>
      </c>
      <c r="Z1005" s="133">
        <v>2.1455467389477522E-2</v>
      </c>
      <c r="AA1005" s="77">
        <v>0</v>
      </c>
      <c r="AB1005" s="133">
        <v>0</v>
      </c>
      <c r="AC1005" t="s">
        <v>185</v>
      </c>
      <c r="AD1005" s="442"/>
      <c r="AE1005" s="241"/>
      <c r="AF1005" s="58" t="s">
        <v>149</v>
      </c>
      <c r="AG1005" s="63"/>
      <c r="AH1005" s="58">
        <v>2018</v>
      </c>
      <c r="AI1005" s="58"/>
      <c r="AJ1005" s="58"/>
      <c r="AK1005" s="241" t="s">
        <v>150</v>
      </c>
      <c r="AM1005" s="1">
        <f>VLOOKUP(A1005,'CH1 graphs'!$G$1:$H$49,2,FALSE)</f>
        <v>1</v>
      </c>
    </row>
    <row r="1006" spans="1:45" hidden="1">
      <c r="A1006" s="52" t="s">
        <v>40</v>
      </c>
      <c r="B1006" s="58" t="s">
        <v>180</v>
      </c>
      <c r="C1006" s="51">
        <v>2019</v>
      </c>
      <c r="D1006" s="240" t="s">
        <v>142</v>
      </c>
      <c r="E1006" s="52" t="s">
        <v>142</v>
      </c>
      <c r="F1006" s="442" t="s">
        <v>142</v>
      </c>
      <c r="G1006" s="52" t="s">
        <v>170</v>
      </c>
      <c r="H1006" s="241" t="s">
        <v>171</v>
      </c>
      <c r="I1006" s="53" t="s">
        <v>145</v>
      </c>
      <c r="J1006" s="52"/>
      <c r="K1006" s="52"/>
      <c r="L1006" s="158">
        <v>43770</v>
      </c>
      <c r="M1006" s="73">
        <v>58005000</v>
      </c>
      <c r="N1006" s="60">
        <v>4839520</v>
      </c>
      <c r="O1006" s="61">
        <v>8.3432807516593391E-2</v>
      </c>
      <c r="P1006" s="241" t="s">
        <v>670</v>
      </c>
      <c r="Q1006" s="73">
        <v>985278</v>
      </c>
      <c r="R1006" s="63">
        <f>Q1006/N1006</f>
        <v>0.20359002545707011</v>
      </c>
      <c r="S1006" s="73">
        <v>2198685</v>
      </c>
      <c r="T1006" s="63">
        <v>0.45431881674215624</v>
      </c>
      <c r="U1006" s="73">
        <v>1655557</v>
      </c>
      <c r="V1006" s="63">
        <v>0.34</v>
      </c>
      <c r="W1006" s="77">
        <v>760566</v>
      </c>
      <c r="X1006" s="133">
        <f>W1006/N1006</f>
        <v>0.157157321387245</v>
      </c>
      <c r="Y1006" s="77">
        <v>224712</v>
      </c>
      <c r="Z1006" s="133">
        <f>Y1006/N1006</f>
        <v>4.6432704069825109E-2</v>
      </c>
      <c r="AA1006" s="77">
        <v>0</v>
      </c>
      <c r="AB1006" s="133">
        <v>0</v>
      </c>
      <c r="AC1006" t="s">
        <v>185</v>
      </c>
      <c r="AD1006" s="442"/>
      <c r="AE1006" s="241"/>
      <c r="AF1006" s="58" t="s">
        <v>149</v>
      </c>
      <c r="AG1006" s="63"/>
      <c r="AH1006" s="58">
        <v>2020</v>
      </c>
      <c r="AI1006" s="58"/>
      <c r="AJ1006" s="58"/>
      <c r="AK1006" s="241" t="s">
        <v>150</v>
      </c>
      <c r="AM1006" s="1">
        <f>VLOOKUP(A1006,'CH1 graphs'!$G$1:$H$49,2,FALSE)</f>
        <v>1</v>
      </c>
    </row>
    <row r="1007" spans="1:45" hidden="1">
      <c r="A1007" s="52" t="s">
        <v>40</v>
      </c>
      <c r="B1007" s="58" t="s">
        <v>180</v>
      </c>
      <c r="C1007" s="51">
        <v>2018</v>
      </c>
      <c r="D1007" s="240" t="s">
        <v>142</v>
      </c>
      <c r="E1007" s="104" t="s">
        <v>168</v>
      </c>
      <c r="F1007" s="442" t="s">
        <v>61</v>
      </c>
      <c r="G1007" s="52" t="s">
        <v>170</v>
      </c>
      <c r="H1007" s="241" t="s">
        <v>171</v>
      </c>
      <c r="I1007" s="53" t="s">
        <v>61</v>
      </c>
      <c r="J1007" s="81" t="s">
        <v>172</v>
      </c>
      <c r="K1007" s="81" t="s">
        <v>61</v>
      </c>
      <c r="L1007" s="81" t="s">
        <v>61</v>
      </c>
      <c r="M1007" s="81" t="s">
        <v>61</v>
      </c>
      <c r="N1007" s="81" t="s">
        <v>61</v>
      </c>
      <c r="O1007" s="81" t="s">
        <v>61</v>
      </c>
      <c r="P1007" s="836" t="s">
        <v>61</v>
      </c>
      <c r="Q1007" s="81" t="s">
        <v>61</v>
      </c>
      <c r="R1007" s="82" t="s">
        <v>61</v>
      </c>
      <c r="S1007" s="235" t="s">
        <v>61</v>
      </c>
      <c r="T1007" s="644" t="s">
        <v>61</v>
      </c>
      <c r="U1007" s="235" t="s">
        <v>61</v>
      </c>
      <c r="V1007" s="644" t="s">
        <v>61</v>
      </c>
      <c r="W1007" s="784" t="s">
        <v>61</v>
      </c>
      <c r="X1007" s="120" t="s">
        <v>61</v>
      </c>
      <c r="Y1007" s="784" t="s">
        <v>61</v>
      </c>
      <c r="Z1007" s="120" t="s">
        <v>61</v>
      </c>
      <c r="AA1007" s="784" t="s">
        <v>61</v>
      </c>
      <c r="AB1007" s="568" t="s">
        <v>61</v>
      </c>
      <c r="AC1007" t="s">
        <v>61</v>
      </c>
      <c r="AD1007" s="81"/>
      <c r="AE1007" s="82"/>
      <c r="AF1007" s="58" t="s">
        <v>61</v>
      </c>
      <c r="AG1007" s="82" t="s">
        <v>61</v>
      </c>
      <c r="AH1007" s="58">
        <v>2019</v>
      </c>
      <c r="AI1007" s="58"/>
      <c r="AJ1007" s="58"/>
      <c r="AK1007" s="241" t="s">
        <v>150</v>
      </c>
      <c r="AM1007" s="1">
        <f>VLOOKUP(A1007,'CH1 graphs'!$G$1:$H$49,2,FALSE)</f>
        <v>1</v>
      </c>
    </row>
    <row r="1008" spans="1:45" hidden="1">
      <c r="A1008" s="52" t="s">
        <v>40</v>
      </c>
      <c r="B1008" s="58" t="s">
        <v>180</v>
      </c>
      <c r="C1008" s="51">
        <v>2020</v>
      </c>
      <c r="D1008" s="240" t="s">
        <v>142</v>
      </c>
      <c r="E1008" s="52" t="s">
        <v>142</v>
      </c>
      <c r="F1008" s="442" t="s">
        <v>142</v>
      </c>
      <c r="G1008" s="52" t="s">
        <v>143</v>
      </c>
      <c r="H1008" s="241" t="s">
        <v>144</v>
      </c>
      <c r="I1008" s="53" t="s">
        <v>145</v>
      </c>
      <c r="J1008" s="52"/>
      <c r="K1008" s="52"/>
      <c r="L1008" s="158">
        <v>43770</v>
      </c>
      <c r="M1008" s="73">
        <v>58005000</v>
      </c>
      <c r="N1008" s="59">
        <v>4839520</v>
      </c>
      <c r="O1008" s="61">
        <v>8.3432807516593391E-2</v>
      </c>
      <c r="P1008" s="241" t="s">
        <v>671</v>
      </c>
      <c r="Q1008" s="73">
        <v>985278</v>
      </c>
      <c r="R1008" s="63">
        <f>Q1008/N1008</f>
        <v>0.20359002545707011</v>
      </c>
      <c r="S1008" s="73">
        <v>2198685</v>
      </c>
      <c r="T1008" s="63">
        <v>0.45431881674215624</v>
      </c>
      <c r="U1008" s="73">
        <v>1655557</v>
      </c>
      <c r="V1008" s="63">
        <v>0.34</v>
      </c>
      <c r="W1008" s="77">
        <v>760566</v>
      </c>
      <c r="X1008" s="133">
        <f>W1008/N1008</f>
        <v>0.157157321387245</v>
      </c>
      <c r="Y1008" s="77">
        <v>224712</v>
      </c>
      <c r="Z1008" s="133">
        <f>Y1008/N1008</f>
        <v>4.6432704069825109E-2</v>
      </c>
      <c r="AA1008" s="77">
        <v>0</v>
      </c>
      <c r="AB1008" s="133">
        <v>0</v>
      </c>
      <c r="AC1008" t="s">
        <v>185</v>
      </c>
      <c r="AD1008" s="442"/>
      <c r="AE1008" s="241"/>
      <c r="AF1008" s="58" t="s">
        <v>149</v>
      </c>
      <c r="AG1008" s="58"/>
      <c r="AH1008" s="58">
        <v>2021</v>
      </c>
      <c r="AI1008" s="58"/>
      <c r="AJ1008" s="58"/>
      <c r="AK1008" s="241" t="s">
        <v>150</v>
      </c>
      <c r="AM1008" s="1">
        <f>VLOOKUP(A1008,'CH1 graphs'!$G$1:$H$49,2,FALSE)</f>
        <v>1</v>
      </c>
    </row>
    <row r="1009" spans="1:45" hidden="1">
      <c r="A1009" s="52" t="s">
        <v>40</v>
      </c>
      <c r="B1009" s="58" t="s">
        <v>180</v>
      </c>
      <c r="C1009" s="51">
        <v>2021</v>
      </c>
      <c r="D1009" s="240" t="s">
        <v>142</v>
      </c>
      <c r="E1009" s="52" t="s">
        <v>142</v>
      </c>
      <c r="F1009" s="442" t="s">
        <v>168</v>
      </c>
      <c r="G1009" s="52" t="s">
        <v>204</v>
      </c>
      <c r="H1009" s="241" t="s">
        <v>261</v>
      </c>
      <c r="I1009" s="53" t="s">
        <v>145</v>
      </c>
      <c r="J1009" s="52"/>
      <c r="K1009" s="52"/>
      <c r="L1009" s="158">
        <v>44531</v>
      </c>
      <c r="M1009" s="73">
        <v>57637628</v>
      </c>
      <c r="N1009" s="60">
        <v>3404354</v>
      </c>
      <c r="O1009" s="61">
        <v>5.9064783165608412E-2</v>
      </c>
      <c r="P1009" s="241" t="s">
        <v>672</v>
      </c>
      <c r="Q1009" s="73">
        <v>437243</v>
      </c>
      <c r="R1009" s="63">
        <v>0.13</v>
      </c>
      <c r="S1009" s="73">
        <v>2182031</v>
      </c>
      <c r="T1009" s="63">
        <v>0.64095302662414078</v>
      </c>
      <c r="U1009" s="73">
        <v>785080</v>
      </c>
      <c r="V1009" s="63">
        <v>0.23</v>
      </c>
      <c r="W1009" s="77">
        <v>415463</v>
      </c>
      <c r="X1009" s="133">
        <v>0.12</v>
      </c>
      <c r="Y1009" s="77">
        <v>21780</v>
      </c>
      <c r="Z1009" s="133">
        <v>0.01</v>
      </c>
      <c r="AA1009" s="77">
        <v>0</v>
      </c>
      <c r="AB1009" s="133">
        <v>0</v>
      </c>
      <c r="AC1009" t="s">
        <v>185</v>
      </c>
      <c r="AD1009" s="442"/>
      <c r="AE1009" s="241"/>
      <c r="AF1009" s="58" t="s">
        <v>149</v>
      </c>
      <c r="AG1009" s="58"/>
      <c r="AH1009" s="58">
        <v>2022</v>
      </c>
      <c r="AI1009" s="58"/>
      <c r="AJ1009" s="58" t="s">
        <v>673</v>
      </c>
      <c r="AK1009" s="241" t="s">
        <v>150</v>
      </c>
      <c r="AM1009" s="1">
        <f>VLOOKUP(A1009,'CH1 graphs'!$G$1:$H$49,2,FALSE)</f>
        <v>1</v>
      </c>
      <c r="AQ1009" s="42"/>
    </row>
    <row r="1010" spans="1:45" hidden="1">
      <c r="A1010" s="52" t="s">
        <v>40</v>
      </c>
      <c r="B1010" s="58" t="s">
        <v>180</v>
      </c>
      <c r="C1010" s="51">
        <v>2022</v>
      </c>
      <c r="D1010" s="240" t="s">
        <v>142</v>
      </c>
      <c r="E1010" s="52" t="s">
        <v>142</v>
      </c>
      <c r="F1010" s="442" t="s">
        <v>142</v>
      </c>
      <c r="G1010" s="52" t="s">
        <v>204</v>
      </c>
      <c r="H1010" s="241" t="s">
        <v>261</v>
      </c>
      <c r="I1010" s="53" t="s">
        <v>145</v>
      </c>
      <c r="J1010" s="73"/>
      <c r="K1010" s="650" t="s">
        <v>674</v>
      </c>
      <c r="L1010" s="158">
        <v>44835</v>
      </c>
      <c r="M1010" s="73">
        <v>61741120</v>
      </c>
      <c r="N1010" s="60">
        <v>10506240</v>
      </c>
      <c r="O1010" s="61">
        <v>0.17016600929817924</v>
      </c>
      <c r="P1010" s="241" t="s">
        <v>624</v>
      </c>
      <c r="Q1010" s="73">
        <v>1110784</v>
      </c>
      <c r="R1010" s="63">
        <v>0.1</v>
      </c>
      <c r="S1010" s="73">
        <v>6101343</v>
      </c>
      <c r="T1010" s="63">
        <v>0.58073516310307016</v>
      </c>
      <c r="U1010" s="73">
        <v>3294113</v>
      </c>
      <c r="V1010" s="63">
        <v>0.31</v>
      </c>
      <c r="W1010" s="77">
        <v>1092754</v>
      </c>
      <c r="X1010" s="133">
        <v>0.1</v>
      </c>
      <c r="Y1010" s="77">
        <v>18030</v>
      </c>
      <c r="Z1010" s="133">
        <v>0</v>
      </c>
      <c r="AA1010" s="77">
        <v>0</v>
      </c>
      <c r="AB1010" s="133">
        <v>0</v>
      </c>
      <c r="AC1010" t="s">
        <v>185</v>
      </c>
      <c r="AD1010" s="442"/>
      <c r="AE1010" s="241"/>
      <c r="AF1010" s="58" t="s">
        <v>149</v>
      </c>
      <c r="AH1010" s="58">
        <v>2023</v>
      </c>
      <c r="AI1010" s="58"/>
      <c r="AJ1010" s="58"/>
      <c r="AK1010" s="241" t="s">
        <v>150</v>
      </c>
      <c r="AM1010" s="1">
        <f>VLOOKUP(A1010,'CH1 graphs'!$G$1:$H$49,2,FALSE)</f>
        <v>1</v>
      </c>
      <c r="AP1010" s="330">
        <f>Q1010-Q1009</f>
        <v>673541</v>
      </c>
      <c r="AQ1010" s="42">
        <f>(Q1010-Q1009)/Q1009</f>
        <v>1.540427176650055</v>
      </c>
      <c r="AR1010">
        <f>Y1010-Y1009</f>
        <v>-3750</v>
      </c>
      <c r="AS1010" s="1">
        <f>AR1010/Y1009</f>
        <v>-0.17217630853994489</v>
      </c>
    </row>
    <row r="1011" spans="1:45" s="11" customFormat="1" hidden="1">
      <c r="A1011" s="96" t="s">
        <v>40</v>
      </c>
      <c r="B1011" s="95" t="s">
        <v>180</v>
      </c>
      <c r="C1011" s="47">
        <v>2023</v>
      </c>
      <c r="D1011" s="867" t="s">
        <v>142</v>
      </c>
      <c r="E1011" s="197" t="s">
        <v>142</v>
      </c>
      <c r="F1011" s="671" t="s">
        <v>163</v>
      </c>
      <c r="G1011" s="96" t="s">
        <v>143</v>
      </c>
      <c r="H1011" s="868" t="s">
        <v>263</v>
      </c>
      <c r="I1011" s="55" t="s">
        <v>145</v>
      </c>
      <c r="J1011" s="419"/>
      <c r="K1011" s="687" t="s">
        <v>674</v>
      </c>
      <c r="L1011" s="108">
        <v>44835</v>
      </c>
      <c r="M1011" s="419">
        <v>61741120</v>
      </c>
      <c r="N1011" s="419">
        <v>10506240</v>
      </c>
      <c r="O1011" s="97">
        <v>0.17016600929817924</v>
      </c>
      <c r="P1011" s="868" t="s">
        <v>624</v>
      </c>
      <c r="Q1011" s="419">
        <v>1110784</v>
      </c>
      <c r="R1011" s="148">
        <v>0.1</v>
      </c>
      <c r="S1011" s="419">
        <v>6101343</v>
      </c>
      <c r="T1011" s="148">
        <v>0.58073516310307016</v>
      </c>
      <c r="U1011" s="419">
        <v>3294113</v>
      </c>
      <c r="V1011" s="148">
        <v>0.31</v>
      </c>
      <c r="W1011" s="694">
        <v>1092754</v>
      </c>
      <c r="X1011" s="674">
        <v>0.1</v>
      </c>
      <c r="Y1011" s="694">
        <v>18030</v>
      </c>
      <c r="Z1011" s="674">
        <v>0</v>
      </c>
      <c r="AA1011" s="694">
        <v>0</v>
      </c>
      <c r="AB1011" s="674">
        <v>0</v>
      </c>
      <c r="AC1011" s="11" t="s">
        <v>185</v>
      </c>
      <c r="AD1011" s="671"/>
      <c r="AE1011" s="868"/>
      <c r="AF1011" s="95" t="s">
        <v>149</v>
      </c>
      <c r="AG1011" s="12"/>
      <c r="AH1011" s="95">
        <v>2023</v>
      </c>
      <c r="AI1011" s="95"/>
      <c r="AJ1011" s="95"/>
      <c r="AK1011" s="868" t="s">
        <v>165</v>
      </c>
      <c r="AL1011" s="12"/>
      <c r="AM1011" s="12">
        <f>VLOOKUP(A1011,'CH1 graphs'!$G$1:$H$49,2,FALSE)</f>
        <v>1</v>
      </c>
      <c r="AN1011" s="12"/>
      <c r="AO1011" s="12"/>
      <c r="AQ1011" s="12"/>
      <c r="AS1011" s="12"/>
    </row>
    <row r="1012" spans="1:45" hidden="1">
      <c r="A1012" t="s">
        <v>675</v>
      </c>
      <c r="B1012" s="1" t="s">
        <v>141</v>
      </c>
      <c r="C1012" s="5">
        <v>2016</v>
      </c>
      <c r="D1012" s="240" t="s">
        <v>168</v>
      </c>
      <c r="E1012" s="52" t="s">
        <v>61</v>
      </c>
      <c r="F1012" s="442" t="s">
        <v>61</v>
      </c>
      <c r="G1012" s="52" t="s">
        <v>61</v>
      </c>
      <c r="H1012" s="241" t="s">
        <v>169</v>
      </c>
      <c r="I1012" s="53" t="s">
        <v>61</v>
      </c>
      <c r="J1012" s="52" t="s">
        <v>61</v>
      </c>
      <c r="K1012" s="52" t="s">
        <v>61</v>
      </c>
      <c r="L1012" s="52" t="s">
        <v>61</v>
      </c>
      <c r="M1012" s="451" t="s">
        <v>61</v>
      </c>
      <c r="N1012" s="52" t="s">
        <v>61</v>
      </c>
      <c r="O1012" s="103" t="s">
        <v>61</v>
      </c>
      <c r="P1012" s="241" t="s">
        <v>61</v>
      </c>
      <c r="Q1012" s="451" t="s">
        <v>61</v>
      </c>
      <c r="R1012" s="58" t="s">
        <v>61</v>
      </c>
      <c r="S1012" s="52" t="s">
        <v>61</v>
      </c>
      <c r="T1012" s="58" t="s">
        <v>61</v>
      </c>
      <c r="U1012" s="52" t="s">
        <v>61</v>
      </c>
      <c r="V1012" s="58" t="s">
        <v>61</v>
      </c>
      <c r="W1012" s="77" t="s">
        <v>61</v>
      </c>
      <c r="X1012" s="133" t="s">
        <v>61</v>
      </c>
      <c r="Y1012" s="77" t="s">
        <v>61</v>
      </c>
      <c r="Z1012" s="133" t="s">
        <v>61</v>
      </c>
      <c r="AA1012" s="77" t="s">
        <v>61</v>
      </c>
      <c r="AB1012" s="133" t="s">
        <v>61</v>
      </c>
      <c r="AC1012" t="s">
        <v>61</v>
      </c>
      <c r="AD1012" s="52"/>
      <c r="AE1012" s="58"/>
      <c r="AF1012" s="58" t="s">
        <v>61</v>
      </c>
      <c r="AG1012" s="58" t="s">
        <v>61</v>
      </c>
      <c r="AH1012" s="1">
        <v>2017</v>
      </c>
      <c r="AK1012" s="241" t="s">
        <v>150</v>
      </c>
    </row>
    <row r="1013" spans="1:45" hidden="1">
      <c r="A1013" t="s">
        <v>675</v>
      </c>
      <c r="B1013" s="1" t="s">
        <v>141</v>
      </c>
      <c r="C1013" s="5">
        <v>2017</v>
      </c>
      <c r="D1013" s="240" t="s">
        <v>168</v>
      </c>
      <c r="E1013" s="52" t="s">
        <v>61</v>
      </c>
      <c r="F1013" s="442" t="s">
        <v>61</v>
      </c>
      <c r="G1013" s="52" t="s">
        <v>61</v>
      </c>
      <c r="H1013" s="241" t="s">
        <v>169</v>
      </c>
      <c r="I1013" s="53" t="s">
        <v>61</v>
      </c>
      <c r="J1013" s="52" t="s">
        <v>61</v>
      </c>
      <c r="K1013" s="52" t="s">
        <v>61</v>
      </c>
      <c r="L1013" s="52" t="s">
        <v>61</v>
      </c>
      <c r="M1013" s="451" t="s">
        <v>61</v>
      </c>
      <c r="N1013" s="52" t="s">
        <v>61</v>
      </c>
      <c r="O1013" s="103" t="s">
        <v>61</v>
      </c>
      <c r="P1013" s="241" t="s">
        <v>61</v>
      </c>
      <c r="Q1013" s="451" t="s">
        <v>61</v>
      </c>
      <c r="R1013" s="58" t="s">
        <v>61</v>
      </c>
      <c r="S1013" s="52" t="s">
        <v>61</v>
      </c>
      <c r="T1013" s="58" t="s">
        <v>61</v>
      </c>
      <c r="U1013" s="52" t="s">
        <v>61</v>
      </c>
      <c r="V1013" s="58" t="s">
        <v>61</v>
      </c>
      <c r="W1013" s="77" t="s">
        <v>61</v>
      </c>
      <c r="X1013" s="133" t="s">
        <v>61</v>
      </c>
      <c r="Y1013" s="77" t="s">
        <v>61</v>
      </c>
      <c r="Z1013" s="133" t="s">
        <v>61</v>
      </c>
      <c r="AA1013" s="77" t="s">
        <v>61</v>
      </c>
      <c r="AB1013" s="133" t="s">
        <v>61</v>
      </c>
      <c r="AC1013" t="s">
        <v>61</v>
      </c>
      <c r="AD1013" s="52"/>
      <c r="AE1013" s="58"/>
      <c r="AF1013" s="58" t="s">
        <v>61</v>
      </c>
      <c r="AG1013" s="58" t="s">
        <v>61</v>
      </c>
      <c r="AH1013" s="1">
        <v>2018</v>
      </c>
      <c r="AK1013" s="241" t="s">
        <v>150</v>
      </c>
    </row>
    <row r="1014" spans="1:45" hidden="1">
      <c r="A1014" t="s">
        <v>675</v>
      </c>
      <c r="B1014" s="1" t="s">
        <v>141</v>
      </c>
      <c r="C1014" s="5">
        <v>2018</v>
      </c>
      <c r="D1014" s="240" t="s">
        <v>168</v>
      </c>
      <c r="E1014" s="52" t="s">
        <v>61</v>
      </c>
      <c r="F1014" s="442" t="s">
        <v>61</v>
      </c>
      <c r="G1014" s="52" t="s">
        <v>61</v>
      </c>
      <c r="H1014" s="241" t="s">
        <v>169</v>
      </c>
      <c r="I1014" s="53" t="s">
        <v>61</v>
      </c>
      <c r="J1014" s="52" t="s">
        <v>61</v>
      </c>
      <c r="K1014" s="52" t="s">
        <v>61</v>
      </c>
      <c r="L1014" s="52" t="s">
        <v>61</v>
      </c>
      <c r="M1014" s="451" t="s">
        <v>61</v>
      </c>
      <c r="N1014" s="52" t="s">
        <v>61</v>
      </c>
      <c r="O1014" s="103" t="s">
        <v>61</v>
      </c>
      <c r="P1014" s="241" t="s">
        <v>61</v>
      </c>
      <c r="Q1014" s="451" t="s">
        <v>61</v>
      </c>
      <c r="R1014" s="58" t="s">
        <v>61</v>
      </c>
      <c r="S1014" s="52" t="s">
        <v>61</v>
      </c>
      <c r="T1014" s="58" t="s">
        <v>61</v>
      </c>
      <c r="U1014" s="52" t="s">
        <v>61</v>
      </c>
      <c r="V1014" s="58" t="s">
        <v>61</v>
      </c>
      <c r="W1014" s="77" t="s">
        <v>61</v>
      </c>
      <c r="X1014" s="133" t="s">
        <v>61</v>
      </c>
      <c r="Y1014" s="77" t="s">
        <v>61</v>
      </c>
      <c r="Z1014" s="133" t="s">
        <v>61</v>
      </c>
      <c r="AA1014" s="77" t="s">
        <v>61</v>
      </c>
      <c r="AB1014" s="133" t="s">
        <v>61</v>
      </c>
      <c r="AC1014" t="s">
        <v>61</v>
      </c>
      <c r="AD1014" s="52"/>
      <c r="AE1014" s="58"/>
      <c r="AF1014" s="58" t="s">
        <v>61</v>
      </c>
      <c r="AG1014" s="58" t="s">
        <v>61</v>
      </c>
      <c r="AH1014" s="1">
        <v>2019</v>
      </c>
      <c r="AK1014" s="241" t="s">
        <v>150</v>
      </c>
    </row>
    <row r="1015" spans="1:45" hidden="1">
      <c r="A1015" t="s">
        <v>675</v>
      </c>
      <c r="B1015" s="1" t="s">
        <v>141</v>
      </c>
      <c r="C1015" s="5">
        <v>2019</v>
      </c>
      <c r="D1015" s="240" t="s">
        <v>168</v>
      </c>
      <c r="E1015" s="52" t="s">
        <v>61</v>
      </c>
      <c r="F1015" s="442" t="s">
        <v>61</v>
      </c>
      <c r="G1015" s="52" t="s">
        <v>61</v>
      </c>
      <c r="H1015" s="241" t="s">
        <v>169</v>
      </c>
      <c r="I1015" s="53" t="s">
        <v>61</v>
      </c>
      <c r="J1015" s="52" t="s">
        <v>61</v>
      </c>
      <c r="K1015" s="52" t="s">
        <v>61</v>
      </c>
      <c r="L1015" s="52" t="s">
        <v>61</v>
      </c>
      <c r="M1015" s="451" t="s">
        <v>61</v>
      </c>
      <c r="N1015" s="52" t="s">
        <v>61</v>
      </c>
      <c r="O1015" s="103" t="s">
        <v>61</v>
      </c>
      <c r="P1015" s="241" t="s">
        <v>61</v>
      </c>
      <c r="Q1015" s="451" t="s">
        <v>61</v>
      </c>
      <c r="R1015" s="58" t="s">
        <v>61</v>
      </c>
      <c r="S1015" s="52" t="s">
        <v>61</v>
      </c>
      <c r="T1015" s="58" t="s">
        <v>61</v>
      </c>
      <c r="U1015" s="52" t="s">
        <v>61</v>
      </c>
      <c r="V1015" s="58" t="s">
        <v>61</v>
      </c>
      <c r="W1015" s="77" t="s">
        <v>61</v>
      </c>
      <c r="X1015" s="133" t="s">
        <v>61</v>
      </c>
      <c r="Y1015" s="77" t="s">
        <v>61</v>
      </c>
      <c r="Z1015" s="133" t="s">
        <v>61</v>
      </c>
      <c r="AA1015" s="77" t="s">
        <v>61</v>
      </c>
      <c r="AB1015" s="133" t="s">
        <v>61</v>
      </c>
      <c r="AC1015" t="s">
        <v>61</v>
      </c>
      <c r="AD1015" s="52"/>
      <c r="AE1015" s="58"/>
      <c r="AF1015" s="58" t="s">
        <v>61</v>
      </c>
      <c r="AG1015" s="58" t="s">
        <v>61</v>
      </c>
      <c r="AH1015" s="1">
        <v>2020</v>
      </c>
      <c r="AK1015" s="241" t="s">
        <v>150</v>
      </c>
    </row>
    <row r="1016" spans="1:45" hidden="1">
      <c r="A1016" t="s">
        <v>675</v>
      </c>
      <c r="B1016" s="1" t="s">
        <v>141</v>
      </c>
      <c r="C1016" s="5">
        <v>2020</v>
      </c>
      <c r="D1016" s="240" t="s">
        <v>168</v>
      </c>
      <c r="E1016" s="52" t="s">
        <v>61</v>
      </c>
      <c r="F1016" s="442" t="s">
        <v>61</v>
      </c>
      <c r="G1016" s="52" t="s">
        <v>61</v>
      </c>
      <c r="H1016" s="241" t="s">
        <v>169</v>
      </c>
      <c r="I1016" s="53" t="s">
        <v>61</v>
      </c>
      <c r="J1016" s="52" t="s">
        <v>61</v>
      </c>
      <c r="K1016" s="52" t="s">
        <v>61</v>
      </c>
      <c r="L1016" s="52" t="s">
        <v>61</v>
      </c>
      <c r="M1016" s="451" t="s">
        <v>61</v>
      </c>
      <c r="N1016" s="52" t="s">
        <v>61</v>
      </c>
      <c r="O1016" s="103" t="s">
        <v>61</v>
      </c>
      <c r="P1016" s="241" t="s">
        <v>61</v>
      </c>
      <c r="Q1016" s="451" t="s">
        <v>61</v>
      </c>
      <c r="R1016" s="58" t="s">
        <v>61</v>
      </c>
      <c r="S1016" s="52" t="s">
        <v>61</v>
      </c>
      <c r="T1016" s="58" t="s">
        <v>61</v>
      </c>
      <c r="U1016" s="52" t="s">
        <v>61</v>
      </c>
      <c r="V1016" s="58" t="s">
        <v>61</v>
      </c>
      <c r="W1016" s="77" t="s">
        <v>61</v>
      </c>
      <c r="X1016" s="133" t="s">
        <v>61</v>
      </c>
      <c r="Y1016" s="77" t="s">
        <v>61</v>
      </c>
      <c r="Z1016" s="133" t="s">
        <v>61</v>
      </c>
      <c r="AA1016" s="77" t="s">
        <v>61</v>
      </c>
      <c r="AB1016" s="133" t="s">
        <v>61</v>
      </c>
      <c r="AC1016" t="s">
        <v>61</v>
      </c>
      <c r="AD1016" s="52"/>
      <c r="AE1016" s="58"/>
      <c r="AF1016" s="58" t="s">
        <v>61</v>
      </c>
      <c r="AG1016" s="58" t="s">
        <v>61</v>
      </c>
      <c r="AH1016" s="1">
        <v>2021</v>
      </c>
      <c r="AK1016" s="241" t="s">
        <v>150</v>
      </c>
    </row>
    <row r="1017" spans="1:45" hidden="1">
      <c r="A1017" t="s">
        <v>675</v>
      </c>
      <c r="B1017" s="1" t="s">
        <v>141</v>
      </c>
      <c r="C1017" s="5">
        <v>2021</v>
      </c>
      <c r="D1017" s="240" t="s">
        <v>168</v>
      </c>
      <c r="E1017" s="52" t="s">
        <v>61</v>
      </c>
      <c r="F1017" s="442" t="s">
        <v>61</v>
      </c>
      <c r="G1017" s="52" t="s">
        <v>61</v>
      </c>
      <c r="H1017" s="241" t="s">
        <v>169</v>
      </c>
      <c r="I1017" s="53" t="s">
        <v>61</v>
      </c>
      <c r="J1017" s="52" t="s">
        <v>61</v>
      </c>
      <c r="K1017" s="52" t="s">
        <v>61</v>
      </c>
      <c r="L1017" s="52" t="s">
        <v>61</v>
      </c>
      <c r="M1017" s="451" t="s">
        <v>61</v>
      </c>
      <c r="N1017" s="52" t="s">
        <v>61</v>
      </c>
      <c r="O1017" s="103" t="s">
        <v>61</v>
      </c>
      <c r="P1017" s="241" t="s">
        <v>61</v>
      </c>
      <c r="Q1017" s="451" t="s">
        <v>61</v>
      </c>
      <c r="R1017" s="58" t="s">
        <v>61</v>
      </c>
      <c r="S1017" s="52" t="s">
        <v>61</v>
      </c>
      <c r="T1017" s="58" t="s">
        <v>61</v>
      </c>
      <c r="U1017" s="52" t="s">
        <v>61</v>
      </c>
      <c r="V1017" s="58" t="s">
        <v>61</v>
      </c>
      <c r="W1017" s="77" t="s">
        <v>61</v>
      </c>
      <c r="X1017" s="133" t="s">
        <v>61</v>
      </c>
      <c r="Y1017" s="77" t="s">
        <v>61</v>
      </c>
      <c r="Z1017" s="133" t="s">
        <v>61</v>
      </c>
      <c r="AA1017" s="77" t="s">
        <v>61</v>
      </c>
      <c r="AB1017" s="133" t="s">
        <v>61</v>
      </c>
      <c r="AC1017" t="s">
        <v>61</v>
      </c>
      <c r="AD1017" s="52"/>
      <c r="AE1017" s="58"/>
      <c r="AF1017" s="58" t="s">
        <v>61</v>
      </c>
      <c r="AG1017" s="58" t="s">
        <v>61</v>
      </c>
      <c r="AH1017" s="1">
        <v>2022</v>
      </c>
      <c r="AK1017" s="241" t="s">
        <v>150</v>
      </c>
    </row>
    <row r="1018" spans="1:45" s="11" customFormat="1" hidden="1">
      <c r="A1018" s="11" t="s">
        <v>675</v>
      </c>
      <c r="B1018" s="12" t="s">
        <v>141</v>
      </c>
      <c r="C1018" s="4">
        <v>2022</v>
      </c>
      <c r="D1018" s="867" t="s">
        <v>168</v>
      </c>
      <c r="E1018" s="96" t="s">
        <v>61</v>
      </c>
      <c r="F1018" s="671" t="s">
        <v>61</v>
      </c>
      <c r="G1018" s="96" t="s">
        <v>61</v>
      </c>
      <c r="H1018" s="868" t="s">
        <v>169</v>
      </c>
      <c r="I1018" s="55" t="s">
        <v>61</v>
      </c>
      <c r="J1018" s="96" t="s">
        <v>61</v>
      </c>
      <c r="K1018" s="96" t="s">
        <v>61</v>
      </c>
      <c r="L1018" s="96" t="s">
        <v>61</v>
      </c>
      <c r="M1018" s="869" t="s">
        <v>61</v>
      </c>
      <c r="N1018" s="96" t="s">
        <v>61</v>
      </c>
      <c r="O1018" s="870" t="s">
        <v>61</v>
      </c>
      <c r="P1018" s="868" t="s">
        <v>61</v>
      </c>
      <c r="Q1018" s="869" t="s">
        <v>61</v>
      </c>
      <c r="R1018" s="95" t="s">
        <v>61</v>
      </c>
      <c r="S1018" s="96" t="s">
        <v>61</v>
      </c>
      <c r="T1018" s="95" t="s">
        <v>61</v>
      </c>
      <c r="U1018" s="96" t="s">
        <v>61</v>
      </c>
      <c r="V1018" s="95" t="s">
        <v>61</v>
      </c>
      <c r="W1018" s="694" t="s">
        <v>61</v>
      </c>
      <c r="X1018" s="674" t="s">
        <v>61</v>
      </c>
      <c r="Y1018" s="694" t="s">
        <v>61</v>
      </c>
      <c r="Z1018" s="674" t="s">
        <v>61</v>
      </c>
      <c r="AA1018" s="694" t="s">
        <v>61</v>
      </c>
      <c r="AB1018" s="674" t="s">
        <v>61</v>
      </c>
      <c r="AC1018" s="11" t="s">
        <v>61</v>
      </c>
      <c r="AD1018" s="96"/>
      <c r="AE1018" s="95"/>
      <c r="AF1018" s="95" t="s">
        <v>61</v>
      </c>
      <c r="AG1018" s="95" t="s">
        <v>61</v>
      </c>
      <c r="AH1018" s="12">
        <v>2023</v>
      </c>
      <c r="AI1018" s="95"/>
      <c r="AJ1018" s="95"/>
      <c r="AK1018" s="868" t="s">
        <v>150</v>
      </c>
      <c r="AL1018" s="12"/>
      <c r="AM1018" s="12"/>
      <c r="AN1018" s="12"/>
      <c r="AO1018" s="12"/>
      <c r="AQ1018" s="12"/>
      <c r="AS1018" s="12"/>
    </row>
    <row r="1019" spans="1:45" hidden="1">
      <c r="A1019" s="52" t="s">
        <v>676</v>
      </c>
      <c r="B1019" s="58" t="s">
        <v>141</v>
      </c>
      <c r="C1019" s="51">
        <v>2016</v>
      </c>
      <c r="D1019" s="240" t="s">
        <v>142</v>
      </c>
      <c r="E1019" s="104" t="s">
        <v>168</v>
      </c>
      <c r="F1019" s="442" t="s">
        <v>61</v>
      </c>
      <c r="G1019" s="52" t="s">
        <v>187</v>
      </c>
      <c r="H1019" s="241" t="s">
        <v>182</v>
      </c>
      <c r="I1019" s="53" t="s">
        <v>61</v>
      </c>
      <c r="J1019" s="81" t="s">
        <v>172</v>
      </c>
      <c r="K1019" s="81" t="s">
        <v>61</v>
      </c>
      <c r="L1019" s="81" t="s">
        <v>61</v>
      </c>
      <c r="M1019" s="81" t="s">
        <v>61</v>
      </c>
      <c r="N1019" s="81" t="s">
        <v>61</v>
      </c>
      <c r="O1019" s="81" t="s">
        <v>61</v>
      </c>
      <c r="P1019" s="836" t="s">
        <v>61</v>
      </c>
      <c r="Q1019" s="81" t="s">
        <v>61</v>
      </c>
      <c r="R1019" s="82" t="s">
        <v>61</v>
      </c>
      <c r="S1019" s="235" t="s">
        <v>61</v>
      </c>
      <c r="T1019" s="644" t="s">
        <v>61</v>
      </c>
      <c r="U1019" s="235" t="s">
        <v>61</v>
      </c>
      <c r="V1019" s="644" t="s">
        <v>61</v>
      </c>
      <c r="W1019" s="784" t="s">
        <v>61</v>
      </c>
      <c r="X1019" s="120" t="s">
        <v>61</v>
      </c>
      <c r="Y1019" s="784" t="s">
        <v>61</v>
      </c>
      <c r="Z1019" s="120" t="s">
        <v>61</v>
      </c>
      <c r="AA1019" s="784" t="s">
        <v>61</v>
      </c>
      <c r="AB1019" s="568" t="s">
        <v>61</v>
      </c>
      <c r="AC1019" t="s">
        <v>61</v>
      </c>
      <c r="AD1019" s="81"/>
      <c r="AE1019" s="82"/>
      <c r="AF1019" s="58" t="s">
        <v>61</v>
      </c>
      <c r="AG1019" s="82" t="s">
        <v>61</v>
      </c>
      <c r="AH1019" s="863">
        <v>2017</v>
      </c>
      <c r="AI1019" s="58"/>
      <c r="AJ1019" s="58"/>
      <c r="AK1019" s="241" t="s">
        <v>150</v>
      </c>
    </row>
    <row r="1020" spans="1:45" hidden="1">
      <c r="A1020" s="52" t="s">
        <v>676</v>
      </c>
      <c r="B1020" s="58" t="s">
        <v>141</v>
      </c>
      <c r="C1020" s="51">
        <v>2017</v>
      </c>
      <c r="D1020" s="240" t="s">
        <v>168</v>
      </c>
      <c r="E1020" s="52" t="s">
        <v>61</v>
      </c>
      <c r="F1020" s="442" t="s">
        <v>61</v>
      </c>
      <c r="G1020" s="52" t="s">
        <v>61</v>
      </c>
      <c r="H1020" s="241" t="s">
        <v>169</v>
      </c>
      <c r="I1020" s="53" t="s">
        <v>61</v>
      </c>
      <c r="J1020" s="52" t="s">
        <v>61</v>
      </c>
      <c r="K1020" s="52" t="s">
        <v>61</v>
      </c>
      <c r="L1020" s="52" t="s">
        <v>61</v>
      </c>
      <c r="M1020" s="451" t="s">
        <v>61</v>
      </c>
      <c r="N1020" s="52" t="s">
        <v>61</v>
      </c>
      <c r="O1020" s="103" t="s">
        <v>61</v>
      </c>
      <c r="P1020" s="241" t="s">
        <v>61</v>
      </c>
      <c r="Q1020" s="451" t="s">
        <v>61</v>
      </c>
      <c r="R1020" s="58" t="s">
        <v>61</v>
      </c>
      <c r="S1020" s="52" t="s">
        <v>61</v>
      </c>
      <c r="T1020" s="58" t="s">
        <v>61</v>
      </c>
      <c r="U1020" s="52" t="s">
        <v>61</v>
      </c>
      <c r="V1020" s="58" t="s">
        <v>61</v>
      </c>
      <c r="W1020" s="77" t="s">
        <v>61</v>
      </c>
      <c r="X1020" s="133" t="s">
        <v>61</v>
      </c>
      <c r="Y1020" s="77" t="s">
        <v>61</v>
      </c>
      <c r="Z1020" s="133" t="s">
        <v>61</v>
      </c>
      <c r="AA1020" s="77" t="s">
        <v>61</v>
      </c>
      <c r="AB1020" s="133" t="s">
        <v>61</v>
      </c>
      <c r="AC1020" t="s">
        <v>61</v>
      </c>
      <c r="AD1020" s="52"/>
      <c r="AE1020" s="58"/>
      <c r="AF1020" s="58" t="s">
        <v>61</v>
      </c>
      <c r="AG1020" s="58" t="s">
        <v>61</v>
      </c>
      <c r="AH1020" s="58">
        <v>2018</v>
      </c>
      <c r="AI1020" s="58"/>
      <c r="AJ1020" s="58"/>
      <c r="AK1020" s="241" t="s">
        <v>150</v>
      </c>
    </row>
    <row r="1021" spans="1:45" hidden="1">
      <c r="A1021" s="52" t="s">
        <v>676</v>
      </c>
      <c r="B1021" s="58" t="s">
        <v>141</v>
      </c>
      <c r="C1021" s="51">
        <v>2018</v>
      </c>
      <c r="D1021" s="240" t="s">
        <v>168</v>
      </c>
      <c r="E1021" s="52" t="s">
        <v>61</v>
      </c>
      <c r="F1021" s="442" t="s">
        <v>61</v>
      </c>
      <c r="G1021" s="52" t="s">
        <v>61</v>
      </c>
      <c r="H1021" s="241" t="s">
        <v>169</v>
      </c>
      <c r="I1021" s="53" t="s">
        <v>61</v>
      </c>
      <c r="J1021" s="52" t="s">
        <v>61</v>
      </c>
      <c r="K1021" s="52" t="s">
        <v>61</v>
      </c>
      <c r="L1021" s="52" t="s">
        <v>61</v>
      </c>
      <c r="M1021" s="451" t="s">
        <v>61</v>
      </c>
      <c r="N1021" s="52" t="s">
        <v>61</v>
      </c>
      <c r="O1021" s="103" t="s">
        <v>61</v>
      </c>
      <c r="P1021" s="241" t="s">
        <v>61</v>
      </c>
      <c r="Q1021" s="451" t="s">
        <v>61</v>
      </c>
      <c r="R1021" s="58" t="s">
        <v>61</v>
      </c>
      <c r="S1021" s="52" t="s">
        <v>61</v>
      </c>
      <c r="T1021" s="58" t="s">
        <v>61</v>
      </c>
      <c r="U1021" s="52" t="s">
        <v>61</v>
      </c>
      <c r="V1021" s="58" t="s">
        <v>61</v>
      </c>
      <c r="W1021" s="77" t="s">
        <v>61</v>
      </c>
      <c r="X1021" s="133" t="s">
        <v>61</v>
      </c>
      <c r="Y1021" s="77" t="s">
        <v>61</v>
      </c>
      <c r="Z1021" s="133" t="s">
        <v>61</v>
      </c>
      <c r="AA1021" s="77" t="s">
        <v>61</v>
      </c>
      <c r="AB1021" s="133" t="s">
        <v>61</v>
      </c>
      <c r="AC1021" t="s">
        <v>61</v>
      </c>
      <c r="AD1021" s="52"/>
      <c r="AE1021" s="58"/>
      <c r="AF1021" s="58" t="s">
        <v>61</v>
      </c>
      <c r="AG1021" s="58" t="s">
        <v>61</v>
      </c>
      <c r="AH1021" s="58">
        <v>2019</v>
      </c>
      <c r="AI1021" s="58"/>
      <c r="AJ1021" s="58"/>
      <c r="AK1021" s="241" t="s">
        <v>150</v>
      </c>
    </row>
    <row r="1022" spans="1:45" hidden="1">
      <c r="A1022" s="52" t="s">
        <v>676</v>
      </c>
      <c r="B1022" s="58" t="s">
        <v>141</v>
      </c>
      <c r="C1022" s="51">
        <v>2019</v>
      </c>
      <c r="D1022" s="240" t="s">
        <v>168</v>
      </c>
      <c r="E1022" s="52" t="s">
        <v>61</v>
      </c>
      <c r="F1022" s="442" t="s">
        <v>61</v>
      </c>
      <c r="G1022" s="52" t="s">
        <v>61</v>
      </c>
      <c r="H1022" s="241" t="s">
        <v>169</v>
      </c>
      <c r="I1022" s="53" t="s">
        <v>61</v>
      </c>
      <c r="J1022" s="52" t="s">
        <v>61</v>
      </c>
      <c r="K1022" s="52" t="s">
        <v>61</v>
      </c>
      <c r="L1022" s="52" t="s">
        <v>61</v>
      </c>
      <c r="M1022" s="451" t="s">
        <v>61</v>
      </c>
      <c r="N1022" s="52" t="s">
        <v>61</v>
      </c>
      <c r="O1022" s="103" t="s">
        <v>61</v>
      </c>
      <c r="P1022" s="241" t="s">
        <v>61</v>
      </c>
      <c r="Q1022" s="451" t="s">
        <v>61</v>
      </c>
      <c r="R1022" s="58" t="s">
        <v>61</v>
      </c>
      <c r="S1022" s="52" t="s">
        <v>61</v>
      </c>
      <c r="T1022" s="58" t="s">
        <v>61</v>
      </c>
      <c r="U1022" s="52" t="s">
        <v>61</v>
      </c>
      <c r="V1022" s="58" t="s">
        <v>61</v>
      </c>
      <c r="W1022" s="77" t="s">
        <v>61</v>
      </c>
      <c r="X1022" s="133" t="s">
        <v>61</v>
      </c>
      <c r="Y1022" s="77" t="s">
        <v>61</v>
      </c>
      <c r="Z1022" s="133" t="s">
        <v>61</v>
      </c>
      <c r="AA1022" s="77" t="s">
        <v>61</v>
      </c>
      <c r="AB1022" s="133" t="s">
        <v>61</v>
      </c>
      <c r="AC1022" t="s">
        <v>61</v>
      </c>
      <c r="AD1022" s="52"/>
      <c r="AE1022" s="58"/>
      <c r="AF1022" s="58" t="s">
        <v>61</v>
      </c>
      <c r="AG1022" s="58" t="s">
        <v>61</v>
      </c>
      <c r="AH1022" s="58">
        <v>2020</v>
      </c>
      <c r="AI1022" s="58"/>
      <c r="AJ1022" s="58"/>
      <c r="AK1022" s="241" t="s">
        <v>150</v>
      </c>
    </row>
    <row r="1023" spans="1:45" hidden="1">
      <c r="A1023" s="52" t="s">
        <v>676</v>
      </c>
      <c r="B1023" s="58" t="s">
        <v>141</v>
      </c>
      <c r="C1023" s="51">
        <v>2020</v>
      </c>
      <c r="D1023" s="240" t="s">
        <v>142</v>
      </c>
      <c r="E1023" s="104" t="s">
        <v>168</v>
      </c>
      <c r="F1023" s="442" t="s">
        <v>61</v>
      </c>
      <c r="G1023" s="52" t="s">
        <v>174</v>
      </c>
      <c r="H1023" s="241" t="s">
        <v>231</v>
      </c>
      <c r="I1023" s="53" t="s">
        <v>61</v>
      </c>
      <c r="J1023" s="81" t="s">
        <v>172</v>
      </c>
      <c r="K1023" s="81" t="s">
        <v>61</v>
      </c>
      <c r="L1023" s="81" t="s">
        <v>61</v>
      </c>
      <c r="M1023" s="81" t="s">
        <v>61</v>
      </c>
      <c r="N1023" s="81" t="s">
        <v>61</v>
      </c>
      <c r="O1023" s="81" t="s">
        <v>61</v>
      </c>
      <c r="P1023" s="836" t="s">
        <v>61</v>
      </c>
      <c r="Q1023" s="81" t="s">
        <v>61</v>
      </c>
      <c r="R1023" s="82" t="s">
        <v>61</v>
      </c>
      <c r="S1023" s="235" t="s">
        <v>61</v>
      </c>
      <c r="T1023" s="644" t="s">
        <v>61</v>
      </c>
      <c r="U1023" s="235" t="s">
        <v>61</v>
      </c>
      <c r="V1023" s="644" t="s">
        <v>61</v>
      </c>
      <c r="W1023" s="784" t="s">
        <v>61</v>
      </c>
      <c r="X1023" s="120" t="s">
        <v>61</v>
      </c>
      <c r="Y1023" s="784" t="s">
        <v>61</v>
      </c>
      <c r="Z1023" s="120" t="s">
        <v>61</v>
      </c>
      <c r="AA1023" s="784" t="s">
        <v>61</v>
      </c>
      <c r="AB1023" s="568" t="s">
        <v>61</v>
      </c>
      <c r="AC1023" t="s">
        <v>61</v>
      </c>
      <c r="AD1023" s="81"/>
      <c r="AE1023" s="82"/>
      <c r="AF1023" s="58" t="s">
        <v>61</v>
      </c>
      <c r="AG1023" s="82" t="s">
        <v>61</v>
      </c>
      <c r="AH1023" s="58">
        <v>2021</v>
      </c>
      <c r="AI1023" s="58"/>
      <c r="AJ1023" s="58"/>
      <c r="AK1023" s="241" t="s">
        <v>150</v>
      </c>
    </row>
    <row r="1024" spans="1:45" hidden="1">
      <c r="A1024" s="52" t="s">
        <v>676</v>
      </c>
      <c r="B1024" s="58" t="s">
        <v>141</v>
      </c>
      <c r="C1024" s="51">
        <v>2021</v>
      </c>
      <c r="D1024" s="240" t="s">
        <v>168</v>
      </c>
      <c r="E1024" s="52" t="s">
        <v>61</v>
      </c>
      <c r="F1024" s="442" t="s">
        <v>61</v>
      </c>
      <c r="G1024" s="52" t="s">
        <v>61</v>
      </c>
      <c r="H1024" s="241" t="s">
        <v>169</v>
      </c>
      <c r="I1024" s="53" t="s">
        <v>61</v>
      </c>
      <c r="J1024" s="52" t="s">
        <v>61</v>
      </c>
      <c r="K1024" s="52" t="s">
        <v>61</v>
      </c>
      <c r="L1024" s="52" t="s">
        <v>61</v>
      </c>
      <c r="M1024" s="451" t="s">
        <v>61</v>
      </c>
      <c r="N1024" s="52" t="s">
        <v>61</v>
      </c>
      <c r="O1024" s="103" t="s">
        <v>61</v>
      </c>
      <c r="P1024" s="241" t="s">
        <v>61</v>
      </c>
      <c r="Q1024" s="451" t="s">
        <v>61</v>
      </c>
      <c r="R1024" s="58" t="s">
        <v>61</v>
      </c>
      <c r="S1024" s="52" t="s">
        <v>61</v>
      </c>
      <c r="T1024" s="58" t="s">
        <v>61</v>
      </c>
      <c r="U1024" s="52" t="s">
        <v>61</v>
      </c>
      <c r="V1024" s="58" t="s">
        <v>61</v>
      </c>
      <c r="W1024" s="77" t="s">
        <v>61</v>
      </c>
      <c r="X1024" s="133" t="s">
        <v>61</v>
      </c>
      <c r="Y1024" s="77" t="s">
        <v>61</v>
      </c>
      <c r="Z1024" s="133" t="s">
        <v>61</v>
      </c>
      <c r="AA1024" s="77" t="s">
        <v>61</v>
      </c>
      <c r="AB1024" s="133" t="s">
        <v>61</v>
      </c>
      <c r="AC1024" t="s">
        <v>61</v>
      </c>
      <c r="AD1024" s="52"/>
      <c r="AE1024" s="58"/>
      <c r="AF1024" s="58" t="s">
        <v>61</v>
      </c>
      <c r="AG1024" s="58" t="s">
        <v>61</v>
      </c>
      <c r="AH1024" s="58">
        <v>2022</v>
      </c>
      <c r="AI1024" s="58"/>
      <c r="AJ1024" s="58"/>
      <c r="AK1024" s="241" t="s">
        <v>150</v>
      </c>
    </row>
    <row r="1025" spans="1:45" s="11" customFormat="1" hidden="1">
      <c r="A1025" s="11" t="s">
        <v>676</v>
      </c>
      <c r="B1025" s="12" t="s">
        <v>141</v>
      </c>
      <c r="C1025" s="4">
        <v>2022</v>
      </c>
      <c r="D1025" s="867" t="s">
        <v>168</v>
      </c>
      <c r="E1025" s="96" t="s">
        <v>61</v>
      </c>
      <c r="F1025" s="671" t="s">
        <v>61</v>
      </c>
      <c r="G1025" s="96" t="s">
        <v>61</v>
      </c>
      <c r="H1025" s="868" t="s">
        <v>169</v>
      </c>
      <c r="I1025" s="55" t="s">
        <v>61</v>
      </c>
      <c r="J1025" s="96" t="s">
        <v>61</v>
      </c>
      <c r="K1025" s="96" t="s">
        <v>61</v>
      </c>
      <c r="L1025" s="96" t="s">
        <v>61</v>
      </c>
      <c r="M1025" s="869" t="s">
        <v>61</v>
      </c>
      <c r="N1025" s="96" t="s">
        <v>61</v>
      </c>
      <c r="O1025" s="870" t="s">
        <v>61</v>
      </c>
      <c r="P1025" s="868" t="s">
        <v>61</v>
      </c>
      <c r="Q1025" s="869" t="s">
        <v>61</v>
      </c>
      <c r="R1025" s="95" t="s">
        <v>61</v>
      </c>
      <c r="S1025" s="96" t="s">
        <v>61</v>
      </c>
      <c r="T1025" s="95" t="s">
        <v>61</v>
      </c>
      <c r="U1025" s="96" t="s">
        <v>61</v>
      </c>
      <c r="V1025" s="95" t="s">
        <v>61</v>
      </c>
      <c r="W1025" s="694" t="s">
        <v>61</v>
      </c>
      <c r="X1025" s="674" t="s">
        <v>61</v>
      </c>
      <c r="Y1025" s="694" t="s">
        <v>61</v>
      </c>
      <c r="Z1025" s="674" t="s">
        <v>61</v>
      </c>
      <c r="AA1025" s="694" t="s">
        <v>61</v>
      </c>
      <c r="AB1025" s="674" t="s">
        <v>61</v>
      </c>
      <c r="AC1025" s="11" t="s">
        <v>61</v>
      </c>
      <c r="AD1025" s="96"/>
      <c r="AE1025" s="95"/>
      <c r="AF1025" s="95" t="s">
        <v>61</v>
      </c>
      <c r="AG1025" s="95" t="s">
        <v>61</v>
      </c>
      <c r="AH1025" s="12">
        <v>2023</v>
      </c>
      <c r="AI1025" s="95"/>
      <c r="AJ1025" s="95"/>
      <c r="AK1025" s="868" t="s">
        <v>150</v>
      </c>
      <c r="AL1025" s="12"/>
      <c r="AM1025" s="12"/>
      <c r="AN1025" s="12"/>
      <c r="AO1025" s="12"/>
      <c r="AQ1025" s="12"/>
      <c r="AS1025" s="12"/>
    </row>
    <row r="1026" spans="1:45" hidden="1">
      <c r="A1026" s="52" t="s">
        <v>677</v>
      </c>
      <c r="B1026" s="58" t="s">
        <v>102</v>
      </c>
      <c r="C1026" s="51">
        <v>2016</v>
      </c>
      <c r="D1026" s="240" t="s">
        <v>142</v>
      </c>
      <c r="E1026" s="104" t="s">
        <v>168</v>
      </c>
      <c r="F1026" s="442" t="s">
        <v>61</v>
      </c>
      <c r="G1026" s="52" t="s">
        <v>181</v>
      </c>
      <c r="H1026" s="241" t="s">
        <v>182</v>
      </c>
      <c r="I1026" s="53" t="s">
        <v>61</v>
      </c>
      <c r="J1026" s="81" t="s">
        <v>172</v>
      </c>
      <c r="K1026" s="81" t="s">
        <v>61</v>
      </c>
      <c r="L1026" s="81" t="s">
        <v>61</v>
      </c>
      <c r="M1026" s="81" t="s">
        <v>61</v>
      </c>
      <c r="N1026" s="81" t="s">
        <v>61</v>
      </c>
      <c r="O1026" s="81" t="s">
        <v>61</v>
      </c>
      <c r="P1026" s="836" t="s">
        <v>61</v>
      </c>
      <c r="Q1026" s="81" t="s">
        <v>61</v>
      </c>
      <c r="R1026" s="82" t="s">
        <v>61</v>
      </c>
      <c r="S1026" s="235" t="s">
        <v>61</v>
      </c>
      <c r="T1026" s="644" t="s">
        <v>61</v>
      </c>
      <c r="U1026" s="235" t="s">
        <v>61</v>
      </c>
      <c r="V1026" s="644" t="s">
        <v>61</v>
      </c>
      <c r="W1026" s="784" t="s">
        <v>61</v>
      </c>
      <c r="X1026" s="120" t="s">
        <v>61</v>
      </c>
      <c r="Y1026" s="784" t="s">
        <v>61</v>
      </c>
      <c r="Z1026" s="120" t="s">
        <v>61</v>
      </c>
      <c r="AA1026" s="784" t="s">
        <v>61</v>
      </c>
      <c r="AB1026" s="568" t="s">
        <v>61</v>
      </c>
      <c r="AC1026" t="s">
        <v>61</v>
      </c>
      <c r="AD1026" s="81"/>
      <c r="AE1026" s="82"/>
      <c r="AF1026" s="58" t="s">
        <v>61</v>
      </c>
      <c r="AG1026" s="82" t="s">
        <v>61</v>
      </c>
      <c r="AH1026" s="863">
        <v>2017</v>
      </c>
      <c r="AI1026" s="58"/>
      <c r="AJ1026" s="58"/>
      <c r="AK1026" s="241" t="s">
        <v>150</v>
      </c>
    </row>
    <row r="1027" spans="1:45" hidden="1">
      <c r="A1027" s="52" t="s">
        <v>677</v>
      </c>
      <c r="B1027" s="58" t="s">
        <v>102</v>
      </c>
      <c r="C1027" s="51">
        <v>2017</v>
      </c>
      <c r="D1027" s="240" t="s">
        <v>142</v>
      </c>
      <c r="E1027" s="104" t="s">
        <v>168</v>
      </c>
      <c r="F1027" s="442" t="s">
        <v>61</v>
      </c>
      <c r="G1027" s="52" t="s">
        <v>181</v>
      </c>
      <c r="H1027" s="241" t="s">
        <v>182</v>
      </c>
      <c r="I1027" s="53" t="s">
        <v>61</v>
      </c>
      <c r="J1027" s="81" t="s">
        <v>172</v>
      </c>
      <c r="K1027" s="81" t="s">
        <v>61</v>
      </c>
      <c r="L1027" s="81" t="s">
        <v>61</v>
      </c>
      <c r="M1027" s="81" t="s">
        <v>61</v>
      </c>
      <c r="N1027" s="81" t="s">
        <v>61</v>
      </c>
      <c r="O1027" s="81" t="s">
        <v>61</v>
      </c>
      <c r="P1027" s="836" t="s">
        <v>61</v>
      </c>
      <c r="Q1027" s="81" t="s">
        <v>61</v>
      </c>
      <c r="R1027" s="82" t="s">
        <v>61</v>
      </c>
      <c r="S1027" s="235" t="s">
        <v>61</v>
      </c>
      <c r="T1027" s="644" t="s">
        <v>61</v>
      </c>
      <c r="U1027" s="235" t="s">
        <v>61</v>
      </c>
      <c r="V1027" s="644" t="s">
        <v>61</v>
      </c>
      <c r="W1027" s="784" t="s">
        <v>61</v>
      </c>
      <c r="X1027" s="120" t="s">
        <v>61</v>
      </c>
      <c r="Y1027" s="784" t="s">
        <v>61</v>
      </c>
      <c r="Z1027" s="120" t="s">
        <v>61</v>
      </c>
      <c r="AA1027" s="784" t="s">
        <v>61</v>
      </c>
      <c r="AB1027" s="568" t="s">
        <v>61</v>
      </c>
      <c r="AC1027" t="s">
        <v>61</v>
      </c>
      <c r="AD1027" s="81"/>
      <c r="AE1027" s="82"/>
      <c r="AF1027" s="58" t="s">
        <v>61</v>
      </c>
      <c r="AG1027" s="82" t="s">
        <v>61</v>
      </c>
      <c r="AH1027" s="58">
        <v>2018</v>
      </c>
      <c r="AI1027" s="58"/>
      <c r="AJ1027" s="58"/>
      <c r="AK1027" s="241" t="s">
        <v>150</v>
      </c>
    </row>
    <row r="1028" spans="1:45" hidden="1">
      <c r="A1028" s="52" t="s">
        <v>677</v>
      </c>
      <c r="B1028" s="58" t="s">
        <v>102</v>
      </c>
      <c r="C1028" s="51">
        <v>2019</v>
      </c>
      <c r="D1028" s="240" t="s">
        <v>142</v>
      </c>
      <c r="E1028" s="52" t="s">
        <v>142</v>
      </c>
      <c r="F1028" s="442" t="s">
        <v>142</v>
      </c>
      <c r="G1028" s="52" t="s">
        <v>143</v>
      </c>
      <c r="H1028" s="241" t="s">
        <v>144</v>
      </c>
      <c r="I1028" s="53" t="s">
        <v>294</v>
      </c>
      <c r="J1028" s="52"/>
      <c r="K1028" s="52"/>
      <c r="L1028" s="52"/>
      <c r="M1028" s="73">
        <v>28515829</v>
      </c>
      <c r="N1028" s="60">
        <v>28515829</v>
      </c>
      <c r="O1028" s="61">
        <f>N1028/M1028</f>
        <v>1</v>
      </c>
      <c r="P1028" s="241" t="s">
        <v>374</v>
      </c>
      <c r="Q1028" s="60">
        <v>9300000</v>
      </c>
      <c r="R1028" s="63">
        <v>0.32</v>
      </c>
      <c r="S1028" s="789">
        <v>2191879.0870000012</v>
      </c>
      <c r="T1028" s="634">
        <v>7.6865346857003566E-2</v>
      </c>
      <c r="U1028" s="60">
        <v>17023949.912999999</v>
      </c>
      <c r="V1028" s="63">
        <v>0.59699999999999998</v>
      </c>
      <c r="W1028" s="77" t="s">
        <v>61</v>
      </c>
      <c r="X1028" s="133" t="s">
        <v>61</v>
      </c>
      <c r="Y1028" s="77" t="s">
        <v>61</v>
      </c>
      <c r="Z1028" s="133" t="s">
        <v>61</v>
      </c>
      <c r="AA1028" s="77" t="s">
        <v>61</v>
      </c>
      <c r="AB1028" s="133" t="s">
        <v>61</v>
      </c>
      <c r="AC1028" t="s">
        <v>161</v>
      </c>
      <c r="AD1028" s="52"/>
      <c r="AE1028" s="58"/>
      <c r="AF1028" s="58" t="s">
        <v>61</v>
      </c>
      <c r="AG1028" s="63"/>
      <c r="AH1028" s="58">
        <v>2020</v>
      </c>
      <c r="AI1028" s="58"/>
      <c r="AJ1028" s="58"/>
      <c r="AK1028" s="241" t="s">
        <v>150</v>
      </c>
    </row>
    <row r="1029" spans="1:45" hidden="1">
      <c r="A1029" s="52" t="s">
        <v>677</v>
      </c>
      <c r="B1029" s="58" t="s">
        <v>102</v>
      </c>
      <c r="C1029" s="51">
        <v>2018</v>
      </c>
      <c r="D1029" s="240" t="s">
        <v>142</v>
      </c>
      <c r="E1029" s="104" t="s">
        <v>168</v>
      </c>
      <c r="F1029" s="442" t="s">
        <v>61</v>
      </c>
      <c r="G1029" s="52" t="s">
        <v>170</v>
      </c>
      <c r="H1029" s="241" t="s">
        <v>171</v>
      </c>
      <c r="I1029" s="53" t="s">
        <v>61</v>
      </c>
      <c r="J1029" s="81" t="s">
        <v>348</v>
      </c>
      <c r="K1029" s="81" t="s">
        <v>61</v>
      </c>
      <c r="L1029" s="81" t="s">
        <v>61</v>
      </c>
      <c r="M1029" s="81" t="s">
        <v>61</v>
      </c>
      <c r="N1029" s="81" t="s">
        <v>61</v>
      </c>
      <c r="O1029" s="81" t="s">
        <v>61</v>
      </c>
      <c r="P1029" s="836" t="s">
        <v>61</v>
      </c>
      <c r="Q1029" s="81" t="s">
        <v>61</v>
      </c>
      <c r="R1029" s="82" t="s">
        <v>61</v>
      </c>
      <c r="S1029" s="235" t="s">
        <v>61</v>
      </c>
      <c r="T1029" s="644" t="s">
        <v>61</v>
      </c>
      <c r="U1029" s="235" t="s">
        <v>61</v>
      </c>
      <c r="V1029" s="82" t="s">
        <v>61</v>
      </c>
      <c r="W1029" s="799" t="s">
        <v>61</v>
      </c>
      <c r="X1029" s="643" t="s">
        <v>61</v>
      </c>
      <c r="Y1029" s="799" t="s">
        <v>61</v>
      </c>
      <c r="Z1029" s="643" t="s">
        <v>61</v>
      </c>
      <c r="AA1029" s="799" t="s">
        <v>61</v>
      </c>
      <c r="AB1029" s="643" t="s">
        <v>61</v>
      </c>
      <c r="AC1029" t="s">
        <v>61</v>
      </c>
      <c r="AD1029" s="81"/>
      <c r="AE1029" s="82"/>
      <c r="AF1029" s="58" t="s">
        <v>61</v>
      </c>
      <c r="AG1029" s="82" t="s">
        <v>61</v>
      </c>
      <c r="AH1029" s="58">
        <v>2019</v>
      </c>
      <c r="AI1029" s="58"/>
      <c r="AJ1029" s="58"/>
      <c r="AK1029" s="241" t="s">
        <v>150</v>
      </c>
    </row>
    <row r="1030" spans="1:45" hidden="1">
      <c r="A1030" s="52" t="s">
        <v>677</v>
      </c>
      <c r="B1030" s="58" t="s">
        <v>102</v>
      </c>
      <c r="C1030" s="51">
        <v>2020</v>
      </c>
      <c r="D1030" s="240" t="s">
        <v>142</v>
      </c>
      <c r="E1030" s="104" t="s">
        <v>168</v>
      </c>
      <c r="F1030" s="442" t="s">
        <v>61</v>
      </c>
      <c r="G1030" s="52" t="s">
        <v>143</v>
      </c>
      <c r="H1030" s="241" t="s">
        <v>144</v>
      </c>
      <c r="I1030" s="53" t="s">
        <v>61</v>
      </c>
      <c r="J1030" s="81" t="s">
        <v>348</v>
      </c>
      <c r="K1030" s="81" t="s">
        <v>61</v>
      </c>
      <c r="L1030" s="81" t="s">
        <v>61</v>
      </c>
      <c r="M1030" s="81" t="s">
        <v>61</v>
      </c>
      <c r="N1030" s="81" t="s">
        <v>61</v>
      </c>
      <c r="O1030" s="81" t="s">
        <v>61</v>
      </c>
      <c r="P1030" s="836" t="s">
        <v>61</v>
      </c>
      <c r="Q1030" s="81" t="s">
        <v>61</v>
      </c>
      <c r="R1030" s="82" t="s">
        <v>61</v>
      </c>
      <c r="S1030" s="235" t="s">
        <v>61</v>
      </c>
      <c r="T1030" s="644" t="s">
        <v>61</v>
      </c>
      <c r="U1030" s="235" t="s">
        <v>61</v>
      </c>
      <c r="V1030" s="82" t="s">
        <v>61</v>
      </c>
      <c r="W1030" s="799" t="s">
        <v>61</v>
      </c>
      <c r="X1030" s="643" t="s">
        <v>61</v>
      </c>
      <c r="Y1030" s="799" t="s">
        <v>61</v>
      </c>
      <c r="Z1030" s="643" t="s">
        <v>61</v>
      </c>
      <c r="AA1030" s="799" t="s">
        <v>61</v>
      </c>
      <c r="AB1030" s="643" t="s">
        <v>61</v>
      </c>
      <c r="AC1030" t="s">
        <v>61</v>
      </c>
      <c r="AD1030" s="81"/>
      <c r="AE1030" s="82"/>
      <c r="AF1030" s="58" t="s">
        <v>61</v>
      </c>
      <c r="AG1030" s="82" t="s">
        <v>61</v>
      </c>
      <c r="AH1030" s="58">
        <v>2021</v>
      </c>
      <c r="AI1030" s="58"/>
      <c r="AJ1030" s="58"/>
      <c r="AK1030" s="241" t="s">
        <v>150</v>
      </c>
    </row>
    <row r="1031" spans="1:45" hidden="1">
      <c r="A1031" s="52" t="s">
        <v>677</v>
      </c>
      <c r="B1031" s="58" t="s">
        <v>102</v>
      </c>
      <c r="C1031" s="51">
        <v>2021</v>
      </c>
      <c r="D1031" s="240" t="s">
        <v>142</v>
      </c>
      <c r="E1031" s="104" t="s">
        <v>168</v>
      </c>
      <c r="F1031" s="442" t="s">
        <v>61</v>
      </c>
      <c r="G1031" s="52" t="s">
        <v>143</v>
      </c>
      <c r="H1031" s="241" t="s">
        <v>157</v>
      </c>
      <c r="I1031" s="53" t="s">
        <v>61</v>
      </c>
      <c r="J1031" s="81" t="s">
        <v>348</v>
      </c>
      <c r="K1031" s="81" t="s">
        <v>61</v>
      </c>
      <c r="L1031" s="81" t="s">
        <v>61</v>
      </c>
      <c r="M1031" s="81" t="s">
        <v>61</v>
      </c>
      <c r="N1031" s="81" t="s">
        <v>61</v>
      </c>
      <c r="O1031" s="81" t="s">
        <v>61</v>
      </c>
      <c r="P1031" s="836" t="s">
        <v>61</v>
      </c>
      <c r="Q1031" s="81" t="s">
        <v>61</v>
      </c>
      <c r="R1031" s="82" t="s">
        <v>61</v>
      </c>
      <c r="S1031" s="235" t="s">
        <v>61</v>
      </c>
      <c r="T1031" s="644" t="s">
        <v>61</v>
      </c>
      <c r="U1031" s="235" t="s">
        <v>61</v>
      </c>
      <c r="V1031" s="82" t="s">
        <v>61</v>
      </c>
      <c r="W1031" s="799" t="s">
        <v>61</v>
      </c>
      <c r="X1031" s="643" t="s">
        <v>61</v>
      </c>
      <c r="Y1031" s="799" t="s">
        <v>61</v>
      </c>
      <c r="Z1031" s="643" t="s">
        <v>61</v>
      </c>
      <c r="AA1031" s="799" t="s">
        <v>61</v>
      </c>
      <c r="AB1031" s="643" t="s">
        <v>61</v>
      </c>
      <c r="AC1031" t="s">
        <v>61</v>
      </c>
      <c r="AD1031" s="81"/>
      <c r="AE1031" s="82"/>
      <c r="AF1031" s="58" t="s">
        <v>61</v>
      </c>
      <c r="AG1031" s="82" t="s">
        <v>61</v>
      </c>
      <c r="AH1031" s="58">
        <v>2022</v>
      </c>
      <c r="AI1031" s="58"/>
      <c r="AJ1031" s="58"/>
      <c r="AK1031" s="241" t="s">
        <v>150</v>
      </c>
    </row>
    <row r="1032" spans="1:45" s="11" customFormat="1" hidden="1">
      <c r="A1032" s="96" t="s">
        <v>677</v>
      </c>
      <c r="B1032" s="95" t="s">
        <v>102</v>
      </c>
      <c r="C1032" s="47">
        <v>2022</v>
      </c>
      <c r="D1032" s="867" t="s">
        <v>142</v>
      </c>
      <c r="E1032" s="214" t="s">
        <v>168</v>
      </c>
      <c r="F1032" s="671" t="s">
        <v>61</v>
      </c>
      <c r="G1032" s="96" t="s">
        <v>143</v>
      </c>
      <c r="H1032" s="868" t="s">
        <v>157</v>
      </c>
      <c r="I1032" s="55" t="s">
        <v>61</v>
      </c>
      <c r="J1032" s="216" t="s">
        <v>172</v>
      </c>
      <c r="K1032" s="216" t="s">
        <v>61</v>
      </c>
      <c r="L1032" s="216" t="s">
        <v>61</v>
      </c>
      <c r="M1032" s="216" t="s">
        <v>61</v>
      </c>
      <c r="N1032" s="216" t="s">
        <v>61</v>
      </c>
      <c r="O1032" s="216" t="s">
        <v>61</v>
      </c>
      <c r="P1032" s="871" t="s">
        <v>61</v>
      </c>
      <c r="Q1032" s="216" t="s">
        <v>61</v>
      </c>
      <c r="R1032" s="215" t="s">
        <v>61</v>
      </c>
      <c r="S1032" s="237" t="s">
        <v>61</v>
      </c>
      <c r="T1032" s="645" t="s">
        <v>61</v>
      </c>
      <c r="U1032" s="237" t="s">
        <v>61</v>
      </c>
      <c r="V1032" s="215" t="s">
        <v>61</v>
      </c>
      <c r="W1032" s="872" t="s">
        <v>61</v>
      </c>
      <c r="X1032" s="673" t="s">
        <v>61</v>
      </c>
      <c r="Y1032" s="872" t="s">
        <v>61</v>
      </c>
      <c r="Z1032" s="673" t="s">
        <v>61</v>
      </c>
      <c r="AA1032" s="872" t="s">
        <v>61</v>
      </c>
      <c r="AB1032" s="673" t="s">
        <v>61</v>
      </c>
      <c r="AC1032" s="11" t="s">
        <v>61</v>
      </c>
      <c r="AD1032" s="216"/>
      <c r="AE1032" s="215"/>
      <c r="AF1032" s="95" t="s">
        <v>61</v>
      </c>
      <c r="AG1032" s="215" t="s">
        <v>61</v>
      </c>
      <c r="AH1032" s="95">
        <v>2023</v>
      </c>
      <c r="AI1032" s="95"/>
      <c r="AJ1032" s="95"/>
      <c r="AK1032" s="868" t="s">
        <v>150</v>
      </c>
      <c r="AL1032" s="12"/>
      <c r="AM1032" s="12"/>
      <c r="AN1032" s="12"/>
      <c r="AO1032" s="12"/>
      <c r="AQ1032" s="12"/>
      <c r="AS1032" s="12"/>
    </row>
    <row r="1033" spans="1:45" hidden="1">
      <c r="A1033" t="s">
        <v>678</v>
      </c>
      <c r="B1033" s="1" t="s">
        <v>141</v>
      </c>
      <c r="C1033" s="5">
        <v>2016</v>
      </c>
      <c r="D1033" s="240" t="s">
        <v>168</v>
      </c>
      <c r="E1033" s="52" t="s">
        <v>61</v>
      </c>
      <c r="F1033" s="442" t="s">
        <v>61</v>
      </c>
      <c r="G1033" s="52" t="s">
        <v>61</v>
      </c>
      <c r="H1033" s="241" t="s">
        <v>169</v>
      </c>
      <c r="I1033" s="53" t="s">
        <v>61</v>
      </c>
      <c r="J1033" s="52" t="s">
        <v>61</v>
      </c>
      <c r="K1033" s="52" t="s">
        <v>61</v>
      </c>
      <c r="L1033" s="52" t="s">
        <v>61</v>
      </c>
      <c r="M1033" s="451" t="s">
        <v>61</v>
      </c>
      <c r="N1033" s="52" t="s">
        <v>61</v>
      </c>
      <c r="O1033" s="103" t="s">
        <v>61</v>
      </c>
      <c r="P1033" s="241" t="s">
        <v>61</v>
      </c>
      <c r="Q1033" s="451" t="s">
        <v>61</v>
      </c>
      <c r="R1033" s="58" t="s">
        <v>61</v>
      </c>
      <c r="S1033" s="52" t="s">
        <v>61</v>
      </c>
      <c r="T1033" s="58" t="s">
        <v>61</v>
      </c>
      <c r="U1033" s="52" t="s">
        <v>61</v>
      </c>
      <c r="V1033" s="58" t="s">
        <v>61</v>
      </c>
      <c r="W1033" s="77" t="s">
        <v>61</v>
      </c>
      <c r="X1033" s="133" t="s">
        <v>61</v>
      </c>
      <c r="Y1033" s="77" t="s">
        <v>61</v>
      </c>
      <c r="Z1033" s="133" t="s">
        <v>61</v>
      </c>
      <c r="AA1033" s="77" t="s">
        <v>61</v>
      </c>
      <c r="AB1033" s="133" t="s">
        <v>61</v>
      </c>
      <c r="AC1033" t="s">
        <v>61</v>
      </c>
      <c r="AD1033" s="52"/>
      <c r="AE1033" s="58"/>
      <c r="AF1033" s="58" t="s">
        <v>61</v>
      </c>
      <c r="AG1033" s="58" t="s">
        <v>61</v>
      </c>
      <c r="AH1033" s="1">
        <v>2017</v>
      </c>
      <c r="AK1033" s="241" t="s">
        <v>150</v>
      </c>
    </row>
    <row r="1034" spans="1:45" hidden="1">
      <c r="A1034" t="s">
        <v>678</v>
      </c>
      <c r="B1034" s="1" t="s">
        <v>141</v>
      </c>
      <c r="C1034" s="5">
        <v>2017</v>
      </c>
      <c r="D1034" s="240" t="s">
        <v>168</v>
      </c>
      <c r="E1034" s="52" t="s">
        <v>61</v>
      </c>
      <c r="F1034" s="442" t="s">
        <v>61</v>
      </c>
      <c r="G1034" s="52" t="s">
        <v>61</v>
      </c>
      <c r="H1034" s="241" t="s">
        <v>169</v>
      </c>
      <c r="I1034" s="53" t="s">
        <v>61</v>
      </c>
      <c r="J1034" s="52" t="s">
        <v>61</v>
      </c>
      <c r="K1034" s="52" t="s">
        <v>61</v>
      </c>
      <c r="L1034" s="52" t="s">
        <v>61</v>
      </c>
      <c r="M1034" s="451" t="s">
        <v>61</v>
      </c>
      <c r="N1034" s="52" t="s">
        <v>61</v>
      </c>
      <c r="O1034" s="103" t="s">
        <v>61</v>
      </c>
      <c r="P1034" s="241" t="s">
        <v>61</v>
      </c>
      <c r="Q1034" s="451" t="s">
        <v>61</v>
      </c>
      <c r="R1034" s="58" t="s">
        <v>61</v>
      </c>
      <c r="S1034" s="52" t="s">
        <v>61</v>
      </c>
      <c r="T1034" s="58" t="s">
        <v>61</v>
      </c>
      <c r="U1034" s="52" t="s">
        <v>61</v>
      </c>
      <c r="V1034" s="58" t="s">
        <v>61</v>
      </c>
      <c r="W1034" s="77" t="s">
        <v>61</v>
      </c>
      <c r="X1034" s="133" t="s">
        <v>61</v>
      </c>
      <c r="Y1034" s="77" t="s">
        <v>61</v>
      </c>
      <c r="Z1034" s="133" t="s">
        <v>61</v>
      </c>
      <c r="AA1034" s="77" t="s">
        <v>61</v>
      </c>
      <c r="AB1034" s="133" t="s">
        <v>61</v>
      </c>
      <c r="AC1034" t="s">
        <v>61</v>
      </c>
      <c r="AD1034" s="52"/>
      <c r="AE1034" s="58"/>
      <c r="AF1034" s="58" t="s">
        <v>61</v>
      </c>
      <c r="AG1034" s="58" t="s">
        <v>61</v>
      </c>
      <c r="AH1034" s="1">
        <v>2018</v>
      </c>
      <c r="AK1034" s="241" t="s">
        <v>150</v>
      </c>
    </row>
    <row r="1035" spans="1:45" hidden="1">
      <c r="A1035" t="s">
        <v>678</v>
      </c>
      <c r="B1035" s="1" t="s">
        <v>141</v>
      </c>
      <c r="C1035" s="5">
        <v>2018</v>
      </c>
      <c r="D1035" s="240" t="s">
        <v>168</v>
      </c>
      <c r="E1035" s="52" t="s">
        <v>61</v>
      </c>
      <c r="F1035" s="442" t="s">
        <v>61</v>
      </c>
      <c r="G1035" s="52" t="s">
        <v>61</v>
      </c>
      <c r="H1035" s="241" t="s">
        <v>169</v>
      </c>
      <c r="I1035" s="53" t="s">
        <v>61</v>
      </c>
      <c r="J1035" s="52" t="s">
        <v>61</v>
      </c>
      <c r="K1035" s="52" t="s">
        <v>61</v>
      </c>
      <c r="L1035" s="52" t="s">
        <v>61</v>
      </c>
      <c r="M1035" s="451" t="s">
        <v>61</v>
      </c>
      <c r="N1035" s="52" t="s">
        <v>61</v>
      </c>
      <c r="O1035" s="103" t="s">
        <v>61</v>
      </c>
      <c r="P1035" s="241" t="s">
        <v>61</v>
      </c>
      <c r="Q1035" s="451" t="s">
        <v>61</v>
      </c>
      <c r="R1035" s="58" t="s">
        <v>61</v>
      </c>
      <c r="S1035" s="52" t="s">
        <v>61</v>
      </c>
      <c r="T1035" s="58" t="s">
        <v>61</v>
      </c>
      <c r="U1035" s="52" t="s">
        <v>61</v>
      </c>
      <c r="V1035" s="58" t="s">
        <v>61</v>
      </c>
      <c r="W1035" s="77" t="s">
        <v>61</v>
      </c>
      <c r="X1035" s="133" t="s">
        <v>61</v>
      </c>
      <c r="Y1035" s="77" t="s">
        <v>61</v>
      </c>
      <c r="Z1035" s="133" t="s">
        <v>61</v>
      </c>
      <c r="AA1035" s="77" t="s">
        <v>61</v>
      </c>
      <c r="AB1035" s="133" t="s">
        <v>61</v>
      </c>
      <c r="AC1035" t="s">
        <v>61</v>
      </c>
      <c r="AD1035" s="52"/>
      <c r="AE1035" s="58"/>
      <c r="AF1035" s="58" t="s">
        <v>61</v>
      </c>
      <c r="AG1035" s="58" t="s">
        <v>61</v>
      </c>
      <c r="AH1035" s="1">
        <v>2019</v>
      </c>
      <c r="AK1035" s="241" t="s">
        <v>150</v>
      </c>
    </row>
    <row r="1036" spans="1:45" hidden="1">
      <c r="A1036" t="s">
        <v>678</v>
      </c>
      <c r="B1036" s="1" t="s">
        <v>141</v>
      </c>
      <c r="C1036" s="5">
        <v>2019</v>
      </c>
      <c r="D1036" s="240" t="s">
        <v>168</v>
      </c>
      <c r="E1036" s="52" t="s">
        <v>61</v>
      </c>
      <c r="F1036" s="442" t="s">
        <v>61</v>
      </c>
      <c r="G1036" s="52" t="s">
        <v>61</v>
      </c>
      <c r="H1036" s="241" t="s">
        <v>169</v>
      </c>
      <c r="I1036" s="53" t="s">
        <v>61</v>
      </c>
      <c r="J1036" s="52" t="s">
        <v>61</v>
      </c>
      <c r="K1036" s="52" t="s">
        <v>61</v>
      </c>
      <c r="L1036" s="52" t="s">
        <v>61</v>
      </c>
      <c r="M1036" s="451" t="s">
        <v>61</v>
      </c>
      <c r="N1036" s="52" t="s">
        <v>61</v>
      </c>
      <c r="O1036" s="103" t="s">
        <v>61</v>
      </c>
      <c r="P1036" s="241" t="s">
        <v>61</v>
      </c>
      <c r="Q1036" s="451" t="s">
        <v>61</v>
      </c>
      <c r="R1036" s="58" t="s">
        <v>61</v>
      </c>
      <c r="S1036" s="52" t="s">
        <v>61</v>
      </c>
      <c r="T1036" s="58" t="s">
        <v>61</v>
      </c>
      <c r="U1036" s="52" t="s">
        <v>61</v>
      </c>
      <c r="V1036" s="58" t="s">
        <v>61</v>
      </c>
      <c r="W1036" s="77" t="s">
        <v>61</v>
      </c>
      <c r="X1036" s="133" t="s">
        <v>61</v>
      </c>
      <c r="Y1036" s="77" t="s">
        <v>61</v>
      </c>
      <c r="Z1036" s="133" t="s">
        <v>61</v>
      </c>
      <c r="AA1036" s="77" t="s">
        <v>61</v>
      </c>
      <c r="AB1036" s="133" t="s">
        <v>61</v>
      </c>
      <c r="AC1036" t="s">
        <v>61</v>
      </c>
      <c r="AD1036" s="52"/>
      <c r="AE1036" s="58"/>
      <c r="AF1036" s="58" t="s">
        <v>61</v>
      </c>
      <c r="AG1036" s="58" t="s">
        <v>61</v>
      </c>
      <c r="AH1036" s="1">
        <v>2020</v>
      </c>
      <c r="AK1036" s="241" t="s">
        <v>150</v>
      </c>
    </row>
    <row r="1037" spans="1:45" hidden="1">
      <c r="A1037" s="52" t="s">
        <v>678</v>
      </c>
      <c r="B1037" s="58" t="s">
        <v>141</v>
      </c>
      <c r="C1037" s="51">
        <v>2020</v>
      </c>
      <c r="D1037" s="240" t="s">
        <v>142</v>
      </c>
      <c r="E1037" s="104" t="s">
        <v>168</v>
      </c>
      <c r="F1037" s="442" t="s">
        <v>61</v>
      </c>
      <c r="G1037" s="52" t="s">
        <v>170</v>
      </c>
      <c r="H1037" s="241" t="s">
        <v>171</v>
      </c>
      <c r="I1037" s="53" t="s">
        <v>61</v>
      </c>
      <c r="J1037" s="99" t="s">
        <v>172</v>
      </c>
      <c r="K1037" s="81" t="s">
        <v>61</v>
      </c>
      <c r="L1037" s="81" t="s">
        <v>61</v>
      </c>
      <c r="M1037" s="81" t="s">
        <v>61</v>
      </c>
      <c r="N1037" s="81" t="s">
        <v>61</v>
      </c>
      <c r="O1037" s="81" t="s">
        <v>61</v>
      </c>
      <c r="P1037" s="836" t="s">
        <v>61</v>
      </c>
      <c r="Q1037" s="81" t="s">
        <v>61</v>
      </c>
      <c r="R1037" s="82" t="s">
        <v>61</v>
      </c>
      <c r="S1037" s="235" t="s">
        <v>61</v>
      </c>
      <c r="T1037" s="644" t="s">
        <v>61</v>
      </c>
      <c r="U1037" s="235" t="s">
        <v>61</v>
      </c>
      <c r="V1037" s="82" t="s">
        <v>61</v>
      </c>
      <c r="W1037" s="799" t="s">
        <v>61</v>
      </c>
      <c r="X1037" s="643" t="s">
        <v>61</v>
      </c>
      <c r="Y1037" s="799" t="s">
        <v>61</v>
      </c>
      <c r="Z1037" s="643" t="s">
        <v>61</v>
      </c>
      <c r="AA1037" s="799" t="s">
        <v>61</v>
      </c>
      <c r="AB1037" s="643" t="s">
        <v>61</v>
      </c>
      <c r="AC1037" t="s">
        <v>61</v>
      </c>
      <c r="AD1037" s="81"/>
      <c r="AE1037" s="82"/>
      <c r="AF1037" s="58" t="s">
        <v>61</v>
      </c>
      <c r="AG1037" s="82" t="s">
        <v>61</v>
      </c>
      <c r="AH1037" s="58">
        <v>2021</v>
      </c>
      <c r="AI1037" s="58"/>
      <c r="AJ1037" s="58"/>
      <c r="AK1037" s="241" t="s">
        <v>150</v>
      </c>
    </row>
    <row r="1038" spans="1:45" hidden="1">
      <c r="A1038" t="s">
        <v>678</v>
      </c>
      <c r="B1038" s="1" t="s">
        <v>141</v>
      </c>
      <c r="C1038" s="5">
        <v>2021</v>
      </c>
      <c r="D1038" s="240" t="s">
        <v>168</v>
      </c>
      <c r="E1038" s="52" t="s">
        <v>61</v>
      </c>
      <c r="F1038" s="442" t="s">
        <v>61</v>
      </c>
      <c r="G1038" s="52" t="s">
        <v>61</v>
      </c>
      <c r="H1038" s="241" t="s">
        <v>169</v>
      </c>
      <c r="I1038" s="53" t="s">
        <v>61</v>
      </c>
      <c r="J1038" s="52" t="s">
        <v>61</v>
      </c>
      <c r="K1038" s="52" t="s">
        <v>61</v>
      </c>
      <c r="L1038" s="52" t="s">
        <v>61</v>
      </c>
      <c r="M1038" s="451" t="s">
        <v>61</v>
      </c>
      <c r="N1038" s="52" t="s">
        <v>61</v>
      </c>
      <c r="O1038" s="103" t="s">
        <v>61</v>
      </c>
      <c r="P1038" s="241" t="s">
        <v>61</v>
      </c>
      <c r="Q1038" s="451" t="s">
        <v>61</v>
      </c>
      <c r="R1038" s="58" t="s">
        <v>61</v>
      </c>
      <c r="S1038" s="52" t="s">
        <v>61</v>
      </c>
      <c r="T1038" s="58" t="s">
        <v>61</v>
      </c>
      <c r="U1038" s="52" t="s">
        <v>61</v>
      </c>
      <c r="V1038" s="58" t="s">
        <v>61</v>
      </c>
      <c r="W1038" s="77" t="s">
        <v>61</v>
      </c>
      <c r="X1038" s="133" t="s">
        <v>61</v>
      </c>
      <c r="Y1038" s="77" t="s">
        <v>61</v>
      </c>
      <c r="Z1038" s="133" t="s">
        <v>61</v>
      </c>
      <c r="AA1038" s="77" t="s">
        <v>61</v>
      </c>
      <c r="AB1038" s="133" t="s">
        <v>61</v>
      </c>
      <c r="AC1038" t="s">
        <v>61</v>
      </c>
      <c r="AD1038" s="52"/>
      <c r="AE1038" s="58"/>
      <c r="AF1038" s="58" t="s">
        <v>61</v>
      </c>
      <c r="AG1038" s="58" t="s">
        <v>61</v>
      </c>
      <c r="AH1038" s="1">
        <v>2022</v>
      </c>
      <c r="AK1038" s="241" t="s">
        <v>150</v>
      </c>
    </row>
    <row r="1039" spans="1:45" s="11" customFormat="1" hidden="1">
      <c r="A1039" s="11" t="s">
        <v>678</v>
      </c>
      <c r="B1039" s="12" t="s">
        <v>141</v>
      </c>
      <c r="C1039" s="4">
        <v>2022</v>
      </c>
      <c r="D1039" s="867" t="s">
        <v>168</v>
      </c>
      <c r="E1039" s="96" t="s">
        <v>61</v>
      </c>
      <c r="F1039" s="671" t="s">
        <v>61</v>
      </c>
      <c r="G1039" s="96" t="s">
        <v>61</v>
      </c>
      <c r="H1039" s="868" t="s">
        <v>169</v>
      </c>
      <c r="I1039" s="55" t="s">
        <v>61</v>
      </c>
      <c r="J1039" s="96" t="s">
        <v>61</v>
      </c>
      <c r="K1039" s="96" t="s">
        <v>61</v>
      </c>
      <c r="L1039" s="96" t="s">
        <v>61</v>
      </c>
      <c r="M1039" s="869" t="s">
        <v>61</v>
      </c>
      <c r="N1039" s="96" t="s">
        <v>61</v>
      </c>
      <c r="O1039" s="870" t="s">
        <v>61</v>
      </c>
      <c r="P1039" s="868" t="s">
        <v>61</v>
      </c>
      <c r="Q1039" s="869" t="s">
        <v>61</v>
      </c>
      <c r="R1039" s="95" t="s">
        <v>61</v>
      </c>
      <c r="S1039" s="96" t="s">
        <v>61</v>
      </c>
      <c r="T1039" s="95" t="s">
        <v>61</v>
      </c>
      <c r="U1039" s="96" t="s">
        <v>61</v>
      </c>
      <c r="V1039" s="95" t="s">
        <v>61</v>
      </c>
      <c r="W1039" s="694" t="s">
        <v>61</v>
      </c>
      <c r="X1039" s="674" t="s">
        <v>61</v>
      </c>
      <c r="Y1039" s="694" t="s">
        <v>61</v>
      </c>
      <c r="Z1039" s="674" t="s">
        <v>61</v>
      </c>
      <c r="AA1039" s="694" t="s">
        <v>61</v>
      </c>
      <c r="AB1039" s="674" t="s">
        <v>61</v>
      </c>
      <c r="AC1039" s="11" t="s">
        <v>61</v>
      </c>
      <c r="AD1039" s="96"/>
      <c r="AE1039" s="95"/>
      <c r="AF1039" s="95" t="s">
        <v>61</v>
      </c>
      <c r="AG1039" s="95" t="s">
        <v>61</v>
      </c>
      <c r="AH1039" s="12">
        <v>2023</v>
      </c>
      <c r="AI1039" s="95"/>
      <c r="AJ1039" s="95"/>
      <c r="AK1039" s="868" t="s">
        <v>150</v>
      </c>
      <c r="AL1039" s="12"/>
      <c r="AM1039" s="12"/>
      <c r="AN1039" s="12"/>
      <c r="AO1039" s="12"/>
      <c r="AQ1039" s="12"/>
      <c r="AS1039" s="12"/>
    </row>
    <row r="1040" spans="1:45" hidden="1">
      <c r="A1040" s="52" t="s">
        <v>7</v>
      </c>
      <c r="B1040" s="58" t="s">
        <v>167</v>
      </c>
      <c r="C1040" s="51">
        <v>2016</v>
      </c>
      <c r="D1040" s="240" t="s">
        <v>142</v>
      </c>
      <c r="E1040" s="52" t="s">
        <v>142</v>
      </c>
      <c r="F1040" s="442" t="s">
        <v>142</v>
      </c>
      <c r="G1040" s="52" t="s">
        <v>143</v>
      </c>
      <c r="H1040" s="241" t="s">
        <v>144</v>
      </c>
      <c r="I1040" s="53" t="s">
        <v>145</v>
      </c>
      <c r="J1040" s="52"/>
      <c r="K1040" s="484" t="s">
        <v>679</v>
      </c>
      <c r="L1040" s="158">
        <v>42522</v>
      </c>
      <c r="M1040" s="73">
        <v>27428000</v>
      </c>
      <c r="N1040" s="60">
        <v>27428000</v>
      </c>
      <c r="O1040" s="61">
        <v>1</v>
      </c>
      <c r="P1040" s="241" t="s">
        <v>680</v>
      </c>
      <c r="Q1040" s="485">
        <v>14119280</v>
      </c>
      <c r="R1040" s="63">
        <v>0.51477614116960768</v>
      </c>
      <c r="S1040" s="827">
        <v>5101538</v>
      </c>
      <c r="T1040" s="63">
        <v>0.18599744786349715</v>
      </c>
      <c r="U1040" s="485">
        <v>8207183</v>
      </c>
      <c r="V1040" s="63">
        <v>0.29922644742598803</v>
      </c>
      <c r="W1040" s="77">
        <v>7119165</v>
      </c>
      <c r="X1040" s="133">
        <v>0.25955829808954356</v>
      </c>
      <c r="Y1040" s="77">
        <v>7000115</v>
      </c>
      <c r="Z1040" s="133">
        <v>0.25521784308006418</v>
      </c>
      <c r="AA1040" s="77">
        <v>0</v>
      </c>
      <c r="AB1040" s="133">
        <v>0</v>
      </c>
      <c r="AC1040" t="s">
        <v>148</v>
      </c>
      <c r="AF1040" s="58" t="s">
        <v>153</v>
      </c>
      <c r="AG1040" s="63" t="s">
        <v>142</v>
      </c>
      <c r="AH1040" s="863">
        <v>2017</v>
      </c>
      <c r="AI1040" s="58"/>
      <c r="AJ1040" s="58"/>
      <c r="AK1040" s="241" t="s">
        <v>150</v>
      </c>
      <c r="AL1040" s="1">
        <v>1</v>
      </c>
      <c r="AM1040" s="1">
        <f>VLOOKUP(A1040,'CH1 graphs'!$G$1:$H$49,2,FALSE)</f>
        <v>1</v>
      </c>
      <c r="AN1040" s="1">
        <f>VLOOKUP(A1040,'CH1 graphs'!$K$2:$L$23,2,FALSE)</f>
        <v>1</v>
      </c>
    </row>
    <row r="1041" spans="1:45" hidden="1">
      <c r="A1041" s="52" t="s">
        <v>7</v>
      </c>
      <c r="B1041" s="58" t="s">
        <v>167</v>
      </c>
      <c r="C1041" s="51">
        <v>2017</v>
      </c>
      <c r="D1041" s="240" t="s">
        <v>142</v>
      </c>
      <c r="E1041" s="52" t="s">
        <v>142</v>
      </c>
      <c r="F1041" s="442" t="s">
        <v>142</v>
      </c>
      <c r="G1041" s="52" t="s">
        <v>143</v>
      </c>
      <c r="H1041" s="241" t="s">
        <v>144</v>
      </c>
      <c r="I1041" s="53" t="s">
        <v>145</v>
      </c>
      <c r="J1041" s="52"/>
      <c r="K1041" s="52"/>
      <c r="L1041" s="158">
        <v>42795</v>
      </c>
      <c r="M1041" s="73">
        <v>28235000</v>
      </c>
      <c r="N1041" s="60">
        <v>28235000</v>
      </c>
      <c r="O1041" s="61">
        <v>1</v>
      </c>
      <c r="P1041" s="241" t="s">
        <v>681</v>
      </c>
      <c r="Q1041" s="485">
        <v>16966680</v>
      </c>
      <c r="R1041" s="63">
        <v>0.60090950947405697</v>
      </c>
      <c r="S1041" s="827">
        <v>5128620</v>
      </c>
      <c r="T1041" s="63">
        <v>0.18164051708871967</v>
      </c>
      <c r="U1041" s="485">
        <v>6139700</v>
      </c>
      <c r="V1041" s="63">
        <v>0.2174499734372233</v>
      </c>
      <c r="W1041" s="77">
        <v>10187750</v>
      </c>
      <c r="X1041" s="133">
        <v>0.36081990437400391</v>
      </c>
      <c r="Y1041" s="77">
        <v>6778930</v>
      </c>
      <c r="Z1041" s="133">
        <v>0.24008960510005312</v>
      </c>
      <c r="AA1041" s="77">
        <v>0</v>
      </c>
      <c r="AB1041" s="133">
        <v>0</v>
      </c>
      <c r="AC1041" t="s">
        <v>148</v>
      </c>
      <c r="AF1041" s="58" t="s">
        <v>153</v>
      </c>
      <c r="AG1041" s="63" t="s">
        <v>142</v>
      </c>
      <c r="AH1041" s="58">
        <v>2018</v>
      </c>
      <c r="AI1041" s="58"/>
      <c r="AJ1041" s="58"/>
      <c r="AK1041" s="241" t="s">
        <v>150</v>
      </c>
      <c r="AL1041" s="1">
        <v>1</v>
      </c>
      <c r="AM1041" s="1">
        <f>VLOOKUP(A1041,'CH1 graphs'!$G$1:$H$49,2,FALSE)</f>
        <v>1</v>
      </c>
      <c r="AN1041" s="1">
        <f>VLOOKUP(A1041,'CH1 graphs'!$K$2:$L$23,2,FALSE)</f>
        <v>1</v>
      </c>
    </row>
    <row r="1042" spans="1:45" hidden="1">
      <c r="A1042" s="52" t="s">
        <v>7</v>
      </c>
      <c r="B1042" s="58" t="s">
        <v>167</v>
      </c>
      <c r="C1042" s="51">
        <v>2018</v>
      </c>
      <c r="D1042" s="240" t="s">
        <v>142</v>
      </c>
      <c r="E1042" s="52" t="s">
        <v>142</v>
      </c>
      <c r="F1042" s="442" t="s">
        <v>142</v>
      </c>
      <c r="G1042" s="52" t="s">
        <v>143</v>
      </c>
      <c r="H1042" s="241" t="s">
        <v>144</v>
      </c>
      <c r="I1042" s="53" t="s">
        <v>145</v>
      </c>
      <c r="J1042" s="52"/>
      <c r="K1042" s="52"/>
      <c r="L1042" s="158">
        <v>43435</v>
      </c>
      <c r="M1042" s="437">
        <v>29884585</v>
      </c>
      <c r="N1042" s="60">
        <v>29884585</v>
      </c>
      <c r="O1042" s="61">
        <v>1</v>
      </c>
      <c r="P1042" s="241" t="s">
        <v>682</v>
      </c>
      <c r="Q1042" s="73">
        <v>15900000</v>
      </c>
      <c r="R1042" s="63">
        <v>0.53204687299489017</v>
      </c>
      <c r="S1042" s="782">
        <v>5109585</v>
      </c>
      <c r="T1042" s="63">
        <v>0.17097727808500604</v>
      </c>
      <c r="U1042" s="73">
        <v>8875000</v>
      </c>
      <c r="V1042" s="63">
        <v>0.29697584892010381</v>
      </c>
      <c r="W1042" s="77">
        <v>10879500</v>
      </c>
      <c r="X1042" s="133">
        <v>0.36405056319169232</v>
      </c>
      <c r="Y1042" s="77">
        <v>4957000</v>
      </c>
      <c r="Z1042" s="133">
        <v>0.16587146851796669</v>
      </c>
      <c r="AA1042" s="77">
        <v>63500</v>
      </c>
      <c r="AB1042" s="133">
        <v>2.1248412852311652E-3</v>
      </c>
      <c r="AC1042" t="s">
        <v>148</v>
      </c>
      <c r="AF1042" s="58" t="s">
        <v>153</v>
      </c>
      <c r="AG1042" s="63" t="s">
        <v>142</v>
      </c>
      <c r="AH1042" s="58">
        <v>2019</v>
      </c>
      <c r="AI1042" s="58"/>
      <c r="AJ1042" s="58"/>
      <c r="AK1042" s="241" t="s">
        <v>150</v>
      </c>
      <c r="AL1042" s="1">
        <v>1</v>
      </c>
      <c r="AM1042" s="1">
        <f>VLOOKUP(A1042,'CH1 graphs'!$G$1:$H$49,2,FALSE)</f>
        <v>1</v>
      </c>
      <c r="AN1042" s="1">
        <f>VLOOKUP(A1042,'CH1 graphs'!$K$2:$L$23,2,FALSE)</f>
        <v>1</v>
      </c>
    </row>
    <row r="1043" spans="1:45" hidden="1">
      <c r="A1043" s="52" t="s">
        <v>7</v>
      </c>
      <c r="B1043" s="58" t="s">
        <v>167</v>
      </c>
      <c r="C1043" s="51">
        <v>2019</v>
      </c>
      <c r="D1043" s="240" t="s">
        <v>142</v>
      </c>
      <c r="E1043" s="52" t="s">
        <v>142</v>
      </c>
      <c r="F1043" s="442" t="s">
        <v>142</v>
      </c>
      <c r="G1043" s="52" t="s">
        <v>143</v>
      </c>
      <c r="H1043" s="241" t="s">
        <v>144</v>
      </c>
      <c r="I1043" s="53" t="s">
        <v>145</v>
      </c>
      <c r="J1043" s="52"/>
      <c r="K1043" s="52"/>
      <c r="L1043" s="158">
        <v>43435</v>
      </c>
      <c r="M1043" s="73">
        <v>29884585</v>
      </c>
      <c r="N1043" s="60">
        <v>29884585</v>
      </c>
      <c r="O1043" s="61">
        <f>N1043/M1043</f>
        <v>1</v>
      </c>
      <c r="P1043" s="241" t="s">
        <v>682</v>
      </c>
      <c r="Q1043" s="73">
        <v>15900000</v>
      </c>
      <c r="R1043" s="63">
        <v>0.53</v>
      </c>
      <c r="S1043" s="782">
        <v>5109585</v>
      </c>
      <c r="T1043" s="63">
        <v>0.17097727808500604</v>
      </c>
      <c r="U1043" s="73">
        <v>8875000</v>
      </c>
      <c r="V1043" s="63">
        <v>0.3</v>
      </c>
      <c r="W1043" s="77">
        <v>10879500</v>
      </c>
      <c r="X1043" s="133">
        <v>0.36</v>
      </c>
      <c r="Y1043" s="77">
        <v>4957000</v>
      </c>
      <c r="Z1043" s="133">
        <v>0.17</v>
      </c>
      <c r="AA1043" s="77">
        <v>63500</v>
      </c>
      <c r="AB1043" s="133">
        <v>0</v>
      </c>
      <c r="AC1043" t="s">
        <v>148</v>
      </c>
      <c r="AF1043" s="58" t="s">
        <v>153</v>
      </c>
      <c r="AG1043" s="63"/>
      <c r="AH1043" s="58">
        <v>2020</v>
      </c>
      <c r="AI1043" s="58"/>
      <c r="AJ1043" s="58"/>
      <c r="AK1043" s="241" t="s">
        <v>150</v>
      </c>
      <c r="AL1043" s="1">
        <v>1</v>
      </c>
      <c r="AM1043" s="1">
        <f>VLOOKUP(A1043,'CH1 graphs'!$G$1:$H$49,2,FALSE)</f>
        <v>1</v>
      </c>
      <c r="AN1043" s="1">
        <f>VLOOKUP(A1043,'CH1 graphs'!$K$2:$L$23,2,FALSE)</f>
        <v>1</v>
      </c>
    </row>
    <row r="1044" spans="1:45" hidden="1">
      <c r="A1044" s="52" t="s">
        <v>7</v>
      </c>
      <c r="B1044" s="58" t="s">
        <v>167</v>
      </c>
      <c r="C1044" s="51">
        <v>2020</v>
      </c>
      <c r="D1044" s="240" t="s">
        <v>142</v>
      </c>
      <c r="E1044" s="52" t="s">
        <v>142</v>
      </c>
      <c r="F1044" s="442" t="s">
        <v>142</v>
      </c>
      <c r="G1044" s="52" t="s">
        <v>143</v>
      </c>
      <c r="H1044" s="241" t="s">
        <v>144</v>
      </c>
      <c r="I1044" s="53" t="s">
        <v>145</v>
      </c>
      <c r="J1044" s="52"/>
      <c r="K1044" s="52"/>
      <c r="L1044" s="158">
        <v>44136</v>
      </c>
      <c r="M1044" s="452">
        <v>30041712</v>
      </c>
      <c r="N1044" s="828">
        <v>30041712</v>
      </c>
      <c r="O1044" s="814">
        <f>N1044/M1044</f>
        <v>1</v>
      </c>
      <c r="P1044" s="853" t="s">
        <v>268</v>
      </c>
      <c r="Q1044" s="452">
        <v>13479500</v>
      </c>
      <c r="R1044" s="483">
        <v>0.45</v>
      </c>
      <c r="S1044" s="829">
        <v>6542212</v>
      </c>
      <c r="T1044" s="471">
        <v>0.21777094461194488</v>
      </c>
      <c r="U1044" s="452">
        <v>10020000</v>
      </c>
      <c r="V1044" s="471">
        <v>0.33</v>
      </c>
      <c r="W1044" s="77">
        <v>9815000</v>
      </c>
      <c r="X1044" s="133">
        <v>0.33</v>
      </c>
      <c r="Y1044" s="77">
        <v>3648000</v>
      </c>
      <c r="Z1044" s="133">
        <v>0.12</v>
      </c>
      <c r="AA1044" s="77">
        <v>16500</v>
      </c>
      <c r="AB1044" s="133">
        <v>0</v>
      </c>
      <c r="AC1044" t="s">
        <v>148</v>
      </c>
      <c r="AF1044" s="58" t="s">
        <v>153</v>
      </c>
      <c r="AG1044" s="63"/>
      <c r="AH1044" s="58">
        <v>2021</v>
      </c>
      <c r="AI1044" s="58"/>
      <c r="AJ1044" s="58"/>
      <c r="AK1044" s="241" t="s">
        <v>150</v>
      </c>
      <c r="AL1044" s="1">
        <v>1</v>
      </c>
      <c r="AM1044" s="1">
        <f>VLOOKUP(A1044,'CH1 graphs'!$G$1:$H$49,2,FALSE)</f>
        <v>1</v>
      </c>
      <c r="AN1044" s="1">
        <f>VLOOKUP(A1044,'CH1 graphs'!$K$2:$L$23,2,FALSE)</f>
        <v>1</v>
      </c>
    </row>
    <row r="1045" spans="1:45" hidden="1">
      <c r="A1045" s="52" t="s">
        <v>7</v>
      </c>
      <c r="B1045" s="58" t="s">
        <v>167</v>
      </c>
      <c r="C1045" s="51">
        <v>2021</v>
      </c>
      <c r="D1045" s="240" t="s">
        <v>142</v>
      </c>
      <c r="E1045" s="52" t="s">
        <v>142</v>
      </c>
      <c r="F1045" s="442" t="s">
        <v>142</v>
      </c>
      <c r="G1045" s="52" t="s">
        <v>143</v>
      </c>
      <c r="H1045" s="241" t="s">
        <v>157</v>
      </c>
      <c r="I1045" s="53" t="s">
        <v>145</v>
      </c>
      <c r="J1045" s="52"/>
      <c r="K1045" s="649" t="s">
        <v>683</v>
      </c>
      <c r="L1045" s="158">
        <v>44136</v>
      </c>
      <c r="M1045" s="452">
        <v>30041712</v>
      </c>
      <c r="N1045" s="828">
        <v>30041712</v>
      </c>
      <c r="O1045" s="67">
        <f>N1045/M1045</f>
        <v>1</v>
      </c>
      <c r="P1045" s="241" t="s">
        <v>684</v>
      </c>
      <c r="Q1045" s="73">
        <v>16147000</v>
      </c>
      <c r="R1045" s="63">
        <v>0.54</v>
      </c>
      <c r="S1045" s="782">
        <v>5258000</v>
      </c>
      <c r="T1045" s="472">
        <v>0.17476407469720767</v>
      </c>
      <c r="U1045" s="73">
        <v>8644500</v>
      </c>
      <c r="V1045" s="472">
        <v>0.28999999999999998</v>
      </c>
      <c r="W1045" s="77">
        <v>11042000</v>
      </c>
      <c r="X1045" s="133">
        <v>0.37</v>
      </c>
      <c r="Y1045" s="77">
        <v>5058000</v>
      </c>
      <c r="Z1045" s="133">
        <v>0.17</v>
      </c>
      <c r="AA1045" s="77">
        <v>47000</v>
      </c>
      <c r="AB1045" s="133">
        <v>0</v>
      </c>
      <c r="AC1045" t="s">
        <v>148</v>
      </c>
      <c r="AF1045" s="58" t="s">
        <v>153</v>
      </c>
      <c r="AG1045" s="63"/>
      <c r="AH1045" s="58">
        <v>2022</v>
      </c>
      <c r="AI1045" s="58"/>
      <c r="AJ1045" s="58"/>
      <c r="AK1045" s="241" t="s">
        <v>150</v>
      </c>
      <c r="AL1045" s="1">
        <v>1</v>
      </c>
      <c r="AM1045" s="1">
        <f>VLOOKUP(A1045,'CH1 graphs'!$G$1:$H$49,2,FALSE)</f>
        <v>1</v>
      </c>
      <c r="AN1045" s="1">
        <f>VLOOKUP(A1045,'CH1 graphs'!$K$2:$L$23,2,FALSE)</f>
        <v>1</v>
      </c>
      <c r="AQ1045" s="42"/>
    </row>
    <row r="1046" spans="1:45" hidden="1">
      <c r="A1046" s="52" t="s">
        <v>7</v>
      </c>
      <c r="B1046" s="58" t="s">
        <v>167</v>
      </c>
      <c r="C1046" s="51">
        <v>2022</v>
      </c>
      <c r="D1046" s="240" t="s">
        <v>142</v>
      </c>
      <c r="E1046" s="52" t="s">
        <v>142</v>
      </c>
      <c r="F1046" s="442" t="s">
        <v>142</v>
      </c>
      <c r="G1046" s="52" t="s">
        <v>143</v>
      </c>
      <c r="H1046" s="241" t="s">
        <v>157</v>
      </c>
      <c r="I1046" s="53" t="s">
        <v>145</v>
      </c>
      <c r="J1046" s="73"/>
      <c r="K1046" s="650" t="s">
        <v>685</v>
      </c>
      <c r="L1046" s="158">
        <v>44593</v>
      </c>
      <c r="M1046" s="73">
        <v>31900000</v>
      </c>
      <c r="N1046" s="60">
        <v>31900000</v>
      </c>
      <c r="O1046" s="61">
        <v>1</v>
      </c>
      <c r="P1046" s="241" t="s">
        <v>686</v>
      </c>
      <c r="Q1046" s="73">
        <v>17365500</v>
      </c>
      <c r="R1046" s="63">
        <v>0.55000000000000004</v>
      </c>
      <c r="S1046" s="782">
        <v>5784500</v>
      </c>
      <c r="T1046" s="63">
        <v>0.18738244514106583</v>
      </c>
      <c r="U1046" s="73">
        <v>8557000</v>
      </c>
      <c r="V1046" s="63">
        <v>0.27</v>
      </c>
      <c r="W1046" s="77">
        <v>11715000</v>
      </c>
      <c r="X1046" s="133">
        <v>0.37</v>
      </c>
      <c r="Y1046" s="77">
        <v>5619500</v>
      </c>
      <c r="Z1046" s="133">
        <v>0.18</v>
      </c>
      <c r="AA1046" s="77">
        <v>31000</v>
      </c>
      <c r="AB1046" s="133">
        <v>0</v>
      </c>
      <c r="AC1046" t="s">
        <v>148</v>
      </c>
      <c r="AF1046" s="58" t="s">
        <v>153</v>
      </c>
      <c r="AH1046" s="58">
        <v>2023</v>
      </c>
      <c r="AI1046" s="58"/>
      <c r="AJ1046" s="58"/>
      <c r="AK1046" s="241" t="s">
        <v>150</v>
      </c>
      <c r="AL1046" s="1">
        <v>1</v>
      </c>
      <c r="AM1046" s="1">
        <f>VLOOKUP(A1046,'CH1 graphs'!$G$1:$H$49,2,FALSE)</f>
        <v>1</v>
      </c>
      <c r="AN1046" s="1">
        <f>VLOOKUP(A1046,'CH1 graphs'!$K$2:$L$23,2,FALSE)</f>
        <v>1</v>
      </c>
      <c r="AP1046" s="330">
        <f>Q1046-Q1045</f>
        <v>1218500</v>
      </c>
      <c r="AQ1046" s="42">
        <f>(Q1046-Q1045)/Q1045</f>
        <v>7.5462934291199601E-2</v>
      </c>
      <c r="AR1046">
        <f>Y1046-Y260</f>
        <v>-1109124</v>
      </c>
      <c r="AS1046" s="1">
        <f>AR1046/Y260</f>
        <v>-0.1648366738875586</v>
      </c>
    </row>
    <row r="1047" spans="1:45" s="11" customFormat="1" hidden="1">
      <c r="A1047" s="96" t="s">
        <v>7</v>
      </c>
      <c r="B1047" s="95" t="s">
        <v>167</v>
      </c>
      <c r="C1047" s="47">
        <v>2023</v>
      </c>
      <c r="D1047" s="867" t="s">
        <v>142</v>
      </c>
      <c r="E1047" s="214" t="s">
        <v>168</v>
      </c>
      <c r="F1047" s="671" t="s">
        <v>61</v>
      </c>
      <c r="G1047" s="96" t="s">
        <v>143</v>
      </c>
      <c r="H1047" s="868" t="s">
        <v>157</v>
      </c>
      <c r="I1047" s="55" t="s">
        <v>61</v>
      </c>
      <c r="J1047" s="216" t="s">
        <v>172</v>
      </c>
      <c r="K1047" s="216" t="s">
        <v>61</v>
      </c>
      <c r="L1047" s="216" t="s">
        <v>61</v>
      </c>
      <c r="M1047" s="216" t="s">
        <v>61</v>
      </c>
      <c r="N1047" s="216" t="s">
        <v>61</v>
      </c>
      <c r="O1047" s="216" t="s">
        <v>61</v>
      </c>
      <c r="P1047" s="871" t="s">
        <v>61</v>
      </c>
      <c r="Q1047" s="216" t="s">
        <v>61</v>
      </c>
      <c r="R1047" s="215" t="s">
        <v>61</v>
      </c>
      <c r="S1047" s="237" t="s">
        <v>61</v>
      </c>
      <c r="T1047" s="645" t="s">
        <v>61</v>
      </c>
      <c r="U1047" s="237" t="s">
        <v>61</v>
      </c>
      <c r="V1047" s="645" t="s">
        <v>61</v>
      </c>
      <c r="W1047" s="872" t="s">
        <v>61</v>
      </c>
      <c r="X1047" s="672" t="s">
        <v>61</v>
      </c>
      <c r="Y1047" s="872" t="s">
        <v>61</v>
      </c>
      <c r="Z1047" s="672" t="s">
        <v>61</v>
      </c>
      <c r="AA1047" s="872" t="s">
        <v>61</v>
      </c>
      <c r="AB1047" s="673" t="s">
        <v>61</v>
      </c>
      <c r="AC1047" s="11" t="s">
        <v>61</v>
      </c>
      <c r="AD1047" s="216"/>
      <c r="AE1047" s="215"/>
      <c r="AF1047" s="95" t="s">
        <v>61</v>
      </c>
      <c r="AG1047" s="215" t="s">
        <v>61</v>
      </c>
      <c r="AH1047" s="95">
        <v>2023</v>
      </c>
      <c r="AI1047" s="95"/>
      <c r="AJ1047" s="95"/>
      <c r="AK1047" s="868" t="s">
        <v>165</v>
      </c>
      <c r="AL1047" s="12">
        <v>1</v>
      </c>
      <c r="AM1047" s="12">
        <f>VLOOKUP(A1047,'CH1 graphs'!$G$1:$H$49,2,FALSE)</f>
        <v>1</v>
      </c>
      <c r="AN1047" s="12">
        <f>VLOOKUP(A1047,'CH1 graphs'!$K$2:$L$23,2,FALSE)</f>
        <v>1</v>
      </c>
      <c r="AO1047" s="12"/>
      <c r="AQ1047" s="12"/>
      <c r="AS1047" s="12"/>
    </row>
    <row r="1048" spans="1:45" hidden="1">
      <c r="A1048" s="52" t="s">
        <v>30</v>
      </c>
      <c r="B1048" s="58" t="s">
        <v>180</v>
      </c>
      <c r="C1048" s="51">
        <v>2016</v>
      </c>
      <c r="D1048" s="240" t="s">
        <v>142</v>
      </c>
      <c r="E1048" s="52" t="s">
        <v>142</v>
      </c>
      <c r="F1048" s="442" t="s">
        <v>168</v>
      </c>
      <c r="G1048" s="52" t="s">
        <v>187</v>
      </c>
      <c r="H1048" s="241" t="s">
        <v>182</v>
      </c>
      <c r="I1048" s="53" t="s">
        <v>183</v>
      </c>
      <c r="J1048" s="52"/>
      <c r="K1048" s="52"/>
      <c r="L1048" s="52"/>
      <c r="M1048" s="73">
        <v>16767761</v>
      </c>
      <c r="N1048" s="60">
        <v>9200000</v>
      </c>
      <c r="O1048" s="142">
        <f>N1048/M1048</f>
        <v>0.54867194254498264</v>
      </c>
      <c r="P1048" s="241"/>
      <c r="Q1048" s="60">
        <v>0</v>
      </c>
      <c r="R1048" s="63">
        <v>0</v>
      </c>
      <c r="S1048" s="789">
        <v>8225000</v>
      </c>
      <c r="T1048" s="634">
        <v>0.89402173913043481</v>
      </c>
      <c r="U1048" s="60">
        <v>975000</v>
      </c>
      <c r="V1048" s="63">
        <v>0.10597826086956522</v>
      </c>
      <c r="W1048" s="77">
        <v>0</v>
      </c>
      <c r="X1048" s="133">
        <v>0</v>
      </c>
      <c r="Y1048" s="77">
        <v>0</v>
      </c>
      <c r="Z1048" s="133">
        <v>0</v>
      </c>
      <c r="AA1048" s="77" t="s">
        <v>687</v>
      </c>
      <c r="AB1048" s="133">
        <v>0</v>
      </c>
      <c r="AC1048" t="s">
        <v>185</v>
      </c>
      <c r="AD1048" s="442"/>
      <c r="AE1048" s="241"/>
      <c r="AF1048" s="58" t="s">
        <v>61</v>
      </c>
      <c r="AG1048" s="63" t="s">
        <v>168</v>
      </c>
      <c r="AH1048" s="58">
        <v>2017</v>
      </c>
      <c r="AI1048" s="58"/>
      <c r="AJ1048" s="58"/>
      <c r="AK1048" s="241" t="s">
        <v>150</v>
      </c>
      <c r="AL1048" s="1">
        <v>1</v>
      </c>
      <c r="AM1048" s="1">
        <f>VLOOKUP(A1048,'CH1 graphs'!$G$1:$H$49,2,FALSE)</f>
        <v>1</v>
      </c>
    </row>
    <row r="1049" spans="1:45" hidden="1">
      <c r="A1049" s="52" t="s">
        <v>30</v>
      </c>
      <c r="B1049" s="58" t="s">
        <v>180</v>
      </c>
      <c r="C1049" s="51">
        <v>2017</v>
      </c>
      <c r="D1049" s="240" t="s">
        <v>142</v>
      </c>
      <c r="E1049" s="52" t="s">
        <v>142</v>
      </c>
      <c r="F1049" s="442" t="s">
        <v>168</v>
      </c>
      <c r="G1049" s="52" t="s">
        <v>181</v>
      </c>
      <c r="H1049" s="241" t="s">
        <v>182</v>
      </c>
      <c r="I1049" s="53" t="s">
        <v>249</v>
      </c>
      <c r="J1049" s="52"/>
      <c r="K1049" s="52"/>
      <c r="L1049" s="52" t="s">
        <v>61</v>
      </c>
      <c r="M1049" s="60">
        <v>14500000</v>
      </c>
      <c r="N1049" s="60">
        <v>14500000</v>
      </c>
      <c r="O1049" s="61">
        <v>1</v>
      </c>
      <c r="P1049" s="241" t="s">
        <v>496</v>
      </c>
      <c r="Q1049" s="73">
        <v>0</v>
      </c>
      <c r="R1049" s="63">
        <v>0</v>
      </c>
      <c r="S1049" s="789">
        <v>13500000</v>
      </c>
      <c r="T1049" s="634">
        <v>0.93103448275862066</v>
      </c>
      <c r="U1049" s="73">
        <v>1000000</v>
      </c>
      <c r="V1049" s="63">
        <v>6.8965517241379309E-2</v>
      </c>
      <c r="W1049" s="77">
        <v>0</v>
      </c>
      <c r="X1049" s="133">
        <v>0</v>
      </c>
      <c r="Y1049" s="77">
        <v>0</v>
      </c>
      <c r="Z1049" s="133">
        <v>0</v>
      </c>
      <c r="AA1049" s="77" t="s">
        <v>687</v>
      </c>
      <c r="AB1049" s="133">
        <v>0</v>
      </c>
      <c r="AC1049" t="s">
        <v>185</v>
      </c>
      <c r="AD1049" s="442"/>
      <c r="AE1049" s="241"/>
      <c r="AF1049" s="58" t="s">
        <v>61</v>
      </c>
      <c r="AG1049" s="63" t="s">
        <v>168</v>
      </c>
      <c r="AH1049" s="58">
        <v>2018</v>
      </c>
      <c r="AI1049" s="58"/>
      <c r="AJ1049" s="58"/>
      <c r="AK1049" s="241" t="s">
        <v>150</v>
      </c>
      <c r="AL1049" s="1">
        <v>1</v>
      </c>
      <c r="AM1049" s="1">
        <f>VLOOKUP(A1049,'CH1 graphs'!$G$1:$H$49,2,FALSE)</f>
        <v>1</v>
      </c>
    </row>
    <row r="1050" spans="1:45" hidden="1">
      <c r="A1050" s="52" t="s">
        <v>30</v>
      </c>
      <c r="B1050" s="58" t="s">
        <v>180</v>
      </c>
      <c r="C1050" s="51">
        <v>2018</v>
      </c>
      <c r="D1050" s="240" t="s">
        <v>142</v>
      </c>
      <c r="E1050" s="52" t="s">
        <v>142</v>
      </c>
      <c r="F1050" s="442" t="s">
        <v>142</v>
      </c>
      <c r="G1050" s="52" t="s">
        <v>170</v>
      </c>
      <c r="H1050" s="241" t="s">
        <v>171</v>
      </c>
      <c r="I1050" s="53" t="s">
        <v>145</v>
      </c>
      <c r="J1050" s="52"/>
      <c r="K1050" s="484" t="s">
        <v>688</v>
      </c>
      <c r="L1050" s="158">
        <v>43252</v>
      </c>
      <c r="M1050" s="437">
        <v>17609178</v>
      </c>
      <c r="N1050" s="60">
        <v>7080214</v>
      </c>
      <c r="O1050" s="61">
        <f>N1050/M1050</f>
        <v>0.4020752132779849</v>
      </c>
      <c r="P1050" s="241" t="s">
        <v>689</v>
      </c>
      <c r="Q1050" s="485">
        <v>1172455</v>
      </c>
      <c r="R1050" s="63">
        <v>0.16559598339824191</v>
      </c>
      <c r="S1050" s="485">
        <v>3836971</v>
      </c>
      <c r="T1050" s="63">
        <v>0.53758954178503648</v>
      </c>
      <c r="U1050" s="485">
        <v>1991706</v>
      </c>
      <c r="V1050" s="63">
        <v>0.27823255059804691</v>
      </c>
      <c r="W1050" s="77">
        <v>876393</v>
      </c>
      <c r="X1050" s="466">
        <v>0.12</v>
      </c>
      <c r="Y1050" s="77">
        <v>375143</v>
      </c>
      <c r="Z1050" s="133">
        <v>4.7080639088027565E-2</v>
      </c>
      <c r="AA1050" s="77">
        <v>0</v>
      </c>
      <c r="AB1050" s="133">
        <v>0</v>
      </c>
      <c r="AC1050" t="s">
        <v>185</v>
      </c>
      <c r="AD1050" s="442"/>
      <c r="AE1050" s="241"/>
      <c r="AF1050" s="58" t="s">
        <v>149</v>
      </c>
      <c r="AG1050" s="63" t="s">
        <v>168</v>
      </c>
      <c r="AH1050" s="58">
        <v>2019</v>
      </c>
      <c r="AI1050" s="58"/>
      <c r="AJ1050" s="58"/>
      <c r="AK1050" s="241" t="s">
        <v>150</v>
      </c>
      <c r="AL1050" s="1">
        <v>1</v>
      </c>
      <c r="AM1050" s="1">
        <f>VLOOKUP(A1050,'CH1 graphs'!$G$1:$H$49,2,FALSE)</f>
        <v>1</v>
      </c>
    </row>
    <row r="1051" spans="1:45" hidden="1">
      <c r="A1051" s="52" t="s">
        <v>30</v>
      </c>
      <c r="B1051" s="58" t="s">
        <v>180</v>
      </c>
      <c r="C1051" s="51">
        <v>2019</v>
      </c>
      <c r="D1051" s="240" t="s">
        <v>142</v>
      </c>
      <c r="E1051" s="52" t="s">
        <v>142</v>
      </c>
      <c r="F1051" s="442" t="s">
        <v>142</v>
      </c>
      <c r="G1051" s="52" t="s">
        <v>143</v>
      </c>
      <c r="H1051" s="241" t="s">
        <v>144</v>
      </c>
      <c r="I1051" s="53" t="s">
        <v>145</v>
      </c>
      <c r="J1051" s="52"/>
      <c r="K1051" s="484" t="s">
        <v>690</v>
      </c>
      <c r="L1051" s="158">
        <v>43586</v>
      </c>
      <c r="M1051" s="73">
        <v>17861000</v>
      </c>
      <c r="N1051" s="60">
        <v>9245232</v>
      </c>
      <c r="O1051" s="61">
        <f>N1051/M1051</f>
        <v>0.51762118582386207</v>
      </c>
      <c r="P1051" s="241" t="s">
        <v>364</v>
      </c>
      <c r="Q1051" s="73">
        <v>2278098</v>
      </c>
      <c r="R1051" s="63">
        <v>0.24</v>
      </c>
      <c r="S1051" s="73">
        <v>4073759</v>
      </c>
      <c r="T1051" s="63">
        <v>0.43</v>
      </c>
      <c r="U1051" s="73">
        <v>3127699</v>
      </c>
      <c r="V1051" s="63">
        <v>0.33</v>
      </c>
      <c r="W1051" s="77">
        <v>1866246</v>
      </c>
      <c r="X1051" s="133">
        <v>0.2</v>
      </c>
      <c r="Y1051" s="77">
        <v>411852</v>
      </c>
      <c r="Z1051" s="133">
        <v>0.04</v>
      </c>
      <c r="AA1051" s="77">
        <v>0</v>
      </c>
      <c r="AB1051" s="133">
        <v>0</v>
      </c>
      <c r="AC1051" t="s">
        <v>185</v>
      </c>
      <c r="AD1051" s="442"/>
      <c r="AE1051" s="241"/>
      <c r="AF1051" s="58" t="s">
        <v>153</v>
      </c>
      <c r="AG1051" s="63" t="s">
        <v>168</v>
      </c>
      <c r="AH1051" s="58">
        <v>2020</v>
      </c>
      <c r="AI1051" s="58"/>
      <c r="AJ1051" s="58"/>
      <c r="AK1051" s="241" t="s">
        <v>150</v>
      </c>
      <c r="AL1051" s="1">
        <v>1</v>
      </c>
      <c r="AM1051" s="1">
        <f>VLOOKUP(A1051,'CH1 graphs'!$G$1:$H$49,2,FALSE)</f>
        <v>1</v>
      </c>
    </row>
    <row r="1052" spans="1:45" hidden="1">
      <c r="A1052" s="52" t="s">
        <v>30</v>
      </c>
      <c r="B1052" s="58" t="s">
        <v>180</v>
      </c>
      <c r="C1052" s="51">
        <v>2020</v>
      </c>
      <c r="D1052" s="240" t="s">
        <v>142</v>
      </c>
      <c r="E1052" s="52" t="s">
        <v>142</v>
      </c>
      <c r="F1052" s="442" t="s">
        <v>142</v>
      </c>
      <c r="G1052" s="52" t="s">
        <v>143</v>
      </c>
      <c r="H1052" s="241" t="s">
        <v>144</v>
      </c>
      <c r="I1052" s="53" t="s">
        <v>145</v>
      </c>
      <c r="J1052" s="52"/>
      <c r="K1052" s="52"/>
      <c r="L1052" s="158">
        <v>43586</v>
      </c>
      <c r="M1052" s="73">
        <v>17861000</v>
      </c>
      <c r="N1052" s="60">
        <v>9245232</v>
      </c>
      <c r="O1052" s="61">
        <f>N1052/M1052</f>
        <v>0.51762118582386207</v>
      </c>
      <c r="P1052" s="241" t="s">
        <v>364</v>
      </c>
      <c r="Q1052" s="73">
        <v>2278098</v>
      </c>
      <c r="R1052" s="63">
        <v>0.24</v>
      </c>
      <c r="S1052" s="73">
        <v>4073759</v>
      </c>
      <c r="T1052" s="63">
        <v>0.41528811824300355</v>
      </c>
      <c r="U1052" s="73">
        <v>3127699</v>
      </c>
      <c r="V1052" s="63">
        <v>0.33</v>
      </c>
      <c r="W1052" s="77">
        <v>1866246</v>
      </c>
      <c r="X1052" s="133">
        <v>0.2</v>
      </c>
      <c r="Y1052" s="77">
        <v>411852</v>
      </c>
      <c r="Z1052" s="133">
        <v>0.04</v>
      </c>
      <c r="AA1052" s="77">
        <v>0</v>
      </c>
      <c r="AB1052" s="133">
        <v>0</v>
      </c>
      <c r="AC1052" t="s">
        <v>161</v>
      </c>
      <c r="AD1052" s="52"/>
      <c r="AE1052" s="58"/>
      <c r="AF1052" s="58" t="s">
        <v>153</v>
      </c>
      <c r="AG1052" s="58" t="s">
        <v>168</v>
      </c>
      <c r="AH1052" s="58">
        <v>2021</v>
      </c>
      <c r="AI1052" s="58"/>
      <c r="AJ1052" s="58"/>
      <c r="AK1052" s="241" t="s">
        <v>150</v>
      </c>
      <c r="AL1052" s="1">
        <v>1</v>
      </c>
      <c r="AM1052" s="1">
        <f>VLOOKUP(A1052,'CH1 graphs'!$G$1:$H$49,2,FALSE)</f>
        <v>1</v>
      </c>
    </row>
    <row r="1053" spans="1:45" hidden="1">
      <c r="A1053" s="52" t="s">
        <v>30</v>
      </c>
      <c r="B1053" s="58" t="s">
        <v>180</v>
      </c>
      <c r="C1053" s="51">
        <v>2021</v>
      </c>
      <c r="D1053" s="240" t="s">
        <v>142</v>
      </c>
      <c r="E1053" s="52" t="s">
        <v>142</v>
      </c>
      <c r="F1053" s="442" t="s">
        <v>142</v>
      </c>
      <c r="G1053" s="52" t="s">
        <v>143</v>
      </c>
      <c r="H1053" s="241" t="s">
        <v>157</v>
      </c>
      <c r="I1053" s="53" t="s">
        <v>145</v>
      </c>
      <c r="J1053" s="52"/>
      <c r="K1053" s="52"/>
      <c r="L1053" s="158">
        <v>44228</v>
      </c>
      <c r="M1053" s="73">
        <v>18000000</v>
      </c>
      <c r="N1053" s="60">
        <v>6889816</v>
      </c>
      <c r="O1053" s="61">
        <v>0.38276755555555558</v>
      </c>
      <c r="P1053" s="241" t="s">
        <v>691</v>
      </c>
      <c r="Q1053" s="73">
        <v>1724243</v>
      </c>
      <c r="R1053" s="63">
        <v>0.25</v>
      </c>
      <c r="S1053" s="73">
        <v>2651814</v>
      </c>
      <c r="T1053" s="63">
        <v>0.38488894333317464</v>
      </c>
      <c r="U1053" s="73">
        <v>2513759</v>
      </c>
      <c r="V1053" s="63">
        <v>0.36</v>
      </c>
      <c r="W1053" s="77">
        <v>1485331</v>
      </c>
      <c r="X1053" s="133">
        <v>0.22</v>
      </c>
      <c r="Y1053" s="77">
        <v>238912</v>
      </c>
      <c r="Z1053" s="133">
        <v>0.03</v>
      </c>
      <c r="AA1053" s="77">
        <v>0</v>
      </c>
      <c r="AB1053" s="133">
        <v>0</v>
      </c>
      <c r="AC1053" t="s">
        <v>161</v>
      </c>
      <c r="AD1053" s="52"/>
      <c r="AE1053" s="58"/>
      <c r="AF1053" s="58" t="s">
        <v>149</v>
      </c>
      <c r="AG1053" s="58" t="s">
        <v>168</v>
      </c>
      <c r="AH1053" s="58">
        <v>2022</v>
      </c>
      <c r="AI1053" s="58"/>
      <c r="AJ1053" s="58"/>
      <c r="AK1053" s="241" t="s">
        <v>150</v>
      </c>
      <c r="AL1053" s="1">
        <v>1</v>
      </c>
      <c r="AM1053" s="1">
        <f>VLOOKUP(A1053,'CH1 graphs'!$G$1:$H$49,2,FALSE)</f>
        <v>1</v>
      </c>
      <c r="AQ1053" s="42"/>
    </row>
    <row r="1054" spans="1:45" hidden="1">
      <c r="A1054" s="52" t="s">
        <v>30</v>
      </c>
      <c r="B1054" s="58" t="s">
        <v>180</v>
      </c>
      <c r="C1054" s="51">
        <v>2022</v>
      </c>
      <c r="D1054" s="240" t="s">
        <v>142</v>
      </c>
      <c r="E1054" s="52" t="s">
        <v>142</v>
      </c>
      <c r="F1054" s="442" t="s">
        <v>142</v>
      </c>
      <c r="G1054" s="52" t="s">
        <v>143</v>
      </c>
      <c r="H1054" s="241" t="s">
        <v>157</v>
      </c>
      <c r="I1054" s="53" t="s">
        <v>145</v>
      </c>
      <c r="J1054" s="73"/>
      <c r="K1054" s="650" t="s">
        <v>692</v>
      </c>
      <c r="L1054" s="158">
        <v>44713</v>
      </c>
      <c r="M1054" s="73">
        <v>18926743</v>
      </c>
      <c r="N1054" s="60">
        <v>13490313</v>
      </c>
      <c r="O1054" s="61">
        <v>0.71</v>
      </c>
      <c r="P1054" s="241" t="s">
        <v>370</v>
      </c>
      <c r="Q1054" s="73">
        <v>1952123</v>
      </c>
      <c r="R1054" s="63">
        <v>0.14000000000000001</v>
      </c>
      <c r="S1054" s="73">
        <v>4937181</v>
      </c>
      <c r="T1054" s="63">
        <v>0.36597972189377664</v>
      </c>
      <c r="U1054" s="73">
        <v>6601009</v>
      </c>
      <c r="V1054" s="63">
        <v>0.49</v>
      </c>
      <c r="W1054" s="77">
        <v>1952123</v>
      </c>
      <c r="X1054" s="133">
        <v>0.14000000000000001</v>
      </c>
      <c r="Y1054" s="77">
        <v>0</v>
      </c>
      <c r="Z1054" s="133">
        <v>0</v>
      </c>
      <c r="AA1054" s="77">
        <v>0</v>
      </c>
      <c r="AB1054" s="133">
        <v>0</v>
      </c>
      <c r="AC1054" t="s">
        <v>185</v>
      </c>
      <c r="AD1054" s="442"/>
      <c r="AE1054" s="241"/>
      <c r="AF1054" s="58" t="s">
        <v>149</v>
      </c>
      <c r="AG1054" s="1" t="s">
        <v>168</v>
      </c>
      <c r="AH1054" s="58">
        <v>2023</v>
      </c>
      <c r="AI1054" s="58"/>
      <c r="AJ1054" s="58"/>
      <c r="AK1054" s="241" t="s">
        <v>150</v>
      </c>
      <c r="AL1054" s="1">
        <v>1</v>
      </c>
      <c r="AM1054" s="1">
        <f>VLOOKUP(A1054,'CH1 graphs'!$G$1:$H$49,2,FALSE)</f>
        <v>1</v>
      </c>
      <c r="AP1054" s="330">
        <f>Q1054-Q1053</f>
        <v>227880</v>
      </c>
      <c r="AQ1054" s="42">
        <f>(Q1054-Q1053)/Q1053</f>
        <v>0.13216234602663313</v>
      </c>
      <c r="AR1054">
        <f>Y1054-Y1053</f>
        <v>-238912</v>
      </c>
      <c r="AS1054" s="1">
        <f>AR1054/Y1053</f>
        <v>-1</v>
      </c>
    </row>
    <row r="1055" spans="1:45" s="11" customFormat="1" hidden="1">
      <c r="A1055" s="96" t="s">
        <v>30</v>
      </c>
      <c r="B1055" s="95" t="s">
        <v>180</v>
      </c>
      <c r="C1055" s="47">
        <v>2023</v>
      </c>
      <c r="D1055" s="867" t="s">
        <v>142</v>
      </c>
      <c r="E1055" s="197" t="s">
        <v>142</v>
      </c>
      <c r="F1055" s="671" t="s">
        <v>142</v>
      </c>
      <c r="G1055" s="96" t="s">
        <v>143</v>
      </c>
      <c r="H1055" s="868" t="s">
        <v>157</v>
      </c>
      <c r="I1055" s="55" t="s">
        <v>145</v>
      </c>
      <c r="J1055" s="419"/>
      <c r="K1055" s="687" t="s">
        <v>692</v>
      </c>
      <c r="L1055" s="108">
        <v>44713</v>
      </c>
      <c r="M1055" s="419">
        <v>18926743</v>
      </c>
      <c r="N1055" s="419">
        <v>13490313</v>
      </c>
      <c r="O1055" s="97">
        <v>0.71276463150580105</v>
      </c>
      <c r="P1055" s="868" t="s">
        <v>370</v>
      </c>
      <c r="Q1055" s="419">
        <v>1952123</v>
      </c>
      <c r="R1055" s="148">
        <v>0.14000000000000001</v>
      </c>
      <c r="S1055" s="419">
        <v>4937181</v>
      </c>
      <c r="T1055" s="148">
        <v>0.36597972189377664</v>
      </c>
      <c r="U1055" s="419">
        <v>6601009</v>
      </c>
      <c r="V1055" s="148">
        <v>0.49</v>
      </c>
      <c r="W1055" s="694">
        <v>1952123</v>
      </c>
      <c r="X1055" s="674">
        <v>0.14000000000000001</v>
      </c>
      <c r="Y1055" s="694">
        <v>0</v>
      </c>
      <c r="Z1055" s="674">
        <v>0</v>
      </c>
      <c r="AA1055" s="694">
        <v>0</v>
      </c>
      <c r="AB1055" s="674">
        <v>0</v>
      </c>
      <c r="AC1055" s="11" t="s">
        <v>161</v>
      </c>
      <c r="AD1055" s="96"/>
      <c r="AE1055" s="95"/>
      <c r="AF1055" s="95" t="s">
        <v>149</v>
      </c>
      <c r="AG1055" s="12" t="s">
        <v>168</v>
      </c>
      <c r="AH1055" s="95">
        <v>2023</v>
      </c>
      <c r="AI1055" s="95"/>
      <c r="AJ1055" s="95"/>
      <c r="AK1055" s="868" t="s">
        <v>165</v>
      </c>
      <c r="AL1055" s="12">
        <v>1</v>
      </c>
      <c r="AM1055" s="12">
        <f>VLOOKUP(A1055,'CH1 graphs'!$G$1:$H$49,2,FALSE)</f>
        <v>1</v>
      </c>
      <c r="AN1055" s="12"/>
      <c r="AO1055" s="12"/>
      <c r="AQ1055" s="12"/>
      <c r="AS1055" s="12"/>
    </row>
    <row r="1056" spans="1:45" hidden="1">
      <c r="A1056" s="69" t="s">
        <v>23</v>
      </c>
      <c r="B1056" s="58" t="s">
        <v>180</v>
      </c>
      <c r="C1056" s="418">
        <v>2016</v>
      </c>
      <c r="D1056" s="240" t="s">
        <v>142</v>
      </c>
      <c r="E1056" s="69" t="s">
        <v>142</v>
      </c>
      <c r="F1056" s="442" t="s">
        <v>142</v>
      </c>
      <c r="G1056" s="52" t="s">
        <v>143</v>
      </c>
      <c r="H1056" s="241" t="s">
        <v>144</v>
      </c>
      <c r="I1056" s="53" t="s">
        <v>145</v>
      </c>
      <c r="J1056" s="69"/>
      <c r="K1056" s="69"/>
      <c r="L1056" s="791">
        <v>42522</v>
      </c>
      <c r="M1056" s="77">
        <v>14222991</v>
      </c>
      <c r="N1056" s="76">
        <v>9623278</v>
      </c>
      <c r="O1056" s="787">
        <v>0.68</v>
      </c>
      <c r="P1056" s="556" t="s">
        <v>693</v>
      </c>
      <c r="Q1056" s="73">
        <v>4071532</v>
      </c>
      <c r="R1056" s="473">
        <v>0.42309200669460034</v>
      </c>
      <c r="S1056" s="820">
        <v>4142256</v>
      </c>
      <c r="T1056" s="473">
        <v>0.43044126959649298</v>
      </c>
      <c r="U1056" s="73">
        <v>1402094</v>
      </c>
      <c r="V1056" s="63">
        <v>0.14569817062335724</v>
      </c>
      <c r="W1056" s="77">
        <v>3428114</v>
      </c>
      <c r="X1056" s="133">
        <v>0.35623142135143554</v>
      </c>
      <c r="Y1056" s="77">
        <v>643418</v>
      </c>
      <c r="Z1056" s="133">
        <v>6.6860585343164775E-2</v>
      </c>
      <c r="AA1056" s="77">
        <v>0</v>
      </c>
      <c r="AB1056" s="133">
        <v>0</v>
      </c>
      <c r="AC1056" t="s">
        <v>185</v>
      </c>
      <c r="AD1056" s="442"/>
      <c r="AE1056" s="241"/>
      <c r="AF1056" s="58" t="s">
        <v>149</v>
      </c>
      <c r="AG1056" s="473" t="s">
        <v>168</v>
      </c>
      <c r="AH1056" s="864">
        <v>2017</v>
      </c>
      <c r="AI1056" s="58"/>
      <c r="AJ1056" s="58"/>
      <c r="AK1056" s="241" t="s">
        <v>150</v>
      </c>
      <c r="AL1056" s="1">
        <v>1</v>
      </c>
      <c r="AM1056" s="1">
        <f>VLOOKUP(A1056,'CH1 graphs'!$G$1:$H$49,2,FALSE)</f>
        <v>1</v>
      </c>
    </row>
    <row r="1057" spans="1:45" hidden="1">
      <c r="A1057" s="52" t="s">
        <v>23</v>
      </c>
      <c r="B1057" s="58" t="s">
        <v>180</v>
      </c>
      <c r="C1057" s="51">
        <v>2017</v>
      </c>
      <c r="D1057" s="240" t="s">
        <v>142</v>
      </c>
      <c r="E1057" s="52" t="s">
        <v>142</v>
      </c>
      <c r="F1057" s="442" t="s">
        <v>142</v>
      </c>
      <c r="G1057" s="52" t="s">
        <v>143</v>
      </c>
      <c r="H1057" s="241" t="s">
        <v>144</v>
      </c>
      <c r="I1057" s="53" t="s">
        <v>145</v>
      </c>
      <c r="J1057" s="52"/>
      <c r="K1057" s="52"/>
      <c r="L1057" s="158">
        <v>42522</v>
      </c>
      <c r="M1057" s="73">
        <v>14222991</v>
      </c>
      <c r="N1057" s="60">
        <v>9623278</v>
      </c>
      <c r="O1057" s="67">
        <v>0.68</v>
      </c>
      <c r="P1057" s="241" t="s">
        <v>693</v>
      </c>
      <c r="Q1057" s="73">
        <v>4071532.0000000005</v>
      </c>
      <c r="R1057" s="63">
        <v>0.4230920066946004</v>
      </c>
      <c r="S1057" s="820">
        <v>4142256</v>
      </c>
      <c r="T1057" s="473">
        <v>0.43044126959649298</v>
      </c>
      <c r="U1057" s="73">
        <v>1402094</v>
      </c>
      <c r="V1057" s="63">
        <v>0.14569817062335724</v>
      </c>
      <c r="W1057" s="77">
        <v>3428114.0000000005</v>
      </c>
      <c r="X1057" s="133">
        <v>0.3562314213514356</v>
      </c>
      <c r="Y1057" s="77">
        <v>643418</v>
      </c>
      <c r="Z1057" s="133">
        <v>6.6860585343164775E-2</v>
      </c>
      <c r="AA1057" s="77">
        <v>0</v>
      </c>
      <c r="AB1057" s="133">
        <v>0</v>
      </c>
      <c r="AC1057" t="s">
        <v>185</v>
      </c>
      <c r="AD1057" s="442"/>
      <c r="AE1057" s="241"/>
      <c r="AF1057" s="58" t="s">
        <v>149</v>
      </c>
      <c r="AG1057" s="63" t="s">
        <v>168</v>
      </c>
      <c r="AH1057" s="58">
        <v>2018</v>
      </c>
      <c r="AI1057" s="58"/>
      <c r="AJ1057" s="58"/>
      <c r="AK1057" s="241" t="s">
        <v>150</v>
      </c>
      <c r="AL1057" s="1">
        <v>1</v>
      </c>
      <c r="AM1057" s="1">
        <f>VLOOKUP(A1057,'CH1 graphs'!$G$1:$H$49,2,FALSE)</f>
        <v>1</v>
      </c>
    </row>
    <row r="1058" spans="1:45" hidden="1">
      <c r="A1058" s="52" t="s">
        <v>23</v>
      </c>
      <c r="B1058" s="58" t="s">
        <v>180</v>
      </c>
      <c r="C1058" s="51">
        <v>2018</v>
      </c>
      <c r="D1058" s="240" t="s">
        <v>142</v>
      </c>
      <c r="E1058" s="52" t="s">
        <v>142</v>
      </c>
      <c r="F1058" s="442" t="s">
        <v>142</v>
      </c>
      <c r="G1058" s="52" t="s">
        <v>143</v>
      </c>
      <c r="H1058" s="241" t="s">
        <v>144</v>
      </c>
      <c r="I1058" s="53" t="s">
        <v>694</v>
      </c>
      <c r="J1058" s="52"/>
      <c r="K1058" s="52"/>
      <c r="L1058" s="52"/>
      <c r="M1058" s="790">
        <v>15052184</v>
      </c>
      <c r="N1058" s="60">
        <v>9300000</v>
      </c>
      <c r="O1058" s="61">
        <f>N1058/M1058</f>
        <v>0.61785053916428345</v>
      </c>
      <c r="P1058" s="241" t="s">
        <v>307</v>
      </c>
      <c r="Q1058" s="73">
        <v>1900000</v>
      </c>
      <c r="R1058" s="63">
        <v>0.20430107526881722</v>
      </c>
      <c r="S1058" s="716" t="s">
        <v>178</v>
      </c>
      <c r="T1058" s="635" t="s">
        <v>203</v>
      </c>
      <c r="U1058" s="719">
        <v>7400000</v>
      </c>
      <c r="V1058" s="515">
        <v>0.79569892473118276</v>
      </c>
      <c r="W1058" s="77" t="s">
        <v>61</v>
      </c>
      <c r="X1058" s="133" t="s">
        <v>61</v>
      </c>
      <c r="Y1058" s="77" t="s">
        <v>61</v>
      </c>
      <c r="Z1058" s="133" t="s">
        <v>61</v>
      </c>
      <c r="AA1058" s="77" t="s">
        <v>61</v>
      </c>
      <c r="AB1058" s="133" t="s">
        <v>61</v>
      </c>
      <c r="AC1058" t="s">
        <v>161</v>
      </c>
      <c r="AD1058" s="52"/>
      <c r="AE1058" s="58"/>
      <c r="AF1058" s="58" t="s">
        <v>61</v>
      </c>
      <c r="AG1058" s="63" t="s">
        <v>168</v>
      </c>
      <c r="AH1058" s="58">
        <v>2019</v>
      </c>
      <c r="AI1058" s="58"/>
      <c r="AJ1058" s="58"/>
      <c r="AK1058" s="241" t="s">
        <v>150</v>
      </c>
      <c r="AL1058" s="1">
        <v>1</v>
      </c>
      <c r="AM1058" s="1">
        <f>VLOOKUP(A1058,'CH1 graphs'!$G$1:$H$49,2,FALSE)</f>
        <v>1</v>
      </c>
    </row>
    <row r="1059" spans="1:45" hidden="1">
      <c r="A1059" s="52" t="s">
        <v>23</v>
      </c>
      <c r="B1059" s="58" t="s">
        <v>180</v>
      </c>
      <c r="C1059" s="51">
        <v>2019</v>
      </c>
      <c r="D1059" s="240" t="s">
        <v>142</v>
      </c>
      <c r="E1059" s="52" t="s">
        <v>142</v>
      </c>
      <c r="F1059" s="442" t="s">
        <v>142</v>
      </c>
      <c r="G1059" s="52" t="s">
        <v>143</v>
      </c>
      <c r="H1059" s="241" t="s">
        <v>144</v>
      </c>
      <c r="I1059" s="53" t="s">
        <v>145</v>
      </c>
      <c r="J1059" s="52"/>
      <c r="K1059" s="52"/>
      <c r="L1059" s="158">
        <v>43617</v>
      </c>
      <c r="M1059" s="73">
        <v>14645000</v>
      </c>
      <c r="N1059" s="60">
        <v>9420663</v>
      </c>
      <c r="O1059" s="61">
        <f>N1059/M1059</f>
        <v>0.6432682144076477</v>
      </c>
      <c r="P1059" s="241" t="s">
        <v>259</v>
      </c>
      <c r="Q1059" s="73">
        <v>3580214</v>
      </c>
      <c r="R1059" s="63">
        <v>0.38</v>
      </c>
      <c r="S1059" s="73">
        <v>3161864</v>
      </c>
      <c r="T1059" s="63">
        <v>0.33563073002399085</v>
      </c>
      <c r="U1059" s="73">
        <v>2678585</v>
      </c>
      <c r="V1059" s="63">
        <v>0.28000000000000003</v>
      </c>
      <c r="W1059" s="77">
        <v>2474756</v>
      </c>
      <c r="X1059" s="133">
        <v>0.26</v>
      </c>
      <c r="Y1059" s="77">
        <v>1105458</v>
      </c>
      <c r="Z1059" s="133">
        <v>0.12</v>
      </c>
      <c r="AA1059" s="77">
        <v>0</v>
      </c>
      <c r="AB1059" s="133">
        <v>0</v>
      </c>
      <c r="AC1059" t="s">
        <v>161</v>
      </c>
      <c r="AD1059" s="52"/>
      <c r="AE1059" s="58"/>
      <c r="AF1059" s="58" t="s">
        <v>153</v>
      </c>
      <c r="AG1059" s="63" t="s">
        <v>168</v>
      </c>
      <c r="AH1059" s="58">
        <v>2020</v>
      </c>
      <c r="AI1059" s="58" t="s">
        <v>695</v>
      </c>
      <c r="AJ1059" s="58"/>
      <c r="AK1059" s="241" t="s">
        <v>150</v>
      </c>
      <c r="AL1059" s="1">
        <v>1</v>
      </c>
      <c r="AM1059" s="1">
        <f>VLOOKUP(A1059,'CH1 graphs'!$G$1:$H$49,2,FALSE)</f>
        <v>1</v>
      </c>
    </row>
    <row r="1060" spans="1:45" hidden="1">
      <c r="A1060" s="52" t="s">
        <v>23</v>
      </c>
      <c r="B1060" s="58" t="s">
        <v>180</v>
      </c>
      <c r="C1060" s="51">
        <v>2020</v>
      </c>
      <c r="D1060" s="240" t="s">
        <v>142</v>
      </c>
      <c r="E1060" s="52" t="s">
        <v>142</v>
      </c>
      <c r="F1060" s="442" t="s">
        <v>142</v>
      </c>
      <c r="G1060" s="52" t="s">
        <v>143</v>
      </c>
      <c r="H1060" s="241" t="s">
        <v>144</v>
      </c>
      <c r="I1060" s="53" t="s">
        <v>145</v>
      </c>
      <c r="J1060" s="52"/>
      <c r="K1060" s="52"/>
      <c r="L1060" s="158">
        <v>43862</v>
      </c>
      <c r="M1060" s="73">
        <v>14645000</v>
      </c>
      <c r="N1060" s="59">
        <v>9706118</v>
      </c>
      <c r="O1060" s="61">
        <v>0.66275984977808122</v>
      </c>
      <c r="P1060" s="241" t="s">
        <v>696</v>
      </c>
      <c r="Q1060" s="73">
        <v>4341420</v>
      </c>
      <c r="R1060" s="63">
        <v>0.45</v>
      </c>
      <c r="S1060" s="73">
        <v>2580563</v>
      </c>
      <c r="T1060" s="63">
        <v>0.26586973288393978</v>
      </c>
      <c r="U1060" s="73">
        <v>2784135</v>
      </c>
      <c r="V1060" s="63">
        <v>0.28999999999999998</v>
      </c>
      <c r="W1060" s="77">
        <v>3294335</v>
      </c>
      <c r="X1060" s="133">
        <v>0.34</v>
      </c>
      <c r="Y1060" s="77">
        <v>1047085</v>
      </c>
      <c r="Z1060" s="133">
        <v>0.11</v>
      </c>
      <c r="AA1060" s="77">
        <v>0</v>
      </c>
      <c r="AB1060" s="133">
        <v>0</v>
      </c>
      <c r="AC1060" t="s">
        <v>161</v>
      </c>
      <c r="AD1060" s="52"/>
      <c r="AE1060" s="58"/>
      <c r="AF1060" s="58" t="s">
        <v>153</v>
      </c>
      <c r="AG1060" s="58" t="s">
        <v>168</v>
      </c>
      <c r="AH1060" s="58">
        <v>2021</v>
      </c>
      <c r="AI1060" s="58" t="s">
        <v>695</v>
      </c>
      <c r="AJ1060" s="58"/>
      <c r="AK1060" s="241" t="s">
        <v>150</v>
      </c>
      <c r="AL1060" s="1">
        <v>1</v>
      </c>
      <c r="AM1060" s="1">
        <f>VLOOKUP(A1060,'CH1 graphs'!$G$1:$H$49,2,FALSE)</f>
        <v>1</v>
      </c>
    </row>
    <row r="1061" spans="1:45" hidden="1">
      <c r="A1061" s="52" t="s">
        <v>23</v>
      </c>
      <c r="B1061" s="58" t="s">
        <v>180</v>
      </c>
      <c r="C1061" s="51">
        <v>2021</v>
      </c>
      <c r="D1061" s="240" t="s">
        <v>142</v>
      </c>
      <c r="E1061" s="52" t="s">
        <v>142</v>
      </c>
      <c r="F1061" s="442" t="s">
        <v>142</v>
      </c>
      <c r="G1061" s="52" t="s">
        <v>143</v>
      </c>
      <c r="H1061" s="241" t="s">
        <v>157</v>
      </c>
      <c r="I1061" s="53" t="s">
        <v>145</v>
      </c>
      <c r="J1061" s="52"/>
      <c r="K1061" s="52"/>
      <c r="L1061" s="158">
        <v>44105</v>
      </c>
      <c r="M1061" s="73">
        <v>15557469</v>
      </c>
      <c r="N1061" s="60">
        <v>9706118</v>
      </c>
      <c r="O1061" s="61">
        <v>0.62388798589282102</v>
      </c>
      <c r="P1061" s="241" t="s">
        <v>366</v>
      </c>
      <c r="Q1061" s="73">
        <v>3380232</v>
      </c>
      <c r="R1061" s="63">
        <v>0.35</v>
      </c>
      <c r="S1061" s="73">
        <v>3221152</v>
      </c>
      <c r="T1061" s="63">
        <v>0.33186820930880917</v>
      </c>
      <c r="U1061" s="73">
        <v>3104734</v>
      </c>
      <c r="V1061" s="63">
        <v>0.32</v>
      </c>
      <c r="W1061" s="77">
        <v>2611638</v>
      </c>
      <c r="X1061" s="133">
        <v>0.27</v>
      </c>
      <c r="Y1061" s="77">
        <v>768594</v>
      </c>
      <c r="Z1061" s="133">
        <v>0.08</v>
      </c>
      <c r="AA1061" s="77">
        <v>0</v>
      </c>
      <c r="AB1061" s="133">
        <v>0</v>
      </c>
      <c r="AC1061" t="s">
        <v>161</v>
      </c>
      <c r="AD1061" s="52"/>
      <c r="AE1061" s="58"/>
      <c r="AF1061" s="58" t="s">
        <v>153</v>
      </c>
      <c r="AG1061" s="58" t="s">
        <v>168</v>
      </c>
      <c r="AH1061" s="58">
        <v>2022</v>
      </c>
      <c r="AI1061" s="58" t="s">
        <v>695</v>
      </c>
      <c r="AJ1061" s="58"/>
      <c r="AK1061" s="241" t="s">
        <v>150</v>
      </c>
      <c r="AL1061" s="1">
        <v>1</v>
      </c>
      <c r="AM1061" s="1">
        <f>VLOOKUP(A1061,'CH1 graphs'!$G$1:$H$49,2,FALSE)</f>
        <v>1</v>
      </c>
      <c r="AQ1061" s="42"/>
    </row>
    <row r="1062" spans="1:45" hidden="1">
      <c r="A1062" s="52" t="s">
        <v>23</v>
      </c>
      <c r="B1062" s="58" t="s">
        <v>180</v>
      </c>
      <c r="C1062" s="51">
        <v>2022</v>
      </c>
      <c r="D1062" s="240" t="s">
        <v>142</v>
      </c>
      <c r="E1062" s="52" t="s">
        <v>142</v>
      </c>
      <c r="F1062" s="442" t="s">
        <v>142</v>
      </c>
      <c r="G1062" s="52" t="s">
        <v>143</v>
      </c>
      <c r="H1062" s="241" t="s">
        <v>157</v>
      </c>
      <c r="I1062" s="53" t="s">
        <v>249</v>
      </c>
      <c r="J1062" s="73"/>
      <c r="K1062" s="233"/>
      <c r="L1062" s="52" t="s">
        <v>61</v>
      </c>
      <c r="M1062" s="60">
        <v>15300000</v>
      </c>
      <c r="N1062" s="60">
        <v>15300000</v>
      </c>
      <c r="O1062" s="61">
        <v>1</v>
      </c>
      <c r="P1062" s="241" t="s">
        <v>270</v>
      </c>
      <c r="Q1062" s="73">
        <v>3000000</v>
      </c>
      <c r="R1062" s="63">
        <f>Q1062/N1062</f>
        <v>0.19607843137254902</v>
      </c>
      <c r="S1062" s="716" t="s">
        <v>178</v>
      </c>
      <c r="T1062" s="635"/>
      <c r="U1062" s="717">
        <f>N1062-Q1062</f>
        <v>12300000</v>
      </c>
      <c r="V1062" s="515">
        <v>0.80392156862745101</v>
      </c>
      <c r="W1062" s="77" t="s">
        <v>61</v>
      </c>
      <c r="X1062" s="466" t="s">
        <v>61</v>
      </c>
      <c r="Y1062" s="77" t="s">
        <v>61</v>
      </c>
      <c r="Z1062" s="466" t="s">
        <v>61</v>
      </c>
      <c r="AA1062" s="77" t="s">
        <v>61</v>
      </c>
      <c r="AB1062" s="466" t="s">
        <v>61</v>
      </c>
      <c r="AC1062" t="s">
        <v>161</v>
      </c>
      <c r="AD1062" s="52"/>
      <c r="AE1062" s="58"/>
      <c r="AF1062" s="58"/>
      <c r="AG1062" s="1" t="s">
        <v>168</v>
      </c>
      <c r="AH1062" s="58">
        <v>2023</v>
      </c>
      <c r="AI1062" s="58"/>
      <c r="AJ1062" s="58"/>
      <c r="AK1062" s="241" t="s">
        <v>150</v>
      </c>
      <c r="AL1062" s="1">
        <v>1</v>
      </c>
      <c r="AM1062" s="1">
        <f>VLOOKUP(A1062,'CH1 graphs'!$G$1:$H$49,2,FALSE)</f>
        <v>1</v>
      </c>
      <c r="AP1062" s="330">
        <f>Q1062-Q1061</f>
        <v>-380232</v>
      </c>
      <c r="AQ1062" s="42">
        <f>(Q1062-Q1061)/Q1061</f>
        <v>-0.11248695355821731</v>
      </c>
    </row>
    <row r="1063" spans="1:45" s="11" customFormat="1" hidden="1">
      <c r="A1063" s="96" t="s">
        <v>23</v>
      </c>
      <c r="B1063" s="95" t="s">
        <v>180</v>
      </c>
      <c r="C1063" s="47">
        <v>2023</v>
      </c>
      <c r="D1063" s="867" t="s">
        <v>142</v>
      </c>
      <c r="E1063" s="96" t="s">
        <v>142</v>
      </c>
      <c r="F1063" s="671" t="s">
        <v>142</v>
      </c>
      <c r="G1063" s="96" t="s">
        <v>143</v>
      </c>
      <c r="H1063" s="868" t="s">
        <v>157</v>
      </c>
      <c r="I1063" s="55" t="s">
        <v>249</v>
      </c>
      <c r="J1063" s="419"/>
      <c r="K1063" s="96"/>
      <c r="L1063" s="108">
        <v>44986</v>
      </c>
      <c r="M1063" s="146">
        <v>15400000</v>
      </c>
      <c r="N1063" s="146">
        <v>15400000</v>
      </c>
      <c r="O1063" s="128">
        <v>1</v>
      </c>
      <c r="P1063" s="896" t="s">
        <v>529</v>
      </c>
      <c r="Q1063" s="419">
        <v>3500000</v>
      </c>
      <c r="R1063" s="540">
        <v>0.23</v>
      </c>
      <c r="S1063" s="900" t="s">
        <v>178</v>
      </c>
      <c r="T1063" s="641" t="s">
        <v>203</v>
      </c>
      <c r="U1063" s="694">
        <f>N1063-Q1063</f>
        <v>11900000</v>
      </c>
      <c r="V1063" s="148">
        <f>1-R1063</f>
        <v>0.77</v>
      </c>
      <c r="W1063" s="901" t="s">
        <v>61</v>
      </c>
      <c r="X1063" s="633" t="s">
        <v>61</v>
      </c>
      <c r="Y1063" s="901" t="s">
        <v>61</v>
      </c>
      <c r="Z1063" s="633" t="s">
        <v>61</v>
      </c>
      <c r="AA1063" s="901" t="s">
        <v>61</v>
      </c>
      <c r="AB1063" s="633" t="s">
        <v>61</v>
      </c>
      <c r="AC1063" s="11" t="s">
        <v>161</v>
      </c>
      <c r="AD1063" s="96"/>
      <c r="AE1063" s="95"/>
      <c r="AF1063" s="95"/>
      <c r="AG1063" s="12" t="s">
        <v>168</v>
      </c>
      <c r="AH1063" s="95">
        <v>2023</v>
      </c>
      <c r="AI1063" s="95"/>
      <c r="AJ1063" s="95"/>
      <c r="AK1063" s="868" t="s">
        <v>165</v>
      </c>
      <c r="AL1063" s="12">
        <v>1</v>
      </c>
      <c r="AM1063" s="12">
        <f>VLOOKUP(A1063,'CH1 graphs'!$G$1:$H$49,2,FALSE)</f>
        <v>1</v>
      </c>
      <c r="AN1063" s="12"/>
      <c r="AO1063" s="12"/>
      <c r="AQ1063" s="12"/>
      <c r="AS1063" s="12"/>
    </row>
  </sheetData>
  <autoFilter ref="A1:AS1063" xr:uid="{D24ED99A-F45C-4DF5-945F-F476CA456C86}">
    <filterColumn colId="0">
      <filters>
        <filter val="Nicaragua"/>
        <filter val="Uganda"/>
      </filters>
    </filterColumn>
  </autoFilter>
  <phoneticPr fontId="4" type="noConversion"/>
  <conditionalFormatting sqref="W1058">
    <cfRule type="colorScale" priority="5">
      <colorScale>
        <cfvo type="min"/>
        <cfvo type="percentile" val="50"/>
        <cfvo type="max"/>
        <color rgb="FF63BE7B"/>
        <color rgb="FFFFEB84"/>
        <color rgb="FFF8696B"/>
      </colorScale>
    </cfRule>
  </conditionalFormatting>
  <conditionalFormatting sqref="W1063">
    <cfRule type="colorScale" priority="2">
      <colorScale>
        <cfvo type="min"/>
        <cfvo type="percentile" val="50"/>
        <cfvo type="max"/>
        <color rgb="FF63BE7B"/>
        <color rgb="FFFFEB84"/>
        <color rgb="FFF8696B"/>
      </colorScale>
    </cfRule>
  </conditionalFormatting>
  <conditionalFormatting sqref="Y1058">
    <cfRule type="colorScale" priority="4">
      <colorScale>
        <cfvo type="min"/>
        <cfvo type="percentile" val="50"/>
        <cfvo type="max"/>
        <color rgb="FF63BE7B"/>
        <color rgb="FFFFEB84"/>
        <color rgb="FFF8696B"/>
      </colorScale>
    </cfRule>
  </conditionalFormatting>
  <conditionalFormatting sqref="Y1063">
    <cfRule type="colorScale" priority="1">
      <colorScale>
        <cfvo type="min"/>
        <cfvo type="percentile" val="50"/>
        <cfvo type="max"/>
        <color rgb="FF63BE7B"/>
        <color rgb="FFFFEB84"/>
        <color rgb="FFF8696B"/>
      </colorScale>
    </cfRule>
  </conditionalFormatting>
  <dataValidations count="9">
    <dataValidation type="list" allowBlank="1" showInputMessage="1" showErrorMessage="1" sqref="AF147:AF1063" xr:uid="{7A6EB3B1-128E-4638-82A0-CF76E6632601}">
      <formula1>"Phase 2 Stressed, Phase 3 Crisis, Phase 4 Emergency, N/A"</formula1>
    </dataValidation>
    <dataValidation type="list" allowBlank="1" showInputMessage="1" showErrorMessage="1" sqref="D2:D1063" xr:uid="{C571609C-E8B2-4AB4-BE31-E745791B2128}">
      <formula1>"Y, N"</formula1>
    </dataValidation>
    <dataValidation type="list" allowBlank="1" showInputMessage="1" showErrorMessage="1" sqref="E2:F1063" xr:uid="{2DC8440A-4498-4592-B562-E97EABF60386}">
      <formula1>"Y, N, N/A"</formula1>
    </dataValidation>
    <dataValidation type="list" allowBlank="1" showInputMessage="1" showErrorMessage="1" sqref="AC2:AC1063" xr:uid="{86E0C183-6FFE-4C41-AF84-53268C832CB7}">
      <formula1>"Conflict/insecurity, Economic shocks, Weather extremes, N/A"</formula1>
    </dataValidation>
    <dataValidation type="list" allowBlank="1" showInputMessage="1" showErrorMessage="1" sqref="AF2:AF146" xr:uid="{28EF7EE0-8949-4403-8C28-9E05EEBDEABA}">
      <formula1>"Phase 1 Minimal, Phase 2 Stressed, Phase 3 Crisis, Phase 4 Emergency, Phase 5 Famine, N/A"</formula1>
    </dataValidation>
    <dataValidation type="list" allowBlank="1" showInputMessage="1" showErrorMessage="1" sqref="AK2:AK1063" xr:uid="{8EDF53C5-E0FC-4A57-9FD4-3C40721EBE7F}">
      <formula1>"Current year, Projection"</formula1>
    </dataValidation>
    <dataValidation type="list" allowBlank="1" showInputMessage="1" showErrorMessage="1" sqref="G2:G1063" xr:uid="{5175D3C8-485F-4A9E-9659-999E55085E42}">
      <formula1>"GIEWS, External Assistance, Displacement, Other, N/A"</formula1>
    </dataValidation>
    <dataValidation type="list" allowBlank="1" showInputMessage="1" showErrorMessage="1" sqref="I2:I1063" xr:uid="{0EA6279E-9885-43FD-A794-49DB44D29481}">
      <formula1>"IPC, CH, FEWS NET, HNO, WFP, WFP EFSA, N/A, CFSAM, FSC, HRP, HTO, IPC/WFP, Joint assessment, JRP, JRP (REVA), NEKSAP, OCHA, REACH, SADC, SEFSEC, VASyR, ZIMVAC"</formula1>
    </dataValidation>
    <dataValidation type="list" allowBlank="1" showInputMessage="1" showErrorMessage="1" sqref="B2:B1063" xr:uid="{A0DDD978-0FDB-4986-BAAE-765C790E5556}">
      <formula1>"Asia, Central and Southern Africa, East Africa, Europe, Latin America and Caribbean, Middle East and North Africa, West Africa and the Sahel"</formula1>
    </dataValidation>
  </dataValidations>
  <hyperlinks>
    <hyperlink ref="K491" r:id="rId1" xr:uid="{114269D9-0E6D-4B13-82EA-967F1361500F}"/>
    <hyperlink ref="K545" r:id="rId2" xr:uid="{F9D7B818-F8A6-4052-8746-1AB2E4B715F3}"/>
    <hyperlink ref="K967" r:id="rId3" xr:uid="{A5EBD6DA-7BBF-47E0-BEC1-16CA8D06F324}"/>
    <hyperlink ref="K900" r:id="rId4" xr:uid="{62885446-9EE3-4DC6-BD4D-C640247A060B}"/>
    <hyperlink ref="K492" r:id="rId5" xr:uid="{84026CD7-C9C1-4C78-B118-B91BBF6C1B78}"/>
    <hyperlink ref="K537" r:id="rId6" xr:uid="{55C85C0E-77E2-4B7F-8064-54BB8D3170D3}"/>
    <hyperlink ref="K536" r:id="rId7" xr:uid="{24DC05D9-1DF9-490C-B45E-A806CC9923F1}"/>
    <hyperlink ref="K541" r:id="rId8" xr:uid="{36E659E7-6178-439D-918B-A266E21F735F}"/>
    <hyperlink ref="K540" r:id="rId9" xr:uid="{55963DAF-674C-457E-8E18-3AEE3ABE8AC2}"/>
    <hyperlink ref="K498" r:id="rId10" xr:uid="{EB8AEBA2-0834-4661-A5AF-914EEFD16865}"/>
    <hyperlink ref="K542" r:id="rId11" xr:uid="{37C25CFE-C3DC-422A-A5B9-DCF6EC125821}"/>
    <hyperlink ref="K874" r:id="rId12" xr:uid="{CFDDFF13-9873-4956-ABB1-E03861A08B2E}"/>
    <hyperlink ref="K495" r:id="rId13" xr:uid="{59613B04-3021-4D19-935F-0EF2126A2BB2}"/>
    <hyperlink ref="K566" r:id="rId14" display="https://reliefweb.int/report/iraq/iraq-humanitarian-transition-overview-2023-february-2023" xr:uid="{5E2B5379-C9A4-471A-84BD-AC28C7ED557C}"/>
    <hyperlink ref="K1046" r:id="rId15" xr:uid="{9BE92794-3D7D-45D5-9629-7F663B97105C}"/>
    <hyperlink ref="K1045" r:id="rId16" display="https://www.ipcinfo.org/ipc-country-analysis/details-map/en/c/1152947/?iso3=YEM" xr:uid="{873F18FB-9532-4327-8072-22BBD071042C}"/>
    <hyperlink ref="K3" r:id="rId17" xr:uid="{A20C8209-FD00-45F5-8F7A-8537E75008DB}"/>
    <hyperlink ref="K429" r:id="rId18" display="https://www.ipcinfo.org/ipc-country-analysis/details-map/en/c/1155963/?iso3=HTI" xr:uid="{7D3F2906-33BC-468E-9DFC-28DAE26FE6D1}"/>
    <hyperlink ref="K544" r:id="rId19" display="https://www.ipcinfo.org/ipc-country-analysis/details-map/en/c/459650/?iso3=LSO" xr:uid="{3316D814-16E4-46EA-B271-3206860EE4DA}"/>
    <hyperlink ref="K405" r:id="rId20" xr:uid="{42C7953E-FDBA-40F7-95C6-E8F7F5780746}"/>
    <hyperlink ref="K543" r:id="rId21" xr:uid="{43C0F0D5-CCB7-47CD-9FE1-15025B7950FB}"/>
    <hyperlink ref="K534" r:id="rId22" xr:uid="{AD0D7DC0-CECA-4505-AF23-C4AEAA522A6E}"/>
    <hyperlink ref="K535" r:id="rId23" xr:uid="{C4D69C3F-2C57-4976-B384-9A6726479672}"/>
    <hyperlink ref="K576" r:id="rId24" xr:uid="{21D71B06-F0F7-45B9-87C5-1BBD9350EBCF}"/>
    <hyperlink ref="K676" r:id="rId25" xr:uid="{829A49EC-4898-401B-B365-D2EBC7D893D7}"/>
    <hyperlink ref="K677" r:id="rId26" xr:uid="{66D6FF97-7C48-43D9-A3E4-E856A5CC049D}"/>
    <hyperlink ref="K8" r:id="rId27" xr:uid="{1DB0FA95-CECC-4EBB-BDEF-FE5FFB082AD8}"/>
    <hyperlink ref="K9" r:id="rId28" xr:uid="{F738B47A-E001-4815-ABF2-B363C3A99EE0}"/>
    <hyperlink ref="K38" r:id="rId29" xr:uid="{99094FE1-E151-4C3D-A30D-77E421DE469A}"/>
    <hyperlink ref="K146" r:id="rId30" xr:uid="{7AD9B64B-D745-43C7-A6EC-DE9B99FEE193}"/>
    <hyperlink ref="K177" r:id="rId31" xr:uid="{A723A589-8E43-45B3-AB38-3C178850000B}"/>
    <hyperlink ref="K178" r:id="rId32" xr:uid="{EF4305F6-650C-417A-BDA2-28F366F81F49}"/>
    <hyperlink ref="K261" r:id="rId33" xr:uid="{83DC7269-E1C3-40C7-9EB6-ED1995463FC8}"/>
    <hyperlink ref="K262" r:id="rId34" xr:uid="{E4F52718-2903-46B7-BBDF-5763A20B25D5}"/>
    <hyperlink ref="K269" r:id="rId35" xr:uid="{9D6810DB-1D61-4F8F-9513-9A4A961995EA}"/>
    <hyperlink ref="K285" r:id="rId36" xr:uid="{3D020851-2973-4221-9E2B-A36180C3AC02}"/>
    <hyperlink ref="K284" r:id="rId37" xr:uid="{F82D5914-B95A-46C3-8C35-12DD8E19984E}"/>
    <hyperlink ref="K316" r:id="rId38" xr:uid="{504D4808-57CF-4D4A-8CCF-4A01A12FA410}"/>
    <hyperlink ref="K339" r:id="rId39" xr:uid="{04C7099A-0E34-4DC9-B4E0-A75960F84490}"/>
    <hyperlink ref="K340" r:id="rId40" xr:uid="{755A2C4C-2373-4375-884C-36F0E18C7B32}"/>
    <hyperlink ref="K399" r:id="rId41" xr:uid="{25D522FF-0C30-46F1-9E87-5AF373170AF3}"/>
    <hyperlink ref="K400" r:id="rId42" xr:uid="{AF7BAAF9-7DD3-4846-82D3-E622F4EDC4AA}"/>
    <hyperlink ref="K430" r:id="rId43" xr:uid="{25C040ED-E900-4385-914E-3B3FA938A30A}"/>
    <hyperlink ref="K497" r:id="rId44" xr:uid="{A8D4F128-C41F-4DCB-8128-DBC291108E9F}"/>
    <hyperlink ref="K550" r:id="rId45" xr:uid="{521072BB-8885-4386-A60E-78C86164D541}"/>
    <hyperlink ref="K551" r:id="rId46" xr:uid="{9611AB63-686E-45D3-B80B-9CF7CBB0BAA3}"/>
    <hyperlink ref="K574" r:id="rId47" xr:uid="{5067EAC7-6DD9-4AD9-B2DC-DC609EA8D31F}"/>
    <hyperlink ref="K575" r:id="rId48" xr:uid="{0EB058C7-6903-4810-B602-BB4C521189E7}"/>
    <hyperlink ref="K582" r:id="rId49" xr:uid="{3E50379D-FE85-4F1C-8A8C-FCD8E862D2B7}"/>
    <hyperlink ref="K583" r:id="rId50" xr:uid="{B3AAD977-4C45-4EB0-94E7-A6703BCA2B50}"/>
    <hyperlink ref="K692" r:id="rId51" xr:uid="{26B6A62F-528F-49DF-A534-1BC5D581CEF6}"/>
    <hyperlink ref="K693" r:id="rId52" xr:uid="{CF53922B-C978-43CB-AB0E-31E8C93527CE}"/>
    <hyperlink ref="K739" r:id="rId53" xr:uid="{38EB0237-DE49-4150-960F-DFE19F81C3B8}"/>
    <hyperlink ref="K873" r:id="rId54" xr:uid="{2354DB00-3A3A-437E-A915-9BAF2CCCD7A4}"/>
    <hyperlink ref="K889" r:id="rId55" xr:uid="{C2FC12A5-9A6A-41D7-97D8-E5706A8EB125}"/>
    <hyperlink ref="K888" r:id="rId56" xr:uid="{AABB04D2-D499-44B0-8B6A-33915DDDE187}"/>
    <hyperlink ref="K904" r:id="rId57" xr:uid="{43BCDBBC-6279-4124-99D2-BA049FB92C52}"/>
    <hyperlink ref="K905" r:id="rId58" xr:uid="{97E00B5F-68A8-489C-A283-5EF70DCAF692}"/>
    <hyperlink ref="K1010" r:id="rId59" xr:uid="{992BEEC0-21AD-4853-B758-80014159CA3E}"/>
    <hyperlink ref="K1011" r:id="rId60" xr:uid="{D6838752-7A5A-4C68-97A7-59AE88AC6F25}"/>
    <hyperlink ref="K1054" r:id="rId61" xr:uid="{278C31B8-CA96-41A8-B741-9637340840F4}"/>
    <hyperlink ref="K1055" r:id="rId62" xr:uid="{FD5B5748-80AE-4BCC-B45E-B8A25C7B6453}"/>
    <hyperlink ref="K546" r:id="rId63" xr:uid="{5B813830-6740-497D-8A35-5F7C49C35932}"/>
    <hyperlink ref="K1050" r:id="rId64" xr:uid="{AECAD063-D6A0-47B4-AF23-8DDB49C9523E}"/>
    <hyperlink ref="K1040" r:id="rId65" xr:uid="{A5C02D0A-E671-436B-B8AD-7CF12AD7203E}"/>
    <hyperlink ref="K256" r:id="rId66" xr:uid="{D9CD0808-C9A9-4046-BF5D-4DD89F3DD078}"/>
    <hyperlink ref="K342" r:id="rId67" xr:uid="{7F87001F-B103-44D6-8CFC-FAC7A5EABE2E}"/>
    <hyperlink ref="K462" r:id="rId68" xr:uid="{21597242-D078-492A-8A8C-1F1657CC9732}"/>
    <hyperlink ref="K561" r:id="rId69" xr:uid="{4475A2D5-5597-48C7-9E71-968916169CBA}"/>
    <hyperlink ref="K679" r:id="rId70" xr:uid="{37CA3416-8A0F-495A-986C-5A4E35441B70}"/>
    <hyperlink ref="K695" r:id="rId71" xr:uid="{C671C127-42CE-48CC-8702-96A7502D369C}"/>
    <hyperlink ref="K749" r:id="rId72" display="https://reliefweb.int/report/occupied-palestinian-territory/occupied-palestinian-territory-humanitarian-needs-overview-2" xr:uid="{F55FC3C1-F3FE-41EC-8647-A51E5373A45A}"/>
    <hyperlink ref="K891" r:id="rId73" display="https://www.wfp.org/publications/Sri_Lanka_Joint_Drought_Assessment" xr:uid="{651E5B26-1F53-4610-B566-BA1B741E57FB}"/>
    <hyperlink ref="K997" r:id="rId74" xr:uid="{13E51803-1F79-4EF8-B8C8-1EC9637B1BFE}"/>
    <hyperlink ref="K1005" r:id="rId75" xr:uid="{B3514754-BE0E-49BE-8621-670D80336272}"/>
    <hyperlink ref="K882" r:id="rId76" xr:uid="{204F8ED5-F2AA-48B3-B522-E74C9F46981C}"/>
    <hyperlink ref="K142" r:id="rId77" xr:uid="{D3B2744B-6134-46F9-8364-E43E3CC96031}"/>
    <hyperlink ref="K176" r:id="rId78" xr:uid="{4C3FCB63-806A-487F-9CDE-A4B5B3D46530}"/>
    <hyperlink ref="K2" r:id="rId79" xr:uid="{12401219-E97A-40FB-AD1E-FA0BC800C9B4}"/>
    <hyperlink ref="K32" r:id="rId80" xr:uid="{E37F6851-1FD2-4352-80D0-D6CC1F834BF4}"/>
    <hyperlink ref="K61" r:id="rId81" xr:uid="{2858ACF5-B7AB-4857-A18F-A5559C94FEF6}"/>
    <hyperlink ref="K140" r:id="rId82" xr:uid="{7C9E381D-5DB2-4CB1-BA58-B0BC98FD8388}"/>
    <hyperlink ref="K163" r:id="rId83" xr:uid="{00EAF213-3907-4DE3-AE21-8497FC26A7C6}"/>
    <hyperlink ref="K1051" r:id="rId84" xr:uid="{45FC12D1-BEB9-46BA-A8B3-D388091A05D6}"/>
    <hyperlink ref="K569" r:id="rId85" xr:uid="{20F52C3D-A947-4450-B718-F17A7F35CA66}"/>
    <hyperlink ref="K570" r:id="rId86" xr:uid="{97A8A7B5-E2A6-4C7D-87BE-03EF57361D40}"/>
    <hyperlink ref="K171" r:id="rId87" xr:uid="{048CF76B-94A5-478F-96DA-FBAE2C5764EE}"/>
    <hyperlink ref="K179" r:id="rId88" xr:uid="{86774A23-C7DE-4EBA-8A1F-3692C16FC744}"/>
    <hyperlink ref="K247" r:id="rId89" xr:uid="{B3ECF91B-E21E-414D-BFF3-9F83670D99F5}"/>
    <hyperlink ref="K255" r:id="rId90" xr:uid="{B77A3EF1-59DA-48D4-A1AF-5B1C9B87FBAE}"/>
    <hyperlink ref="K333" r:id="rId91" xr:uid="{5C35EB96-FDAE-4B90-9E58-4E2BA3EB87A2}"/>
    <hyperlink ref="K341" r:id="rId92" xr:uid="{2D349159-DCD9-40B0-8AE0-5F2C2CE71257}"/>
    <hyperlink ref="K393" r:id="rId93" xr:uid="{05974A16-D7CC-498B-8CF8-8CE2FA2DB4E5}"/>
  </hyperlinks>
  <pageMargins left="0.7" right="0.7" top="0.75" bottom="0.75" header="0.3" footer="0.3"/>
  <pageSetup paperSize="9" orientation="portrait" r:id="rId94"/>
  <legacyDrawing r:id="rId9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A7DA0-A16A-47C5-A721-5A166EFCA874}">
  <dimension ref="A1:AV1161"/>
  <sheetViews>
    <sheetView zoomScale="80" zoomScaleNormal="80" workbookViewId="0">
      <pane xSplit="1" ySplit="1" topLeftCell="B2" activePane="bottomRight" state="frozen"/>
      <selection pane="topRight" activeCell="B1" sqref="B1"/>
      <selection pane="bottomLeft" activeCell="A2" sqref="A2"/>
      <selection pane="bottomRight" sqref="A1:XFD1"/>
    </sheetView>
  </sheetViews>
  <sheetFormatPr defaultColWidth="9.26953125" defaultRowHeight="14.5"/>
  <cols>
    <col min="1" max="1" width="33.1796875" bestFit="1" customWidth="1"/>
    <col min="2" max="2" width="30.453125" style="1" bestFit="1" customWidth="1"/>
    <col min="3" max="3" width="9.26953125" style="963"/>
    <col min="4" max="4" width="11.54296875" style="5" customWidth="1"/>
    <col min="5" max="5" width="11.453125" style="9" customWidth="1"/>
    <col min="6" max="6" width="13.26953125" customWidth="1"/>
    <col min="8" max="8" width="16.81640625" customWidth="1"/>
    <col min="9" max="9" width="26.81640625" customWidth="1"/>
    <col min="10" max="10" width="9.26953125" style="341"/>
    <col min="11" max="11" width="9.26953125" style="341" bestFit="1"/>
    <col min="12" max="12" width="62.1796875" bestFit="1" customWidth="1"/>
    <col min="15" max="15" width="16.1796875" style="1" customWidth="1"/>
    <col min="16" max="18" width="18.54296875" customWidth="1"/>
    <col min="19" max="19" width="43.453125" style="1" bestFit="1" customWidth="1"/>
    <col min="20" max="20" width="18.1796875" customWidth="1"/>
    <col min="21" max="21" width="15.26953125" style="301" customWidth="1"/>
    <col min="22" max="22" width="20.54296875" bestFit="1" customWidth="1"/>
    <col min="23" max="23" width="18.453125" style="1" bestFit="1" customWidth="1"/>
    <col min="24" max="24" width="13.81640625" bestFit="1" customWidth="1"/>
    <col min="25" max="25" width="14.453125" style="1" bestFit="1" customWidth="1"/>
    <col min="26" max="26" width="19.54296875" bestFit="1" customWidth="1"/>
    <col min="27" max="27" width="14.453125" style="1" bestFit="1" customWidth="1"/>
    <col min="28" max="28" width="19.54296875" bestFit="1" customWidth="1"/>
    <col min="29" max="29" width="18.26953125" style="1" bestFit="1" customWidth="1"/>
    <col min="30" max="30" width="15.453125" bestFit="1" customWidth="1"/>
    <col min="31" max="31" width="13.54296875" style="1" bestFit="1" customWidth="1"/>
    <col min="32" max="32" width="16.453125" customWidth="1"/>
    <col min="33" max="33" width="12.54296875" customWidth="1"/>
    <col min="34" max="34" width="12.54296875" style="1" customWidth="1"/>
    <col min="35" max="35" width="16.81640625" style="1" customWidth="1"/>
    <col min="36" max="36" width="9.26953125" style="1"/>
    <col min="38" max="39" width="13.81640625" style="1" customWidth="1"/>
    <col min="41" max="41" width="13" style="1" bestFit="1" customWidth="1"/>
    <col min="42" max="42" width="15.1796875" style="1" customWidth="1"/>
    <col min="43" max="43" width="28.1796875" style="1" bestFit="1" customWidth="1"/>
    <col min="44" max="44" width="20.1796875" style="1" customWidth="1"/>
    <col min="45" max="45" width="22.453125" bestFit="1" customWidth="1"/>
    <col min="46" max="46" width="17.7265625" style="1" bestFit="1" customWidth="1"/>
    <col min="47" max="47" width="22" bestFit="1" customWidth="1"/>
    <col min="48" max="48" width="23.54296875" style="1" bestFit="1" customWidth="1"/>
  </cols>
  <sheetData>
    <row r="1" spans="1:48" s="721" customFormat="1" ht="49" customHeight="1">
      <c r="A1" s="765" t="s">
        <v>120</v>
      </c>
      <c r="B1" s="830" t="s">
        <v>101</v>
      </c>
      <c r="C1" s="954" t="s">
        <v>129</v>
      </c>
      <c r="D1" s="831" t="s">
        <v>70</v>
      </c>
      <c r="E1" s="776" t="s">
        <v>697</v>
      </c>
      <c r="F1" s="765" t="s">
        <v>698</v>
      </c>
      <c r="G1" s="779" t="s">
        <v>94</v>
      </c>
      <c r="H1" s="658" t="s">
        <v>122</v>
      </c>
      <c r="I1" s="658" t="s">
        <v>123</v>
      </c>
      <c r="J1" s="759" t="s">
        <v>74</v>
      </c>
      <c r="K1" s="759" t="s">
        <v>699</v>
      </c>
      <c r="L1" s="764" t="s">
        <v>124</v>
      </c>
      <c r="M1" s="764" t="s">
        <v>125</v>
      </c>
      <c r="N1" s="764" t="s">
        <v>126</v>
      </c>
      <c r="O1" s="832" t="s">
        <v>132</v>
      </c>
      <c r="P1" s="756" t="s">
        <v>75</v>
      </c>
      <c r="Q1" s="753" t="s">
        <v>76</v>
      </c>
      <c r="R1" s="757" t="s">
        <v>77</v>
      </c>
      <c r="S1" s="935" t="s">
        <v>78</v>
      </c>
      <c r="T1" s="936" t="s">
        <v>89</v>
      </c>
      <c r="U1" s="937" t="s">
        <v>90</v>
      </c>
      <c r="V1" s="726" t="s">
        <v>79</v>
      </c>
      <c r="W1" s="855" t="s">
        <v>80</v>
      </c>
      <c r="X1" s="727" t="s">
        <v>81</v>
      </c>
      <c r="Y1" s="856" t="s">
        <v>82</v>
      </c>
      <c r="Z1" s="728" t="s">
        <v>83</v>
      </c>
      <c r="AA1" s="857" t="s">
        <v>84</v>
      </c>
      <c r="AB1" s="730" t="s">
        <v>85</v>
      </c>
      <c r="AC1" s="858" t="s">
        <v>86</v>
      </c>
      <c r="AD1" s="732" t="s">
        <v>87</v>
      </c>
      <c r="AE1" s="859" t="s">
        <v>88</v>
      </c>
      <c r="AF1" s="723" t="s">
        <v>95</v>
      </c>
      <c r="AG1" s="723" t="s">
        <v>127</v>
      </c>
      <c r="AH1" s="835" t="s">
        <v>128</v>
      </c>
      <c r="AI1" s="832" t="s">
        <v>92</v>
      </c>
      <c r="AJ1" s="832" t="s">
        <v>93</v>
      </c>
      <c r="AL1" s="830" t="s">
        <v>130</v>
      </c>
      <c r="AM1" s="830" t="s">
        <v>131</v>
      </c>
      <c r="AN1" s="721" t="s">
        <v>700</v>
      </c>
      <c r="AO1" s="865" t="s">
        <v>133</v>
      </c>
      <c r="AP1" s="865" t="s">
        <v>134</v>
      </c>
      <c r="AQ1" s="865" t="s">
        <v>135</v>
      </c>
      <c r="AR1" s="865" t="s">
        <v>136</v>
      </c>
      <c r="AS1" s="721" t="s">
        <v>137</v>
      </c>
      <c r="AT1" s="866" t="s">
        <v>138</v>
      </c>
      <c r="AU1" s="721" t="s">
        <v>139</v>
      </c>
      <c r="AV1" s="865" t="s">
        <v>140</v>
      </c>
    </row>
    <row r="2" spans="1:48">
      <c r="A2" s="52" t="s">
        <v>5</v>
      </c>
      <c r="B2" s="52" t="s">
        <v>141</v>
      </c>
      <c r="C2" s="902">
        <v>2017</v>
      </c>
      <c r="D2" s="902">
        <v>2016</v>
      </c>
      <c r="E2" s="442" t="s">
        <v>142</v>
      </c>
      <c r="F2" s="442" t="s">
        <v>142</v>
      </c>
      <c r="G2" s="442" t="s">
        <v>142</v>
      </c>
      <c r="H2" s="52" t="s">
        <v>143</v>
      </c>
      <c r="I2" s="442" t="s">
        <v>144</v>
      </c>
      <c r="J2" s="940" t="s">
        <v>145</v>
      </c>
      <c r="K2" s="940"/>
      <c r="L2" s="775"/>
      <c r="M2" s="484" t="s">
        <v>146</v>
      </c>
      <c r="N2" s="158">
        <v>42552</v>
      </c>
      <c r="O2" s="442" t="s">
        <v>150</v>
      </c>
      <c r="P2" s="73">
        <v>29127799</v>
      </c>
      <c r="Q2" s="438">
        <v>26490799</v>
      </c>
      <c r="R2" s="781">
        <v>0.79</v>
      </c>
      <c r="S2" s="442" t="s">
        <v>147</v>
      </c>
      <c r="T2" s="782">
        <v>8458268</v>
      </c>
      <c r="U2" s="938">
        <v>0.31</v>
      </c>
      <c r="V2" s="782">
        <v>13280564</v>
      </c>
      <c r="W2" s="903">
        <v>0.50132742315548884</v>
      </c>
      <c r="X2" s="782">
        <v>4751967</v>
      </c>
      <c r="Y2" s="903">
        <v>0.18</v>
      </c>
      <c r="Z2" s="782">
        <v>6752721</v>
      </c>
      <c r="AA2" s="904">
        <v>0.25</v>
      </c>
      <c r="AB2" s="782">
        <v>1705547</v>
      </c>
      <c r="AC2" s="904">
        <v>0.06</v>
      </c>
      <c r="AD2" s="782">
        <v>0</v>
      </c>
      <c r="AE2" s="904">
        <v>0</v>
      </c>
      <c r="AF2" t="s">
        <v>148</v>
      </c>
      <c r="AH2"/>
      <c r="AI2" s="52" t="s">
        <v>149</v>
      </c>
      <c r="AJ2" s="442"/>
      <c r="AL2" s="775"/>
      <c r="AM2" s="775"/>
      <c r="AO2" s="1">
        <v>1</v>
      </c>
      <c r="AP2" s="1">
        <f>VLOOKUP(A2,'CH1 graphs'!$G$1:$H$49,2,FALSE)</f>
        <v>1</v>
      </c>
      <c r="AQ2" s="1">
        <f>VLOOKUP(A2,'CH1 graphs'!$K$2:$L$23,2,FALSE)</f>
        <v>1</v>
      </c>
    </row>
    <row r="3" spans="1:48">
      <c r="A3" s="52" t="s">
        <v>5</v>
      </c>
      <c r="B3" s="52" t="s">
        <v>141</v>
      </c>
      <c r="C3" s="52">
        <v>2018</v>
      </c>
      <c r="D3" s="52">
        <v>2017</v>
      </c>
      <c r="E3" s="442" t="s">
        <v>142</v>
      </c>
      <c r="F3" s="52" t="s">
        <v>142</v>
      </c>
      <c r="G3" s="442" t="s">
        <v>142</v>
      </c>
      <c r="H3" s="52" t="s">
        <v>143</v>
      </c>
      <c r="I3" s="442" t="s">
        <v>144</v>
      </c>
      <c r="J3" s="940" t="s">
        <v>145</v>
      </c>
      <c r="K3" s="940"/>
      <c r="L3" s="52"/>
      <c r="M3" s="484" t="s">
        <v>151</v>
      </c>
      <c r="N3" s="158">
        <v>42979</v>
      </c>
      <c r="O3" s="442" t="s">
        <v>150</v>
      </c>
      <c r="P3" s="73">
        <v>29724323</v>
      </c>
      <c r="Q3" s="73">
        <v>29003956</v>
      </c>
      <c r="R3" s="67">
        <v>0.98</v>
      </c>
      <c r="S3" s="442" t="s">
        <v>152</v>
      </c>
      <c r="T3" s="73">
        <v>7605812</v>
      </c>
      <c r="U3" s="939">
        <v>0.26223360702933074</v>
      </c>
      <c r="V3" s="782">
        <v>11452455</v>
      </c>
      <c r="W3" s="64">
        <v>0.39485837725033096</v>
      </c>
      <c r="X3" s="73">
        <v>9945689</v>
      </c>
      <c r="Y3" s="64">
        <v>0.3429080157203383</v>
      </c>
      <c r="Z3" s="73">
        <v>5710868</v>
      </c>
      <c r="AA3" s="61">
        <v>0.19689962293419561</v>
      </c>
      <c r="AB3" s="73">
        <v>1894944</v>
      </c>
      <c r="AC3" s="61">
        <v>6.5333984095135161E-2</v>
      </c>
      <c r="AD3" s="73">
        <v>0</v>
      </c>
      <c r="AE3" s="61">
        <v>0</v>
      </c>
      <c r="AF3" t="s">
        <v>148</v>
      </c>
      <c r="AH3"/>
      <c r="AI3" s="52" t="s">
        <v>153</v>
      </c>
      <c r="AJ3" s="64"/>
      <c r="AL3" s="52"/>
      <c r="AM3" s="52"/>
      <c r="AO3" s="1">
        <v>1</v>
      </c>
      <c r="AP3" s="1">
        <f>VLOOKUP(A3,'CH1 graphs'!$G$1:$H$49,2,FALSE)</f>
        <v>1</v>
      </c>
      <c r="AQ3" s="1">
        <f>VLOOKUP(A3,'CH1 graphs'!$K$2:$L$23,2,FALSE)</f>
        <v>1</v>
      </c>
    </row>
    <row r="4" spans="1:48">
      <c r="A4" s="52" t="s">
        <v>5</v>
      </c>
      <c r="B4" s="52" t="s">
        <v>141</v>
      </c>
      <c r="C4" s="52">
        <v>2019</v>
      </c>
      <c r="D4" s="52">
        <v>2018</v>
      </c>
      <c r="E4" s="442" t="s">
        <v>142</v>
      </c>
      <c r="F4" s="52" t="s">
        <v>142</v>
      </c>
      <c r="G4" s="442" t="s">
        <v>142</v>
      </c>
      <c r="H4" s="52" t="s">
        <v>143</v>
      </c>
      <c r="I4" s="442" t="s">
        <v>144</v>
      </c>
      <c r="J4" s="940" t="s">
        <v>145</v>
      </c>
      <c r="K4" s="940"/>
      <c r="L4" s="52"/>
      <c r="M4" s="52"/>
      <c r="N4" s="158">
        <v>43344</v>
      </c>
      <c r="O4" s="442" t="s">
        <v>150</v>
      </c>
      <c r="P4" s="437">
        <v>31575018</v>
      </c>
      <c r="Q4" s="73">
        <v>22567065</v>
      </c>
      <c r="R4" s="67">
        <f>Q4/P4</f>
        <v>0.71471265669587269</v>
      </c>
      <c r="S4" s="442" t="s">
        <v>154</v>
      </c>
      <c r="T4" s="73">
        <v>10628512</v>
      </c>
      <c r="U4" s="939">
        <v>0.47097449313856277</v>
      </c>
      <c r="V4" s="782">
        <v>5153245</v>
      </c>
      <c r="W4" s="64">
        <v>0.22835246851994268</v>
      </c>
      <c r="X4" s="73">
        <v>6785308</v>
      </c>
      <c r="Y4" s="64">
        <v>0.30067303834149456</v>
      </c>
      <c r="Z4" s="73">
        <v>7731348</v>
      </c>
      <c r="AA4" s="61">
        <v>0.34259430723490186</v>
      </c>
      <c r="AB4" s="73">
        <v>2897164</v>
      </c>
      <c r="AC4" s="61">
        <v>0.12838018590366093</v>
      </c>
      <c r="AD4" s="73">
        <v>0</v>
      </c>
      <c r="AE4" s="61">
        <v>0</v>
      </c>
      <c r="AF4" t="s">
        <v>148</v>
      </c>
      <c r="AH4"/>
      <c r="AI4" s="52" t="s">
        <v>153</v>
      </c>
      <c r="AJ4" s="64"/>
      <c r="AL4" s="52"/>
      <c r="AM4" s="52"/>
      <c r="AO4" s="1">
        <v>1</v>
      </c>
      <c r="AP4" s="1">
        <f>VLOOKUP(A4,'CH1 graphs'!$G$1:$H$49,2,FALSE)</f>
        <v>1</v>
      </c>
      <c r="AQ4" s="1">
        <f>VLOOKUP(A4,'CH1 graphs'!$K$2:$L$23,2,FALSE)</f>
        <v>1</v>
      </c>
    </row>
    <row r="5" spans="1:48">
      <c r="A5" s="52" t="s">
        <v>5</v>
      </c>
      <c r="B5" s="52" t="s">
        <v>141</v>
      </c>
      <c r="C5" s="52">
        <v>2020</v>
      </c>
      <c r="D5" s="52">
        <v>2019</v>
      </c>
      <c r="E5" s="442" t="s">
        <v>142</v>
      </c>
      <c r="F5" s="52" t="s">
        <v>142</v>
      </c>
      <c r="G5" s="442" t="s">
        <v>142</v>
      </c>
      <c r="H5" s="52" t="s">
        <v>143</v>
      </c>
      <c r="I5" s="442" t="s">
        <v>144</v>
      </c>
      <c r="J5" s="940" t="s">
        <v>145</v>
      </c>
      <c r="K5" s="940"/>
      <c r="L5" s="52"/>
      <c r="M5" s="52"/>
      <c r="N5" s="158">
        <v>43709</v>
      </c>
      <c r="O5" s="442" t="s">
        <v>150</v>
      </c>
      <c r="P5" s="73">
        <v>36660879</v>
      </c>
      <c r="Q5" s="73">
        <v>36660879</v>
      </c>
      <c r="R5" s="61">
        <f>Q5/P5</f>
        <v>1</v>
      </c>
      <c r="S5" s="442" t="s">
        <v>155</v>
      </c>
      <c r="T5" s="73">
        <v>13902678</v>
      </c>
      <c r="U5" s="939">
        <v>0.38</v>
      </c>
      <c r="V5" s="782">
        <v>11695013</v>
      </c>
      <c r="W5" s="64">
        <v>0.32</v>
      </c>
      <c r="X5" s="73">
        <v>11063188</v>
      </c>
      <c r="Y5" s="64">
        <v>0.3</v>
      </c>
      <c r="Z5" s="73">
        <v>10534591</v>
      </c>
      <c r="AA5" s="61">
        <v>0.28999999999999998</v>
      </c>
      <c r="AB5" s="73">
        <v>3368087</v>
      </c>
      <c r="AC5" s="61">
        <v>0.09</v>
      </c>
      <c r="AD5" s="73">
        <v>0</v>
      </c>
      <c r="AE5" s="61">
        <v>0</v>
      </c>
      <c r="AF5" t="s">
        <v>148</v>
      </c>
      <c r="AH5"/>
      <c r="AI5" s="52" t="s">
        <v>153</v>
      </c>
      <c r="AJ5" s="64"/>
      <c r="AL5" s="52"/>
      <c r="AM5" s="52"/>
      <c r="AO5" s="1">
        <v>1</v>
      </c>
      <c r="AP5" s="1">
        <f>VLOOKUP(A5,'CH1 graphs'!$G$1:$H$49,2,FALSE)</f>
        <v>1</v>
      </c>
      <c r="AQ5" s="1">
        <f>VLOOKUP(A5,'CH1 graphs'!$K$2:$L$23,2,FALSE)</f>
        <v>1</v>
      </c>
    </row>
    <row r="6" spans="1:48">
      <c r="A6" s="52" t="s">
        <v>5</v>
      </c>
      <c r="B6" s="52" t="s">
        <v>141</v>
      </c>
      <c r="C6" s="52">
        <v>2021</v>
      </c>
      <c r="D6" s="52">
        <v>2020</v>
      </c>
      <c r="E6" s="442" t="s">
        <v>142</v>
      </c>
      <c r="F6" s="52" t="s">
        <v>142</v>
      </c>
      <c r="G6" s="442" t="s">
        <v>142</v>
      </c>
      <c r="H6" s="52" t="s">
        <v>143</v>
      </c>
      <c r="I6" s="442" t="s">
        <v>144</v>
      </c>
      <c r="J6" s="940" t="s">
        <v>145</v>
      </c>
      <c r="K6" s="940"/>
      <c r="L6" s="52"/>
      <c r="M6" s="52"/>
      <c r="N6" s="158">
        <v>44075</v>
      </c>
      <c r="O6" s="442" t="s">
        <v>150</v>
      </c>
      <c r="P6" s="73">
        <v>41727304</v>
      </c>
      <c r="Q6" s="73">
        <v>40411860</v>
      </c>
      <c r="R6" s="61">
        <v>0.96847522188349389</v>
      </c>
      <c r="S6" s="442" t="s">
        <v>156</v>
      </c>
      <c r="T6" s="73">
        <v>13154519</v>
      </c>
      <c r="U6" s="939">
        <v>0.42</v>
      </c>
      <c r="V6" s="782">
        <v>11451672</v>
      </c>
      <c r="W6" s="64">
        <v>0.24451873804701479</v>
      </c>
      <c r="X6" s="73">
        <v>14429969</v>
      </c>
      <c r="Y6" s="64">
        <v>0.34</v>
      </c>
      <c r="Z6" s="73">
        <v>9815011</v>
      </c>
      <c r="AA6" s="61">
        <v>0.28000000000000003</v>
      </c>
      <c r="AB6" s="73">
        <v>4715207</v>
      </c>
      <c r="AC6" s="61">
        <v>0.14000000000000001</v>
      </c>
      <c r="AD6" s="73">
        <v>0</v>
      </c>
      <c r="AE6" s="61">
        <v>0</v>
      </c>
      <c r="AF6" t="s">
        <v>148</v>
      </c>
      <c r="AH6"/>
      <c r="AI6" s="52" t="s">
        <v>153</v>
      </c>
      <c r="AJ6" s="52"/>
      <c r="AL6" s="52"/>
      <c r="AM6" s="52"/>
      <c r="AO6" s="1">
        <v>1</v>
      </c>
      <c r="AP6" s="1">
        <f>VLOOKUP(A6,'CH1 graphs'!$G$1:$H$49,2,FALSE)</f>
        <v>1</v>
      </c>
      <c r="AQ6" s="1">
        <f>VLOOKUP(A6,'CH1 graphs'!$K$2:$L$23,2,FALSE)</f>
        <v>1</v>
      </c>
    </row>
    <row r="7" spans="1:48">
      <c r="A7" s="52" t="s">
        <v>5</v>
      </c>
      <c r="B7" s="52" t="s">
        <v>141</v>
      </c>
      <c r="C7" s="52">
        <v>2022</v>
      </c>
      <c r="D7" s="52">
        <v>2021</v>
      </c>
      <c r="E7" s="442" t="s">
        <v>142</v>
      </c>
      <c r="F7" s="52" t="s">
        <v>142</v>
      </c>
      <c r="G7" s="442" t="s">
        <v>142</v>
      </c>
      <c r="H7" s="52" t="s">
        <v>143</v>
      </c>
      <c r="I7" s="442" t="s">
        <v>157</v>
      </c>
      <c r="J7" s="940" t="s">
        <v>145</v>
      </c>
      <c r="K7" s="940"/>
      <c r="L7" s="52"/>
      <c r="M7" s="52"/>
      <c r="N7" s="158">
        <v>44470</v>
      </c>
      <c r="O7" s="442" t="s">
        <v>150</v>
      </c>
      <c r="P7" s="73">
        <v>41727304</v>
      </c>
      <c r="Q7" s="73">
        <v>41727304</v>
      </c>
      <c r="R7" s="61">
        <v>1</v>
      </c>
      <c r="S7" s="442" t="s">
        <v>158</v>
      </c>
      <c r="T7" s="73">
        <v>22813658</v>
      </c>
      <c r="U7" s="939">
        <v>0.55000000000000004</v>
      </c>
      <c r="V7" s="782">
        <v>6440548</v>
      </c>
      <c r="W7" s="64">
        <v>0.15434852920284522</v>
      </c>
      <c r="X7" s="73">
        <v>12473098</v>
      </c>
      <c r="Y7" s="64">
        <v>0.3</v>
      </c>
      <c r="Z7" s="73">
        <v>14073883</v>
      </c>
      <c r="AA7" s="61">
        <v>0.34</v>
      </c>
      <c r="AB7" s="73">
        <v>8739775</v>
      </c>
      <c r="AC7" s="61">
        <v>0.21</v>
      </c>
      <c r="AD7" s="73">
        <v>0</v>
      </c>
      <c r="AE7" s="61">
        <v>0</v>
      </c>
      <c r="AF7" t="s">
        <v>148</v>
      </c>
      <c r="AH7"/>
      <c r="AI7" s="52" t="s">
        <v>153</v>
      </c>
      <c r="AJ7" s="52" t="s">
        <v>142</v>
      </c>
      <c r="AL7" s="52"/>
      <c r="AM7" s="52"/>
      <c r="AO7" s="1">
        <v>1</v>
      </c>
      <c r="AP7" s="1">
        <f>VLOOKUP(A7,'CH1 graphs'!$G$1:$H$49,2,FALSE)</f>
        <v>1</v>
      </c>
      <c r="AQ7" s="1">
        <f>VLOOKUP(A7,'CH1 graphs'!$K$2:$L$23,2,FALSE)</f>
        <v>1</v>
      </c>
      <c r="AT7" s="42"/>
    </row>
    <row r="8" spans="1:48" s="983" customFormat="1">
      <c r="A8" s="956" t="s">
        <v>5</v>
      </c>
      <c r="B8" s="956" t="s">
        <v>141</v>
      </c>
      <c r="C8" s="956">
        <v>2023</v>
      </c>
      <c r="D8" s="956">
        <v>2022</v>
      </c>
      <c r="E8" s="982" t="s">
        <v>142</v>
      </c>
      <c r="F8" s="956" t="s">
        <v>142</v>
      </c>
      <c r="G8" s="982" t="s">
        <v>142</v>
      </c>
      <c r="H8" s="956" t="s">
        <v>143</v>
      </c>
      <c r="I8" s="982" t="s">
        <v>157</v>
      </c>
      <c r="J8" s="1069" t="s">
        <v>145</v>
      </c>
      <c r="K8" s="1069"/>
      <c r="L8" s="956"/>
      <c r="M8" s="1071" t="s">
        <v>159</v>
      </c>
      <c r="N8" s="1057"/>
      <c r="O8" s="982" t="s">
        <v>150</v>
      </c>
      <c r="P8" s="970">
        <v>43100000</v>
      </c>
      <c r="Q8" s="970">
        <v>43100596</v>
      </c>
      <c r="R8" s="1213">
        <v>1</v>
      </c>
      <c r="S8" s="982" t="s">
        <v>160</v>
      </c>
      <c r="T8" s="970">
        <v>19903995</v>
      </c>
      <c r="U8" s="1214">
        <f>T8/Q8</f>
        <v>0.46180324281362606</v>
      </c>
      <c r="V8" s="970">
        <v>8895869</v>
      </c>
      <c r="W8" s="1213">
        <f>V8/Q8</f>
        <v>0.2063978187215787</v>
      </c>
      <c r="X8" s="970">
        <v>14300733</v>
      </c>
      <c r="Y8" s="1213">
        <f>X8/Q8</f>
        <v>0.33179896166633055</v>
      </c>
      <c r="Z8" s="970">
        <v>13823864</v>
      </c>
      <c r="AA8" s="1213">
        <f>Z8/Q8</f>
        <v>0.32073486872432111</v>
      </c>
      <c r="AB8" s="970">
        <v>6080130</v>
      </c>
      <c r="AC8" s="1213">
        <f>AB8/Q8</f>
        <v>0.14106835088776962</v>
      </c>
      <c r="AD8" s="970">
        <v>20324</v>
      </c>
      <c r="AE8" s="1213">
        <v>0</v>
      </c>
      <c r="AF8" s="983" t="s">
        <v>161</v>
      </c>
      <c r="AG8" s="956"/>
      <c r="AH8" s="956"/>
      <c r="AI8" s="956" t="s">
        <v>153</v>
      </c>
      <c r="AJ8" s="983" t="s">
        <v>142</v>
      </c>
      <c r="AL8" s="956" t="s">
        <v>162</v>
      </c>
      <c r="AM8" s="956"/>
      <c r="AN8" s="983" t="s">
        <v>701</v>
      </c>
      <c r="AO8" s="990">
        <v>1</v>
      </c>
      <c r="AP8" s="990">
        <f>VLOOKUP(A8,'CH1 graphs'!$G$1:$H$49,2,FALSE)</f>
        <v>1</v>
      </c>
      <c r="AQ8" s="990">
        <f>VLOOKUP(A8,'CH1 graphs'!$K$2:$L$23,2,FALSE)</f>
        <v>1</v>
      </c>
      <c r="AR8" s="990">
        <v>1</v>
      </c>
      <c r="AS8" s="1058">
        <f>T8-T7</f>
        <v>-2909663</v>
      </c>
      <c r="AT8" s="1078">
        <f>(T8-T7)/T7</f>
        <v>-0.12754039707266585</v>
      </c>
      <c r="AU8" s="983">
        <f>AB8-AB7</f>
        <v>-2659645</v>
      </c>
      <c r="AV8" s="990">
        <f>AU8/AB7</f>
        <v>-0.304315042435303</v>
      </c>
    </row>
    <row r="9" spans="1:48" s="958" customFormat="1">
      <c r="A9" s="955" t="s">
        <v>5</v>
      </c>
      <c r="B9" s="955" t="s">
        <v>141</v>
      </c>
      <c r="C9" s="955">
        <v>2023</v>
      </c>
      <c r="D9" s="955">
        <v>2023</v>
      </c>
      <c r="E9" s="964" t="s">
        <v>142</v>
      </c>
      <c r="F9" s="974" t="s">
        <v>163</v>
      </c>
      <c r="G9" s="964" t="s">
        <v>163</v>
      </c>
      <c r="H9" s="955" t="s">
        <v>143</v>
      </c>
      <c r="I9" s="964" t="s">
        <v>157</v>
      </c>
      <c r="J9" s="965" t="s">
        <v>145</v>
      </c>
      <c r="K9" s="965"/>
      <c r="L9" s="955"/>
      <c r="M9" s="1022" t="s">
        <v>159</v>
      </c>
      <c r="N9" s="955"/>
      <c r="O9" s="964" t="s">
        <v>165</v>
      </c>
      <c r="P9" s="975">
        <v>43100000</v>
      </c>
      <c r="Q9" s="976">
        <v>43100596</v>
      </c>
      <c r="R9" s="979">
        <v>1</v>
      </c>
      <c r="S9" s="961" t="s">
        <v>160</v>
      </c>
      <c r="T9" s="976">
        <v>19903995</v>
      </c>
      <c r="U9" s="978">
        <v>0.46</v>
      </c>
      <c r="V9" s="976">
        <v>8895869</v>
      </c>
      <c r="W9" s="979">
        <f>V9/Q9</f>
        <v>0.2063978187215787</v>
      </c>
      <c r="X9" s="976">
        <v>14300733</v>
      </c>
      <c r="Y9" s="980">
        <f>X9/Q9</f>
        <v>0.33179896166633055</v>
      </c>
      <c r="Z9" s="976">
        <v>13823864</v>
      </c>
      <c r="AA9" s="979">
        <f>Z9/Q9</f>
        <v>0.32073486872432111</v>
      </c>
      <c r="AB9" s="976">
        <v>6080130</v>
      </c>
      <c r="AC9" s="979">
        <f>AB9/Q9</f>
        <v>0.14106835088776962</v>
      </c>
      <c r="AD9" s="976">
        <v>0</v>
      </c>
      <c r="AE9" s="979">
        <v>0</v>
      </c>
      <c r="AF9" s="961" t="s">
        <v>161</v>
      </c>
      <c r="AG9" s="961"/>
      <c r="AH9" s="961"/>
      <c r="AI9" s="955" t="s">
        <v>153</v>
      </c>
      <c r="AJ9" s="961" t="s">
        <v>142</v>
      </c>
      <c r="AL9" s="955"/>
      <c r="AM9" s="955"/>
      <c r="AO9" s="963">
        <v>1</v>
      </c>
      <c r="AP9" s="963">
        <f>VLOOKUP(A9,'CH1 graphs'!$G$1:$H$49,2,FALSE)</f>
        <v>1</v>
      </c>
      <c r="AQ9" s="963">
        <f>VLOOKUP(A9,'CH1 graphs'!$K$2:$L$23,2,FALSE)</f>
        <v>1</v>
      </c>
      <c r="AR9" s="981"/>
      <c r="AT9" s="981"/>
      <c r="AV9" s="981"/>
    </row>
    <row r="10" spans="1:48" s="961" customFormat="1">
      <c r="A10" s="955" t="s">
        <v>5</v>
      </c>
      <c r="B10" s="955" t="s">
        <v>141</v>
      </c>
      <c r="C10" s="955" t="s">
        <v>702</v>
      </c>
      <c r="D10" s="955">
        <v>2023</v>
      </c>
      <c r="E10" s="964" t="s">
        <v>142</v>
      </c>
      <c r="F10" s="955" t="s">
        <v>142</v>
      </c>
      <c r="G10" s="961" t="s">
        <v>142</v>
      </c>
      <c r="H10" s="961" t="s">
        <v>143</v>
      </c>
      <c r="I10" s="964" t="s">
        <v>157</v>
      </c>
      <c r="J10" s="1030" t="s">
        <v>145</v>
      </c>
      <c r="K10" s="1030" t="s">
        <v>703</v>
      </c>
      <c r="L10" s="956" t="s">
        <v>704</v>
      </c>
      <c r="M10" s="1031" t="s">
        <v>705</v>
      </c>
      <c r="N10" s="1032">
        <v>45017</v>
      </c>
      <c r="O10" s="964" t="s">
        <v>150</v>
      </c>
      <c r="P10" s="1033">
        <v>43100596</v>
      </c>
      <c r="Q10" s="1033">
        <v>43100596</v>
      </c>
      <c r="R10" s="1034">
        <v>1</v>
      </c>
      <c r="S10" s="1194">
        <v>45017</v>
      </c>
      <c r="T10" s="1033">
        <v>17213584</v>
      </c>
      <c r="U10" s="1035">
        <v>0.4</v>
      </c>
      <c r="V10" s="1033">
        <v>10130341</v>
      </c>
      <c r="W10" s="1034">
        <v>0.24</v>
      </c>
      <c r="X10" s="1033">
        <v>15756673</v>
      </c>
      <c r="Y10" s="1034">
        <v>0.36</v>
      </c>
      <c r="Z10" s="1033">
        <v>13854267</v>
      </c>
      <c r="AA10" s="1034">
        <v>0.32</v>
      </c>
      <c r="AB10" s="1033">
        <v>3359317</v>
      </c>
      <c r="AC10" s="1034">
        <v>0.08</v>
      </c>
      <c r="AD10" s="961">
        <v>0</v>
      </c>
      <c r="AE10" s="1034">
        <v>0</v>
      </c>
      <c r="AI10" s="961" t="s">
        <v>153</v>
      </c>
      <c r="AL10" s="955"/>
      <c r="AM10" s="955"/>
      <c r="AO10" s="963">
        <v>1</v>
      </c>
      <c r="AP10" s="963"/>
      <c r="AQ10" s="963"/>
      <c r="AR10" s="963"/>
      <c r="AT10" s="963"/>
      <c r="AV10" s="963"/>
    </row>
    <row r="11" spans="1:48" s="958" customFormat="1">
      <c r="A11" s="957" t="s">
        <v>5</v>
      </c>
      <c r="B11" s="957" t="s">
        <v>141</v>
      </c>
      <c r="C11" s="957" t="s">
        <v>702</v>
      </c>
      <c r="D11" s="957">
        <v>2023</v>
      </c>
      <c r="E11" s="991" t="s">
        <v>142</v>
      </c>
      <c r="F11" s="957" t="s">
        <v>142</v>
      </c>
      <c r="G11" s="958" t="s">
        <v>142</v>
      </c>
      <c r="H11" s="958" t="s">
        <v>143</v>
      </c>
      <c r="I11" s="958" t="s">
        <v>157</v>
      </c>
      <c r="J11" s="992" t="s">
        <v>145</v>
      </c>
      <c r="K11" s="992" t="s">
        <v>703</v>
      </c>
      <c r="L11" s="957" t="s">
        <v>704</v>
      </c>
      <c r="M11" s="993" t="s">
        <v>705</v>
      </c>
      <c r="N11" s="994">
        <v>45047</v>
      </c>
      <c r="O11" s="991" t="s">
        <v>165</v>
      </c>
      <c r="P11" s="995">
        <v>43100596</v>
      </c>
      <c r="Q11" s="995">
        <v>43100596</v>
      </c>
      <c r="R11" s="996">
        <v>1</v>
      </c>
      <c r="S11" s="958" t="s">
        <v>706</v>
      </c>
      <c r="T11" s="995">
        <v>15255335</v>
      </c>
      <c r="U11" s="997">
        <v>0.35</v>
      </c>
      <c r="V11" s="995">
        <v>11079611</v>
      </c>
      <c r="W11" s="996">
        <v>0.26</v>
      </c>
      <c r="X11" s="995">
        <v>16765652</v>
      </c>
      <c r="Y11" s="996">
        <v>0.39</v>
      </c>
      <c r="Z11" s="995">
        <v>12497192</v>
      </c>
      <c r="AA11" s="996">
        <v>0.28999999999999998</v>
      </c>
      <c r="AB11" s="995">
        <v>2758143</v>
      </c>
      <c r="AC11" s="996">
        <v>0.06</v>
      </c>
      <c r="AD11" s="958">
        <v>0</v>
      </c>
      <c r="AE11" s="996">
        <v>0</v>
      </c>
      <c r="AI11" s="958" t="s">
        <v>153</v>
      </c>
      <c r="AL11" s="957"/>
      <c r="AM11" s="957"/>
      <c r="AO11" s="981">
        <v>1</v>
      </c>
      <c r="AP11" s="981"/>
      <c r="AQ11" s="981"/>
      <c r="AR11" s="981"/>
      <c r="AT11" s="981"/>
      <c r="AV11" s="981"/>
    </row>
    <row r="12" spans="1:48">
      <c r="A12" s="52" t="s">
        <v>166</v>
      </c>
      <c r="B12" s="442" t="s">
        <v>167</v>
      </c>
      <c r="C12" s="902">
        <v>2017</v>
      </c>
      <c r="D12" s="902">
        <v>2016</v>
      </c>
      <c r="E12" s="442" t="s">
        <v>168</v>
      </c>
      <c r="F12" s="52" t="s">
        <v>61</v>
      </c>
      <c r="G12" s="442" t="s">
        <v>61</v>
      </c>
      <c r="H12" s="52" t="s">
        <v>61</v>
      </c>
      <c r="I12" s="442" t="s">
        <v>169</v>
      </c>
      <c r="J12" s="940" t="s">
        <v>61</v>
      </c>
      <c r="K12" s="940"/>
      <c r="L12" s="52" t="s">
        <v>61</v>
      </c>
      <c r="M12" s="52" t="s">
        <v>61</v>
      </c>
      <c r="N12" s="52" t="s">
        <v>61</v>
      </c>
      <c r="O12" s="442" t="s">
        <v>150</v>
      </c>
      <c r="P12" s="52" t="s">
        <v>61</v>
      </c>
      <c r="Q12" s="52" t="s">
        <v>61</v>
      </c>
      <c r="R12" s="52" t="s">
        <v>61</v>
      </c>
      <c r="S12" s="442" t="s">
        <v>61</v>
      </c>
      <c r="T12" s="52" t="s">
        <v>61</v>
      </c>
      <c r="U12" s="941" t="s">
        <v>61</v>
      </c>
      <c r="V12" s="52" t="s">
        <v>61</v>
      </c>
      <c r="W12" s="52" t="s">
        <v>61</v>
      </c>
      <c r="X12" s="52" t="s">
        <v>61</v>
      </c>
      <c r="Y12" s="52" t="s">
        <v>61</v>
      </c>
      <c r="Z12" s="73" t="s">
        <v>61</v>
      </c>
      <c r="AA12" s="61" t="s">
        <v>61</v>
      </c>
      <c r="AB12" s="73" t="s">
        <v>61</v>
      </c>
      <c r="AC12" s="61" t="s">
        <v>61</v>
      </c>
      <c r="AD12" s="73" t="s">
        <v>61</v>
      </c>
      <c r="AE12" s="61" t="s">
        <v>61</v>
      </c>
      <c r="AF12" t="s">
        <v>61</v>
      </c>
      <c r="AG12" s="52"/>
      <c r="AH12" s="52"/>
      <c r="AI12" s="52" t="s">
        <v>61</v>
      </c>
      <c r="AJ12" s="52" t="s">
        <v>61</v>
      </c>
      <c r="AL12" s="775"/>
      <c r="AM12" s="775"/>
    </row>
    <row r="13" spans="1:48">
      <c r="A13" s="52" t="s">
        <v>166</v>
      </c>
      <c r="B13" s="52" t="s">
        <v>167</v>
      </c>
      <c r="C13" s="52">
        <v>2018</v>
      </c>
      <c r="D13" s="52">
        <v>2017</v>
      </c>
      <c r="E13" s="442" t="s">
        <v>168</v>
      </c>
      <c r="F13" s="52" t="s">
        <v>61</v>
      </c>
      <c r="G13" s="442" t="s">
        <v>61</v>
      </c>
      <c r="H13" s="52" t="s">
        <v>61</v>
      </c>
      <c r="I13" s="442" t="s">
        <v>169</v>
      </c>
      <c r="J13" s="940" t="s">
        <v>61</v>
      </c>
      <c r="K13" s="940"/>
      <c r="L13" s="52" t="s">
        <v>61</v>
      </c>
      <c r="M13" s="52" t="s">
        <v>61</v>
      </c>
      <c r="N13" s="52" t="s">
        <v>61</v>
      </c>
      <c r="O13" s="442" t="s">
        <v>150</v>
      </c>
      <c r="P13" s="451" t="s">
        <v>61</v>
      </c>
      <c r="Q13" s="52" t="s">
        <v>61</v>
      </c>
      <c r="R13" s="103" t="s">
        <v>61</v>
      </c>
      <c r="S13" s="442" t="s">
        <v>61</v>
      </c>
      <c r="T13" s="451" t="s">
        <v>61</v>
      </c>
      <c r="U13" s="941" t="s">
        <v>61</v>
      </c>
      <c r="V13" s="52" t="s">
        <v>61</v>
      </c>
      <c r="W13" s="52" t="s">
        <v>61</v>
      </c>
      <c r="X13" s="52" t="s">
        <v>61</v>
      </c>
      <c r="Y13" s="52" t="s">
        <v>61</v>
      </c>
      <c r="Z13" s="73" t="s">
        <v>61</v>
      </c>
      <c r="AA13" s="61" t="s">
        <v>61</v>
      </c>
      <c r="AB13" s="73" t="s">
        <v>61</v>
      </c>
      <c r="AC13" s="61" t="s">
        <v>61</v>
      </c>
      <c r="AD13" s="73" t="s">
        <v>61</v>
      </c>
      <c r="AE13" s="61" t="s">
        <v>61</v>
      </c>
      <c r="AF13" t="s">
        <v>61</v>
      </c>
      <c r="AG13" s="52"/>
      <c r="AH13" s="52"/>
      <c r="AI13" s="52" t="s">
        <v>61</v>
      </c>
      <c r="AJ13" s="52" t="s">
        <v>61</v>
      </c>
      <c r="AL13" s="52"/>
      <c r="AM13" s="52"/>
    </row>
    <row r="14" spans="1:48">
      <c r="A14" s="52" t="s">
        <v>166</v>
      </c>
      <c r="B14" s="52" t="s">
        <v>167</v>
      </c>
      <c r="C14" s="52">
        <v>2019</v>
      </c>
      <c r="D14" s="52">
        <v>2018</v>
      </c>
      <c r="E14" s="442" t="s">
        <v>168</v>
      </c>
      <c r="F14" s="52" t="s">
        <v>61</v>
      </c>
      <c r="G14" s="442" t="s">
        <v>61</v>
      </c>
      <c r="H14" s="52" t="s">
        <v>61</v>
      </c>
      <c r="I14" s="442" t="s">
        <v>169</v>
      </c>
      <c r="J14" s="940" t="s">
        <v>61</v>
      </c>
      <c r="K14" s="940"/>
      <c r="L14" s="52" t="s">
        <v>61</v>
      </c>
      <c r="M14" s="52" t="s">
        <v>61</v>
      </c>
      <c r="N14" s="52" t="s">
        <v>61</v>
      </c>
      <c r="O14" s="442" t="s">
        <v>150</v>
      </c>
      <c r="P14" s="451" t="s">
        <v>61</v>
      </c>
      <c r="Q14" s="52" t="s">
        <v>61</v>
      </c>
      <c r="R14" s="103" t="s">
        <v>61</v>
      </c>
      <c r="S14" s="442" t="s">
        <v>61</v>
      </c>
      <c r="T14" s="451" t="s">
        <v>61</v>
      </c>
      <c r="U14" s="941" t="s">
        <v>61</v>
      </c>
      <c r="V14" s="52" t="s">
        <v>61</v>
      </c>
      <c r="W14" s="52" t="s">
        <v>61</v>
      </c>
      <c r="X14" s="52" t="s">
        <v>61</v>
      </c>
      <c r="Y14" s="52" t="s">
        <v>61</v>
      </c>
      <c r="Z14" s="73" t="s">
        <v>61</v>
      </c>
      <c r="AA14" s="61" t="s">
        <v>61</v>
      </c>
      <c r="AB14" s="73" t="s">
        <v>61</v>
      </c>
      <c r="AC14" s="61" t="s">
        <v>61</v>
      </c>
      <c r="AD14" s="73" t="s">
        <v>61</v>
      </c>
      <c r="AE14" s="61" t="s">
        <v>61</v>
      </c>
      <c r="AF14" t="s">
        <v>61</v>
      </c>
      <c r="AG14" s="52"/>
      <c r="AH14" s="52"/>
      <c r="AI14" s="52" t="s">
        <v>61</v>
      </c>
      <c r="AJ14" s="52" t="s">
        <v>61</v>
      </c>
      <c r="AL14" s="52"/>
      <c r="AM14" s="52"/>
    </row>
    <row r="15" spans="1:48">
      <c r="A15" s="52" t="s">
        <v>166</v>
      </c>
      <c r="B15" s="52" t="s">
        <v>167</v>
      </c>
      <c r="C15" s="52">
        <v>2020</v>
      </c>
      <c r="D15" s="52">
        <v>2019</v>
      </c>
      <c r="E15" s="442" t="s">
        <v>168</v>
      </c>
      <c r="F15" s="52" t="s">
        <v>61</v>
      </c>
      <c r="G15" s="442" t="s">
        <v>61</v>
      </c>
      <c r="H15" s="52" t="s">
        <v>61</v>
      </c>
      <c r="I15" s="442" t="s">
        <v>169</v>
      </c>
      <c r="J15" s="940" t="s">
        <v>61</v>
      </c>
      <c r="K15" s="940"/>
      <c r="L15" s="52" t="s">
        <v>61</v>
      </c>
      <c r="M15" s="52" t="s">
        <v>61</v>
      </c>
      <c r="N15" s="52" t="s">
        <v>61</v>
      </c>
      <c r="O15" s="442" t="s">
        <v>150</v>
      </c>
      <c r="P15" s="451" t="s">
        <v>61</v>
      </c>
      <c r="Q15" s="52" t="s">
        <v>61</v>
      </c>
      <c r="R15" s="103" t="s">
        <v>61</v>
      </c>
      <c r="S15" s="442" t="s">
        <v>61</v>
      </c>
      <c r="T15" s="451" t="s">
        <v>61</v>
      </c>
      <c r="U15" s="941" t="s">
        <v>61</v>
      </c>
      <c r="V15" s="52" t="s">
        <v>61</v>
      </c>
      <c r="W15" s="52" t="s">
        <v>61</v>
      </c>
      <c r="X15" s="52" t="s">
        <v>61</v>
      </c>
      <c r="Y15" s="52" t="s">
        <v>61</v>
      </c>
      <c r="Z15" s="73" t="s">
        <v>61</v>
      </c>
      <c r="AA15" s="61" t="s">
        <v>61</v>
      </c>
      <c r="AB15" s="73" t="s">
        <v>61</v>
      </c>
      <c r="AC15" s="61" t="s">
        <v>61</v>
      </c>
      <c r="AD15" s="73" t="s">
        <v>61</v>
      </c>
      <c r="AE15" s="61" t="s">
        <v>61</v>
      </c>
      <c r="AF15" t="s">
        <v>61</v>
      </c>
      <c r="AG15" s="52"/>
      <c r="AH15" s="52"/>
      <c r="AI15" s="52" t="s">
        <v>61</v>
      </c>
      <c r="AJ15" s="52" t="s">
        <v>61</v>
      </c>
      <c r="AL15" s="52"/>
      <c r="AM15" s="52"/>
    </row>
    <row r="16" spans="1:48">
      <c r="A16" s="52" t="s">
        <v>166</v>
      </c>
      <c r="B16" s="52" t="s">
        <v>167</v>
      </c>
      <c r="C16" s="52">
        <v>2021</v>
      </c>
      <c r="D16" s="52">
        <v>2020</v>
      </c>
      <c r="E16" s="442" t="s">
        <v>168</v>
      </c>
      <c r="F16" s="52" t="s">
        <v>61</v>
      </c>
      <c r="G16" s="442" t="s">
        <v>61</v>
      </c>
      <c r="H16" s="52" t="s">
        <v>61</v>
      </c>
      <c r="I16" s="442" t="s">
        <v>169</v>
      </c>
      <c r="J16" s="940" t="s">
        <v>61</v>
      </c>
      <c r="K16" s="940"/>
      <c r="L16" s="52" t="s">
        <v>61</v>
      </c>
      <c r="M16" s="52" t="s">
        <v>61</v>
      </c>
      <c r="N16" s="52" t="s">
        <v>61</v>
      </c>
      <c r="O16" s="442" t="s">
        <v>150</v>
      </c>
      <c r="P16" s="451" t="s">
        <v>61</v>
      </c>
      <c r="Q16" s="52" t="s">
        <v>61</v>
      </c>
      <c r="R16" s="103" t="s">
        <v>61</v>
      </c>
      <c r="S16" s="442" t="s">
        <v>61</v>
      </c>
      <c r="T16" s="451" t="s">
        <v>61</v>
      </c>
      <c r="U16" s="941" t="s">
        <v>61</v>
      </c>
      <c r="V16" s="52" t="s">
        <v>61</v>
      </c>
      <c r="W16" s="52" t="s">
        <v>61</v>
      </c>
      <c r="X16" s="52" t="s">
        <v>61</v>
      </c>
      <c r="Y16" s="52" t="s">
        <v>61</v>
      </c>
      <c r="Z16" s="73" t="s">
        <v>61</v>
      </c>
      <c r="AA16" s="61" t="s">
        <v>61</v>
      </c>
      <c r="AB16" s="73" t="s">
        <v>61</v>
      </c>
      <c r="AC16" s="61" t="s">
        <v>61</v>
      </c>
      <c r="AD16" s="73" t="s">
        <v>61</v>
      </c>
      <c r="AE16" s="61" t="s">
        <v>61</v>
      </c>
      <c r="AF16" t="s">
        <v>61</v>
      </c>
      <c r="AG16" s="52"/>
      <c r="AH16" s="52"/>
      <c r="AI16" s="52" t="s">
        <v>61</v>
      </c>
      <c r="AJ16" s="52" t="s">
        <v>61</v>
      </c>
      <c r="AL16" s="52"/>
      <c r="AM16" s="52"/>
    </row>
    <row r="17" spans="1:48">
      <c r="A17" s="52" t="s">
        <v>166</v>
      </c>
      <c r="B17" s="52" t="s">
        <v>167</v>
      </c>
      <c r="C17" s="52">
        <v>2022</v>
      </c>
      <c r="D17" s="52">
        <v>2021</v>
      </c>
      <c r="E17" s="442" t="s">
        <v>168</v>
      </c>
      <c r="F17" s="52" t="s">
        <v>61</v>
      </c>
      <c r="G17" s="442" t="s">
        <v>61</v>
      </c>
      <c r="H17" s="52" t="s">
        <v>61</v>
      </c>
      <c r="I17" s="442" t="s">
        <v>169</v>
      </c>
      <c r="J17" s="940" t="s">
        <v>61</v>
      </c>
      <c r="K17" s="940"/>
      <c r="L17" s="52" t="s">
        <v>61</v>
      </c>
      <c r="M17" s="52" t="s">
        <v>61</v>
      </c>
      <c r="N17" s="52" t="s">
        <v>61</v>
      </c>
      <c r="O17" s="442" t="s">
        <v>150</v>
      </c>
      <c r="P17" s="451" t="s">
        <v>61</v>
      </c>
      <c r="Q17" s="52" t="s">
        <v>61</v>
      </c>
      <c r="R17" s="103" t="s">
        <v>61</v>
      </c>
      <c r="S17" s="442" t="s">
        <v>61</v>
      </c>
      <c r="T17" s="451" t="s">
        <v>61</v>
      </c>
      <c r="U17" s="941" t="s">
        <v>61</v>
      </c>
      <c r="V17" s="52" t="s">
        <v>61</v>
      </c>
      <c r="W17" s="52" t="s">
        <v>61</v>
      </c>
      <c r="X17" s="52" t="s">
        <v>61</v>
      </c>
      <c r="Y17" s="52" t="s">
        <v>61</v>
      </c>
      <c r="Z17" s="73" t="s">
        <v>61</v>
      </c>
      <c r="AA17" s="61" t="s">
        <v>61</v>
      </c>
      <c r="AB17" s="73" t="s">
        <v>61</v>
      </c>
      <c r="AC17" s="61" t="s">
        <v>61</v>
      </c>
      <c r="AD17" s="73" t="s">
        <v>61</v>
      </c>
      <c r="AE17" s="61" t="s">
        <v>61</v>
      </c>
      <c r="AF17" t="s">
        <v>61</v>
      </c>
      <c r="AG17" s="52"/>
      <c r="AH17" s="52"/>
      <c r="AI17" s="52" t="s">
        <v>61</v>
      </c>
      <c r="AJ17" s="52" t="s">
        <v>61</v>
      </c>
      <c r="AL17" s="52"/>
      <c r="AM17" s="52"/>
    </row>
    <row r="18" spans="1:48" s="958" customFormat="1">
      <c r="A18" s="958" t="s">
        <v>166</v>
      </c>
      <c r="B18" s="958" t="s">
        <v>167</v>
      </c>
      <c r="C18" s="958">
        <v>2023</v>
      </c>
      <c r="D18" s="958">
        <v>2022</v>
      </c>
      <c r="E18" s="991" t="s">
        <v>168</v>
      </c>
      <c r="F18" s="957" t="s">
        <v>61</v>
      </c>
      <c r="G18" s="991" t="s">
        <v>61</v>
      </c>
      <c r="H18" s="957" t="s">
        <v>61</v>
      </c>
      <c r="I18" s="991" t="s">
        <v>169</v>
      </c>
      <c r="J18" s="998" t="s">
        <v>61</v>
      </c>
      <c r="K18" s="998"/>
      <c r="L18" s="957" t="s">
        <v>61</v>
      </c>
      <c r="M18" s="957" t="s">
        <v>61</v>
      </c>
      <c r="N18" s="957" t="s">
        <v>61</v>
      </c>
      <c r="O18" s="991" t="s">
        <v>150</v>
      </c>
      <c r="P18" s="999" t="s">
        <v>61</v>
      </c>
      <c r="Q18" s="957" t="s">
        <v>61</v>
      </c>
      <c r="R18" s="1000" t="s">
        <v>61</v>
      </c>
      <c r="S18" s="991" t="s">
        <v>61</v>
      </c>
      <c r="T18" s="999" t="s">
        <v>61</v>
      </c>
      <c r="U18" s="1001" t="s">
        <v>61</v>
      </c>
      <c r="V18" s="957" t="s">
        <v>61</v>
      </c>
      <c r="W18" s="957" t="s">
        <v>61</v>
      </c>
      <c r="X18" s="957" t="s">
        <v>61</v>
      </c>
      <c r="Y18" s="957" t="s">
        <v>61</v>
      </c>
      <c r="Z18" s="1002" t="s">
        <v>61</v>
      </c>
      <c r="AA18" s="1003" t="s">
        <v>61</v>
      </c>
      <c r="AB18" s="1002" t="s">
        <v>61</v>
      </c>
      <c r="AC18" s="1003" t="s">
        <v>61</v>
      </c>
      <c r="AD18" s="1002" t="s">
        <v>61</v>
      </c>
      <c r="AE18" s="1003" t="s">
        <v>61</v>
      </c>
      <c r="AF18" s="958" t="s">
        <v>61</v>
      </c>
      <c r="AG18" s="957"/>
      <c r="AH18" s="957"/>
      <c r="AI18" s="957" t="s">
        <v>61</v>
      </c>
      <c r="AJ18" s="957" t="s">
        <v>61</v>
      </c>
      <c r="AL18" s="957"/>
      <c r="AM18" s="957"/>
      <c r="AO18" s="981"/>
      <c r="AP18" s="981"/>
      <c r="AQ18" s="981"/>
      <c r="AR18" s="981"/>
      <c r="AT18" s="981"/>
      <c r="AV18" s="981"/>
    </row>
    <row r="19" spans="1:48">
      <c r="A19" s="52" t="s">
        <v>58</v>
      </c>
      <c r="B19" s="52" t="s">
        <v>167</v>
      </c>
      <c r="C19" s="902">
        <v>2017</v>
      </c>
      <c r="D19" s="902">
        <v>2016</v>
      </c>
      <c r="E19" s="442" t="s">
        <v>168</v>
      </c>
      <c r="F19" s="52" t="s">
        <v>61</v>
      </c>
      <c r="G19" s="442" t="s">
        <v>61</v>
      </c>
      <c r="H19" s="52" t="s">
        <v>61</v>
      </c>
      <c r="I19" s="442" t="s">
        <v>169</v>
      </c>
      <c r="J19" s="940" t="s">
        <v>61</v>
      </c>
      <c r="K19" s="940"/>
      <c r="L19" s="52" t="s">
        <v>61</v>
      </c>
      <c r="M19" s="52" t="s">
        <v>61</v>
      </c>
      <c r="N19" s="52" t="s">
        <v>61</v>
      </c>
      <c r="O19" s="442" t="s">
        <v>150</v>
      </c>
      <c r="P19" s="451" t="s">
        <v>61</v>
      </c>
      <c r="Q19" s="52" t="s">
        <v>61</v>
      </c>
      <c r="R19" s="103" t="s">
        <v>61</v>
      </c>
      <c r="S19" s="442" t="s">
        <v>61</v>
      </c>
      <c r="T19" s="451" t="s">
        <v>61</v>
      </c>
      <c r="U19" s="941" t="s">
        <v>61</v>
      </c>
      <c r="V19" s="52" t="s">
        <v>61</v>
      </c>
      <c r="W19" s="52" t="s">
        <v>61</v>
      </c>
      <c r="X19" s="52" t="s">
        <v>61</v>
      </c>
      <c r="Y19" s="52" t="s">
        <v>61</v>
      </c>
      <c r="Z19" s="73" t="s">
        <v>61</v>
      </c>
      <c r="AA19" s="61" t="s">
        <v>61</v>
      </c>
      <c r="AB19" s="73" t="s">
        <v>61</v>
      </c>
      <c r="AC19" s="61" t="s">
        <v>61</v>
      </c>
      <c r="AD19" s="73" t="s">
        <v>61</v>
      </c>
      <c r="AE19" s="61" t="s">
        <v>61</v>
      </c>
      <c r="AF19" t="s">
        <v>61</v>
      </c>
      <c r="AG19" s="52"/>
      <c r="AH19" s="52"/>
      <c r="AI19" s="52" t="s">
        <v>61</v>
      </c>
      <c r="AJ19" s="52" t="s">
        <v>61</v>
      </c>
      <c r="AL19" s="775"/>
      <c r="AM19" s="775"/>
    </row>
    <row r="20" spans="1:48">
      <c r="A20" s="52" t="s">
        <v>58</v>
      </c>
      <c r="B20" s="52" t="s">
        <v>167</v>
      </c>
      <c r="C20" s="52">
        <v>2018</v>
      </c>
      <c r="D20" s="52">
        <v>2017</v>
      </c>
      <c r="E20" s="442" t="s">
        <v>168</v>
      </c>
      <c r="F20" s="52" t="s">
        <v>61</v>
      </c>
      <c r="G20" s="442" t="s">
        <v>61</v>
      </c>
      <c r="H20" s="52" t="s">
        <v>61</v>
      </c>
      <c r="I20" s="442" t="s">
        <v>169</v>
      </c>
      <c r="J20" s="940" t="s">
        <v>61</v>
      </c>
      <c r="K20" s="940"/>
      <c r="L20" s="52" t="s">
        <v>61</v>
      </c>
      <c r="M20" s="52" t="s">
        <v>61</v>
      </c>
      <c r="N20" s="52" t="s">
        <v>61</v>
      </c>
      <c r="O20" s="442" t="s">
        <v>150</v>
      </c>
      <c r="P20" s="451" t="s">
        <v>61</v>
      </c>
      <c r="Q20" s="52" t="s">
        <v>61</v>
      </c>
      <c r="R20" s="103" t="s">
        <v>61</v>
      </c>
      <c r="S20" s="442" t="s">
        <v>61</v>
      </c>
      <c r="T20" s="451" t="s">
        <v>61</v>
      </c>
      <c r="U20" s="941" t="s">
        <v>61</v>
      </c>
      <c r="V20" s="52" t="s">
        <v>61</v>
      </c>
      <c r="W20" s="52" t="s">
        <v>61</v>
      </c>
      <c r="X20" s="52" t="s">
        <v>61</v>
      </c>
      <c r="Y20" s="52" t="s">
        <v>61</v>
      </c>
      <c r="Z20" s="73" t="s">
        <v>61</v>
      </c>
      <c r="AA20" s="61" t="s">
        <v>61</v>
      </c>
      <c r="AB20" s="73" t="s">
        <v>61</v>
      </c>
      <c r="AC20" s="61" t="s">
        <v>61</v>
      </c>
      <c r="AD20" s="73" t="s">
        <v>61</v>
      </c>
      <c r="AE20" s="61" t="s">
        <v>61</v>
      </c>
      <c r="AF20" t="s">
        <v>61</v>
      </c>
      <c r="AG20" s="52"/>
      <c r="AH20" s="52"/>
      <c r="AI20" s="52" t="s">
        <v>61</v>
      </c>
      <c r="AJ20" s="52" t="s">
        <v>61</v>
      </c>
      <c r="AL20" s="52"/>
      <c r="AM20" s="52"/>
    </row>
    <row r="21" spans="1:48">
      <c r="A21" s="52" t="s">
        <v>58</v>
      </c>
      <c r="B21" s="52" t="s">
        <v>167</v>
      </c>
      <c r="C21" s="52">
        <v>2019</v>
      </c>
      <c r="D21" s="52">
        <v>2018</v>
      </c>
      <c r="E21" s="442" t="s">
        <v>142</v>
      </c>
      <c r="F21" s="104" t="s">
        <v>168</v>
      </c>
      <c r="G21" s="442" t="s">
        <v>61</v>
      </c>
      <c r="H21" s="52" t="s">
        <v>170</v>
      </c>
      <c r="I21" s="442" t="s">
        <v>171</v>
      </c>
      <c r="J21" s="940" t="s">
        <v>61</v>
      </c>
      <c r="K21" s="940"/>
      <c r="L21" s="81" t="s">
        <v>172</v>
      </c>
      <c r="M21" s="81" t="s">
        <v>61</v>
      </c>
      <c r="N21" s="81" t="s">
        <v>61</v>
      </c>
      <c r="O21" s="442" t="s">
        <v>150</v>
      </c>
      <c r="P21" s="81" t="s">
        <v>61</v>
      </c>
      <c r="Q21" s="81" t="s">
        <v>61</v>
      </c>
      <c r="R21" s="81" t="s">
        <v>61</v>
      </c>
      <c r="S21" s="905" t="s">
        <v>61</v>
      </c>
      <c r="T21" s="81" t="s">
        <v>61</v>
      </c>
      <c r="U21" s="942" t="s">
        <v>61</v>
      </c>
      <c r="V21" s="235" t="s">
        <v>61</v>
      </c>
      <c r="W21" s="235" t="s">
        <v>61</v>
      </c>
      <c r="X21" s="235" t="s">
        <v>61</v>
      </c>
      <c r="Y21" s="81" t="s">
        <v>61</v>
      </c>
      <c r="Z21" s="784" t="s">
        <v>61</v>
      </c>
      <c r="AA21" s="906" t="s">
        <v>61</v>
      </c>
      <c r="AB21" s="784" t="s">
        <v>61</v>
      </c>
      <c r="AC21" s="906" t="s">
        <v>61</v>
      </c>
      <c r="AD21" s="784" t="s">
        <v>61</v>
      </c>
      <c r="AE21" s="906" t="s">
        <v>61</v>
      </c>
      <c r="AF21" t="s">
        <v>61</v>
      </c>
      <c r="AG21" s="81"/>
      <c r="AH21" s="81"/>
      <c r="AI21" s="52" t="s">
        <v>61</v>
      </c>
      <c r="AJ21" s="81" t="s">
        <v>61</v>
      </c>
      <c r="AL21" s="52" t="s">
        <v>173</v>
      </c>
      <c r="AM21" s="52"/>
    </row>
    <row r="22" spans="1:48">
      <c r="A22" s="52" t="s">
        <v>58</v>
      </c>
      <c r="B22" s="52" t="s">
        <v>167</v>
      </c>
      <c r="C22" s="52">
        <v>2020</v>
      </c>
      <c r="D22" s="52">
        <v>2019</v>
      </c>
      <c r="E22" s="442" t="s">
        <v>142</v>
      </c>
      <c r="F22" s="81" t="s">
        <v>168</v>
      </c>
      <c r="G22" s="442" t="s">
        <v>61</v>
      </c>
      <c r="H22" s="52" t="s">
        <v>170</v>
      </c>
      <c r="I22" s="442" t="s">
        <v>171</v>
      </c>
      <c r="J22" s="940" t="s">
        <v>61</v>
      </c>
      <c r="K22" s="940"/>
      <c r="L22" s="81" t="s">
        <v>172</v>
      </c>
      <c r="M22" s="81" t="s">
        <v>61</v>
      </c>
      <c r="N22" s="81" t="s">
        <v>61</v>
      </c>
      <c r="O22" s="442" t="s">
        <v>150</v>
      </c>
      <c r="P22" s="81" t="s">
        <v>61</v>
      </c>
      <c r="Q22" s="81" t="s">
        <v>61</v>
      </c>
      <c r="R22" s="81" t="s">
        <v>61</v>
      </c>
      <c r="S22" s="905" t="s">
        <v>61</v>
      </c>
      <c r="T22" s="81" t="s">
        <v>61</v>
      </c>
      <c r="U22" s="942" t="s">
        <v>61</v>
      </c>
      <c r="V22" s="235" t="s">
        <v>61</v>
      </c>
      <c r="W22" s="235" t="s">
        <v>61</v>
      </c>
      <c r="X22" s="235" t="s">
        <v>61</v>
      </c>
      <c r="Y22" s="81" t="s">
        <v>61</v>
      </c>
      <c r="Z22" s="784" t="s">
        <v>61</v>
      </c>
      <c r="AA22" s="906" t="s">
        <v>61</v>
      </c>
      <c r="AB22" s="784" t="s">
        <v>61</v>
      </c>
      <c r="AC22" s="906" t="s">
        <v>61</v>
      </c>
      <c r="AD22" s="784" t="s">
        <v>61</v>
      </c>
      <c r="AE22" s="906" t="s">
        <v>61</v>
      </c>
      <c r="AF22" t="s">
        <v>61</v>
      </c>
      <c r="AG22" s="81"/>
      <c r="AH22" s="81"/>
      <c r="AI22" s="52" t="s">
        <v>61</v>
      </c>
      <c r="AJ22" s="81" t="s">
        <v>61</v>
      </c>
      <c r="AL22" s="52" t="s">
        <v>173</v>
      </c>
      <c r="AM22" s="52"/>
    </row>
    <row r="23" spans="1:48">
      <c r="A23" s="52" t="s">
        <v>58</v>
      </c>
      <c r="B23" s="52" t="s">
        <v>167</v>
      </c>
      <c r="C23" s="52">
        <v>2021</v>
      </c>
      <c r="D23" s="52">
        <v>2020</v>
      </c>
      <c r="E23" s="442" t="s">
        <v>142</v>
      </c>
      <c r="F23" s="104" t="s">
        <v>168</v>
      </c>
      <c r="G23" s="442" t="s">
        <v>61</v>
      </c>
      <c r="H23" s="52" t="s">
        <v>170</v>
      </c>
      <c r="I23" s="442" t="s">
        <v>171</v>
      </c>
      <c r="J23" s="940" t="s">
        <v>61</v>
      </c>
      <c r="K23" s="940"/>
      <c r="L23" s="81" t="s">
        <v>172</v>
      </c>
      <c r="M23" s="81" t="s">
        <v>61</v>
      </c>
      <c r="N23" s="81" t="s">
        <v>61</v>
      </c>
      <c r="O23" s="442" t="s">
        <v>150</v>
      </c>
      <c r="P23" s="81" t="s">
        <v>61</v>
      </c>
      <c r="Q23" s="81" t="s">
        <v>61</v>
      </c>
      <c r="R23" s="81" t="s">
        <v>61</v>
      </c>
      <c r="S23" s="905" t="s">
        <v>61</v>
      </c>
      <c r="T23" s="81" t="s">
        <v>61</v>
      </c>
      <c r="U23" s="942" t="s">
        <v>61</v>
      </c>
      <c r="V23" s="235" t="s">
        <v>61</v>
      </c>
      <c r="W23" s="235" t="s">
        <v>61</v>
      </c>
      <c r="X23" s="235" t="s">
        <v>61</v>
      </c>
      <c r="Y23" s="81" t="s">
        <v>61</v>
      </c>
      <c r="Z23" s="784" t="s">
        <v>61</v>
      </c>
      <c r="AA23" s="906" t="s">
        <v>61</v>
      </c>
      <c r="AB23" s="784" t="s">
        <v>61</v>
      </c>
      <c r="AC23" s="906" t="s">
        <v>61</v>
      </c>
      <c r="AD23" s="784" t="s">
        <v>61</v>
      </c>
      <c r="AE23" s="906" t="s">
        <v>61</v>
      </c>
      <c r="AF23" t="s">
        <v>61</v>
      </c>
      <c r="AG23" s="81"/>
      <c r="AH23" s="81"/>
      <c r="AI23" s="52" t="s">
        <v>61</v>
      </c>
      <c r="AJ23" s="81" t="s">
        <v>61</v>
      </c>
      <c r="AL23" s="52" t="s">
        <v>173</v>
      </c>
      <c r="AM23" s="52"/>
    </row>
    <row r="24" spans="1:48">
      <c r="A24" s="52" t="s">
        <v>58</v>
      </c>
      <c r="B24" s="52" t="s">
        <v>167</v>
      </c>
      <c r="C24" s="52">
        <v>2022</v>
      </c>
      <c r="D24" s="52">
        <v>2021</v>
      </c>
      <c r="E24" s="442" t="s">
        <v>142</v>
      </c>
      <c r="F24" s="104" t="s">
        <v>168</v>
      </c>
      <c r="G24" s="442" t="s">
        <v>61</v>
      </c>
      <c r="H24" s="52" t="s">
        <v>170</v>
      </c>
      <c r="I24" s="442" t="s">
        <v>171</v>
      </c>
      <c r="J24" s="940" t="s">
        <v>61</v>
      </c>
      <c r="K24" s="940"/>
      <c r="L24" s="81" t="s">
        <v>172</v>
      </c>
      <c r="M24" s="81" t="s">
        <v>61</v>
      </c>
      <c r="N24" s="81" t="s">
        <v>61</v>
      </c>
      <c r="O24" s="442" t="s">
        <v>150</v>
      </c>
      <c r="P24" s="81" t="s">
        <v>61</v>
      </c>
      <c r="Q24" s="81" t="s">
        <v>61</v>
      </c>
      <c r="R24" s="81" t="s">
        <v>61</v>
      </c>
      <c r="S24" s="905" t="s">
        <v>61</v>
      </c>
      <c r="T24" s="81" t="s">
        <v>61</v>
      </c>
      <c r="U24" s="942" t="s">
        <v>61</v>
      </c>
      <c r="V24" s="235" t="s">
        <v>61</v>
      </c>
      <c r="W24" s="235" t="s">
        <v>61</v>
      </c>
      <c r="X24" s="235" t="s">
        <v>61</v>
      </c>
      <c r="Y24" s="235" t="s">
        <v>61</v>
      </c>
      <c r="Z24" s="784" t="s">
        <v>61</v>
      </c>
      <c r="AA24" s="785" t="s">
        <v>61</v>
      </c>
      <c r="AB24" s="784" t="s">
        <v>61</v>
      </c>
      <c r="AC24" s="785" t="s">
        <v>61</v>
      </c>
      <c r="AD24" s="784" t="s">
        <v>61</v>
      </c>
      <c r="AE24" s="906" t="s">
        <v>61</v>
      </c>
      <c r="AF24" t="s">
        <v>61</v>
      </c>
      <c r="AG24" s="81"/>
      <c r="AH24" s="81"/>
      <c r="AI24" s="52" t="s">
        <v>61</v>
      </c>
      <c r="AJ24" s="81" t="s">
        <v>61</v>
      </c>
      <c r="AL24" s="52" t="s">
        <v>173</v>
      </c>
      <c r="AM24" s="52"/>
    </row>
    <row r="25" spans="1:48" s="961" customFormat="1">
      <c r="A25" s="955" t="s">
        <v>58</v>
      </c>
      <c r="B25" s="955" t="s">
        <v>167</v>
      </c>
      <c r="C25" s="955">
        <v>2023</v>
      </c>
      <c r="D25" s="955">
        <v>2022</v>
      </c>
      <c r="E25" s="964" t="s">
        <v>142</v>
      </c>
      <c r="F25" s="955" t="s">
        <v>142</v>
      </c>
      <c r="G25" s="964" t="s">
        <v>61</v>
      </c>
      <c r="H25" s="955" t="s">
        <v>174</v>
      </c>
      <c r="I25" s="964" t="s">
        <v>175</v>
      </c>
      <c r="J25" s="965" t="s">
        <v>176</v>
      </c>
      <c r="K25" s="965"/>
      <c r="L25" s="1004" t="s">
        <v>177</v>
      </c>
      <c r="M25" s="1005"/>
      <c r="N25" s="955"/>
      <c r="O25" s="964" t="s">
        <v>150</v>
      </c>
      <c r="P25" s="975">
        <v>175600</v>
      </c>
      <c r="Q25" s="976">
        <v>133672</v>
      </c>
      <c r="R25" s="977">
        <f>Q25/P25</f>
        <v>0.76123006833712981</v>
      </c>
      <c r="S25" s="1006">
        <v>44835</v>
      </c>
      <c r="T25" s="976">
        <f>U25*Q25</f>
        <v>98917.28</v>
      </c>
      <c r="U25" s="978">
        <v>0.74</v>
      </c>
      <c r="V25" s="1007" t="s">
        <v>178</v>
      </c>
      <c r="W25" s="1008"/>
      <c r="X25" s="1009">
        <f>Y25*Q25</f>
        <v>34754.720000000001</v>
      </c>
      <c r="Y25" s="1008">
        <v>0.26</v>
      </c>
      <c r="Z25" s="1010">
        <f>AA25*Q25</f>
        <v>96243.839999999997</v>
      </c>
      <c r="AA25" s="1011">
        <v>0.72</v>
      </c>
      <c r="AB25" s="1010">
        <f>AC25*Q25</f>
        <v>2673.44</v>
      </c>
      <c r="AC25" s="1011">
        <v>0.02</v>
      </c>
      <c r="AD25" s="1010">
        <v>0</v>
      </c>
      <c r="AE25" s="1011" t="s">
        <v>61</v>
      </c>
      <c r="AF25" s="961" t="s">
        <v>148</v>
      </c>
      <c r="AI25" s="955" t="s">
        <v>61</v>
      </c>
      <c r="AL25" s="955" t="s">
        <v>173</v>
      </c>
      <c r="AM25" s="955"/>
      <c r="AO25" s="963"/>
      <c r="AP25" s="963"/>
      <c r="AQ25" s="963"/>
      <c r="AR25" s="963"/>
      <c r="AT25" s="963"/>
      <c r="AV25" s="963"/>
    </row>
    <row r="26" spans="1:48" s="958" customFormat="1">
      <c r="A26" s="955" t="s">
        <v>58</v>
      </c>
      <c r="B26" s="955" t="s">
        <v>167</v>
      </c>
      <c r="C26" s="955">
        <v>2023</v>
      </c>
      <c r="D26" s="955">
        <v>2023</v>
      </c>
      <c r="E26" s="964" t="s">
        <v>142</v>
      </c>
      <c r="F26" s="1012" t="s">
        <v>168</v>
      </c>
      <c r="G26" s="964" t="s">
        <v>61</v>
      </c>
      <c r="H26" s="955" t="s">
        <v>170</v>
      </c>
      <c r="I26" s="964" t="s">
        <v>175</v>
      </c>
      <c r="J26" s="965" t="s">
        <v>61</v>
      </c>
      <c r="K26" s="965"/>
      <c r="L26" s="1013" t="s">
        <v>172</v>
      </c>
      <c r="M26" s="1013" t="s">
        <v>61</v>
      </c>
      <c r="N26" s="1013" t="s">
        <v>61</v>
      </c>
      <c r="O26" s="964" t="s">
        <v>165</v>
      </c>
      <c r="P26" s="1013" t="s">
        <v>61</v>
      </c>
      <c r="Q26" s="1013" t="s">
        <v>61</v>
      </c>
      <c r="R26" s="1013" t="s">
        <v>61</v>
      </c>
      <c r="S26" s="1014" t="s">
        <v>61</v>
      </c>
      <c r="T26" s="1013" t="s">
        <v>61</v>
      </c>
      <c r="U26" s="1015" t="s">
        <v>61</v>
      </c>
      <c r="V26" s="1016" t="s">
        <v>61</v>
      </c>
      <c r="W26" s="1016" t="s">
        <v>61</v>
      </c>
      <c r="X26" s="1016" t="s">
        <v>61</v>
      </c>
      <c r="Y26" s="1016" t="s">
        <v>61</v>
      </c>
      <c r="Z26" s="1017" t="s">
        <v>61</v>
      </c>
      <c r="AA26" s="1018" t="s">
        <v>61</v>
      </c>
      <c r="AB26" s="1017" t="s">
        <v>61</v>
      </c>
      <c r="AC26" s="1018" t="s">
        <v>61</v>
      </c>
      <c r="AD26" s="1017" t="s">
        <v>61</v>
      </c>
      <c r="AE26" s="1019" t="s">
        <v>61</v>
      </c>
      <c r="AF26" s="961" t="s">
        <v>61</v>
      </c>
      <c r="AG26" s="1013"/>
      <c r="AH26" s="1013"/>
      <c r="AI26" s="955" t="s">
        <v>61</v>
      </c>
      <c r="AJ26" s="1013" t="s">
        <v>61</v>
      </c>
      <c r="AL26" s="955" t="s">
        <v>173</v>
      </c>
      <c r="AM26" s="955"/>
      <c r="AO26" s="963"/>
      <c r="AP26" s="963"/>
      <c r="AQ26" s="963"/>
      <c r="AR26" s="981"/>
      <c r="AT26" s="981"/>
      <c r="AV26" s="981"/>
    </row>
    <row r="27" spans="1:48" s="958" customFormat="1">
      <c r="A27" s="957" t="s">
        <v>58</v>
      </c>
      <c r="B27" s="957" t="s">
        <v>167</v>
      </c>
      <c r="C27" s="957" t="s">
        <v>702</v>
      </c>
      <c r="D27" s="957">
        <v>2023</v>
      </c>
      <c r="E27" s="991" t="s">
        <v>142</v>
      </c>
      <c r="F27" s="957" t="s">
        <v>168</v>
      </c>
      <c r="G27" s="957" t="s">
        <v>61</v>
      </c>
      <c r="H27" s="957" t="s">
        <v>170</v>
      </c>
      <c r="I27" s="991" t="s">
        <v>175</v>
      </c>
      <c r="J27" s="998" t="s">
        <v>61</v>
      </c>
      <c r="K27" s="998" t="s">
        <v>707</v>
      </c>
      <c r="L27" s="957" t="s">
        <v>708</v>
      </c>
      <c r="M27" s="957" t="s">
        <v>61</v>
      </c>
      <c r="N27" s="957" t="s">
        <v>61</v>
      </c>
      <c r="O27" s="991" t="s">
        <v>150</v>
      </c>
      <c r="P27" s="957" t="s">
        <v>61</v>
      </c>
      <c r="Q27" s="957" t="s">
        <v>61</v>
      </c>
      <c r="R27" s="957" t="s">
        <v>61</v>
      </c>
      <c r="S27" s="957" t="s">
        <v>61</v>
      </c>
      <c r="T27" s="957" t="s">
        <v>61</v>
      </c>
      <c r="U27" s="1001" t="s">
        <v>61</v>
      </c>
      <c r="V27" s="957" t="s">
        <v>61</v>
      </c>
      <c r="W27" s="957" t="s">
        <v>61</v>
      </c>
      <c r="X27" s="957" t="s">
        <v>61</v>
      </c>
      <c r="Y27" s="957" t="s">
        <v>61</v>
      </c>
      <c r="Z27" s="957" t="s">
        <v>61</v>
      </c>
      <c r="AA27" s="957" t="s">
        <v>61</v>
      </c>
      <c r="AB27" s="957" t="s">
        <v>61</v>
      </c>
      <c r="AC27" s="957" t="s">
        <v>61</v>
      </c>
      <c r="AD27" s="957" t="s">
        <v>61</v>
      </c>
      <c r="AE27" s="957" t="s">
        <v>61</v>
      </c>
      <c r="AF27" s="957" t="s">
        <v>61</v>
      </c>
      <c r="AI27" s="957" t="s">
        <v>61</v>
      </c>
      <c r="AJ27" s="957" t="s">
        <v>61</v>
      </c>
      <c r="AL27" s="957"/>
      <c r="AM27" s="957"/>
      <c r="AO27" s="981"/>
      <c r="AP27" s="981"/>
      <c r="AQ27" s="981"/>
      <c r="AR27" s="981"/>
      <c r="AT27" s="981"/>
      <c r="AV27" s="981"/>
    </row>
    <row r="28" spans="1:48">
      <c r="A28" t="s">
        <v>179</v>
      </c>
      <c r="B28" t="s">
        <v>102</v>
      </c>
      <c r="C28">
        <v>2017</v>
      </c>
      <c r="D28">
        <v>2016</v>
      </c>
      <c r="E28" s="442" t="s">
        <v>168</v>
      </c>
      <c r="F28" s="52" t="s">
        <v>61</v>
      </c>
      <c r="G28" s="442" t="s">
        <v>61</v>
      </c>
      <c r="H28" s="52" t="s">
        <v>61</v>
      </c>
      <c r="I28" s="442" t="s">
        <v>169</v>
      </c>
      <c r="J28" s="940" t="s">
        <v>61</v>
      </c>
      <c r="K28" s="940"/>
      <c r="L28" s="52" t="s">
        <v>61</v>
      </c>
      <c r="M28" s="52" t="s">
        <v>61</v>
      </c>
      <c r="N28" s="52" t="s">
        <v>61</v>
      </c>
      <c r="O28" s="442" t="s">
        <v>150</v>
      </c>
      <c r="P28" s="451" t="s">
        <v>61</v>
      </c>
      <c r="Q28" s="52" t="s">
        <v>61</v>
      </c>
      <c r="R28" s="103" t="s">
        <v>61</v>
      </c>
      <c r="S28" s="442" t="s">
        <v>61</v>
      </c>
      <c r="T28" s="451" t="s">
        <v>61</v>
      </c>
      <c r="U28" s="941" t="s">
        <v>61</v>
      </c>
      <c r="V28" s="52" t="s">
        <v>61</v>
      </c>
      <c r="W28" s="52" t="s">
        <v>61</v>
      </c>
      <c r="X28" s="52" t="s">
        <v>61</v>
      </c>
      <c r="Y28" s="52" t="s">
        <v>61</v>
      </c>
      <c r="Z28" s="77" t="s">
        <v>61</v>
      </c>
      <c r="AA28" s="787" t="s">
        <v>61</v>
      </c>
      <c r="AB28" s="77" t="s">
        <v>61</v>
      </c>
      <c r="AC28" s="787" t="s">
        <v>61</v>
      </c>
      <c r="AD28" s="77" t="s">
        <v>61</v>
      </c>
      <c r="AE28" s="787" t="s">
        <v>61</v>
      </c>
      <c r="AF28" t="s">
        <v>61</v>
      </c>
      <c r="AG28" s="52"/>
      <c r="AH28" s="52"/>
      <c r="AI28" s="52" t="s">
        <v>61</v>
      </c>
      <c r="AJ28" s="52" t="s">
        <v>61</v>
      </c>
      <c r="AL28"/>
      <c r="AM28"/>
    </row>
    <row r="29" spans="1:48">
      <c r="A29" t="s">
        <v>179</v>
      </c>
      <c r="B29" t="s">
        <v>102</v>
      </c>
      <c r="C29">
        <v>2018</v>
      </c>
      <c r="D29">
        <v>2017</v>
      </c>
      <c r="E29" s="442" t="s">
        <v>168</v>
      </c>
      <c r="F29" s="52" t="s">
        <v>61</v>
      </c>
      <c r="G29" s="442" t="s">
        <v>61</v>
      </c>
      <c r="H29" s="52" t="s">
        <v>61</v>
      </c>
      <c r="I29" s="442" t="s">
        <v>169</v>
      </c>
      <c r="J29" s="940" t="s">
        <v>61</v>
      </c>
      <c r="K29" s="940"/>
      <c r="L29" s="52" t="s">
        <v>61</v>
      </c>
      <c r="M29" s="52" t="s">
        <v>61</v>
      </c>
      <c r="N29" s="52" t="s">
        <v>61</v>
      </c>
      <c r="O29" s="442" t="s">
        <v>150</v>
      </c>
      <c r="P29" s="451" t="s">
        <v>61</v>
      </c>
      <c r="Q29" s="52" t="s">
        <v>61</v>
      </c>
      <c r="R29" s="103" t="s">
        <v>61</v>
      </c>
      <c r="S29" s="442" t="s">
        <v>61</v>
      </c>
      <c r="T29" s="451" t="s">
        <v>61</v>
      </c>
      <c r="U29" s="941" t="s">
        <v>61</v>
      </c>
      <c r="V29" s="52" t="s">
        <v>61</v>
      </c>
      <c r="W29" s="52" t="s">
        <v>61</v>
      </c>
      <c r="X29" s="52" t="s">
        <v>61</v>
      </c>
      <c r="Y29" s="52" t="s">
        <v>61</v>
      </c>
      <c r="Z29" s="77" t="s">
        <v>61</v>
      </c>
      <c r="AA29" s="787" t="s">
        <v>61</v>
      </c>
      <c r="AB29" s="77" t="s">
        <v>61</v>
      </c>
      <c r="AC29" s="787" t="s">
        <v>61</v>
      </c>
      <c r="AD29" s="77" t="s">
        <v>61</v>
      </c>
      <c r="AE29" s="787" t="s">
        <v>61</v>
      </c>
      <c r="AF29" t="s">
        <v>61</v>
      </c>
      <c r="AG29" s="52"/>
      <c r="AH29" s="52"/>
      <c r="AI29" s="52" t="s">
        <v>61</v>
      </c>
      <c r="AJ29" s="52" t="s">
        <v>61</v>
      </c>
      <c r="AL29"/>
      <c r="AM29"/>
    </row>
    <row r="30" spans="1:48">
      <c r="A30" t="s">
        <v>179</v>
      </c>
      <c r="B30" t="s">
        <v>102</v>
      </c>
      <c r="C30">
        <v>2019</v>
      </c>
      <c r="D30">
        <v>2018</v>
      </c>
      <c r="E30" s="442" t="s">
        <v>168</v>
      </c>
      <c r="F30" s="52" t="s">
        <v>61</v>
      </c>
      <c r="G30" s="442" t="s">
        <v>61</v>
      </c>
      <c r="H30" s="52" t="s">
        <v>61</v>
      </c>
      <c r="I30" s="442" t="s">
        <v>169</v>
      </c>
      <c r="J30" s="940" t="s">
        <v>61</v>
      </c>
      <c r="K30" s="940"/>
      <c r="L30" s="52" t="s">
        <v>61</v>
      </c>
      <c r="M30" s="52" t="s">
        <v>61</v>
      </c>
      <c r="N30" s="52" t="s">
        <v>61</v>
      </c>
      <c r="O30" s="442" t="s">
        <v>150</v>
      </c>
      <c r="P30" s="451" t="s">
        <v>61</v>
      </c>
      <c r="Q30" s="52" t="s">
        <v>61</v>
      </c>
      <c r="R30" s="103" t="s">
        <v>61</v>
      </c>
      <c r="S30" s="442" t="s">
        <v>61</v>
      </c>
      <c r="T30" s="451" t="s">
        <v>61</v>
      </c>
      <c r="U30" s="941" t="s">
        <v>61</v>
      </c>
      <c r="V30" s="52" t="s">
        <v>61</v>
      </c>
      <c r="W30" s="52" t="s">
        <v>61</v>
      </c>
      <c r="X30" s="52" t="s">
        <v>61</v>
      </c>
      <c r="Y30" s="52" t="s">
        <v>61</v>
      </c>
      <c r="Z30" s="77" t="s">
        <v>61</v>
      </c>
      <c r="AA30" s="787" t="s">
        <v>61</v>
      </c>
      <c r="AB30" s="77" t="s">
        <v>61</v>
      </c>
      <c r="AC30" s="787" t="s">
        <v>61</v>
      </c>
      <c r="AD30" s="77" t="s">
        <v>61</v>
      </c>
      <c r="AE30" s="787" t="s">
        <v>61</v>
      </c>
      <c r="AF30" t="s">
        <v>61</v>
      </c>
      <c r="AG30" s="52"/>
      <c r="AH30" s="52"/>
      <c r="AI30" s="52" t="s">
        <v>61</v>
      </c>
      <c r="AJ30" s="52" t="s">
        <v>61</v>
      </c>
      <c r="AL30"/>
      <c r="AM30"/>
    </row>
    <row r="31" spans="1:48">
      <c r="A31" t="s">
        <v>179</v>
      </c>
      <c r="B31" t="s">
        <v>102</v>
      </c>
      <c r="C31">
        <v>2020</v>
      </c>
      <c r="D31">
        <v>2019</v>
      </c>
      <c r="E31" s="442" t="s">
        <v>168</v>
      </c>
      <c r="F31" s="52" t="s">
        <v>61</v>
      </c>
      <c r="G31" s="442" t="s">
        <v>61</v>
      </c>
      <c r="H31" s="52" t="s">
        <v>61</v>
      </c>
      <c r="I31" s="442" t="s">
        <v>169</v>
      </c>
      <c r="J31" s="940" t="s">
        <v>61</v>
      </c>
      <c r="K31" s="940"/>
      <c r="L31" s="52" t="s">
        <v>61</v>
      </c>
      <c r="M31" s="52" t="s">
        <v>61</v>
      </c>
      <c r="N31" s="52" t="s">
        <v>61</v>
      </c>
      <c r="O31" s="442" t="s">
        <v>150</v>
      </c>
      <c r="P31" s="451" t="s">
        <v>61</v>
      </c>
      <c r="Q31" s="52" t="s">
        <v>61</v>
      </c>
      <c r="R31" s="103" t="s">
        <v>61</v>
      </c>
      <c r="S31" s="442" t="s">
        <v>61</v>
      </c>
      <c r="T31" s="451" t="s">
        <v>61</v>
      </c>
      <c r="U31" s="941" t="s">
        <v>61</v>
      </c>
      <c r="V31" s="52" t="s">
        <v>61</v>
      </c>
      <c r="W31" s="52" t="s">
        <v>61</v>
      </c>
      <c r="X31" s="52" t="s">
        <v>61</v>
      </c>
      <c r="Y31" s="52" t="s">
        <v>61</v>
      </c>
      <c r="Z31" s="77" t="s">
        <v>61</v>
      </c>
      <c r="AA31" s="787" t="s">
        <v>61</v>
      </c>
      <c r="AB31" s="77" t="s">
        <v>61</v>
      </c>
      <c r="AC31" s="787" t="s">
        <v>61</v>
      </c>
      <c r="AD31" s="77" t="s">
        <v>61</v>
      </c>
      <c r="AE31" s="787" t="s">
        <v>61</v>
      </c>
      <c r="AF31" t="s">
        <v>61</v>
      </c>
      <c r="AG31" s="52"/>
      <c r="AH31" s="52"/>
      <c r="AI31" s="52" t="s">
        <v>61</v>
      </c>
      <c r="AJ31" s="52" t="s">
        <v>61</v>
      </c>
      <c r="AL31"/>
      <c r="AM31"/>
    </row>
    <row r="32" spans="1:48">
      <c r="A32" t="s">
        <v>179</v>
      </c>
      <c r="B32" t="s">
        <v>102</v>
      </c>
      <c r="C32">
        <v>2021</v>
      </c>
      <c r="D32">
        <v>2020</v>
      </c>
      <c r="E32" s="442" t="s">
        <v>168</v>
      </c>
      <c r="F32" s="52" t="s">
        <v>61</v>
      </c>
      <c r="G32" s="442" t="s">
        <v>61</v>
      </c>
      <c r="H32" s="52" t="s">
        <v>61</v>
      </c>
      <c r="I32" s="442" t="s">
        <v>169</v>
      </c>
      <c r="J32" s="940" t="s">
        <v>61</v>
      </c>
      <c r="K32" s="940"/>
      <c r="L32" s="52" t="s">
        <v>61</v>
      </c>
      <c r="M32" s="52" t="s">
        <v>61</v>
      </c>
      <c r="N32" s="52" t="s">
        <v>61</v>
      </c>
      <c r="O32" s="442" t="s">
        <v>150</v>
      </c>
      <c r="P32" s="451" t="s">
        <v>61</v>
      </c>
      <c r="Q32" s="52" t="s">
        <v>61</v>
      </c>
      <c r="R32" s="103" t="s">
        <v>61</v>
      </c>
      <c r="S32" s="442" t="s">
        <v>61</v>
      </c>
      <c r="T32" s="451" t="s">
        <v>61</v>
      </c>
      <c r="U32" s="941" t="s">
        <v>61</v>
      </c>
      <c r="V32" s="52" t="s">
        <v>61</v>
      </c>
      <c r="W32" s="52" t="s">
        <v>61</v>
      </c>
      <c r="X32" s="52" t="s">
        <v>61</v>
      </c>
      <c r="Y32" s="52" t="s">
        <v>61</v>
      </c>
      <c r="Z32" s="77" t="s">
        <v>61</v>
      </c>
      <c r="AA32" s="787" t="s">
        <v>61</v>
      </c>
      <c r="AB32" s="77" t="s">
        <v>61</v>
      </c>
      <c r="AC32" s="787" t="s">
        <v>61</v>
      </c>
      <c r="AD32" s="77" t="s">
        <v>61</v>
      </c>
      <c r="AE32" s="787" t="s">
        <v>61</v>
      </c>
      <c r="AF32" t="s">
        <v>61</v>
      </c>
      <c r="AG32" s="52"/>
      <c r="AH32" s="52"/>
      <c r="AI32" s="52" t="s">
        <v>61</v>
      </c>
      <c r="AJ32" s="52" t="s">
        <v>61</v>
      </c>
      <c r="AL32"/>
      <c r="AM32"/>
    </row>
    <row r="33" spans="1:48">
      <c r="A33" t="s">
        <v>179</v>
      </c>
      <c r="B33" t="s">
        <v>102</v>
      </c>
      <c r="C33">
        <v>2022</v>
      </c>
      <c r="D33">
        <v>2021</v>
      </c>
      <c r="E33" s="442" t="s">
        <v>168</v>
      </c>
      <c r="F33" s="52" t="s">
        <v>61</v>
      </c>
      <c r="G33" s="442" t="s">
        <v>61</v>
      </c>
      <c r="H33" s="52" t="s">
        <v>61</v>
      </c>
      <c r="I33" s="442" t="s">
        <v>169</v>
      </c>
      <c r="J33" s="940" t="s">
        <v>61</v>
      </c>
      <c r="K33" s="940"/>
      <c r="L33" s="52" t="s">
        <v>61</v>
      </c>
      <c r="M33" s="52" t="s">
        <v>61</v>
      </c>
      <c r="N33" s="52" t="s">
        <v>61</v>
      </c>
      <c r="O33" s="442" t="s">
        <v>150</v>
      </c>
      <c r="P33" s="451" t="s">
        <v>61</v>
      </c>
      <c r="Q33" s="52" t="s">
        <v>61</v>
      </c>
      <c r="R33" s="103" t="s">
        <v>61</v>
      </c>
      <c r="S33" s="442" t="s">
        <v>61</v>
      </c>
      <c r="T33" s="451" t="s">
        <v>61</v>
      </c>
      <c r="U33" s="941" t="s">
        <v>61</v>
      </c>
      <c r="V33" s="52" t="s">
        <v>61</v>
      </c>
      <c r="W33" s="52" t="s">
        <v>61</v>
      </c>
      <c r="X33" s="52" t="s">
        <v>61</v>
      </c>
      <c r="Y33" s="52" t="s">
        <v>61</v>
      </c>
      <c r="Z33" s="77" t="s">
        <v>61</v>
      </c>
      <c r="AA33" s="787" t="s">
        <v>61</v>
      </c>
      <c r="AB33" s="77" t="s">
        <v>61</v>
      </c>
      <c r="AC33" s="787" t="s">
        <v>61</v>
      </c>
      <c r="AD33" s="77" t="s">
        <v>61</v>
      </c>
      <c r="AE33" s="787" t="s">
        <v>61</v>
      </c>
      <c r="AF33" t="s">
        <v>61</v>
      </c>
      <c r="AG33" s="52"/>
      <c r="AH33" s="52"/>
      <c r="AI33" s="52" t="s">
        <v>61</v>
      </c>
      <c r="AJ33" s="52" t="s">
        <v>61</v>
      </c>
      <c r="AL33"/>
      <c r="AM33"/>
    </row>
    <row r="34" spans="1:48" s="958" customFormat="1">
      <c r="A34" s="958" t="s">
        <v>179</v>
      </c>
      <c r="B34" s="958" t="s">
        <v>102</v>
      </c>
      <c r="C34" s="958">
        <v>2023</v>
      </c>
      <c r="D34" s="958">
        <v>2022</v>
      </c>
      <c r="E34" s="991" t="s">
        <v>168</v>
      </c>
      <c r="F34" s="957" t="s">
        <v>61</v>
      </c>
      <c r="G34" s="991" t="s">
        <v>61</v>
      </c>
      <c r="H34" s="957" t="s">
        <v>61</v>
      </c>
      <c r="I34" s="991" t="s">
        <v>169</v>
      </c>
      <c r="J34" s="998" t="s">
        <v>61</v>
      </c>
      <c r="K34" s="998"/>
      <c r="L34" s="957" t="s">
        <v>61</v>
      </c>
      <c r="M34" s="957" t="s">
        <v>61</v>
      </c>
      <c r="N34" s="957" t="s">
        <v>61</v>
      </c>
      <c r="O34" s="991" t="s">
        <v>150</v>
      </c>
      <c r="P34" s="999" t="s">
        <v>61</v>
      </c>
      <c r="Q34" s="957" t="s">
        <v>61</v>
      </c>
      <c r="R34" s="1000" t="s">
        <v>61</v>
      </c>
      <c r="S34" s="991" t="s">
        <v>61</v>
      </c>
      <c r="T34" s="999" t="s">
        <v>61</v>
      </c>
      <c r="U34" s="1001" t="s">
        <v>61</v>
      </c>
      <c r="V34" s="957" t="s">
        <v>61</v>
      </c>
      <c r="W34" s="957" t="s">
        <v>61</v>
      </c>
      <c r="X34" s="957" t="s">
        <v>61</v>
      </c>
      <c r="Y34" s="957" t="s">
        <v>61</v>
      </c>
      <c r="Z34" s="1020" t="s">
        <v>61</v>
      </c>
      <c r="AA34" s="1021" t="s">
        <v>61</v>
      </c>
      <c r="AB34" s="1020" t="s">
        <v>61</v>
      </c>
      <c r="AC34" s="1021" t="s">
        <v>61</v>
      </c>
      <c r="AD34" s="1020" t="s">
        <v>61</v>
      </c>
      <c r="AE34" s="1021" t="s">
        <v>61</v>
      </c>
      <c r="AF34" s="958" t="s">
        <v>61</v>
      </c>
      <c r="AG34" s="957"/>
      <c r="AH34" s="957"/>
      <c r="AI34" s="957" t="s">
        <v>61</v>
      </c>
      <c r="AJ34" s="957" t="s">
        <v>61</v>
      </c>
      <c r="AL34" s="957"/>
      <c r="AM34" s="957"/>
      <c r="AO34" s="981"/>
      <c r="AP34" s="981"/>
      <c r="AQ34" s="981"/>
      <c r="AR34" s="981"/>
      <c r="AT34" s="981"/>
      <c r="AV34" s="981"/>
    </row>
    <row r="35" spans="1:48">
      <c r="A35" s="52" t="s">
        <v>34</v>
      </c>
      <c r="B35" s="52" t="s">
        <v>180</v>
      </c>
      <c r="C35" s="902">
        <v>2017</v>
      </c>
      <c r="D35" s="902">
        <v>2016</v>
      </c>
      <c r="E35" s="442" t="s">
        <v>142</v>
      </c>
      <c r="F35" s="442" t="s">
        <v>142</v>
      </c>
      <c r="G35" s="442" t="s">
        <v>168</v>
      </c>
      <c r="H35" s="52" t="s">
        <v>181</v>
      </c>
      <c r="I35" s="442" t="s">
        <v>182</v>
      </c>
      <c r="J35" s="940" t="s">
        <v>183</v>
      </c>
      <c r="K35" s="940"/>
      <c r="L35" s="775"/>
      <c r="M35" s="484" t="s">
        <v>184</v>
      </c>
      <c r="N35" s="158">
        <v>42583</v>
      </c>
      <c r="O35" s="442" t="s">
        <v>150</v>
      </c>
      <c r="P35" s="73">
        <v>28127721</v>
      </c>
      <c r="Q35" s="438">
        <v>12800000</v>
      </c>
      <c r="R35" s="781">
        <v>0.4550670848875385</v>
      </c>
      <c r="S35" s="442"/>
      <c r="T35" s="788">
        <v>76000</v>
      </c>
      <c r="U35" s="938">
        <v>5.9375000000000001E-3</v>
      </c>
      <c r="V35" s="789">
        <v>11968000</v>
      </c>
      <c r="W35" s="908">
        <v>0.93500000000000005</v>
      </c>
      <c r="X35" s="788">
        <v>756000</v>
      </c>
      <c r="Y35" s="903">
        <v>5.9062499999999997E-2</v>
      </c>
      <c r="Z35" s="77" t="s">
        <v>61</v>
      </c>
      <c r="AA35" s="787" t="s">
        <v>61</v>
      </c>
      <c r="AB35" s="77" t="s">
        <v>61</v>
      </c>
      <c r="AC35" s="787" t="s">
        <v>61</v>
      </c>
      <c r="AD35" s="77" t="s">
        <v>61</v>
      </c>
      <c r="AE35" s="787" t="s">
        <v>61</v>
      </c>
      <c r="AF35" t="s">
        <v>185</v>
      </c>
      <c r="AG35" s="442"/>
      <c r="AH35" s="442"/>
      <c r="AI35" s="52" t="s">
        <v>61</v>
      </c>
      <c r="AJ35" s="442"/>
      <c r="AL35" s="775"/>
      <c r="AM35" s="775"/>
      <c r="AP35" s="1">
        <f>VLOOKUP(A35,'CH1 graphs'!$G$1:$H$49,2,FALSE)</f>
        <v>1</v>
      </c>
    </row>
    <row r="36" spans="1:48">
      <c r="A36" s="52" t="s">
        <v>34</v>
      </c>
      <c r="B36" s="52" t="s">
        <v>180</v>
      </c>
      <c r="C36" s="52">
        <v>2018</v>
      </c>
      <c r="D36" s="52">
        <v>2017</v>
      </c>
      <c r="E36" s="442" t="s">
        <v>142</v>
      </c>
      <c r="F36" s="52" t="s">
        <v>142</v>
      </c>
      <c r="G36" s="442" t="s">
        <v>168</v>
      </c>
      <c r="H36" s="52" t="s">
        <v>181</v>
      </c>
      <c r="I36" s="442" t="s">
        <v>182</v>
      </c>
      <c r="J36" s="940" t="s">
        <v>183</v>
      </c>
      <c r="K36" s="940"/>
      <c r="L36" s="52"/>
      <c r="M36" s="52"/>
      <c r="N36" s="52"/>
      <c r="O36" s="442" t="s">
        <v>150</v>
      </c>
      <c r="P36" s="73">
        <v>28127721</v>
      </c>
      <c r="Q36" s="73">
        <v>12800000</v>
      </c>
      <c r="R36" s="781">
        <v>0.4550670848875385</v>
      </c>
      <c r="S36" s="442" t="s">
        <v>186</v>
      </c>
      <c r="T36" s="60">
        <v>75593</v>
      </c>
      <c r="U36" s="939">
        <v>5.9057031249999999E-3</v>
      </c>
      <c r="V36" s="789">
        <v>12044000</v>
      </c>
      <c r="W36" s="908">
        <v>0.94093749999999998</v>
      </c>
      <c r="X36" s="60">
        <v>680407</v>
      </c>
      <c r="Y36" s="64">
        <v>5.3156796875000002E-2</v>
      </c>
      <c r="Z36" s="77" t="s">
        <v>61</v>
      </c>
      <c r="AA36" s="787" t="s">
        <v>61</v>
      </c>
      <c r="AB36" s="77" t="s">
        <v>61</v>
      </c>
      <c r="AC36" s="787" t="s">
        <v>61</v>
      </c>
      <c r="AD36" s="77" t="s">
        <v>61</v>
      </c>
      <c r="AE36" s="787" t="s">
        <v>61</v>
      </c>
      <c r="AF36" t="s">
        <v>185</v>
      </c>
      <c r="AG36" s="442"/>
      <c r="AH36" s="442"/>
      <c r="AI36" s="52" t="s">
        <v>61</v>
      </c>
      <c r="AJ36" s="64"/>
      <c r="AL36" s="52"/>
      <c r="AM36" s="52"/>
      <c r="AP36" s="1">
        <f>VLOOKUP(A36,'CH1 graphs'!$G$1:$H$49,2,FALSE)</f>
        <v>1</v>
      </c>
    </row>
    <row r="37" spans="1:48">
      <c r="A37" s="52" t="s">
        <v>34</v>
      </c>
      <c r="B37" s="52" t="s">
        <v>180</v>
      </c>
      <c r="C37" s="52">
        <v>2019</v>
      </c>
      <c r="D37" s="52">
        <v>2018</v>
      </c>
      <c r="E37" s="442" t="s">
        <v>142</v>
      </c>
      <c r="F37" s="104" t="s">
        <v>168</v>
      </c>
      <c r="G37" s="442" t="s">
        <v>61</v>
      </c>
      <c r="H37" s="52" t="s">
        <v>187</v>
      </c>
      <c r="I37" s="442" t="s">
        <v>182</v>
      </c>
      <c r="J37" s="940" t="s">
        <v>61</v>
      </c>
      <c r="K37" s="940"/>
      <c r="L37" s="81" t="s">
        <v>172</v>
      </c>
      <c r="M37" s="81" t="s">
        <v>61</v>
      </c>
      <c r="N37" s="81" t="s">
        <v>61</v>
      </c>
      <c r="O37" s="442" t="s">
        <v>150</v>
      </c>
      <c r="P37" s="81" t="s">
        <v>61</v>
      </c>
      <c r="Q37" s="81" t="s">
        <v>61</v>
      </c>
      <c r="R37" s="81" t="s">
        <v>61</v>
      </c>
      <c r="S37" s="905" t="s">
        <v>61</v>
      </c>
      <c r="T37" s="81" t="s">
        <v>61</v>
      </c>
      <c r="U37" s="942" t="s">
        <v>61</v>
      </c>
      <c r="V37" s="235" t="s">
        <v>61</v>
      </c>
      <c r="W37" s="235" t="s">
        <v>61</v>
      </c>
      <c r="X37" s="235" t="s">
        <v>61</v>
      </c>
      <c r="Y37" s="235" t="s">
        <v>61</v>
      </c>
      <c r="Z37" s="784" t="s">
        <v>61</v>
      </c>
      <c r="AA37" s="785" t="s">
        <v>61</v>
      </c>
      <c r="AB37" s="784" t="s">
        <v>61</v>
      </c>
      <c r="AC37" s="785" t="s">
        <v>61</v>
      </c>
      <c r="AD37" s="784" t="s">
        <v>61</v>
      </c>
      <c r="AE37" s="906" t="s">
        <v>61</v>
      </c>
      <c r="AF37" t="s">
        <v>61</v>
      </c>
      <c r="AG37" s="81"/>
      <c r="AH37" s="81"/>
      <c r="AI37" s="52" t="s">
        <v>61</v>
      </c>
      <c r="AJ37" s="81" t="s">
        <v>61</v>
      </c>
      <c r="AL37" s="52"/>
      <c r="AM37" s="52"/>
      <c r="AP37" s="1">
        <f>VLOOKUP(A37,'CH1 graphs'!$G$1:$H$49,2,FALSE)</f>
        <v>1</v>
      </c>
    </row>
    <row r="38" spans="1:48">
      <c r="A38" s="52" t="s">
        <v>34</v>
      </c>
      <c r="B38" s="52" t="s">
        <v>180</v>
      </c>
      <c r="C38" s="52">
        <v>2020</v>
      </c>
      <c r="D38" s="52">
        <v>2019</v>
      </c>
      <c r="E38" s="442" t="s">
        <v>142</v>
      </c>
      <c r="F38" s="52" t="s">
        <v>142</v>
      </c>
      <c r="G38" s="442" t="s">
        <v>142</v>
      </c>
      <c r="H38" s="52" t="s">
        <v>170</v>
      </c>
      <c r="I38" s="442" t="s">
        <v>171</v>
      </c>
      <c r="J38" s="940" t="s">
        <v>145</v>
      </c>
      <c r="K38" s="940"/>
      <c r="L38" s="52"/>
      <c r="M38" s="52"/>
      <c r="N38" s="158">
        <v>43678</v>
      </c>
      <c r="O38" s="442" t="s">
        <v>150</v>
      </c>
      <c r="P38" s="73">
        <v>31825000</v>
      </c>
      <c r="Q38" s="73">
        <v>903937</v>
      </c>
      <c r="R38" s="61">
        <f>Q38/P38</f>
        <v>2.8403362136684995E-2</v>
      </c>
      <c r="S38" s="442" t="s">
        <v>188</v>
      </c>
      <c r="T38" s="73">
        <v>561836</v>
      </c>
      <c r="U38" s="939">
        <v>0.62</v>
      </c>
      <c r="V38" s="73">
        <v>148727</v>
      </c>
      <c r="W38" s="64">
        <v>0.164532484011607</v>
      </c>
      <c r="X38" s="73">
        <v>193374</v>
      </c>
      <c r="Y38" s="64">
        <v>0.21</v>
      </c>
      <c r="Z38" s="77">
        <v>271607</v>
      </c>
      <c r="AA38" s="787">
        <v>0.3</v>
      </c>
      <c r="AB38" s="77">
        <v>290229</v>
      </c>
      <c r="AC38" s="787">
        <v>0.32</v>
      </c>
      <c r="AD38" s="77">
        <v>0</v>
      </c>
      <c r="AE38" s="787">
        <v>0</v>
      </c>
      <c r="AF38" t="s">
        <v>185</v>
      </c>
      <c r="AG38" s="442"/>
      <c r="AH38" s="442"/>
      <c r="AI38" s="52" t="s">
        <v>153</v>
      </c>
      <c r="AJ38" s="64"/>
      <c r="AL38" s="52"/>
      <c r="AM38" s="52"/>
      <c r="AP38" s="1">
        <f>VLOOKUP(A38,'CH1 graphs'!$G$1:$H$49,2,FALSE)</f>
        <v>1</v>
      </c>
    </row>
    <row r="39" spans="1:48">
      <c r="A39" s="52" t="s">
        <v>34</v>
      </c>
      <c r="B39" s="52" t="s">
        <v>180</v>
      </c>
      <c r="C39" s="52">
        <v>2021</v>
      </c>
      <c r="D39" s="52">
        <v>2020</v>
      </c>
      <c r="E39" s="442" t="s">
        <v>142</v>
      </c>
      <c r="F39" s="52" t="s">
        <v>142</v>
      </c>
      <c r="G39" s="442" t="s">
        <v>142</v>
      </c>
      <c r="H39" s="52" t="s">
        <v>174</v>
      </c>
      <c r="I39" s="442" t="s">
        <v>189</v>
      </c>
      <c r="J39" s="940" t="s">
        <v>145</v>
      </c>
      <c r="K39" s="940"/>
      <c r="L39" s="52"/>
      <c r="M39" s="52"/>
      <c r="N39" s="158">
        <v>43678</v>
      </c>
      <c r="O39" s="442" t="s">
        <v>150</v>
      </c>
      <c r="P39" s="73">
        <v>31825000</v>
      </c>
      <c r="Q39" s="73">
        <v>903937</v>
      </c>
      <c r="R39" s="61">
        <v>2.8403362136684995E-2</v>
      </c>
      <c r="S39" s="442" t="s">
        <v>188</v>
      </c>
      <c r="T39" s="73">
        <v>561836</v>
      </c>
      <c r="U39" s="939">
        <v>0.62</v>
      </c>
      <c r="V39" s="73">
        <v>148727</v>
      </c>
      <c r="W39" s="64">
        <v>0.164532484011607</v>
      </c>
      <c r="X39" s="73">
        <v>193374</v>
      </c>
      <c r="Y39" s="64">
        <v>0.21</v>
      </c>
      <c r="Z39" s="77">
        <v>271607</v>
      </c>
      <c r="AA39" s="787">
        <v>0.3</v>
      </c>
      <c r="AB39" s="77">
        <v>290229</v>
      </c>
      <c r="AC39" s="787">
        <v>0.32</v>
      </c>
      <c r="AD39" s="77">
        <v>0</v>
      </c>
      <c r="AE39" s="787">
        <v>0</v>
      </c>
      <c r="AF39" t="s">
        <v>185</v>
      </c>
      <c r="AG39" s="442"/>
      <c r="AH39" s="442"/>
      <c r="AI39" s="52" t="s">
        <v>153</v>
      </c>
      <c r="AJ39" s="52"/>
      <c r="AL39" s="52"/>
      <c r="AM39" s="52" t="s">
        <v>190</v>
      </c>
      <c r="AP39" s="1">
        <f>VLOOKUP(A39,'CH1 graphs'!$G$1:$H$49,2,FALSE)</f>
        <v>1</v>
      </c>
    </row>
    <row r="40" spans="1:48">
      <c r="A40" s="52" t="s">
        <v>34</v>
      </c>
      <c r="B40" s="52" t="s">
        <v>180</v>
      </c>
      <c r="C40" s="52">
        <v>2022</v>
      </c>
      <c r="D40" s="52">
        <v>2021</v>
      </c>
      <c r="E40" s="442" t="s">
        <v>142</v>
      </c>
      <c r="F40" s="52" t="s">
        <v>142</v>
      </c>
      <c r="G40" s="442" t="s">
        <v>142</v>
      </c>
      <c r="H40" s="52" t="s">
        <v>174</v>
      </c>
      <c r="I40" s="442" t="s">
        <v>191</v>
      </c>
      <c r="J40" s="940" t="s">
        <v>145</v>
      </c>
      <c r="K40" s="940"/>
      <c r="L40" s="52"/>
      <c r="M40" s="52"/>
      <c r="N40" s="158">
        <v>44348</v>
      </c>
      <c r="O40" s="442" t="s">
        <v>150</v>
      </c>
      <c r="P40" s="73">
        <v>32097671</v>
      </c>
      <c r="Q40" s="73">
        <v>2750124</v>
      </c>
      <c r="R40" s="61">
        <v>8.5679861320779316E-2</v>
      </c>
      <c r="S40" s="684" t="s">
        <v>192</v>
      </c>
      <c r="T40" s="73">
        <v>1583997</v>
      </c>
      <c r="U40" s="939">
        <v>0.57999999999999996</v>
      </c>
      <c r="V40" s="73">
        <v>482824</v>
      </c>
      <c r="W40" s="64">
        <v>0.17556444727583193</v>
      </c>
      <c r="X40" s="73">
        <v>683303</v>
      </c>
      <c r="Y40" s="64">
        <v>0.25</v>
      </c>
      <c r="Z40" s="77">
        <v>1167337</v>
      </c>
      <c r="AA40" s="787">
        <v>0.42</v>
      </c>
      <c r="AB40" s="77">
        <v>416660</v>
      </c>
      <c r="AC40" s="787">
        <v>0.15</v>
      </c>
      <c r="AD40" s="77">
        <v>0</v>
      </c>
      <c r="AE40" s="787">
        <v>0</v>
      </c>
      <c r="AF40" t="s">
        <v>185</v>
      </c>
      <c r="AG40" s="442"/>
      <c r="AH40" s="442"/>
      <c r="AI40" s="52" t="s">
        <v>153</v>
      </c>
      <c r="AJ40" s="52"/>
      <c r="AL40" s="52"/>
      <c r="AM40" s="52"/>
      <c r="AP40" s="1">
        <f>VLOOKUP(A40,'CH1 graphs'!$G$1:$H$49,2,FALSE)</f>
        <v>1</v>
      </c>
      <c r="AT40" s="42"/>
    </row>
    <row r="41" spans="1:48" s="961" customFormat="1">
      <c r="A41" s="955" t="s">
        <v>34</v>
      </c>
      <c r="B41" s="955" t="s">
        <v>180</v>
      </c>
      <c r="C41" s="955">
        <v>2023</v>
      </c>
      <c r="D41" s="955">
        <v>2022</v>
      </c>
      <c r="E41" s="964" t="s">
        <v>142</v>
      </c>
      <c r="F41" s="955" t="s">
        <v>142</v>
      </c>
      <c r="G41" s="964" t="s">
        <v>142</v>
      </c>
      <c r="H41" s="955" t="s">
        <v>174</v>
      </c>
      <c r="I41" s="964" t="s">
        <v>193</v>
      </c>
      <c r="J41" s="965" t="s">
        <v>145</v>
      </c>
      <c r="K41" s="965"/>
      <c r="L41" s="955"/>
      <c r="M41" s="1022" t="s">
        <v>194</v>
      </c>
      <c r="N41" s="967">
        <v>44348</v>
      </c>
      <c r="O41" s="964" t="s">
        <v>150</v>
      </c>
      <c r="P41" s="1023">
        <v>32097671</v>
      </c>
      <c r="Q41" s="1024">
        <v>2750124</v>
      </c>
      <c r="R41" s="971">
        <v>0.09</v>
      </c>
      <c r="S41" s="1025" t="s">
        <v>192</v>
      </c>
      <c r="T41" s="968">
        <v>1583997</v>
      </c>
      <c r="U41" s="978">
        <v>0.57999999999999996</v>
      </c>
      <c r="V41" s="968">
        <v>482824</v>
      </c>
      <c r="W41" s="980">
        <v>0.17556444727583193</v>
      </c>
      <c r="X41" s="968">
        <v>683303</v>
      </c>
      <c r="Y41" s="980">
        <v>0.25</v>
      </c>
      <c r="Z41" s="1026">
        <v>1167337</v>
      </c>
      <c r="AA41" s="1027">
        <v>0.42</v>
      </c>
      <c r="AB41" s="1026">
        <v>416660</v>
      </c>
      <c r="AC41" s="1027">
        <v>0.15</v>
      </c>
      <c r="AD41" s="1026">
        <v>0</v>
      </c>
      <c r="AE41" s="1027">
        <v>0</v>
      </c>
      <c r="AF41" s="961" t="s">
        <v>185</v>
      </c>
      <c r="AG41" s="964"/>
      <c r="AH41" s="964"/>
      <c r="AI41" s="955" t="s">
        <v>153</v>
      </c>
      <c r="AJ41" s="955"/>
      <c r="AL41" s="955" t="s">
        <v>195</v>
      </c>
      <c r="AM41" s="955"/>
      <c r="AO41" s="963"/>
      <c r="AP41" s="963">
        <f>VLOOKUP(A41,'CH1 graphs'!$G$1:$H$49,2,FALSE)</f>
        <v>1</v>
      </c>
      <c r="AQ41" s="963"/>
      <c r="AR41" s="963"/>
      <c r="AS41" s="972">
        <f>T41-T40</f>
        <v>0</v>
      </c>
      <c r="AT41" s="973">
        <f>(T41-T40)/T40</f>
        <v>0</v>
      </c>
      <c r="AU41" s="961">
        <f>AB41-AB40</f>
        <v>0</v>
      </c>
      <c r="AV41" s="963">
        <f>AU41/AB40</f>
        <v>0</v>
      </c>
    </row>
    <row r="42" spans="1:48" s="958" customFormat="1">
      <c r="A42" s="955" t="s">
        <v>34</v>
      </c>
      <c r="B42" s="955" t="s">
        <v>180</v>
      </c>
      <c r="C42" s="955">
        <v>2023</v>
      </c>
      <c r="D42" s="955">
        <v>2023</v>
      </c>
      <c r="E42" s="964" t="s">
        <v>142</v>
      </c>
      <c r="F42" s="1012" t="s">
        <v>168</v>
      </c>
      <c r="G42" s="964" t="s">
        <v>61</v>
      </c>
      <c r="H42" s="955" t="s">
        <v>174</v>
      </c>
      <c r="I42" s="964" t="s">
        <v>193</v>
      </c>
      <c r="J42" s="965" t="s">
        <v>61</v>
      </c>
      <c r="K42" s="965"/>
      <c r="L42" s="1013" t="s">
        <v>172</v>
      </c>
      <c r="M42" s="1013" t="s">
        <v>61</v>
      </c>
      <c r="N42" s="1013" t="s">
        <v>61</v>
      </c>
      <c r="O42" s="964" t="s">
        <v>165</v>
      </c>
      <c r="P42" s="1013" t="s">
        <v>61</v>
      </c>
      <c r="Q42" s="1013" t="s">
        <v>61</v>
      </c>
      <c r="R42" s="1013" t="s">
        <v>61</v>
      </c>
      <c r="S42" s="1014" t="s">
        <v>61</v>
      </c>
      <c r="T42" s="1013" t="s">
        <v>61</v>
      </c>
      <c r="U42" s="1015" t="s">
        <v>61</v>
      </c>
      <c r="V42" s="1016" t="s">
        <v>61</v>
      </c>
      <c r="W42" s="1016" t="s">
        <v>61</v>
      </c>
      <c r="X42" s="1016" t="s">
        <v>61</v>
      </c>
      <c r="Y42" s="1016" t="s">
        <v>61</v>
      </c>
      <c r="Z42" s="1017" t="s">
        <v>61</v>
      </c>
      <c r="AA42" s="1018" t="s">
        <v>61</v>
      </c>
      <c r="AB42" s="1017" t="s">
        <v>61</v>
      </c>
      <c r="AC42" s="1018" t="s">
        <v>61</v>
      </c>
      <c r="AD42" s="1017" t="s">
        <v>61</v>
      </c>
      <c r="AE42" s="1019" t="s">
        <v>61</v>
      </c>
      <c r="AF42" s="961" t="s">
        <v>61</v>
      </c>
      <c r="AG42" s="1013"/>
      <c r="AH42" s="1013"/>
      <c r="AI42" s="955" t="s">
        <v>61</v>
      </c>
      <c r="AJ42" s="1013" t="s">
        <v>61</v>
      </c>
      <c r="AL42" s="955"/>
      <c r="AM42" s="955"/>
      <c r="AO42" s="963"/>
      <c r="AP42" s="963">
        <f>VLOOKUP(A42,'CH1 graphs'!$G$1:$H$49,2,FALSE)</f>
        <v>1</v>
      </c>
      <c r="AQ42" s="963"/>
      <c r="AR42" s="981"/>
      <c r="AT42" s="981"/>
      <c r="AV42" s="981"/>
    </row>
    <row r="43" spans="1:48" s="958" customFormat="1">
      <c r="A43" s="957" t="s">
        <v>34</v>
      </c>
      <c r="B43" s="957" t="s">
        <v>180</v>
      </c>
      <c r="C43" s="957" t="s">
        <v>702</v>
      </c>
      <c r="D43" s="957">
        <v>2023</v>
      </c>
      <c r="E43" s="991" t="s">
        <v>142</v>
      </c>
      <c r="F43" s="957" t="s">
        <v>168</v>
      </c>
      <c r="H43" s="958" t="s">
        <v>174</v>
      </c>
      <c r="I43" s="958" t="s">
        <v>193</v>
      </c>
      <c r="J43" s="992"/>
      <c r="K43" s="992" t="s">
        <v>707</v>
      </c>
      <c r="L43" s="957" t="s">
        <v>709</v>
      </c>
      <c r="O43" s="991" t="s">
        <v>150</v>
      </c>
      <c r="U43" s="1028"/>
      <c r="AG43" s="1029"/>
      <c r="AH43" s="1029"/>
      <c r="AI43" s="957"/>
      <c r="AJ43" s="1029"/>
      <c r="AL43" s="957"/>
      <c r="AM43" s="957"/>
      <c r="AO43" s="981"/>
      <c r="AP43" s="981"/>
      <c r="AQ43" s="981"/>
      <c r="AR43" s="981"/>
      <c r="AT43" s="981"/>
      <c r="AV43" s="981"/>
    </row>
    <row r="44" spans="1:48">
      <c r="A44" t="s">
        <v>196</v>
      </c>
      <c r="B44" t="s">
        <v>102</v>
      </c>
      <c r="C44">
        <v>2017</v>
      </c>
      <c r="D44">
        <v>2016</v>
      </c>
      <c r="E44" s="442" t="s">
        <v>168</v>
      </c>
      <c r="F44" s="52" t="s">
        <v>61</v>
      </c>
      <c r="G44" s="442" t="s">
        <v>61</v>
      </c>
      <c r="H44" s="52" t="s">
        <v>61</v>
      </c>
      <c r="I44" s="442" t="s">
        <v>169</v>
      </c>
      <c r="J44" s="940" t="s">
        <v>61</v>
      </c>
      <c r="K44" s="940"/>
      <c r="L44" s="52" t="s">
        <v>61</v>
      </c>
      <c r="M44" s="52" t="s">
        <v>61</v>
      </c>
      <c r="N44" s="52" t="s">
        <v>61</v>
      </c>
      <c r="O44" s="442" t="s">
        <v>150</v>
      </c>
      <c r="P44" s="451" t="s">
        <v>61</v>
      </c>
      <c r="Q44" s="52" t="s">
        <v>61</v>
      </c>
      <c r="R44" s="103" t="s">
        <v>61</v>
      </c>
      <c r="S44" s="442" t="s">
        <v>61</v>
      </c>
      <c r="T44" s="451" t="s">
        <v>61</v>
      </c>
      <c r="U44" s="941" t="s">
        <v>61</v>
      </c>
      <c r="V44" s="52" t="s">
        <v>61</v>
      </c>
      <c r="W44" s="52" t="s">
        <v>61</v>
      </c>
      <c r="X44" s="52" t="s">
        <v>61</v>
      </c>
      <c r="Y44" s="52" t="s">
        <v>61</v>
      </c>
      <c r="Z44" s="77" t="s">
        <v>61</v>
      </c>
      <c r="AA44" s="787" t="s">
        <v>61</v>
      </c>
      <c r="AB44" s="77" t="s">
        <v>61</v>
      </c>
      <c r="AC44" s="787" t="s">
        <v>61</v>
      </c>
      <c r="AD44" s="77" t="s">
        <v>61</v>
      </c>
      <c r="AE44" s="787" t="s">
        <v>61</v>
      </c>
      <c r="AF44" t="s">
        <v>61</v>
      </c>
      <c r="AG44" s="52"/>
      <c r="AH44" s="52"/>
      <c r="AI44" s="52" t="s">
        <v>61</v>
      </c>
      <c r="AJ44" s="52" t="s">
        <v>61</v>
      </c>
      <c r="AL44"/>
      <c r="AM44"/>
    </row>
    <row r="45" spans="1:48">
      <c r="A45" t="s">
        <v>196</v>
      </c>
      <c r="B45" t="s">
        <v>102</v>
      </c>
      <c r="C45">
        <v>2018</v>
      </c>
      <c r="D45">
        <v>2017</v>
      </c>
      <c r="E45" s="442" t="s">
        <v>168</v>
      </c>
      <c r="F45" s="52" t="s">
        <v>61</v>
      </c>
      <c r="G45" s="442" t="s">
        <v>61</v>
      </c>
      <c r="H45" s="52" t="s">
        <v>61</v>
      </c>
      <c r="I45" s="442" t="s">
        <v>169</v>
      </c>
      <c r="J45" s="940" t="s">
        <v>61</v>
      </c>
      <c r="K45" s="940"/>
      <c r="L45" s="52" t="s">
        <v>61</v>
      </c>
      <c r="M45" s="52" t="s">
        <v>61</v>
      </c>
      <c r="N45" s="52" t="s">
        <v>61</v>
      </c>
      <c r="O45" s="442" t="s">
        <v>150</v>
      </c>
      <c r="P45" s="451" t="s">
        <v>61</v>
      </c>
      <c r="Q45" s="52" t="s">
        <v>61</v>
      </c>
      <c r="R45" s="103" t="s">
        <v>61</v>
      </c>
      <c r="S45" s="442" t="s">
        <v>61</v>
      </c>
      <c r="T45" s="451" t="s">
        <v>61</v>
      </c>
      <c r="U45" s="941" t="s">
        <v>61</v>
      </c>
      <c r="V45" s="52" t="s">
        <v>61</v>
      </c>
      <c r="W45" s="52" t="s">
        <v>61</v>
      </c>
      <c r="X45" s="52" t="s">
        <v>61</v>
      </c>
      <c r="Y45" s="52" t="s">
        <v>61</v>
      </c>
      <c r="Z45" s="77" t="s">
        <v>61</v>
      </c>
      <c r="AA45" s="787" t="s">
        <v>61</v>
      </c>
      <c r="AB45" s="77" t="s">
        <v>61</v>
      </c>
      <c r="AC45" s="787" t="s">
        <v>61</v>
      </c>
      <c r="AD45" s="77" t="s">
        <v>61</v>
      </c>
      <c r="AE45" s="787" t="s">
        <v>61</v>
      </c>
      <c r="AF45" t="s">
        <v>61</v>
      </c>
      <c r="AG45" s="52"/>
      <c r="AH45" s="52"/>
      <c r="AI45" s="52" t="s">
        <v>61</v>
      </c>
      <c r="AJ45" s="52" t="s">
        <v>61</v>
      </c>
      <c r="AL45"/>
      <c r="AM45"/>
    </row>
    <row r="46" spans="1:48">
      <c r="A46" t="s">
        <v>196</v>
      </c>
      <c r="B46" t="s">
        <v>102</v>
      </c>
      <c r="C46">
        <v>2019</v>
      </c>
      <c r="D46">
        <v>2018</v>
      </c>
      <c r="E46" s="442" t="s">
        <v>168</v>
      </c>
      <c r="F46" s="52" t="s">
        <v>61</v>
      </c>
      <c r="G46" s="442" t="s">
        <v>61</v>
      </c>
      <c r="H46" s="52" t="s">
        <v>61</v>
      </c>
      <c r="I46" s="442" t="s">
        <v>169</v>
      </c>
      <c r="J46" s="940" t="s">
        <v>61</v>
      </c>
      <c r="K46" s="940"/>
      <c r="L46" s="52" t="s">
        <v>61</v>
      </c>
      <c r="M46" s="52" t="s">
        <v>61</v>
      </c>
      <c r="N46" s="52" t="s">
        <v>61</v>
      </c>
      <c r="O46" s="442" t="s">
        <v>150</v>
      </c>
      <c r="P46" s="451" t="s">
        <v>61</v>
      </c>
      <c r="Q46" s="52" t="s">
        <v>61</v>
      </c>
      <c r="R46" s="103" t="s">
        <v>61</v>
      </c>
      <c r="S46" s="442" t="s">
        <v>61</v>
      </c>
      <c r="T46" s="451" t="s">
        <v>61</v>
      </c>
      <c r="U46" s="941" t="s">
        <v>61</v>
      </c>
      <c r="V46" s="52" t="s">
        <v>61</v>
      </c>
      <c r="W46" s="52" t="s">
        <v>61</v>
      </c>
      <c r="X46" s="52" t="s">
        <v>61</v>
      </c>
      <c r="Y46" s="52" t="s">
        <v>61</v>
      </c>
      <c r="Z46" s="77" t="s">
        <v>61</v>
      </c>
      <c r="AA46" s="787" t="s">
        <v>61</v>
      </c>
      <c r="AB46" s="77" t="s">
        <v>61</v>
      </c>
      <c r="AC46" s="787" t="s">
        <v>61</v>
      </c>
      <c r="AD46" s="77" t="s">
        <v>61</v>
      </c>
      <c r="AE46" s="787" t="s">
        <v>61</v>
      </c>
      <c r="AF46" t="s">
        <v>61</v>
      </c>
      <c r="AG46" s="52"/>
      <c r="AH46" s="52"/>
      <c r="AI46" s="52" t="s">
        <v>61</v>
      </c>
      <c r="AJ46" s="52" t="s">
        <v>61</v>
      </c>
      <c r="AL46"/>
      <c r="AM46"/>
    </row>
    <row r="47" spans="1:48">
      <c r="A47" t="s">
        <v>196</v>
      </c>
      <c r="B47" t="s">
        <v>102</v>
      </c>
      <c r="C47">
        <v>2020</v>
      </c>
      <c r="D47">
        <v>2019</v>
      </c>
      <c r="E47" s="442" t="s">
        <v>168</v>
      </c>
      <c r="F47" s="52" t="s">
        <v>61</v>
      </c>
      <c r="G47" s="442" t="s">
        <v>61</v>
      </c>
      <c r="H47" s="52" t="s">
        <v>61</v>
      </c>
      <c r="I47" s="442" t="s">
        <v>169</v>
      </c>
      <c r="J47" s="940" t="s">
        <v>61</v>
      </c>
      <c r="K47" s="940"/>
      <c r="L47" s="52" t="s">
        <v>61</v>
      </c>
      <c r="M47" s="52" t="s">
        <v>61</v>
      </c>
      <c r="N47" s="52" t="s">
        <v>61</v>
      </c>
      <c r="O47" s="442" t="s">
        <v>150</v>
      </c>
      <c r="P47" s="451" t="s">
        <v>61</v>
      </c>
      <c r="Q47" s="52" t="s">
        <v>61</v>
      </c>
      <c r="R47" s="103" t="s">
        <v>61</v>
      </c>
      <c r="S47" s="442" t="s">
        <v>61</v>
      </c>
      <c r="T47" s="451" t="s">
        <v>61</v>
      </c>
      <c r="U47" s="941" t="s">
        <v>61</v>
      </c>
      <c r="V47" s="52" t="s">
        <v>61</v>
      </c>
      <c r="W47" s="52" t="s">
        <v>61</v>
      </c>
      <c r="X47" s="52" t="s">
        <v>61</v>
      </c>
      <c r="Y47" s="52" t="s">
        <v>61</v>
      </c>
      <c r="Z47" s="77" t="s">
        <v>61</v>
      </c>
      <c r="AA47" s="787" t="s">
        <v>61</v>
      </c>
      <c r="AB47" s="77" t="s">
        <v>61</v>
      </c>
      <c r="AC47" s="787" t="s">
        <v>61</v>
      </c>
      <c r="AD47" s="77" t="s">
        <v>61</v>
      </c>
      <c r="AE47" s="787" t="s">
        <v>61</v>
      </c>
      <c r="AF47" t="s">
        <v>61</v>
      </c>
      <c r="AG47" s="52"/>
      <c r="AH47" s="52"/>
      <c r="AI47" s="52" t="s">
        <v>61</v>
      </c>
      <c r="AJ47" s="52" t="s">
        <v>61</v>
      </c>
      <c r="AL47"/>
      <c r="AM47"/>
    </row>
    <row r="48" spans="1:48">
      <c r="A48" t="s">
        <v>196</v>
      </c>
      <c r="B48" t="s">
        <v>102</v>
      </c>
      <c r="C48">
        <v>2021</v>
      </c>
      <c r="D48">
        <v>2020</v>
      </c>
      <c r="E48" s="442" t="s">
        <v>168</v>
      </c>
      <c r="F48" s="52" t="s">
        <v>61</v>
      </c>
      <c r="G48" s="442" t="s">
        <v>61</v>
      </c>
      <c r="H48" s="52" t="s">
        <v>61</v>
      </c>
      <c r="I48" s="442" t="s">
        <v>169</v>
      </c>
      <c r="J48" s="940" t="s">
        <v>61</v>
      </c>
      <c r="K48" s="940"/>
      <c r="L48" s="52" t="s">
        <v>61</v>
      </c>
      <c r="M48" s="52" t="s">
        <v>61</v>
      </c>
      <c r="N48" s="52" t="s">
        <v>61</v>
      </c>
      <c r="O48" s="442" t="s">
        <v>150</v>
      </c>
      <c r="P48" s="451" t="s">
        <v>61</v>
      </c>
      <c r="Q48" s="52" t="s">
        <v>61</v>
      </c>
      <c r="R48" s="103" t="s">
        <v>61</v>
      </c>
      <c r="S48" s="442" t="s">
        <v>61</v>
      </c>
      <c r="T48" s="451" t="s">
        <v>61</v>
      </c>
      <c r="U48" s="941" t="s">
        <v>61</v>
      </c>
      <c r="V48" s="52" t="s">
        <v>61</v>
      </c>
      <c r="W48" s="52" t="s">
        <v>61</v>
      </c>
      <c r="X48" s="52" t="s">
        <v>61</v>
      </c>
      <c r="Y48" s="52" t="s">
        <v>61</v>
      </c>
      <c r="Z48" s="77" t="s">
        <v>61</v>
      </c>
      <c r="AA48" s="787" t="s">
        <v>61</v>
      </c>
      <c r="AB48" s="77" t="s">
        <v>61</v>
      </c>
      <c r="AC48" s="787" t="s">
        <v>61</v>
      </c>
      <c r="AD48" s="77" t="s">
        <v>61</v>
      </c>
      <c r="AE48" s="787" t="s">
        <v>61</v>
      </c>
      <c r="AF48" t="s">
        <v>61</v>
      </c>
      <c r="AG48" s="52"/>
      <c r="AH48" s="52"/>
      <c r="AI48" s="52" t="s">
        <v>61</v>
      </c>
      <c r="AJ48" s="52" t="s">
        <v>61</v>
      </c>
      <c r="AL48"/>
      <c r="AM48"/>
    </row>
    <row r="49" spans="1:48">
      <c r="A49" t="s">
        <v>196</v>
      </c>
      <c r="B49" t="s">
        <v>102</v>
      </c>
      <c r="C49">
        <v>2022</v>
      </c>
      <c r="D49">
        <v>2021</v>
      </c>
      <c r="E49" s="442" t="s">
        <v>168</v>
      </c>
      <c r="F49" s="52" t="s">
        <v>61</v>
      </c>
      <c r="G49" s="442" t="s">
        <v>61</v>
      </c>
      <c r="H49" s="52" t="s">
        <v>61</v>
      </c>
      <c r="I49" s="442" t="s">
        <v>169</v>
      </c>
      <c r="J49" s="940" t="s">
        <v>61</v>
      </c>
      <c r="K49" s="940"/>
      <c r="L49" s="52" t="s">
        <v>61</v>
      </c>
      <c r="M49" s="52" t="s">
        <v>61</v>
      </c>
      <c r="N49" s="52" t="s">
        <v>61</v>
      </c>
      <c r="O49" s="442" t="s">
        <v>150</v>
      </c>
      <c r="P49" s="451" t="s">
        <v>61</v>
      </c>
      <c r="Q49" s="52" t="s">
        <v>61</v>
      </c>
      <c r="R49" s="103" t="s">
        <v>61</v>
      </c>
      <c r="S49" s="442" t="s">
        <v>61</v>
      </c>
      <c r="T49" s="451" t="s">
        <v>61</v>
      </c>
      <c r="U49" s="941" t="s">
        <v>61</v>
      </c>
      <c r="V49" s="52" t="s">
        <v>61</v>
      </c>
      <c r="W49" s="52" t="s">
        <v>61</v>
      </c>
      <c r="X49" s="52" t="s">
        <v>61</v>
      </c>
      <c r="Y49" s="52" t="s">
        <v>61</v>
      </c>
      <c r="Z49" s="77" t="s">
        <v>61</v>
      </c>
      <c r="AA49" s="787" t="s">
        <v>61</v>
      </c>
      <c r="AB49" s="77" t="s">
        <v>61</v>
      </c>
      <c r="AC49" s="787" t="s">
        <v>61</v>
      </c>
      <c r="AD49" s="77" t="s">
        <v>61</v>
      </c>
      <c r="AE49" s="787" t="s">
        <v>61</v>
      </c>
      <c r="AF49" t="s">
        <v>61</v>
      </c>
      <c r="AG49" s="52"/>
      <c r="AH49" s="52"/>
      <c r="AI49" s="52" t="s">
        <v>61</v>
      </c>
      <c r="AJ49" s="52" t="s">
        <v>61</v>
      </c>
      <c r="AL49"/>
      <c r="AM49"/>
    </row>
    <row r="50" spans="1:48" s="958" customFormat="1">
      <c r="A50" s="958" t="s">
        <v>196</v>
      </c>
      <c r="B50" s="958" t="s">
        <v>102</v>
      </c>
      <c r="C50" s="958">
        <v>2023</v>
      </c>
      <c r="D50" s="958">
        <v>2022</v>
      </c>
      <c r="E50" s="991" t="s">
        <v>168</v>
      </c>
      <c r="F50" s="957" t="s">
        <v>61</v>
      </c>
      <c r="G50" s="991" t="s">
        <v>61</v>
      </c>
      <c r="H50" s="957" t="s">
        <v>61</v>
      </c>
      <c r="I50" s="991" t="s">
        <v>169</v>
      </c>
      <c r="J50" s="998" t="s">
        <v>61</v>
      </c>
      <c r="K50" s="998"/>
      <c r="L50" s="957" t="s">
        <v>61</v>
      </c>
      <c r="M50" s="957" t="s">
        <v>61</v>
      </c>
      <c r="N50" s="957" t="s">
        <v>61</v>
      </c>
      <c r="O50" s="991" t="s">
        <v>150</v>
      </c>
      <c r="P50" s="999" t="s">
        <v>61</v>
      </c>
      <c r="Q50" s="957" t="s">
        <v>61</v>
      </c>
      <c r="R50" s="1000" t="s">
        <v>61</v>
      </c>
      <c r="S50" s="991" t="s">
        <v>61</v>
      </c>
      <c r="T50" s="999" t="s">
        <v>61</v>
      </c>
      <c r="U50" s="1001" t="s">
        <v>61</v>
      </c>
      <c r="V50" s="957" t="s">
        <v>61</v>
      </c>
      <c r="W50" s="957" t="s">
        <v>61</v>
      </c>
      <c r="X50" s="957" t="s">
        <v>61</v>
      </c>
      <c r="Y50" s="957" t="s">
        <v>61</v>
      </c>
      <c r="Z50" s="1020" t="s">
        <v>61</v>
      </c>
      <c r="AA50" s="1021" t="s">
        <v>61</v>
      </c>
      <c r="AB50" s="1020" t="s">
        <v>61</v>
      </c>
      <c r="AC50" s="1021" t="s">
        <v>61</v>
      </c>
      <c r="AD50" s="1020" t="s">
        <v>61</v>
      </c>
      <c r="AE50" s="1021" t="s">
        <v>61</v>
      </c>
      <c r="AF50" s="958" t="s">
        <v>61</v>
      </c>
      <c r="AG50" s="957"/>
      <c r="AH50" s="957"/>
      <c r="AI50" s="957" t="s">
        <v>61</v>
      </c>
      <c r="AJ50" s="957" t="s">
        <v>61</v>
      </c>
      <c r="AL50" s="957"/>
      <c r="AM50" s="957"/>
      <c r="AO50" s="981"/>
      <c r="AP50" s="981"/>
      <c r="AQ50" s="981"/>
      <c r="AR50" s="981"/>
      <c r="AT50" s="981"/>
      <c r="AV50" s="981"/>
    </row>
    <row r="51" spans="1:48">
      <c r="A51" s="52" t="s">
        <v>197</v>
      </c>
      <c r="B51" s="52" t="s">
        <v>167</v>
      </c>
      <c r="C51" s="902">
        <v>2017</v>
      </c>
      <c r="D51" s="52">
        <v>2016</v>
      </c>
      <c r="E51" s="442" t="s">
        <v>168</v>
      </c>
      <c r="F51" s="52" t="s">
        <v>61</v>
      </c>
      <c r="G51" s="442" t="s">
        <v>61</v>
      </c>
      <c r="H51" s="52" t="s">
        <v>61</v>
      </c>
      <c r="I51" s="442" t="s">
        <v>169</v>
      </c>
      <c r="J51" s="940" t="s">
        <v>61</v>
      </c>
      <c r="K51" s="940"/>
      <c r="L51" s="52" t="s">
        <v>61</v>
      </c>
      <c r="M51" s="52" t="s">
        <v>61</v>
      </c>
      <c r="N51" s="52" t="s">
        <v>61</v>
      </c>
      <c r="O51" s="442" t="s">
        <v>150</v>
      </c>
      <c r="P51" s="451" t="s">
        <v>61</v>
      </c>
      <c r="Q51" s="52" t="s">
        <v>61</v>
      </c>
      <c r="R51" s="103" t="s">
        <v>61</v>
      </c>
      <c r="S51" s="442" t="s">
        <v>61</v>
      </c>
      <c r="T51" s="451" t="s">
        <v>61</v>
      </c>
      <c r="U51" s="941" t="s">
        <v>61</v>
      </c>
      <c r="V51" s="52" t="s">
        <v>61</v>
      </c>
      <c r="W51" s="52" t="s">
        <v>61</v>
      </c>
      <c r="X51" s="52" t="s">
        <v>61</v>
      </c>
      <c r="Y51" s="52" t="s">
        <v>61</v>
      </c>
      <c r="Z51" s="77" t="s">
        <v>61</v>
      </c>
      <c r="AA51" s="787" t="s">
        <v>61</v>
      </c>
      <c r="AB51" s="77" t="s">
        <v>61</v>
      </c>
      <c r="AC51" s="787" t="s">
        <v>61</v>
      </c>
      <c r="AD51" s="77" t="s">
        <v>61</v>
      </c>
      <c r="AE51" s="787" t="s">
        <v>61</v>
      </c>
      <c r="AF51" t="s">
        <v>61</v>
      </c>
      <c r="AG51" s="52"/>
      <c r="AH51" s="52"/>
      <c r="AI51" s="52" t="s">
        <v>61</v>
      </c>
      <c r="AJ51" s="52" t="s">
        <v>61</v>
      </c>
      <c r="AL51" s="52"/>
      <c r="AM51" s="52"/>
    </row>
    <row r="52" spans="1:48">
      <c r="A52" s="52" t="s">
        <v>197</v>
      </c>
      <c r="B52" s="52" t="s">
        <v>167</v>
      </c>
      <c r="C52" s="52">
        <v>2018</v>
      </c>
      <c r="D52" s="52">
        <v>2017</v>
      </c>
      <c r="E52" s="442" t="s">
        <v>168</v>
      </c>
      <c r="F52" s="52" t="s">
        <v>61</v>
      </c>
      <c r="G52" s="442" t="s">
        <v>61</v>
      </c>
      <c r="H52" s="52" t="s">
        <v>61</v>
      </c>
      <c r="I52" s="442" t="s">
        <v>169</v>
      </c>
      <c r="J52" s="940" t="s">
        <v>61</v>
      </c>
      <c r="K52" s="940"/>
      <c r="L52" s="52" t="s">
        <v>61</v>
      </c>
      <c r="M52" s="52" t="s">
        <v>61</v>
      </c>
      <c r="N52" s="52" t="s">
        <v>61</v>
      </c>
      <c r="O52" s="442" t="s">
        <v>150</v>
      </c>
      <c r="P52" s="451" t="s">
        <v>61</v>
      </c>
      <c r="Q52" s="52" t="s">
        <v>61</v>
      </c>
      <c r="R52" s="103" t="s">
        <v>61</v>
      </c>
      <c r="S52" s="442" t="s">
        <v>61</v>
      </c>
      <c r="T52" s="451" t="s">
        <v>61</v>
      </c>
      <c r="U52" s="941" t="s">
        <v>61</v>
      </c>
      <c r="V52" s="52" t="s">
        <v>61</v>
      </c>
      <c r="W52" s="52" t="s">
        <v>61</v>
      </c>
      <c r="X52" s="52" t="s">
        <v>61</v>
      </c>
      <c r="Y52" s="52" t="s">
        <v>61</v>
      </c>
      <c r="Z52" s="77" t="s">
        <v>61</v>
      </c>
      <c r="AA52" s="787" t="s">
        <v>61</v>
      </c>
      <c r="AB52" s="77" t="s">
        <v>61</v>
      </c>
      <c r="AC52" s="787" t="s">
        <v>61</v>
      </c>
      <c r="AD52" s="77" t="s">
        <v>61</v>
      </c>
      <c r="AE52" s="787" t="s">
        <v>61</v>
      </c>
      <c r="AF52" t="s">
        <v>61</v>
      </c>
      <c r="AG52" s="52"/>
      <c r="AH52" s="52"/>
      <c r="AI52" s="52" t="s">
        <v>61</v>
      </c>
      <c r="AJ52" s="52" t="s">
        <v>61</v>
      </c>
      <c r="AL52" s="52"/>
      <c r="AM52" s="52"/>
    </row>
    <row r="53" spans="1:48">
      <c r="A53" s="52" t="s">
        <v>197</v>
      </c>
      <c r="B53" s="52" t="s">
        <v>167</v>
      </c>
      <c r="C53" s="52">
        <v>2019</v>
      </c>
      <c r="D53" s="52">
        <v>2018</v>
      </c>
      <c r="E53" s="442" t="s">
        <v>168</v>
      </c>
      <c r="F53" s="52" t="s">
        <v>61</v>
      </c>
      <c r="G53" s="442" t="s">
        <v>61</v>
      </c>
      <c r="H53" s="52" t="s">
        <v>61</v>
      </c>
      <c r="I53" s="442" t="s">
        <v>169</v>
      </c>
      <c r="J53" s="940" t="s">
        <v>61</v>
      </c>
      <c r="K53" s="940"/>
      <c r="L53" s="52" t="s">
        <v>61</v>
      </c>
      <c r="M53" s="52" t="s">
        <v>61</v>
      </c>
      <c r="N53" s="52" t="s">
        <v>61</v>
      </c>
      <c r="O53" s="442" t="s">
        <v>150</v>
      </c>
      <c r="P53" s="451" t="s">
        <v>61</v>
      </c>
      <c r="Q53" s="52" t="s">
        <v>61</v>
      </c>
      <c r="R53" s="103" t="s">
        <v>61</v>
      </c>
      <c r="S53" s="442" t="s">
        <v>61</v>
      </c>
      <c r="T53" s="451" t="s">
        <v>61</v>
      </c>
      <c r="U53" s="941" t="s">
        <v>61</v>
      </c>
      <c r="V53" s="52" t="s">
        <v>61</v>
      </c>
      <c r="W53" s="52" t="s">
        <v>61</v>
      </c>
      <c r="X53" s="52" t="s">
        <v>61</v>
      </c>
      <c r="Y53" s="52" t="s">
        <v>61</v>
      </c>
      <c r="Z53" s="77" t="s">
        <v>61</v>
      </c>
      <c r="AA53" s="787" t="s">
        <v>61</v>
      </c>
      <c r="AB53" s="77" t="s">
        <v>61</v>
      </c>
      <c r="AC53" s="787" t="s">
        <v>61</v>
      </c>
      <c r="AD53" s="77" t="s">
        <v>61</v>
      </c>
      <c r="AE53" s="787" t="s">
        <v>61</v>
      </c>
      <c r="AF53" t="s">
        <v>61</v>
      </c>
      <c r="AG53" s="52"/>
      <c r="AH53" s="52"/>
      <c r="AI53" s="52" t="s">
        <v>61</v>
      </c>
      <c r="AJ53" s="52" t="s">
        <v>61</v>
      </c>
      <c r="AL53" s="52"/>
      <c r="AM53" s="52"/>
    </row>
    <row r="54" spans="1:48">
      <c r="A54" s="52" t="s">
        <v>197</v>
      </c>
      <c r="B54" s="52" t="s">
        <v>167</v>
      </c>
      <c r="C54" s="52">
        <v>2020</v>
      </c>
      <c r="D54" s="52">
        <v>2019</v>
      </c>
      <c r="E54" s="442" t="s">
        <v>168</v>
      </c>
      <c r="F54" s="52" t="s">
        <v>61</v>
      </c>
      <c r="G54" s="442" t="s">
        <v>61</v>
      </c>
      <c r="H54" s="52" t="s">
        <v>61</v>
      </c>
      <c r="I54" s="442" t="s">
        <v>169</v>
      </c>
      <c r="J54" s="940" t="s">
        <v>61</v>
      </c>
      <c r="K54" s="940"/>
      <c r="L54" s="52" t="s">
        <v>61</v>
      </c>
      <c r="M54" s="52" t="s">
        <v>61</v>
      </c>
      <c r="N54" s="52" t="s">
        <v>61</v>
      </c>
      <c r="O54" s="442" t="s">
        <v>150</v>
      </c>
      <c r="P54" s="451" t="s">
        <v>61</v>
      </c>
      <c r="Q54" s="52" t="s">
        <v>61</v>
      </c>
      <c r="R54" s="103" t="s">
        <v>61</v>
      </c>
      <c r="S54" s="442" t="s">
        <v>61</v>
      </c>
      <c r="T54" s="451" t="s">
        <v>61</v>
      </c>
      <c r="U54" s="941" t="s">
        <v>61</v>
      </c>
      <c r="V54" s="52" t="s">
        <v>61</v>
      </c>
      <c r="W54" s="52" t="s">
        <v>61</v>
      </c>
      <c r="X54" s="52" t="s">
        <v>61</v>
      </c>
      <c r="Y54" s="52" t="s">
        <v>61</v>
      </c>
      <c r="Z54" s="77" t="s">
        <v>61</v>
      </c>
      <c r="AA54" s="787" t="s">
        <v>61</v>
      </c>
      <c r="AB54" s="77" t="s">
        <v>61</v>
      </c>
      <c r="AC54" s="787" t="s">
        <v>61</v>
      </c>
      <c r="AD54" s="77" t="s">
        <v>61</v>
      </c>
      <c r="AE54" s="787" t="s">
        <v>61</v>
      </c>
      <c r="AF54" t="s">
        <v>61</v>
      </c>
      <c r="AG54" s="52"/>
      <c r="AH54" s="52"/>
      <c r="AI54" s="52" t="s">
        <v>61</v>
      </c>
      <c r="AJ54" s="52" t="s">
        <v>61</v>
      </c>
      <c r="AL54" s="52"/>
      <c r="AM54" s="52"/>
    </row>
    <row r="55" spans="1:48">
      <c r="A55" s="52" t="s">
        <v>197</v>
      </c>
      <c r="B55" s="52" t="s">
        <v>167</v>
      </c>
      <c r="C55" s="52">
        <v>2021</v>
      </c>
      <c r="D55" s="52">
        <v>2020</v>
      </c>
      <c r="E55" s="442" t="s">
        <v>142</v>
      </c>
      <c r="F55" s="104" t="s">
        <v>168</v>
      </c>
      <c r="G55" s="442" t="s">
        <v>61</v>
      </c>
      <c r="H55" s="52" t="s">
        <v>174</v>
      </c>
      <c r="I55" s="442" t="s">
        <v>198</v>
      </c>
      <c r="J55" s="940" t="s">
        <v>61</v>
      </c>
      <c r="K55" s="940"/>
      <c r="L55" s="81" t="s">
        <v>172</v>
      </c>
      <c r="M55" s="81" t="s">
        <v>61</v>
      </c>
      <c r="N55" s="81" t="s">
        <v>61</v>
      </c>
      <c r="O55" s="442" t="s">
        <v>150</v>
      </c>
      <c r="P55" s="81" t="s">
        <v>61</v>
      </c>
      <c r="Q55" s="81" t="s">
        <v>61</v>
      </c>
      <c r="R55" s="81" t="s">
        <v>61</v>
      </c>
      <c r="S55" s="905" t="s">
        <v>61</v>
      </c>
      <c r="T55" s="81" t="s">
        <v>61</v>
      </c>
      <c r="U55" s="942" t="s">
        <v>61</v>
      </c>
      <c r="V55" s="235" t="s">
        <v>61</v>
      </c>
      <c r="W55" s="235" t="s">
        <v>61</v>
      </c>
      <c r="X55" s="235" t="s">
        <v>61</v>
      </c>
      <c r="Y55" s="235" t="s">
        <v>61</v>
      </c>
      <c r="Z55" s="784" t="s">
        <v>61</v>
      </c>
      <c r="AA55" s="785" t="s">
        <v>61</v>
      </c>
      <c r="AB55" s="784" t="s">
        <v>61</v>
      </c>
      <c r="AC55" s="785" t="s">
        <v>61</v>
      </c>
      <c r="AD55" s="784" t="s">
        <v>61</v>
      </c>
      <c r="AE55" s="906" t="s">
        <v>61</v>
      </c>
      <c r="AF55" t="s">
        <v>61</v>
      </c>
      <c r="AG55" s="81"/>
      <c r="AH55" s="81"/>
      <c r="AI55" s="52" t="s">
        <v>61</v>
      </c>
      <c r="AJ55" s="81" t="s">
        <v>61</v>
      </c>
      <c r="AL55" s="52"/>
      <c r="AM55" s="52"/>
    </row>
    <row r="56" spans="1:48">
      <c r="A56" s="52" t="s">
        <v>197</v>
      </c>
      <c r="B56" s="52" t="s">
        <v>167</v>
      </c>
      <c r="C56" s="52">
        <v>2022</v>
      </c>
      <c r="D56" s="52">
        <v>2021</v>
      </c>
      <c r="E56" s="442" t="s">
        <v>142</v>
      </c>
      <c r="F56" s="104" t="s">
        <v>168</v>
      </c>
      <c r="G56" s="442" t="s">
        <v>61</v>
      </c>
      <c r="H56" s="52" t="s">
        <v>174</v>
      </c>
      <c r="I56" s="442" t="s">
        <v>198</v>
      </c>
      <c r="J56" s="940" t="s">
        <v>61</v>
      </c>
      <c r="K56" s="940"/>
      <c r="L56" s="81" t="s">
        <v>172</v>
      </c>
      <c r="M56" s="81" t="s">
        <v>61</v>
      </c>
      <c r="N56" s="81" t="s">
        <v>61</v>
      </c>
      <c r="O56" s="442" t="s">
        <v>150</v>
      </c>
      <c r="P56" s="81" t="s">
        <v>61</v>
      </c>
      <c r="Q56" s="81" t="s">
        <v>61</v>
      </c>
      <c r="R56" s="81" t="s">
        <v>61</v>
      </c>
      <c r="S56" s="905" t="s">
        <v>61</v>
      </c>
      <c r="T56" s="81" t="s">
        <v>61</v>
      </c>
      <c r="U56" s="942" t="s">
        <v>61</v>
      </c>
      <c r="V56" s="235" t="s">
        <v>61</v>
      </c>
      <c r="W56" s="235" t="s">
        <v>61</v>
      </c>
      <c r="X56" s="235" t="s">
        <v>61</v>
      </c>
      <c r="Y56" s="235" t="s">
        <v>61</v>
      </c>
      <c r="Z56" s="784" t="s">
        <v>61</v>
      </c>
      <c r="AA56" s="785" t="s">
        <v>61</v>
      </c>
      <c r="AB56" s="784" t="s">
        <v>61</v>
      </c>
      <c r="AC56" s="785" t="s">
        <v>61</v>
      </c>
      <c r="AD56" s="784" t="s">
        <v>61</v>
      </c>
      <c r="AE56" s="906" t="s">
        <v>61</v>
      </c>
      <c r="AF56" t="s">
        <v>61</v>
      </c>
      <c r="AG56" s="81"/>
      <c r="AH56" s="81"/>
      <c r="AI56" s="52" t="s">
        <v>61</v>
      </c>
      <c r="AJ56" s="81" t="s">
        <v>61</v>
      </c>
      <c r="AL56" s="52"/>
      <c r="AM56" s="52"/>
    </row>
    <row r="57" spans="1:48" s="958" customFormat="1">
      <c r="A57" s="958" t="s">
        <v>197</v>
      </c>
      <c r="B57" s="958" t="s">
        <v>167</v>
      </c>
      <c r="C57" s="958">
        <v>2023</v>
      </c>
      <c r="D57" s="958">
        <v>2022</v>
      </c>
      <c r="E57" s="991" t="s">
        <v>168</v>
      </c>
      <c r="F57" s="957" t="s">
        <v>61</v>
      </c>
      <c r="G57" s="991" t="s">
        <v>61</v>
      </c>
      <c r="H57" s="957" t="s">
        <v>61</v>
      </c>
      <c r="I57" s="991" t="s">
        <v>169</v>
      </c>
      <c r="J57" s="998" t="s">
        <v>61</v>
      </c>
      <c r="K57" s="998"/>
      <c r="L57" s="957" t="s">
        <v>61</v>
      </c>
      <c r="M57" s="957" t="s">
        <v>61</v>
      </c>
      <c r="N57" s="957" t="s">
        <v>61</v>
      </c>
      <c r="O57" s="991" t="s">
        <v>150</v>
      </c>
      <c r="P57" s="999" t="s">
        <v>61</v>
      </c>
      <c r="Q57" s="957" t="s">
        <v>61</v>
      </c>
      <c r="R57" s="1000" t="s">
        <v>61</v>
      </c>
      <c r="S57" s="991" t="s">
        <v>61</v>
      </c>
      <c r="T57" s="999" t="s">
        <v>61</v>
      </c>
      <c r="U57" s="1001" t="s">
        <v>61</v>
      </c>
      <c r="V57" s="957" t="s">
        <v>61</v>
      </c>
      <c r="W57" s="957" t="s">
        <v>61</v>
      </c>
      <c r="X57" s="957" t="s">
        <v>61</v>
      </c>
      <c r="Y57" s="957" t="s">
        <v>61</v>
      </c>
      <c r="Z57" s="1020" t="s">
        <v>61</v>
      </c>
      <c r="AA57" s="1021" t="s">
        <v>61</v>
      </c>
      <c r="AB57" s="1020" t="s">
        <v>61</v>
      </c>
      <c r="AC57" s="1021" t="s">
        <v>61</v>
      </c>
      <c r="AD57" s="1020" t="s">
        <v>61</v>
      </c>
      <c r="AE57" s="1021" t="s">
        <v>61</v>
      </c>
      <c r="AF57" s="958" t="s">
        <v>61</v>
      </c>
      <c r="AG57" s="957"/>
      <c r="AH57" s="957"/>
      <c r="AI57" s="957" t="s">
        <v>61</v>
      </c>
      <c r="AJ57" s="957" t="s">
        <v>61</v>
      </c>
      <c r="AL57" s="957"/>
      <c r="AM57" s="957"/>
      <c r="AO57" s="981"/>
      <c r="AP57" s="981"/>
      <c r="AQ57" s="981"/>
      <c r="AR57" s="981"/>
      <c r="AT57" s="981"/>
      <c r="AV57" s="981"/>
    </row>
    <row r="58" spans="1:48">
      <c r="A58" t="s">
        <v>199</v>
      </c>
      <c r="B58" s="52" t="s">
        <v>167</v>
      </c>
      <c r="C58">
        <v>2017</v>
      </c>
      <c r="D58">
        <v>2016</v>
      </c>
      <c r="E58" s="442" t="s">
        <v>168</v>
      </c>
      <c r="F58" s="52" t="s">
        <v>61</v>
      </c>
      <c r="G58" s="442" t="s">
        <v>61</v>
      </c>
      <c r="H58" s="52" t="s">
        <v>61</v>
      </c>
      <c r="I58" s="442" t="s">
        <v>169</v>
      </c>
      <c r="J58" s="940" t="s">
        <v>61</v>
      </c>
      <c r="K58" s="940"/>
      <c r="L58" s="52" t="s">
        <v>61</v>
      </c>
      <c r="M58" s="52" t="s">
        <v>61</v>
      </c>
      <c r="N58" s="52" t="s">
        <v>61</v>
      </c>
      <c r="O58" s="442" t="s">
        <v>150</v>
      </c>
      <c r="P58" s="451" t="s">
        <v>61</v>
      </c>
      <c r="Q58" s="52" t="s">
        <v>61</v>
      </c>
      <c r="R58" s="103" t="s">
        <v>61</v>
      </c>
      <c r="S58" s="442" t="s">
        <v>61</v>
      </c>
      <c r="T58" s="451" t="s">
        <v>61</v>
      </c>
      <c r="U58" s="941" t="s">
        <v>61</v>
      </c>
      <c r="V58" s="52" t="s">
        <v>61</v>
      </c>
      <c r="W58" s="52" t="s">
        <v>61</v>
      </c>
      <c r="X58" s="52" t="s">
        <v>61</v>
      </c>
      <c r="Y58" s="52" t="s">
        <v>61</v>
      </c>
      <c r="Z58" s="77" t="s">
        <v>61</v>
      </c>
      <c r="AA58" s="787" t="s">
        <v>61</v>
      </c>
      <c r="AB58" s="77" t="s">
        <v>61</v>
      </c>
      <c r="AC58" s="787" t="s">
        <v>61</v>
      </c>
      <c r="AD58" s="77" t="s">
        <v>61</v>
      </c>
      <c r="AE58" s="787" t="s">
        <v>61</v>
      </c>
      <c r="AF58" t="s">
        <v>61</v>
      </c>
      <c r="AG58" s="52"/>
      <c r="AH58" s="52"/>
      <c r="AI58" s="52" t="s">
        <v>61</v>
      </c>
      <c r="AJ58" s="52" t="s">
        <v>61</v>
      </c>
      <c r="AL58"/>
      <c r="AM58"/>
    </row>
    <row r="59" spans="1:48">
      <c r="A59" t="s">
        <v>199</v>
      </c>
      <c r="B59" s="52" t="s">
        <v>167</v>
      </c>
      <c r="C59">
        <v>2018</v>
      </c>
      <c r="D59">
        <v>2017</v>
      </c>
      <c r="E59" s="442" t="s">
        <v>168</v>
      </c>
      <c r="F59" s="52" t="s">
        <v>61</v>
      </c>
      <c r="G59" s="442" t="s">
        <v>61</v>
      </c>
      <c r="H59" s="52" t="s">
        <v>61</v>
      </c>
      <c r="I59" s="442" t="s">
        <v>169</v>
      </c>
      <c r="J59" s="940" t="s">
        <v>61</v>
      </c>
      <c r="K59" s="940"/>
      <c r="L59" s="52" t="s">
        <v>61</v>
      </c>
      <c r="M59" s="52" t="s">
        <v>61</v>
      </c>
      <c r="N59" s="52" t="s">
        <v>61</v>
      </c>
      <c r="O59" s="442" t="s">
        <v>150</v>
      </c>
      <c r="P59" s="451" t="s">
        <v>61</v>
      </c>
      <c r="Q59" s="52" t="s">
        <v>61</v>
      </c>
      <c r="R59" s="103" t="s">
        <v>61</v>
      </c>
      <c r="S59" s="442" t="s">
        <v>61</v>
      </c>
      <c r="T59" s="451" t="s">
        <v>61</v>
      </c>
      <c r="U59" s="941" t="s">
        <v>61</v>
      </c>
      <c r="V59" s="52" t="s">
        <v>61</v>
      </c>
      <c r="W59" s="52" t="s">
        <v>61</v>
      </c>
      <c r="X59" s="52" t="s">
        <v>61</v>
      </c>
      <c r="Y59" s="52" t="s">
        <v>61</v>
      </c>
      <c r="Z59" s="77" t="s">
        <v>61</v>
      </c>
      <c r="AA59" s="787" t="s">
        <v>61</v>
      </c>
      <c r="AB59" s="77" t="s">
        <v>61</v>
      </c>
      <c r="AC59" s="787" t="s">
        <v>61</v>
      </c>
      <c r="AD59" s="77" t="s">
        <v>61</v>
      </c>
      <c r="AE59" s="787" t="s">
        <v>61</v>
      </c>
      <c r="AF59" t="s">
        <v>61</v>
      </c>
      <c r="AG59" s="52"/>
      <c r="AH59" s="52"/>
      <c r="AI59" s="52" t="s">
        <v>61</v>
      </c>
      <c r="AJ59" s="52" t="s">
        <v>61</v>
      </c>
      <c r="AL59"/>
      <c r="AM59"/>
    </row>
    <row r="60" spans="1:48">
      <c r="A60" t="s">
        <v>199</v>
      </c>
      <c r="B60" s="52" t="s">
        <v>167</v>
      </c>
      <c r="C60">
        <v>2019</v>
      </c>
      <c r="D60">
        <v>2018</v>
      </c>
      <c r="E60" s="442" t="s">
        <v>168</v>
      </c>
      <c r="F60" s="52" t="s">
        <v>61</v>
      </c>
      <c r="G60" s="442" t="s">
        <v>61</v>
      </c>
      <c r="H60" s="52" t="s">
        <v>61</v>
      </c>
      <c r="I60" s="442" t="s">
        <v>169</v>
      </c>
      <c r="J60" s="940" t="s">
        <v>61</v>
      </c>
      <c r="K60" s="940"/>
      <c r="L60" s="52" t="s">
        <v>61</v>
      </c>
      <c r="M60" s="52" t="s">
        <v>61</v>
      </c>
      <c r="N60" s="52" t="s">
        <v>61</v>
      </c>
      <c r="O60" s="442" t="s">
        <v>150</v>
      </c>
      <c r="P60" s="451" t="s">
        <v>61</v>
      </c>
      <c r="Q60" s="52" t="s">
        <v>61</v>
      </c>
      <c r="R60" s="103" t="s">
        <v>61</v>
      </c>
      <c r="S60" s="442" t="s">
        <v>61</v>
      </c>
      <c r="T60" s="451" t="s">
        <v>61</v>
      </c>
      <c r="U60" s="941" t="s">
        <v>61</v>
      </c>
      <c r="V60" s="52" t="s">
        <v>61</v>
      </c>
      <c r="W60" s="52" t="s">
        <v>61</v>
      </c>
      <c r="X60" s="52" t="s">
        <v>61</v>
      </c>
      <c r="Y60" s="52" t="s">
        <v>61</v>
      </c>
      <c r="Z60" s="77" t="s">
        <v>61</v>
      </c>
      <c r="AA60" s="787" t="s">
        <v>61</v>
      </c>
      <c r="AB60" s="77" t="s">
        <v>61</v>
      </c>
      <c r="AC60" s="787" t="s">
        <v>61</v>
      </c>
      <c r="AD60" s="77" t="s">
        <v>61</v>
      </c>
      <c r="AE60" s="787" t="s">
        <v>61</v>
      </c>
      <c r="AF60" t="s">
        <v>61</v>
      </c>
      <c r="AG60" s="52"/>
      <c r="AH60" s="52"/>
      <c r="AI60" s="52" t="s">
        <v>61</v>
      </c>
      <c r="AJ60" s="52" t="s">
        <v>61</v>
      </c>
      <c r="AL60"/>
      <c r="AM60"/>
    </row>
    <row r="61" spans="1:48">
      <c r="A61" t="s">
        <v>199</v>
      </c>
      <c r="B61" s="52" t="s">
        <v>167</v>
      </c>
      <c r="C61">
        <v>2020</v>
      </c>
      <c r="D61">
        <v>2019</v>
      </c>
      <c r="E61" s="442" t="s">
        <v>168</v>
      </c>
      <c r="F61" s="52" t="s">
        <v>61</v>
      </c>
      <c r="G61" s="442" t="s">
        <v>61</v>
      </c>
      <c r="H61" s="52" t="s">
        <v>61</v>
      </c>
      <c r="I61" s="442" t="s">
        <v>169</v>
      </c>
      <c r="J61" s="940" t="s">
        <v>61</v>
      </c>
      <c r="K61" s="940"/>
      <c r="L61" s="52" t="s">
        <v>61</v>
      </c>
      <c r="M61" s="52" t="s">
        <v>61</v>
      </c>
      <c r="N61" s="52" t="s">
        <v>61</v>
      </c>
      <c r="O61" s="442" t="s">
        <v>150</v>
      </c>
      <c r="P61" s="451" t="s">
        <v>61</v>
      </c>
      <c r="Q61" s="52" t="s">
        <v>61</v>
      </c>
      <c r="R61" s="103" t="s">
        <v>61</v>
      </c>
      <c r="S61" s="442" t="s">
        <v>61</v>
      </c>
      <c r="T61" s="451" t="s">
        <v>61</v>
      </c>
      <c r="U61" s="941" t="s">
        <v>61</v>
      </c>
      <c r="V61" s="52" t="s">
        <v>61</v>
      </c>
      <c r="W61" s="52" t="s">
        <v>61</v>
      </c>
      <c r="X61" s="52" t="s">
        <v>61</v>
      </c>
      <c r="Y61" s="52" t="s">
        <v>61</v>
      </c>
      <c r="Z61" s="77" t="s">
        <v>61</v>
      </c>
      <c r="AA61" s="787" t="s">
        <v>61</v>
      </c>
      <c r="AB61" s="77" t="s">
        <v>61</v>
      </c>
      <c r="AC61" s="787" t="s">
        <v>61</v>
      </c>
      <c r="AD61" s="77" t="s">
        <v>61</v>
      </c>
      <c r="AE61" s="787" t="s">
        <v>61</v>
      </c>
      <c r="AF61" t="s">
        <v>61</v>
      </c>
      <c r="AG61" s="52"/>
      <c r="AH61" s="52"/>
      <c r="AI61" s="52" t="s">
        <v>61</v>
      </c>
      <c r="AJ61" s="52" t="s">
        <v>61</v>
      </c>
      <c r="AL61"/>
      <c r="AM61"/>
    </row>
    <row r="62" spans="1:48">
      <c r="A62" t="s">
        <v>199</v>
      </c>
      <c r="B62" s="52" t="s">
        <v>167</v>
      </c>
      <c r="C62">
        <v>2021</v>
      </c>
      <c r="D62">
        <v>2020</v>
      </c>
      <c r="E62" s="442" t="s">
        <v>168</v>
      </c>
      <c r="F62" s="52" t="s">
        <v>61</v>
      </c>
      <c r="G62" s="442" t="s">
        <v>61</v>
      </c>
      <c r="H62" s="52" t="s">
        <v>61</v>
      </c>
      <c r="I62" s="442" t="s">
        <v>169</v>
      </c>
      <c r="J62" s="940" t="s">
        <v>61</v>
      </c>
      <c r="K62" s="940"/>
      <c r="L62" s="52" t="s">
        <v>61</v>
      </c>
      <c r="M62" s="52" t="s">
        <v>61</v>
      </c>
      <c r="N62" s="52" t="s">
        <v>61</v>
      </c>
      <c r="O62" s="442" t="s">
        <v>150</v>
      </c>
      <c r="P62" s="451" t="s">
        <v>61</v>
      </c>
      <c r="Q62" s="52" t="s">
        <v>61</v>
      </c>
      <c r="R62" s="103" t="s">
        <v>61</v>
      </c>
      <c r="S62" s="442" t="s">
        <v>61</v>
      </c>
      <c r="T62" s="451" t="s">
        <v>61</v>
      </c>
      <c r="U62" s="941" t="s">
        <v>61</v>
      </c>
      <c r="V62" s="52" t="s">
        <v>61</v>
      </c>
      <c r="W62" s="52" t="s">
        <v>61</v>
      </c>
      <c r="X62" s="52" t="s">
        <v>61</v>
      </c>
      <c r="Y62" s="52" t="s">
        <v>61</v>
      </c>
      <c r="Z62" s="77" t="s">
        <v>61</v>
      </c>
      <c r="AA62" s="787" t="s">
        <v>61</v>
      </c>
      <c r="AB62" s="77" t="s">
        <v>61</v>
      </c>
      <c r="AC62" s="787" t="s">
        <v>61</v>
      </c>
      <c r="AD62" s="77" t="s">
        <v>61</v>
      </c>
      <c r="AE62" s="787" t="s">
        <v>61</v>
      </c>
      <c r="AF62" t="s">
        <v>61</v>
      </c>
      <c r="AG62" s="52"/>
      <c r="AH62" s="52"/>
      <c r="AI62" s="52" t="s">
        <v>61</v>
      </c>
      <c r="AJ62" s="52" t="s">
        <v>61</v>
      </c>
      <c r="AL62"/>
      <c r="AM62"/>
    </row>
    <row r="63" spans="1:48">
      <c r="A63" t="s">
        <v>199</v>
      </c>
      <c r="B63" s="52" t="s">
        <v>167</v>
      </c>
      <c r="C63">
        <v>2022</v>
      </c>
      <c r="D63">
        <v>2021</v>
      </c>
      <c r="E63" s="442" t="s">
        <v>168</v>
      </c>
      <c r="F63" s="52" t="s">
        <v>61</v>
      </c>
      <c r="G63" s="442" t="s">
        <v>61</v>
      </c>
      <c r="H63" s="52" t="s">
        <v>61</v>
      </c>
      <c r="I63" s="442" t="s">
        <v>169</v>
      </c>
      <c r="J63" s="940" t="s">
        <v>61</v>
      </c>
      <c r="K63" s="940"/>
      <c r="L63" s="52" t="s">
        <v>61</v>
      </c>
      <c r="M63" s="52" t="s">
        <v>61</v>
      </c>
      <c r="N63" s="52" t="s">
        <v>61</v>
      </c>
      <c r="O63" s="442" t="s">
        <v>150</v>
      </c>
      <c r="P63" s="451" t="s">
        <v>61</v>
      </c>
      <c r="Q63" s="52" t="s">
        <v>61</v>
      </c>
      <c r="R63" s="103" t="s">
        <v>61</v>
      </c>
      <c r="S63" s="442" t="s">
        <v>61</v>
      </c>
      <c r="T63" s="451" t="s">
        <v>61</v>
      </c>
      <c r="U63" s="941" t="s">
        <v>61</v>
      </c>
      <c r="V63" s="52" t="s">
        <v>61</v>
      </c>
      <c r="W63" s="52" t="s">
        <v>61</v>
      </c>
      <c r="X63" s="52" t="s">
        <v>61</v>
      </c>
      <c r="Y63" s="52" t="s">
        <v>61</v>
      </c>
      <c r="Z63" s="77" t="s">
        <v>61</v>
      </c>
      <c r="AA63" s="787" t="s">
        <v>61</v>
      </c>
      <c r="AB63" s="77" t="s">
        <v>61</v>
      </c>
      <c r="AC63" s="787" t="s">
        <v>61</v>
      </c>
      <c r="AD63" s="77" t="s">
        <v>61</v>
      </c>
      <c r="AE63" s="787" t="s">
        <v>61</v>
      </c>
      <c r="AF63" t="s">
        <v>61</v>
      </c>
      <c r="AG63" s="52"/>
      <c r="AH63" s="52"/>
      <c r="AI63" s="52" t="s">
        <v>61</v>
      </c>
      <c r="AJ63" s="52" t="s">
        <v>61</v>
      </c>
      <c r="AL63"/>
      <c r="AM63"/>
    </row>
    <row r="64" spans="1:48" s="958" customFormat="1">
      <c r="A64" s="958" t="s">
        <v>199</v>
      </c>
      <c r="B64" s="958" t="s">
        <v>167</v>
      </c>
      <c r="C64" s="958">
        <v>2023</v>
      </c>
      <c r="D64" s="958">
        <v>2022</v>
      </c>
      <c r="E64" s="991" t="s">
        <v>168</v>
      </c>
      <c r="F64" s="957" t="s">
        <v>61</v>
      </c>
      <c r="G64" s="991" t="s">
        <v>61</v>
      </c>
      <c r="H64" s="957" t="s">
        <v>61</v>
      </c>
      <c r="I64" s="991" t="s">
        <v>169</v>
      </c>
      <c r="J64" s="998" t="s">
        <v>61</v>
      </c>
      <c r="K64" s="998"/>
      <c r="L64" s="957" t="s">
        <v>61</v>
      </c>
      <c r="M64" s="957" t="s">
        <v>61</v>
      </c>
      <c r="N64" s="957" t="s">
        <v>61</v>
      </c>
      <c r="O64" s="991" t="s">
        <v>150</v>
      </c>
      <c r="P64" s="999" t="s">
        <v>61</v>
      </c>
      <c r="Q64" s="957" t="s">
        <v>61</v>
      </c>
      <c r="R64" s="1000" t="s">
        <v>61</v>
      </c>
      <c r="S64" s="991" t="s">
        <v>61</v>
      </c>
      <c r="T64" s="999" t="s">
        <v>61</v>
      </c>
      <c r="U64" s="1001" t="s">
        <v>61</v>
      </c>
      <c r="V64" s="957" t="s">
        <v>61</v>
      </c>
      <c r="W64" s="957" t="s">
        <v>61</v>
      </c>
      <c r="X64" s="957" t="s">
        <v>61</v>
      </c>
      <c r="Y64" s="957" t="s">
        <v>61</v>
      </c>
      <c r="Z64" s="1020" t="s">
        <v>61</v>
      </c>
      <c r="AA64" s="1021" t="s">
        <v>61</v>
      </c>
      <c r="AB64" s="1020" t="s">
        <v>61</v>
      </c>
      <c r="AC64" s="1021" t="s">
        <v>61</v>
      </c>
      <c r="AD64" s="1020" t="s">
        <v>61</v>
      </c>
      <c r="AE64" s="1021" t="s">
        <v>61</v>
      </c>
      <c r="AF64" s="958" t="s">
        <v>61</v>
      </c>
      <c r="AG64" s="957"/>
      <c r="AH64" s="957"/>
      <c r="AI64" s="957" t="s">
        <v>61</v>
      </c>
      <c r="AJ64" s="957" t="s">
        <v>61</v>
      </c>
      <c r="AL64" s="957"/>
      <c r="AM64" s="957"/>
      <c r="AO64" s="981"/>
      <c r="AP64" s="981"/>
      <c r="AQ64" s="981"/>
      <c r="AR64" s="981"/>
      <c r="AT64" s="981"/>
      <c r="AV64" s="981"/>
    </row>
    <row r="65" spans="1:48">
      <c r="A65" s="52" t="s">
        <v>200</v>
      </c>
      <c r="B65" s="52" t="s">
        <v>141</v>
      </c>
      <c r="C65" s="52">
        <v>2017</v>
      </c>
      <c r="D65" s="52">
        <v>2016</v>
      </c>
      <c r="E65" s="442" t="s">
        <v>142</v>
      </c>
      <c r="F65" s="52" t="s">
        <v>142</v>
      </c>
      <c r="G65" s="442" t="s">
        <v>168</v>
      </c>
      <c r="H65" s="52" t="s">
        <v>187</v>
      </c>
      <c r="I65" s="442" t="s">
        <v>182</v>
      </c>
      <c r="J65" s="940" t="s">
        <v>201</v>
      </c>
      <c r="K65" s="940"/>
      <c r="L65" s="52"/>
      <c r="M65" s="484" t="s">
        <v>202</v>
      </c>
      <c r="N65" s="52"/>
      <c r="O65" s="442" t="s">
        <v>150</v>
      </c>
      <c r="P65" s="73">
        <f>(100%*Q65)/R65</f>
        <v>185000000</v>
      </c>
      <c r="Q65" s="73">
        <v>3700000</v>
      </c>
      <c r="R65" s="61">
        <v>0.02</v>
      </c>
      <c r="S65" s="442"/>
      <c r="T65" s="60">
        <v>162389</v>
      </c>
      <c r="U65" s="943">
        <v>4.3888918918918919E-2</v>
      </c>
      <c r="V65" s="716" t="s">
        <v>178</v>
      </c>
      <c r="W65" s="716" t="s">
        <v>203</v>
      </c>
      <c r="X65" s="719">
        <v>3537611</v>
      </c>
      <c r="Y65" s="718">
        <v>0.95611108108108112</v>
      </c>
      <c r="Z65" s="77" t="s">
        <v>61</v>
      </c>
      <c r="AA65" s="787" t="s">
        <v>61</v>
      </c>
      <c r="AB65" s="77" t="s">
        <v>61</v>
      </c>
      <c r="AC65" s="787" t="s">
        <v>61</v>
      </c>
      <c r="AD65" s="77" t="s">
        <v>61</v>
      </c>
      <c r="AE65" s="787" t="s">
        <v>61</v>
      </c>
      <c r="AF65" t="s">
        <v>61</v>
      </c>
      <c r="AG65" s="445"/>
      <c r="AH65" s="445"/>
      <c r="AI65" s="52" t="s">
        <v>61</v>
      </c>
      <c r="AJ65" s="64"/>
      <c r="AL65" s="52"/>
      <c r="AM65" s="52"/>
      <c r="AO65" s="1">
        <v>1</v>
      </c>
      <c r="AP65" s="1">
        <f>VLOOKUP(A65,'CH1 graphs'!$G$1:$H$49,2,FALSE)</f>
        <v>1</v>
      </c>
    </row>
    <row r="66" spans="1:48">
      <c r="A66" s="52" t="s">
        <v>200</v>
      </c>
      <c r="B66" s="52" t="s">
        <v>141</v>
      </c>
      <c r="C66" s="52">
        <v>2018</v>
      </c>
      <c r="D66" s="52">
        <v>2017</v>
      </c>
      <c r="E66" s="442" t="s">
        <v>142</v>
      </c>
      <c r="F66" s="52" t="s">
        <v>142</v>
      </c>
      <c r="G66" s="442" t="s">
        <v>142</v>
      </c>
      <c r="H66" s="52" t="s">
        <v>204</v>
      </c>
      <c r="I66" s="442" t="s">
        <v>205</v>
      </c>
      <c r="J66" s="940" t="s">
        <v>206</v>
      </c>
      <c r="K66" s="940"/>
      <c r="L66" s="52"/>
      <c r="M66" s="52"/>
      <c r="N66" s="52"/>
      <c r="O66" s="442" t="s">
        <v>150</v>
      </c>
      <c r="P66" s="73">
        <v>185526183.33333334</v>
      </c>
      <c r="Q66" s="73">
        <v>11131571</v>
      </c>
      <c r="R66" s="67">
        <v>0.06</v>
      </c>
      <c r="S66" s="442" t="s">
        <v>207</v>
      </c>
      <c r="T66" s="60">
        <v>3443777</v>
      </c>
      <c r="U66" s="943">
        <v>0.30937025869933366</v>
      </c>
      <c r="V66" s="77">
        <v>4549818</v>
      </c>
      <c r="W66" s="909">
        <v>0.40873098684812775</v>
      </c>
      <c r="X66" s="77">
        <v>3137976</v>
      </c>
      <c r="Y66" s="909">
        <v>0.28189875445253865</v>
      </c>
      <c r="Z66" s="77">
        <v>2938267</v>
      </c>
      <c r="AA66" s="787">
        <v>0.26395798041444463</v>
      </c>
      <c r="AB66" s="77">
        <v>505510</v>
      </c>
      <c r="AC66" s="787">
        <v>5.0868209064907861E-2</v>
      </c>
      <c r="AD66" s="77">
        <v>0</v>
      </c>
      <c r="AE66" s="787">
        <v>0</v>
      </c>
      <c r="AF66" t="s">
        <v>148</v>
      </c>
      <c r="AH66"/>
      <c r="AI66" s="52" t="s">
        <v>61</v>
      </c>
      <c r="AJ66" s="64"/>
      <c r="AL66" s="52"/>
      <c r="AM66" s="52" t="s">
        <v>208</v>
      </c>
      <c r="AO66" s="1">
        <v>1</v>
      </c>
      <c r="AP66" s="1">
        <f>VLOOKUP(A66,'CH1 graphs'!$G$1:$H$49,2,FALSE)</f>
        <v>1</v>
      </c>
    </row>
    <row r="67" spans="1:48">
      <c r="A67" s="52" t="s">
        <v>200</v>
      </c>
      <c r="B67" s="52" t="s">
        <v>141</v>
      </c>
      <c r="C67" s="52">
        <v>2019</v>
      </c>
      <c r="D67" s="52">
        <v>2018</v>
      </c>
      <c r="E67" s="442" t="s">
        <v>142</v>
      </c>
      <c r="F67" s="52" t="s">
        <v>142</v>
      </c>
      <c r="G67" s="442" t="s">
        <v>142</v>
      </c>
      <c r="H67" s="52" t="s">
        <v>204</v>
      </c>
      <c r="I67" s="442" t="s">
        <v>205</v>
      </c>
      <c r="J67" s="940" t="s">
        <v>209</v>
      </c>
      <c r="K67" s="940"/>
      <c r="L67" s="52"/>
      <c r="M67" s="52"/>
      <c r="N67" s="52"/>
      <c r="O67" s="442" t="s">
        <v>150</v>
      </c>
      <c r="P67" s="437"/>
      <c r="Q67" s="73">
        <v>1454986</v>
      </c>
      <c r="R67" s="67"/>
      <c r="S67" s="442" t="s">
        <v>210</v>
      </c>
      <c r="T67" s="60">
        <v>1266000</v>
      </c>
      <c r="U67" s="939">
        <v>0.87011146499004111</v>
      </c>
      <c r="V67" s="716" t="s">
        <v>178</v>
      </c>
      <c r="W67" s="716" t="s">
        <v>203</v>
      </c>
      <c r="X67" s="719">
        <v>188986</v>
      </c>
      <c r="Y67" s="718">
        <v>0.12988853500995887</v>
      </c>
      <c r="Z67" s="77" t="s">
        <v>61</v>
      </c>
      <c r="AA67" s="787" t="s">
        <v>61</v>
      </c>
      <c r="AB67" s="77" t="s">
        <v>61</v>
      </c>
      <c r="AC67" s="787" t="s">
        <v>61</v>
      </c>
      <c r="AD67" s="77" t="s">
        <v>61</v>
      </c>
      <c r="AE67" s="787" t="s">
        <v>61</v>
      </c>
      <c r="AF67" t="s">
        <v>148</v>
      </c>
      <c r="AH67"/>
      <c r="AI67" s="52" t="s">
        <v>61</v>
      </c>
      <c r="AJ67" s="64"/>
      <c r="AL67"/>
      <c r="AM67" s="52" t="s">
        <v>211</v>
      </c>
      <c r="AO67" s="1">
        <v>1</v>
      </c>
      <c r="AP67" s="1">
        <f>VLOOKUP(A67,'CH1 graphs'!$G$1:$H$49,2,FALSE)</f>
        <v>1</v>
      </c>
    </row>
    <row r="68" spans="1:48">
      <c r="A68" s="52" t="s">
        <v>200</v>
      </c>
      <c r="B68" s="52" t="s">
        <v>141</v>
      </c>
      <c r="C68" s="52">
        <v>2020</v>
      </c>
      <c r="D68" s="52">
        <v>2019</v>
      </c>
      <c r="E68" s="442" t="s">
        <v>142</v>
      </c>
      <c r="F68" s="52" t="s">
        <v>142</v>
      </c>
      <c r="G68" s="442" t="s">
        <v>142</v>
      </c>
      <c r="H68" s="52" t="s">
        <v>143</v>
      </c>
      <c r="I68" s="442" t="s">
        <v>144</v>
      </c>
      <c r="J68" s="940" t="s">
        <v>212</v>
      </c>
      <c r="K68" s="940"/>
      <c r="L68" s="64"/>
      <c r="M68" s="64"/>
      <c r="N68" s="64"/>
      <c r="O68" s="442" t="s">
        <v>150</v>
      </c>
      <c r="P68" s="73">
        <v>3505000</v>
      </c>
      <c r="Q68" s="73">
        <v>3505000</v>
      </c>
      <c r="R68" s="67">
        <f>Q68/P68</f>
        <v>1</v>
      </c>
      <c r="S68" s="442" t="s">
        <v>213</v>
      </c>
      <c r="T68" s="60">
        <v>1299000</v>
      </c>
      <c r="U68" s="939">
        <v>0.37</v>
      </c>
      <c r="V68" s="716" t="s">
        <v>178</v>
      </c>
      <c r="W68" s="716" t="s">
        <v>203</v>
      </c>
      <c r="X68" s="719">
        <v>2206000</v>
      </c>
      <c r="Y68" s="718">
        <v>0.62938659058487878</v>
      </c>
      <c r="Z68" s="77" t="s">
        <v>61</v>
      </c>
      <c r="AA68" s="787" t="s">
        <v>61</v>
      </c>
      <c r="AB68" s="77" t="s">
        <v>61</v>
      </c>
      <c r="AC68" s="787" t="s">
        <v>61</v>
      </c>
      <c r="AD68" s="77" t="s">
        <v>61</v>
      </c>
      <c r="AE68" s="787" t="s">
        <v>61</v>
      </c>
      <c r="AF68" t="s">
        <v>148</v>
      </c>
      <c r="AH68"/>
      <c r="AI68" s="52" t="s">
        <v>61</v>
      </c>
      <c r="AJ68" s="64"/>
      <c r="AL68"/>
      <c r="AM68" s="52" t="s">
        <v>214</v>
      </c>
      <c r="AO68" s="1">
        <v>1</v>
      </c>
      <c r="AP68" s="1">
        <f>VLOOKUP(A68,'CH1 graphs'!$G$1:$H$49,2,FALSE)</f>
        <v>1</v>
      </c>
    </row>
    <row r="69" spans="1:48">
      <c r="A69" s="52" t="s">
        <v>200</v>
      </c>
      <c r="B69" s="52" t="s">
        <v>141</v>
      </c>
      <c r="C69" s="52">
        <v>2021</v>
      </c>
      <c r="D69" s="52">
        <v>2020</v>
      </c>
      <c r="E69" s="442" t="s">
        <v>142</v>
      </c>
      <c r="F69" s="52" t="s">
        <v>142</v>
      </c>
      <c r="G69" s="442" t="s">
        <v>142</v>
      </c>
      <c r="H69" s="52" t="s">
        <v>143</v>
      </c>
      <c r="I69" s="442" t="s">
        <v>144</v>
      </c>
      <c r="J69" s="940" t="s">
        <v>212</v>
      </c>
      <c r="K69" s="940"/>
      <c r="L69" s="52"/>
      <c r="M69" s="52"/>
      <c r="N69" s="52"/>
      <c r="O69" s="442" t="s">
        <v>150</v>
      </c>
      <c r="P69" s="73">
        <f>(100%*Q69)/R69</f>
        <v>150000000</v>
      </c>
      <c r="Q69" s="73">
        <v>4500000</v>
      </c>
      <c r="R69" s="61">
        <v>0.03</v>
      </c>
      <c r="S69" s="442" t="s">
        <v>215</v>
      </c>
      <c r="T69" s="60">
        <v>1192678</v>
      </c>
      <c r="U69" s="939">
        <f>T69/Q69</f>
        <v>0.26503955555555553</v>
      </c>
      <c r="V69" s="716" t="s">
        <v>178</v>
      </c>
      <c r="W69" s="716" t="s">
        <v>203</v>
      </c>
      <c r="X69" s="719">
        <v>3307322</v>
      </c>
      <c r="Y69" s="718">
        <v>0.73496044444444442</v>
      </c>
      <c r="Z69" s="77" t="s">
        <v>61</v>
      </c>
      <c r="AA69" s="787" t="s">
        <v>61</v>
      </c>
      <c r="AB69" s="77" t="s">
        <v>61</v>
      </c>
      <c r="AC69" s="787" t="s">
        <v>61</v>
      </c>
      <c r="AD69" s="77" t="s">
        <v>61</v>
      </c>
      <c r="AE69" s="787" t="s">
        <v>61</v>
      </c>
      <c r="AF69" t="s">
        <v>148</v>
      </c>
      <c r="AH69"/>
      <c r="AI69" s="52" t="s">
        <v>61</v>
      </c>
      <c r="AJ69" s="52"/>
      <c r="AL69"/>
      <c r="AM69" s="52" t="s">
        <v>216</v>
      </c>
      <c r="AO69" s="1">
        <v>1</v>
      </c>
      <c r="AP69" s="1">
        <f>VLOOKUP(A69,'CH1 graphs'!$G$1:$H$49,2,FALSE)</f>
        <v>1</v>
      </c>
    </row>
    <row r="70" spans="1:48">
      <c r="A70" s="52" t="s">
        <v>200</v>
      </c>
      <c r="B70" s="52" t="s">
        <v>141</v>
      </c>
      <c r="C70" s="52">
        <v>2022</v>
      </c>
      <c r="D70" s="52">
        <v>2021</v>
      </c>
      <c r="E70" s="442" t="s">
        <v>142</v>
      </c>
      <c r="F70" s="52" t="s">
        <v>142</v>
      </c>
      <c r="G70" s="442" t="s">
        <v>142</v>
      </c>
      <c r="H70" s="52" t="s">
        <v>143</v>
      </c>
      <c r="I70" s="442" t="s">
        <v>157</v>
      </c>
      <c r="J70" s="940" t="s">
        <v>212</v>
      </c>
      <c r="K70" s="940"/>
      <c r="L70" s="52"/>
      <c r="M70" s="52"/>
      <c r="N70" s="52"/>
      <c r="O70" s="442" t="s">
        <v>150</v>
      </c>
      <c r="P70" s="73">
        <v>164700000</v>
      </c>
      <c r="Q70" s="73">
        <v>1497000</v>
      </c>
      <c r="R70" s="61">
        <v>9.0892531876138431E-3</v>
      </c>
      <c r="S70" s="684" t="s">
        <v>217</v>
      </c>
      <c r="T70" s="60">
        <v>1257349</v>
      </c>
      <c r="U70" s="939">
        <v>0.84</v>
      </c>
      <c r="V70" s="716" t="s">
        <v>178</v>
      </c>
      <c r="W70" s="716" t="s">
        <v>203</v>
      </c>
      <c r="X70" s="719">
        <v>239651</v>
      </c>
      <c r="Y70" s="718">
        <v>0.16008750835003341</v>
      </c>
      <c r="Z70" s="77" t="s">
        <v>61</v>
      </c>
      <c r="AA70" s="787" t="s">
        <v>61</v>
      </c>
      <c r="AB70" s="77" t="s">
        <v>61</v>
      </c>
      <c r="AC70" s="787" t="s">
        <v>61</v>
      </c>
      <c r="AD70" s="77" t="s">
        <v>61</v>
      </c>
      <c r="AE70" s="787" t="s">
        <v>61</v>
      </c>
      <c r="AF70" t="s">
        <v>148</v>
      </c>
      <c r="AH70"/>
      <c r="AI70" s="52" t="s">
        <v>61</v>
      </c>
      <c r="AJ70" s="52"/>
      <c r="AL70"/>
      <c r="AM70" s="52" t="s">
        <v>218</v>
      </c>
      <c r="AO70" s="1">
        <v>1</v>
      </c>
      <c r="AP70" s="1">
        <f>VLOOKUP(A70,'CH1 graphs'!$G$1:$H$49,2,FALSE)</f>
        <v>1</v>
      </c>
      <c r="AT70" s="42"/>
    </row>
    <row r="71" spans="1:48" s="961" customFormat="1">
      <c r="A71" s="955" t="s">
        <v>200</v>
      </c>
      <c r="B71" s="955" t="s">
        <v>141</v>
      </c>
      <c r="C71" s="955">
        <v>2023</v>
      </c>
      <c r="D71" s="955">
        <v>2022</v>
      </c>
      <c r="E71" s="964" t="s">
        <v>142</v>
      </c>
      <c r="F71" s="955" t="s">
        <v>163</v>
      </c>
      <c r="G71" s="964" t="s">
        <v>163</v>
      </c>
      <c r="H71" s="955" t="s">
        <v>143</v>
      </c>
      <c r="I71" s="964" t="s">
        <v>157</v>
      </c>
      <c r="J71" s="965" t="s">
        <v>219</v>
      </c>
      <c r="K71" s="965"/>
      <c r="L71" s="976"/>
      <c r="M71" s="1005"/>
      <c r="N71" s="955"/>
      <c r="O71" s="964" t="s">
        <v>150</v>
      </c>
      <c r="P71" s="975">
        <v>164700000</v>
      </c>
      <c r="Q71" s="976">
        <f>902798+537900</f>
        <v>1440698</v>
      </c>
      <c r="R71" s="977">
        <f>Q71/P71</f>
        <v>8.7474074074074069E-3</v>
      </c>
      <c r="S71" s="964" t="s">
        <v>220</v>
      </c>
      <c r="T71" s="976">
        <v>1279328</v>
      </c>
      <c r="U71" s="978">
        <v>0.88799179286706864</v>
      </c>
      <c r="V71" s="1007" t="s">
        <v>178</v>
      </c>
      <c r="W71" s="1008"/>
      <c r="X71" s="1009">
        <f>Q71-T71</f>
        <v>161370</v>
      </c>
      <c r="Y71" s="1008"/>
      <c r="Z71" s="1010" t="s">
        <v>221</v>
      </c>
      <c r="AA71" s="1011" t="s">
        <v>61</v>
      </c>
      <c r="AB71" s="1010" t="s">
        <v>221</v>
      </c>
      <c r="AC71" s="1011" t="s">
        <v>61</v>
      </c>
      <c r="AD71" s="1010" t="s">
        <v>221</v>
      </c>
      <c r="AE71" s="1011" t="s">
        <v>61</v>
      </c>
      <c r="AF71" s="961" t="s">
        <v>148</v>
      </c>
      <c r="AI71" s="955" t="s">
        <v>61</v>
      </c>
      <c r="AM71" s="955" t="s">
        <v>222</v>
      </c>
      <c r="AN71" s="961" t="s">
        <v>710</v>
      </c>
      <c r="AO71" s="963">
        <v>1</v>
      </c>
      <c r="AP71" s="963">
        <f>VLOOKUP(A71,'CH1 graphs'!$G$1:$H$49,2,FALSE)</f>
        <v>1</v>
      </c>
      <c r="AQ71" s="963"/>
      <c r="AR71" s="963"/>
      <c r="AS71" s="972">
        <f>T71-T70</f>
        <v>21979</v>
      </c>
      <c r="AT71" s="973">
        <f>(T71-T70)/T70</f>
        <v>1.7480429061461855E-2</v>
      </c>
      <c r="AV71" s="963"/>
    </row>
    <row r="72" spans="1:48" s="958" customFormat="1">
      <c r="A72" s="955" t="s">
        <v>200</v>
      </c>
      <c r="B72" s="955" t="s">
        <v>141</v>
      </c>
      <c r="C72" s="955">
        <v>2023</v>
      </c>
      <c r="D72" s="955">
        <v>2023</v>
      </c>
      <c r="E72" s="964" t="s">
        <v>142</v>
      </c>
      <c r="F72" s="1012" t="s">
        <v>168</v>
      </c>
      <c r="G72" s="964" t="s">
        <v>61</v>
      </c>
      <c r="H72" s="955" t="s">
        <v>143</v>
      </c>
      <c r="I72" s="964" t="s">
        <v>157</v>
      </c>
      <c r="J72" s="965" t="s">
        <v>61</v>
      </c>
      <c r="K72" s="965"/>
      <c r="L72" s="1013" t="s">
        <v>172</v>
      </c>
      <c r="M72" s="1013" t="s">
        <v>61</v>
      </c>
      <c r="N72" s="1013" t="s">
        <v>61</v>
      </c>
      <c r="O72" s="964" t="s">
        <v>165</v>
      </c>
      <c r="P72" s="1013" t="s">
        <v>61</v>
      </c>
      <c r="Q72" s="1013" t="s">
        <v>61</v>
      </c>
      <c r="R72" s="1013" t="s">
        <v>61</v>
      </c>
      <c r="S72" s="1014" t="s">
        <v>61</v>
      </c>
      <c r="T72" s="1013" t="s">
        <v>61</v>
      </c>
      <c r="U72" s="1015" t="s">
        <v>61</v>
      </c>
      <c r="V72" s="1016" t="s">
        <v>61</v>
      </c>
      <c r="W72" s="1016" t="s">
        <v>61</v>
      </c>
      <c r="X72" s="1016" t="s">
        <v>61</v>
      </c>
      <c r="Y72" s="1016" t="s">
        <v>61</v>
      </c>
      <c r="Z72" s="1017" t="s">
        <v>61</v>
      </c>
      <c r="AA72" s="1018" t="s">
        <v>61</v>
      </c>
      <c r="AB72" s="1017" t="s">
        <v>61</v>
      </c>
      <c r="AC72" s="1018" t="s">
        <v>61</v>
      </c>
      <c r="AD72" s="1017" t="s">
        <v>61</v>
      </c>
      <c r="AE72" s="1019" t="s">
        <v>61</v>
      </c>
      <c r="AF72" s="961" t="s">
        <v>61</v>
      </c>
      <c r="AG72" s="1013"/>
      <c r="AH72" s="1013"/>
      <c r="AI72" s="955" t="s">
        <v>61</v>
      </c>
      <c r="AJ72" s="1013" t="s">
        <v>61</v>
      </c>
      <c r="AL72" s="955"/>
      <c r="AM72" s="955"/>
      <c r="AO72" s="963">
        <v>1</v>
      </c>
      <c r="AP72" s="963">
        <f>VLOOKUP(A72,'CH1 graphs'!$G$1:$H$49,2,FALSE)</f>
        <v>1</v>
      </c>
      <c r="AQ72" s="963"/>
      <c r="AR72" s="981"/>
      <c r="AT72" s="981"/>
      <c r="AV72" s="981"/>
    </row>
    <row r="73" spans="1:48" s="961" customFormat="1">
      <c r="A73" s="955" t="s">
        <v>200</v>
      </c>
      <c r="B73" s="955" t="s">
        <v>141</v>
      </c>
      <c r="C73" s="955" t="s">
        <v>702</v>
      </c>
      <c r="D73" s="955">
        <v>2023</v>
      </c>
      <c r="E73" s="964" t="s">
        <v>142</v>
      </c>
      <c r="F73" s="955" t="s">
        <v>142</v>
      </c>
      <c r="G73" s="961" t="s">
        <v>168</v>
      </c>
      <c r="H73" s="961" t="s">
        <v>143</v>
      </c>
      <c r="I73" s="961" t="s">
        <v>157</v>
      </c>
      <c r="J73" s="1030" t="s">
        <v>145</v>
      </c>
      <c r="K73" s="1030" t="s">
        <v>703</v>
      </c>
      <c r="L73" s="955" t="s">
        <v>711</v>
      </c>
      <c r="M73" s="1031" t="s">
        <v>712</v>
      </c>
      <c r="N73" s="1032">
        <v>44986</v>
      </c>
      <c r="O73" s="964" t="s">
        <v>150</v>
      </c>
      <c r="P73" s="1033">
        <v>165158616</v>
      </c>
      <c r="Q73" s="1033">
        <v>38236840</v>
      </c>
      <c r="R73" s="1034">
        <v>0.23</v>
      </c>
      <c r="S73" s="961" t="s">
        <v>713</v>
      </c>
      <c r="T73" s="1033">
        <v>8906604</v>
      </c>
      <c r="U73" s="1035">
        <v>0.24</v>
      </c>
      <c r="V73" s="1033">
        <v>15786775</v>
      </c>
      <c r="W73" s="1034">
        <v>0.41</v>
      </c>
      <c r="X73" s="1033">
        <v>13543460</v>
      </c>
      <c r="Y73" s="1034">
        <v>0.35</v>
      </c>
      <c r="Z73" s="1033">
        <v>7932649</v>
      </c>
      <c r="AA73" s="1034">
        <v>0.21</v>
      </c>
      <c r="AB73" s="1033">
        <v>973955</v>
      </c>
      <c r="AC73" s="1034">
        <v>0.03</v>
      </c>
      <c r="AD73" s="961">
        <v>0</v>
      </c>
      <c r="AE73" s="1034">
        <v>0</v>
      </c>
      <c r="AF73" s="961" t="s">
        <v>161</v>
      </c>
      <c r="AG73" s="1013"/>
      <c r="AH73" s="1013"/>
      <c r="AI73" s="955"/>
      <c r="AJ73" s="1013"/>
      <c r="AL73" s="955"/>
      <c r="AM73" s="955"/>
      <c r="AO73" s="963">
        <v>1</v>
      </c>
      <c r="AP73" s="963">
        <v>1</v>
      </c>
      <c r="AQ73" s="963"/>
      <c r="AR73" s="963"/>
      <c r="AT73" s="963"/>
      <c r="AV73" s="963"/>
    </row>
    <row r="74" spans="1:48" s="1037" customFormat="1">
      <c r="A74" s="959" t="s">
        <v>200</v>
      </c>
      <c r="B74" s="959" t="s">
        <v>141</v>
      </c>
      <c r="C74" s="959" t="s">
        <v>702</v>
      </c>
      <c r="D74" s="959">
        <v>2023</v>
      </c>
      <c r="E74" s="1036" t="s">
        <v>142</v>
      </c>
      <c r="F74" s="959" t="s">
        <v>142</v>
      </c>
      <c r="G74" s="1037" t="s">
        <v>168</v>
      </c>
      <c r="H74" s="1037" t="s">
        <v>143</v>
      </c>
      <c r="I74" s="1037" t="s">
        <v>157</v>
      </c>
      <c r="J74" s="1038" t="s">
        <v>145</v>
      </c>
      <c r="K74" s="1038" t="s">
        <v>703</v>
      </c>
      <c r="L74" s="959" t="s">
        <v>711</v>
      </c>
      <c r="M74" s="1039" t="s">
        <v>712</v>
      </c>
      <c r="N74" s="1040">
        <v>44986</v>
      </c>
      <c r="O74" s="1036" t="s">
        <v>165</v>
      </c>
      <c r="P74" s="1041">
        <v>165158616</v>
      </c>
      <c r="Q74" s="1041">
        <v>38236840</v>
      </c>
      <c r="R74" s="1042">
        <v>0.23</v>
      </c>
      <c r="S74" s="1037" t="s">
        <v>714</v>
      </c>
      <c r="T74" s="1041">
        <v>11914086</v>
      </c>
      <c r="U74" s="1043">
        <v>0.31</v>
      </c>
      <c r="V74" s="1041">
        <v>13425038</v>
      </c>
      <c r="W74" s="1042">
        <v>0.35</v>
      </c>
      <c r="X74" s="1041">
        <v>12897716</v>
      </c>
      <c r="Y74" s="1042">
        <v>0.34</v>
      </c>
      <c r="Z74" s="1041">
        <v>9694196</v>
      </c>
      <c r="AA74" s="1042">
        <v>0.25</v>
      </c>
      <c r="AB74" s="1041">
        <v>2219890</v>
      </c>
      <c r="AC74" s="1042">
        <v>0.06</v>
      </c>
      <c r="AD74" s="1037">
        <v>0</v>
      </c>
      <c r="AE74" s="1042">
        <v>0</v>
      </c>
      <c r="AF74" s="1037" t="s">
        <v>161</v>
      </c>
      <c r="AG74" s="1044"/>
      <c r="AH74" s="1044"/>
      <c r="AI74" s="959"/>
      <c r="AJ74" s="1044"/>
      <c r="AL74" s="959"/>
      <c r="AM74" s="959"/>
      <c r="AO74" s="1045">
        <v>1</v>
      </c>
      <c r="AP74" s="1045">
        <v>1</v>
      </c>
      <c r="AQ74" s="1045"/>
      <c r="AR74" s="1045"/>
      <c r="AT74" s="1045"/>
      <c r="AV74" s="1045"/>
    </row>
    <row r="75" spans="1:48">
      <c r="A75" t="s">
        <v>223</v>
      </c>
      <c r="B75" t="s">
        <v>167</v>
      </c>
      <c r="C75">
        <v>2017</v>
      </c>
      <c r="D75">
        <v>2016</v>
      </c>
      <c r="E75" s="442" t="s">
        <v>168</v>
      </c>
      <c r="F75" s="52" t="s">
        <v>61</v>
      </c>
      <c r="G75" s="442" t="s">
        <v>61</v>
      </c>
      <c r="H75" s="52" t="s">
        <v>61</v>
      </c>
      <c r="I75" s="442" t="s">
        <v>169</v>
      </c>
      <c r="J75" s="940" t="s">
        <v>61</v>
      </c>
      <c r="K75" s="940"/>
      <c r="L75" s="52" t="s">
        <v>61</v>
      </c>
      <c r="M75" s="52" t="s">
        <v>61</v>
      </c>
      <c r="N75" s="52" t="s">
        <v>61</v>
      </c>
      <c r="O75" s="442" t="s">
        <v>150</v>
      </c>
      <c r="P75" s="451" t="s">
        <v>61</v>
      </c>
      <c r="Q75" s="52" t="s">
        <v>61</v>
      </c>
      <c r="R75" s="103" t="s">
        <v>61</v>
      </c>
      <c r="S75" s="442" t="s">
        <v>61</v>
      </c>
      <c r="T75" s="451" t="s">
        <v>61</v>
      </c>
      <c r="U75" s="941" t="s">
        <v>61</v>
      </c>
      <c r="V75" s="52" t="s">
        <v>61</v>
      </c>
      <c r="W75" s="52" t="s">
        <v>61</v>
      </c>
      <c r="X75" s="52" t="s">
        <v>61</v>
      </c>
      <c r="Y75" s="52" t="s">
        <v>61</v>
      </c>
      <c r="Z75" s="77" t="s">
        <v>61</v>
      </c>
      <c r="AA75" s="787" t="s">
        <v>61</v>
      </c>
      <c r="AB75" s="77" t="s">
        <v>61</v>
      </c>
      <c r="AC75" s="787" t="s">
        <v>61</v>
      </c>
      <c r="AD75" s="77" t="s">
        <v>61</v>
      </c>
      <c r="AE75" s="787" t="s">
        <v>61</v>
      </c>
      <c r="AF75" t="s">
        <v>61</v>
      </c>
      <c r="AG75" s="52"/>
      <c r="AH75" s="52"/>
      <c r="AI75" s="52" t="s">
        <v>61</v>
      </c>
      <c r="AJ75" s="52" t="s">
        <v>61</v>
      </c>
      <c r="AL75"/>
      <c r="AM75"/>
    </row>
    <row r="76" spans="1:48">
      <c r="A76" t="s">
        <v>223</v>
      </c>
      <c r="B76" t="s">
        <v>167</v>
      </c>
      <c r="C76">
        <v>2018</v>
      </c>
      <c r="D76">
        <v>2017</v>
      </c>
      <c r="E76" s="442" t="s">
        <v>168</v>
      </c>
      <c r="F76" s="52" t="s">
        <v>61</v>
      </c>
      <c r="G76" s="442" t="s">
        <v>61</v>
      </c>
      <c r="H76" s="52" t="s">
        <v>61</v>
      </c>
      <c r="I76" s="442" t="s">
        <v>169</v>
      </c>
      <c r="J76" s="940" t="s">
        <v>61</v>
      </c>
      <c r="K76" s="940"/>
      <c r="L76" s="52" t="s">
        <v>61</v>
      </c>
      <c r="M76" s="52" t="s">
        <v>61</v>
      </c>
      <c r="N76" s="52" t="s">
        <v>61</v>
      </c>
      <c r="O76" s="442" t="s">
        <v>150</v>
      </c>
      <c r="P76" s="451" t="s">
        <v>61</v>
      </c>
      <c r="Q76" s="52" t="s">
        <v>61</v>
      </c>
      <c r="R76" s="103" t="s">
        <v>61</v>
      </c>
      <c r="S76" s="442" t="s">
        <v>61</v>
      </c>
      <c r="T76" s="451" t="s">
        <v>61</v>
      </c>
      <c r="U76" s="941" t="s">
        <v>61</v>
      </c>
      <c r="V76" s="52" t="s">
        <v>61</v>
      </c>
      <c r="W76" s="52" t="s">
        <v>61</v>
      </c>
      <c r="X76" s="52" t="s">
        <v>61</v>
      </c>
      <c r="Y76" s="52" t="s">
        <v>61</v>
      </c>
      <c r="Z76" s="77" t="s">
        <v>61</v>
      </c>
      <c r="AA76" s="787" t="s">
        <v>61</v>
      </c>
      <c r="AB76" s="77" t="s">
        <v>61</v>
      </c>
      <c r="AC76" s="787" t="s">
        <v>61</v>
      </c>
      <c r="AD76" s="77" t="s">
        <v>61</v>
      </c>
      <c r="AE76" s="787" t="s">
        <v>61</v>
      </c>
      <c r="AF76" t="s">
        <v>61</v>
      </c>
      <c r="AG76" s="52"/>
      <c r="AH76" s="52"/>
      <c r="AI76" s="52" t="s">
        <v>61</v>
      </c>
      <c r="AJ76" s="52" t="s">
        <v>61</v>
      </c>
      <c r="AL76"/>
      <c r="AM76"/>
    </row>
    <row r="77" spans="1:48">
      <c r="A77" t="s">
        <v>223</v>
      </c>
      <c r="B77" t="s">
        <v>167</v>
      </c>
      <c r="C77">
        <v>2019</v>
      </c>
      <c r="D77">
        <v>2018</v>
      </c>
      <c r="E77" s="442" t="s">
        <v>168</v>
      </c>
      <c r="F77" s="52" t="s">
        <v>61</v>
      </c>
      <c r="G77" s="442" t="s">
        <v>61</v>
      </c>
      <c r="H77" s="52" t="s">
        <v>61</v>
      </c>
      <c r="I77" s="442" t="s">
        <v>169</v>
      </c>
      <c r="J77" s="940" t="s">
        <v>61</v>
      </c>
      <c r="K77" s="940"/>
      <c r="L77" s="52" t="s">
        <v>61</v>
      </c>
      <c r="M77" s="52" t="s">
        <v>61</v>
      </c>
      <c r="N77" s="52" t="s">
        <v>61</v>
      </c>
      <c r="O77" s="442" t="s">
        <v>150</v>
      </c>
      <c r="P77" s="451" t="s">
        <v>61</v>
      </c>
      <c r="Q77" s="52" t="s">
        <v>61</v>
      </c>
      <c r="R77" s="103" t="s">
        <v>61</v>
      </c>
      <c r="S77" s="442" t="s">
        <v>61</v>
      </c>
      <c r="T77" s="451" t="s">
        <v>61</v>
      </c>
      <c r="U77" s="941" t="s">
        <v>61</v>
      </c>
      <c r="V77" s="52" t="s">
        <v>61</v>
      </c>
      <c r="W77" s="52" t="s">
        <v>61</v>
      </c>
      <c r="X77" s="52" t="s">
        <v>61</v>
      </c>
      <c r="Y77" s="52" t="s">
        <v>61</v>
      </c>
      <c r="Z77" s="77" t="s">
        <v>61</v>
      </c>
      <c r="AA77" s="787" t="s">
        <v>61</v>
      </c>
      <c r="AB77" s="77" t="s">
        <v>61</v>
      </c>
      <c r="AC77" s="787" t="s">
        <v>61</v>
      </c>
      <c r="AD77" s="77" t="s">
        <v>61</v>
      </c>
      <c r="AE77" s="787" t="s">
        <v>61</v>
      </c>
      <c r="AF77" t="s">
        <v>61</v>
      </c>
      <c r="AG77" s="52"/>
      <c r="AH77" s="52"/>
      <c r="AI77" s="52" t="s">
        <v>61</v>
      </c>
      <c r="AJ77" s="52" t="s">
        <v>61</v>
      </c>
      <c r="AL77"/>
      <c r="AM77"/>
    </row>
    <row r="78" spans="1:48">
      <c r="A78" t="s">
        <v>223</v>
      </c>
      <c r="B78" t="s">
        <v>167</v>
      </c>
      <c r="C78">
        <v>2020</v>
      </c>
      <c r="D78">
        <v>2019</v>
      </c>
      <c r="E78" s="442" t="s">
        <v>168</v>
      </c>
      <c r="F78" s="52" t="s">
        <v>61</v>
      </c>
      <c r="G78" s="442" t="s">
        <v>61</v>
      </c>
      <c r="H78" s="52" t="s">
        <v>61</v>
      </c>
      <c r="I78" s="442" t="s">
        <v>169</v>
      </c>
      <c r="J78" s="940" t="s">
        <v>61</v>
      </c>
      <c r="K78" s="940"/>
      <c r="L78" s="52" t="s">
        <v>61</v>
      </c>
      <c r="M78" s="52" t="s">
        <v>61</v>
      </c>
      <c r="N78" s="52" t="s">
        <v>61</v>
      </c>
      <c r="O78" s="442" t="s">
        <v>150</v>
      </c>
      <c r="P78" s="451" t="s">
        <v>61</v>
      </c>
      <c r="Q78" s="52" t="s">
        <v>61</v>
      </c>
      <c r="R78" s="103" t="s">
        <v>61</v>
      </c>
      <c r="S78" s="442" t="s">
        <v>61</v>
      </c>
      <c r="T78" s="451" t="s">
        <v>61</v>
      </c>
      <c r="U78" s="941" t="s">
        <v>61</v>
      </c>
      <c r="V78" s="52" t="s">
        <v>61</v>
      </c>
      <c r="W78" s="52" t="s">
        <v>61</v>
      </c>
      <c r="X78" s="52" t="s">
        <v>61</v>
      </c>
      <c r="Y78" s="52" t="s">
        <v>61</v>
      </c>
      <c r="Z78" s="77" t="s">
        <v>61</v>
      </c>
      <c r="AA78" s="787" t="s">
        <v>61</v>
      </c>
      <c r="AB78" s="77" t="s">
        <v>61</v>
      </c>
      <c r="AC78" s="787" t="s">
        <v>61</v>
      </c>
      <c r="AD78" s="77" t="s">
        <v>61</v>
      </c>
      <c r="AE78" s="787" t="s">
        <v>61</v>
      </c>
      <c r="AF78" t="s">
        <v>61</v>
      </c>
      <c r="AG78" s="52"/>
      <c r="AH78" s="52"/>
      <c r="AI78" s="52" t="s">
        <v>61</v>
      </c>
      <c r="AJ78" s="52" t="s">
        <v>61</v>
      </c>
      <c r="AL78"/>
      <c r="AM78"/>
    </row>
    <row r="79" spans="1:48">
      <c r="A79" t="s">
        <v>223</v>
      </c>
      <c r="B79" t="s">
        <v>167</v>
      </c>
      <c r="C79">
        <v>2021</v>
      </c>
      <c r="D79">
        <v>2020</v>
      </c>
      <c r="E79" s="442" t="s">
        <v>168</v>
      </c>
      <c r="F79" s="52" t="s">
        <v>61</v>
      </c>
      <c r="G79" s="442" t="s">
        <v>61</v>
      </c>
      <c r="H79" s="52" t="s">
        <v>61</v>
      </c>
      <c r="I79" s="442" t="s">
        <v>169</v>
      </c>
      <c r="J79" s="940" t="s">
        <v>61</v>
      </c>
      <c r="K79" s="940"/>
      <c r="L79" s="52" t="s">
        <v>61</v>
      </c>
      <c r="M79" s="52" t="s">
        <v>61</v>
      </c>
      <c r="N79" s="52" t="s">
        <v>61</v>
      </c>
      <c r="O79" s="442" t="s">
        <v>150</v>
      </c>
      <c r="P79" s="451" t="s">
        <v>61</v>
      </c>
      <c r="Q79" s="52" t="s">
        <v>61</v>
      </c>
      <c r="R79" s="103" t="s">
        <v>61</v>
      </c>
      <c r="S79" s="442" t="s">
        <v>61</v>
      </c>
      <c r="T79" s="451" t="s">
        <v>61</v>
      </c>
      <c r="U79" s="941" t="s">
        <v>61</v>
      </c>
      <c r="V79" s="52" t="s">
        <v>61</v>
      </c>
      <c r="W79" s="52" t="s">
        <v>61</v>
      </c>
      <c r="X79" s="52" t="s">
        <v>61</v>
      </c>
      <c r="Y79" s="52" t="s">
        <v>61</v>
      </c>
      <c r="Z79" s="77" t="s">
        <v>61</v>
      </c>
      <c r="AA79" s="787" t="s">
        <v>61</v>
      </c>
      <c r="AB79" s="77" t="s">
        <v>61</v>
      </c>
      <c r="AC79" s="787" t="s">
        <v>61</v>
      </c>
      <c r="AD79" s="77" t="s">
        <v>61</v>
      </c>
      <c r="AE79" s="787" t="s">
        <v>61</v>
      </c>
      <c r="AF79" t="s">
        <v>61</v>
      </c>
      <c r="AG79" s="52"/>
      <c r="AH79" s="52"/>
      <c r="AI79" s="52" t="s">
        <v>61</v>
      </c>
      <c r="AJ79" s="52" t="s">
        <v>61</v>
      </c>
      <c r="AL79"/>
      <c r="AM79"/>
    </row>
    <row r="80" spans="1:48">
      <c r="A80" t="s">
        <v>223</v>
      </c>
      <c r="B80" t="s">
        <v>167</v>
      </c>
      <c r="C80">
        <v>2022</v>
      </c>
      <c r="D80">
        <v>2021</v>
      </c>
      <c r="E80" s="442" t="s">
        <v>168</v>
      </c>
      <c r="F80" s="52" t="s">
        <v>61</v>
      </c>
      <c r="G80" s="442" t="s">
        <v>61</v>
      </c>
      <c r="H80" s="52" t="s">
        <v>61</v>
      </c>
      <c r="I80" s="442" t="s">
        <v>169</v>
      </c>
      <c r="J80" s="940" t="s">
        <v>61</v>
      </c>
      <c r="K80" s="940"/>
      <c r="L80" s="52" t="s">
        <v>61</v>
      </c>
      <c r="M80" s="52" t="s">
        <v>61</v>
      </c>
      <c r="N80" s="52" t="s">
        <v>61</v>
      </c>
      <c r="O80" s="442" t="s">
        <v>150</v>
      </c>
      <c r="P80" s="451" t="s">
        <v>61</v>
      </c>
      <c r="Q80" s="52" t="s">
        <v>61</v>
      </c>
      <c r="R80" s="103" t="s">
        <v>61</v>
      </c>
      <c r="S80" s="442" t="s">
        <v>61</v>
      </c>
      <c r="T80" s="451" t="s">
        <v>61</v>
      </c>
      <c r="U80" s="941" t="s">
        <v>61</v>
      </c>
      <c r="V80" s="52" t="s">
        <v>61</v>
      </c>
      <c r="W80" s="52" t="s">
        <v>61</v>
      </c>
      <c r="X80" s="52" t="s">
        <v>61</v>
      </c>
      <c r="Y80" s="52" t="s">
        <v>61</v>
      </c>
      <c r="Z80" s="77" t="s">
        <v>61</v>
      </c>
      <c r="AA80" s="787" t="s">
        <v>61</v>
      </c>
      <c r="AB80" s="77" t="s">
        <v>61</v>
      </c>
      <c r="AC80" s="787" t="s">
        <v>61</v>
      </c>
      <c r="AD80" s="77" t="s">
        <v>61</v>
      </c>
      <c r="AE80" s="787" t="s">
        <v>61</v>
      </c>
      <c r="AF80" t="s">
        <v>61</v>
      </c>
      <c r="AG80" s="52"/>
      <c r="AH80" s="52"/>
      <c r="AI80" s="52" t="s">
        <v>61</v>
      </c>
      <c r="AJ80" s="52" t="s">
        <v>61</v>
      </c>
      <c r="AL80"/>
      <c r="AM80"/>
    </row>
    <row r="81" spans="1:48" s="958" customFormat="1">
      <c r="A81" s="958" t="s">
        <v>223</v>
      </c>
      <c r="B81" s="958" t="s">
        <v>167</v>
      </c>
      <c r="C81" s="958">
        <v>2023</v>
      </c>
      <c r="D81" s="958">
        <v>2022</v>
      </c>
      <c r="E81" s="991" t="s">
        <v>168</v>
      </c>
      <c r="F81" s="957" t="s">
        <v>61</v>
      </c>
      <c r="G81" s="991" t="s">
        <v>61</v>
      </c>
      <c r="H81" s="957" t="s">
        <v>61</v>
      </c>
      <c r="I81" s="991" t="s">
        <v>169</v>
      </c>
      <c r="J81" s="998" t="s">
        <v>61</v>
      </c>
      <c r="K81" s="998"/>
      <c r="L81" s="957" t="s">
        <v>61</v>
      </c>
      <c r="M81" s="957" t="s">
        <v>61</v>
      </c>
      <c r="N81" s="957" t="s">
        <v>61</v>
      </c>
      <c r="O81" s="991" t="s">
        <v>150</v>
      </c>
      <c r="P81" s="999" t="s">
        <v>61</v>
      </c>
      <c r="Q81" s="957" t="s">
        <v>61</v>
      </c>
      <c r="R81" s="1000" t="s">
        <v>61</v>
      </c>
      <c r="S81" s="991" t="s">
        <v>61</v>
      </c>
      <c r="T81" s="999" t="s">
        <v>61</v>
      </c>
      <c r="U81" s="1001" t="s">
        <v>61</v>
      </c>
      <c r="V81" s="957" t="s">
        <v>61</v>
      </c>
      <c r="W81" s="957" t="s">
        <v>61</v>
      </c>
      <c r="X81" s="957" t="s">
        <v>61</v>
      </c>
      <c r="Y81" s="957" t="s">
        <v>61</v>
      </c>
      <c r="Z81" s="1020" t="s">
        <v>61</v>
      </c>
      <c r="AA81" s="1021" t="s">
        <v>61</v>
      </c>
      <c r="AB81" s="1020" t="s">
        <v>61</v>
      </c>
      <c r="AC81" s="1021" t="s">
        <v>61</v>
      </c>
      <c r="AD81" s="1020" t="s">
        <v>61</v>
      </c>
      <c r="AE81" s="1021" t="s">
        <v>61</v>
      </c>
      <c r="AF81" s="958" t="s">
        <v>61</v>
      </c>
      <c r="AG81" s="957"/>
      <c r="AH81" s="957"/>
      <c r="AI81" s="957" t="s">
        <v>61</v>
      </c>
      <c r="AJ81" s="957" t="s">
        <v>61</v>
      </c>
      <c r="AL81" s="957"/>
      <c r="AM81" s="957"/>
      <c r="AO81" s="981"/>
      <c r="AP81" s="981"/>
      <c r="AQ81" s="981"/>
      <c r="AR81" s="981"/>
      <c r="AT81" s="981"/>
      <c r="AV81" s="981"/>
    </row>
    <row r="82" spans="1:48">
      <c r="A82" t="s">
        <v>224</v>
      </c>
      <c r="B82" t="s">
        <v>102</v>
      </c>
      <c r="C82">
        <v>2017</v>
      </c>
      <c r="D82">
        <v>2016</v>
      </c>
      <c r="E82" s="442" t="s">
        <v>168</v>
      </c>
      <c r="F82" s="52" t="s">
        <v>61</v>
      </c>
      <c r="G82" s="442" t="s">
        <v>61</v>
      </c>
      <c r="H82" s="52" t="s">
        <v>61</v>
      </c>
      <c r="I82" s="442" t="s">
        <v>169</v>
      </c>
      <c r="J82" s="940" t="s">
        <v>61</v>
      </c>
      <c r="K82" s="940"/>
      <c r="L82" s="52" t="s">
        <v>61</v>
      </c>
      <c r="M82" s="52" t="s">
        <v>61</v>
      </c>
      <c r="N82" s="52" t="s">
        <v>61</v>
      </c>
      <c r="O82" s="442" t="s">
        <v>150</v>
      </c>
      <c r="P82" s="451" t="s">
        <v>61</v>
      </c>
      <c r="Q82" s="52" t="s">
        <v>61</v>
      </c>
      <c r="R82" s="103" t="s">
        <v>61</v>
      </c>
      <c r="S82" s="442" t="s">
        <v>61</v>
      </c>
      <c r="T82" s="451" t="s">
        <v>61</v>
      </c>
      <c r="U82" s="941" t="s">
        <v>61</v>
      </c>
      <c r="V82" s="52" t="s">
        <v>61</v>
      </c>
      <c r="W82" s="52" t="s">
        <v>61</v>
      </c>
      <c r="X82" s="52" t="s">
        <v>61</v>
      </c>
      <c r="Y82" s="52" t="s">
        <v>61</v>
      </c>
      <c r="Z82" s="77" t="s">
        <v>61</v>
      </c>
      <c r="AA82" s="787" t="s">
        <v>61</v>
      </c>
      <c r="AB82" s="77" t="s">
        <v>61</v>
      </c>
      <c r="AC82" s="787" t="s">
        <v>61</v>
      </c>
      <c r="AD82" s="77" t="s">
        <v>61</v>
      </c>
      <c r="AE82" s="787" t="s">
        <v>61</v>
      </c>
      <c r="AF82" t="s">
        <v>61</v>
      </c>
      <c r="AG82" s="52"/>
      <c r="AH82" s="52"/>
      <c r="AI82" s="52" t="s">
        <v>61</v>
      </c>
      <c r="AJ82" s="52" t="s">
        <v>61</v>
      </c>
      <c r="AL82"/>
      <c r="AM82"/>
    </row>
    <row r="83" spans="1:48">
      <c r="A83" t="s">
        <v>224</v>
      </c>
      <c r="B83" t="s">
        <v>102</v>
      </c>
      <c r="C83">
        <v>2018</v>
      </c>
      <c r="D83">
        <v>2017</v>
      </c>
      <c r="E83" s="442" t="s">
        <v>168</v>
      </c>
      <c r="F83" s="52" t="s">
        <v>61</v>
      </c>
      <c r="G83" s="442" t="s">
        <v>61</v>
      </c>
      <c r="H83" s="52" t="s">
        <v>61</v>
      </c>
      <c r="I83" s="442" t="s">
        <v>169</v>
      </c>
      <c r="J83" s="940" t="s">
        <v>61</v>
      </c>
      <c r="K83" s="940"/>
      <c r="L83" s="52" t="s">
        <v>61</v>
      </c>
      <c r="M83" s="52" t="s">
        <v>61</v>
      </c>
      <c r="N83" s="52" t="s">
        <v>61</v>
      </c>
      <c r="O83" s="442" t="s">
        <v>150</v>
      </c>
      <c r="P83" s="451" t="s">
        <v>61</v>
      </c>
      <c r="Q83" s="52" t="s">
        <v>61</v>
      </c>
      <c r="R83" s="103" t="s">
        <v>61</v>
      </c>
      <c r="S83" s="442" t="s">
        <v>61</v>
      </c>
      <c r="T83" s="451" t="s">
        <v>61</v>
      </c>
      <c r="U83" s="941" t="s">
        <v>61</v>
      </c>
      <c r="V83" s="52" t="s">
        <v>61</v>
      </c>
      <c r="W83" s="52" t="s">
        <v>61</v>
      </c>
      <c r="X83" s="52" t="s">
        <v>61</v>
      </c>
      <c r="Y83" s="52" t="s">
        <v>61</v>
      </c>
      <c r="Z83" s="77" t="s">
        <v>61</v>
      </c>
      <c r="AA83" s="787" t="s">
        <v>61</v>
      </c>
      <c r="AB83" s="77" t="s">
        <v>61</v>
      </c>
      <c r="AC83" s="787" t="s">
        <v>61</v>
      </c>
      <c r="AD83" s="77" t="s">
        <v>61</v>
      </c>
      <c r="AE83" s="787" t="s">
        <v>61</v>
      </c>
      <c r="AF83" t="s">
        <v>61</v>
      </c>
      <c r="AG83" s="52"/>
      <c r="AH83" s="52"/>
      <c r="AI83" s="52" t="s">
        <v>61</v>
      </c>
      <c r="AJ83" s="52" t="s">
        <v>61</v>
      </c>
      <c r="AL83"/>
      <c r="AM83"/>
    </row>
    <row r="84" spans="1:48">
      <c r="A84" t="s">
        <v>224</v>
      </c>
      <c r="B84" t="s">
        <v>102</v>
      </c>
      <c r="C84">
        <v>2019</v>
      </c>
      <c r="D84">
        <v>2018</v>
      </c>
      <c r="E84" s="442" t="s">
        <v>168</v>
      </c>
      <c r="F84" s="52" t="s">
        <v>61</v>
      </c>
      <c r="G84" s="442" t="s">
        <v>61</v>
      </c>
      <c r="H84" s="52" t="s">
        <v>61</v>
      </c>
      <c r="I84" s="442" t="s">
        <v>169</v>
      </c>
      <c r="J84" s="940" t="s">
        <v>61</v>
      </c>
      <c r="K84" s="940"/>
      <c r="L84" s="52" t="s">
        <v>61</v>
      </c>
      <c r="M84" s="52" t="s">
        <v>61</v>
      </c>
      <c r="N84" s="52" t="s">
        <v>61</v>
      </c>
      <c r="O84" s="442" t="s">
        <v>150</v>
      </c>
      <c r="P84" s="451" t="s">
        <v>61</v>
      </c>
      <c r="Q84" s="52" t="s">
        <v>61</v>
      </c>
      <c r="R84" s="103" t="s">
        <v>61</v>
      </c>
      <c r="S84" s="442" t="s">
        <v>61</v>
      </c>
      <c r="T84" s="451" t="s">
        <v>61</v>
      </c>
      <c r="U84" s="941" t="s">
        <v>61</v>
      </c>
      <c r="V84" s="52" t="s">
        <v>61</v>
      </c>
      <c r="W84" s="52" t="s">
        <v>61</v>
      </c>
      <c r="X84" s="52" t="s">
        <v>61</v>
      </c>
      <c r="Y84" s="52" t="s">
        <v>61</v>
      </c>
      <c r="Z84" s="77" t="s">
        <v>61</v>
      </c>
      <c r="AA84" s="787" t="s">
        <v>61</v>
      </c>
      <c r="AB84" s="77" t="s">
        <v>61</v>
      </c>
      <c r="AC84" s="787" t="s">
        <v>61</v>
      </c>
      <c r="AD84" s="77" t="s">
        <v>61</v>
      </c>
      <c r="AE84" s="787" t="s">
        <v>61</v>
      </c>
      <c r="AF84" t="s">
        <v>61</v>
      </c>
      <c r="AG84" s="52"/>
      <c r="AH84" s="52"/>
      <c r="AI84" s="52" t="s">
        <v>61</v>
      </c>
      <c r="AJ84" s="52" t="s">
        <v>61</v>
      </c>
      <c r="AL84"/>
      <c r="AM84"/>
    </row>
    <row r="85" spans="1:48">
      <c r="A85" t="s">
        <v>224</v>
      </c>
      <c r="B85" t="s">
        <v>102</v>
      </c>
      <c r="C85">
        <v>2020</v>
      </c>
      <c r="D85">
        <v>2019</v>
      </c>
      <c r="E85" s="442" t="s">
        <v>168</v>
      </c>
      <c r="F85" s="52" t="s">
        <v>61</v>
      </c>
      <c r="G85" s="442" t="s">
        <v>61</v>
      </c>
      <c r="H85" s="52" t="s">
        <v>61</v>
      </c>
      <c r="I85" s="442" t="s">
        <v>169</v>
      </c>
      <c r="J85" s="940" t="s">
        <v>61</v>
      </c>
      <c r="K85" s="940"/>
      <c r="L85" s="52" t="s">
        <v>61</v>
      </c>
      <c r="M85" s="52" t="s">
        <v>61</v>
      </c>
      <c r="N85" s="52" t="s">
        <v>61</v>
      </c>
      <c r="O85" s="442" t="s">
        <v>150</v>
      </c>
      <c r="P85" s="451" t="s">
        <v>61</v>
      </c>
      <c r="Q85" s="52" t="s">
        <v>61</v>
      </c>
      <c r="R85" s="103" t="s">
        <v>61</v>
      </c>
      <c r="S85" s="442" t="s">
        <v>61</v>
      </c>
      <c r="T85" s="451" t="s">
        <v>61</v>
      </c>
      <c r="U85" s="941" t="s">
        <v>61</v>
      </c>
      <c r="V85" s="52" t="s">
        <v>61</v>
      </c>
      <c r="W85" s="52" t="s">
        <v>61</v>
      </c>
      <c r="X85" s="52" t="s">
        <v>61</v>
      </c>
      <c r="Y85" s="52" t="s">
        <v>61</v>
      </c>
      <c r="Z85" s="77" t="s">
        <v>61</v>
      </c>
      <c r="AA85" s="787" t="s">
        <v>61</v>
      </c>
      <c r="AB85" s="77" t="s">
        <v>61</v>
      </c>
      <c r="AC85" s="787" t="s">
        <v>61</v>
      </c>
      <c r="AD85" s="77" t="s">
        <v>61</v>
      </c>
      <c r="AE85" s="787" t="s">
        <v>61</v>
      </c>
      <c r="AF85" t="s">
        <v>61</v>
      </c>
      <c r="AG85" s="52"/>
      <c r="AH85" s="52"/>
      <c r="AI85" s="52" t="s">
        <v>61</v>
      </c>
      <c r="AJ85" s="52" t="s">
        <v>61</v>
      </c>
      <c r="AL85"/>
      <c r="AM85"/>
    </row>
    <row r="86" spans="1:48">
      <c r="A86" t="s">
        <v>224</v>
      </c>
      <c r="B86" t="s">
        <v>102</v>
      </c>
      <c r="C86">
        <v>2021</v>
      </c>
      <c r="D86">
        <v>2020</v>
      </c>
      <c r="E86" s="442" t="s">
        <v>168</v>
      </c>
      <c r="F86" s="52" t="s">
        <v>61</v>
      </c>
      <c r="G86" s="442" t="s">
        <v>61</v>
      </c>
      <c r="H86" s="52" t="s">
        <v>61</v>
      </c>
      <c r="I86" s="442" t="s">
        <v>169</v>
      </c>
      <c r="J86" s="940" t="s">
        <v>61</v>
      </c>
      <c r="K86" s="940"/>
      <c r="L86" s="52" t="s">
        <v>61</v>
      </c>
      <c r="M86" s="52" t="s">
        <v>61</v>
      </c>
      <c r="N86" s="52" t="s">
        <v>61</v>
      </c>
      <c r="O86" s="442" t="s">
        <v>150</v>
      </c>
      <c r="P86" s="451" t="s">
        <v>61</v>
      </c>
      <c r="Q86" s="52" t="s">
        <v>61</v>
      </c>
      <c r="R86" s="103" t="s">
        <v>61</v>
      </c>
      <c r="S86" s="442" t="s">
        <v>61</v>
      </c>
      <c r="T86" s="451" t="s">
        <v>61</v>
      </c>
      <c r="U86" s="941" t="s">
        <v>61</v>
      </c>
      <c r="V86" s="52" t="s">
        <v>61</v>
      </c>
      <c r="W86" s="52" t="s">
        <v>61</v>
      </c>
      <c r="X86" s="52" t="s">
        <v>61</v>
      </c>
      <c r="Y86" s="52" t="s">
        <v>61</v>
      </c>
      <c r="Z86" s="77" t="s">
        <v>61</v>
      </c>
      <c r="AA86" s="787" t="s">
        <v>61</v>
      </c>
      <c r="AB86" s="77" t="s">
        <v>61</v>
      </c>
      <c r="AC86" s="787" t="s">
        <v>61</v>
      </c>
      <c r="AD86" s="77" t="s">
        <v>61</v>
      </c>
      <c r="AE86" s="787" t="s">
        <v>61</v>
      </c>
      <c r="AF86" t="s">
        <v>61</v>
      </c>
      <c r="AG86" s="52"/>
      <c r="AH86" s="52"/>
      <c r="AI86" s="52" t="s">
        <v>61</v>
      </c>
      <c r="AJ86" s="52" t="s">
        <v>61</v>
      </c>
      <c r="AL86"/>
      <c r="AM86"/>
    </row>
    <row r="87" spans="1:48">
      <c r="A87" t="s">
        <v>224</v>
      </c>
      <c r="B87" t="s">
        <v>102</v>
      </c>
      <c r="C87">
        <v>2022</v>
      </c>
      <c r="D87">
        <v>2021</v>
      </c>
      <c r="E87" s="442" t="s">
        <v>168</v>
      </c>
      <c r="F87" s="52" t="s">
        <v>61</v>
      </c>
      <c r="G87" s="442" t="s">
        <v>61</v>
      </c>
      <c r="H87" s="52" t="s">
        <v>61</v>
      </c>
      <c r="I87" s="442" t="s">
        <v>169</v>
      </c>
      <c r="J87" s="940" t="s">
        <v>61</v>
      </c>
      <c r="K87" s="940"/>
      <c r="L87" s="52" t="s">
        <v>61</v>
      </c>
      <c r="M87" s="52" t="s">
        <v>61</v>
      </c>
      <c r="N87" s="52" t="s">
        <v>61</v>
      </c>
      <c r="O87" s="442" t="s">
        <v>150</v>
      </c>
      <c r="P87" s="451" t="s">
        <v>61</v>
      </c>
      <c r="Q87" s="52" t="s">
        <v>61</v>
      </c>
      <c r="R87" s="103" t="s">
        <v>61</v>
      </c>
      <c r="S87" s="442" t="s">
        <v>61</v>
      </c>
      <c r="T87" s="451" t="s">
        <v>61</v>
      </c>
      <c r="U87" s="941" t="s">
        <v>61</v>
      </c>
      <c r="V87" s="52" t="s">
        <v>61</v>
      </c>
      <c r="W87" s="52" t="s">
        <v>61</v>
      </c>
      <c r="X87" s="52" t="s">
        <v>61</v>
      </c>
      <c r="Y87" s="52" t="s">
        <v>61</v>
      </c>
      <c r="Z87" s="77" t="s">
        <v>61</v>
      </c>
      <c r="AA87" s="787" t="s">
        <v>61</v>
      </c>
      <c r="AB87" s="77" t="s">
        <v>61</v>
      </c>
      <c r="AC87" s="787" t="s">
        <v>61</v>
      </c>
      <c r="AD87" s="77" t="s">
        <v>61</v>
      </c>
      <c r="AE87" s="787" t="s">
        <v>61</v>
      </c>
      <c r="AF87" t="s">
        <v>61</v>
      </c>
      <c r="AG87" s="52"/>
      <c r="AH87" s="52"/>
      <c r="AI87" s="52" t="s">
        <v>61</v>
      </c>
      <c r="AJ87" s="52" t="s">
        <v>61</v>
      </c>
      <c r="AL87"/>
      <c r="AM87"/>
    </row>
    <row r="88" spans="1:48" s="958" customFormat="1">
      <c r="A88" s="958" t="s">
        <v>224</v>
      </c>
      <c r="B88" s="958" t="s">
        <v>102</v>
      </c>
      <c r="C88" s="958">
        <v>2023</v>
      </c>
      <c r="D88" s="958">
        <v>2022</v>
      </c>
      <c r="E88" s="991" t="s">
        <v>168</v>
      </c>
      <c r="F88" s="957" t="s">
        <v>61</v>
      </c>
      <c r="G88" s="991" t="s">
        <v>61</v>
      </c>
      <c r="H88" s="957" t="s">
        <v>61</v>
      </c>
      <c r="I88" s="991" t="s">
        <v>169</v>
      </c>
      <c r="J88" s="998" t="s">
        <v>61</v>
      </c>
      <c r="K88" s="998"/>
      <c r="L88" s="957" t="s">
        <v>61</v>
      </c>
      <c r="M88" s="957" t="s">
        <v>61</v>
      </c>
      <c r="N88" s="957" t="s">
        <v>61</v>
      </c>
      <c r="O88" s="991" t="s">
        <v>150</v>
      </c>
      <c r="P88" s="999" t="s">
        <v>61</v>
      </c>
      <c r="Q88" s="957" t="s">
        <v>61</v>
      </c>
      <c r="R88" s="1000" t="s">
        <v>61</v>
      </c>
      <c r="S88" s="991" t="s">
        <v>61</v>
      </c>
      <c r="T88" s="999" t="s">
        <v>61</v>
      </c>
      <c r="U88" s="1001" t="s">
        <v>61</v>
      </c>
      <c r="V88" s="957" t="s">
        <v>61</v>
      </c>
      <c r="W88" s="957" t="s">
        <v>61</v>
      </c>
      <c r="X88" s="957" t="s">
        <v>61</v>
      </c>
      <c r="Y88" s="957" t="s">
        <v>61</v>
      </c>
      <c r="Z88" s="1020" t="s">
        <v>61</v>
      </c>
      <c r="AA88" s="1021" t="s">
        <v>61</v>
      </c>
      <c r="AB88" s="1020" t="s">
        <v>61</v>
      </c>
      <c r="AC88" s="1021" t="s">
        <v>61</v>
      </c>
      <c r="AD88" s="1020" t="s">
        <v>61</v>
      </c>
      <c r="AE88" s="1021" t="s">
        <v>61</v>
      </c>
      <c r="AF88" s="958" t="s">
        <v>61</v>
      </c>
      <c r="AG88" s="957"/>
      <c r="AH88" s="957"/>
      <c r="AI88" s="957" t="s">
        <v>61</v>
      </c>
      <c r="AJ88" s="957" t="s">
        <v>61</v>
      </c>
      <c r="AL88" s="957"/>
      <c r="AM88" s="957"/>
      <c r="AO88" s="981"/>
      <c r="AP88" s="981"/>
      <c r="AQ88" s="981"/>
      <c r="AR88" s="981"/>
      <c r="AT88" s="981"/>
      <c r="AV88" s="981"/>
    </row>
    <row r="89" spans="1:48">
      <c r="A89" s="52" t="s">
        <v>117</v>
      </c>
      <c r="B89" s="52" t="s">
        <v>116</v>
      </c>
      <c r="C89" s="902">
        <v>2017</v>
      </c>
      <c r="D89" s="52">
        <v>2016</v>
      </c>
      <c r="E89" s="442" t="s">
        <v>168</v>
      </c>
      <c r="F89" s="52" t="s">
        <v>61</v>
      </c>
      <c r="G89" s="442" t="s">
        <v>61</v>
      </c>
      <c r="H89" s="52" t="s">
        <v>61</v>
      </c>
      <c r="I89" s="442" t="s">
        <v>169</v>
      </c>
      <c r="J89" s="940" t="s">
        <v>61</v>
      </c>
      <c r="K89" s="940"/>
      <c r="L89" s="52" t="s">
        <v>61</v>
      </c>
      <c r="M89" s="52" t="s">
        <v>61</v>
      </c>
      <c r="N89" s="52" t="s">
        <v>61</v>
      </c>
      <c r="O89" s="442" t="s">
        <v>150</v>
      </c>
      <c r="P89" s="451" t="s">
        <v>61</v>
      </c>
      <c r="Q89" s="52" t="s">
        <v>61</v>
      </c>
      <c r="R89" s="103" t="s">
        <v>61</v>
      </c>
      <c r="S89" s="442" t="s">
        <v>61</v>
      </c>
      <c r="T89" s="451" t="s">
        <v>61</v>
      </c>
      <c r="U89" s="941" t="s">
        <v>61</v>
      </c>
      <c r="V89" s="52" t="s">
        <v>61</v>
      </c>
      <c r="W89" s="52" t="s">
        <v>61</v>
      </c>
      <c r="X89" s="52" t="s">
        <v>61</v>
      </c>
      <c r="Y89" s="52" t="s">
        <v>61</v>
      </c>
      <c r="Z89" s="77" t="s">
        <v>61</v>
      </c>
      <c r="AA89" s="787" t="s">
        <v>61</v>
      </c>
      <c r="AB89" s="77" t="s">
        <v>61</v>
      </c>
      <c r="AC89" s="787" t="s">
        <v>61</v>
      </c>
      <c r="AD89" s="77" t="s">
        <v>61</v>
      </c>
      <c r="AE89" s="787" t="s">
        <v>61</v>
      </c>
      <c r="AF89" t="s">
        <v>61</v>
      </c>
      <c r="AG89" s="52"/>
      <c r="AH89" s="52"/>
      <c r="AI89" s="52" t="s">
        <v>61</v>
      </c>
      <c r="AJ89" s="52" t="s">
        <v>61</v>
      </c>
      <c r="AL89" s="52"/>
      <c r="AM89" s="52"/>
    </row>
    <row r="90" spans="1:48">
      <c r="A90" s="52" t="s">
        <v>117</v>
      </c>
      <c r="B90" s="52" t="s">
        <v>116</v>
      </c>
      <c r="C90" s="52">
        <v>2018</v>
      </c>
      <c r="D90" s="52">
        <v>2017</v>
      </c>
      <c r="E90" s="442" t="s">
        <v>168</v>
      </c>
      <c r="F90" s="52" t="s">
        <v>61</v>
      </c>
      <c r="G90" s="442" t="s">
        <v>61</v>
      </c>
      <c r="H90" s="52" t="s">
        <v>61</v>
      </c>
      <c r="I90" s="442" t="s">
        <v>169</v>
      </c>
      <c r="J90" s="940" t="s">
        <v>61</v>
      </c>
      <c r="K90" s="940"/>
      <c r="L90" s="52" t="s">
        <v>61</v>
      </c>
      <c r="M90" s="52" t="s">
        <v>61</v>
      </c>
      <c r="N90" s="52" t="s">
        <v>61</v>
      </c>
      <c r="O90" s="442" t="s">
        <v>150</v>
      </c>
      <c r="P90" s="451" t="s">
        <v>61</v>
      </c>
      <c r="Q90" s="52" t="s">
        <v>61</v>
      </c>
      <c r="R90" s="103" t="s">
        <v>61</v>
      </c>
      <c r="S90" s="442" t="s">
        <v>61</v>
      </c>
      <c r="T90" s="451" t="s">
        <v>61</v>
      </c>
      <c r="U90" s="941" t="s">
        <v>61</v>
      </c>
      <c r="V90" s="52" t="s">
        <v>61</v>
      </c>
      <c r="W90" s="52" t="s">
        <v>61</v>
      </c>
      <c r="X90" s="52" t="s">
        <v>61</v>
      </c>
      <c r="Y90" s="52" t="s">
        <v>61</v>
      </c>
      <c r="Z90" s="77" t="s">
        <v>61</v>
      </c>
      <c r="AA90" s="787" t="s">
        <v>61</v>
      </c>
      <c r="AB90" s="77" t="s">
        <v>61</v>
      </c>
      <c r="AC90" s="787" t="s">
        <v>61</v>
      </c>
      <c r="AD90" s="77" t="s">
        <v>61</v>
      </c>
      <c r="AE90" s="787" t="s">
        <v>61</v>
      </c>
      <c r="AF90" t="s">
        <v>61</v>
      </c>
      <c r="AG90" s="52"/>
      <c r="AH90" s="52"/>
      <c r="AI90" s="52" t="s">
        <v>61</v>
      </c>
      <c r="AJ90" s="52" t="s">
        <v>61</v>
      </c>
      <c r="AL90" s="52"/>
      <c r="AM90" s="52"/>
    </row>
    <row r="91" spans="1:48">
      <c r="A91" s="52" t="s">
        <v>117</v>
      </c>
      <c r="B91" s="52" t="s">
        <v>116</v>
      </c>
      <c r="C91" s="52">
        <v>2019</v>
      </c>
      <c r="D91" s="52">
        <v>2018</v>
      </c>
      <c r="E91" s="442" t="s">
        <v>168</v>
      </c>
      <c r="F91" s="52" t="s">
        <v>61</v>
      </c>
      <c r="G91" s="442" t="s">
        <v>61</v>
      </c>
      <c r="H91" s="52" t="s">
        <v>61</v>
      </c>
      <c r="I91" s="442" t="s">
        <v>169</v>
      </c>
      <c r="J91" s="940" t="s">
        <v>61</v>
      </c>
      <c r="K91" s="940"/>
      <c r="L91" s="52" t="s">
        <v>61</v>
      </c>
      <c r="M91" s="52" t="s">
        <v>61</v>
      </c>
      <c r="N91" s="52" t="s">
        <v>61</v>
      </c>
      <c r="O91" s="442" t="s">
        <v>150</v>
      </c>
      <c r="P91" s="451" t="s">
        <v>61</v>
      </c>
      <c r="Q91" s="52" t="s">
        <v>61</v>
      </c>
      <c r="R91" s="103" t="s">
        <v>61</v>
      </c>
      <c r="S91" s="442" t="s">
        <v>61</v>
      </c>
      <c r="T91" s="451" t="s">
        <v>61</v>
      </c>
      <c r="U91" s="941" t="s">
        <v>61</v>
      </c>
      <c r="V91" s="52" t="s">
        <v>61</v>
      </c>
      <c r="W91" s="52" t="s">
        <v>61</v>
      </c>
      <c r="X91" s="52" t="s">
        <v>61</v>
      </c>
      <c r="Y91" s="52" t="s">
        <v>61</v>
      </c>
      <c r="Z91" s="77" t="s">
        <v>61</v>
      </c>
      <c r="AA91" s="787" t="s">
        <v>61</v>
      </c>
      <c r="AB91" s="77" t="s">
        <v>61</v>
      </c>
      <c r="AC91" s="787" t="s">
        <v>61</v>
      </c>
      <c r="AD91" s="77" t="s">
        <v>61</v>
      </c>
      <c r="AE91" s="787" t="s">
        <v>61</v>
      </c>
      <c r="AF91" t="s">
        <v>61</v>
      </c>
      <c r="AG91" s="52"/>
      <c r="AH91" s="52"/>
      <c r="AI91" s="52" t="s">
        <v>61</v>
      </c>
      <c r="AJ91" s="52" t="s">
        <v>61</v>
      </c>
      <c r="AL91" s="52"/>
      <c r="AM91" s="52"/>
    </row>
    <row r="92" spans="1:48">
      <c r="A92" s="52" t="s">
        <v>117</v>
      </c>
      <c r="B92" s="52" t="s">
        <v>116</v>
      </c>
      <c r="C92" s="52">
        <v>2020</v>
      </c>
      <c r="D92" s="52">
        <v>2019</v>
      </c>
      <c r="E92" s="442" t="s">
        <v>168</v>
      </c>
      <c r="F92" s="52" t="s">
        <v>61</v>
      </c>
      <c r="G92" s="442" t="s">
        <v>61</v>
      </c>
      <c r="H92" s="52" t="s">
        <v>61</v>
      </c>
      <c r="I92" s="442" t="s">
        <v>169</v>
      </c>
      <c r="J92" s="940" t="s">
        <v>61</v>
      </c>
      <c r="K92" s="940"/>
      <c r="L92" s="52" t="s">
        <v>61</v>
      </c>
      <c r="M92" s="52" t="s">
        <v>61</v>
      </c>
      <c r="N92" s="52" t="s">
        <v>61</v>
      </c>
      <c r="O92" s="442" t="s">
        <v>150</v>
      </c>
      <c r="P92" s="451" t="s">
        <v>61</v>
      </c>
      <c r="Q92" s="52" t="s">
        <v>61</v>
      </c>
      <c r="R92" s="103" t="s">
        <v>61</v>
      </c>
      <c r="S92" s="442" t="s">
        <v>61</v>
      </c>
      <c r="T92" s="451" t="s">
        <v>61</v>
      </c>
      <c r="U92" s="941" t="s">
        <v>61</v>
      </c>
      <c r="V92" s="52" t="s">
        <v>61</v>
      </c>
      <c r="W92" s="52" t="s">
        <v>61</v>
      </c>
      <c r="X92" s="52" t="s">
        <v>61</v>
      </c>
      <c r="Y92" s="52" t="s">
        <v>61</v>
      </c>
      <c r="Z92" s="77" t="s">
        <v>61</v>
      </c>
      <c r="AA92" s="787" t="s">
        <v>61</v>
      </c>
      <c r="AB92" s="77" t="s">
        <v>61</v>
      </c>
      <c r="AC92" s="787" t="s">
        <v>61</v>
      </c>
      <c r="AD92" s="77" t="s">
        <v>61</v>
      </c>
      <c r="AE92" s="787" t="s">
        <v>61</v>
      </c>
      <c r="AF92" t="s">
        <v>61</v>
      </c>
      <c r="AG92" s="52"/>
      <c r="AH92" s="52"/>
      <c r="AI92" s="52" t="s">
        <v>61</v>
      </c>
      <c r="AJ92" s="52" t="s">
        <v>61</v>
      </c>
      <c r="AL92" s="52"/>
      <c r="AM92" s="52"/>
    </row>
    <row r="93" spans="1:48">
      <c r="A93" s="52" t="s">
        <v>117</v>
      </c>
      <c r="B93" s="52" t="s">
        <v>116</v>
      </c>
      <c r="C93" s="52">
        <v>2021</v>
      </c>
      <c r="D93" s="52">
        <v>2020</v>
      </c>
      <c r="E93" s="442" t="s">
        <v>168</v>
      </c>
      <c r="F93" s="52" t="s">
        <v>61</v>
      </c>
      <c r="G93" s="442" t="s">
        <v>61</v>
      </c>
      <c r="H93" s="52" t="s">
        <v>61</v>
      </c>
      <c r="I93" s="442" t="s">
        <v>169</v>
      </c>
      <c r="J93" s="940" t="s">
        <v>61</v>
      </c>
      <c r="K93" s="940"/>
      <c r="L93" s="52" t="s">
        <v>61</v>
      </c>
      <c r="M93" s="52" t="s">
        <v>61</v>
      </c>
      <c r="N93" s="52" t="s">
        <v>61</v>
      </c>
      <c r="O93" s="442" t="s">
        <v>150</v>
      </c>
      <c r="P93" s="451" t="s">
        <v>61</v>
      </c>
      <c r="Q93" s="52" t="s">
        <v>61</v>
      </c>
      <c r="R93" s="103" t="s">
        <v>61</v>
      </c>
      <c r="S93" s="442" t="s">
        <v>61</v>
      </c>
      <c r="T93" s="451" t="s">
        <v>61</v>
      </c>
      <c r="U93" s="941" t="s">
        <v>61</v>
      </c>
      <c r="V93" s="52" t="s">
        <v>61</v>
      </c>
      <c r="W93" s="52" t="s">
        <v>61</v>
      </c>
      <c r="X93" s="52" t="s">
        <v>61</v>
      </c>
      <c r="Y93" s="52" t="s">
        <v>61</v>
      </c>
      <c r="Z93" s="77" t="s">
        <v>61</v>
      </c>
      <c r="AA93" s="787" t="s">
        <v>61</v>
      </c>
      <c r="AB93" s="77" t="s">
        <v>61</v>
      </c>
      <c r="AC93" s="787" t="s">
        <v>61</v>
      </c>
      <c r="AD93" s="77" t="s">
        <v>61</v>
      </c>
      <c r="AE93" s="787" t="s">
        <v>61</v>
      </c>
      <c r="AF93" t="s">
        <v>61</v>
      </c>
      <c r="AG93" s="52"/>
      <c r="AH93" s="52"/>
      <c r="AI93" s="52" t="s">
        <v>61</v>
      </c>
      <c r="AJ93" s="52" t="s">
        <v>61</v>
      </c>
      <c r="AL93" s="52"/>
      <c r="AM93" s="52"/>
    </row>
    <row r="94" spans="1:48">
      <c r="A94" s="52" t="s">
        <v>117</v>
      </c>
      <c r="B94" s="52" t="s">
        <v>116</v>
      </c>
      <c r="C94" s="52">
        <v>2022</v>
      </c>
      <c r="D94" s="52">
        <v>2021</v>
      </c>
      <c r="E94" s="442" t="s">
        <v>142</v>
      </c>
      <c r="F94" s="52" t="s">
        <v>142</v>
      </c>
      <c r="G94" s="442" t="s">
        <v>168</v>
      </c>
      <c r="H94" s="52" t="s">
        <v>174</v>
      </c>
      <c r="I94" s="442" t="s">
        <v>225</v>
      </c>
      <c r="J94" s="940" t="s">
        <v>226</v>
      </c>
      <c r="K94" s="940"/>
      <c r="L94" s="52"/>
      <c r="M94" s="52"/>
      <c r="N94" s="158">
        <v>44256</v>
      </c>
      <c r="O94" s="442" t="s">
        <v>150</v>
      </c>
      <c r="P94" s="73">
        <v>12500000</v>
      </c>
      <c r="Q94" s="73">
        <v>9003837</v>
      </c>
      <c r="R94" s="61">
        <v>0.72030696000000005</v>
      </c>
      <c r="S94" s="684" t="s">
        <v>227</v>
      </c>
      <c r="T94" s="73">
        <v>281638</v>
      </c>
      <c r="U94" s="939">
        <v>3.1279775500156211E-2</v>
      </c>
      <c r="V94" s="73">
        <v>7285824</v>
      </c>
      <c r="W94" s="64">
        <v>0.80919101489731549</v>
      </c>
      <c r="X94" s="73">
        <v>1436375</v>
      </c>
      <c r="Y94" s="64">
        <v>0.15952920960252834</v>
      </c>
      <c r="Z94" s="77">
        <v>281638</v>
      </c>
      <c r="AA94" s="787">
        <v>3.1279775500156211E-2</v>
      </c>
      <c r="AB94" s="77">
        <v>0</v>
      </c>
      <c r="AC94" s="787">
        <v>0</v>
      </c>
      <c r="AD94" s="77">
        <v>0</v>
      </c>
      <c r="AE94" s="787">
        <v>0</v>
      </c>
      <c r="AF94" t="s">
        <v>161</v>
      </c>
      <c r="AG94" s="52"/>
      <c r="AH94" s="52"/>
      <c r="AI94" s="52" t="s">
        <v>228</v>
      </c>
      <c r="AJ94" s="52"/>
      <c r="AL94" s="52"/>
      <c r="AM94" s="52"/>
    </row>
    <row r="95" spans="1:48" s="958" customFormat="1">
      <c r="A95" s="958" t="s">
        <v>117</v>
      </c>
      <c r="B95" s="957" t="s">
        <v>116</v>
      </c>
      <c r="C95" s="958">
        <v>2023</v>
      </c>
      <c r="D95" s="958">
        <v>2022</v>
      </c>
      <c r="E95" s="991" t="s">
        <v>168</v>
      </c>
      <c r="F95" s="957" t="s">
        <v>61</v>
      </c>
      <c r="G95" s="991" t="s">
        <v>61</v>
      </c>
      <c r="H95" s="957" t="s">
        <v>61</v>
      </c>
      <c r="I95" s="991" t="s">
        <v>169</v>
      </c>
      <c r="J95" s="998" t="s">
        <v>61</v>
      </c>
      <c r="K95" s="998"/>
      <c r="L95" s="957" t="s">
        <v>61</v>
      </c>
      <c r="M95" s="957" t="s">
        <v>61</v>
      </c>
      <c r="N95" s="957" t="s">
        <v>61</v>
      </c>
      <c r="O95" s="991" t="s">
        <v>150</v>
      </c>
      <c r="P95" s="999" t="s">
        <v>61</v>
      </c>
      <c r="Q95" s="957" t="s">
        <v>61</v>
      </c>
      <c r="R95" s="1000" t="s">
        <v>61</v>
      </c>
      <c r="S95" s="991" t="s">
        <v>61</v>
      </c>
      <c r="T95" s="999" t="s">
        <v>61</v>
      </c>
      <c r="U95" s="1001" t="s">
        <v>61</v>
      </c>
      <c r="V95" s="957" t="s">
        <v>61</v>
      </c>
      <c r="W95" s="957" t="s">
        <v>61</v>
      </c>
      <c r="X95" s="957" t="s">
        <v>61</v>
      </c>
      <c r="Y95" s="957" t="s">
        <v>61</v>
      </c>
      <c r="Z95" s="1020" t="s">
        <v>61</v>
      </c>
      <c r="AA95" s="1021" t="s">
        <v>61</v>
      </c>
      <c r="AB95" s="1020" t="s">
        <v>61</v>
      </c>
      <c r="AC95" s="1021" t="s">
        <v>61</v>
      </c>
      <c r="AD95" s="1020" t="s">
        <v>61</v>
      </c>
      <c r="AE95" s="1021" t="s">
        <v>61</v>
      </c>
      <c r="AF95" s="958" t="s">
        <v>61</v>
      </c>
      <c r="AG95" s="957"/>
      <c r="AH95" s="957"/>
      <c r="AI95" s="957" t="s">
        <v>61</v>
      </c>
      <c r="AJ95" s="957" t="s">
        <v>61</v>
      </c>
      <c r="AL95" s="957"/>
      <c r="AM95" s="957"/>
      <c r="AO95" s="981"/>
      <c r="AP95" s="981"/>
      <c r="AQ95" s="981"/>
      <c r="AR95" s="981"/>
      <c r="AT95" s="981"/>
      <c r="AV95" s="981"/>
    </row>
    <row r="96" spans="1:48">
      <c r="A96" t="s">
        <v>229</v>
      </c>
      <c r="B96" t="s">
        <v>141</v>
      </c>
      <c r="C96">
        <v>2017</v>
      </c>
      <c r="D96">
        <v>2016</v>
      </c>
      <c r="E96" s="442" t="s">
        <v>168</v>
      </c>
      <c r="F96" s="52" t="s">
        <v>61</v>
      </c>
      <c r="G96" s="442" t="s">
        <v>61</v>
      </c>
      <c r="H96" s="52" t="s">
        <v>61</v>
      </c>
      <c r="I96" s="442" t="s">
        <v>169</v>
      </c>
      <c r="J96" s="940" t="s">
        <v>61</v>
      </c>
      <c r="K96" s="940"/>
      <c r="L96" s="52" t="s">
        <v>61</v>
      </c>
      <c r="M96" s="52" t="s">
        <v>61</v>
      </c>
      <c r="N96" s="52" t="s">
        <v>61</v>
      </c>
      <c r="O96" s="442" t="s">
        <v>150</v>
      </c>
      <c r="P96" s="451" t="s">
        <v>61</v>
      </c>
      <c r="Q96" s="52" t="s">
        <v>61</v>
      </c>
      <c r="R96" s="103" t="s">
        <v>61</v>
      </c>
      <c r="S96" s="442" t="s">
        <v>61</v>
      </c>
      <c r="T96" s="451" t="s">
        <v>61</v>
      </c>
      <c r="U96" s="941" t="s">
        <v>61</v>
      </c>
      <c r="V96" s="52" t="s">
        <v>61</v>
      </c>
      <c r="W96" s="52" t="s">
        <v>61</v>
      </c>
      <c r="X96" s="52" t="s">
        <v>61</v>
      </c>
      <c r="Y96" s="52" t="s">
        <v>61</v>
      </c>
      <c r="Z96" s="77" t="s">
        <v>61</v>
      </c>
      <c r="AA96" s="787" t="s">
        <v>61</v>
      </c>
      <c r="AB96" s="77" t="s">
        <v>61</v>
      </c>
      <c r="AC96" s="787" t="s">
        <v>61</v>
      </c>
      <c r="AD96" s="77" t="s">
        <v>61</v>
      </c>
      <c r="AE96" s="787" t="s">
        <v>61</v>
      </c>
      <c r="AF96" t="s">
        <v>61</v>
      </c>
      <c r="AG96" s="52"/>
      <c r="AH96" s="52"/>
      <c r="AI96" s="52" t="s">
        <v>61</v>
      </c>
      <c r="AJ96" s="52" t="s">
        <v>61</v>
      </c>
      <c r="AL96"/>
      <c r="AM96"/>
    </row>
    <row r="97" spans="1:48">
      <c r="A97" t="s">
        <v>229</v>
      </c>
      <c r="B97" t="s">
        <v>141</v>
      </c>
      <c r="C97">
        <v>2018</v>
      </c>
      <c r="D97">
        <v>2017</v>
      </c>
      <c r="E97" s="442" t="s">
        <v>168</v>
      </c>
      <c r="F97" s="52" t="s">
        <v>61</v>
      </c>
      <c r="G97" s="442" t="s">
        <v>61</v>
      </c>
      <c r="H97" s="52" t="s">
        <v>61</v>
      </c>
      <c r="I97" s="442" t="s">
        <v>169</v>
      </c>
      <c r="J97" s="940" t="s">
        <v>61</v>
      </c>
      <c r="K97" s="940"/>
      <c r="L97" s="52" t="s">
        <v>61</v>
      </c>
      <c r="M97" s="52" t="s">
        <v>61</v>
      </c>
      <c r="N97" s="52" t="s">
        <v>61</v>
      </c>
      <c r="O97" s="442" t="s">
        <v>150</v>
      </c>
      <c r="P97" s="451" t="s">
        <v>61</v>
      </c>
      <c r="Q97" s="52" t="s">
        <v>61</v>
      </c>
      <c r="R97" s="103" t="s">
        <v>61</v>
      </c>
      <c r="S97" s="442" t="s">
        <v>61</v>
      </c>
      <c r="T97" s="451" t="s">
        <v>61</v>
      </c>
      <c r="U97" s="941" t="s">
        <v>61</v>
      </c>
      <c r="V97" s="52" t="s">
        <v>61</v>
      </c>
      <c r="W97" s="52" t="s">
        <v>61</v>
      </c>
      <c r="X97" s="52" t="s">
        <v>61</v>
      </c>
      <c r="Y97" s="52" t="s">
        <v>61</v>
      </c>
      <c r="Z97" s="77" t="s">
        <v>61</v>
      </c>
      <c r="AA97" s="787" t="s">
        <v>61</v>
      </c>
      <c r="AB97" s="77" t="s">
        <v>61</v>
      </c>
      <c r="AC97" s="787" t="s">
        <v>61</v>
      </c>
      <c r="AD97" s="77" t="s">
        <v>61</v>
      </c>
      <c r="AE97" s="787" t="s">
        <v>61</v>
      </c>
      <c r="AF97" t="s">
        <v>61</v>
      </c>
      <c r="AG97" s="52"/>
      <c r="AH97" s="52"/>
      <c r="AI97" s="52" t="s">
        <v>61</v>
      </c>
      <c r="AJ97" s="52" t="s">
        <v>61</v>
      </c>
      <c r="AL97"/>
      <c r="AM97"/>
    </row>
    <row r="98" spans="1:48">
      <c r="A98" t="s">
        <v>229</v>
      </c>
      <c r="B98" t="s">
        <v>141</v>
      </c>
      <c r="C98">
        <v>2019</v>
      </c>
      <c r="D98">
        <v>2018</v>
      </c>
      <c r="E98" s="442" t="s">
        <v>168</v>
      </c>
      <c r="F98" s="52" t="s">
        <v>61</v>
      </c>
      <c r="G98" s="442" t="s">
        <v>61</v>
      </c>
      <c r="H98" s="52" t="s">
        <v>61</v>
      </c>
      <c r="I98" s="442" t="s">
        <v>169</v>
      </c>
      <c r="J98" s="940" t="s">
        <v>61</v>
      </c>
      <c r="K98" s="940"/>
      <c r="L98" s="52" t="s">
        <v>61</v>
      </c>
      <c r="M98" s="52" t="s">
        <v>61</v>
      </c>
      <c r="N98" s="52" t="s">
        <v>61</v>
      </c>
      <c r="O98" s="442" t="s">
        <v>150</v>
      </c>
      <c r="P98" s="451" t="s">
        <v>61</v>
      </c>
      <c r="Q98" s="52" t="s">
        <v>61</v>
      </c>
      <c r="R98" s="103" t="s">
        <v>61</v>
      </c>
      <c r="S98" s="442" t="s">
        <v>61</v>
      </c>
      <c r="T98" s="451" t="s">
        <v>61</v>
      </c>
      <c r="U98" s="941" t="s">
        <v>61</v>
      </c>
      <c r="V98" s="52" t="s">
        <v>61</v>
      </c>
      <c r="W98" s="52" t="s">
        <v>61</v>
      </c>
      <c r="X98" s="52" t="s">
        <v>61</v>
      </c>
      <c r="Y98" s="52" t="s">
        <v>61</v>
      </c>
      <c r="Z98" s="77" t="s">
        <v>61</v>
      </c>
      <c r="AA98" s="787" t="s">
        <v>61</v>
      </c>
      <c r="AB98" s="77" t="s">
        <v>61</v>
      </c>
      <c r="AC98" s="787" t="s">
        <v>61</v>
      </c>
      <c r="AD98" s="77" t="s">
        <v>61</v>
      </c>
      <c r="AE98" s="787" t="s">
        <v>61</v>
      </c>
      <c r="AF98" t="s">
        <v>61</v>
      </c>
      <c r="AG98" s="52"/>
      <c r="AH98" s="52"/>
      <c r="AI98" s="52" t="s">
        <v>61</v>
      </c>
      <c r="AJ98" s="52" t="s">
        <v>61</v>
      </c>
      <c r="AL98"/>
      <c r="AM98"/>
    </row>
    <row r="99" spans="1:48">
      <c r="A99" t="s">
        <v>229</v>
      </c>
      <c r="B99" t="s">
        <v>141</v>
      </c>
      <c r="C99">
        <v>2020</v>
      </c>
      <c r="D99">
        <v>2019</v>
      </c>
      <c r="E99" s="442" t="s">
        <v>168</v>
      </c>
      <c r="F99" s="52" t="s">
        <v>61</v>
      </c>
      <c r="G99" s="442" t="s">
        <v>61</v>
      </c>
      <c r="H99" s="52" t="s">
        <v>61</v>
      </c>
      <c r="I99" s="442" t="s">
        <v>169</v>
      </c>
      <c r="J99" s="940" t="s">
        <v>61</v>
      </c>
      <c r="K99" s="940"/>
      <c r="L99" s="52" t="s">
        <v>61</v>
      </c>
      <c r="M99" s="52" t="s">
        <v>61</v>
      </c>
      <c r="N99" s="52" t="s">
        <v>61</v>
      </c>
      <c r="O99" s="442" t="s">
        <v>150</v>
      </c>
      <c r="P99" s="451" t="s">
        <v>61</v>
      </c>
      <c r="Q99" s="52" t="s">
        <v>61</v>
      </c>
      <c r="R99" s="103" t="s">
        <v>61</v>
      </c>
      <c r="S99" s="442" t="s">
        <v>61</v>
      </c>
      <c r="T99" s="451" t="s">
        <v>61</v>
      </c>
      <c r="U99" s="941" t="s">
        <v>61</v>
      </c>
      <c r="V99" s="52" t="s">
        <v>61</v>
      </c>
      <c r="W99" s="52" t="s">
        <v>61</v>
      </c>
      <c r="X99" s="52" t="s">
        <v>61</v>
      </c>
      <c r="Y99" s="52" t="s">
        <v>61</v>
      </c>
      <c r="Z99" s="77" t="s">
        <v>61</v>
      </c>
      <c r="AA99" s="787" t="s">
        <v>61</v>
      </c>
      <c r="AB99" s="77" t="s">
        <v>61</v>
      </c>
      <c r="AC99" s="787" t="s">
        <v>61</v>
      </c>
      <c r="AD99" s="77" t="s">
        <v>61</v>
      </c>
      <c r="AE99" s="787" t="s">
        <v>61</v>
      </c>
      <c r="AF99" t="s">
        <v>61</v>
      </c>
      <c r="AG99" s="52"/>
      <c r="AH99" s="52"/>
      <c r="AI99" s="52" t="s">
        <v>61</v>
      </c>
      <c r="AJ99" s="52" t="s">
        <v>61</v>
      </c>
      <c r="AL99"/>
      <c r="AM99"/>
    </row>
    <row r="100" spans="1:48">
      <c r="A100" t="s">
        <v>229</v>
      </c>
      <c r="B100" t="s">
        <v>141</v>
      </c>
      <c r="C100">
        <v>2021</v>
      </c>
      <c r="D100">
        <v>2020</v>
      </c>
      <c r="E100" s="442" t="s">
        <v>168</v>
      </c>
      <c r="F100" s="52" t="s">
        <v>61</v>
      </c>
      <c r="G100" s="442" t="s">
        <v>61</v>
      </c>
      <c r="H100" s="52" t="s">
        <v>61</v>
      </c>
      <c r="I100" s="442" t="s">
        <v>169</v>
      </c>
      <c r="J100" s="940" t="s">
        <v>61</v>
      </c>
      <c r="K100" s="940"/>
      <c r="L100" s="52" t="s">
        <v>61</v>
      </c>
      <c r="M100" s="52" t="s">
        <v>61</v>
      </c>
      <c r="N100" s="52" t="s">
        <v>61</v>
      </c>
      <c r="O100" s="442" t="s">
        <v>150</v>
      </c>
      <c r="P100" s="451" t="s">
        <v>61</v>
      </c>
      <c r="Q100" s="52" t="s">
        <v>61</v>
      </c>
      <c r="R100" s="103" t="s">
        <v>61</v>
      </c>
      <c r="S100" s="442" t="s">
        <v>61</v>
      </c>
      <c r="T100" s="451" t="s">
        <v>61</v>
      </c>
      <c r="U100" s="941" t="s">
        <v>61</v>
      </c>
      <c r="V100" s="52" t="s">
        <v>61</v>
      </c>
      <c r="W100" s="52" t="s">
        <v>61</v>
      </c>
      <c r="X100" s="52" t="s">
        <v>61</v>
      </c>
      <c r="Y100" s="52" t="s">
        <v>61</v>
      </c>
      <c r="Z100" s="77" t="s">
        <v>61</v>
      </c>
      <c r="AA100" s="787" t="s">
        <v>61</v>
      </c>
      <c r="AB100" s="77" t="s">
        <v>61</v>
      </c>
      <c r="AC100" s="787" t="s">
        <v>61</v>
      </c>
      <c r="AD100" s="77" t="s">
        <v>61</v>
      </c>
      <c r="AE100" s="787" t="s">
        <v>61</v>
      </c>
      <c r="AF100" t="s">
        <v>61</v>
      </c>
      <c r="AG100" s="52"/>
      <c r="AH100" s="52"/>
      <c r="AI100" s="52" t="s">
        <v>61</v>
      </c>
      <c r="AJ100" s="52" t="s">
        <v>61</v>
      </c>
      <c r="AL100"/>
      <c r="AM100"/>
    </row>
    <row r="101" spans="1:48">
      <c r="A101" t="s">
        <v>229</v>
      </c>
      <c r="B101" t="s">
        <v>141</v>
      </c>
      <c r="C101">
        <v>2022</v>
      </c>
      <c r="D101">
        <v>2021</v>
      </c>
      <c r="E101" s="442" t="s">
        <v>168</v>
      </c>
      <c r="F101" s="52" t="s">
        <v>61</v>
      </c>
      <c r="G101" s="442" t="s">
        <v>61</v>
      </c>
      <c r="H101" s="52" t="s">
        <v>61</v>
      </c>
      <c r="I101" s="442" t="s">
        <v>169</v>
      </c>
      <c r="J101" s="940" t="s">
        <v>61</v>
      </c>
      <c r="K101" s="940"/>
      <c r="L101" s="52" t="s">
        <v>61</v>
      </c>
      <c r="M101" s="52" t="s">
        <v>61</v>
      </c>
      <c r="N101" s="52" t="s">
        <v>61</v>
      </c>
      <c r="O101" s="442" t="s">
        <v>150</v>
      </c>
      <c r="P101" s="451" t="s">
        <v>61</v>
      </c>
      <c r="Q101" s="52" t="s">
        <v>61</v>
      </c>
      <c r="R101" s="103" t="s">
        <v>61</v>
      </c>
      <c r="S101" s="442" t="s">
        <v>61</v>
      </c>
      <c r="T101" s="451" t="s">
        <v>61</v>
      </c>
      <c r="U101" s="941" t="s">
        <v>61</v>
      </c>
      <c r="V101" s="52" t="s">
        <v>61</v>
      </c>
      <c r="W101" s="52" t="s">
        <v>61</v>
      </c>
      <c r="X101" s="52" t="s">
        <v>61</v>
      </c>
      <c r="Y101" s="52" t="s">
        <v>61</v>
      </c>
      <c r="Z101" s="77" t="s">
        <v>61</v>
      </c>
      <c r="AA101" s="787" t="s">
        <v>61</v>
      </c>
      <c r="AB101" s="77" t="s">
        <v>61</v>
      </c>
      <c r="AC101" s="787" t="s">
        <v>61</v>
      </c>
      <c r="AD101" s="77" t="s">
        <v>61</v>
      </c>
      <c r="AE101" s="787" t="s">
        <v>61</v>
      </c>
      <c r="AF101" t="s">
        <v>61</v>
      </c>
      <c r="AG101" s="52"/>
      <c r="AH101" s="52"/>
      <c r="AI101" s="52" t="s">
        <v>61</v>
      </c>
      <c r="AJ101" s="52" t="s">
        <v>61</v>
      </c>
      <c r="AL101"/>
      <c r="AM101"/>
    </row>
    <row r="102" spans="1:48" s="958" customFormat="1">
      <c r="A102" s="958" t="s">
        <v>229</v>
      </c>
      <c r="B102" s="958" t="s">
        <v>141</v>
      </c>
      <c r="C102" s="958">
        <v>2023</v>
      </c>
      <c r="D102" s="958">
        <v>2022</v>
      </c>
      <c r="E102" s="991" t="s">
        <v>168</v>
      </c>
      <c r="F102" s="957" t="s">
        <v>61</v>
      </c>
      <c r="G102" s="991" t="s">
        <v>61</v>
      </c>
      <c r="H102" s="957" t="s">
        <v>61</v>
      </c>
      <c r="I102" s="991" t="s">
        <v>169</v>
      </c>
      <c r="J102" s="998" t="s">
        <v>61</v>
      </c>
      <c r="K102" s="998"/>
      <c r="L102" s="957" t="s">
        <v>61</v>
      </c>
      <c r="M102" s="957" t="s">
        <v>61</v>
      </c>
      <c r="N102" s="957" t="s">
        <v>61</v>
      </c>
      <c r="O102" s="991" t="s">
        <v>150</v>
      </c>
      <c r="P102" s="999" t="s">
        <v>61</v>
      </c>
      <c r="Q102" s="957" t="s">
        <v>61</v>
      </c>
      <c r="R102" s="1000" t="s">
        <v>61</v>
      </c>
      <c r="S102" s="991" t="s">
        <v>61</v>
      </c>
      <c r="T102" s="999" t="s">
        <v>61</v>
      </c>
      <c r="U102" s="1001" t="s">
        <v>61</v>
      </c>
      <c r="V102" s="957" t="s">
        <v>61</v>
      </c>
      <c r="W102" s="957" t="s">
        <v>61</v>
      </c>
      <c r="X102" s="957" t="s">
        <v>61</v>
      </c>
      <c r="Y102" s="957" t="s">
        <v>61</v>
      </c>
      <c r="Z102" s="1020" t="s">
        <v>61</v>
      </c>
      <c r="AA102" s="1021" t="s">
        <v>61</v>
      </c>
      <c r="AB102" s="1020" t="s">
        <v>61</v>
      </c>
      <c r="AC102" s="1021" t="s">
        <v>61</v>
      </c>
      <c r="AD102" s="1020" t="s">
        <v>61</v>
      </c>
      <c r="AE102" s="1021" t="s">
        <v>61</v>
      </c>
      <c r="AF102" s="958" t="s">
        <v>61</v>
      </c>
      <c r="AG102" s="957"/>
      <c r="AH102" s="957"/>
      <c r="AI102" s="957" t="s">
        <v>61</v>
      </c>
      <c r="AJ102" s="957" t="s">
        <v>61</v>
      </c>
      <c r="AL102" s="957"/>
      <c r="AM102" s="957"/>
      <c r="AO102" s="981"/>
      <c r="AP102" s="981"/>
      <c r="AQ102" s="981"/>
      <c r="AR102" s="981"/>
      <c r="AT102" s="981"/>
      <c r="AV102" s="981"/>
    </row>
    <row r="103" spans="1:48">
      <c r="A103" s="52" t="s">
        <v>230</v>
      </c>
      <c r="B103" s="52" t="s">
        <v>102</v>
      </c>
      <c r="C103" s="902">
        <v>2017</v>
      </c>
      <c r="D103" s="52">
        <v>2016</v>
      </c>
      <c r="E103" s="442" t="s">
        <v>142</v>
      </c>
      <c r="F103" s="104" t="s">
        <v>168</v>
      </c>
      <c r="G103" s="442" t="s">
        <v>61</v>
      </c>
      <c r="H103" s="52" t="s">
        <v>187</v>
      </c>
      <c r="I103" s="442" t="s">
        <v>182</v>
      </c>
      <c r="J103" s="940" t="s">
        <v>61</v>
      </c>
      <c r="K103" s="940"/>
      <c r="L103" s="81" t="s">
        <v>172</v>
      </c>
      <c r="M103" s="81" t="s">
        <v>61</v>
      </c>
      <c r="N103" s="81" t="s">
        <v>61</v>
      </c>
      <c r="O103" s="442" t="s">
        <v>150</v>
      </c>
      <c r="P103" s="81" t="s">
        <v>61</v>
      </c>
      <c r="Q103" s="81" t="s">
        <v>61</v>
      </c>
      <c r="R103" s="81" t="s">
        <v>61</v>
      </c>
      <c r="S103" s="905" t="s">
        <v>61</v>
      </c>
      <c r="T103" s="81" t="s">
        <v>61</v>
      </c>
      <c r="U103" s="942" t="s">
        <v>61</v>
      </c>
      <c r="V103" s="235" t="s">
        <v>61</v>
      </c>
      <c r="W103" s="235" t="s">
        <v>61</v>
      </c>
      <c r="X103" s="235" t="s">
        <v>61</v>
      </c>
      <c r="Y103" s="235" t="s">
        <v>61</v>
      </c>
      <c r="Z103" s="784" t="s">
        <v>61</v>
      </c>
      <c r="AA103" s="785" t="s">
        <v>61</v>
      </c>
      <c r="AB103" s="784" t="s">
        <v>61</v>
      </c>
      <c r="AC103" s="785" t="s">
        <v>61</v>
      </c>
      <c r="AD103" s="784" t="s">
        <v>61</v>
      </c>
      <c r="AE103" s="906" t="s">
        <v>61</v>
      </c>
      <c r="AF103" t="s">
        <v>61</v>
      </c>
      <c r="AG103" s="81"/>
      <c r="AH103" s="81"/>
      <c r="AI103" s="52" t="s">
        <v>61</v>
      </c>
      <c r="AJ103" s="81" t="s">
        <v>61</v>
      </c>
      <c r="AL103" s="52"/>
      <c r="AM103" s="52"/>
    </row>
    <row r="104" spans="1:48">
      <c r="A104" s="52" t="s">
        <v>230</v>
      </c>
      <c r="B104" s="52" t="s">
        <v>102</v>
      </c>
      <c r="C104" s="52">
        <v>2018</v>
      </c>
      <c r="D104" s="52">
        <v>2017</v>
      </c>
      <c r="E104" s="442" t="s">
        <v>168</v>
      </c>
      <c r="F104" s="52" t="s">
        <v>61</v>
      </c>
      <c r="G104" s="442" t="s">
        <v>61</v>
      </c>
      <c r="H104" s="52" t="s">
        <v>61</v>
      </c>
      <c r="I104" s="442" t="s">
        <v>169</v>
      </c>
      <c r="J104" s="940" t="s">
        <v>61</v>
      </c>
      <c r="K104" s="940"/>
      <c r="L104" s="52" t="s">
        <v>61</v>
      </c>
      <c r="M104" s="52" t="s">
        <v>61</v>
      </c>
      <c r="N104" s="52" t="s">
        <v>61</v>
      </c>
      <c r="O104" s="442" t="s">
        <v>150</v>
      </c>
      <c r="P104" s="451" t="s">
        <v>61</v>
      </c>
      <c r="Q104" s="52" t="s">
        <v>61</v>
      </c>
      <c r="R104" s="103" t="s">
        <v>61</v>
      </c>
      <c r="S104" s="442" t="s">
        <v>61</v>
      </c>
      <c r="T104" s="451" t="s">
        <v>61</v>
      </c>
      <c r="U104" s="941" t="s">
        <v>61</v>
      </c>
      <c r="V104" s="52" t="s">
        <v>61</v>
      </c>
      <c r="W104" s="52" t="s">
        <v>61</v>
      </c>
      <c r="X104" s="52" t="s">
        <v>61</v>
      </c>
      <c r="Y104" s="52" t="s">
        <v>61</v>
      </c>
      <c r="Z104" s="77" t="s">
        <v>61</v>
      </c>
      <c r="AA104" s="787" t="s">
        <v>61</v>
      </c>
      <c r="AB104" s="77" t="s">
        <v>61</v>
      </c>
      <c r="AC104" s="787" t="s">
        <v>61</v>
      </c>
      <c r="AD104" s="77" t="s">
        <v>61</v>
      </c>
      <c r="AE104" s="787" t="s">
        <v>61</v>
      </c>
      <c r="AF104" t="s">
        <v>61</v>
      </c>
      <c r="AG104" s="52"/>
      <c r="AH104" s="52"/>
      <c r="AI104" s="52" t="s">
        <v>61</v>
      </c>
      <c r="AJ104" s="52" t="s">
        <v>61</v>
      </c>
      <c r="AL104" s="52"/>
      <c r="AM104" s="52"/>
    </row>
    <row r="105" spans="1:48">
      <c r="A105" s="52" t="s">
        <v>230</v>
      </c>
      <c r="B105" s="52" t="s">
        <v>102</v>
      </c>
      <c r="C105" s="52">
        <v>2019</v>
      </c>
      <c r="D105" s="52">
        <v>2018</v>
      </c>
      <c r="E105" s="442" t="s">
        <v>168</v>
      </c>
      <c r="F105" s="52" t="s">
        <v>61</v>
      </c>
      <c r="G105" s="442" t="s">
        <v>61</v>
      </c>
      <c r="H105" s="52" t="s">
        <v>61</v>
      </c>
      <c r="I105" s="442" t="s">
        <v>169</v>
      </c>
      <c r="J105" s="940" t="s">
        <v>61</v>
      </c>
      <c r="K105" s="940"/>
      <c r="L105" s="52" t="s">
        <v>61</v>
      </c>
      <c r="M105" s="52" t="s">
        <v>61</v>
      </c>
      <c r="N105" s="52" t="s">
        <v>61</v>
      </c>
      <c r="O105" s="442" t="s">
        <v>150</v>
      </c>
      <c r="P105" s="451" t="s">
        <v>61</v>
      </c>
      <c r="Q105" s="52" t="s">
        <v>61</v>
      </c>
      <c r="R105" s="103" t="s">
        <v>61</v>
      </c>
      <c r="S105" s="442" t="s">
        <v>61</v>
      </c>
      <c r="T105" s="451" t="s">
        <v>61</v>
      </c>
      <c r="U105" s="941" t="s">
        <v>61</v>
      </c>
      <c r="V105" s="52" t="s">
        <v>61</v>
      </c>
      <c r="W105" s="52" t="s">
        <v>61</v>
      </c>
      <c r="X105" s="52" t="s">
        <v>61</v>
      </c>
      <c r="Y105" s="52" t="s">
        <v>61</v>
      </c>
      <c r="Z105" s="77" t="s">
        <v>61</v>
      </c>
      <c r="AA105" s="787" t="s">
        <v>61</v>
      </c>
      <c r="AB105" s="77" t="s">
        <v>61</v>
      </c>
      <c r="AC105" s="787" t="s">
        <v>61</v>
      </c>
      <c r="AD105" s="77" t="s">
        <v>61</v>
      </c>
      <c r="AE105" s="787" t="s">
        <v>61</v>
      </c>
      <c r="AF105" t="s">
        <v>61</v>
      </c>
      <c r="AG105" s="52"/>
      <c r="AH105" s="52"/>
      <c r="AI105" s="52" t="s">
        <v>61</v>
      </c>
      <c r="AJ105" s="52" t="s">
        <v>61</v>
      </c>
      <c r="AL105" s="52"/>
      <c r="AM105" s="52"/>
    </row>
    <row r="106" spans="1:48">
      <c r="A106" s="52" t="s">
        <v>230</v>
      </c>
      <c r="B106" s="52" t="s">
        <v>102</v>
      </c>
      <c r="C106" s="52">
        <v>2020</v>
      </c>
      <c r="D106" s="52">
        <v>2019</v>
      </c>
      <c r="E106" s="442" t="s">
        <v>142</v>
      </c>
      <c r="F106" s="104" t="s">
        <v>168</v>
      </c>
      <c r="G106" s="442" t="s">
        <v>61</v>
      </c>
      <c r="H106" s="52" t="s">
        <v>174</v>
      </c>
      <c r="I106" s="442" t="s">
        <v>231</v>
      </c>
      <c r="J106" s="940" t="s">
        <v>61</v>
      </c>
      <c r="K106" s="940"/>
      <c r="L106" s="81" t="s">
        <v>172</v>
      </c>
      <c r="M106" s="81" t="s">
        <v>61</v>
      </c>
      <c r="N106" s="81" t="s">
        <v>61</v>
      </c>
      <c r="O106" s="442" t="s">
        <v>150</v>
      </c>
      <c r="P106" s="81" t="s">
        <v>61</v>
      </c>
      <c r="Q106" s="81" t="s">
        <v>61</v>
      </c>
      <c r="R106" s="81" t="s">
        <v>61</v>
      </c>
      <c r="S106" s="905" t="s">
        <v>61</v>
      </c>
      <c r="T106" s="81" t="s">
        <v>61</v>
      </c>
      <c r="U106" s="942" t="s">
        <v>61</v>
      </c>
      <c r="V106" s="235" t="s">
        <v>61</v>
      </c>
      <c r="W106" s="235" t="s">
        <v>61</v>
      </c>
      <c r="X106" s="235" t="s">
        <v>61</v>
      </c>
      <c r="Y106" s="235" t="s">
        <v>61</v>
      </c>
      <c r="Z106" s="784" t="s">
        <v>61</v>
      </c>
      <c r="AA106" s="785" t="s">
        <v>61</v>
      </c>
      <c r="AB106" s="784" t="s">
        <v>61</v>
      </c>
      <c r="AC106" s="785" t="s">
        <v>61</v>
      </c>
      <c r="AD106" s="784" t="s">
        <v>61</v>
      </c>
      <c r="AE106" s="906" t="s">
        <v>61</v>
      </c>
      <c r="AF106" t="s">
        <v>61</v>
      </c>
      <c r="AG106" s="81"/>
      <c r="AH106" s="81"/>
      <c r="AI106" s="52" t="s">
        <v>61</v>
      </c>
      <c r="AJ106" s="81" t="s">
        <v>61</v>
      </c>
      <c r="AL106" s="52"/>
      <c r="AM106" s="52"/>
    </row>
    <row r="107" spans="1:48">
      <c r="A107" s="52" t="s">
        <v>230</v>
      </c>
      <c r="B107" s="52" t="s">
        <v>102</v>
      </c>
      <c r="C107" s="52">
        <v>2021</v>
      </c>
      <c r="D107" s="52">
        <v>2020</v>
      </c>
      <c r="E107" s="442" t="s">
        <v>142</v>
      </c>
      <c r="F107" s="104" t="s">
        <v>168</v>
      </c>
      <c r="G107" s="442" t="s">
        <v>61</v>
      </c>
      <c r="H107" s="52" t="s">
        <v>174</v>
      </c>
      <c r="I107" s="442" t="s">
        <v>231</v>
      </c>
      <c r="J107" s="940" t="s">
        <v>61</v>
      </c>
      <c r="K107" s="940"/>
      <c r="L107" s="81" t="s">
        <v>172</v>
      </c>
      <c r="M107" s="81" t="s">
        <v>61</v>
      </c>
      <c r="N107" s="81" t="s">
        <v>61</v>
      </c>
      <c r="O107" s="442" t="s">
        <v>150</v>
      </c>
      <c r="P107" s="81" t="s">
        <v>61</v>
      </c>
      <c r="Q107" s="81" t="s">
        <v>61</v>
      </c>
      <c r="R107" s="81" t="s">
        <v>61</v>
      </c>
      <c r="S107" s="905" t="s">
        <v>61</v>
      </c>
      <c r="T107" s="81" t="s">
        <v>61</v>
      </c>
      <c r="U107" s="942" t="s">
        <v>61</v>
      </c>
      <c r="V107" s="235" t="s">
        <v>61</v>
      </c>
      <c r="W107" s="235" t="s">
        <v>61</v>
      </c>
      <c r="X107" s="235" t="s">
        <v>61</v>
      </c>
      <c r="Y107" s="235" t="s">
        <v>61</v>
      </c>
      <c r="Z107" s="784" t="s">
        <v>61</v>
      </c>
      <c r="AA107" s="785" t="s">
        <v>61</v>
      </c>
      <c r="AB107" s="784" t="s">
        <v>61</v>
      </c>
      <c r="AC107" s="785" t="s">
        <v>61</v>
      </c>
      <c r="AD107" s="784" t="s">
        <v>61</v>
      </c>
      <c r="AE107" s="906" t="s">
        <v>61</v>
      </c>
      <c r="AF107" t="s">
        <v>61</v>
      </c>
      <c r="AG107" s="81"/>
      <c r="AH107" s="81"/>
      <c r="AI107" s="52" t="s">
        <v>61</v>
      </c>
      <c r="AJ107" s="81" t="s">
        <v>61</v>
      </c>
      <c r="AL107" s="52"/>
      <c r="AM107" s="52"/>
    </row>
    <row r="108" spans="1:48">
      <c r="A108" s="52" t="s">
        <v>230</v>
      </c>
      <c r="B108" s="52" t="s">
        <v>102</v>
      </c>
      <c r="C108" s="52">
        <v>2022</v>
      </c>
      <c r="D108" s="52">
        <v>2021</v>
      </c>
      <c r="E108" s="442" t="s">
        <v>168</v>
      </c>
      <c r="F108" s="52" t="s">
        <v>61</v>
      </c>
      <c r="G108" s="442" t="s">
        <v>61</v>
      </c>
      <c r="H108" s="52" t="s">
        <v>61</v>
      </c>
      <c r="I108" s="442" t="s">
        <v>169</v>
      </c>
      <c r="J108" s="940" t="s">
        <v>61</v>
      </c>
      <c r="K108" s="940"/>
      <c r="L108" s="52" t="s">
        <v>61</v>
      </c>
      <c r="M108" s="52" t="s">
        <v>61</v>
      </c>
      <c r="N108" s="52" t="s">
        <v>61</v>
      </c>
      <c r="O108" s="442" t="s">
        <v>150</v>
      </c>
      <c r="P108" s="451" t="s">
        <v>61</v>
      </c>
      <c r="Q108" s="52" t="s">
        <v>61</v>
      </c>
      <c r="R108" s="103" t="s">
        <v>61</v>
      </c>
      <c r="S108" s="442" t="s">
        <v>61</v>
      </c>
      <c r="T108" s="451" t="s">
        <v>61</v>
      </c>
      <c r="U108" s="941" t="s">
        <v>61</v>
      </c>
      <c r="V108" s="52" t="s">
        <v>61</v>
      </c>
      <c r="W108" s="52" t="s">
        <v>61</v>
      </c>
      <c r="X108" s="52" t="s">
        <v>61</v>
      </c>
      <c r="Y108" s="52" t="s">
        <v>61</v>
      </c>
      <c r="Z108" s="77" t="s">
        <v>61</v>
      </c>
      <c r="AA108" s="787" t="s">
        <v>61</v>
      </c>
      <c r="AB108" s="77" t="s">
        <v>61</v>
      </c>
      <c r="AC108" s="787" t="s">
        <v>61</v>
      </c>
      <c r="AD108" s="77" t="s">
        <v>61</v>
      </c>
      <c r="AE108" s="787" t="s">
        <v>61</v>
      </c>
      <c r="AF108" t="s">
        <v>61</v>
      </c>
      <c r="AG108" s="52"/>
      <c r="AH108" s="52"/>
      <c r="AI108" s="52" t="s">
        <v>61</v>
      </c>
      <c r="AJ108" s="52" t="s">
        <v>61</v>
      </c>
      <c r="AL108" s="52"/>
      <c r="AM108" s="52"/>
    </row>
    <row r="109" spans="1:48" s="958" customFormat="1">
      <c r="A109" s="957" t="s">
        <v>230</v>
      </c>
      <c r="B109" s="957" t="s">
        <v>102</v>
      </c>
      <c r="C109" s="957">
        <v>2023</v>
      </c>
      <c r="D109" s="957">
        <v>2022</v>
      </c>
      <c r="E109" s="991" t="s">
        <v>168</v>
      </c>
      <c r="F109" s="957" t="s">
        <v>61</v>
      </c>
      <c r="G109" s="991" t="s">
        <v>61</v>
      </c>
      <c r="H109" s="957" t="s">
        <v>61</v>
      </c>
      <c r="I109" s="991" t="s">
        <v>169</v>
      </c>
      <c r="J109" s="998" t="s">
        <v>61</v>
      </c>
      <c r="K109" s="998"/>
      <c r="L109" s="957" t="s">
        <v>61</v>
      </c>
      <c r="M109" s="957" t="s">
        <v>61</v>
      </c>
      <c r="N109" s="957" t="s">
        <v>61</v>
      </c>
      <c r="O109" s="991" t="s">
        <v>150</v>
      </c>
      <c r="P109" s="999" t="s">
        <v>61</v>
      </c>
      <c r="Q109" s="957" t="s">
        <v>61</v>
      </c>
      <c r="R109" s="1000" t="s">
        <v>61</v>
      </c>
      <c r="S109" s="991" t="s">
        <v>61</v>
      </c>
      <c r="T109" s="999" t="s">
        <v>61</v>
      </c>
      <c r="U109" s="1001" t="s">
        <v>61</v>
      </c>
      <c r="V109" s="957" t="s">
        <v>61</v>
      </c>
      <c r="W109" s="957" t="s">
        <v>61</v>
      </c>
      <c r="X109" s="957" t="s">
        <v>61</v>
      </c>
      <c r="Y109" s="957" t="s">
        <v>61</v>
      </c>
      <c r="Z109" s="1020" t="s">
        <v>61</v>
      </c>
      <c r="AA109" s="1021" t="s">
        <v>61</v>
      </c>
      <c r="AB109" s="1020" t="s">
        <v>61</v>
      </c>
      <c r="AC109" s="1021" t="s">
        <v>61</v>
      </c>
      <c r="AD109" s="1020" t="s">
        <v>61</v>
      </c>
      <c r="AE109" s="1021" t="s">
        <v>61</v>
      </c>
      <c r="AF109" s="958" t="s">
        <v>61</v>
      </c>
      <c r="AG109" s="957"/>
      <c r="AH109" s="957"/>
      <c r="AI109" s="957" t="s">
        <v>61</v>
      </c>
      <c r="AJ109" s="957" t="s">
        <v>61</v>
      </c>
      <c r="AL109" s="957"/>
      <c r="AM109" s="957"/>
      <c r="AO109" s="981"/>
      <c r="AP109" s="981"/>
      <c r="AQ109" s="981"/>
      <c r="AR109" s="981"/>
      <c r="AT109" s="981"/>
      <c r="AV109" s="981"/>
    </row>
    <row r="110" spans="1:48">
      <c r="A110" t="s">
        <v>232</v>
      </c>
      <c r="B110" t="s">
        <v>167</v>
      </c>
      <c r="C110">
        <v>2017</v>
      </c>
      <c r="D110">
        <v>2016</v>
      </c>
      <c r="E110" s="442" t="s">
        <v>168</v>
      </c>
      <c r="F110" s="52" t="s">
        <v>61</v>
      </c>
      <c r="G110" s="442" t="s">
        <v>61</v>
      </c>
      <c r="H110" s="52" t="s">
        <v>61</v>
      </c>
      <c r="I110" s="442" t="s">
        <v>169</v>
      </c>
      <c r="J110" s="940" t="s">
        <v>61</v>
      </c>
      <c r="K110" s="940"/>
      <c r="L110" s="52" t="s">
        <v>61</v>
      </c>
      <c r="M110" s="52" t="s">
        <v>61</v>
      </c>
      <c r="N110" s="52" t="s">
        <v>61</v>
      </c>
      <c r="O110" s="442" t="s">
        <v>150</v>
      </c>
      <c r="P110" s="451" t="s">
        <v>61</v>
      </c>
      <c r="Q110" s="52" t="s">
        <v>61</v>
      </c>
      <c r="R110" s="103" t="s">
        <v>61</v>
      </c>
      <c r="S110" s="442" t="s">
        <v>61</v>
      </c>
      <c r="T110" s="451" t="s">
        <v>61</v>
      </c>
      <c r="U110" s="941" t="s">
        <v>61</v>
      </c>
      <c r="V110" s="52" t="s">
        <v>61</v>
      </c>
      <c r="W110" s="52" t="s">
        <v>61</v>
      </c>
      <c r="X110" s="52" t="s">
        <v>61</v>
      </c>
      <c r="Y110" s="52" t="s">
        <v>61</v>
      </c>
      <c r="Z110" s="77" t="s">
        <v>61</v>
      </c>
      <c r="AA110" s="787" t="s">
        <v>61</v>
      </c>
      <c r="AB110" s="77" t="s">
        <v>61</v>
      </c>
      <c r="AC110" s="787" t="s">
        <v>61</v>
      </c>
      <c r="AD110" s="77" t="s">
        <v>61</v>
      </c>
      <c r="AE110" s="787" t="s">
        <v>61</v>
      </c>
      <c r="AF110" t="s">
        <v>61</v>
      </c>
      <c r="AG110" s="52"/>
      <c r="AH110" s="52"/>
      <c r="AI110" s="52" t="s">
        <v>61</v>
      </c>
      <c r="AJ110" s="52" t="s">
        <v>61</v>
      </c>
      <c r="AL110"/>
      <c r="AM110"/>
    </row>
    <row r="111" spans="1:48">
      <c r="A111" t="s">
        <v>232</v>
      </c>
      <c r="B111" t="s">
        <v>167</v>
      </c>
      <c r="C111">
        <v>2018</v>
      </c>
      <c r="D111">
        <v>2017</v>
      </c>
      <c r="E111" s="442" t="s">
        <v>168</v>
      </c>
      <c r="F111" s="52" t="s">
        <v>61</v>
      </c>
      <c r="G111" s="442" t="s">
        <v>61</v>
      </c>
      <c r="H111" s="52" t="s">
        <v>61</v>
      </c>
      <c r="I111" s="442" t="s">
        <v>169</v>
      </c>
      <c r="J111" s="940" t="s">
        <v>61</v>
      </c>
      <c r="K111" s="940"/>
      <c r="L111" s="52" t="s">
        <v>61</v>
      </c>
      <c r="M111" s="52" t="s">
        <v>61</v>
      </c>
      <c r="N111" s="52" t="s">
        <v>61</v>
      </c>
      <c r="O111" s="442" t="s">
        <v>150</v>
      </c>
      <c r="P111" s="451" t="s">
        <v>61</v>
      </c>
      <c r="Q111" s="52" t="s">
        <v>61</v>
      </c>
      <c r="R111" s="103" t="s">
        <v>61</v>
      </c>
      <c r="S111" s="442" t="s">
        <v>61</v>
      </c>
      <c r="T111" s="451" t="s">
        <v>61</v>
      </c>
      <c r="U111" s="941" t="s">
        <v>61</v>
      </c>
      <c r="V111" s="52" t="s">
        <v>61</v>
      </c>
      <c r="W111" s="52" t="s">
        <v>61</v>
      </c>
      <c r="X111" s="52" t="s">
        <v>61</v>
      </c>
      <c r="Y111" s="52" t="s">
        <v>61</v>
      </c>
      <c r="Z111" s="77" t="s">
        <v>61</v>
      </c>
      <c r="AA111" s="787" t="s">
        <v>61</v>
      </c>
      <c r="AB111" s="77" t="s">
        <v>61</v>
      </c>
      <c r="AC111" s="787" t="s">
        <v>61</v>
      </c>
      <c r="AD111" s="77" t="s">
        <v>61</v>
      </c>
      <c r="AE111" s="787" t="s">
        <v>61</v>
      </c>
      <c r="AF111" t="s">
        <v>61</v>
      </c>
      <c r="AG111" s="52"/>
      <c r="AH111" s="52"/>
      <c r="AI111" s="52" t="s">
        <v>61</v>
      </c>
      <c r="AJ111" s="52" t="s">
        <v>61</v>
      </c>
      <c r="AL111"/>
      <c r="AM111"/>
    </row>
    <row r="112" spans="1:48">
      <c r="A112" t="s">
        <v>232</v>
      </c>
      <c r="B112" t="s">
        <v>167</v>
      </c>
      <c r="C112">
        <v>2019</v>
      </c>
      <c r="D112">
        <v>2018</v>
      </c>
      <c r="E112" s="442" t="s">
        <v>168</v>
      </c>
      <c r="F112" s="52" t="s">
        <v>61</v>
      </c>
      <c r="G112" s="442" t="s">
        <v>61</v>
      </c>
      <c r="H112" s="52" t="s">
        <v>61</v>
      </c>
      <c r="I112" s="442" t="s">
        <v>169</v>
      </c>
      <c r="J112" s="940" t="s">
        <v>61</v>
      </c>
      <c r="K112" s="940"/>
      <c r="L112" s="52" t="s">
        <v>61</v>
      </c>
      <c r="M112" s="52" t="s">
        <v>61</v>
      </c>
      <c r="N112" s="52" t="s">
        <v>61</v>
      </c>
      <c r="O112" s="442" t="s">
        <v>150</v>
      </c>
      <c r="P112" s="451" t="s">
        <v>61</v>
      </c>
      <c r="Q112" s="52" t="s">
        <v>61</v>
      </c>
      <c r="R112" s="103" t="s">
        <v>61</v>
      </c>
      <c r="S112" s="442" t="s">
        <v>61</v>
      </c>
      <c r="T112" s="451" t="s">
        <v>61</v>
      </c>
      <c r="U112" s="941" t="s">
        <v>61</v>
      </c>
      <c r="V112" s="52" t="s">
        <v>61</v>
      </c>
      <c r="W112" s="52" t="s">
        <v>61</v>
      </c>
      <c r="X112" s="52" t="s">
        <v>61</v>
      </c>
      <c r="Y112" s="52" t="s">
        <v>61</v>
      </c>
      <c r="Z112" s="77" t="s">
        <v>61</v>
      </c>
      <c r="AA112" s="787" t="s">
        <v>61</v>
      </c>
      <c r="AB112" s="77" t="s">
        <v>61</v>
      </c>
      <c r="AC112" s="787" t="s">
        <v>61</v>
      </c>
      <c r="AD112" s="77" t="s">
        <v>61</v>
      </c>
      <c r="AE112" s="787" t="s">
        <v>61</v>
      </c>
      <c r="AF112" t="s">
        <v>61</v>
      </c>
      <c r="AG112" s="52"/>
      <c r="AH112" s="52"/>
      <c r="AI112" s="52" t="s">
        <v>61</v>
      </c>
      <c r="AJ112" s="52" t="s">
        <v>61</v>
      </c>
      <c r="AL112"/>
      <c r="AM112"/>
    </row>
    <row r="113" spans="1:48">
      <c r="A113" t="s">
        <v>232</v>
      </c>
      <c r="B113" t="s">
        <v>167</v>
      </c>
      <c r="C113">
        <v>2020</v>
      </c>
      <c r="D113">
        <v>2019</v>
      </c>
      <c r="E113" s="442" t="s">
        <v>168</v>
      </c>
      <c r="F113" s="52" t="s">
        <v>61</v>
      </c>
      <c r="G113" s="442" t="s">
        <v>61</v>
      </c>
      <c r="H113" s="52" t="s">
        <v>61</v>
      </c>
      <c r="I113" s="442" t="s">
        <v>169</v>
      </c>
      <c r="J113" s="940" t="s">
        <v>61</v>
      </c>
      <c r="K113" s="940"/>
      <c r="L113" s="52" t="s">
        <v>61</v>
      </c>
      <c r="M113" s="52" t="s">
        <v>61</v>
      </c>
      <c r="N113" s="52" t="s">
        <v>61</v>
      </c>
      <c r="O113" s="442" t="s">
        <v>150</v>
      </c>
      <c r="P113" s="451" t="s">
        <v>61</v>
      </c>
      <c r="Q113" s="52" t="s">
        <v>61</v>
      </c>
      <c r="R113" s="103" t="s">
        <v>61</v>
      </c>
      <c r="S113" s="442" t="s">
        <v>61</v>
      </c>
      <c r="T113" s="451" t="s">
        <v>61</v>
      </c>
      <c r="U113" s="941" t="s">
        <v>61</v>
      </c>
      <c r="V113" s="52" t="s">
        <v>61</v>
      </c>
      <c r="W113" s="52" t="s">
        <v>61</v>
      </c>
      <c r="X113" s="52" t="s">
        <v>61</v>
      </c>
      <c r="Y113" s="52" t="s">
        <v>61</v>
      </c>
      <c r="Z113" s="77" t="s">
        <v>61</v>
      </c>
      <c r="AA113" s="787" t="s">
        <v>61</v>
      </c>
      <c r="AB113" s="77" t="s">
        <v>61</v>
      </c>
      <c r="AC113" s="787" t="s">
        <v>61</v>
      </c>
      <c r="AD113" s="77" t="s">
        <v>61</v>
      </c>
      <c r="AE113" s="787" t="s">
        <v>61</v>
      </c>
      <c r="AF113" t="s">
        <v>61</v>
      </c>
      <c r="AG113" s="52"/>
      <c r="AH113" s="52"/>
      <c r="AI113" s="52" t="s">
        <v>61</v>
      </c>
      <c r="AJ113" s="52" t="s">
        <v>61</v>
      </c>
      <c r="AL113"/>
      <c r="AM113"/>
    </row>
    <row r="114" spans="1:48">
      <c r="A114" t="s">
        <v>232</v>
      </c>
      <c r="B114" t="s">
        <v>167</v>
      </c>
      <c r="C114">
        <v>2021</v>
      </c>
      <c r="D114">
        <v>2020</v>
      </c>
      <c r="E114" s="442" t="s">
        <v>168</v>
      </c>
      <c r="F114" s="52" t="s">
        <v>61</v>
      </c>
      <c r="G114" s="442" t="s">
        <v>61</v>
      </c>
      <c r="H114" s="52" t="s">
        <v>61</v>
      </c>
      <c r="I114" s="442" t="s">
        <v>169</v>
      </c>
      <c r="J114" s="940" t="s">
        <v>61</v>
      </c>
      <c r="K114" s="940"/>
      <c r="L114" s="52" t="s">
        <v>61</v>
      </c>
      <c r="M114" s="52" t="s">
        <v>61</v>
      </c>
      <c r="N114" s="52" t="s">
        <v>61</v>
      </c>
      <c r="O114" s="442" t="s">
        <v>150</v>
      </c>
      <c r="P114" s="451" t="s">
        <v>61</v>
      </c>
      <c r="Q114" s="52" t="s">
        <v>61</v>
      </c>
      <c r="R114" s="103" t="s">
        <v>61</v>
      </c>
      <c r="S114" s="442" t="s">
        <v>61</v>
      </c>
      <c r="T114" s="451" t="s">
        <v>61</v>
      </c>
      <c r="U114" s="941" t="s">
        <v>61</v>
      </c>
      <c r="V114" s="52" t="s">
        <v>61</v>
      </c>
      <c r="W114" s="52" t="s">
        <v>61</v>
      </c>
      <c r="X114" s="52" t="s">
        <v>61</v>
      </c>
      <c r="Y114" s="52" t="s">
        <v>61</v>
      </c>
      <c r="Z114" s="77" t="s">
        <v>61</v>
      </c>
      <c r="AA114" s="787" t="s">
        <v>61</v>
      </c>
      <c r="AB114" s="77" t="s">
        <v>61</v>
      </c>
      <c r="AC114" s="787" t="s">
        <v>61</v>
      </c>
      <c r="AD114" s="77" t="s">
        <v>61</v>
      </c>
      <c r="AE114" s="787" t="s">
        <v>61</v>
      </c>
      <c r="AF114" t="s">
        <v>61</v>
      </c>
      <c r="AG114" s="52"/>
      <c r="AH114" s="52"/>
      <c r="AI114" s="52" t="s">
        <v>61</v>
      </c>
      <c r="AJ114" s="52" t="s">
        <v>61</v>
      </c>
      <c r="AL114"/>
      <c r="AM114"/>
    </row>
    <row r="115" spans="1:48">
      <c r="A115" t="s">
        <v>232</v>
      </c>
      <c r="B115" t="s">
        <v>167</v>
      </c>
      <c r="C115">
        <v>2022</v>
      </c>
      <c r="D115">
        <v>2021</v>
      </c>
      <c r="E115" s="442" t="s">
        <v>168</v>
      </c>
      <c r="F115" s="52" t="s">
        <v>61</v>
      </c>
      <c r="G115" s="442" t="s">
        <v>61</v>
      </c>
      <c r="H115" s="52" t="s">
        <v>61</v>
      </c>
      <c r="I115" s="442" t="s">
        <v>169</v>
      </c>
      <c r="J115" s="940" t="s">
        <v>61</v>
      </c>
      <c r="K115" s="940"/>
      <c r="L115" s="52" t="s">
        <v>61</v>
      </c>
      <c r="M115" s="52" t="s">
        <v>61</v>
      </c>
      <c r="N115" s="52" t="s">
        <v>61</v>
      </c>
      <c r="O115" s="442" t="s">
        <v>150</v>
      </c>
      <c r="P115" s="451" t="s">
        <v>61</v>
      </c>
      <c r="Q115" s="52" t="s">
        <v>61</v>
      </c>
      <c r="R115" s="103" t="s">
        <v>61</v>
      </c>
      <c r="S115" s="442" t="s">
        <v>61</v>
      </c>
      <c r="T115" s="451" t="s">
        <v>61</v>
      </c>
      <c r="U115" s="941" t="s">
        <v>61</v>
      </c>
      <c r="V115" s="52" t="s">
        <v>61</v>
      </c>
      <c r="W115" s="52" t="s">
        <v>61</v>
      </c>
      <c r="X115" s="52" t="s">
        <v>61</v>
      </c>
      <c r="Y115" s="52" t="s">
        <v>61</v>
      </c>
      <c r="Z115" s="77" t="s">
        <v>61</v>
      </c>
      <c r="AA115" s="787" t="s">
        <v>61</v>
      </c>
      <c r="AB115" s="77" t="s">
        <v>61</v>
      </c>
      <c r="AC115" s="787" t="s">
        <v>61</v>
      </c>
      <c r="AD115" s="77" t="s">
        <v>61</v>
      </c>
      <c r="AE115" s="787" t="s">
        <v>61</v>
      </c>
      <c r="AF115" t="s">
        <v>61</v>
      </c>
      <c r="AG115" s="52"/>
      <c r="AH115" s="52"/>
      <c r="AI115" s="52" t="s">
        <v>61</v>
      </c>
      <c r="AJ115" s="52" t="s">
        <v>61</v>
      </c>
      <c r="AL115"/>
      <c r="AM115"/>
    </row>
    <row r="116" spans="1:48" s="958" customFormat="1">
      <c r="A116" s="958" t="s">
        <v>232</v>
      </c>
      <c r="B116" s="958" t="s">
        <v>167</v>
      </c>
      <c r="C116" s="958">
        <v>2023</v>
      </c>
      <c r="D116" s="958">
        <v>2022</v>
      </c>
      <c r="E116" s="991" t="s">
        <v>168</v>
      </c>
      <c r="F116" s="957" t="s">
        <v>61</v>
      </c>
      <c r="G116" s="991" t="s">
        <v>61</v>
      </c>
      <c r="H116" s="957" t="s">
        <v>61</v>
      </c>
      <c r="I116" s="991" t="s">
        <v>169</v>
      </c>
      <c r="J116" s="998" t="s">
        <v>61</v>
      </c>
      <c r="K116" s="998"/>
      <c r="L116" s="957" t="s">
        <v>61</v>
      </c>
      <c r="M116" s="957" t="s">
        <v>61</v>
      </c>
      <c r="N116" s="957" t="s">
        <v>61</v>
      </c>
      <c r="O116" s="991" t="s">
        <v>150</v>
      </c>
      <c r="P116" s="999" t="s">
        <v>61</v>
      </c>
      <c r="Q116" s="957" t="s">
        <v>61</v>
      </c>
      <c r="R116" s="1000" t="s">
        <v>61</v>
      </c>
      <c r="S116" s="991" t="s">
        <v>61</v>
      </c>
      <c r="T116" s="999" t="s">
        <v>61</v>
      </c>
      <c r="U116" s="1001" t="s">
        <v>61</v>
      </c>
      <c r="V116" s="957" t="s">
        <v>61</v>
      </c>
      <c r="W116" s="957" t="s">
        <v>61</v>
      </c>
      <c r="X116" s="957" t="s">
        <v>61</v>
      </c>
      <c r="Y116" s="957" t="s">
        <v>61</v>
      </c>
      <c r="Z116" s="1020" t="s">
        <v>61</v>
      </c>
      <c r="AA116" s="1021" t="s">
        <v>61</v>
      </c>
      <c r="AB116" s="1020" t="s">
        <v>61</v>
      </c>
      <c r="AC116" s="1021" t="s">
        <v>61</v>
      </c>
      <c r="AD116" s="1020" t="s">
        <v>61</v>
      </c>
      <c r="AE116" s="1021" t="s">
        <v>61</v>
      </c>
      <c r="AF116" s="958" t="s">
        <v>61</v>
      </c>
      <c r="AG116" s="957"/>
      <c r="AH116" s="957"/>
      <c r="AI116" s="957" t="s">
        <v>61</v>
      </c>
      <c r="AJ116" s="957" t="s">
        <v>61</v>
      </c>
      <c r="AL116" s="957"/>
      <c r="AM116" s="957"/>
      <c r="AO116" s="981"/>
      <c r="AP116" s="981"/>
      <c r="AQ116" s="981"/>
      <c r="AR116" s="981"/>
      <c r="AT116" s="981"/>
      <c r="AV116" s="981"/>
    </row>
    <row r="117" spans="1:48">
      <c r="A117" t="s">
        <v>233</v>
      </c>
      <c r="B117" t="s">
        <v>180</v>
      </c>
      <c r="C117">
        <v>2017</v>
      </c>
      <c r="D117">
        <v>2016</v>
      </c>
      <c r="E117" s="442" t="s">
        <v>168</v>
      </c>
      <c r="F117" s="52" t="s">
        <v>61</v>
      </c>
      <c r="G117" s="442" t="s">
        <v>61</v>
      </c>
      <c r="H117" s="52" t="s">
        <v>61</v>
      </c>
      <c r="I117" s="442" t="s">
        <v>169</v>
      </c>
      <c r="J117" s="940" t="s">
        <v>61</v>
      </c>
      <c r="K117" s="940"/>
      <c r="L117" s="52" t="s">
        <v>61</v>
      </c>
      <c r="M117" s="52" t="s">
        <v>61</v>
      </c>
      <c r="N117" s="52" t="s">
        <v>61</v>
      </c>
      <c r="O117" s="442" t="s">
        <v>150</v>
      </c>
      <c r="P117" s="451" t="s">
        <v>61</v>
      </c>
      <c r="Q117" s="52" t="s">
        <v>61</v>
      </c>
      <c r="R117" s="103" t="s">
        <v>61</v>
      </c>
      <c r="S117" s="442" t="s">
        <v>61</v>
      </c>
      <c r="T117" s="451" t="s">
        <v>61</v>
      </c>
      <c r="U117" s="941" t="s">
        <v>61</v>
      </c>
      <c r="V117" s="52" t="s">
        <v>61</v>
      </c>
      <c r="W117" s="52" t="s">
        <v>61</v>
      </c>
      <c r="X117" s="52" t="s">
        <v>61</v>
      </c>
      <c r="Y117" s="52" t="s">
        <v>61</v>
      </c>
      <c r="Z117" s="77" t="s">
        <v>61</v>
      </c>
      <c r="AA117" s="787" t="s">
        <v>61</v>
      </c>
      <c r="AB117" s="77" t="s">
        <v>61</v>
      </c>
      <c r="AC117" s="787" t="s">
        <v>61</v>
      </c>
      <c r="AD117" s="77" t="s">
        <v>61</v>
      </c>
      <c r="AE117" s="787" t="s">
        <v>61</v>
      </c>
      <c r="AF117" t="s">
        <v>61</v>
      </c>
      <c r="AG117" s="52"/>
      <c r="AH117" s="52"/>
      <c r="AI117" s="52" t="s">
        <v>61</v>
      </c>
      <c r="AJ117" s="52" t="s">
        <v>61</v>
      </c>
      <c r="AL117"/>
      <c r="AM117"/>
    </row>
    <row r="118" spans="1:48">
      <c r="A118" t="s">
        <v>233</v>
      </c>
      <c r="B118" t="s">
        <v>180</v>
      </c>
      <c r="C118">
        <v>2018</v>
      </c>
      <c r="D118">
        <v>2017</v>
      </c>
      <c r="E118" s="442" t="s">
        <v>168</v>
      </c>
      <c r="F118" s="52" t="s">
        <v>61</v>
      </c>
      <c r="G118" s="442" t="s">
        <v>61</v>
      </c>
      <c r="H118" s="52" t="s">
        <v>61</v>
      </c>
      <c r="I118" s="442" t="s">
        <v>169</v>
      </c>
      <c r="J118" s="940" t="s">
        <v>61</v>
      </c>
      <c r="K118" s="940"/>
      <c r="L118" s="52" t="s">
        <v>61</v>
      </c>
      <c r="M118" s="52" t="s">
        <v>61</v>
      </c>
      <c r="N118" s="52" t="s">
        <v>61</v>
      </c>
      <c r="O118" s="442" t="s">
        <v>150</v>
      </c>
      <c r="P118" s="451" t="s">
        <v>61</v>
      </c>
      <c r="Q118" s="52" t="s">
        <v>61</v>
      </c>
      <c r="R118" s="103" t="s">
        <v>61</v>
      </c>
      <c r="S118" s="442" t="s">
        <v>61</v>
      </c>
      <c r="T118" s="451" t="s">
        <v>61</v>
      </c>
      <c r="U118" s="941" t="s">
        <v>61</v>
      </c>
      <c r="V118" s="52" t="s">
        <v>61</v>
      </c>
      <c r="W118" s="52" t="s">
        <v>61</v>
      </c>
      <c r="X118" s="52" t="s">
        <v>61</v>
      </c>
      <c r="Y118" s="52" t="s">
        <v>61</v>
      </c>
      <c r="Z118" s="77" t="s">
        <v>61</v>
      </c>
      <c r="AA118" s="787" t="s">
        <v>61</v>
      </c>
      <c r="AB118" s="77" t="s">
        <v>61</v>
      </c>
      <c r="AC118" s="787" t="s">
        <v>61</v>
      </c>
      <c r="AD118" s="77" t="s">
        <v>61</v>
      </c>
      <c r="AE118" s="787" t="s">
        <v>61</v>
      </c>
      <c r="AF118" t="s">
        <v>61</v>
      </c>
      <c r="AG118" s="52"/>
      <c r="AH118" s="52"/>
      <c r="AI118" s="52" t="s">
        <v>61</v>
      </c>
      <c r="AJ118" s="52" t="s">
        <v>61</v>
      </c>
      <c r="AL118"/>
      <c r="AM118"/>
    </row>
    <row r="119" spans="1:48">
      <c r="A119" t="s">
        <v>233</v>
      </c>
      <c r="B119" t="s">
        <v>180</v>
      </c>
      <c r="C119">
        <v>2019</v>
      </c>
      <c r="D119">
        <v>2018</v>
      </c>
      <c r="E119" s="442" t="s">
        <v>168</v>
      </c>
      <c r="F119" s="52" t="s">
        <v>61</v>
      </c>
      <c r="G119" s="442" t="s">
        <v>61</v>
      </c>
      <c r="H119" s="52" t="s">
        <v>61</v>
      </c>
      <c r="I119" s="442" t="s">
        <v>169</v>
      </c>
      <c r="J119" s="940" t="s">
        <v>61</v>
      </c>
      <c r="K119" s="940"/>
      <c r="L119" s="52" t="s">
        <v>61</v>
      </c>
      <c r="M119" s="52" t="s">
        <v>61</v>
      </c>
      <c r="N119" s="52" t="s">
        <v>61</v>
      </c>
      <c r="O119" s="442" t="s">
        <v>150</v>
      </c>
      <c r="P119" s="451" t="s">
        <v>61</v>
      </c>
      <c r="Q119" s="52" t="s">
        <v>61</v>
      </c>
      <c r="R119" s="103" t="s">
        <v>61</v>
      </c>
      <c r="S119" s="442" t="s">
        <v>61</v>
      </c>
      <c r="T119" s="451" t="s">
        <v>61</v>
      </c>
      <c r="U119" s="941" t="s">
        <v>61</v>
      </c>
      <c r="V119" s="52" t="s">
        <v>61</v>
      </c>
      <c r="W119" s="52" t="s">
        <v>61</v>
      </c>
      <c r="X119" s="52" t="s">
        <v>61</v>
      </c>
      <c r="Y119" s="52" t="s">
        <v>61</v>
      </c>
      <c r="Z119" s="77" t="s">
        <v>61</v>
      </c>
      <c r="AA119" s="787" t="s">
        <v>61</v>
      </c>
      <c r="AB119" s="77" t="s">
        <v>61</v>
      </c>
      <c r="AC119" s="787" t="s">
        <v>61</v>
      </c>
      <c r="AD119" s="77" t="s">
        <v>61</v>
      </c>
      <c r="AE119" s="787" t="s">
        <v>61</v>
      </c>
      <c r="AF119" t="s">
        <v>61</v>
      </c>
      <c r="AG119" s="52"/>
      <c r="AH119" s="52"/>
      <c r="AI119" s="52" t="s">
        <v>61</v>
      </c>
      <c r="AJ119" s="52" t="s">
        <v>61</v>
      </c>
      <c r="AL119"/>
      <c r="AM119"/>
    </row>
    <row r="120" spans="1:48">
      <c r="A120" t="s">
        <v>233</v>
      </c>
      <c r="B120" t="s">
        <v>180</v>
      </c>
      <c r="C120">
        <v>2020</v>
      </c>
      <c r="D120">
        <v>2019</v>
      </c>
      <c r="E120" s="442" t="s">
        <v>168</v>
      </c>
      <c r="F120" s="52" t="s">
        <v>61</v>
      </c>
      <c r="G120" s="442" t="s">
        <v>61</v>
      </c>
      <c r="H120" s="52" t="s">
        <v>61</v>
      </c>
      <c r="I120" s="442" t="s">
        <v>169</v>
      </c>
      <c r="J120" s="940" t="s">
        <v>61</v>
      </c>
      <c r="K120" s="940"/>
      <c r="L120" s="52" t="s">
        <v>61</v>
      </c>
      <c r="M120" s="52" t="s">
        <v>61</v>
      </c>
      <c r="N120" s="52" t="s">
        <v>61</v>
      </c>
      <c r="O120" s="442" t="s">
        <v>150</v>
      </c>
      <c r="P120" s="451" t="s">
        <v>61</v>
      </c>
      <c r="Q120" s="52" t="s">
        <v>61</v>
      </c>
      <c r="R120" s="103" t="s">
        <v>61</v>
      </c>
      <c r="S120" s="442" t="s">
        <v>61</v>
      </c>
      <c r="T120" s="451" t="s">
        <v>61</v>
      </c>
      <c r="U120" s="941" t="s">
        <v>61</v>
      </c>
      <c r="V120" s="52" t="s">
        <v>61</v>
      </c>
      <c r="W120" s="52" t="s">
        <v>61</v>
      </c>
      <c r="X120" s="52" t="s">
        <v>61</v>
      </c>
      <c r="Y120" s="52" t="s">
        <v>61</v>
      </c>
      <c r="Z120" s="77" t="s">
        <v>61</v>
      </c>
      <c r="AA120" s="787" t="s">
        <v>61</v>
      </c>
      <c r="AB120" s="77" t="s">
        <v>61</v>
      </c>
      <c r="AC120" s="787" t="s">
        <v>61</v>
      </c>
      <c r="AD120" s="77" t="s">
        <v>61</v>
      </c>
      <c r="AE120" s="787" t="s">
        <v>61</v>
      </c>
      <c r="AF120" t="s">
        <v>61</v>
      </c>
      <c r="AG120" s="52"/>
      <c r="AH120" s="52"/>
      <c r="AI120" s="52" t="s">
        <v>61</v>
      </c>
      <c r="AJ120" s="52" t="s">
        <v>61</v>
      </c>
      <c r="AL120"/>
      <c r="AM120"/>
    </row>
    <row r="121" spans="1:48">
      <c r="A121" t="s">
        <v>233</v>
      </c>
      <c r="B121" t="s">
        <v>180</v>
      </c>
      <c r="C121">
        <v>2021</v>
      </c>
      <c r="D121">
        <v>2020</v>
      </c>
      <c r="E121" s="442" t="s">
        <v>168</v>
      </c>
      <c r="F121" s="52" t="s">
        <v>61</v>
      </c>
      <c r="G121" s="442" t="s">
        <v>61</v>
      </c>
      <c r="H121" s="52" t="s">
        <v>61</v>
      </c>
      <c r="I121" s="442" t="s">
        <v>169</v>
      </c>
      <c r="J121" s="940" t="s">
        <v>61</v>
      </c>
      <c r="K121" s="940"/>
      <c r="L121" s="52" t="s">
        <v>61</v>
      </c>
      <c r="M121" s="52" t="s">
        <v>61</v>
      </c>
      <c r="N121" s="52" t="s">
        <v>61</v>
      </c>
      <c r="O121" s="442" t="s">
        <v>150</v>
      </c>
      <c r="P121" s="451" t="s">
        <v>61</v>
      </c>
      <c r="Q121" s="52" t="s">
        <v>61</v>
      </c>
      <c r="R121" s="103" t="s">
        <v>61</v>
      </c>
      <c r="S121" s="442" t="s">
        <v>61</v>
      </c>
      <c r="T121" s="451" t="s">
        <v>61</v>
      </c>
      <c r="U121" s="941" t="s">
        <v>61</v>
      </c>
      <c r="V121" s="52" t="s">
        <v>61</v>
      </c>
      <c r="W121" s="52" t="s">
        <v>61</v>
      </c>
      <c r="X121" s="52" t="s">
        <v>61</v>
      </c>
      <c r="Y121" s="52" t="s">
        <v>61</v>
      </c>
      <c r="Z121" s="77" t="s">
        <v>61</v>
      </c>
      <c r="AA121" s="787" t="s">
        <v>61</v>
      </c>
      <c r="AB121" s="77" t="s">
        <v>61</v>
      </c>
      <c r="AC121" s="787" t="s">
        <v>61</v>
      </c>
      <c r="AD121" s="77" t="s">
        <v>61</v>
      </c>
      <c r="AE121" s="787" t="s">
        <v>61</v>
      </c>
      <c r="AF121" t="s">
        <v>61</v>
      </c>
      <c r="AG121" s="52"/>
      <c r="AH121" s="52"/>
      <c r="AI121" s="52" t="s">
        <v>61</v>
      </c>
      <c r="AJ121" s="52" t="s">
        <v>61</v>
      </c>
      <c r="AL121"/>
      <c r="AM121"/>
    </row>
    <row r="122" spans="1:48">
      <c r="A122" t="s">
        <v>233</v>
      </c>
      <c r="B122" t="s">
        <v>180</v>
      </c>
      <c r="C122">
        <v>2022</v>
      </c>
      <c r="D122">
        <v>2021</v>
      </c>
      <c r="E122" s="442" t="s">
        <v>168</v>
      </c>
      <c r="F122" s="52" t="s">
        <v>61</v>
      </c>
      <c r="G122" s="442" t="s">
        <v>61</v>
      </c>
      <c r="H122" s="52" t="s">
        <v>61</v>
      </c>
      <c r="I122" s="442" t="s">
        <v>169</v>
      </c>
      <c r="J122" s="940" t="s">
        <v>61</v>
      </c>
      <c r="K122" s="940"/>
      <c r="L122" s="52" t="s">
        <v>61</v>
      </c>
      <c r="M122" s="52" t="s">
        <v>61</v>
      </c>
      <c r="N122" s="52" t="s">
        <v>61</v>
      </c>
      <c r="O122" s="442" t="s">
        <v>150</v>
      </c>
      <c r="P122" s="451" t="s">
        <v>61</v>
      </c>
      <c r="Q122" s="52" t="s">
        <v>61</v>
      </c>
      <c r="R122" s="103" t="s">
        <v>61</v>
      </c>
      <c r="S122" s="442" t="s">
        <v>61</v>
      </c>
      <c r="T122" s="451" t="s">
        <v>61</v>
      </c>
      <c r="U122" s="941" t="s">
        <v>61</v>
      </c>
      <c r="V122" s="52" t="s">
        <v>61</v>
      </c>
      <c r="W122" s="52" t="s">
        <v>61</v>
      </c>
      <c r="X122" s="52" t="s">
        <v>61</v>
      </c>
      <c r="Y122" s="52" t="s">
        <v>61</v>
      </c>
      <c r="Z122" s="77" t="s">
        <v>61</v>
      </c>
      <c r="AA122" s="787" t="s">
        <v>61</v>
      </c>
      <c r="AB122" s="77" t="s">
        <v>61</v>
      </c>
      <c r="AC122" s="787" t="s">
        <v>61</v>
      </c>
      <c r="AD122" s="77" t="s">
        <v>61</v>
      </c>
      <c r="AE122" s="787" t="s">
        <v>61</v>
      </c>
      <c r="AF122" t="s">
        <v>61</v>
      </c>
      <c r="AG122" s="52"/>
      <c r="AH122" s="52"/>
      <c r="AI122" s="52" t="s">
        <v>61</v>
      </c>
      <c r="AJ122" s="52" t="s">
        <v>61</v>
      </c>
      <c r="AL122"/>
      <c r="AM122"/>
    </row>
    <row r="123" spans="1:48" s="958" customFormat="1">
      <c r="A123" s="958" t="s">
        <v>233</v>
      </c>
      <c r="B123" s="958" t="s">
        <v>180</v>
      </c>
      <c r="C123" s="958">
        <v>2023</v>
      </c>
      <c r="D123" s="958">
        <v>2022</v>
      </c>
      <c r="E123" s="991" t="s">
        <v>168</v>
      </c>
      <c r="F123" s="957" t="s">
        <v>61</v>
      </c>
      <c r="G123" s="991" t="s">
        <v>61</v>
      </c>
      <c r="H123" s="957" t="s">
        <v>61</v>
      </c>
      <c r="I123" s="991" t="s">
        <v>169</v>
      </c>
      <c r="J123" s="998" t="s">
        <v>61</v>
      </c>
      <c r="K123" s="998"/>
      <c r="L123" s="957" t="s">
        <v>61</v>
      </c>
      <c r="M123" s="957" t="s">
        <v>61</v>
      </c>
      <c r="N123" s="957" t="s">
        <v>61</v>
      </c>
      <c r="O123" s="991" t="s">
        <v>150</v>
      </c>
      <c r="P123" s="999" t="s">
        <v>61</v>
      </c>
      <c r="Q123" s="957" t="s">
        <v>61</v>
      </c>
      <c r="R123" s="1000" t="s">
        <v>61</v>
      </c>
      <c r="S123" s="991" t="s">
        <v>61</v>
      </c>
      <c r="T123" s="999" t="s">
        <v>61</v>
      </c>
      <c r="U123" s="1001" t="s">
        <v>61</v>
      </c>
      <c r="V123" s="957" t="s">
        <v>61</v>
      </c>
      <c r="W123" s="957" t="s">
        <v>61</v>
      </c>
      <c r="X123" s="957" t="s">
        <v>61</v>
      </c>
      <c r="Y123" s="957" t="s">
        <v>61</v>
      </c>
      <c r="Z123" s="1020" t="s">
        <v>61</v>
      </c>
      <c r="AA123" s="1021" t="s">
        <v>61</v>
      </c>
      <c r="AB123" s="1020" t="s">
        <v>61</v>
      </c>
      <c r="AC123" s="1021" t="s">
        <v>61</v>
      </c>
      <c r="AD123" s="1020" t="s">
        <v>61</v>
      </c>
      <c r="AE123" s="1021" t="s">
        <v>61</v>
      </c>
      <c r="AF123" s="958" t="s">
        <v>61</v>
      </c>
      <c r="AG123" s="957"/>
      <c r="AH123" s="957"/>
      <c r="AI123" s="957" t="s">
        <v>61</v>
      </c>
      <c r="AJ123" s="957" t="s">
        <v>61</v>
      </c>
      <c r="AL123" s="957"/>
      <c r="AM123" s="957"/>
      <c r="AO123" s="981"/>
      <c r="AP123" s="981"/>
      <c r="AQ123" s="981"/>
      <c r="AR123" s="981"/>
      <c r="AT123" s="981"/>
      <c r="AV123" s="981"/>
    </row>
    <row r="124" spans="1:48">
      <c r="A124" t="s">
        <v>234</v>
      </c>
      <c r="B124" t="s">
        <v>102</v>
      </c>
      <c r="C124">
        <v>2017</v>
      </c>
      <c r="D124">
        <v>2016</v>
      </c>
      <c r="E124" s="442" t="s">
        <v>168</v>
      </c>
      <c r="F124" s="52" t="s">
        <v>61</v>
      </c>
      <c r="G124" s="442" t="s">
        <v>61</v>
      </c>
      <c r="H124" s="52" t="s">
        <v>61</v>
      </c>
      <c r="I124" s="442" t="s">
        <v>169</v>
      </c>
      <c r="J124" s="940" t="s">
        <v>61</v>
      </c>
      <c r="K124" s="940"/>
      <c r="L124" s="52" t="s">
        <v>61</v>
      </c>
      <c r="M124" s="52" t="s">
        <v>61</v>
      </c>
      <c r="N124" s="52" t="s">
        <v>61</v>
      </c>
      <c r="O124" s="442" t="s">
        <v>150</v>
      </c>
      <c r="P124" s="451" t="s">
        <v>61</v>
      </c>
      <c r="Q124" s="52" t="s">
        <v>61</v>
      </c>
      <c r="R124" s="103" t="s">
        <v>61</v>
      </c>
      <c r="S124" s="442" t="s">
        <v>61</v>
      </c>
      <c r="T124" s="451" t="s">
        <v>61</v>
      </c>
      <c r="U124" s="941" t="s">
        <v>61</v>
      </c>
      <c r="V124" s="52" t="s">
        <v>61</v>
      </c>
      <c r="W124" s="52" t="s">
        <v>61</v>
      </c>
      <c r="X124" s="52" t="s">
        <v>61</v>
      </c>
      <c r="Y124" s="52" t="s">
        <v>61</v>
      </c>
      <c r="Z124" s="77" t="s">
        <v>61</v>
      </c>
      <c r="AA124" s="787" t="s">
        <v>61</v>
      </c>
      <c r="AB124" s="77" t="s">
        <v>61</v>
      </c>
      <c r="AC124" s="787" t="s">
        <v>61</v>
      </c>
      <c r="AD124" s="77" t="s">
        <v>61</v>
      </c>
      <c r="AE124" s="787" t="s">
        <v>61</v>
      </c>
      <c r="AF124" t="s">
        <v>61</v>
      </c>
      <c r="AG124" s="52"/>
      <c r="AH124" s="52"/>
      <c r="AI124" s="52" t="s">
        <v>61</v>
      </c>
      <c r="AJ124" s="52" t="s">
        <v>61</v>
      </c>
      <c r="AL124"/>
      <c r="AM124"/>
    </row>
    <row r="125" spans="1:48">
      <c r="A125" t="s">
        <v>234</v>
      </c>
      <c r="B125" t="s">
        <v>102</v>
      </c>
      <c r="C125">
        <v>2018</v>
      </c>
      <c r="D125">
        <v>2017</v>
      </c>
      <c r="E125" s="442" t="s">
        <v>168</v>
      </c>
      <c r="F125" s="52" t="s">
        <v>61</v>
      </c>
      <c r="G125" s="442" t="s">
        <v>61</v>
      </c>
      <c r="H125" s="52" t="s">
        <v>61</v>
      </c>
      <c r="I125" s="442" t="s">
        <v>169</v>
      </c>
      <c r="J125" s="940" t="s">
        <v>61</v>
      </c>
      <c r="K125" s="940"/>
      <c r="L125" s="52" t="s">
        <v>61</v>
      </c>
      <c r="M125" s="52" t="s">
        <v>61</v>
      </c>
      <c r="N125" s="52" t="s">
        <v>61</v>
      </c>
      <c r="O125" s="442" t="s">
        <v>150</v>
      </c>
      <c r="P125" s="451" t="s">
        <v>61</v>
      </c>
      <c r="Q125" s="52" t="s">
        <v>61</v>
      </c>
      <c r="R125" s="103" t="s">
        <v>61</v>
      </c>
      <c r="S125" s="442" t="s">
        <v>61</v>
      </c>
      <c r="T125" s="451" t="s">
        <v>61</v>
      </c>
      <c r="U125" s="941" t="s">
        <v>61</v>
      </c>
      <c r="V125" s="52" t="s">
        <v>61</v>
      </c>
      <c r="W125" s="52" t="s">
        <v>61</v>
      </c>
      <c r="X125" s="52" t="s">
        <v>61</v>
      </c>
      <c r="Y125" s="52" t="s">
        <v>61</v>
      </c>
      <c r="Z125" s="77" t="s">
        <v>61</v>
      </c>
      <c r="AA125" s="787" t="s">
        <v>61</v>
      </c>
      <c r="AB125" s="77" t="s">
        <v>61</v>
      </c>
      <c r="AC125" s="787" t="s">
        <v>61</v>
      </c>
      <c r="AD125" s="77" t="s">
        <v>61</v>
      </c>
      <c r="AE125" s="787" t="s">
        <v>61</v>
      </c>
      <c r="AF125" t="s">
        <v>61</v>
      </c>
      <c r="AG125" s="52"/>
      <c r="AH125" s="52"/>
      <c r="AI125" s="52" t="s">
        <v>61</v>
      </c>
      <c r="AJ125" s="52" t="s">
        <v>61</v>
      </c>
      <c r="AL125"/>
      <c r="AM125"/>
    </row>
    <row r="126" spans="1:48">
      <c r="A126" t="s">
        <v>234</v>
      </c>
      <c r="B126" t="s">
        <v>102</v>
      </c>
      <c r="C126">
        <v>2019</v>
      </c>
      <c r="D126">
        <v>2018</v>
      </c>
      <c r="E126" s="442" t="s">
        <v>168</v>
      </c>
      <c r="F126" s="52" t="s">
        <v>61</v>
      </c>
      <c r="G126" s="442" t="s">
        <v>61</v>
      </c>
      <c r="H126" s="52" t="s">
        <v>61</v>
      </c>
      <c r="I126" s="442" t="s">
        <v>169</v>
      </c>
      <c r="J126" s="940" t="s">
        <v>61</v>
      </c>
      <c r="K126" s="940"/>
      <c r="L126" s="52" t="s">
        <v>61</v>
      </c>
      <c r="M126" s="52" t="s">
        <v>61</v>
      </c>
      <c r="N126" s="52" t="s">
        <v>61</v>
      </c>
      <c r="O126" s="442" t="s">
        <v>150</v>
      </c>
      <c r="P126" s="451" t="s">
        <v>61</v>
      </c>
      <c r="Q126" s="52" t="s">
        <v>61</v>
      </c>
      <c r="R126" s="103" t="s">
        <v>61</v>
      </c>
      <c r="S126" s="442" t="s">
        <v>61</v>
      </c>
      <c r="T126" s="451" t="s">
        <v>61</v>
      </c>
      <c r="U126" s="941" t="s">
        <v>61</v>
      </c>
      <c r="V126" s="52" t="s">
        <v>61</v>
      </c>
      <c r="W126" s="52" t="s">
        <v>61</v>
      </c>
      <c r="X126" s="52" t="s">
        <v>61</v>
      </c>
      <c r="Y126" s="52" t="s">
        <v>61</v>
      </c>
      <c r="Z126" s="77" t="s">
        <v>61</v>
      </c>
      <c r="AA126" s="787" t="s">
        <v>61</v>
      </c>
      <c r="AB126" s="77" t="s">
        <v>61</v>
      </c>
      <c r="AC126" s="787" t="s">
        <v>61</v>
      </c>
      <c r="AD126" s="77" t="s">
        <v>61</v>
      </c>
      <c r="AE126" s="787" t="s">
        <v>61</v>
      </c>
      <c r="AF126" t="s">
        <v>61</v>
      </c>
      <c r="AG126" s="52"/>
      <c r="AH126" s="52"/>
      <c r="AI126" s="52" t="s">
        <v>61</v>
      </c>
      <c r="AJ126" s="52" t="s">
        <v>61</v>
      </c>
      <c r="AL126"/>
      <c r="AM126"/>
    </row>
    <row r="127" spans="1:48">
      <c r="A127" t="s">
        <v>234</v>
      </c>
      <c r="B127" t="s">
        <v>102</v>
      </c>
      <c r="C127">
        <v>2020</v>
      </c>
      <c r="D127">
        <v>2019</v>
      </c>
      <c r="E127" s="442" t="s">
        <v>168</v>
      </c>
      <c r="F127" s="52" t="s">
        <v>61</v>
      </c>
      <c r="G127" s="442" t="s">
        <v>61</v>
      </c>
      <c r="H127" s="52" t="s">
        <v>61</v>
      </c>
      <c r="I127" s="442" t="s">
        <v>169</v>
      </c>
      <c r="J127" s="940" t="s">
        <v>61</v>
      </c>
      <c r="K127" s="940"/>
      <c r="L127" s="52" t="s">
        <v>61</v>
      </c>
      <c r="M127" s="52" t="s">
        <v>61</v>
      </c>
      <c r="N127" s="52" t="s">
        <v>61</v>
      </c>
      <c r="O127" s="442" t="s">
        <v>150</v>
      </c>
      <c r="P127" s="451" t="s">
        <v>61</v>
      </c>
      <c r="Q127" s="52" t="s">
        <v>61</v>
      </c>
      <c r="R127" s="103" t="s">
        <v>61</v>
      </c>
      <c r="S127" s="442" t="s">
        <v>61</v>
      </c>
      <c r="T127" s="451" t="s">
        <v>61</v>
      </c>
      <c r="U127" s="941" t="s">
        <v>61</v>
      </c>
      <c r="V127" s="52" t="s">
        <v>61</v>
      </c>
      <c r="W127" s="52" t="s">
        <v>61</v>
      </c>
      <c r="X127" s="52" t="s">
        <v>61</v>
      </c>
      <c r="Y127" s="52" t="s">
        <v>61</v>
      </c>
      <c r="Z127" s="77" t="s">
        <v>61</v>
      </c>
      <c r="AA127" s="787" t="s">
        <v>61</v>
      </c>
      <c r="AB127" s="77" t="s">
        <v>61</v>
      </c>
      <c r="AC127" s="787" t="s">
        <v>61</v>
      </c>
      <c r="AD127" s="77" t="s">
        <v>61</v>
      </c>
      <c r="AE127" s="787" t="s">
        <v>61</v>
      </c>
      <c r="AF127" t="s">
        <v>61</v>
      </c>
      <c r="AG127" s="52"/>
      <c r="AH127" s="52"/>
      <c r="AI127" s="52" t="s">
        <v>61</v>
      </c>
      <c r="AJ127" s="52" t="s">
        <v>61</v>
      </c>
      <c r="AL127"/>
      <c r="AM127"/>
    </row>
    <row r="128" spans="1:48">
      <c r="A128" t="s">
        <v>234</v>
      </c>
      <c r="B128" t="s">
        <v>102</v>
      </c>
      <c r="C128">
        <v>2021</v>
      </c>
      <c r="D128">
        <v>2020</v>
      </c>
      <c r="E128" s="442" t="s">
        <v>168</v>
      </c>
      <c r="F128" s="52" t="s">
        <v>61</v>
      </c>
      <c r="G128" s="442" t="s">
        <v>61</v>
      </c>
      <c r="H128" s="52" t="s">
        <v>61</v>
      </c>
      <c r="I128" s="442" t="s">
        <v>169</v>
      </c>
      <c r="J128" s="940" t="s">
        <v>61</v>
      </c>
      <c r="K128" s="940"/>
      <c r="L128" s="52" t="s">
        <v>61</v>
      </c>
      <c r="M128" s="52" t="s">
        <v>61</v>
      </c>
      <c r="N128" s="52" t="s">
        <v>61</v>
      </c>
      <c r="O128" s="442" t="s">
        <v>150</v>
      </c>
      <c r="P128" s="451" t="s">
        <v>61</v>
      </c>
      <c r="Q128" s="52" t="s">
        <v>61</v>
      </c>
      <c r="R128" s="103" t="s">
        <v>61</v>
      </c>
      <c r="S128" s="442" t="s">
        <v>61</v>
      </c>
      <c r="T128" s="451" t="s">
        <v>61</v>
      </c>
      <c r="U128" s="941" t="s">
        <v>61</v>
      </c>
      <c r="V128" s="52" t="s">
        <v>61</v>
      </c>
      <c r="W128" s="52" t="s">
        <v>61</v>
      </c>
      <c r="X128" s="52" t="s">
        <v>61</v>
      </c>
      <c r="Y128" s="52" t="s">
        <v>61</v>
      </c>
      <c r="Z128" s="77" t="s">
        <v>61</v>
      </c>
      <c r="AA128" s="787" t="s">
        <v>61</v>
      </c>
      <c r="AB128" s="77" t="s">
        <v>61</v>
      </c>
      <c r="AC128" s="787" t="s">
        <v>61</v>
      </c>
      <c r="AD128" s="77" t="s">
        <v>61</v>
      </c>
      <c r="AE128" s="787" t="s">
        <v>61</v>
      </c>
      <c r="AF128" t="s">
        <v>61</v>
      </c>
      <c r="AG128" s="52"/>
      <c r="AH128" s="52"/>
      <c r="AI128" s="52" t="s">
        <v>61</v>
      </c>
      <c r="AJ128" s="52" t="s">
        <v>61</v>
      </c>
      <c r="AL128"/>
      <c r="AM128"/>
    </row>
    <row r="129" spans="1:48">
      <c r="A129" t="s">
        <v>234</v>
      </c>
      <c r="B129" t="s">
        <v>102</v>
      </c>
      <c r="C129">
        <v>2022</v>
      </c>
      <c r="D129">
        <v>2021</v>
      </c>
      <c r="E129" s="442" t="s">
        <v>168</v>
      </c>
      <c r="F129" s="52" t="s">
        <v>61</v>
      </c>
      <c r="G129" s="442" t="s">
        <v>61</v>
      </c>
      <c r="H129" s="52" t="s">
        <v>61</v>
      </c>
      <c r="I129" s="442" t="s">
        <v>169</v>
      </c>
      <c r="J129" s="940" t="s">
        <v>61</v>
      </c>
      <c r="K129" s="940"/>
      <c r="L129" s="52" t="s">
        <v>61</v>
      </c>
      <c r="M129" s="52" t="s">
        <v>61</v>
      </c>
      <c r="N129" s="52" t="s">
        <v>61</v>
      </c>
      <c r="O129" s="442" t="s">
        <v>150</v>
      </c>
      <c r="P129" s="451" t="s">
        <v>61</v>
      </c>
      <c r="Q129" s="52" t="s">
        <v>61</v>
      </c>
      <c r="R129" s="103" t="s">
        <v>61</v>
      </c>
      <c r="S129" s="442" t="s">
        <v>61</v>
      </c>
      <c r="T129" s="451" t="s">
        <v>61</v>
      </c>
      <c r="U129" s="941" t="s">
        <v>61</v>
      </c>
      <c r="V129" s="52" t="s">
        <v>61</v>
      </c>
      <c r="W129" s="52" t="s">
        <v>61</v>
      </c>
      <c r="X129" s="52" t="s">
        <v>61</v>
      </c>
      <c r="Y129" s="52" t="s">
        <v>61</v>
      </c>
      <c r="Z129" s="77" t="s">
        <v>61</v>
      </c>
      <c r="AA129" s="787" t="s">
        <v>61</v>
      </c>
      <c r="AB129" s="77" t="s">
        <v>61</v>
      </c>
      <c r="AC129" s="787" t="s">
        <v>61</v>
      </c>
      <c r="AD129" s="77" t="s">
        <v>61</v>
      </c>
      <c r="AE129" s="787" t="s">
        <v>61</v>
      </c>
      <c r="AF129" t="s">
        <v>61</v>
      </c>
      <c r="AG129" s="52"/>
      <c r="AH129" s="52"/>
      <c r="AI129" s="52" t="s">
        <v>61</v>
      </c>
      <c r="AJ129" s="52" t="s">
        <v>61</v>
      </c>
      <c r="AL129"/>
      <c r="AM129"/>
    </row>
    <row r="130" spans="1:48" s="958" customFormat="1">
      <c r="A130" s="958" t="s">
        <v>234</v>
      </c>
      <c r="B130" s="958" t="s">
        <v>102</v>
      </c>
      <c r="C130" s="958">
        <v>2023</v>
      </c>
      <c r="D130" s="958">
        <v>2022</v>
      </c>
      <c r="E130" s="991" t="s">
        <v>168</v>
      </c>
      <c r="F130" s="957" t="s">
        <v>61</v>
      </c>
      <c r="G130" s="991" t="s">
        <v>61</v>
      </c>
      <c r="H130" s="957" t="s">
        <v>61</v>
      </c>
      <c r="I130" s="991" t="s">
        <v>169</v>
      </c>
      <c r="J130" s="998" t="s">
        <v>61</v>
      </c>
      <c r="K130" s="998"/>
      <c r="L130" s="957" t="s">
        <v>61</v>
      </c>
      <c r="M130" s="957" t="s">
        <v>61</v>
      </c>
      <c r="N130" s="957" t="s">
        <v>61</v>
      </c>
      <c r="O130" s="991" t="s">
        <v>150</v>
      </c>
      <c r="P130" s="999" t="s">
        <v>61</v>
      </c>
      <c r="Q130" s="957" t="s">
        <v>61</v>
      </c>
      <c r="R130" s="1000" t="s">
        <v>61</v>
      </c>
      <c r="S130" s="991" t="s">
        <v>61</v>
      </c>
      <c r="T130" s="999" t="s">
        <v>61</v>
      </c>
      <c r="U130" s="1001" t="s">
        <v>61</v>
      </c>
      <c r="V130" s="957" t="s">
        <v>61</v>
      </c>
      <c r="W130" s="957" t="s">
        <v>61</v>
      </c>
      <c r="X130" s="957" t="s">
        <v>61</v>
      </c>
      <c r="Y130" s="957" t="s">
        <v>61</v>
      </c>
      <c r="Z130" s="1020" t="s">
        <v>61</v>
      </c>
      <c r="AA130" s="1021" t="s">
        <v>61</v>
      </c>
      <c r="AB130" s="1020" t="s">
        <v>61</v>
      </c>
      <c r="AC130" s="1021" t="s">
        <v>61</v>
      </c>
      <c r="AD130" s="1020" t="s">
        <v>61</v>
      </c>
      <c r="AE130" s="1021" t="s">
        <v>61</v>
      </c>
      <c r="AF130" s="958" t="s">
        <v>61</v>
      </c>
      <c r="AG130" s="957"/>
      <c r="AH130" s="957"/>
      <c r="AI130" s="957" t="s">
        <v>61</v>
      </c>
      <c r="AJ130" s="957" t="s">
        <v>61</v>
      </c>
      <c r="AL130" s="957"/>
      <c r="AM130" s="957"/>
      <c r="AO130" s="981"/>
      <c r="AP130" s="981"/>
      <c r="AQ130" s="981"/>
      <c r="AR130" s="981"/>
      <c r="AT130" s="981"/>
      <c r="AV130" s="981"/>
    </row>
    <row r="131" spans="1:48">
      <c r="A131" t="s">
        <v>235</v>
      </c>
      <c r="B131" t="s">
        <v>167</v>
      </c>
      <c r="C131">
        <v>2017</v>
      </c>
      <c r="D131">
        <v>2016</v>
      </c>
      <c r="E131" s="442" t="s">
        <v>168</v>
      </c>
      <c r="F131" s="52" t="s">
        <v>61</v>
      </c>
      <c r="G131" s="442" t="s">
        <v>61</v>
      </c>
      <c r="H131" s="52" t="s">
        <v>61</v>
      </c>
      <c r="I131" s="442" t="s">
        <v>169</v>
      </c>
      <c r="J131" s="940" t="s">
        <v>61</v>
      </c>
      <c r="K131" s="940"/>
      <c r="L131" s="52" t="s">
        <v>61</v>
      </c>
      <c r="M131" s="52" t="s">
        <v>61</v>
      </c>
      <c r="N131" s="52" t="s">
        <v>61</v>
      </c>
      <c r="O131" s="442" t="s">
        <v>150</v>
      </c>
      <c r="P131" s="451" t="s">
        <v>61</v>
      </c>
      <c r="Q131" s="52" t="s">
        <v>61</v>
      </c>
      <c r="R131" s="103" t="s">
        <v>61</v>
      </c>
      <c r="S131" s="442" t="s">
        <v>61</v>
      </c>
      <c r="T131" s="451" t="s">
        <v>61</v>
      </c>
      <c r="U131" s="941" t="s">
        <v>61</v>
      </c>
      <c r="V131" s="52" t="s">
        <v>61</v>
      </c>
      <c r="W131" s="52" t="s">
        <v>61</v>
      </c>
      <c r="X131" s="52" t="s">
        <v>61</v>
      </c>
      <c r="Y131" s="52" t="s">
        <v>61</v>
      </c>
      <c r="Z131" s="77" t="s">
        <v>61</v>
      </c>
      <c r="AA131" s="787" t="s">
        <v>61</v>
      </c>
      <c r="AB131" s="77" t="s">
        <v>61</v>
      </c>
      <c r="AC131" s="787" t="s">
        <v>61</v>
      </c>
      <c r="AD131" s="77" t="s">
        <v>61</v>
      </c>
      <c r="AE131" s="787" t="s">
        <v>61</v>
      </c>
      <c r="AF131" t="s">
        <v>61</v>
      </c>
      <c r="AG131" s="52"/>
      <c r="AH131" s="52"/>
      <c r="AI131" s="52" t="s">
        <v>61</v>
      </c>
      <c r="AJ131" s="52" t="s">
        <v>61</v>
      </c>
      <c r="AL131"/>
      <c r="AM131"/>
    </row>
    <row r="132" spans="1:48">
      <c r="A132" t="s">
        <v>235</v>
      </c>
      <c r="B132" t="s">
        <v>167</v>
      </c>
      <c r="C132">
        <v>2018</v>
      </c>
      <c r="D132">
        <v>2017</v>
      </c>
      <c r="E132" s="442" t="s">
        <v>168</v>
      </c>
      <c r="F132" s="52" t="s">
        <v>61</v>
      </c>
      <c r="G132" s="442" t="s">
        <v>61</v>
      </c>
      <c r="H132" s="52" t="s">
        <v>61</v>
      </c>
      <c r="I132" s="442" t="s">
        <v>169</v>
      </c>
      <c r="J132" s="940" t="s">
        <v>61</v>
      </c>
      <c r="K132" s="940"/>
      <c r="L132" s="52" t="s">
        <v>61</v>
      </c>
      <c r="M132" s="52" t="s">
        <v>61</v>
      </c>
      <c r="N132" s="52" t="s">
        <v>61</v>
      </c>
      <c r="O132" s="442" t="s">
        <v>150</v>
      </c>
      <c r="P132" s="451" t="s">
        <v>61</v>
      </c>
      <c r="Q132" s="52" t="s">
        <v>61</v>
      </c>
      <c r="R132" s="103" t="s">
        <v>61</v>
      </c>
      <c r="S132" s="442" t="s">
        <v>61</v>
      </c>
      <c r="T132" s="451" t="s">
        <v>61</v>
      </c>
      <c r="U132" s="941" t="s">
        <v>61</v>
      </c>
      <c r="V132" s="52" t="s">
        <v>61</v>
      </c>
      <c r="W132" s="52" t="s">
        <v>61</v>
      </c>
      <c r="X132" s="52" t="s">
        <v>61</v>
      </c>
      <c r="Y132" s="52" t="s">
        <v>61</v>
      </c>
      <c r="Z132" s="77" t="s">
        <v>61</v>
      </c>
      <c r="AA132" s="787" t="s">
        <v>61</v>
      </c>
      <c r="AB132" s="77" t="s">
        <v>61</v>
      </c>
      <c r="AC132" s="787" t="s">
        <v>61</v>
      </c>
      <c r="AD132" s="77" t="s">
        <v>61</v>
      </c>
      <c r="AE132" s="787" t="s">
        <v>61</v>
      </c>
      <c r="AF132" t="s">
        <v>61</v>
      </c>
      <c r="AG132" s="52"/>
      <c r="AH132" s="52"/>
      <c r="AI132" s="52" t="s">
        <v>61</v>
      </c>
      <c r="AJ132" s="52" t="s">
        <v>61</v>
      </c>
      <c r="AL132"/>
      <c r="AM132"/>
    </row>
    <row r="133" spans="1:48">
      <c r="A133" t="s">
        <v>235</v>
      </c>
      <c r="B133" t="s">
        <v>167</v>
      </c>
      <c r="C133">
        <v>2019</v>
      </c>
      <c r="D133">
        <v>2018</v>
      </c>
      <c r="E133" s="442" t="s">
        <v>168</v>
      </c>
      <c r="F133" s="52" t="s">
        <v>61</v>
      </c>
      <c r="G133" s="442" t="s">
        <v>61</v>
      </c>
      <c r="H133" s="52" t="s">
        <v>61</v>
      </c>
      <c r="I133" s="442" t="s">
        <v>169</v>
      </c>
      <c r="J133" s="940" t="s">
        <v>61</v>
      </c>
      <c r="K133" s="940"/>
      <c r="L133" s="52" t="s">
        <v>61</v>
      </c>
      <c r="M133" s="52" t="s">
        <v>61</v>
      </c>
      <c r="N133" s="52" t="s">
        <v>61</v>
      </c>
      <c r="O133" s="442" t="s">
        <v>150</v>
      </c>
      <c r="P133" s="451" t="s">
        <v>61</v>
      </c>
      <c r="Q133" s="52" t="s">
        <v>61</v>
      </c>
      <c r="R133" s="103" t="s">
        <v>61</v>
      </c>
      <c r="S133" s="442" t="s">
        <v>61</v>
      </c>
      <c r="T133" s="451" t="s">
        <v>61</v>
      </c>
      <c r="U133" s="941" t="s">
        <v>61</v>
      </c>
      <c r="V133" s="52" t="s">
        <v>61</v>
      </c>
      <c r="W133" s="52" t="s">
        <v>61</v>
      </c>
      <c r="X133" s="52" t="s">
        <v>61</v>
      </c>
      <c r="Y133" s="52" t="s">
        <v>61</v>
      </c>
      <c r="Z133" s="77" t="s">
        <v>61</v>
      </c>
      <c r="AA133" s="787" t="s">
        <v>61</v>
      </c>
      <c r="AB133" s="77" t="s">
        <v>61</v>
      </c>
      <c r="AC133" s="787" t="s">
        <v>61</v>
      </c>
      <c r="AD133" s="77" t="s">
        <v>61</v>
      </c>
      <c r="AE133" s="787" t="s">
        <v>61</v>
      </c>
      <c r="AF133" t="s">
        <v>61</v>
      </c>
      <c r="AG133" s="52"/>
      <c r="AH133" s="52"/>
      <c r="AI133" s="52" t="s">
        <v>61</v>
      </c>
      <c r="AJ133" s="52" t="s">
        <v>61</v>
      </c>
      <c r="AL133"/>
      <c r="AM133"/>
    </row>
    <row r="134" spans="1:48">
      <c r="A134" t="s">
        <v>235</v>
      </c>
      <c r="B134" t="s">
        <v>167</v>
      </c>
      <c r="C134">
        <v>2020</v>
      </c>
      <c r="D134">
        <v>2019</v>
      </c>
      <c r="E134" s="442" t="s">
        <v>168</v>
      </c>
      <c r="F134" s="52" t="s">
        <v>61</v>
      </c>
      <c r="G134" s="442" t="s">
        <v>61</v>
      </c>
      <c r="H134" s="52" t="s">
        <v>61</v>
      </c>
      <c r="I134" s="442" t="s">
        <v>169</v>
      </c>
      <c r="J134" s="940" t="s">
        <v>61</v>
      </c>
      <c r="K134" s="940"/>
      <c r="L134" s="52" t="s">
        <v>61</v>
      </c>
      <c r="M134" s="52" t="s">
        <v>61</v>
      </c>
      <c r="N134" s="52" t="s">
        <v>61</v>
      </c>
      <c r="O134" s="442" t="s">
        <v>150</v>
      </c>
      <c r="P134" s="451" t="s">
        <v>61</v>
      </c>
      <c r="Q134" s="52" t="s">
        <v>61</v>
      </c>
      <c r="R134" s="103" t="s">
        <v>61</v>
      </c>
      <c r="S134" s="442" t="s">
        <v>61</v>
      </c>
      <c r="T134" s="451" t="s">
        <v>61</v>
      </c>
      <c r="U134" s="941" t="s">
        <v>61</v>
      </c>
      <c r="V134" s="52" t="s">
        <v>61</v>
      </c>
      <c r="W134" s="52" t="s">
        <v>61</v>
      </c>
      <c r="X134" s="52" t="s">
        <v>61</v>
      </c>
      <c r="Y134" s="52" t="s">
        <v>61</v>
      </c>
      <c r="Z134" s="77" t="s">
        <v>61</v>
      </c>
      <c r="AA134" s="787" t="s">
        <v>61</v>
      </c>
      <c r="AB134" s="77" t="s">
        <v>61</v>
      </c>
      <c r="AC134" s="787" t="s">
        <v>61</v>
      </c>
      <c r="AD134" s="77" t="s">
        <v>61</v>
      </c>
      <c r="AE134" s="787" t="s">
        <v>61</v>
      </c>
      <c r="AF134" t="s">
        <v>61</v>
      </c>
      <c r="AG134" s="52"/>
      <c r="AH134" s="52"/>
      <c r="AI134" s="52" t="s">
        <v>61</v>
      </c>
      <c r="AJ134" s="52" t="s">
        <v>61</v>
      </c>
      <c r="AL134"/>
      <c r="AM134"/>
    </row>
    <row r="135" spans="1:48">
      <c r="A135" t="s">
        <v>235</v>
      </c>
      <c r="B135" t="s">
        <v>167</v>
      </c>
      <c r="C135">
        <v>2021</v>
      </c>
      <c r="D135">
        <v>2020</v>
      </c>
      <c r="E135" s="442" t="s">
        <v>168</v>
      </c>
      <c r="F135" s="52" t="s">
        <v>61</v>
      </c>
      <c r="G135" s="442" t="s">
        <v>61</v>
      </c>
      <c r="H135" s="52" t="s">
        <v>61</v>
      </c>
      <c r="I135" s="442" t="s">
        <v>169</v>
      </c>
      <c r="J135" s="940" t="s">
        <v>61</v>
      </c>
      <c r="K135" s="940"/>
      <c r="L135" s="52" t="s">
        <v>61</v>
      </c>
      <c r="M135" s="52" t="s">
        <v>61</v>
      </c>
      <c r="N135" s="52" t="s">
        <v>61</v>
      </c>
      <c r="O135" s="442" t="s">
        <v>150</v>
      </c>
      <c r="P135" s="451" t="s">
        <v>61</v>
      </c>
      <c r="Q135" s="52" t="s">
        <v>61</v>
      </c>
      <c r="R135" s="103" t="s">
        <v>61</v>
      </c>
      <c r="S135" s="442" t="s">
        <v>61</v>
      </c>
      <c r="T135" s="451" t="s">
        <v>61</v>
      </c>
      <c r="U135" s="941" t="s">
        <v>61</v>
      </c>
      <c r="V135" s="52" t="s">
        <v>61</v>
      </c>
      <c r="W135" s="52" t="s">
        <v>61</v>
      </c>
      <c r="X135" s="52" t="s">
        <v>61</v>
      </c>
      <c r="Y135" s="52" t="s">
        <v>61</v>
      </c>
      <c r="Z135" s="77" t="s">
        <v>61</v>
      </c>
      <c r="AA135" s="787" t="s">
        <v>61</v>
      </c>
      <c r="AB135" s="77" t="s">
        <v>61</v>
      </c>
      <c r="AC135" s="787" t="s">
        <v>61</v>
      </c>
      <c r="AD135" s="77" t="s">
        <v>61</v>
      </c>
      <c r="AE135" s="787" t="s">
        <v>61</v>
      </c>
      <c r="AF135" t="s">
        <v>61</v>
      </c>
      <c r="AG135" s="52"/>
      <c r="AH135" s="52"/>
      <c r="AI135" s="52" t="s">
        <v>61</v>
      </c>
      <c r="AJ135" s="52" t="s">
        <v>61</v>
      </c>
      <c r="AL135"/>
      <c r="AM135"/>
    </row>
    <row r="136" spans="1:48">
      <c r="A136" t="s">
        <v>235</v>
      </c>
      <c r="B136" t="s">
        <v>167</v>
      </c>
      <c r="C136">
        <v>2022</v>
      </c>
      <c r="D136">
        <v>2021</v>
      </c>
      <c r="E136" s="442" t="s">
        <v>168</v>
      </c>
      <c r="F136" s="52" t="s">
        <v>61</v>
      </c>
      <c r="G136" s="442" t="s">
        <v>61</v>
      </c>
      <c r="H136" s="52" t="s">
        <v>61</v>
      </c>
      <c r="I136" s="442" t="s">
        <v>169</v>
      </c>
      <c r="J136" s="940" t="s">
        <v>61</v>
      </c>
      <c r="K136" s="940"/>
      <c r="L136" s="52" t="s">
        <v>61</v>
      </c>
      <c r="M136" s="52" t="s">
        <v>61</v>
      </c>
      <c r="N136" s="52" t="s">
        <v>61</v>
      </c>
      <c r="O136" s="442" t="s">
        <v>150</v>
      </c>
      <c r="P136" s="451" t="s">
        <v>61</v>
      </c>
      <c r="Q136" s="52" t="s">
        <v>61</v>
      </c>
      <c r="R136" s="103" t="s">
        <v>61</v>
      </c>
      <c r="S136" s="442" t="s">
        <v>61</v>
      </c>
      <c r="T136" s="451" t="s">
        <v>61</v>
      </c>
      <c r="U136" s="941" t="s">
        <v>61</v>
      </c>
      <c r="V136" s="52" t="s">
        <v>61</v>
      </c>
      <c r="W136" s="52" t="s">
        <v>61</v>
      </c>
      <c r="X136" s="52" t="s">
        <v>61</v>
      </c>
      <c r="Y136" s="52" t="s">
        <v>61</v>
      </c>
      <c r="Z136" s="77" t="s">
        <v>61</v>
      </c>
      <c r="AA136" s="787" t="s">
        <v>61</v>
      </c>
      <c r="AB136" s="77" t="s">
        <v>61</v>
      </c>
      <c r="AC136" s="787" t="s">
        <v>61</v>
      </c>
      <c r="AD136" s="77" t="s">
        <v>61</v>
      </c>
      <c r="AE136" s="787" t="s">
        <v>61</v>
      </c>
      <c r="AF136" t="s">
        <v>61</v>
      </c>
      <c r="AG136" s="52"/>
      <c r="AH136" s="52"/>
      <c r="AI136" s="52" t="s">
        <v>61</v>
      </c>
      <c r="AJ136" s="52" t="s">
        <v>61</v>
      </c>
      <c r="AL136"/>
      <c r="AM136"/>
    </row>
    <row r="137" spans="1:48" s="958" customFormat="1">
      <c r="A137" s="958" t="s">
        <v>235</v>
      </c>
      <c r="B137" s="958" t="s">
        <v>167</v>
      </c>
      <c r="C137" s="958">
        <v>2023</v>
      </c>
      <c r="D137" s="958">
        <v>2022</v>
      </c>
      <c r="E137" s="991" t="s">
        <v>168</v>
      </c>
      <c r="F137" s="957" t="s">
        <v>61</v>
      </c>
      <c r="G137" s="991" t="s">
        <v>61</v>
      </c>
      <c r="H137" s="957" t="s">
        <v>61</v>
      </c>
      <c r="I137" s="991" t="s">
        <v>169</v>
      </c>
      <c r="J137" s="998" t="s">
        <v>61</v>
      </c>
      <c r="K137" s="998"/>
      <c r="L137" s="957" t="s">
        <v>61</v>
      </c>
      <c r="M137" s="957" t="s">
        <v>61</v>
      </c>
      <c r="N137" s="957" t="s">
        <v>61</v>
      </c>
      <c r="O137" s="991" t="s">
        <v>150</v>
      </c>
      <c r="P137" s="999" t="s">
        <v>61</v>
      </c>
      <c r="Q137" s="957" t="s">
        <v>61</v>
      </c>
      <c r="R137" s="1000" t="s">
        <v>61</v>
      </c>
      <c r="S137" s="991" t="s">
        <v>61</v>
      </c>
      <c r="T137" s="999" t="s">
        <v>61</v>
      </c>
      <c r="U137" s="1001" t="s">
        <v>61</v>
      </c>
      <c r="V137" s="957" t="s">
        <v>61</v>
      </c>
      <c r="W137" s="957" t="s">
        <v>61</v>
      </c>
      <c r="X137" s="957" t="s">
        <v>61</v>
      </c>
      <c r="Y137" s="957" t="s">
        <v>61</v>
      </c>
      <c r="Z137" s="1020" t="s">
        <v>61</v>
      </c>
      <c r="AA137" s="1021" t="s">
        <v>61</v>
      </c>
      <c r="AB137" s="1020" t="s">
        <v>61</v>
      </c>
      <c r="AC137" s="1021" t="s">
        <v>61</v>
      </c>
      <c r="AD137" s="1020" t="s">
        <v>61</v>
      </c>
      <c r="AE137" s="1021" t="s">
        <v>61</v>
      </c>
      <c r="AF137" s="958" t="s">
        <v>61</v>
      </c>
      <c r="AG137" s="957"/>
      <c r="AH137" s="957"/>
      <c r="AI137" s="957" t="s">
        <v>61</v>
      </c>
      <c r="AJ137" s="957" t="s">
        <v>61</v>
      </c>
      <c r="AL137" s="957"/>
      <c r="AM137" s="957"/>
      <c r="AO137" s="981"/>
      <c r="AP137" s="981"/>
      <c r="AQ137" s="981"/>
      <c r="AR137" s="981"/>
      <c r="AT137" s="981"/>
      <c r="AV137" s="981"/>
    </row>
    <row r="138" spans="1:48">
      <c r="A138" s="52" t="s">
        <v>22</v>
      </c>
      <c r="B138" s="52" t="s">
        <v>116</v>
      </c>
      <c r="C138" s="902">
        <v>2017</v>
      </c>
      <c r="D138" s="52">
        <v>2016</v>
      </c>
      <c r="E138" s="442" t="s">
        <v>142</v>
      </c>
      <c r="F138" s="52" t="s">
        <v>142</v>
      </c>
      <c r="G138" s="442" t="s">
        <v>168</v>
      </c>
      <c r="H138" s="52" t="s">
        <v>143</v>
      </c>
      <c r="I138" s="442" t="s">
        <v>144</v>
      </c>
      <c r="J138" s="940" t="s">
        <v>226</v>
      </c>
      <c r="K138" s="940"/>
      <c r="L138" s="52"/>
      <c r="M138" s="52"/>
      <c r="N138" s="158">
        <v>42309</v>
      </c>
      <c r="O138" s="442" t="s">
        <v>150</v>
      </c>
      <c r="P138" s="60">
        <v>18936014</v>
      </c>
      <c r="Q138" s="60">
        <v>18936014</v>
      </c>
      <c r="R138" s="61">
        <v>1</v>
      </c>
      <c r="S138" s="442" t="s">
        <v>236</v>
      </c>
      <c r="T138" s="73">
        <v>233318.76352572872</v>
      </c>
      <c r="U138" s="939">
        <v>1.2321429606343168E-2</v>
      </c>
      <c r="V138" s="73">
        <v>16806412.128359016</v>
      </c>
      <c r="W138" s="64">
        <v>0.88753695093164886</v>
      </c>
      <c r="X138" s="73">
        <v>1896283.1081152563</v>
      </c>
      <c r="Y138" s="64">
        <v>0.10014161946200802</v>
      </c>
      <c r="Z138" s="77">
        <v>233318.76352572872</v>
      </c>
      <c r="AA138" s="787">
        <v>1.2321429606343168E-2</v>
      </c>
      <c r="AB138" s="77">
        <v>0</v>
      </c>
      <c r="AC138" s="787">
        <v>0</v>
      </c>
      <c r="AD138" s="77">
        <v>0</v>
      </c>
      <c r="AE138" s="787">
        <v>0</v>
      </c>
      <c r="AF138" t="s">
        <v>148</v>
      </c>
      <c r="AH138"/>
      <c r="AI138" s="52" t="s">
        <v>228</v>
      </c>
      <c r="AJ138" s="64"/>
      <c r="AL138" s="52"/>
      <c r="AM138" s="52"/>
      <c r="AO138" s="1">
        <v>1</v>
      </c>
      <c r="AP138" s="1">
        <f>VLOOKUP(A138,'CH1 graphs'!$G$1:$H$49,2,FALSE)</f>
        <v>1</v>
      </c>
      <c r="AQ138" s="1">
        <f>VLOOKUP(A138,'CH1 graphs'!$K$2:$L$23,2,FALSE)</f>
        <v>1</v>
      </c>
    </row>
    <row r="139" spans="1:48">
      <c r="A139" s="52" t="s">
        <v>22</v>
      </c>
      <c r="B139" s="52" t="s">
        <v>116</v>
      </c>
      <c r="C139" s="52">
        <v>2018</v>
      </c>
      <c r="D139" s="52">
        <v>2017</v>
      </c>
      <c r="E139" s="442" t="s">
        <v>142</v>
      </c>
      <c r="F139" s="52" t="s">
        <v>142</v>
      </c>
      <c r="G139" s="442" t="s">
        <v>168</v>
      </c>
      <c r="H139" s="52" t="s">
        <v>143</v>
      </c>
      <c r="I139" s="442" t="s">
        <v>144</v>
      </c>
      <c r="J139" s="940" t="s">
        <v>226</v>
      </c>
      <c r="K139" s="940"/>
      <c r="L139" s="52"/>
      <c r="M139" s="52"/>
      <c r="N139" s="158">
        <v>42795</v>
      </c>
      <c r="O139" s="442" t="s">
        <v>150</v>
      </c>
      <c r="P139" s="60">
        <v>19530672</v>
      </c>
      <c r="Q139" s="60">
        <v>19530672</v>
      </c>
      <c r="R139" s="61">
        <v>1</v>
      </c>
      <c r="S139" s="442" t="s">
        <v>237</v>
      </c>
      <c r="T139" s="73">
        <v>257237</v>
      </c>
      <c r="U139" s="939">
        <f>T139/Q139</f>
        <v>1.3170924175061667E-2</v>
      </c>
      <c r="V139" s="73">
        <v>17484648</v>
      </c>
      <c r="W139" s="64">
        <v>0.8952404709884022</v>
      </c>
      <c r="X139" s="73">
        <v>1788787</v>
      </c>
      <c r="Y139" s="64">
        <v>9.1588604836536094E-2</v>
      </c>
      <c r="Z139" s="77">
        <v>251685</v>
      </c>
      <c r="AA139" s="787">
        <v>1.2886653362464947E-2</v>
      </c>
      <c r="AB139" s="77">
        <v>5552</v>
      </c>
      <c r="AC139" s="787">
        <v>2.8427081259671966E-4</v>
      </c>
      <c r="AD139" s="77">
        <v>0</v>
      </c>
      <c r="AE139" s="787">
        <v>0</v>
      </c>
      <c r="AF139" t="s">
        <v>148</v>
      </c>
      <c r="AH139"/>
      <c r="AI139" s="52" t="s">
        <v>149</v>
      </c>
      <c r="AJ139" s="64"/>
      <c r="AL139" s="52"/>
      <c r="AM139" s="52"/>
      <c r="AO139" s="1">
        <v>1</v>
      </c>
      <c r="AP139" s="1">
        <f>VLOOKUP(A139,'CH1 graphs'!$G$1:$H$49,2,FALSE)</f>
        <v>1</v>
      </c>
      <c r="AQ139" s="1">
        <f>VLOOKUP(A139,'CH1 graphs'!$K$2:$L$23,2,FALSE)</f>
        <v>1</v>
      </c>
    </row>
    <row r="140" spans="1:48">
      <c r="A140" s="52" t="s">
        <v>22</v>
      </c>
      <c r="B140" s="52" t="s">
        <v>116</v>
      </c>
      <c r="C140" s="52">
        <v>2019</v>
      </c>
      <c r="D140" s="52">
        <v>2018</v>
      </c>
      <c r="E140" s="442" t="s">
        <v>142</v>
      </c>
      <c r="F140" s="52" t="s">
        <v>142</v>
      </c>
      <c r="G140" s="442" t="s">
        <v>168</v>
      </c>
      <c r="H140" s="52" t="s">
        <v>143</v>
      </c>
      <c r="I140" s="442" t="s">
        <v>144</v>
      </c>
      <c r="J140" s="940" t="s">
        <v>226</v>
      </c>
      <c r="K140" s="940"/>
      <c r="L140" s="52"/>
      <c r="M140" s="52"/>
      <c r="N140" s="158">
        <v>43160</v>
      </c>
      <c r="O140" s="442" t="s">
        <v>150</v>
      </c>
      <c r="P140" s="437">
        <v>20762186</v>
      </c>
      <c r="Q140" s="60">
        <v>20139442</v>
      </c>
      <c r="R140" s="61">
        <v>0.97</v>
      </c>
      <c r="S140" s="442" t="s">
        <v>238</v>
      </c>
      <c r="T140" s="73">
        <v>954315</v>
      </c>
      <c r="U140" s="939">
        <v>4.7385374430930112E-2</v>
      </c>
      <c r="V140" s="73">
        <v>16513260</v>
      </c>
      <c r="W140" s="64">
        <v>0.81994625273133193</v>
      </c>
      <c r="X140" s="73">
        <v>2671867</v>
      </c>
      <c r="Y140" s="64">
        <v>0.132668372837738</v>
      </c>
      <c r="Z140" s="77">
        <v>864177</v>
      </c>
      <c r="AA140" s="787">
        <v>4.290967942408732E-2</v>
      </c>
      <c r="AB140" s="77">
        <v>90138</v>
      </c>
      <c r="AC140" s="787">
        <v>4.4756950068427911E-3</v>
      </c>
      <c r="AD140" s="77">
        <v>0</v>
      </c>
      <c r="AE140" s="787">
        <v>0</v>
      </c>
      <c r="AF140" t="s">
        <v>185</v>
      </c>
      <c r="AG140" s="442"/>
      <c r="AH140" s="442"/>
      <c r="AI140" s="52" t="s">
        <v>149</v>
      </c>
      <c r="AJ140" s="64"/>
      <c r="AL140" s="52"/>
      <c r="AM140" s="52"/>
      <c r="AO140" s="1">
        <v>1</v>
      </c>
      <c r="AP140" s="1">
        <f>VLOOKUP(A140,'CH1 graphs'!$G$1:$H$49,2,FALSE)</f>
        <v>1</v>
      </c>
      <c r="AQ140" s="1">
        <f>VLOOKUP(A140,'CH1 graphs'!$K$2:$L$23,2,FALSE)</f>
        <v>1</v>
      </c>
    </row>
    <row r="141" spans="1:48">
      <c r="A141" s="52" t="s">
        <v>22</v>
      </c>
      <c r="B141" s="52" t="s">
        <v>116</v>
      </c>
      <c r="C141" s="52">
        <v>2020</v>
      </c>
      <c r="D141" s="52">
        <v>2019</v>
      </c>
      <c r="E141" s="442" t="s">
        <v>142</v>
      </c>
      <c r="F141" s="52" t="s">
        <v>142</v>
      </c>
      <c r="G141" s="442" t="s">
        <v>142</v>
      </c>
      <c r="H141" s="52" t="s">
        <v>143</v>
      </c>
      <c r="I141" s="442" t="s">
        <v>144</v>
      </c>
      <c r="J141" s="940" t="s">
        <v>226</v>
      </c>
      <c r="K141" s="940"/>
      <c r="L141" s="52"/>
      <c r="M141" s="52"/>
      <c r="N141" s="52"/>
      <c r="O141" s="442" t="s">
        <v>150</v>
      </c>
      <c r="P141" s="136">
        <v>21398997</v>
      </c>
      <c r="Q141" s="136">
        <v>21398997</v>
      </c>
      <c r="R141" s="61">
        <f>Q141/P141</f>
        <v>1</v>
      </c>
      <c r="S141" s="442" t="s">
        <v>239</v>
      </c>
      <c r="T141" s="73">
        <v>1219078.8700000001</v>
      </c>
      <c r="U141" s="939">
        <v>0.06</v>
      </c>
      <c r="V141" s="73">
        <v>16570765.130000001</v>
      </c>
      <c r="W141" s="64">
        <v>0.7743711132816179</v>
      </c>
      <c r="X141" s="73">
        <v>3609153</v>
      </c>
      <c r="Y141" s="64">
        <v>0.17</v>
      </c>
      <c r="Z141" s="77">
        <v>1190713</v>
      </c>
      <c r="AA141" s="787">
        <v>5.5643402351988738E-2</v>
      </c>
      <c r="AB141" s="77">
        <v>28365.870000000003</v>
      </c>
      <c r="AC141" s="787">
        <v>0</v>
      </c>
      <c r="AD141" s="77">
        <v>0</v>
      </c>
      <c r="AE141" s="787">
        <v>0</v>
      </c>
      <c r="AF141" t="s">
        <v>148</v>
      </c>
      <c r="AH141"/>
      <c r="AI141" s="52" t="s">
        <v>149</v>
      </c>
      <c r="AJ141" s="64"/>
      <c r="AL141" s="52"/>
      <c r="AM141" s="52"/>
      <c r="AO141" s="1">
        <v>1</v>
      </c>
      <c r="AP141" s="1">
        <f>VLOOKUP(A141,'CH1 graphs'!$G$1:$H$49,2,FALSE)</f>
        <v>1</v>
      </c>
      <c r="AQ141" s="1">
        <f>VLOOKUP(A141,'CH1 graphs'!$K$2:$L$23,2,FALSE)</f>
        <v>1</v>
      </c>
    </row>
    <row r="142" spans="1:48">
      <c r="A142" s="52" t="s">
        <v>22</v>
      </c>
      <c r="B142" s="52" t="s">
        <v>116</v>
      </c>
      <c r="C142" s="52">
        <v>2021</v>
      </c>
      <c r="D142" s="52">
        <v>2020</v>
      </c>
      <c r="E142" s="442" t="s">
        <v>142</v>
      </c>
      <c r="F142" s="52" t="s">
        <v>142</v>
      </c>
      <c r="G142" s="442" t="s">
        <v>142</v>
      </c>
      <c r="H142" s="52" t="s">
        <v>143</v>
      </c>
      <c r="I142" s="442" t="s">
        <v>144</v>
      </c>
      <c r="J142" s="940" t="s">
        <v>226</v>
      </c>
      <c r="K142" s="940"/>
      <c r="L142" s="52"/>
      <c r="M142" s="52"/>
      <c r="N142" s="52"/>
      <c r="O142" s="442" t="s">
        <v>150</v>
      </c>
      <c r="P142" s="60">
        <v>21398997</v>
      </c>
      <c r="Q142" s="60">
        <v>21398997</v>
      </c>
      <c r="R142" s="61">
        <v>1</v>
      </c>
      <c r="S142" s="442" t="s">
        <v>240</v>
      </c>
      <c r="T142" s="73">
        <v>3280800</v>
      </c>
      <c r="U142" s="939">
        <v>0.15331559698802705</v>
      </c>
      <c r="V142" s="73">
        <v>12933511</v>
      </c>
      <c r="W142" s="64">
        <v>0.60439800052310866</v>
      </c>
      <c r="X142" s="73">
        <v>5184686</v>
      </c>
      <c r="Y142" s="64">
        <v>0.24228640248886432</v>
      </c>
      <c r="Z142" s="77">
        <v>2761903</v>
      </c>
      <c r="AA142" s="787">
        <v>0.12906693710924863</v>
      </c>
      <c r="AB142" s="77">
        <v>507503</v>
      </c>
      <c r="AC142" s="787">
        <v>2.3716205016524841E-2</v>
      </c>
      <c r="AD142" s="77">
        <v>11394</v>
      </c>
      <c r="AE142" s="787">
        <v>5.3245486225359071E-4</v>
      </c>
      <c r="AF142" t="s">
        <v>148</v>
      </c>
      <c r="AH142"/>
      <c r="AI142" s="52" t="s">
        <v>153</v>
      </c>
      <c r="AJ142" s="52"/>
      <c r="AL142" s="52"/>
      <c r="AM142" s="52"/>
      <c r="AO142" s="1">
        <v>1</v>
      </c>
      <c r="AP142" s="1">
        <f>VLOOKUP(A142,'CH1 graphs'!$G$1:$H$49,2,FALSE)</f>
        <v>1</v>
      </c>
      <c r="AQ142" s="1">
        <f>VLOOKUP(A142,'CH1 graphs'!$K$2:$L$23,2,FALSE)</f>
        <v>1</v>
      </c>
    </row>
    <row r="143" spans="1:48">
      <c r="A143" s="52" t="s">
        <v>22</v>
      </c>
      <c r="B143" s="52" t="s">
        <v>116</v>
      </c>
      <c r="C143" s="52">
        <v>2022</v>
      </c>
      <c r="D143" s="52">
        <v>2021</v>
      </c>
      <c r="E143" s="442" t="s">
        <v>142</v>
      </c>
      <c r="F143" s="52" t="s">
        <v>142</v>
      </c>
      <c r="G143" s="442" t="s">
        <v>142</v>
      </c>
      <c r="H143" s="52" t="s">
        <v>143</v>
      </c>
      <c r="I143" s="442" t="s">
        <v>157</v>
      </c>
      <c r="J143" s="940" t="s">
        <v>226</v>
      </c>
      <c r="K143" s="940"/>
      <c r="L143" s="52"/>
      <c r="M143" s="52"/>
      <c r="N143" s="52"/>
      <c r="O143" s="442" t="s">
        <v>150</v>
      </c>
      <c r="P143" s="73">
        <v>22049276.918210581</v>
      </c>
      <c r="Q143" s="60">
        <v>21706163</v>
      </c>
      <c r="R143" s="61">
        <v>0.98443876778892458</v>
      </c>
      <c r="S143" s="442" t="s">
        <v>227</v>
      </c>
      <c r="T143" s="73">
        <v>2867061</v>
      </c>
      <c r="U143" s="939">
        <v>0.13208511333854814</v>
      </c>
      <c r="V143" s="73">
        <v>14074879</v>
      </c>
      <c r="W143" s="64">
        <v>0.64842777601918866</v>
      </c>
      <c r="X143" s="73">
        <v>4764223</v>
      </c>
      <c r="Y143" s="64">
        <v>0.2194871106422632</v>
      </c>
      <c r="Z143" s="77">
        <v>2522691</v>
      </c>
      <c r="AA143" s="787">
        <v>0.11622003391387045</v>
      </c>
      <c r="AB143" s="77">
        <v>344370</v>
      </c>
      <c r="AC143" s="787">
        <v>1.5865079424677683E-2</v>
      </c>
      <c r="AD143" s="77">
        <v>0</v>
      </c>
      <c r="AE143" s="787">
        <v>0</v>
      </c>
      <c r="AF143" t="s">
        <v>148</v>
      </c>
      <c r="AH143"/>
      <c r="AI143" s="52" t="s">
        <v>153</v>
      </c>
      <c r="AJ143" s="52"/>
      <c r="AL143" s="52"/>
      <c r="AM143" s="52"/>
      <c r="AO143" s="1">
        <v>1</v>
      </c>
      <c r="AP143" s="1">
        <f>VLOOKUP(A143,'CH1 graphs'!$G$1:$H$49,2,FALSE)</f>
        <v>1</v>
      </c>
      <c r="AQ143" s="1">
        <f>VLOOKUP(A143,'CH1 graphs'!$K$2:$L$23,2,FALSE)</f>
        <v>1</v>
      </c>
      <c r="AT143" s="42"/>
    </row>
    <row r="144" spans="1:48" s="961" customFormat="1">
      <c r="A144" s="955" t="s">
        <v>22</v>
      </c>
      <c r="B144" s="955" t="s">
        <v>116</v>
      </c>
      <c r="C144" s="955">
        <v>2023</v>
      </c>
      <c r="D144" s="955">
        <v>2022</v>
      </c>
      <c r="E144" s="964" t="s">
        <v>142</v>
      </c>
      <c r="F144" s="955" t="s">
        <v>142</v>
      </c>
      <c r="G144" s="964" t="s">
        <v>142</v>
      </c>
      <c r="H144" s="955" t="s">
        <v>143</v>
      </c>
      <c r="I144" s="964" t="s">
        <v>157</v>
      </c>
      <c r="J144" s="965" t="s">
        <v>226</v>
      </c>
      <c r="K144" s="965"/>
      <c r="L144" s="976"/>
      <c r="M144" s="1005"/>
      <c r="N144" s="967">
        <v>44621</v>
      </c>
      <c r="O144" s="964" t="s">
        <v>150</v>
      </c>
      <c r="P144" s="976">
        <v>21880805</v>
      </c>
      <c r="Q144" s="975">
        <v>21253895</v>
      </c>
      <c r="R144" s="977">
        <v>0.97134886033671974</v>
      </c>
      <c r="S144" s="964" t="s">
        <v>241</v>
      </c>
      <c r="T144" s="976">
        <v>3453510</v>
      </c>
      <c r="U144" s="978">
        <v>0.16248833449116032</v>
      </c>
      <c r="V144" s="976">
        <v>12468941</v>
      </c>
      <c r="W144" s="980">
        <v>0.58666616166119201</v>
      </c>
      <c r="X144" s="976">
        <v>5331444</v>
      </c>
      <c r="Y144" s="980">
        <v>0.2508455038476477</v>
      </c>
      <c r="Z144" s="1026">
        <v>2825046</v>
      </c>
      <c r="AA144" s="1027">
        <v>0.13291897790969609</v>
      </c>
      <c r="AB144" s="1026">
        <v>628464</v>
      </c>
      <c r="AC144" s="1027">
        <v>2.9569356581464243E-2</v>
      </c>
      <c r="AD144" s="968">
        <v>1817</v>
      </c>
      <c r="AE144" s="1027">
        <v>0</v>
      </c>
      <c r="AF144" s="961" t="s">
        <v>148</v>
      </c>
      <c r="AI144" s="955" t="s">
        <v>153</v>
      </c>
      <c r="AL144" s="955"/>
      <c r="AM144" s="955"/>
      <c r="AN144" s="961" t="s">
        <v>710</v>
      </c>
      <c r="AO144" s="963">
        <v>1</v>
      </c>
      <c r="AP144" s="963">
        <f>VLOOKUP(A144,'CH1 graphs'!$G$1:$H$49,2,FALSE)</f>
        <v>1</v>
      </c>
      <c r="AQ144" s="963">
        <f>VLOOKUP(A144,'CH1 graphs'!$K$2:$L$23,2,FALSE)</f>
        <v>1</v>
      </c>
      <c r="AR144" s="963">
        <v>1</v>
      </c>
      <c r="AS144" s="972">
        <f>T144-T143</f>
        <v>586449</v>
      </c>
      <c r="AT144" s="973">
        <f>(T144-T143)/T143</f>
        <v>0.20454709544024352</v>
      </c>
      <c r="AU144" s="961">
        <f>AB144-AB143</f>
        <v>284094</v>
      </c>
      <c r="AV144" s="963">
        <f>AU144/AB143</f>
        <v>0.8249673316490983</v>
      </c>
    </row>
    <row r="145" spans="1:48" s="958" customFormat="1">
      <c r="A145" s="955" t="s">
        <v>22</v>
      </c>
      <c r="B145" s="955" t="s">
        <v>116</v>
      </c>
      <c r="C145" s="955">
        <v>2023</v>
      </c>
      <c r="D145" s="955">
        <v>2023</v>
      </c>
      <c r="E145" s="964" t="s">
        <v>142</v>
      </c>
      <c r="F145" s="974" t="s">
        <v>142</v>
      </c>
      <c r="G145" s="964" t="s">
        <v>142</v>
      </c>
      <c r="H145" s="955" t="s">
        <v>143</v>
      </c>
      <c r="I145" s="964" t="s">
        <v>157</v>
      </c>
      <c r="J145" s="965" t="s">
        <v>226</v>
      </c>
      <c r="K145" s="965"/>
      <c r="L145" s="976"/>
      <c r="M145" s="955"/>
      <c r="N145" s="967">
        <v>44866</v>
      </c>
      <c r="O145" s="964" t="s">
        <v>165</v>
      </c>
      <c r="P145" s="976">
        <v>22227578</v>
      </c>
      <c r="Q145" s="976">
        <v>22227578</v>
      </c>
      <c r="R145" s="977">
        <v>1</v>
      </c>
      <c r="S145" s="964" t="s">
        <v>242</v>
      </c>
      <c r="T145" s="976">
        <v>3533220.3100000005</v>
      </c>
      <c r="U145" s="978">
        <v>0.15895660381891363</v>
      </c>
      <c r="V145" s="976">
        <v>13069238.830000002</v>
      </c>
      <c r="W145" s="980">
        <v>0.5879740397266856</v>
      </c>
      <c r="X145" s="976">
        <v>5625118.8599999985</v>
      </c>
      <c r="Y145" s="980">
        <v>0.25306935645440087</v>
      </c>
      <c r="Z145" s="1026">
        <v>2966899.8099999996</v>
      </c>
      <c r="AA145" s="1027">
        <v>0.13347832183965341</v>
      </c>
      <c r="AB145" s="1026">
        <v>546453.6100000001</v>
      </c>
      <c r="AC145" s="1027">
        <v>2.458448734270554E-2</v>
      </c>
      <c r="AD145" s="1026">
        <v>19866.89</v>
      </c>
      <c r="AE145" s="1027">
        <v>8.937946365546439E-4</v>
      </c>
      <c r="AF145" s="961" t="s">
        <v>148</v>
      </c>
      <c r="AG145" s="961"/>
      <c r="AH145" s="961"/>
      <c r="AI145" s="955" t="s">
        <v>153</v>
      </c>
      <c r="AJ145" s="961"/>
      <c r="AL145" s="955"/>
      <c r="AM145" s="955"/>
      <c r="AO145" s="963">
        <v>1</v>
      </c>
      <c r="AP145" s="963">
        <f>VLOOKUP(A145,'CH1 graphs'!$G$1:$H$49,2,FALSE)</f>
        <v>1</v>
      </c>
      <c r="AQ145" s="963">
        <f>VLOOKUP(A145,'CH1 graphs'!$K$2:$L$23,2,FALSE)</f>
        <v>1</v>
      </c>
      <c r="AR145" s="981"/>
      <c r="AT145" s="981"/>
      <c r="AV145" s="981"/>
    </row>
    <row r="146" spans="1:48" s="961" customFormat="1">
      <c r="A146" s="955" t="s">
        <v>22</v>
      </c>
      <c r="B146" s="955" t="s">
        <v>116</v>
      </c>
      <c r="C146" s="955" t="s">
        <v>702</v>
      </c>
      <c r="D146" s="955">
        <v>2023</v>
      </c>
      <c r="E146" s="964" t="s">
        <v>142</v>
      </c>
      <c r="F146" s="955" t="s">
        <v>142</v>
      </c>
      <c r="H146" s="961" t="s">
        <v>143</v>
      </c>
      <c r="I146" s="961" t="s">
        <v>157</v>
      </c>
      <c r="J146" s="1030" t="s">
        <v>226</v>
      </c>
      <c r="K146" s="1030" t="s">
        <v>703</v>
      </c>
      <c r="L146" s="955" t="s">
        <v>711</v>
      </c>
      <c r="M146" s="1046" t="s">
        <v>715</v>
      </c>
      <c r="N146" s="967">
        <v>44986</v>
      </c>
      <c r="O146" s="964" t="s">
        <v>150</v>
      </c>
      <c r="P146" s="972">
        <v>22298823.299999997</v>
      </c>
      <c r="Q146" s="972">
        <v>22298826</v>
      </c>
      <c r="R146" s="1047">
        <v>1.0000001210826224</v>
      </c>
      <c r="S146" s="961" t="s">
        <v>655</v>
      </c>
      <c r="T146" s="972">
        <v>2195756</v>
      </c>
      <c r="U146" s="1035">
        <v>9.8469578622659329E-2</v>
      </c>
      <c r="V146" s="972">
        <v>15825480</v>
      </c>
      <c r="W146" s="1034">
        <v>0.70970014295819883</v>
      </c>
      <c r="X146" s="972">
        <v>4277587</v>
      </c>
      <c r="Y146" s="1034">
        <v>0.19183014388291114</v>
      </c>
      <c r="Z146" s="972">
        <v>1882044</v>
      </c>
      <c r="AA146" s="1034">
        <v>8.4401035283202808E-2</v>
      </c>
      <c r="AB146" s="972">
        <v>291234</v>
      </c>
      <c r="AC146" s="1034">
        <v>1.3060508207920901E-2</v>
      </c>
      <c r="AD146" s="972">
        <v>22480.196</v>
      </c>
      <c r="AE146" s="1034">
        <v>1.008133612056527E-3</v>
      </c>
      <c r="AF146" s="1048" t="s">
        <v>148</v>
      </c>
      <c r="AI146" s="955"/>
      <c r="AL146" s="955"/>
      <c r="AM146" s="955"/>
      <c r="AO146" s="963">
        <v>1</v>
      </c>
      <c r="AP146" s="963"/>
      <c r="AQ146" s="963"/>
      <c r="AR146" s="963"/>
      <c r="AT146" s="963"/>
      <c r="AV146" s="963"/>
    </row>
    <row r="147" spans="1:48" s="1037" customFormat="1">
      <c r="A147" s="959" t="s">
        <v>22</v>
      </c>
      <c r="B147" s="959" t="s">
        <v>116</v>
      </c>
      <c r="C147" s="959" t="s">
        <v>702</v>
      </c>
      <c r="D147" s="959">
        <v>2023</v>
      </c>
      <c r="E147" s="1036" t="s">
        <v>142</v>
      </c>
      <c r="F147" s="959" t="s">
        <v>142</v>
      </c>
      <c r="H147" s="1037" t="s">
        <v>143</v>
      </c>
      <c r="I147" s="1037" t="s">
        <v>157</v>
      </c>
      <c r="J147" s="1038" t="s">
        <v>226</v>
      </c>
      <c r="K147" s="1038" t="s">
        <v>703</v>
      </c>
      <c r="L147" s="959" t="s">
        <v>711</v>
      </c>
      <c r="M147" s="1039" t="s">
        <v>715</v>
      </c>
      <c r="N147" s="1049">
        <v>44986</v>
      </c>
      <c r="O147" s="1036" t="s">
        <v>165</v>
      </c>
      <c r="P147" s="1050">
        <v>22298823.299999997</v>
      </c>
      <c r="Q147" s="1050">
        <v>22298826</v>
      </c>
      <c r="R147" s="1051">
        <v>1.0000001210826224</v>
      </c>
      <c r="S147" s="1037" t="s">
        <v>271</v>
      </c>
      <c r="T147" s="1050">
        <v>3351048</v>
      </c>
      <c r="U147" s="1043">
        <v>0.15027912231791934</v>
      </c>
      <c r="V147" s="1050">
        <v>13815226</v>
      </c>
      <c r="W147" s="1042">
        <v>0.6195494776272078</v>
      </c>
      <c r="X147" s="1050">
        <v>5132550</v>
      </c>
      <c r="Y147" s="1042">
        <v>0.23017131036405236</v>
      </c>
      <c r="Z147" s="1050">
        <v>2703711</v>
      </c>
      <c r="AA147" s="1042">
        <v>0.12124902898475462</v>
      </c>
      <c r="AB147" s="1050">
        <v>604640</v>
      </c>
      <c r="AC147" s="1042">
        <v>2.7115328851841796E-2</v>
      </c>
      <c r="AD147" s="1050">
        <v>42694.246999999996</v>
      </c>
      <c r="AE147" s="1042">
        <v>1.9146410219085075E-3</v>
      </c>
      <c r="AF147" s="1052" t="s">
        <v>148</v>
      </c>
      <c r="AI147" s="959"/>
      <c r="AL147" s="959"/>
      <c r="AM147" s="959"/>
      <c r="AO147" s="1045">
        <v>1</v>
      </c>
      <c r="AP147" s="1045"/>
      <c r="AQ147" s="1045"/>
      <c r="AR147" s="1045"/>
      <c r="AT147" s="1045"/>
      <c r="AV147" s="1045"/>
    </row>
    <row r="148" spans="1:48">
      <c r="A148" s="52" t="s">
        <v>37</v>
      </c>
      <c r="B148" s="52" t="s">
        <v>243</v>
      </c>
      <c r="C148" s="52">
        <v>2017</v>
      </c>
      <c r="D148" s="52">
        <v>2016</v>
      </c>
      <c r="E148" s="442" t="s">
        <v>142</v>
      </c>
      <c r="F148" s="52" t="s">
        <v>142</v>
      </c>
      <c r="G148" s="442" t="s">
        <v>142</v>
      </c>
      <c r="H148" s="52" t="s">
        <v>143</v>
      </c>
      <c r="I148" s="442" t="s">
        <v>144</v>
      </c>
      <c r="J148" s="940" t="s">
        <v>145</v>
      </c>
      <c r="K148" s="940"/>
      <c r="L148" s="52"/>
      <c r="M148" s="484" t="s">
        <v>244</v>
      </c>
      <c r="N148" s="158">
        <v>42491</v>
      </c>
      <c r="O148" s="442" t="s">
        <v>150</v>
      </c>
      <c r="P148" s="73">
        <v>10114505</v>
      </c>
      <c r="Q148" s="60">
        <v>9351450</v>
      </c>
      <c r="R148" s="61">
        <v>0.92</v>
      </c>
      <c r="S148" s="442" t="s">
        <v>245</v>
      </c>
      <c r="T148" s="73">
        <v>2286033</v>
      </c>
      <c r="U148" s="939">
        <v>0.23</v>
      </c>
      <c r="V148" s="73">
        <v>3718556</v>
      </c>
      <c r="W148" s="64">
        <v>0.42</v>
      </c>
      <c r="X148" s="73">
        <v>3346861</v>
      </c>
      <c r="Y148" s="64">
        <v>0.35789754530046142</v>
      </c>
      <c r="Z148" s="77">
        <v>1740753</v>
      </c>
      <c r="AA148" s="787">
        <v>0.17</v>
      </c>
      <c r="AB148" s="77">
        <v>545280</v>
      </c>
      <c r="AC148" s="787">
        <v>0.06</v>
      </c>
      <c r="AD148" s="77">
        <v>0</v>
      </c>
      <c r="AE148" s="787">
        <v>0</v>
      </c>
      <c r="AF148" t="s">
        <v>148</v>
      </c>
      <c r="AH148"/>
      <c r="AI148" s="52" t="s">
        <v>149</v>
      </c>
      <c r="AJ148" s="64"/>
      <c r="AL148" s="52"/>
      <c r="AM148" s="52"/>
      <c r="AO148" s="1">
        <v>1</v>
      </c>
      <c r="AP148" s="1">
        <f>VLOOKUP(A148,'CH1 graphs'!$G$1:$H$49,2,FALSE)</f>
        <v>1</v>
      </c>
    </row>
    <row r="149" spans="1:48">
      <c r="A149" s="52" t="s">
        <v>37</v>
      </c>
      <c r="B149" s="52" t="s">
        <v>243</v>
      </c>
      <c r="C149" s="52">
        <v>2018</v>
      </c>
      <c r="D149" s="52">
        <v>2017</v>
      </c>
      <c r="E149" s="442" t="s">
        <v>142</v>
      </c>
      <c r="F149" s="52" t="s">
        <v>142</v>
      </c>
      <c r="G149" s="442" t="s">
        <v>142</v>
      </c>
      <c r="H149" s="52" t="s">
        <v>143</v>
      </c>
      <c r="I149" s="442" t="s">
        <v>144</v>
      </c>
      <c r="J149" s="940" t="s">
        <v>145</v>
      </c>
      <c r="K149" s="940"/>
      <c r="L149" s="52"/>
      <c r="M149" s="52"/>
      <c r="N149" s="158">
        <v>42826</v>
      </c>
      <c r="O149" s="442" t="s">
        <v>150</v>
      </c>
      <c r="P149" s="60">
        <v>10400938</v>
      </c>
      <c r="Q149" s="60">
        <v>9758864</v>
      </c>
      <c r="R149" s="61">
        <v>0.93826768316472997</v>
      </c>
      <c r="S149" s="442" t="s">
        <v>246</v>
      </c>
      <c r="T149" s="73">
        <v>2565868</v>
      </c>
      <c r="U149" s="939">
        <v>0.26292691444414024</v>
      </c>
      <c r="V149" s="73">
        <v>3159436</v>
      </c>
      <c r="W149" s="64">
        <v>0.32375038734016581</v>
      </c>
      <c r="X149" s="73">
        <v>4033559.9999999995</v>
      </c>
      <c r="Y149" s="64">
        <v>0.4133226982156939</v>
      </c>
      <c r="Z149" s="77">
        <v>1864751</v>
      </c>
      <c r="AA149" s="787">
        <v>0.19108279406291551</v>
      </c>
      <c r="AB149" s="77">
        <v>701117</v>
      </c>
      <c r="AC149" s="787">
        <v>7.1844120381224702E-2</v>
      </c>
      <c r="AD149" s="77">
        <v>0</v>
      </c>
      <c r="AE149" s="787">
        <v>0</v>
      </c>
      <c r="AF149" t="s">
        <v>148</v>
      </c>
      <c r="AH149"/>
      <c r="AI149" s="52" t="s">
        <v>153</v>
      </c>
      <c r="AJ149" s="64"/>
      <c r="AL149" s="52"/>
      <c r="AM149" s="52"/>
      <c r="AO149" s="1">
        <v>1</v>
      </c>
      <c r="AP149" s="1">
        <f>VLOOKUP(A149,'CH1 graphs'!$G$1:$H$49,2,FALSE)</f>
        <v>1</v>
      </c>
    </row>
    <row r="150" spans="1:48">
      <c r="A150" s="69" t="s">
        <v>37</v>
      </c>
      <c r="B150" s="69" t="s">
        <v>243</v>
      </c>
      <c r="C150" s="69">
        <v>2019</v>
      </c>
      <c r="D150" s="69">
        <v>2018</v>
      </c>
      <c r="E150" s="442" t="s">
        <v>142</v>
      </c>
      <c r="F150" s="69" t="s">
        <v>142</v>
      </c>
      <c r="G150" s="442" t="s">
        <v>142</v>
      </c>
      <c r="H150" s="52" t="s">
        <v>143</v>
      </c>
      <c r="I150" s="442" t="s">
        <v>144</v>
      </c>
      <c r="J150" s="940" t="s">
        <v>145</v>
      </c>
      <c r="K150" s="940"/>
      <c r="L150" s="85"/>
      <c r="M150" s="484" t="s">
        <v>247</v>
      </c>
      <c r="N150" s="791">
        <v>43313</v>
      </c>
      <c r="O150" s="442" t="s">
        <v>150</v>
      </c>
      <c r="P150" s="437">
        <v>11178588</v>
      </c>
      <c r="Q150" s="792">
        <v>10950595</v>
      </c>
      <c r="R150" s="793">
        <v>0.98</v>
      </c>
      <c r="S150" s="684" t="s">
        <v>248</v>
      </c>
      <c r="T150" s="792">
        <v>1721763</v>
      </c>
      <c r="U150" s="944">
        <v>0.15723008658433629</v>
      </c>
      <c r="V150" s="716" t="s">
        <v>178</v>
      </c>
      <c r="W150" s="716" t="s">
        <v>203</v>
      </c>
      <c r="X150" s="719">
        <v>9228832</v>
      </c>
      <c r="Y150" s="718">
        <v>0.84276991341566376</v>
      </c>
      <c r="Z150" s="77" t="s">
        <v>61</v>
      </c>
      <c r="AA150" s="787" t="s">
        <v>61</v>
      </c>
      <c r="AB150" s="77" t="s">
        <v>61</v>
      </c>
      <c r="AC150" s="787" t="s">
        <v>61</v>
      </c>
      <c r="AD150" s="77" t="s">
        <v>61</v>
      </c>
      <c r="AE150" s="787" t="s">
        <v>61</v>
      </c>
      <c r="AF150" t="s">
        <v>161</v>
      </c>
      <c r="AG150" s="52"/>
      <c r="AH150" s="52"/>
      <c r="AI150" s="52" t="s">
        <v>61</v>
      </c>
      <c r="AJ150" s="910"/>
      <c r="AL150" s="69"/>
      <c r="AM150" s="69"/>
      <c r="AO150" s="1">
        <v>1</v>
      </c>
      <c r="AP150" s="1">
        <f>VLOOKUP(A150,'CH1 graphs'!$G$1:$H$49,2,FALSE)</f>
        <v>1</v>
      </c>
    </row>
    <row r="151" spans="1:48">
      <c r="A151" s="52" t="s">
        <v>37</v>
      </c>
      <c r="B151" s="52" t="s">
        <v>243</v>
      </c>
      <c r="C151" s="52">
        <v>2020</v>
      </c>
      <c r="D151" s="52">
        <v>2019</v>
      </c>
      <c r="E151" s="442" t="s">
        <v>142</v>
      </c>
      <c r="F151" s="52" t="s">
        <v>142</v>
      </c>
      <c r="G151" s="442" t="s">
        <v>168</v>
      </c>
      <c r="H151" s="52" t="s">
        <v>143</v>
      </c>
      <c r="I151" s="442" t="s">
        <v>144</v>
      </c>
      <c r="J151" s="940" t="s">
        <v>249</v>
      </c>
      <c r="K151" s="940"/>
      <c r="L151" s="52"/>
      <c r="M151" s="52"/>
      <c r="N151" s="52" t="s">
        <v>61</v>
      </c>
      <c r="O151" s="442" t="s">
        <v>150</v>
      </c>
      <c r="P151" s="73">
        <v>11500000</v>
      </c>
      <c r="Q151" s="59">
        <v>11500000</v>
      </c>
      <c r="R151" s="61">
        <v>1</v>
      </c>
      <c r="S151" s="442" t="s">
        <v>250</v>
      </c>
      <c r="T151" s="60">
        <v>200000</v>
      </c>
      <c r="U151" s="939">
        <v>0.02</v>
      </c>
      <c r="V151" s="716" t="s">
        <v>178</v>
      </c>
      <c r="W151" s="716" t="s">
        <v>203</v>
      </c>
      <c r="X151" s="719">
        <v>11300000</v>
      </c>
      <c r="Y151" s="718">
        <v>0.9826086956521739</v>
      </c>
      <c r="Z151" s="77" t="s">
        <v>61</v>
      </c>
      <c r="AA151" s="787" t="s">
        <v>61</v>
      </c>
      <c r="AB151" s="77" t="s">
        <v>61</v>
      </c>
      <c r="AC151" s="787" t="s">
        <v>61</v>
      </c>
      <c r="AD151" s="77" t="s">
        <v>61</v>
      </c>
      <c r="AE151" s="787" t="s">
        <v>61</v>
      </c>
      <c r="AF151" t="s">
        <v>185</v>
      </c>
      <c r="AG151" s="442"/>
      <c r="AH151" s="442"/>
      <c r="AI151" s="52" t="s">
        <v>61</v>
      </c>
      <c r="AJ151" s="64"/>
      <c r="AL151" s="52"/>
      <c r="AM151" s="52"/>
      <c r="AO151" s="1">
        <v>1</v>
      </c>
      <c r="AP151" s="1">
        <f>VLOOKUP(A151,'CH1 graphs'!$G$1:$H$49,2,FALSE)</f>
        <v>1</v>
      </c>
    </row>
    <row r="152" spans="1:48">
      <c r="A152" s="52" t="s">
        <v>37</v>
      </c>
      <c r="B152" s="52" t="s">
        <v>243</v>
      </c>
      <c r="C152" s="52">
        <v>2021</v>
      </c>
      <c r="D152" s="52">
        <v>2020</v>
      </c>
      <c r="E152" s="442" t="s">
        <v>142</v>
      </c>
      <c r="F152" s="52" t="s">
        <v>142</v>
      </c>
      <c r="G152" s="442" t="s">
        <v>142</v>
      </c>
      <c r="H152" s="52" t="s">
        <v>143</v>
      </c>
      <c r="I152" s="442" t="s">
        <v>144</v>
      </c>
      <c r="J152" s="940" t="s">
        <v>145</v>
      </c>
      <c r="K152" s="940"/>
      <c r="L152" s="52"/>
      <c r="M152" s="52"/>
      <c r="N152" s="158">
        <v>43952</v>
      </c>
      <c r="O152" s="442" t="s">
        <v>150</v>
      </c>
      <c r="P152" s="73">
        <v>11891000</v>
      </c>
      <c r="Q152" s="60">
        <v>10950595</v>
      </c>
      <c r="R152" s="61">
        <v>0.92091455722815574</v>
      </c>
      <c r="S152" s="911" t="s">
        <v>251</v>
      </c>
      <c r="T152" s="73">
        <v>1444440</v>
      </c>
      <c r="U152" s="939">
        <v>0.13</v>
      </c>
      <c r="V152" s="73">
        <v>5587471</v>
      </c>
      <c r="W152" s="64">
        <v>0.51024359863550794</v>
      </c>
      <c r="X152" s="73">
        <v>3918684</v>
      </c>
      <c r="Y152" s="64">
        <v>0.36</v>
      </c>
      <c r="Z152" s="77">
        <v>1402386</v>
      </c>
      <c r="AA152" s="787">
        <v>0.13</v>
      </c>
      <c r="AB152" s="77">
        <v>42054</v>
      </c>
      <c r="AC152" s="787">
        <v>0</v>
      </c>
      <c r="AD152" s="77">
        <v>0</v>
      </c>
      <c r="AE152" s="787">
        <v>0</v>
      </c>
      <c r="AF152" t="s">
        <v>185</v>
      </c>
      <c r="AG152" s="442"/>
      <c r="AH152" s="442"/>
      <c r="AI152" s="52" t="s">
        <v>228</v>
      </c>
      <c r="AJ152" s="52"/>
      <c r="AL152" s="52"/>
      <c r="AM152" s="52"/>
      <c r="AO152" s="1">
        <v>1</v>
      </c>
      <c r="AP152" s="1">
        <f>VLOOKUP(A152,'CH1 graphs'!$G$1:$H$49,2,FALSE)</f>
        <v>1</v>
      </c>
    </row>
    <row r="153" spans="1:48">
      <c r="A153" s="52" t="s">
        <v>37</v>
      </c>
      <c r="B153" s="52" t="s">
        <v>243</v>
      </c>
      <c r="C153" s="52">
        <v>2022</v>
      </c>
      <c r="D153" s="52">
        <v>2021</v>
      </c>
      <c r="E153" s="442" t="s">
        <v>142</v>
      </c>
      <c r="F153" s="52" t="s">
        <v>142</v>
      </c>
      <c r="G153" s="442" t="s">
        <v>142</v>
      </c>
      <c r="H153" s="52" t="s">
        <v>143</v>
      </c>
      <c r="I153" s="442" t="s">
        <v>157</v>
      </c>
      <c r="J153" s="940" t="s">
        <v>145</v>
      </c>
      <c r="K153" s="940"/>
      <c r="L153" s="52"/>
      <c r="M153" s="52"/>
      <c r="N153" s="158">
        <v>44287</v>
      </c>
      <c r="O153" s="442" t="s">
        <v>150</v>
      </c>
      <c r="P153" s="73">
        <v>12495569</v>
      </c>
      <c r="Q153" s="60">
        <v>11718311</v>
      </c>
      <c r="R153" s="61">
        <v>0.93779731039058722</v>
      </c>
      <c r="S153" s="912" t="s">
        <v>252</v>
      </c>
      <c r="T153" s="73">
        <v>1613419</v>
      </c>
      <c r="U153" s="939">
        <v>0.14000000000000001</v>
      </c>
      <c r="V153" s="73">
        <v>5074934</v>
      </c>
      <c r="W153" s="64">
        <v>0.4330772583181996</v>
      </c>
      <c r="X153" s="73">
        <v>5029958</v>
      </c>
      <c r="Y153" s="64">
        <v>0.43</v>
      </c>
      <c r="Z153" s="77">
        <v>1506739</v>
      </c>
      <c r="AA153" s="787">
        <v>0.13</v>
      </c>
      <c r="AB153" s="77">
        <v>106680</v>
      </c>
      <c r="AC153" s="787">
        <v>0.01</v>
      </c>
      <c r="AD153" s="77">
        <v>0</v>
      </c>
      <c r="AE153" s="787">
        <v>0</v>
      </c>
      <c r="AF153" t="s">
        <v>185</v>
      </c>
      <c r="AG153" s="442"/>
      <c r="AH153" s="442"/>
      <c r="AI153" s="52" t="s">
        <v>153</v>
      </c>
      <c r="AJ153" s="52"/>
      <c r="AL153" s="52"/>
      <c r="AM153" s="52"/>
      <c r="AO153" s="1">
        <v>1</v>
      </c>
      <c r="AP153" s="1">
        <f>VLOOKUP(A153,'CH1 graphs'!$G$1:$H$49,2,FALSE)</f>
        <v>1</v>
      </c>
      <c r="AT153" s="42"/>
    </row>
    <row r="154" spans="1:48" s="961" customFormat="1">
      <c r="A154" s="955" t="s">
        <v>37</v>
      </c>
      <c r="B154" s="955" t="s">
        <v>243</v>
      </c>
      <c r="C154" s="955">
        <v>2023</v>
      </c>
      <c r="D154" s="955">
        <v>2022</v>
      </c>
      <c r="E154" s="964" t="s">
        <v>142</v>
      </c>
      <c r="F154" s="955" t="s">
        <v>142</v>
      </c>
      <c r="G154" s="964" t="s">
        <v>142</v>
      </c>
      <c r="H154" s="955" t="s">
        <v>143</v>
      </c>
      <c r="I154" s="964" t="s">
        <v>157</v>
      </c>
      <c r="J154" s="965" t="s">
        <v>145</v>
      </c>
      <c r="K154" s="965"/>
      <c r="L154" s="976"/>
      <c r="M154" s="1022" t="s">
        <v>253</v>
      </c>
      <c r="N154" s="967">
        <v>44774</v>
      </c>
      <c r="O154" s="964" t="s">
        <v>150</v>
      </c>
      <c r="P154" s="976">
        <v>12045234</v>
      </c>
      <c r="Q154" s="975">
        <v>12045234</v>
      </c>
      <c r="R154" s="977">
        <v>1</v>
      </c>
      <c r="S154" s="964" t="s">
        <v>254</v>
      </c>
      <c r="T154" s="976">
        <v>1403868</v>
      </c>
      <c r="U154" s="978">
        <v>0.12</v>
      </c>
      <c r="V154" s="976">
        <v>6981060</v>
      </c>
      <c r="W154" s="980">
        <v>0.57957030971751977</v>
      </c>
      <c r="X154" s="976">
        <v>3660306</v>
      </c>
      <c r="Y154" s="980">
        <v>0.3</v>
      </c>
      <c r="Z154" s="1026">
        <v>1353231</v>
      </c>
      <c r="AA154" s="1027">
        <v>0.12</v>
      </c>
      <c r="AB154" s="1026">
        <v>50637</v>
      </c>
      <c r="AC154" s="1027">
        <f>AB154/Q154</f>
        <v>4.2039033861857728E-3</v>
      </c>
      <c r="AD154" s="1026">
        <v>0</v>
      </c>
      <c r="AE154" s="1027">
        <v>0</v>
      </c>
      <c r="AF154" s="961" t="s">
        <v>185</v>
      </c>
      <c r="AG154" s="964"/>
      <c r="AH154" s="964"/>
      <c r="AI154" s="955" t="s">
        <v>149</v>
      </c>
      <c r="AL154" s="955"/>
      <c r="AM154" s="955"/>
      <c r="AN154" s="961" t="s">
        <v>710</v>
      </c>
      <c r="AO154" s="963">
        <v>1</v>
      </c>
      <c r="AP154" s="963">
        <f>VLOOKUP(A154,'CH1 graphs'!$G$1:$H$49,2,FALSE)</f>
        <v>1</v>
      </c>
      <c r="AQ154" s="963"/>
      <c r="AR154" s="963"/>
      <c r="AS154" s="972">
        <f>T154-T153</f>
        <v>-209551</v>
      </c>
      <c r="AT154" s="973">
        <f>(T154-T153)/T153</f>
        <v>-0.12988008694579647</v>
      </c>
      <c r="AU154" s="961">
        <f>AB154-AB153</f>
        <v>-56043</v>
      </c>
      <c r="AV154" s="963">
        <f>AU154/AB153</f>
        <v>-0.52533745781777275</v>
      </c>
    </row>
    <row r="155" spans="1:48" s="958" customFormat="1">
      <c r="A155" s="955" t="s">
        <v>37</v>
      </c>
      <c r="B155" s="955" t="s">
        <v>243</v>
      </c>
      <c r="C155" s="955">
        <v>2023</v>
      </c>
      <c r="D155" s="955">
        <v>2023</v>
      </c>
      <c r="E155" s="964" t="s">
        <v>142</v>
      </c>
      <c r="F155" s="955" t="s">
        <v>142</v>
      </c>
      <c r="G155" s="964" t="s">
        <v>168</v>
      </c>
      <c r="H155" s="955" t="s">
        <v>143</v>
      </c>
      <c r="I155" s="964" t="s">
        <v>157</v>
      </c>
      <c r="J155" s="965" t="s">
        <v>249</v>
      </c>
      <c r="K155" s="965"/>
      <c r="L155" s="976"/>
      <c r="M155" s="955"/>
      <c r="N155" s="967">
        <v>44986</v>
      </c>
      <c r="O155" s="964" t="s">
        <v>165</v>
      </c>
      <c r="P155" s="975">
        <v>12800000</v>
      </c>
      <c r="Q155" s="976">
        <v>12800000</v>
      </c>
      <c r="R155" s="977">
        <v>1</v>
      </c>
      <c r="S155" s="964" t="s">
        <v>255</v>
      </c>
      <c r="T155" s="976">
        <v>750000</v>
      </c>
      <c r="U155" s="1053">
        <v>0.06</v>
      </c>
      <c r="V155" s="1054" t="s">
        <v>256</v>
      </c>
      <c r="W155" s="1055" t="s">
        <v>257</v>
      </c>
      <c r="X155" s="1054">
        <f>Q155-T155</f>
        <v>12050000</v>
      </c>
      <c r="Y155" s="1056">
        <v>0.94</v>
      </c>
      <c r="Z155" s="1026" t="s">
        <v>61</v>
      </c>
      <c r="AA155" s="1027" t="s">
        <v>61</v>
      </c>
      <c r="AB155" s="1026" t="s">
        <v>61</v>
      </c>
      <c r="AC155" s="1027" t="s">
        <v>61</v>
      </c>
      <c r="AD155" s="1026" t="s">
        <v>61</v>
      </c>
      <c r="AE155" s="1027" t="s">
        <v>61</v>
      </c>
      <c r="AF155" s="961" t="s">
        <v>185</v>
      </c>
      <c r="AG155" s="964"/>
      <c r="AH155" s="964"/>
      <c r="AI155" s="955"/>
      <c r="AJ155" s="961"/>
      <c r="AL155" s="955"/>
      <c r="AM155" s="955"/>
      <c r="AO155" s="963">
        <v>1</v>
      </c>
      <c r="AP155" s="963">
        <f>VLOOKUP(A155,'CH1 graphs'!$G$1:$H$49,2,FALSE)</f>
        <v>1</v>
      </c>
      <c r="AQ155" s="963"/>
      <c r="AR155" s="981"/>
      <c r="AT155" s="981"/>
      <c r="AV155" s="981"/>
    </row>
    <row r="156" spans="1:48" s="983" customFormat="1">
      <c r="A156" s="956" t="s">
        <v>37</v>
      </c>
      <c r="B156" s="956" t="s">
        <v>243</v>
      </c>
      <c r="C156" s="956" t="s">
        <v>702</v>
      </c>
      <c r="D156" s="956">
        <v>2023</v>
      </c>
      <c r="E156" s="982" t="s">
        <v>142</v>
      </c>
      <c r="F156" s="956" t="s">
        <v>142</v>
      </c>
      <c r="G156" s="983" t="s">
        <v>168</v>
      </c>
      <c r="H156" s="983" t="s">
        <v>143</v>
      </c>
      <c r="I156" s="983" t="s">
        <v>157</v>
      </c>
      <c r="J156" s="984" t="s">
        <v>145</v>
      </c>
      <c r="K156" s="984" t="s">
        <v>703</v>
      </c>
      <c r="L156" s="956" t="s">
        <v>711</v>
      </c>
      <c r="M156" s="985" t="s">
        <v>716</v>
      </c>
      <c r="N156" s="986">
        <v>45017</v>
      </c>
      <c r="O156" s="982" t="s">
        <v>150</v>
      </c>
      <c r="P156" s="987">
        <v>12288863</v>
      </c>
      <c r="Q156" s="987">
        <v>12288863</v>
      </c>
      <c r="R156" s="988">
        <v>1</v>
      </c>
      <c r="S156" s="983" t="s">
        <v>255</v>
      </c>
      <c r="T156" s="987">
        <v>2322303</v>
      </c>
      <c r="U156" s="989">
        <v>0.19</v>
      </c>
      <c r="V156" s="987">
        <v>4502054</v>
      </c>
      <c r="W156" s="988">
        <v>0.37</v>
      </c>
      <c r="X156" s="987">
        <v>5464505</v>
      </c>
      <c r="Y156" s="988">
        <v>0.44</v>
      </c>
      <c r="Z156" s="987">
        <v>2217321</v>
      </c>
      <c r="AA156" s="988">
        <v>0.18</v>
      </c>
      <c r="AB156" s="987">
        <v>104982</v>
      </c>
      <c r="AC156" s="988">
        <v>0.01</v>
      </c>
      <c r="AD156" s="983">
        <v>0</v>
      </c>
      <c r="AE156" s="988">
        <v>0</v>
      </c>
      <c r="AG156" s="982"/>
      <c r="AH156" s="982"/>
      <c r="AI156" s="956"/>
      <c r="AL156" s="956"/>
      <c r="AM156" s="956"/>
      <c r="AO156" s="990">
        <v>1</v>
      </c>
      <c r="AP156" s="990"/>
      <c r="AQ156" s="990"/>
      <c r="AR156" s="990"/>
      <c r="AT156" s="990"/>
      <c r="AV156" s="990"/>
    </row>
    <row r="157" spans="1:48" s="958" customFormat="1">
      <c r="A157" s="957" t="s">
        <v>37</v>
      </c>
      <c r="B157" s="957" t="s">
        <v>243</v>
      </c>
      <c r="C157" s="957" t="s">
        <v>702</v>
      </c>
      <c r="D157" s="957">
        <v>2023</v>
      </c>
      <c r="E157" s="991" t="s">
        <v>142</v>
      </c>
      <c r="F157" s="957" t="s">
        <v>142</v>
      </c>
      <c r="G157" s="958" t="s">
        <v>168</v>
      </c>
      <c r="H157" s="958" t="s">
        <v>143</v>
      </c>
      <c r="I157" s="958" t="s">
        <v>157</v>
      </c>
      <c r="J157" s="992" t="s">
        <v>145</v>
      </c>
      <c r="K157" s="992" t="s">
        <v>703</v>
      </c>
      <c r="L157" s="957" t="s">
        <v>711</v>
      </c>
      <c r="M157" s="993" t="s">
        <v>716</v>
      </c>
      <c r="N157" s="994">
        <v>45017</v>
      </c>
      <c r="O157" s="991" t="s">
        <v>165</v>
      </c>
      <c r="P157" s="995">
        <v>12288863</v>
      </c>
      <c r="Q157" s="995">
        <v>12288863</v>
      </c>
      <c r="R157" s="996">
        <v>1</v>
      </c>
      <c r="S157" s="958" t="s">
        <v>717</v>
      </c>
      <c r="T157" s="995">
        <v>1156054</v>
      </c>
      <c r="U157" s="997">
        <v>0.09</v>
      </c>
      <c r="V157" s="995">
        <v>6046068</v>
      </c>
      <c r="W157" s="996">
        <v>0.49</v>
      </c>
      <c r="X157" s="995">
        <v>5086741</v>
      </c>
      <c r="Y157" s="996">
        <v>0.41</v>
      </c>
      <c r="Z157" s="995">
        <v>1156054</v>
      </c>
      <c r="AA157" s="996">
        <v>0.09</v>
      </c>
      <c r="AB157" s="958">
        <v>0</v>
      </c>
      <c r="AC157" s="996">
        <v>0</v>
      </c>
      <c r="AD157" s="958">
        <v>0</v>
      </c>
      <c r="AE157" s="996">
        <v>0</v>
      </c>
      <c r="AG157" s="991"/>
      <c r="AH157" s="991"/>
      <c r="AI157" s="957"/>
      <c r="AL157" s="957"/>
      <c r="AM157" s="957"/>
      <c r="AO157" s="981">
        <v>1</v>
      </c>
      <c r="AP157" s="981"/>
      <c r="AQ157" s="981"/>
      <c r="AR157" s="981"/>
      <c r="AT157" s="981"/>
      <c r="AV157" s="981"/>
    </row>
    <row r="158" spans="1:48">
      <c r="A158" s="52" t="s">
        <v>59</v>
      </c>
      <c r="B158" s="52" t="s">
        <v>116</v>
      </c>
      <c r="C158" s="902">
        <v>2017</v>
      </c>
      <c r="D158" s="52">
        <v>2016</v>
      </c>
      <c r="E158" s="442" t="s">
        <v>168</v>
      </c>
      <c r="F158" s="52" t="s">
        <v>61</v>
      </c>
      <c r="G158" s="442" t="s">
        <v>61</v>
      </c>
      <c r="H158" s="52" t="s">
        <v>61</v>
      </c>
      <c r="I158" s="442" t="s">
        <v>169</v>
      </c>
      <c r="J158" s="940" t="s">
        <v>61</v>
      </c>
      <c r="K158" s="940"/>
      <c r="L158" s="52" t="s">
        <v>61</v>
      </c>
      <c r="M158" s="52" t="s">
        <v>61</v>
      </c>
      <c r="N158" s="52" t="s">
        <v>61</v>
      </c>
      <c r="O158" s="442" t="s">
        <v>150</v>
      </c>
      <c r="P158" s="451" t="s">
        <v>61</v>
      </c>
      <c r="Q158" s="52" t="s">
        <v>61</v>
      </c>
      <c r="R158" s="103" t="s">
        <v>61</v>
      </c>
      <c r="S158" s="442" t="s">
        <v>61</v>
      </c>
      <c r="T158" s="451" t="s">
        <v>61</v>
      </c>
      <c r="U158" s="941" t="s">
        <v>61</v>
      </c>
      <c r="V158" s="52" t="s">
        <v>61</v>
      </c>
      <c r="W158" s="52" t="s">
        <v>61</v>
      </c>
      <c r="X158" s="52" t="s">
        <v>61</v>
      </c>
      <c r="Y158" s="52" t="s">
        <v>61</v>
      </c>
      <c r="Z158" s="77" t="s">
        <v>61</v>
      </c>
      <c r="AA158" s="787" t="s">
        <v>61</v>
      </c>
      <c r="AB158" s="77" t="s">
        <v>61</v>
      </c>
      <c r="AC158" s="787" t="s">
        <v>61</v>
      </c>
      <c r="AD158" s="77" t="s">
        <v>61</v>
      </c>
      <c r="AE158" s="787" t="s">
        <v>61</v>
      </c>
      <c r="AF158" t="s">
        <v>61</v>
      </c>
      <c r="AG158" s="52"/>
      <c r="AH158" s="52"/>
      <c r="AI158" s="52" t="s">
        <v>61</v>
      </c>
      <c r="AJ158" s="52" t="s">
        <v>61</v>
      </c>
      <c r="AL158" s="52"/>
      <c r="AM158" s="52"/>
    </row>
    <row r="159" spans="1:48">
      <c r="A159" s="52" t="s">
        <v>59</v>
      </c>
      <c r="B159" s="52" t="s">
        <v>116</v>
      </c>
      <c r="C159" s="52">
        <v>2018</v>
      </c>
      <c r="D159" s="52">
        <v>2017</v>
      </c>
      <c r="E159" s="442" t="s">
        <v>168</v>
      </c>
      <c r="F159" s="52" t="s">
        <v>61</v>
      </c>
      <c r="G159" s="442" t="s">
        <v>61</v>
      </c>
      <c r="H159" s="52" t="s">
        <v>61</v>
      </c>
      <c r="I159" s="442" t="s">
        <v>169</v>
      </c>
      <c r="J159" s="940" t="s">
        <v>61</v>
      </c>
      <c r="K159" s="940"/>
      <c r="L159" s="52" t="s">
        <v>61</v>
      </c>
      <c r="M159" s="52" t="s">
        <v>61</v>
      </c>
      <c r="N159" s="52" t="s">
        <v>61</v>
      </c>
      <c r="O159" s="442" t="s">
        <v>150</v>
      </c>
      <c r="P159" s="451" t="s">
        <v>61</v>
      </c>
      <c r="Q159" s="52" t="s">
        <v>61</v>
      </c>
      <c r="R159" s="103" t="s">
        <v>61</v>
      </c>
      <c r="S159" s="442" t="s">
        <v>61</v>
      </c>
      <c r="T159" s="451" t="s">
        <v>61</v>
      </c>
      <c r="U159" s="941" t="s">
        <v>61</v>
      </c>
      <c r="V159" s="52" t="s">
        <v>61</v>
      </c>
      <c r="W159" s="52" t="s">
        <v>61</v>
      </c>
      <c r="X159" s="52" t="s">
        <v>61</v>
      </c>
      <c r="Y159" s="52" t="s">
        <v>61</v>
      </c>
      <c r="Z159" s="77" t="s">
        <v>61</v>
      </c>
      <c r="AA159" s="787" t="s">
        <v>61</v>
      </c>
      <c r="AB159" s="77" t="s">
        <v>61</v>
      </c>
      <c r="AC159" s="787" t="s">
        <v>61</v>
      </c>
      <c r="AD159" s="77" t="s">
        <v>61</v>
      </c>
      <c r="AE159" s="787" t="s">
        <v>61</v>
      </c>
      <c r="AF159" t="s">
        <v>61</v>
      </c>
      <c r="AG159" s="52"/>
      <c r="AH159" s="52"/>
      <c r="AI159" s="52" t="s">
        <v>61</v>
      </c>
      <c r="AJ159" s="52" t="s">
        <v>61</v>
      </c>
      <c r="AL159" s="52"/>
      <c r="AM159" s="52"/>
    </row>
    <row r="160" spans="1:48">
      <c r="A160" s="52" t="s">
        <v>59</v>
      </c>
      <c r="B160" s="52" t="s">
        <v>116</v>
      </c>
      <c r="C160" s="52">
        <v>2019</v>
      </c>
      <c r="D160" s="52">
        <v>2018</v>
      </c>
      <c r="E160" s="442" t="s">
        <v>142</v>
      </c>
      <c r="F160" s="52" t="s">
        <v>142</v>
      </c>
      <c r="G160" s="442" t="s">
        <v>168</v>
      </c>
      <c r="H160" s="52" t="s">
        <v>143</v>
      </c>
      <c r="I160" s="442" t="s">
        <v>144</v>
      </c>
      <c r="J160" s="940" t="s">
        <v>226</v>
      </c>
      <c r="K160" s="940"/>
      <c r="L160" s="52"/>
      <c r="M160" s="52"/>
      <c r="N160" s="158">
        <v>43160</v>
      </c>
      <c r="O160" s="442" t="s">
        <v>150</v>
      </c>
      <c r="P160" s="437">
        <v>551873</v>
      </c>
      <c r="Q160" s="60">
        <v>544126</v>
      </c>
      <c r="R160" s="61">
        <v>0.99</v>
      </c>
      <c r="S160" s="442" t="s">
        <v>258</v>
      </c>
      <c r="T160" s="73">
        <v>20828</v>
      </c>
      <c r="U160" s="939">
        <v>3.8277898869011957E-2</v>
      </c>
      <c r="V160" s="73">
        <v>415336</v>
      </c>
      <c r="W160" s="64">
        <v>0.76330849839926784</v>
      </c>
      <c r="X160" s="73">
        <v>107962</v>
      </c>
      <c r="Y160" s="64">
        <v>0.19841360273172023</v>
      </c>
      <c r="Z160" s="77">
        <v>20772</v>
      </c>
      <c r="AA160" s="787">
        <v>3.8174981530013266E-2</v>
      </c>
      <c r="AB160" s="77">
        <v>56</v>
      </c>
      <c r="AC160" s="787">
        <v>1.0291733899868781E-4</v>
      </c>
      <c r="AD160" s="77">
        <v>0</v>
      </c>
      <c r="AE160" s="787">
        <v>0</v>
      </c>
      <c r="AF160" t="s">
        <v>185</v>
      </c>
      <c r="AG160" s="442"/>
      <c r="AH160" s="442"/>
      <c r="AI160" s="52"/>
      <c r="AJ160" s="64"/>
      <c r="AL160" s="52"/>
      <c r="AM160" s="52"/>
    </row>
    <row r="161" spans="1:48">
      <c r="A161" s="52" t="s">
        <v>59</v>
      </c>
      <c r="B161" s="52" t="s">
        <v>116</v>
      </c>
      <c r="C161" s="52">
        <v>2020</v>
      </c>
      <c r="D161" s="52">
        <v>2019</v>
      </c>
      <c r="E161" s="442" t="s">
        <v>142</v>
      </c>
      <c r="F161" s="52" t="s">
        <v>142</v>
      </c>
      <c r="G161" s="442" t="s">
        <v>168</v>
      </c>
      <c r="H161" s="52" t="s">
        <v>143</v>
      </c>
      <c r="I161" s="442" t="s">
        <v>144</v>
      </c>
      <c r="J161" s="940" t="s">
        <v>226</v>
      </c>
      <c r="K161" s="940"/>
      <c r="L161" s="52"/>
      <c r="M161" s="52"/>
      <c r="N161" s="52"/>
      <c r="O161" s="442" t="s">
        <v>150</v>
      </c>
      <c r="P161" s="73">
        <v>550153</v>
      </c>
      <c r="Q161" s="60">
        <v>481156</v>
      </c>
      <c r="R161" s="61">
        <f>Q161/P161</f>
        <v>0.87458579704191375</v>
      </c>
      <c r="S161" s="442" t="s">
        <v>259</v>
      </c>
      <c r="T161" s="73">
        <v>9871</v>
      </c>
      <c r="U161" s="939">
        <v>0.02</v>
      </c>
      <c r="V161" s="73">
        <v>408837</v>
      </c>
      <c r="W161" s="64">
        <v>0.84969739543931699</v>
      </c>
      <c r="X161" s="73">
        <v>62448</v>
      </c>
      <c r="Y161" s="64">
        <v>0.13</v>
      </c>
      <c r="Z161" s="77">
        <v>9871</v>
      </c>
      <c r="AA161" s="787">
        <v>0.02</v>
      </c>
      <c r="AB161" s="77">
        <v>0</v>
      </c>
      <c r="AC161" s="787">
        <v>0</v>
      </c>
      <c r="AD161" s="77">
        <v>0</v>
      </c>
      <c r="AE161" s="787">
        <v>0</v>
      </c>
      <c r="AF161" t="s">
        <v>185</v>
      </c>
      <c r="AG161" s="442"/>
      <c r="AH161" s="442"/>
      <c r="AI161" s="52"/>
      <c r="AJ161" s="64"/>
      <c r="AL161" s="52"/>
      <c r="AM161" s="52"/>
    </row>
    <row r="162" spans="1:48">
      <c r="A162" s="52" t="s">
        <v>59</v>
      </c>
      <c r="B162" s="52" t="s">
        <v>116</v>
      </c>
      <c r="C162" s="52">
        <v>2021</v>
      </c>
      <c r="D162" s="52">
        <v>2020</v>
      </c>
      <c r="E162" s="442" t="s">
        <v>142</v>
      </c>
      <c r="F162" s="52" t="s">
        <v>142</v>
      </c>
      <c r="G162" s="442" t="s">
        <v>168</v>
      </c>
      <c r="H162" s="52" t="s">
        <v>143</v>
      </c>
      <c r="I162" s="442" t="s">
        <v>144</v>
      </c>
      <c r="J162" s="940" t="s">
        <v>226</v>
      </c>
      <c r="K162" s="940"/>
      <c r="L162" s="52"/>
      <c r="M162" s="52"/>
      <c r="N162" s="158">
        <v>43891</v>
      </c>
      <c r="O162" s="442" t="s">
        <v>150</v>
      </c>
      <c r="P162" s="73">
        <v>556857</v>
      </c>
      <c r="Q162" s="59">
        <v>481155</v>
      </c>
      <c r="R162" s="61">
        <v>0.86</v>
      </c>
      <c r="S162" s="442" t="s">
        <v>260</v>
      </c>
      <c r="T162" s="73">
        <v>10012.219999999999</v>
      </c>
      <c r="U162" s="939">
        <v>2.0808720682524342E-2</v>
      </c>
      <c r="V162" s="73">
        <v>405621.65</v>
      </c>
      <c r="W162" s="64">
        <v>0.84301659548378383</v>
      </c>
      <c r="X162" s="73">
        <v>65521.12999999999</v>
      </c>
      <c r="Y162" s="64">
        <v>0.13617468383369183</v>
      </c>
      <c r="Z162" s="77">
        <v>10012.219999999999</v>
      </c>
      <c r="AA162" s="787">
        <v>2.0808720682524342E-2</v>
      </c>
      <c r="AB162" s="77">
        <v>0</v>
      </c>
      <c r="AC162" s="787">
        <v>0</v>
      </c>
      <c r="AD162" s="77">
        <v>0</v>
      </c>
      <c r="AE162" s="787">
        <v>0</v>
      </c>
      <c r="AF162" t="s">
        <v>185</v>
      </c>
      <c r="AG162" s="442"/>
      <c r="AH162" s="442"/>
      <c r="AI162" s="52" t="s">
        <v>228</v>
      </c>
      <c r="AJ162" s="52"/>
      <c r="AL162" s="52"/>
      <c r="AM162" s="52"/>
    </row>
    <row r="163" spans="1:48">
      <c r="A163" s="52" t="s">
        <v>59</v>
      </c>
      <c r="B163" s="52" t="s">
        <v>116</v>
      </c>
      <c r="C163" s="52">
        <v>2022</v>
      </c>
      <c r="D163" s="52">
        <v>2021</v>
      </c>
      <c r="E163" s="442" t="s">
        <v>142</v>
      </c>
      <c r="F163" s="104" t="s">
        <v>168</v>
      </c>
      <c r="G163" s="442" t="s">
        <v>61</v>
      </c>
      <c r="H163" s="52" t="s">
        <v>143</v>
      </c>
      <c r="I163" s="442" t="s">
        <v>157</v>
      </c>
      <c r="J163" s="940" t="s">
        <v>61</v>
      </c>
      <c r="K163" s="940"/>
      <c r="L163" s="81" t="s">
        <v>172</v>
      </c>
      <c r="M163" s="81" t="s">
        <v>61</v>
      </c>
      <c r="N163" s="81" t="s">
        <v>61</v>
      </c>
      <c r="O163" s="442" t="s">
        <v>150</v>
      </c>
      <c r="P163" s="81" t="s">
        <v>61</v>
      </c>
      <c r="Q163" s="81" t="s">
        <v>61</v>
      </c>
      <c r="R163" s="81" t="s">
        <v>61</v>
      </c>
      <c r="S163" s="905" t="s">
        <v>61</v>
      </c>
      <c r="T163" s="81" t="s">
        <v>61</v>
      </c>
      <c r="U163" s="942" t="s">
        <v>61</v>
      </c>
      <c r="V163" s="235" t="s">
        <v>61</v>
      </c>
      <c r="W163" s="235" t="s">
        <v>61</v>
      </c>
      <c r="X163" s="235" t="s">
        <v>61</v>
      </c>
      <c r="Y163" s="235" t="s">
        <v>61</v>
      </c>
      <c r="Z163" s="784" t="s">
        <v>61</v>
      </c>
      <c r="AA163" s="785" t="s">
        <v>61</v>
      </c>
      <c r="AB163" s="784" t="s">
        <v>61</v>
      </c>
      <c r="AC163" s="785" t="s">
        <v>61</v>
      </c>
      <c r="AD163" s="784" t="s">
        <v>61</v>
      </c>
      <c r="AE163" s="906" t="s">
        <v>61</v>
      </c>
      <c r="AF163" t="s">
        <v>61</v>
      </c>
      <c r="AG163" s="81"/>
      <c r="AH163" s="81"/>
      <c r="AI163" s="52" t="s">
        <v>61</v>
      </c>
      <c r="AJ163" s="81" t="s">
        <v>61</v>
      </c>
      <c r="AL163" s="52"/>
      <c r="AM163" s="52"/>
    </row>
    <row r="164" spans="1:48" s="961" customFormat="1">
      <c r="A164" s="955" t="s">
        <v>59</v>
      </c>
      <c r="B164" s="955" t="s">
        <v>116</v>
      </c>
      <c r="C164" s="955">
        <v>2023</v>
      </c>
      <c r="D164" s="955">
        <v>2022</v>
      </c>
      <c r="E164" s="964" t="s">
        <v>142</v>
      </c>
      <c r="F164" s="955" t="s">
        <v>142</v>
      </c>
      <c r="G164" s="964" t="s">
        <v>168</v>
      </c>
      <c r="H164" s="955" t="s">
        <v>204</v>
      </c>
      <c r="I164" s="964" t="s">
        <v>261</v>
      </c>
      <c r="J164" s="965" t="s">
        <v>226</v>
      </c>
      <c r="K164" s="965"/>
      <c r="L164" s="976"/>
      <c r="M164" s="1005"/>
      <c r="N164" s="955"/>
      <c r="O164" s="964" t="s">
        <v>150</v>
      </c>
      <c r="P164" s="976">
        <v>483627</v>
      </c>
      <c r="Q164" s="975">
        <v>483627</v>
      </c>
      <c r="R164" s="977">
        <v>1</v>
      </c>
      <c r="S164" s="964" t="s">
        <v>262</v>
      </c>
      <c r="T164" s="976">
        <v>46093</v>
      </c>
      <c r="U164" s="978">
        <v>9.5306920415940383E-2</v>
      </c>
      <c r="V164" s="976">
        <v>299472</v>
      </c>
      <c r="W164" s="980">
        <v>0.61922101123386408</v>
      </c>
      <c r="X164" s="976">
        <v>138062</v>
      </c>
      <c r="Y164" s="980">
        <v>0.28547206835019551</v>
      </c>
      <c r="Z164" s="1026">
        <v>43003</v>
      </c>
      <c r="AA164" s="1027">
        <v>8.8917698970487583E-2</v>
      </c>
      <c r="AB164" s="1026">
        <v>3090</v>
      </c>
      <c r="AC164" s="1027">
        <v>6.3892214454527975E-3</v>
      </c>
      <c r="AD164" s="1026">
        <v>0</v>
      </c>
      <c r="AE164" s="1027">
        <v>0</v>
      </c>
      <c r="AF164" s="961" t="s">
        <v>161</v>
      </c>
      <c r="AG164" s="955"/>
      <c r="AH164" s="955"/>
      <c r="AI164" s="955"/>
      <c r="AL164" s="955"/>
      <c r="AM164" s="955"/>
      <c r="AN164" s="961" t="s">
        <v>710</v>
      </c>
      <c r="AO164" s="963"/>
      <c r="AP164" s="963"/>
      <c r="AQ164" s="963"/>
      <c r="AR164" s="963"/>
      <c r="AT164" s="963"/>
      <c r="AU164" s="961">
        <f>AB164-AB162</f>
        <v>3090</v>
      </c>
      <c r="AV164" s="963"/>
    </row>
    <row r="165" spans="1:48" s="958" customFormat="1">
      <c r="A165" s="955" t="s">
        <v>59</v>
      </c>
      <c r="B165" s="955" t="s">
        <v>116</v>
      </c>
      <c r="C165" s="955">
        <v>2023</v>
      </c>
      <c r="D165" s="955">
        <v>2023</v>
      </c>
      <c r="E165" s="964" t="s">
        <v>142</v>
      </c>
      <c r="F165" s="1012" t="s">
        <v>168</v>
      </c>
      <c r="G165" s="964" t="s">
        <v>61</v>
      </c>
      <c r="H165" s="955" t="s">
        <v>143</v>
      </c>
      <c r="I165" s="964" t="s">
        <v>263</v>
      </c>
      <c r="J165" s="965" t="s">
        <v>61</v>
      </c>
      <c r="K165" s="965"/>
      <c r="L165" s="1013" t="s">
        <v>172</v>
      </c>
      <c r="M165" s="1013" t="s">
        <v>61</v>
      </c>
      <c r="N165" s="1013" t="s">
        <v>61</v>
      </c>
      <c r="O165" s="964" t="s">
        <v>165</v>
      </c>
      <c r="P165" s="1013" t="s">
        <v>61</v>
      </c>
      <c r="Q165" s="1013" t="s">
        <v>61</v>
      </c>
      <c r="R165" s="1013" t="s">
        <v>61</v>
      </c>
      <c r="S165" s="1014" t="s">
        <v>61</v>
      </c>
      <c r="T165" s="1013" t="s">
        <v>61</v>
      </c>
      <c r="U165" s="1015" t="s">
        <v>61</v>
      </c>
      <c r="V165" s="1016" t="s">
        <v>61</v>
      </c>
      <c r="W165" s="1016" t="s">
        <v>61</v>
      </c>
      <c r="X165" s="1016" t="s">
        <v>61</v>
      </c>
      <c r="Y165" s="1016" t="s">
        <v>61</v>
      </c>
      <c r="Z165" s="1017" t="s">
        <v>61</v>
      </c>
      <c r="AA165" s="1018" t="s">
        <v>61</v>
      </c>
      <c r="AB165" s="1017" t="s">
        <v>61</v>
      </c>
      <c r="AC165" s="1018" t="s">
        <v>61</v>
      </c>
      <c r="AD165" s="1017" t="s">
        <v>61</v>
      </c>
      <c r="AE165" s="1019" t="s">
        <v>61</v>
      </c>
      <c r="AF165" s="961" t="s">
        <v>61</v>
      </c>
      <c r="AG165" s="1013"/>
      <c r="AH165" s="1013"/>
      <c r="AI165" s="955" t="s">
        <v>61</v>
      </c>
      <c r="AJ165" s="1013" t="s">
        <v>61</v>
      </c>
      <c r="AL165" s="955"/>
      <c r="AM165" s="955"/>
      <c r="AO165" s="963"/>
      <c r="AP165" s="963"/>
      <c r="AQ165" s="963"/>
      <c r="AR165" s="981"/>
      <c r="AT165" s="981"/>
      <c r="AV165" s="981"/>
    </row>
    <row r="166" spans="1:48" s="983" customFormat="1">
      <c r="A166" s="956" t="s">
        <v>59</v>
      </c>
      <c r="B166" s="956" t="s">
        <v>116</v>
      </c>
      <c r="C166" s="956" t="s">
        <v>702</v>
      </c>
      <c r="D166" s="956">
        <v>2023</v>
      </c>
      <c r="E166" s="982" t="s">
        <v>142</v>
      </c>
      <c r="F166" s="956" t="s">
        <v>142</v>
      </c>
      <c r="H166" s="983" t="s">
        <v>143</v>
      </c>
      <c r="I166" s="983" t="s">
        <v>157</v>
      </c>
      <c r="J166" s="984" t="s">
        <v>226</v>
      </c>
      <c r="K166" s="984" t="s">
        <v>703</v>
      </c>
      <c r="L166" s="956" t="s">
        <v>711</v>
      </c>
      <c r="M166" s="985" t="s">
        <v>715</v>
      </c>
      <c r="N166" s="1057">
        <v>44986</v>
      </c>
      <c r="O166" s="982" t="s">
        <v>150</v>
      </c>
      <c r="P166" s="1058">
        <v>587925</v>
      </c>
      <c r="Q166" s="1058">
        <v>483628</v>
      </c>
      <c r="R166" s="1059">
        <v>0.82260152230301486</v>
      </c>
      <c r="S166" s="983" t="s">
        <v>655</v>
      </c>
      <c r="T166" s="1058">
        <v>43653</v>
      </c>
      <c r="U166" s="989">
        <v>9.0261523319576209E-2</v>
      </c>
      <c r="V166" s="1058">
        <v>356911</v>
      </c>
      <c r="W166" s="988">
        <v>0.73798663435533096</v>
      </c>
      <c r="X166" s="1058">
        <v>83061</v>
      </c>
      <c r="Y166" s="988">
        <v>0.17174563921030214</v>
      </c>
      <c r="Z166" s="1058">
        <v>40838</v>
      </c>
      <c r="AA166" s="988">
        <v>8.4440933940962887E-2</v>
      </c>
      <c r="AB166" s="1058">
        <v>2817</v>
      </c>
      <c r="AC166" s="988">
        <v>5.8247247884737853E-3</v>
      </c>
      <c r="AD166" s="1058">
        <v>0</v>
      </c>
      <c r="AE166" s="988">
        <v>0</v>
      </c>
      <c r="AF166" s="1060" t="s">
        <v>161</v>
      </c>
      <c r="AG166" s="1061"/>
      <c r="AH166" s="1061"/>
      <c r="AI166" s="956"/>
      <c r="AJ166" s="1061"/>
      <c r="AL166" s="956"/>
      <c r="AM166" s="956"/>
      <c r="AO166" s="990"/>
      <c r="AP166" s="990"/>
      <c r="AQ166" s="990"/>
      <c r="AR166" s="990"/>
      <c r="AT166" s="990"/>
      <c r="AV166" s="990"/>
    </row>
    <row r="167" spans="1:48" s="958" customFormat="1">
      <c r="A167" s="957" t="s">
        <v>59</v>
      </c>
      <c r="B167" s="957" t="s">
        <v>116</v>
      </c>
      <c r="C167" s="957" t="s">
        <v>702</v>
      </c>
      <c r="D167" s="957">
        <v>2023</v>
      </c>
      <c r="E167" s="991" t="s">
        <v>142</v>
      </c>
      <c r="F167" s="957" t="s">
        <v>142</v>
      </c>
      <c r="H167" s="958" t="s">
        <v>143</v>
      </c>
      <c r="I167" s="958" t="s">
        <v>157</v>
      </c>
      <c r="J167" s="992" t="s">
        <v>226</v>
      </c>
      <c r="K167" s="992" t="s">
        <v>703</v>
      </c>
      <c r="L167" s="957" t="s">
        <v>711</v>
      </c>
      <c r="M167" s="993" t="s">
        <v>715</v>
      </c>
      <c r="N167" s="1062">
        <v>44986</v>
      </c>
      <c r="O167" s="991" t="s">
        <v>165</v>
      </c>
      <c r="P167" s="1063">
        <v>587925</v>
      </c>
      <c r="Q167" s="1063">
        <v>483628</v>
      </c>
      <c r="R167" s="1003">
        <v>0.82260152230301486</v>
      </c>
      <c r="S167" s="991" t="s">
        <v>271</v>
      </c>
      <c r="T167" s="1064">
        <v>32287</v>
      </c>
      <c r="U167" s="997">
        <v>6.675998908251797E-2</v>
      </c>
      <c r="V167" s="1064">
        <v>365493</v>
      </c>
      <c r="W167" s="996">
        <v>0.75573167806661323</v>
      </c>
      <c r="X167" s="1064">
        <v>85848</v>
      </c>
      <c r="Y167" s="996">
        <v>0.17750833285086884</v>
      </c>
      <c r="Z167" s="1064">
        <v>31000</v>
      </c>
      <c r="AA167" s="996">
        <v>6.409885283730471E-2</v>
      </c>
      <c r="AB167" s="1064">
        <v>1288</v>
      </c>
      <c r="AC167" s="996">
        <v>2.6632039501434989E-3</v>
      </c>
      <c r="AD167" s="1064">
        <v>0</v>
      </c>
      <c r="AE167" s="996">
        <v>0</v>
      </c>
      <c r="AF167" s="1065" t="s">
        <v>161</v>
      </c>
      <c r="AG167" s="1029"/>
      <c r="AH167" s="1029"/>
      <c r="AI167" s="957"/>
      <c r="AJ167" s="1029"/>
      <c r="AL167" s="957"/>
      <c r="AM167" s="957"/>
      <c r="AO167" s="981"/>
      <c r="AP167" s="981"/>
      <c r="AQ167" s="981"/>
      <c r="AR167" s="981"/>
      <c r="AT167" s="981"/>
      <c r="AV167" s="981"/>
    </row>
    <row r="168" spans="1:48">
      <c r="A168" s="52" t="s">
        <v>264</v>
      </c>
      <c r="B168" s="52" t="s">
        <v>141</v>
      </c>
      <c r="C168" s="902">
        <v>2017</v>
      </c>
      <c r="D168" s="52">
        <v>2016</v>
      </c>
      <c r="E168" s="442" t="s">
        <v>168</v>
      </c>
      <c r="F168" s="52" t="s">
        <v>61</v>
      </c>
      <c r="G168" s="442" t="s">
        <v>61</v>
      </c>
      <c r="H168" s="52" t="s">
        <v>61</v>
      </c>
      <c r="I168" s="442" t="s">
        <v>169</v>
      </c>
      <c r="J168" s="940" t="s">
        <v>61</v>
      </c>
      <c r="K168" s="940"/>
      <c r="L168" s="52" t="s">
        <v>61</v>
      </c>
      <c r="M168" s="52" t="s">
        <v>61</v>
      </c>
      <c r="N168" s="52" t="s">
        <v>61</v>
      </c>
      <c r="O168" s="442" t="s">
        <v>150</v>
      </c>
      <c r="P168" s="451" t="s">
        <v>61</v>
      </c>
      <c r="Q168" s="52" t="s">
        <v>61</v>
      </c>
      <c r="R168" s="103" t="s">
        <v>61</v>
      </c>
      <c r="S168" s="442" t="s">
        <v>61</v>
      </c>
      <c r="T168" s="451" t="s">
        <v>61</v>
      </c>
      <c r="U168" s="941" t="s">
        <v>61</v>
      </c>
      <c r="V168" s="52" t="s">
        <v>61</v>
      </c>
      <c r="W168" s="52" t="s">
        <v>61</v>
      </c>
      <c r="X168" s="52" t="s">
        <v>61</v>
      </c>
      <c r="Y168" s="52" t="s">
        <v>61</v>
      </c>
      <c r="Z168" s="77" t="s">
        <v>61</v>
      </c>
      <c r="AA168" s="787" t="s">
        <v>61</v>
      </c>
      <c r="AB168" s="77" t="s">
        <v>61</v>
      </c>
      <c r="AC168" s="787" t="s">
        <v>61</v>
      </c>
      <c r="AD168" s="77" t="s">
        <v>61</v>
      </c>
      <c r="AE168" s="787" t="s">
        <v>61</v>
      </c>
      <c r="AF168" t="s">
        <v>61</v>
      </c>
      <c r="AG168" s="52"/>
      <c r="AH168" s="52"/>
      <c r="AI168" s="52" t="s">
        <v>61</v>
      </c>
      <c r="AJ168" s="52" t="s">
        <v>61</v>
      </c>
      <c r="AL168" s="52"/>
      <c r="AM168" s="52"/>
    </row>
    <row r="169" spans="1:48">
      <c r="A169" s="52" t="s">
        <v>264</v>
      </c>
      <c r="B169" s="52" t="s">
        <v>141</v>
      </c>
      <c r="C169" s="52">
        <v>2018</v>
      </c>
      <c r="D169" s="52">
        <v>2017</v>
      </c>
      <c r="E169" s="442" t="s">
        <v>168</v>
      </c>
      <c r="F169" s="52" t="s">
        <v>61</v>
      </c>
      <c r="G169" s="442" t="s">
        <v>61</v>
      </c>
      <c r="H169" s="52" t="s">
        <v>61</v>
      </c>
      <c r="I169" s="442" t="s">
        <v>169</v>
      </c>
      <c r="J169" s="940" t="s">
        <v>61</v>
      </c>
      <c r="K169" s="940"/>
      <c r="L169" s="52" t="s">
        <v>61</v>
      </c>
      <c r="M169" s="52" t="s">
        <v>61</v>
      </c>
      <c r="N169" s="52" t="s">
        <v>61</v>
      </c>
      <c r="O169" s="442" t="s">
        <v>150</v>
      </c>
      <c r="P169" s="451" t="s">
        <v>61</v>
      </c>
      <c r="Q169" s="52" t="s">
        <v>61</v>
      </c>
      <c r="R169" s="103" t="s">
        <v>61</v>
      </c>
      <c r="S169" s="442" t="s">
        <v>61</v>
      </c>
      <c r="T169" s="451" t="s">
        <v>61</v>
      </c>
      <c r="U169" s="941" t="s">
        <v>61</v>
      </c>
      <c r="V169" s="52" t="s">
        <v>61</v>
      </c>
      <c r="W169" s="52" t="s">
        <v>61</v>
      </c>
      <c r="X169" s="52" t="s">
        <v>61</v>
      </c>
      <c r="Y169" s="52" t="s">
        <v>61</v>
      </c>
      <c r="Z169" s="77" t="s">
        <v>61</v>
      </c>
      <c r="AA169" s="787" t="s">
        <v>61</v>
      </c>
      <c r="AB169" s="77" t="s">
        <v>61</v>
      </c>
      <c r="AC169" s="787" t="s">
        <v>61</v>
      </c>
      <c r="AD169" s="77" t="s">
        <v>61</v>
      </c>
      <c r="AE169" s="787" t="s">
        <v>61</v>
      </c>
      <c r="AF169" t="s">
        <v>61</v>
      </c>
      <c r="AG169" s="52"/>
      <c r="AH169" s="52"/>
      <c r="AI169" s="52" t="s">
        <v>61</v>
      </c>
      <c r="AJ169" s="52" t="s">
        <v>61</v>
      </c>
      <c r="AL169" s="52"/>
      <c r="AM169" s="52"/>
    </row>
    <row r="170" spans="1:48">
      <c r="A170" s="52" t="s">
        <v>264</v>
      </c>
      <c r="B170" s="52" t="s">
        <v>141</v>
      </c>
      <c r="C170" s="52">
        <v>2019</v>
      </c>
      <c r="D170" s="52">
        <v>2018</v>
      </c>
      <c r="E170" s="442" t="s">
        <v>168</v>
      </c>
      <c r="F170" s="52" t="s">
        <v>61</v>
      </c>
      <c r="G170" s="442" t="s">
        <v>61</v>
      </c>
      <c r="H170" s="52" t="s">
        <v>61</v>
      </c>
      <c r="I170" s="442" t="s">
        <v>169</v>
      </c>
      <c r="J170" s="940" t="s">
        <v>61</v>
      </c>
      <c r="K170" s="940"/>
      <c r="L170" s="52" t="s">
        <v>61</v>
      </c>
      <c r="M170" s="52" t="s">
        <v>61</v>
      </c>
      <c r="N170" s="52" t="s">
        <v>61</v>
      </c>
      <c r="O170" s="442" t="s">
        <v>150</v>
      </c>
      <c r="P170" s="451" t="s">
        <v>61</v>
      </c>
      <c r="Q170" s="52" t="s">
        <v>61</v>
      </c>
      <c r="R170" s="103" t="s">
        <v>61</v>
      </c>
      <c r="S170" s="442" t="s">
        <v>61</v>
      </c>
      <c r="T170" s="451" t="s">
        <v>61</v>
      </c>
      <c r="U170" s="941" t="s">
        <v>61</v>
      </c>
      <c r="V170" s="52" t="s">
        <v>61</v>
      </c>
      <c r="W170" s="52" t="s">
        <v>61</v>
      </c>
      <c r="X170" s="52" t="s">
        <v>61</v>
      </c>
      <c r="Y170" s="52" t="s">
        <v>61</v>
      </c>
      <c r="Z170" s="77" t="s">
        <v>61</v>
      </c>
      <c r="AA170" s="787" t="s">
        <v>61</v>
      </c>
      <c r="AB170" s="77" t="s">
        <v>61</v>
      </c>
      <c r="AC170" s="787" t="s">
        <v>61</v>
      </c>
      <c r="AD170" s="77" t="s">
        <v>61</v>
      </c>
      <c r="AE170" s="787" t="s">
        <v>61</v>
      </c>
      <c r="AF170" t="s">
        <v>61</v>
      </c>
      <c r="AG170" s="52"/>
      <c r="AH170" s="52"/>
      <c r="AI170" s="52" t="s">
        <v>61</v>
      </c>
      <c r="AJ170" s="52" t="s">
        <v>61</v>
      </c>
      <c r="AL170" s="52"/>
      <c r="AM170" s="52"/>
    </row>
    <row r="171" spans="1:48">
      <c r="A171" s="52" t="s">
        <v>264</v>
      </c>
      <c r="B171" s="52" t="s">
        <v>141</v>
      </c>
      <c r="C171" s="52">
        <v>2020</v>
      </c>
      <c r="D171" s="52">
        <v>2019</v>
      </c>
      <c r="E171" s="442" t="s">
        <v>168</v>
      </c>
      <c r="F171" s="52" t="s">
        <v>61</v>
      </c>
      <c r="G171" s="442" t="s">
        <v>61</v>
      </c>
      <c r="H171" s="52" t="s">
        <v>61</v>
      </c>
      <c r="I171" s="442" t="s">
        <v>169</v>
      </c>
      <c r="J171" s="940" t="s">
        <v>61</v>
      </c>
      <c r="K171" s="940"/>
      <c r="L171" s="52" t="s">
        <v>61</v>
      </c>
      <c r="M171" s="52" t="s">
        <v>61</v>
      </c>
      <c r="N171" s="52" t="s">
        <v>61</v>
      </c>
      <c r="O171" s="442" t="s">
        <v>150</v>
      </c>
      <c r="P171" s="451" t="s">
        <v>61</v>
      </c>
      <c r="Q171" s="52" t="s">
        <v>61</v>
      </c>
      <c r="R171" s="103" t="s">
        <v>61</v>
      </c>
      <c r="S171" s="442" t="s">
        <v>61</v>
      </c>
      <c r="T171" s="451" t="s">
        <v>61</v>
      </c>
      <c r="U171" s="941" t="s">
        <v>61</v>
      </c>
      <c r="V171" s="52" t="s">
        <v>61</v>
      </c>
      <c r="W171" s="52" t="s">
        <v>61</v>
      </c>
      <c r="X171" s="52" t="s">
        <v>61</v>
      </c>
      <c r="Y171" s="52" t="s">
        <v>61</v>
      </c>
      <c r="Z171" s="77" t="s">
        <v>61</v>
      </c>
      <c r="AA171" s="787" t="s">
        <v>61</v>
      </c>
      <c r="AB171" s="77" t="s">
        <v>61</v>
      </c>
      <c r="AC171" s="787" t="s">
        <v>61</v>
      </c>
      <c r="AD171" s="77" t="s">
        <v>61</v>
      </c>
      <c r="AE171" s="787" t="s">
        <v>61</v>
      </c>
      <c r="AF171" t="s">
        <v>61</v>
      </c>
      <c r="AG171" s="52"/>
      <c r="AH171" s="52"/>
      <c r="AI171" s="52" t="s">
        <v>61</v>
      </c>
      <c r="AJ171" s="52" t="s">
        <v>61</v>
      </c>
      <c r="AL171" s="52"/>
      <c r="AM171" s="52"/>
    </row>
    <row r="172" spans="1:48">
      <c r="A172" s="52" t="s">
        <v>264</v>
      </c>
      <c r="B172" s="52" t="s">
        <v>141</v>
      </c>
      <c r="C172" s="52">
        <v>2021</v>
      </c>
      <c r="D172" s="52">
        <v>2020</v>
      </c>
      <c r="E172" s="442" t="s">
        <v>142</v>
      </c>
      <c r="F172" s="104" t="s">
        <v>168</v>
      </c>
      <c r="G172" s="442" t="s">
        <v>61</v>
      </c>
      <c r="H172" s="52" t="s">
        <v>174</v>
      </c>
      <c r="I172" s="442" t="s">
        <v>231</v>
      </c>
      <c r="J172" s="940" t="s">
        <v>61</v>
      </c>
      <c r="K172" s="940"/>
      <c r="L172" s="81" t="s">
        <v>172</v>
      </c>
      <c r="M172" s="81" t="s">
        <v>61</v>
      </c>
      <c r="N172" s="81" t="s">
        <v>61</v>
      </c>
      <c r="O172" s="442" t="s">
        <v>150</v>
      </c>
      <c r="P172" s="81" t="s">
        <v>61</v>
      </c>
      <c r="Q172" s="81" t="s">
        <v>61</v>
      </c>
      <c r="R172" s="81" t="s">
        <v>61</v>
      </c>
      <c r="S172" s="905" t="s">
        <v>61</v>
      </c>
      <c r="T172" s="81" t="s">
        <v>61</v>
      </c>
      <c r="U172" s="942" t="s">
        <v>61</v>
      </c>
      <c r="V172" s="235" t="s">
        <v>61</v>
      </c>
      <c r="W172" s="235" t="s">
        <v>61</v>
      </c>
      <c r="X172" s="235" t="s">
        <v>61</v>
      </c>
      <c r="Y172" s="235" t="s">
        <v>61</v>
      </c>
      <c r="Z172" s="784" t="s">
        <v>61</v>
      </c>
      <c r="AA172" s="785" t="s">
        <v>61</v>
      </c>
      <c r="AB172" s="784" t="s">
        <v>61</v>
      </c>
      <c r="AC172" s="785" t="s">
        <v>61</v>
      </c>
      <c r="AD172" s="784" t="s">
        <v>61</v>
      </c>
      <c r="AE172" s="906" t="s">
        <v>61</v>
      </c>
      <c r="AF172" t="s">
        <v>61</v>
      </c>
      <c r="AG172" s="81"/>
      <c r="AH172" s="81"/>
      <c r="AI172" s="52" t="s">
        <v>61</v>
      </c>
      <c r="AJ172" s="81" t="s">
        <v>61</v>
      </c>
      <c r="AL172" s="52"/>
      <c r="AM172" s="52"/>
    </row>
    <row r="173" spans="1:48">
      <c r="A173" s="52" t="s">
        <v>264</v>
      </c>
      <c r="B173" s="52" t="s">
        <v>141</v>
      </c>
      <c r="C173" s="52">
        <v>2022</v>
      </c>
      <c r="D173" s="52">
        <v>2021</v>
      </c>
      <c r="E173" s="442" t="s">
        <v>142</v>
      </c>
      <c r="F173" s="104" t="s">
        <v>168</v>
      </c>
      <c r="G173" s="442" t="s">
        <v>61</v>
      </c>
      <c r="H173" s="52" t="s">
        <v>174</v>
      </c>
      <c r="I173" s="442" t="s">
        <v>265</v>
      </c>
      <c r="J173" s="940" t="s">
        <v>61</v>
      </c>
      <c r="K173" s="940"/>
      <c r="L173" s="81" t="s">
        <v>172</v>
      </c>
      <c r="M173" s="81" t="s">
        <v>61</v>
      </c>
      <c r="N173" s="81" t="s">
        <v>61</v>
      </c>
      <c r="O173" s="442" t="s">
        <v>150</v>
      </c>
      <c r="P173" s="81" t="s">
        <v>61</v>
      </c>
      <c r="Q173" s="81" t="s">
        <v>61</v>
      </c>
      <c r="R173" s="81" t="s">
        <v>61</v>
      </c>
      <c r="S173" s="905" t="s">
        <v>61</v>
      </c>
      <c r="T173" s="81" t="s">
        <v>61</v>
      </c>
      <c r="U173" s="942" t="s">
        <v>61</v>
      </c>
      <c r="V173" s="235" t="s">
        <v>61</v>
      </c>
      <c r="W173" s="235" t="s">
        <v>61</v>
      </c>
      <c r="X173" s="235" t="s">
        <v>61</v>
      </c>
      <c r="Y173" s="235" t="s">
        <v>61</v>
      </c>
      <c r="Z173" s="784" t="s">
        <v>61</v>
      </c>
      <c r="AA173" s="785" t="s">
        <v>61</v>
      </c>
      <c r="AB173" s="784" t="s">
        <v>61</v>
      </c>
      <c r="AC173" s="785" t="s">
        <v>61</v>
      </c>
      <c r="AD173" s="784" t="s">
        <v>61</v>
      </c>
      <c r="AE173" s="906" t="s">
        <v>61</v>
      </c>
      <c r="AF173" t="s">
        <v>61</v>
      </c>
      <c r="AG173" s="81"/>
      <c r="AH173" s="81"/>
      <c r="AI173" s="52" t="s">
        <v>61</v>
      </c>
      <c r="AJ173" s="81" t="s">
        <v>61</v>
      </c>
      <c r="AL173" s="52"/>
      <c r="AM173" s="52"/>
    </row>
    <row r="174" spans="1:48" s="958" customFormat="1">
      <c r="A174" s="958" t="s">
        <v>264</v>
      </c>
      <c r="B174" s="957" t="s">
        <v>141</v>
      </c>
      <c r="C174" s="958">
        <v>2023</v>
      </c>
      <c r="D174" s="958">
        <v>2022</v>
      </c>
      <c r="E174" s="991" t="s">
        <v>168</v>
      </c>
      <c r="F174" s="957" t="s">
        <v>61</v>
      </c>
      <c r="G174" s="991" t="s">
        <v>61</v>
      </c>
      <c r="H174" s="957" t="s">
        <v>61</v>
      </c>
      <c r="I174" s="991" t="s">
        <v>169</v>
      </c>
      <c r="J174" s="998" t="s">
        <v>61</v>
      </c>
      <c r="K174" s="998"/>
      <c r="L174" s="957" t="s">
        <v>61</v>
      </c>
      <c r="M174" s="957" t="s">
        <v>61</v>
      </c>
      <c r="N174" s="957" t="s">
        <v>61</v>
      </c>
      <c r="O174" s="991" t="s">
        <v>150</v>
      </c>
      <c r="P174" s="999" t="s">
        <v>61</v>
      </c>
      <c r="Q174" s="957" t="s">
        <v>61</v>
      </c>
      <c r="R174" s="1000" t="s">
        <v>61</v>
      </c>
      <c r="S174" s="991" t="s">
        <v>61</v>
      </c>
      <c r="T174" s="999" t="s">
        <v>61</v>
      </c>
      <c r="U174" s="1001" t="s">
        <v>61</v>
      </c>
      <c r="V174" s="957" t="s">
        <v>61</v>
      </c>
      <c r="W174" s="957" t="s">
        <v>61</v>
      </c>
      <c r="X174" s="957" t="s">
        <v>61</v>
      </c>
      <c r="Y174" s="957" t="s">
        <v>61</v>
      </c>
      <c r="Z174" s="1020" t="s">
        <v>61</v>
      </c>
      <c r="AA174" s="1021" t="s">
        <v>61</v>
      </c>
      <c r="AB174" s="1020" t="s">
        <v>61</v>
      </c>
      <c r="AC174" s="1021" t="s">
        <v>61</v>
      </c>
      <c r="AD174" s="1020" t="s">
        <v>61</v>
      </c>
      <c r="AE174" s="1021" t="s">
        <v>61</v>
      </c>
      <c r="AF174" s="958" t="s">
        <v>61</v>
      </c>
      <c r="AG174" s="957"/>
      <c r="AH174" s="957"/>
      <c r="AI174" s="957" t="s">
        <v>61</v>
      </c>
      <c r="AJ174" s="957" t="s">
        <v>61</v>
      </c>
      <c r="AL174" s="957"/>
      <c r="AM174" s="957"/>
      <c r="AO174" s="981"/>
      <c r="AP174" s="981"/>
      <c r="AQ174" s="981"/>
      <c r="AR174" s="981"/>
      <c r="AT174" s="981"/>
      <c r="AV174" s="981"/>
    </row>
    <row r="175" spans="1:48">
      <c r="A175" s="52" t="s">
        <v>21</v>
      </c>
      <c r="B175" s="52" t="s">
        <v>116</v>
      </c>
      <c r="C175" s="902">
        <v>2017</v>
      </c>
      <c r="D175" s="52">
        <v>2016</v>
      </c>
      <c r="E175" s="442" t="s">
        <v>142</v>
      </c>
      <c r="F175" s="52" t="s">
        <v>142</v>
      </c>
      <c r="G175" s="442" t="s">
        <v>142</v>
      </c>
      <c r="H175" s="52" t="s">
        <v>143</v>
      </c>
      <c r="I175" s="442" t="s">
        <v>144</v>
      </c>
      <c r="J175" s="940" t="s">
        <v>176</v>
      </c>
      <c r="K175" s="940"/>
      <c r="L175" s="52"/>
      <c r="M175" s="484" t="s">
        <v>266</v>
      </c>
      <c r="N175" s="52"/>
      <c r="O175" s="442" t="s">
        <v>150</v>
      </c>
      <c r="P175" s="73">
        <v>23711472</v>
      </c>
      <c r="Q175" s="60">
        <v>9295534</v>
      </c>
      <c r="R175" s="61">
        <v>0.38096450819672129</v>
      </c>
      <c r="S175" s="913">
        <v>42614</v>
      </c>
      <c r="T175" s="60">
        <v>288928</v>
      </c>
      <c r="U175" s="939">
        <v>3.1082453143627897E-2</v>
      </c>
      <c r="V175" s="789">
        <v>6830335</v>
      </c>
      <c r="W175" s="908">
        <v>0.73479748446942372</v>
      </c>
      <c r="X175" s="60">
        <v>2176271</v>
      </c>
      <c r="Y175" s="64">
        <v>0.23412006238694841</v>
      </c>
      <c r="Z175" s="77" t="s">
        <v>61</v>
      </c>
      <c r="AA175" s="787" t="s">
        <v>61</v>
      </c>
      <c r="AB175" s="77" t="s">
        <v>61</v>
      </c>
      <c r="AC175" s="787" t="s">
        <v>61</v>
      </c>
      <c r="AD175" s="77" t="s">
        <v>61</v>
      </c>
      <c r="AE175" s="787" t="s">
        <v>61</v>
      </c>
      <c r="AF175" t="s">
        <v>148</v>
      </c>
      <c r="AH175"/>
      <c r="AI175" s="52" t="s">
        <v>61</v>
      </c>
      <c r="AJ175" s="64"/>
      <c r="AL175" s="52"/>
      <c r="AM175" s="52"/>
      <c r="AO175" s="1">
        <v>1</v>
      </c>
      <c r="AP175" s="1">
        <f>VLOOKUP(A175,'CH1 graphs'!$G$1:$H$49,2,FALSE)</f>
        <v>1</v>
      </c>
    </row>
    <row r="176" spans="1:48">
      <c r="A176" s="52" t="s">
        <v>21</v>
      </c>
      <c r="B176" s="52" t="s">
        <v>116</v>
      </c>
      <c r="C176" s="52">
        <v>2018</v>
      </c>
      <c r="D176" s="52">
        <v>2017</v>
      </c>
      <c r="E176" s="442" t="s">
        <v>142</v>
      </c>
      <c r="F176" s="52" t="s">
        <v>142</v>
      </c>
      <c r="G176" s="442" t="s">
        <v>142</v>
      </c>
      <c r="H176" s="52" t="s">
        <v>143</v>
      </c>
      <c r="I176" s="442" t="s">
        <v>144</v>
      </c>
      <c r="J176" s="940" t="s">
        <v>176</v>
      </c>
      <c r="K176" s="940"/>
      <c r="L176" s="52"/>
      <c r="M176" s="52"/>
      <c r="N176" s="52"/>
      <c r="O176" s="442" t="s">
        <v>150</v>
      </c>
      <c r="P176" s="73">
        <v>24393181</v>
      </c>
      <c r="Q176" s="60">
        <v>24253758</v>
      </c>
      <c r="R176" s="67">
        <v>0.99</v>
      </c>
      <c r="S176" s="913">
        <v>42856</v>
      </c>
      <c r="T176" s="60">
        <v>3873011</v>
      </c>
      <c r="U176" s="939">
        <v>0.1596870472608822</v>
      </c>
      <c r="V176" s="789">
        <v>8505189</v>
      </c>
      <c r="W176" s="908">
        <v>0.35067509950416759</v>
      </c>
      <c r="X176" s="60">
        <v>11875558</v>
      </c>
      <c r="Y176" s="64">
        <v>0.48963785323495024</v>
      </c>
      <c r="Z176" s="77" t="s">
        <v>61</v>
      </c>
      <c r="AA176" s="787" t="s">
        <v>61</v>
      </c>
      <c r="AB176" s="77" t="s">
        <v>61</v>
      </c>
      <c r="AC176" s="787" t="s">
        <v>61</v>
      </c>
      <c r="AD176" s="77" t="s">
        <v>61</v>
      </c>
      <c r="AE176" s="787" t="s">
        <v>61</v>
      </c>
      <c r="AF176" t="s">
        <v>148</v>
      </c>
      <c r="AH176"/>
      <c r="AI176" s="52" t="s">
        <v>61</v>
      </c>
      <c r="AJ176" s="64"/>
      <c r="AL176" s="52"/>
      <c r="AM176" s="52"/>
      <c r="AO176" s="1">
        <v>1</v>
      </c>
      <c r="AP176" s="1">
        <f>VLOOKUP(A176,'CH1 graphs'!$G$1:$H$49,2,FALSE)</f>
        <v>1</v>
      </c>
    </row>
    <row r="177" spans="1:48">
      <c r="A177" s="52" t="s">
        <v>21</v>
      </c>
      <c r="B177" s="52" t="s">
        <v>116</v>
      </c>
      <c r="C177" s="52">
        <v>2019</v>
      </c>
      <c r="D177" s="52">
        <v>2018</v>
      </c>
      <c r="E177" s="442" t="s">
        <v>142</v>
      </c>
      <c r="F177" s="52" t="s">
        <v>142</v>
      </c>
      <c r="G177" s="442" t="s">
        <v>142</v>
      </c>
      <c r="H177" s="52" t="s">
        <v>143</v>
      </c>
      <c r="I177" s="442" t="s">
        <v>144</v>
      </c>
      <c r="J177" s="940" t="s">
        <v>226</v>
      </c>
      <c r="K177" s="940"/>
      <c r="L177" s="52"/>
      <c r="M177" s="52"/>
      <c r="N177" s="52"/>
      <c r="O177" s="442" t="s">
        <v>150</v>
      </c>
      <c r="P177" s="437">
        <v>25076747</v>
      </c>
      <c r="Q177" s="60">
        <v>15823858.431098051</v>
      </c>
      <c r="R177" s="67">
        <v>0.64</v>
      </c>
      <c r="S177" s="442" t="s">
        <v>258</v>
      </c>
      <c r="T177" s="73">
        <v>495050.20000000013</v>
      </c>
      <c r="U177" s="939">
        <v>3.12850498603486E-2</v>
      </c>
      <c r="V177" s="73">
        <v>12459690.102177471</v>
      </c>
      <c r="W177" s="64">
        <v>0.78739898719587231</v>
      </c>
      <c r="X177" s="73">
        <v>2869118.1289205812</v>
      </c>
      <c r="Y177" s="64">
        <v>0.18131596294377914</v>
      </c>
      <c r="Z177" s="77">
        <v>495050.20000000013</v>
      </c>
      <c r="AA177" s="787">
        <v>3.12850498603486E-2</v>
      </c>
      <c r="AB177" s="77">
        <v>0</v>
      </c>
      <c r="AC177" s="787">
        <v>0</v>
      </c>
      <c r="AD177" s="77">
        <v>0</v>
      </c>
      <c r="AE177" s="787">
        <v>0</v>
      </c>
      <c r="AF177" t="s">
        <v>148</v>
      </c>
      <c r="AH177"/>
      <c r="AI177" s="52" t="s">
        <v>228</v>
      </c>
      <c r="AJ177" s="64"/>
      <c r="AL177" s="52"/>
      <c r="AM177" s="52" t="s">
        <v>267</v>
      </c>
      <c r="AO177" s="1">
        <v>1</v>
      </c>
      <c r="AP177" s="1">
        <f>VLOOKUP(A177,'CH1 graphs'!$G$1:$H$49,2,FALSE)</f>
        <v>1</v>
      </c>
    </row>
    <row r="178" spans="1:48">
      <c r="A178" s="52" t="s">
        <v>21</v>
      </c>
      <c r="B178" s="52" t="s">
        <v>116</v>
      </c>
      <c r="C178" s="52">
        <v>2020</v>
      </c>
      <c r="D178" s="52">
        <v>2019</v>
      </c>
      <c r="E178" s="442" t="s">
        <v>142</v>
      </c>
      <c r="F178" s="52" t="s">
        <v>142</v>
      </c>
      <c r="G178" s="442" t="s">
        <v>142</v>
      </c>
      <c r="H178" s="52" t="s">
        <v>143</v>
      </c>
      <c r="I178" s="442" t="s">
        <v>144</v>
      </c>
      <c r="J178" s="940" t="s">
        <v>226</v>
      </c>
      <c r="K178" s="940"/>
      <c r="L178" s="52"/>
      <c r="M178" s="52"/>
      <c r="N178" s="52"/>
      <c r="O178" s="442" t="s">
        <v>150</v>
      </c>
      <c r="P178" s="73">
        <v>25189253.125</v>
      </c>
      <c r="Q178" s="60">
        <v>16121122</v>
      </c>
      <c r="R178" s="61">
        <f>Q178/P178</f>
        <v>0.64</v>
      </c>
      <c r="S178" s="442" t="s">
        <v>259</v>
      </c>
      <c r="T178" s="73">
        <v>1368371.8659382157</v>
      </c>
      <c r="U178" s="939">
        <v>0.08</v>
      </c>
      <c r="V178" s="73">
        <v>10904241.317063861</v>
      </c>
      <c r="W178" s="64">
        <v>0.67639468996412655</v>
      </c>
      <c r="X178" s="73">
        <v>3848508.8169979234</v>
      </c>
      <c r="Y178" s="64">
        <v>0.23872461136442957</v>
      </c>
      <c r="Z178" s="77">
        <v>1196623.8602315478</v>
      </c>
      <c r="AA178" s="787">
        <v>7.0000000000000007E-2</v>
      </c>
      <c r="AB178" s="77">
        <v>171748.00570666799</v>
      </c>
      <c r="AC178" s="787">
        <v>0.01</v>
      </c>
      <c r="AD178" s="77">
        <v>0</v>
      </c>
      <c r="AE178" s="787">
        <v>0</v>
      </c>
      <c r="AF178" t="s">
        <v>148</v>
      </c>
      <c r="AH178"/>
      <c r="AI178" s="52" t="s">
        <v>149</v>
      </c>
      <c r="AJ178" s="64"/>
      <c r="AL178" s="52"/>
      <c r="AM178" s="52"/>
      <c r="AO178" s="1">
        <v>1</v>
      </c>
      <c r="AP178" s="1">
        <f>VLOOKUP(A178,'CH1 graphs'!$G$1:$H$49,2,FALSE)</f>
        <v>1</v>
      </c>
    </row>
    <row r="179" spans="1:48">
      <c r="A179" s="52" t="s">
        <v>21</v>
      </c>
      <c r="B179" s="52" t="s">
        <v>116</v>
      </c>
      <c r="C179" s="52">
        <v>2021</v>
      </c>
      <c r="D179" s="52">
        <v>2020</v>
      </c>
      <c r="E179" s="442" t="s">
        <v>142</v>
      </c>
      <c r="F179" s="52" t="s">
        <v>142</v>
      </c>
      <c r="G179" s="442" t="s">
        <v>142</v>
      </c>
      <c r="H179" s="52" t="s">
        <v>143</v>
      </c>
      <c r="I179" s="442" t="s">
        <v>144</v>
      </c>
      <c r="J179" s="940" t="s">
        <v>226</v>
      </c>
      <c r="K179" s="940"/>
      <c r="L179" s="52"/>
      <c r="M179" s="52"/>
      <c r="N179" s="158">
        <v>44136</v>
      </c>
      <c r="O179" s="442" t="s">
        <v>150</v>
      </c>
      <c r="P179" s="73">
        <v>25931269</v>
      </c>
      <c r="Q179" s="59">
        <v>25931269</v>
      </c>
      <c r="R179" s="61">
        <v>1</v>
      </c>
      <c r="S179" s="442" t="s">
        <v>268</v>
      </c>
      <c r="T179" s="73">
        <v>2685039</v>
      </c>
      <c r="U179" s="939">
        <v>0.10354445052419146</v>
      </c>
      <c r="V179" s="73">
        <v>17064485</v>
      </c>
      <c r="W179" s="64">
        <v>0.65806594347542346</v>
      </c>
      <c r="X179" s="73">
        <v>6181745</v>
      </c>
      <c r="Y179" s="64">
        <v>0.23838960600038508</v>
      </c>
      <c r="Z179" s="77">
        <v>2586344</v>
      </c>
      <c r="AA179" s="787">
        <v>9.973842776456486E-2</v>
      </c>
      <c r="AB179" s="77">
        <v>98695</v>
      </c>
      <c r="AC179" s="787">
        <v>3.8060227596266112E-3</v>
      </c>
      <c r="AD179" s="77">
        <v>0</v>
      </c>
      <c r="AE179" s="787">
        <v>0</v>
      </c>
      <c r="AF179" t="s">
        <v>148</v>
      </c>
      <c r="AH179"/>
      <c r="AI179" s="52" t="s">
        <v>149</v>
      </c>
      <c r="AJ179" s="52"/>
      <c r="AL179" s="52"/>
      <c r="AM179" s="52"/>
      <c r="AO179" s="1">
        <v>1</v>
      </c>
      <c r="AP179" s="1">
        <f>VLOOKUP(A179,'CH1 graphs'!$G$1:$H$49,2,FALSE)</f>
        <v>1</v>
      </c>
    </row>
    <row r="180" spans="1:48">
      <c r="A180" s="52" t="s">
        <v>21</v>
      </c>
      <c r="B180" s="52" t="s">
        <v>116</v>
      </c>
      <c r="C180" s="52">
        <v>2022</v>
      </c>
      <c r="D180" s="52">
        <v>2021</v>
      </c>
      <c r="E180" s="442" t="s">
        <v>142</v>
      </c>
      <c r="F180" s="52" t="s">
        <v>142</v>
      </c>
      <c r="G180" s="442" t="s">
        <v>142</v>
      </c>
      <c r="H180" s="52" t="s">
        <v>143</v>
      </c>
      <c r="I180" s="442" t="s">
        <v>157</v>
      </c>
      <c r="J180" s="940" t="s">
        <v>226</v>
      </c>
      <c r="K180" s="940"/>
      <c r="L180" s="52"/>
      <c r="M180" s="52"/>
      <c r="N180" s="52"/>
      <c r="O180" s="442" t="s">
        <v>150</v>
      </c>
      <c r="P180" s="73">
        <v>25931269</v>
      </c>
      <c r="Q180" s="60">
        <v>25931268</v>
      </c>
      <c r="R180" s="61">
        <v>0.99999996143651892</v>
      </c>
      <c r="S180" s="442" t="s">
        <v>269</v>
      </c>
      <c r="T180" s="73">
        <v>2625472</v>
      </c>
      <c r="U180" s="939">
        <v>0.10124734355450725</v>
      </c>
      <c r="V180" s="73">
        <v>17458393</v>
      </c>
      <c r="W180" s="64">
        <v>0.673256433121589</v>
      </c>
      <c r="X180" s="73">
        <v>5847403</v>
      </c>
      <c r="Y180" s="64">
        <v>0.22549622332390379</v>
      </c>
      <c r="Z180" s="77">
        <v>2364914</v>
      </c>
      <c r="AA180" s="787">
        <v>9.1199319678466936E-2</v>
      </c>
      <c r="AB180" s="77">
        <v>260558</v>
      </c>
      <c r="AC180" s="787">
        <v>1.0048023876040308E-2</v>
      </c>
      <c r="AD180" s="77">
        <v>0</v>
      </c>
      <c r="AE180" s="787">
        <v>0</v>
      </c>
      <c r="AF180" t="s">
        <v>148</v>
      </c>
      <c r="AH180"/>
      <c r="AI180" s="52" t="s">
        <v>149</v>
      </c>
      <c r="AJ180" s="52"/>
      <c r="AL180" s="52"/>
      <c r="AM180" s="52"/>
      <c r="AO180" s="1">
        <v>1</v>
      </c>
      <c r="AP180" s="1">
        <f>VLOOKUP(A180,'CH1 graphs'!$G$1:$H$49,2,FALSE)</f>
        <v>1</v>
      </c>
      <c r="AT180" s="42"/>
    </row>
    <row r="181" spans="1:48" s="961" customFormat="1">
      <c r="A181" s="955" t="s">
        <v>21</v>
      </c>
      <c r="B181" s="955" t="s">
        <v>116</v>
      </c>
      <c r="C181" s="955">
        <v>2023</v>
      </c>
      <c r="D181" s="955">
        <v>2022</v>
      </c>
      <c r="E181" s="964" t="s">
        <v>142</v>
      </c>
      <c r="F181" s="955" t="s">
        <v>142</v>
      </c>
      <c r="G181" s="964" t="s">
        <v>142</v>
      </c>
      <c r="H181" s="955" t="s">
        <v>143</v>
      </c>
      <c r="I181" s="964" t="s">
        <v>157</v>
      </c>
      <c r="J181" s="965" t="s">
        <v>226</v>
      </c>
      <c r="K181" s="965"/>
      <c r="L181" s="976"/>
      <c r="M181" s="1005"/>
      <c r="N181" s="955"/>
      <c r="O181" s="964" t="s">
        <v>150</v>
      </c>
      <c r="P181" s="976">
        <v>27190905.806653835</v>
      </c>
      <c r="Q181" s="975">
        <v>27190905.806653835</v>
      </c>
      <c r="R181" s="977">
        <v>1</v>
      </c>
      <c r="S181" s="964" t="s">
        <v>270</v>
      </c>
      <c r="T181" s="976">
        <v>3597013.8718636162</v>
      </c>
      <c r="U181" s="978">
        <v>0.13228738672557933</v>
      </c>
      <c r="V181" s="976">
        <v>16825442.570842501</v>
      </c>
      <c r="W181" s="980">
        <v>0.618789336790877</v>
      </c>
      <c r="X181" s="976">
        <v>6768449.3639476858</v>
      </c>
      <c r="Y181" s="980">
        <v>0.24892327648354368</v>
      </c>
      <c r="Z181" s="1026">
        <v>3356780.9671600093</v>
      </c>
      <c r="AA181" s="1027">
        <v>0.12345234068438345</v>
      </c>
      <c r="AB181" s="1026">
        <v>240232.90470360729</v>
      </c>
      <c r="AC181" s="1027">
        <v>8.8350460411958896E-3</v>
      </c>
      <c r="AD181" s="1026">
        <v>0</v>
      </c>
      <c r="AE181" s="1027">
        <v>0</v>
      </c>
      <c r="AF181" s="961" t="s">
        <v>148</v>
      </c>
      <c r="AI181" s="955" t="s">
        <v>149</v>
      </c>
      <c r="AL181" s="955"/>
      <c r="AM181" s="955"/>
      <c r="AN181" s="961" t="s">
        <v>710</v>
      </c>
      <c r="AO181" s="963">
        <v>1</v>
      </c>
      <c r="AP181" s="963">
        <f>VLOOKUP(A181,'CH1 graphs'!$G$1:$H$49,2,FALSE)</f>
        <v>1</v>
      </c>
      <c r="AQ181" s="963"/>
      <c r="AR181" s="963"/>
      <c r="AS181" s="972">
        <f>T181-T180</f>
        <v>971541.87186361616</v>
      </c>
      <c r="AT181" s="973">
        <f>(T181-T180)/T180</f>
        <v>0.370044651728762</v>
      </c>
      <c r="AU181" s="961">
        <f>AB181-AB180</f>
        <v>-20325.095296392712</v>
      </c>
      <c r="AV181" s="963">
        <f>AU181/AB180</f>
        <v>-7.8006030505272189E-2</v>
      </c>
    </row>
    <row r="182" spans="1:48" s="958" customFormat="1">
      <c r="A182" s="955" t="s">
        <v>21</v>
      </c>
      <c r="B182" s="955" t="s">
        <v>116</v>
      </c>
      <c r="C182" s="955">
        <v>2023</v>
      </c>
      <c r="D182" s="955">
        <v>2023</v>
      </c>
      <c r="E182" s="964" t="s">
        <v>142</v>
      </c>
      <c r="F182" s="974" t="s">
        <v>142</v>
      </c>
      <c r="G182" s="964" t="s">
        <v>142</v>
      </c>
      <c r="H182" s="955" t="s">
        <v>143</v>
      </c>
      <c r="I182" s="964" t="s">
        <v>157</v>
      </c>
      <c r="J182" s="965" t="s">
        <v>226</v>
      </c>
      <c r="K182" s="965"/>
      <c r="L182" s="976"/>
      <c r="M182" s="955"/>
      <c r="N182" s="955"/>
      <c r="O182" s="964" t="s">
        <v>165</v>
      </c>
      <c r="P182" s="976">
        <v>27190905.806653835</v>
      </c>
      <c r="Q182" s="976">
        <v>27190905.806653835</v>
      </c>
      <c r="R182" s="977">
        <v>1</v>
      </c>
      <c r="S182" s="964" t="s">
        <v>271</v>
      </c>
      <c r="T182" s="976">
        <v>3234556.3875031364</v>
      </c>
      <c r="U182" s="978">
        <v>0.1189572870614562</v>
      </c>
      <c r="V182" s="976">
        <v>17904327.910426781</v>
      </c>
      <c r="W182" s="980">
        <v>0.65846750519232233</v>
      </c>
      <c r="X182" s="976">
        <v>6052021.5087239193</v>
      </c>
      <c r="Y182" s="980">
        <v>0.22257520774622155</v>
      </c>
      <c r="Z182" s="1026">
        <v>3028257.4959813193</v>
      </c>
      <c r="AA182" s="1027">
        <v>0.11137023229436807</v>
      </c>
      <c r="AB182" s="1026">
        <v>206298.891521816</v>
      </c>
      <c r="AC182" s="1027">
        <v>7.5870547670880825E-3</v>
      </c>
      <c r="AD182" s="1026">
        <v>0</v>
      </c>
      <c r="AE182" s="1027">
        <v>0</v>
      </c>
      <c r="AF182" s="961" t="s">
        <v>148</v>
      </c>
      <c r="AG182" s="961"/>
      <c r="AH182" s="961"/>
      <c r="AI182" s="955" t="s">
        <v>149</v>
      </c>
      <c r="AJ182" s="961"/>
      <c r="AL182" s="955"/>
      <c r="AM182" s="955"/>
      <c r="AO182" s="963">
        <v>1</v>
      </c>
      <c r="AP182" s="963">
        <f>VLOOKUP(A182,'CH1 graphs'!$G$1:$H$49,2,FALSE)</f>
        <v>1</v>
      </c>
      <c r="AQ182" s="963"/>
      <c r="AR182" s="981"/>
      <c r="AT182" s="981"/>
      <c r="AV182" s="981"/>
    </row>
    <row r="183" spans="1:48" s="983" customFormat="1">
      <c r="A183" s="956" t="s">
        <v>21</v>
      </c>
      <c r="B183" s="956" t="s">
        <v>116</v>
      </c>
      <c r="C183" s="956" t="s">
        <v>702</v>
      </c>
      <c r="D183" s="956">
        <v>2023</v>
      </c>
      <c r="E183" s="982" t="s">
        <v>142</v>
      </c>
      <c r="F183" s="956" t="s">
        <v>142</v>
      </c>
      <c r="H183" s="983" t="s">
        <v>143</v>
      </c>
      <c r="I183" s="983" t="s">
        <v>157</v>
      </c>
      <c r="J183" s="984" t="s">
        <v>226</v>
      </c>
      <c r="K183" s="984" t="s">
        <v>703</v>
      </c>
      <c r="L183" s="956" t="s">
        <v>711</v>
      </c>
      <c r="M183" s="985" t="s">
        <v>715</v>
      </c>
      <c r="N183" s="1057">
        <v>44986</v>
      </c>
      <c r="O183" s="982" t="s">
        <v>150</v>
      </c>
      <c r="P183" s="1058">
        <v>28470215</v>
      </c>
      <c r="Q183" s="1058">
        <v>27122929</v>
      </c>
      <c r="R183" s="1059">
        <v>0.95267735069791359</v>
      </c>
      <c r="S183" s="983" t="s">
        <v>655</v>
      </c>
      <c r="T183" s="1058">
        <v>3012103</v>
      </c>
      <c r="U183" s="989">
        <v>0.11105375086886818</v>
      </c>
      <c r="V183" s="1058">
        <v>18017107</v>
      </c>
      <c r="W183" s="988">
        <v>0.66427586047214882</v>
      </c>
      <c r="X183" s="1058">
        <v>6093717</v>
      </c>
      <c r="Y183" s="988">
        <v>0.22467031492063413</v>
      </c>
      <c r="Z183" s="1058">
        <v>2676202</v>
      </c>
      <c r="AA183" s="988">
        <v>9.8669358313034708E-2</v>
      </c>
      <c r="AB183" s="1058">
        <v>335899</v>
      </c>
      <c r="AC183" s="988">
        <v>1.2384318817484646E-2</v>
      </c>
      <c r="AD183" s="1058" t="s">
        <v>718</v>
      </c>
      <c r="AE183" s="988">
        <v>0</v>
      </c>
      <c r="AI183" s="956"/>
      <c r="AL183" s="956"/>
      <c r="AM183" s="956"/>
      <c r="AO183" s="990">
        <v>1</v>
      </c>
      <c r="AP183" s="990"/>
      <c r="AQ183" s="990"/>
      <c r="AR183" s="990"/>
      <c r="AT183" s="990"/>
      <c r="AV183" s="990"/>
    </row>
    <row r="184" spans="1:48" s="958" customFormat="1">
      <c r="A184" s="957" t="s">
        <v>21</v>
      </c>
      <c r="B184" s="957" t="s">
        <v>116</v>
      </c>
      <c r="C184" s="957" t="s">
        <v>702</v>
      </c>
      <c r="D184" s="957">
        <v>2023</v>
      </c>
      <c r="E184" s="991" t="s">
        <v>142</v>
      </c>
      <c r="F184" s="957" t="s">
        <v>142</v>
      </c>
      <c r="H184" s="958" t="s">
        <v>143</v>
      </c>
      <c r="I184" s="958" t="s">
        <v>157</v>
      </c>
      <c r="J184" s="992" t="s">
        <v>226</v>
      </c>
      <c r="K184" s="992" t="s">
        <v>703</v>
      </c>
      <c r="L184" s="957" t="s">
        <v>711</v>
      </c>
      <c r="M184" s="993" t="s">
        <v>715</v>
      </c>
      <c r="N184" s="1062">
        <v>44986</v>
      </c>
      <c r="O184" s="991" t="s">
        <v>165</v>
      </c>
      <c r="P184" s="1066">
        <v>28470215</v>
      </c>
      <c r="Q184" s="1066">
        <v>27122929</v>
      </c>
      <c r="R184" s="1067">
        <v>0.95267735069791359</v>
      </c>
      <c r="S184" s="991" t="s">
        <v>271</v>
      </c>
      <c r="T184" s="1066">
        <v>2357304</v>
      </c>
      <c r="U184" s="1068">
        <v>8.6911852329812911E-2</v>
      </c>
      <c r="V184" s="1066">
        <v>19554008</v>
      </c>
      <c r="W184" s="1067">
        <v>0.72094013150275915</v>
      </c>
      <c r="X184" s="1066">
        <v>5211614</v>
      </c>
      <c r="Y184" s="1067">
        <v>0.19214790555990469</v>
      </c>
      <c r="Z184" s="1066">
        <v>2088714</v>
      </c>
      <c r="AA184" s="1067">
        <v>7.7009160773159863E-2</v>
      </c>
      <c r="AB184" s="1066">
        <v>268587</v>
      </c>
      <c r="AC184" s="1067">
        <v>9.9025809491297932E-3</v>
      </c>
      <c r="AD184" s="1064">
        <v>0</v>
      </c>
      <c r="AE184" s="996">
        <v>0</v>
      </c>
      <c r="AI184" s="957"/>
      <c r="AL184" s="957"/>
      <c r="AM184" s="957"/>
      <c r="AO184" s="981">
        <v>1</v>
      </c>
      <c r="AP184" s="981"/>
      <c r="AQ184" s="981"/>
      <c r="AR184" s="981"/>
      <c r="AT184" s="981"/>
      <c r="AV184" s="981"/>
    </row>
    <row r="185" spans="1:48">
      <c r="A185" s="52" t="s">
        <v>25</v>
      </c>
      <c r="B185" s="52" t="s">
        <v>180</v>
      </c>
      <c r="C185" s="902">
        <v>2017</v>
      </c>
      <c r="D185" s="52">
        <v>2016</v>
      </c>
      <c r="E185" s="442" t="s">
        <v>142</v>
      </c>
      <c r="F185" s="52" t="s">
        <v>142</v>
      </c>
      <c r="G185" s="442" t="s">
        <v>142</v>
      </c>
      <c r="H185" s="52" t="s">
        <v>143</v>
      </c>
      <c r="I185" s="442" t="s">
        <v>144</v>
      </c>
      <c r="J185" s="940" t="s">
        <v>145</v>
      </c>
      <c r="K185" s="940"/>
      <c r="L185" s="52"/>
      <c r="M185" s="484" t="s">
        <v>272</v>
      </c>
      <c r="N185" s="158">
        <v>42583</v>
      </c>
      <c r="O185" s="442" t="s">
        <v>150</v>
      </c>
      <c r="P185" s="73">
        <v>5053330</v>
      </c>
      <c r="Q185" s="73">
        <v>5053330</v>
      </c>
      <c r="R185" s="61">
        <v>1</v>
      </c>
      <c r="S185" s="913" t="s">
        <v>273</v>
      </c>
      <c r="T185" s="60">
        <v>2008856</v>
      </c>
      <c r="U185" s="939">
        <f>T185/Q185</f>
        <v>0.39753113293610354</v>
      </c>
      <c r="V185" s="794" t="s">
        <v>203</v>
      </c>
      <c r="W185" s="914">
        <v>0</v>
      </c>
      <c r="X185" s="795">
        <v>3044474</v>
      </c>
      <c r="Y185" s="907">
        <v>0.60246886706389646</v>
      </c>
      <c r="Z185" s="77" t="s">
        <v>61</v>
      </c>
      <c r="AA185" s="787" t="s">
        <v>61</v>
      </c>
      <c r="AB185" s="77" t="s">
        <v>61</v>
      </c>
      <c r="AC185" s="787" t="s">
        <v>61</v>
      </c>
      <c r="AD185" s="77" t="s">
        <v>61</v>
      </c>
      <c r="AE185" s="787" t="s">
        <v>61</v>
      </c>
      <c r="AF185" t="s">
        <v>148</v>
      </c>
      <c r="AH185"/>
      <c r="AI185" s="52" t="s">
        <v>61</v>
      </c>
      <c r="AJ185" s="64"/>
      <c r="AL185" s="52"/>
      <c r="AM185" s="52"/>
      <c r="AO185" s="1">
        <v>1</v>
      </c>
      <c r="AP185" s="1">
        <f>VLOOKUP(A185,'CH1 graphs'!$G$1:$H$49,2,FALSE)</f>
        <v>1</v>
      </c>
      <c r="AQ185" s="1">
        <f>VLOOKUP(A185,'CH1 graphs'!$K$2:$L$23,2,FALSE)</f>
        <v>1</v>
      </c>
    </row>
    <row r="186" spans="1:48">
      <c r="A186" s="52" t="s">
        <v>25</v>
      </c>
      <c r="B186" s="52" t="s">
        <v>180</v>
      </c>
      <c r="C186" s="52">
        <v>2018</v>
      </c>
      <c r="D186" s="52">
        <v>2017</v>
      </c>
      <c r="E186" s="442" t="s">
        <v>142</v>
      </c>
      <c r="F186" s="52" t="s">
        <v>142</v>
      </c>
      <c r="G186" s="442" t="s">
        <v>142</v>
      </c>
      <c r="H186" s="52" t="s">
        <v>143</v>
      </c>
      <c r="I186" s="442" t="s">
        <v>144</v>
      </c>
      <c r="J186" s="940" t="s">
        <v>145</v>
      </c>
      <c r="K186" s="940"/>
      <c r="L186" s="52"/>
      <c r="M186" s="52"/>
      <c r="N186" s="158">
        <v>42767</v>
      </c>
      <c r="O186" s="442" t="s">
        <v>150</v>
      </c>
      <c r="P186" s="60">
        <v>5711072</v>
      </c>
      <c r="Q186" s="60">
        <v>3667906</v>
      </c>
      <c r="R186" s="61">
        <v>0.64224474844652635</v>
      </c>
      <c r="S186" s="913" t="s">
        <v>274</v>
      </c>
      <c r="T186" s="60">
        <v>1110028</v>
      </c>
      <c r="U186" s="939">
        <v>0.30263261926559731</v>
      </c>
      <c r="V186" s="60">
        <v>1038686</v>
      </c>
      <c r="W186" s="64">
        <v>0.2831822843878769</v>
      </c>
      <c r="X186" s="60">
        <v>1519192</v>
      </c>
      <c r="Y186" s="64">
        <v>0.41418509634652578</v>
      </c>
      <c r="Z186" s="77">
        <v>794156</v>
      </c>
      <c r="AA186" s="787">
        <v>0.216514817991519</v>
      </c>
      <c r="AB186" s="77">
        <v>315872</v>
      </c>
      <c r="AC186" s="787">
        <v>8.6117801274078448E-2</v>
      </c>
      <c r="AD186" s="77">
        <v>0</v>
      </c>
      <c r="AE186" s="787">
        <v>0</v>
      </c>
      <c r="AF186" t="s">
        <v>148</v>
      </c>
      <c r="AH186"/>
      <c r="AI186" s="52" t="s">
        <v>149</v>
      </c>
      <c r="AJ186" s="64"/>
      <c r="AL186" s="52"/>
      <c r="AM186" s="52"/>
      <c r="AO186" s="1">
        <v>1</v>
      </c>
      <c r="AP186" s="1">
        <f>VLOOKUP(A186,'CH1 graphs'!$G$1:$H$49,2,FALSE)</f>
        <v>1</v>
      </c>
      <c r="AQ186" s="1">
        <f>VLOOKUP(A186,'CH1 graphs'!$K$2:$L$23,2,FALSE)</f>
        <v>1</v>
      </c>
    </row>
    <row r="187" spans="1:48">
      <c r="A187" s="52" t="s">
        <v>25</v>
      </c>
      <c r="B187" s="52" t="s">
        <v>180</v>
      </c>
      <c r="C187" s="52">
        <v>2019</v>
      </c>
      <c r="D187" s="52">
        <v>2018</v>
      </c>
      <c r="E187" s="442" t="s">
        <v>142</v>
      </c>
      <c r="F187" s="52" t="s">
        <v>142</v>
      </c>
      <c r="G187" s="442" t="s">
        <v>142</v>
      </c>
      <c r="H187" s="52" t="s">
        <v>143</v>
      </c>
      <c r="I187" s="442" t="s">
        <v>144</v>
      </c>
      <c r="J187" s="940" t="s">
        <v>145</v>
      </c>
      <c r="K187" s="940"/>
      <c r="L187" s="52"/>
      <c r="M187" s="52"/>
      <c r="N187" s="158">
        <v>43344</v>
      </c>
      <c r="O187" s="442" t="s">
        <v>150</v>
      </c>
      <c r="P187" s="437">
        <v>4684517</v>
      </c>
      <c r="Q187" s="60">
        <v>4442612</v>
      </c>
      <c r="R187" s="61">
        <f>Q187/P187</f>
        <v>0.94836073815080613</v>
      </c>
      <c r="S187" s="913">
        <v>43313</v>
      </c>
      <c r="T187" s="73">
        <v>1898963</v>
      </c>
      <c r="U187" s="939">
        <v>0.42744290971167415</v>
      </c>
      <c r="V187" s="73">
        <v>702450</v>
      </c>
      <c r="W187" s="64">
        <v>0.15811644140879286</v>
      </c>
      <c r="X187" s="73">
        <v>1841199</v>
      </c>
      <c r="Y187" s="64">
        <v>0.41444064887953302</v>
      </c>
      <c r="Z187" s="77">
        <v>1351826</v>
      </c>
      <c r="AA187" s="787">
        <v>0.30428630724447692</v>
      </c>
      <c r="AB187" s="77">
        <v>547137</v>
      </c>
      <c r="AC187" s="787">
        <v>0.12315660246719723</v>
      </c>
      <c r="AD187" s="77">
        <v>0</v>
      </c>
      <c r="AE187" s="787">
        <v>0</v>
      </c>
      <c r="AF187" t="s">
        <v>148</v>
      </c>
      <c r="AH187"/>
      <c r="AI187" s="52" t="s">
        <v>153</v>
      </c>
      <c r="AJ187" s="64"/>
      <c r="AL187" s="52"/>
      <c r="AM187" s="52"/>
      <c r="AO187" s="1">
        <v>1</v>
      </c>
      <c r="AP187" s="1">
        <f>VLOOKUP(A187,'CH1 graphs'!$G$1:$H$49,2,FALSE)</f>
        <v>1</v>
      </c>
      <c r="AQ187" s="1">
        <f>VLOOKUP(A187,'CH1 graphs'!$K$2:$L$23,2,FALSE)</f>
        <v>1</v>
      </c>
    </row>
    <row r="188" spans="1:48">
      <c r="A188" s="52" t="s">
        <v>25</v>
      </c>
      <c r="B188" s="52" t="s">
        <v>180</v>
      </c>
      <c r="C188" s="52">
        <v>2020</v>
      </c>
      <c r="D188" s="52">
        <v>2019</v>
      </c>
      <c r="E188" s="442" t="s">
        <v>142</v>
      </c>
      <c r="F188" s="52" t="s">
        <v>142</v>
      </c>
      <c r="G188" s="442" t="s">
        <v>142</v>
      </c>
      <c r="H188" s="52" t="s">
        <v>143</v>
      </c>
      <c r="I188" s="442" t="s">
        <v>144</v>
      </c>
      <c r="J188" s="940" t="s">
        <v>145</v>
      </c>
      <c r="K188" s="940"/>
      <c r="L188" s="52"/>
      <c r="M188" s="52"/>
      <c r="N188" s="158">
        <v>43586</v>
      </c>
      <c r="O188" s="442" t="s">
        <v>150</v>
      </c>
      <c r="P188" s="73">
        <v>4826000</v>
      </c>
      <c r="Q188" s="60">
        <v>4391870</v>
      </c>
      <c r="R188" s="61">
        <f>Q188/P188</f>
        <v>0.91004351429755492</v>
      </c>
      <c r="S188" s="442" t="s">
        <v>275</v>
      </c>
      <c r="T188" s="73">
        <v>1809109</v>
      </c>
      <c r="U188" s="939">
        <v>0.42</v>
      </c>
      <c r="V188" s="73">
        <v>796757</v>
      </c>
      <c r="W188" s="64">
        <v>0.18141634429070078</v>
      </c>
      <c r="X188" s="73">
        <v>1786004</v>
      </c>
      <c r="Y188" s="64">
        <v>0.41</v>
      </c>
      <c r="Z188" s="77">
        <v>1343336</v>
      </c>
      <c r="AA188" s="787">
        <v>0.31</v>
      </c>
      <c r="AB188" s="77">
        <v>465773</v>
      </c>
      <c r="AC188" s="787">
        <v>0.11</v>
      </c>
      <c r="AD188" s="77">
        <v>0</v>
      </c>
      <c r="AE188" s="787">
        <v>0</v>
      </c>
      <c r="AF188" t="s">
        <v>148</v>
      </c>
      <c r="AH188"/>
      <c r="AI188" s="52" t="s">
        <v>153</v>
      </c>
      <c r="AJ188" s="64"/>
      <c r="AL188" s="52"/>
      <c r="AM188" s="52"/>
      <c r="AO188" s="1">
        <v>1</v>
      </c>
      <c r="AP188" s="1">
        <f>VLOOKUP(A188,'CH1 graphs'!$G$1:$H$49,2,FALSE)</f>
        <v>1</v>
      </c>
      <c r="AQ188" s="1">
        <f>VLOOKUP(A188,'CH1 graphs'!$K$2:$L$23,2,FALSE)</f>
        <v>1</v>
      </c>
    </row>
    <row r="189" spans="1:48">
      <c r="A189" s="52" t="s">
        <v>25</v>
      </c>
      <c r="B189" s="52" t="s">
        <v>180</v>
      </c>
      <c r="C189" s="52">
        <v>2021</v>
      </c>
      <c r="D189" s="52">
        <v>2020</v>
      </c>
      <c r="E189" s="442" t="s">
        <v>142</v>
      </c>
      <c r="F189" s="52" t="s">
        <v>142</v>
      </c>
      <c r="G189" s="442" t="s">
        <v>142</v>
      </c>
      <c r="H189" s="52" t="s">
        <v>143</v>
      </c>
      <c r="I189" s="442" t="s">
        <v>144</v>
      </c>
      <c r="J189" s="940" t="s">
        <v>145</v>
      </c>
      <c r="K189" s="940"/>
      <c r="L189" s="52"/>
      <c r="M189" s="52"/>
      <c r="N189" s="158">
        <v>43922</v>
      </c>
      <c r="O189" s="442" t="s">
        <v>150</v>
      </c>
      <c r="P189" s="73">
        <v>4830000</v>
      </c>
      <c r="Q189" s="59">
        <v>4596014</v>
      </c>
      <c r="R189" s="61">
        <v>0.95</v>
      </c>
      <c r="S189" s="442" t="s">
        <v>276</v>
      </c>
      <c r="T189" s="73">
        <v>2362737</v>
      </c>
      <c r="U189" s="945">
        <v>0.51</v>
      </c>
      <c r="V189" s="73">
        <v>614066</v>
      </c>
      <c r="W189" s="64">
        <v>0.13360838326428073</v>
      </c>
      <c r="X189" s="73">
        <v>1619211</v>
      </c>
      <c r="Y189" s="64">
        <v>0.35</v>
      </c>
      <c r="Z189" s="77">
        <v>1608758</v>
      </c>
      <c r="AA189" s="787">
        <v>0.35</v>
      </c>
      <c r="AB189" s="77">
        <v>753979</v>
      </c>
      <c r="AC189" s="787">
        <v>0.16</v>
      </c>
      <c r="AD189" s="77">
        <v>0</v>
      </c>
      <c r="AE189" s="787">
        <v>0</v>
      </c>
      <c r="AF189" t="s">
        <v>148</v>
      </c>
      <c r="AH189"/>
      <c r="AI189" s="52" t="s">
        <v>153</v>
      </c>
      <c r="AJ189" s="52"/>
      <c r="AL189" s="52"/>
      <c r="AM189" s="52"/>
      <c r="AO189" s="1">
        <v>1</v>
      </c>
      <c r="AP189" s="1">
        <f>VLOOKUP(A189,'CH1 graphs'!$G$1:$H$49,2,FALSE)</f>
        <v>1</v>
      </c>
      <c r="AQ189" s="1">
        <f>VLOOKUP(A189,'CH1 graphs'!$K$2:$L$23,2,FALSE)</f>
        <v>1</v>
      </c>
    </row>
    <row r="190" spans="1:48">
      <c r="A190" s="52" t="s">
        <v>25</v>
      </c>
      <c r="B190" s="52" t="s">
        <v>180</v>
      </c>
      <c r="C190" s="52">
        <v>2022</v>
      </c>
      <c r="D190" s="52">
        <v>2021</v>
      </c>
      <c r="E190" s="442" t="s">
        <v>142</v>
      </c>
      <c r="F190" s="52" t="s">
        <v>142</v>
      </c>
      <c r="G190" s="442" t="s">
        <v>142</v>
      </c>
      <c r="H190" s="52" t="s">
        <v>143</v>
      </c>
      <c r="I190" s="442" t="s">
        <v>157</v>
      </c>
      <c r="J190" s="940" t="s">
        <v>145</v>
      </c>
      <c r="K190" s="940"/>
      <c r="L190" s="52"/>
      <c r="M190" s="484" t="s">
        <v>277</v>
      </c>
      <c r="N190" s="158">
        <v>44228</v>
      </c>
      <c r="O190" s="442" t="s">
        <v>150</v>
      </c>
      <c r="P190" s="73">
        <v>4900000</v>
      </c>
      <c r="Q190" s="60">
        <v>4879385</v>
      </c>
      <c r="R190" s="61">
        <v>0.99579285714285715</v>
      </c>
      <c r="S190" s="442" t="s">
        <v>278</v>
      </c>
      <c r="T190" s="73">
        <v>2289736</v>
      </c>
      <c r="U190" s="939">
        <v>0.47</v>
      </c>
      <c r="V190" s="73">
        <v>998449</v>
      </c>
      <c r="W190" s="64">
        <v>0.20462599282491545</v>
      </c>
      <c r="X190" s="73">
        <v>1591200</v>
      </c>
      <c r="Y190" s="64">
        <v>0.33</v>
      </c>
      <c r="Z190" s="77">
        <v>1657212</v>
      </c>
      <c r="AA190" s="787">
        <v>0.34</v>
      </c>
      <c r="AB190" s="77">
        <v>632524</v>
      </c>
      <c r="AC190" s="787">
        <v>0.13</v>
      </c>
      <c r="AD190" s="77">
        <v>0</v>
      </c>
      <c r="AE190" s="787">
        <v>0</v>
      </c>
      <c r="AF190" t="s">
        <v>148</v>
      </c>
      <c r="AH190"/>
      <c r="AI190" s="52" t="s">
        <v>153</v>
      </c>
      <c r="AJ190" s="52"/>
      <c r="AL190" s="52"/>
      <c r="AM190" s="52"/>
      <c r="AO190" s="1">
        <v>1</v>
      </c>
      <c r="AP190" s="1">
        <f>VLOOKUP(A190,'CH1 graphs'!$G$1:$H$49,2,FALSE)</f>
        <v>1</v>
      </c>
      <c r="AQ190" s="1">
        <f>VLOOKUP(A190,'CH1 graphs'!$K$2:$L$23,2,FALSE)</f>
        <v>1</v>
      </c>
      <c r="AT190" s="42"/>
    </row>
    <row r="191" spans="1:48" s="983" customFormat="1">
      <c r="A191" s="956" t="s">
        <v>25</v>
      </c>
      <c r="B191" s="956" t="s">
        <v>180</v>
      </c>
      <c r="C191" s="956">
        <v>2023</v>
      </c>
      <c r="D191" s="956">
        <v>2022</v>
      </c>
      <c r="E191" s="982" t="s">
        <v>142</v>
      </c>
      <c r="F191" s="956" t="s">
        <v>142</v>
      </c>
      <c r="G191" s="982" t="s">
        <v>142</v>
      </c>
      <c r="H191" s="956" t="s">
        <v>143</v>
      </c>
      <c r="I191" s="982" t="s">
        <v>157</v>
      </c>
      <c r="J191" s="1069" t="s">
        <v>145</v>
      </c>
      <c r="K191" s="1069"/>
      <c r="L191" s="1070"/>
      <c r="M191" s="1071" t="s">
        <v>279</v>
      </c>
      <c r="N191" s="1057">
        <v>44805</v>
      </c>
      <c r="O191" s="982" t="s">
        <v>150</v>
      </c>
      <c r="P191" s="1070">
        <v>6091097</v>
      </c>
      <c r="Q191" s="1072">
        <v>6091097</v>
      </c>
      <c r="R191" s="1073">
        <v>1</v>
      </c>
      <c r="S191" s="982" t="s">
        <v>280</v>
      </c>
      <c r="T191" s="1070">
        <v>2652693</v>
      </c>
      <c r="U191" s="1074">
        <v>0.44</v>
      </c>
      <c r="V191" s="1070">
        <v>1434325</v>
      </c>
      <c r="W191" s="1075">
        <v>0.23</v>
      </c>
      <c r="X191" s="1070">
        <v>2004079</v>
      </c>
      <c r="Y191" s="1075">
        <v>0.33</v>
      </c>
      <c r="Z191" s="1076">
        <v>2011128</v>
      </c>
      <c r="AA191" s="1077">
        <v>0.33</v>
      </c>
      <c r="AB191" s="1076">
        <v>641565</v>
      </c>
      <c r="AC191" s="1077">
        <v>0.11</v>
      </c>
      <c r="AD191" s="1076">
        <v>0</v>
      </c>
      <c r="AE191" s="1077">
        <v>0</v>
      </c>
      <c r="AF191" s="983" t="s">
        <v>148</v>
      </c>
      <c r="AI191" s="956" t="s">
        <v>153</v>
      </c>
      <c r="AL191" s="956"/>
      <c r="AM191" s="956"/>
      <c r="AN191" s="961" t="s">
        <v>701</v>
      </c>
      <c r="AO191" s="990">
        <v>1</v>
      </c>
      <c r="AP191" s="990">
        <f>VLOOKUP(A191,'CH1 graphs'!$G$1:$H$49,2,FALSE)</f>
        <v>1</v>
      </c>
      <c r="AQ191" s="990">
        <f>VLOOKUP(A191,'CH1 graphs'!$K$2:$L$23,2,FALSE)</f>
        <v>1</v>
      </c>
      <c r="AR191" s="990"/>
      <c r="AS191" s="1058">
        <f>T191-T190</f>
        <v>362957</v>
      </c>
      <c r="AT191" s="1078">
        <f>(T191-T190)/T190</f>
        <v>0.15851478074328221</v>
      </c>
      <c r="AU191" s="983">
        <f>AB191-AB190</f>
        <v>9041</v>
      </c>
      <c r="AV191" s="990">
        <f>AU191/AB190</f>
        <v>1.4293528783097559E-2</v>
      </c>
    </row>
    <row r="192" spans="1:48" s="1092" customFormat="1">
      <c r="A192" s="960" t="s">
        <v>25</v>
      </c>
      <c r="B192" s="960" t="s">
        <v>180</v>
      </c>
      <c r="C192" s="960">
        <v>2023</v>
      </c>
      <c r="D192" s="960">
        <v>2023</v>
      </c>
      <c r="E192" s="1079" t="s">
        <v>142</v>
      </c>
      <c r="F192" s="1080" t="s">
        <v>142</v>
      </c>
      <c r="G192" s="1079" t="s">
        <v>142</v>
      </c>
      <c r="H192" s="960" t="s">
        <v>143</v>
      </c>
      <c r="I192" s="1079" t="s">
        <v>157</v>
      </c>
      <c r="J192" s="1081" t="s">
        <v>145</v>
      </c>
      <c r="K192" s="1081"/>
      <c r="L192" s="1082"/>
      <c r="M192" s="1083" t="s">
        <v>279</v>
      </c>
      <c r="N192" s="1084">
        <v>44805</v>
      </c>
      <c r="O192" s="1079" t="s">
        <v>165</v>
      </c>
      <c r="P192" s="1082">
        <v>6091097</v>
      </c>
      <c r="Q192" s="1082">
        <v>6091097</v>
      </c>
      <c r="R192" s="1085">
        <v>1</v>
      </c>
      <c r="S192" s="1079" t="s">
        <v>281</v>
      </c>
      <c r="T192" s="1082">
        <v>2990341</v>
      </c>
      <c r="U192" s="1086">
        <v>0.49</v>
      </c>
      <c r="V192" s="1082">
        <v>1235526</v>
      </c>
      <c r="W192" s="1087">
        <v>0.2028412944334986</v>
      </c>
      <c r="X192" s="1082">
        <v>1865230</v>
      </c>
      <c r="Y192" s="1087">
        <v>0.31</v>
      </c>
      <c r="Z192" s="1082">
        <v>2183556</v>
      </c>
      <c r="AA192" s="1088">
        <v>0.36</v>
      </c>
      <c r="AB192" s="1082">
        <v>806785</v>
      </c>
      <c r="AC192" s="1088">
        <v>0.13</v>
      </c>
      <c r="AD192" s="1082">
        <v>0</v>
      </c>
      <c r="AE192" s="1088">
        <v>0</v>
      </c>
      <c r="AF192" s="1089" t="s">
        <v>148</v>
      </c>
      <c r="AG192" s="1089"/>
      <c r="AH192" s="1089"/>
      <c r="AI192" s="960" t="s">
        <v>153</v>
      </c>
      <c r="AJ192" s="1089"/>
      <c r="AL192" s="960"/>
      <c r="AM192" s="960"/>
      <c r="AO192" s="1090">
        <v>1</v>
      </c>
      <c r="AP192" s="1090">
        <f>VLOOKUP(A192,'CH1 graphs'!$G$1:$H$49,2,FALSE)</f>
        <v>1</v>
      </c>
      <c r="AQ192" s="1090">
        <f>VLOOKUP(A192,'CH1 graphs'!$K$2:$L$23,2,FALSE)</f>
        <v>1</v>
      </c>
      <c r="AR192" s="1091"/>
      <c r="AT192" s="1091"/>
      <c r="AV192" s="1091"/>
    </row>
    <row r="193" spans="1:48" s="961" customFormat="1">
      <c r="A193" s="955" t="s">
        <v>25</v>
      </c>
      <c r="B193" s="955" t="s">
        <v>180</v>
      </c>
      <c r="C193" s="955" t="s">
        <v>702</v>
      </c>
      <c r="D193" s="955">
        <v>2023</v>
      </c>
      <c r="E193" s="964" t="s">
        <v>142</v>
      </c>
      <c r="F193" s="955" t="s">
        <v>142</v>
      </c>
      <c r="G193" s="961" t="s">
        <v>142</v>
      </c>
      <c r="H193" s="961" t="s">
        <v>143</v>
      </c>
      <c r="I193" s="961" t="s">
        <v>157</v>
      </c>
      <c r="J193" s="1030" t="s">
        <v>145</v>
      </c>
      <c r="K193" s="1030" t="s">
        <v>703</v>
      </c>
      <c r="L193" s="955" t="s">
        <v>711</v>
      </c>
      <c r="M193" s="1031" t="s">
        <v>719</v>
      </c>
      <c r="N193" s="1032">
        <v>45017</v>
      </c>
      <c r="O193" s="964" t="s">
        <v>150</v>
      </c>
      <c r="P193" s="1033">
        <v>6128671</v>
      </c>
      <c r="Q193" s="1033">
        <v>6128671</v>
      </c>
      <c r="R193" s="1034">
        <v>1</v>
      </c>
      <c r="S193" s="961" t="s">
        <v>281</v>
      </c>
      <c r="T193" s="1033">
        <v>2388086</v>
      </c>
      <c r="U193" s="1035">
        <v>0.39</v>
      </c>
      <c r="V193" s="1033">
        <v>1559101</v>
      </c>
      <c r="W193" s="1034">
        <v>0.25</v>
      </c>
      <c r="X193" s="1033">
        <v>2181483</v>
      </c>
      <c r="Y193" s="1034">
        <v>0.36</v>
      </c>
      <c r="Z193" s="1033">
        <v>1766459</v>
      </c>
      <c r="AA193" s="1034">
        <v>0.28999999999999998</v>
      </c>
      <c r="AB193" s="1033">
        <v>621627</v>
      </c>
      <c r="AC193" s="1034">
        <v>0.1</v>
      </c>
      <c r="AD193" s="961">
        <v>0</v>
      </c>
      <c r="AE193" s="1034">
        <v>0</v>
      </c>
      <c r="AF193" s="961" t="s">
        <v>148</v>
      </c>
      <c r="AI193" s="955"/>
      <c r="AL193" s="955"/>
      <c r="AM193" s="955"/>
      <c r="AO193" s="963">
        <v>1</v>
      </c>
      <c r="AP193" s="963"/>
      <c r="AQ193" s="963"/>
      <c r="AR193" s="963"/>
      <c r="AT193" s="963"/>
      <c r="AV193" s="963"/>
    </row>
    <row r="194" spans="1:48" s="958" customFormat="1">
      <c r="A194" s="957" t="s">
        <v>25</v>
      </c>
      <c r="B194" s="957" t="s">
        <v>180</v>
      </c>
      <c r="C194" s="957" t="s">
        <v>702</v>
      </c>
      <c r="D194" s="957">
        <v>2023</v>
      </c>
      <c r="E194" s="991" t="s">
        <v>142</v>
      </c>
      <c r="F194" s="957" t="s">
        <v>142</v>
      </c>
      <c r="G194" s="958" t="s">
        <v>142</v>
      </c>
      <c r="H194" s="958" t="s">
        <v>143</v>
      </c>
      <c r="I194" s="958" t="s">
        <v>157</v>
      </c>
      <c r="J194" s="992" t="s">
        <v>145</v>
      </c>
      <c r="K194" s="992" t="s">
        <v>703</v>
      </c>
      <c r="L194" s="957" t="s">
        <v>711</v>
      </c>
      <c r="M194" s="993" t="s">
        <v>719</v>
      </c>
      <c r="N194" s="994">
        <v>45017</v>
      </c>
      <c r="O194" s="991" t="s">
        <v>165</v>
      </c>
      <c r="P194" s="995">
        <v>6128671</v>
      </c>
      <c r="Q194" s="995">
        <v>6128671</v>
      </c>
      <c r="R194" s="996">
        <v>1</v>
      </c>
      <c r="S194" s="958" t="s">
        <v>720</v>
      </c>
      <c r="T194" s="995">
        <v>2063990</v>
      </c>
      <c r="U194" s="997">
        <v>0.34</v>
      </c>
      <c r="V194" s="995">
        <v>1788738</v>
      </c>
      <c r="W194" s="996">
        <v>0.28999999999999998</v>
      </c>
      <c r="X194" s="995">
        <v>2275942</v>
      </c>
      <c r="Y194" s="996">
        <v>0.37</v>
      </c>
      <c r="Z194" s="995">
        <v>1685592</v>
      </c>
      <c r="AA194" s="996">
        <v>0.28000000000000003</v>
      </c>
      <c r="AB194" s="995">
        <v>378399</v>
      </c>
      <c r="AC194" s="996">
        <v>0.06</v>
      </c>
      <c r="AD194" s="958">
        <v>0</v>
      </c>
      <c r="AE194" s="996">
        <v>0</v>
      </c>
      <c r="AF194" s="958" t="s">
        <v>148</v>
      </c>
      <c r="AI194" s="957"/>
      <c r="AL194" s="957"/>
      <c r="AM194" s="957"/>
      <c r="AO194" s="981">
        <v>1</v>
      </c>
      <c r="AP194" s="981"/>
      <c r="AQ194" s="981"/>
      <c r="AR194" s="981"/>
      <c r="AT194" s="981"/>
      <c r="AV194" s="981"/>
    </row>
    <row r="195" spans="1:48">
      <c r="A195" s="52" t="s">
        <v>29</v>
      </c>
      <c r="B195" s="52" t="s">
        <v>116</v>
      </c>
      <c r="C195" s="902">
        <v>2017</v>
      </c>
      <c r="D195" s="52">
        <v>2016</v>
      </c>
      <c r="E195" s="442" t="s">
        <v>142</v>
      </c>
      <c r="F195" s="52" t="s">
        <v>142</v>
      </c>
      <c r="G195" s="442" t="s">
        <v>142</v>
      </c>
      <c r="H195" s="52" t="s">
        <v>143</v>
      </c>
      <c r="I195" s="442" t="s">
        <v>144</v>
      </c>
      <c r="J195" s="940" t="s">
        <v>226</v>
      </c>
      <c r="K195" s="940"/>
      <c r="L195" s="52"/>
      <c r="M195" s="484" t="s">
        <v>282</v>
      </c>
      <c r="N195" s="158">
        <v>42430</v>
      </c>
      <c r="O195" s="442" t="s">
        <v>150</v>
      </c>
      <c r="P195" s="73">
        <v>14988418</v>
      </c>
      <c r="Q195" s="60">
        <v>12903715</v>
      </c>
      <c r="R195" s="61">
        <v>0.86</v>
      </c>
      <c r="S195" s="442" t="s">
        <v>283</v>
      </c>
      <c r="T195" s="73">
        <v>1052435.6500000004</v>
      </c>
      <c r="U195" s="939">
        <v>8.1560670706071883E-2</v>
      </c>
      <c r="V195" s="73">
        <v>9132141.9000000004</v>
      </c>
      <c r="W195" s="64">
        <v>0.70771416603668014</v>
      </c>
      <c r="X195" s="73">
        <v>2719137.45</v>
      </c>
      <c r="Y195" s="64">
        <v>0.21072516325724802</v>
      </c>
      <c r="Z195" s="77">
        <v>1052435.6500000004</v>
      </c>
      <c r="AA195" s="787">
        <v>8.1560670706071883E-2</v>
      </c>
      <c r="AB195" s="77">
        <v>0</v>
      </c>
      <c r="AC195" s="787">
        <v>0</v>
      </c>
      <c r="AD195" s="77">
        <v>0</v>
      </c>
      <c r="AE195" s="787">
        <v>0</v>
      </c>
      <c r="AF195" t="s">
        <v>148</v>
      </c>
      <c r="AH195"/>
      <c r="AI195" s="52"/>
      <c r="AJ195" s="64"/>
      <c r="AL195" s="52"/>
      <c r="AM195" s="52"/>
      <c r="AO195" s="1">
        <v>1</v>
      </c>
      <c r="AP195" s="1">
        <f>VLOOKUP(A195,'CH1 graphs'!$G$1:$H$49,2,FALSE)</f>
        <v>1</v>
      </c>
      <c r="AQ195" s="1">
        <f>VLOOKUP(A195,'CH1 graphs'!$K$2:$L$23,2,FALSE)</f>
        <v>1</v>
      </c>
    </row>
    <row r="196" spans="1:48">
      <c r="A196" s="52" t="s">
        <v>29</v>
      </c>
      <c r="B196" s="52" t="s">
        <v>116</v>
      </c>
      <c r="C196" s="52">
        <v>2018</v>
      </c>
      <c r="D196" s="52">
        <v>2017</v>
      </c>
      <c r="E196" s="442" t="s">
        <v>142</v>
      </c>
      <c r="F196" s="52" t="s">
        <v>142</v>
      </c>
      <c r="G196" s="442" t="s">
        <v>142</v>
      </c>
      <c r="H196" s="52" t="s">
        <v>143</v>
      </c>
      <c r="I196" s="442" t="s">
        <v>144</v>
      </c>
      <c r="J196" s="940" t="s">
        <v>226</v>
      </c>
      <c r="K196" s="940"/>
      <c r="L196" s="52"/>
      <c r="M196" s="52"/>
      <c r="N196" s="158">
        <v>42795</v>
      </c>
      <c r="O196" s="442" t="s">
        <v>150</v>
      </c>
      <c r="P196" s="73">
        <v>14009000</v>
      </c>
      <c r="Q196" s="60">
        <v>13005810</v>
      </c>
      <c r="R196" s="61">
        <v>0.93</v>
      </c>
      <c r="S196" s="442" t="s">
        <v>284</v>
      </c>
      <c r="T196" s="73">
        <v>897408</v>
      </c>
      <c r="U196" s="939">
        <v>6.9000546678753577E-2</v>
      </c>
      <c r="V196" s="73">
        <v>9507126</v>
      </c>
      <c r="W196" s="64">
        <v>0.73099068800789802</v>
      </c>
      <c r="X196" s="73">
        <v>2601276</v>
      </c>
      <c r="Y196" s="64">
        <v>0.20000876531334841</v>
      </c>
      <c r="Z196" s="77">
        <v>861293</v>
      </c>
      <c r="AA196" s="787">
        <v>6.6223710787717188E-2</v>
      </c>
      <c r="AB196" s="77">
        <v>36115</v>
      </c>
      <c r="AC196" s="787">
        <v>2.7768358910363906E-3</v>
      </c>
      <c r="AD196" s="77">
        <v>0</v>
      </c>
      <c r="AE196" s="787">
        <v>0</v>
      </c>
      <c r="AF196" t="s">
        <v>148</v>
      </c>
      <c r="AH196"/>
      <c r="AI196" s="52" t="s">
        <v>149</v>
      </c>
      <c r="AJ196" s="64"/>
      <c r="AL196" s="52"/>
      <c r="AM196" s="52" t="s">
        <v>285</v>
      </c>
      <c r="AO196" s="1">
        <v>1</v>
      </c>
      <c r="AP196" s="1">
        <f>VLOOKUP(A196,'CH1 graphs'!$G$1:$H$49,2,FALSE)</f>
        <v>1</v>
      </c>
      <c r="AQ196" s="1">
        <f>VLOOKUP(A196,'CH1 graphs'!$K$2:$L$23,2,FALSE)</f>
        <v>1</v>
      </c>
    </row>
    <row r="197" spans="1:48">
      <c r="A197" s="52" t="s">
        <v>29</v>
      </c>
      <c r="B197" s="52" t="s">
        <v>116</v>
      </c>
      <c r="C197" s="52">
        <v>2019</v>
      </c>
      <c r="D197" s="52">
        <v>2018</v>
      </c>
      <c r="E197" s="442" t="s">
        <v>142</v>
      </c>
      <c r="F197" s="52" t="s">
        <v>142</v>
      </c>
      <c r="G197" s="442" t="s">
        <v>142</v>
      </c>
      <c r="H197" s="52" t="s">
        <v>143</v>
      </c>
      <c r="I197" s="442" t="s">
        <v>144</v>
      </c>
      <c r="J197" s="940" t="s">
        <v>226</v>
      </c>
      <c r="K197" s="940"/>
      <c r="L197" s="52"/>
      <c r="M197" s="52"/>
      <c r="N197" s="52"/>
      <c r="O197" s="442" t="s">
        <v>150</v>
      </c>
      <c r="P197" s="437">
        <v>15353184</v>
      </c>
      <c r="Q197" s="60">
        <v>13855374</v>
      </c>
      <c r="R197" s="61">
        <v>0.9</v>
      </c>
      <c r="S197" s="442" t="s">
        <v>258</v>
      </c>
      <c r="T197" s="73">
        <v>990706</v>
      </c>
      <c r="U197" s="939">
        <v>7.1503374791615157E-2</v>
      </c>
      <c r="V197" s="73">
        <v>9923301</v>
      </c>
      <c r="W197" s="64">
        <v>0.7162059284722303</v>
      </c>
      <c r="X197" s="73">
        <v>2941367</v>
      </c>
      <c r="Y197" s="64">
        <v>0.2122906967361545</v>
      </c>
      <c r="Z197" s="77">
        <v>956668</v>
      </c>
      <c r="AA197" s="787">
        <v>6.9046710684244256E-2</v>
      </c>
      <c r="AB197" s="77">
        <v>34038</v>
      </c>
      <c r="AC197" s="787">
        <v>2.4566641073709016E-3</v>
      </c>
      <c r="AD197" s="77">
        <v>0</v>
      </c>
      <c r="AE197" s="787">
        <v>0</v>
      </c>
      <c r="AF197" t="s">
        <v>148</v>
      </c>
      <c r="AH197"/>
      <c r="AI197" s="52" t="s">
        <v>149</v>
      </c>
      <c r="AJ197" s="64"/>
      <c r="AL197" s="52"/>
      <c r="AM197" s="52" t="s">
        <v>285</v>
      </c>
      <c r="AO197" s="1">
        <v>1</v>
      </c>
      <c r="AP197" s="1">
        <f>VLOOKUP(A197,'CH1 graphs'!$G$1:$H$49,2,FALSE)</f>
        <v>1</v>
      </c>
      <c r="AQ197" s="1">
        <f>VLOOKUP(A197,'CH1 graphs'!$K$2:$L$23,2,FALSE)</f>
        <v>1</v>
      </c>
    </row>
    <row r="198" spans="1:48">
      <c r="A198" s="52" t="s">
        <v>29</v>
      </c>
      <c r="B198" s="52" t="s">
        <v>116</v>
      </c>
      <c r="C198" s="52">
        <v>2020</v>
      </c>
      <c r="D198" s="52">
        <v>2019</v>
      </c>
      <c r="E198" s="442" t="s">
        <v>142</v>
      </c>
      <c r="F198" s="52" t="s">
        <v>142</v>
      </c>
      <c r="G198" s="442" t="s">
        <v>142</v>
      </c>
      <c r="H198" s="52" t="s">
        <v>143</v>
      </c>
      <c r="I198" s="442" t="s">
        <v>144</v>
      </c>
      <c r="J198" s="940" t="s">
        <v>226</v>
      </c>
      <c r="K198" s="940"/>
      <c r="L198" s="52"/>
      <c r="M198" s="52"/>
      <c r="N198" s="52"/>
      <c r="O198" s="442" t="s">
        <v>150</v>
      </c>
      <c r="P198" s="73">
        <v>15758820.879120879</v>
      </c>
      <c r="Q198" s="60">
        <v>14340527</v>
      </c>
      <c r="R198" s="61">
        <f>Q198/P198</f>
        <v>0.91</v>
      </c>
      <c r="S198" s="442" t="s">
        <v>286</v>
      </c>
      <c r="T198" s="73">
        <v>640874</v>
      </c>
      <c r="U198" s="939">
        <v>0.04</v>
      </c>
      <c r="V198" s="73">
        <v>10996109</v>
      </c>
      <c r="W198" s="64">
        <v>0.76678555815975247</v>
      </c>
      <c r="X198" s="73">
        <v>2703544</v>
      </c>
      <c r="Y198" s="64">
        <v>0.19</v>
      </c>
      <c r="Z198" s="77">
        <v>619139</v>
      </c>
      <c r="AA198" s="787">
        <v>0.04</v>
      </c>
      <c r="AB198" s="77">
        <v>21735</v>
      </c>
      <c r="AC198" s="787">
        <v>0</v>
      </c>
      <c r="AD198" s="77"/>
      <c r="AE198" s="787">
        <v>0.04</v>
      </c>
      <c r="AF198" t="s">
        <v>148</v>
      </c>
      <c r="AH198"/>
      <c r="AI198" s="52" t="s">
        <v>149</v>
      </c>
      <c r="AJ198" s="64"/>
      <c r="AL198" s="52"/>
      <c r="AM198" s="52"/>
      <c r="AO198" s="1">
        <v>1</v>
      </c>
      <c r="AP198" s="1">
        <f>VLOOKUP(A198,'CH1 graphs'!$G$1:$H$49,2,FALSE)</f>
        <v>1</v>
      </c>
      <c r="AQ198" s="1">
        <f>VLOOKUP(A198,'CH1 graphs'!$K$2:$L$23,2,FALSE)</f>
        <v>1</v>
      </c>
    </row>
    <row r="199" spans="1:48">
      <c r="A199" s="52" t="s">
        <v>29</v>
      </c>
      <c r="B199" s="52" t="s">
        <v>116</v>
      </c>
      <c r="C199" s="52">
        <v>2021</v>
      </c>
      <c r="D199" s="52">
        <v>2020</v>
      </c>
      <c r="E199" s="442" t="s">
        <v>142</v>
      </c>
      <c r="F199" s="52" t="s">
        <v>142</v>
      </c>
      <c r="G199" s="442" t="s">
        <v>142</v>
      </c>
      <c r="H199" s="52" t="s">
        <v>143</v>
      </c>
      <c r="I199" s="442" t="s">
        <v>144</v>
      </c>
      <c r="J199" s="940" t="s">
        <v>226</v>
      </c>
      <c r="K199" s="940"/>
      <c r="L199" s="52"/>
      <c r="M199" s="52"/>
      <c r="N199" s="158">
        <v>43891</v>
      </c>
      <c r="O199" s="442" t="s">
        <v>150</v>
      </c>
      <c r="P199" s="73">
        <v>16244513</v>
      </c>
      <c r="Q199" s="59">
        <v>14640810</v>
      </c>
      <c r="R199" s="61">
        <v>0.9</v>
      </c>
      <c r="S199" s="442" t="s">
        <v>260</v>
      </c>
      <c r="T199" s="73">
        <v>1017357.9500000001</v>
      </c>
      <c r="U199" s="939">
        <v>6.9487818638449647E-2</v>
      </c>
      <c r="V199" s="73">
        <v>10543253.140000001</v>
      </c>
      <c r="W199" s="64">
        <v>0.72012772107554157</v>
      </c>
      <c r="X199" s="73">
        <v>3080198.9099999997</v>
      </c>
      <c r="Y199" s="64">
        <v>0.21038446028600874</v>
      </c>
      <c r="Z199" s="77">
        <v>882474.18</v>
      </c>
      <c r="AA199" s="787">
        <v>6.0274956098740444E-2</v>
      </c>
      <c r="AB199" s="77">
        <v>134883.77000000002</v>
      </c>
      <c r="AC199" s="787">
        <v>9.2128625397092118E-3</v>
      </c>
      <c r="AD199" s="77">
        <v>0</v>
      </c>
      <c r="AE199" s="787">
        <v>0</v>
      </c>
      <c r="AF199" t="s">
        <v>148</v>
      </c>
      <c r="AH199"/>
      <c r="AI199" s="52" t="s">
        <v>149</v>
      </c>
      <c r="AJ199" s="52"/>
      <c r="AL199" s="52"/>
      <c r="AM199" s="52"/>
      <c r="AO199" s="1">
        <v>1</v>
      </c>
      <c r="AP199" s="1">
        <f>VLOOKUP(A199,'CH1 graphs'!$G$1:$H$49,2,FALSE)</f>
        <v>1</v>
      </c>
      <c r="AQ199" s="1">
        <f>VLOOKUP(A199,'CH1 graphs'!$K$2:$L$23,2,FALSE)</f>
        <v>1</v>
      </c>
    </row>
    <row r="200" spans="1:48">
      <c r="A200" s="52" t="s">
        <v>29</v>
      </c>
      <c r="B200" s="52" t="s">
        <v>116</v>
      </c>
      <c r="C200" s="52">
        <v>2022</v>
      </c>
      <c r="D200" s="52">
        <v>2021</v>
      </c>
      <c r="E200" s="442" t="s">
        <v>142</v>
      </c>
      <c r="F200" s="52" t="s">
        <v>142</v>
      </c>
      <c r="G200" s="442" t="s">
        <v>142</v>
      </c>
      <c r="H200" s="52" t="s">
        <v>143</v>
      </c>
      <c r="I200" s="442" t="s">
        <v>157</v>
      </c>
      <c r="J200" s="940" t="s">
        <v>226</v>
      </c>
      <c r="K200" s="940"/>
      <c r="L200" s="52"/>
      <c r="M200" s="52"/>
      <c r="N200" s="52"/>
      <c r="O200" s="442" t="s">
        <v>150</v>
      </c>
      <c r="P200" s="73">
        <v>16700000</v>
      </c>
      <c r="Q200" s="60">
        <v>15375866</v>
      </c>
      <c r="R200" s="61">
        <v>0.92071053892215571</v>
      </c>
      <c r="S200" s="442" t="s">
        <v>287</v>
      </c>
      <c r="T200" s="73">
        <v>1778629.79</v>
      </c>
      <c r="U200" s="939">
        <v>0.11567672285905718</v>
      </c>
      <c r="V200" s="73">
        <v>10265854.439999999</v>
      </c>
      <c r="W200" s="64">
        <v>0.66766024365717025</v>
      </c>
      <c r="X200" s="73">
        <v>3331381.7699999996</v>
      </c>
      <c r="Y200" s="64">
        <v>0.21666303348377253</v>
      </c>
      <c r="Z200" s="77">
        <v>1613219.65</v>
      </c>
      <c r="AA200" s="787">
        <v>0.1049189457036111</v>
      </c>
      <c r="AB200" s="77">
        <v>165410.13999999993</v>
      </c>
      <c r="AC200" s="787">
        <v>1.0757777155446069E-2</v>
      </c>
      <c r="AD200" s="77">
        <v>0</v>
      </c>
      <c r="AE200" s="787">
        <v>0</v>
      </c>
      <c r="AF200" t="s">
        <v>148</v>
      </c>
      <c r="AH200"/>
      <c r="AI200" s="52" t="s">
        <v>149</v>
      </c>
      <c r="AJ200" s="52"/>
      <c r="AL200" s="52"/>
      <c r="AM200" s="52"/>
      <c r="AO200" s="1">
        <v>1</v>
      </c>
      <c r="AP200" s="1">
        <f>VLOOKUP(A200,'CH1 graphs'!$G$1:$H$49,2,FALSE)</f>
        <v>1</v>
      </c>
      <c r="AQ200" s="1">
        <f>VLOOKUP(A200,'CH1 graphs'!$K$2:$L$23,2,FALSE)</f>
        <v>1</v>
      </c>
      <c r="AT200" s="42"/>
    </row>
    <row r="201" spans="1:48" s="961" customFormat="1">
      <c r="A201" s="955" t="s">
        <v>29</v>
      </c>
      <c r="B201" s="955" t="s">
        <v>116</v>
      </c>
      <c r="C201" s="955">
        <v>2023</v>
      </c>
      <c r="D201" s="955">
        <v>2022</v>
      </c>
      <c r="E201" s="964" t="s">
        <v>142</v>
      </c>
      <c r="F201" s="955" t="s">
        <v>142</v>
      </c>
      <c r="G201" s="964" t="s">
        <v>142</v>
      </c>
      <c r="H201" s="955" t="s">
        <v>143</v>
      </c>
      <c r="I201" s="964" t="s">
        <v>157</v>
      </c>
      <c r="J201" s="965" t="s">
        <v>226</v>
      </c>
      <c r="K201" s="965"/>
      <c r="L201" s="976"/>
      <c r="M201" s="1005"/>
      <c r="N201" s="955"/>
      <c r="O201" s="964" t="s">
        <v>150</v>
      </c>
      <c r="P201" s="976">
        <v>16818391</v>
      </c>
      <c r="Q201" s="975">
        <v>15800189</v>
      </c>
      <c r="R201" s="977">
        <v>0.9394590124584451</v>
      </c>
      <c r="S201" s="964" t="s">
        <v>262</v>
      </c>
      <c r="T201" s="976">
        <v>2098861</v>
      </c>
      <c r="U201" s="978">
        <v>0.13283771478936107</v>
      </c>
      <c r="V201" s="976">
        <v>9674974</v>
      </c>
      <c r="W201" s="980">
        <v>0.61233280184180072</v>
      </c>
      <c r="X201" s="976">
        <v>4026354</v>
      </c>
      <c r="Y201" s="980">
        <v>0.25482948336883821</v>
      </c>
      <c r="Z201" s="1026">
        <v>1997572</v>
      </c>
      <c r="AA201" s="1027">
        <v>0.12642709527082238</v>
      </c>
      <c r="AB201" s="1026">
        <v>101289</v>
      </c>
      <c r="AC201" s="1027">
        <v>6.4106195185386705E-3</v>
      </c>
      <c r="AD201" s="1026">
        <v>0</v>
      </c>
      <c r="AE201" s="1027">
        <v>0</v>
      </c>
      <c r="AF201" s="961" t="s">
        <v>148</v>
      </c>
      <c r="AI201" s="955" t="s">
        <v>149</v>
      </c>
      <c r="AL201" s="955"/>
      <c r="AM201" s="955"/>
      <c r="AN201" s="961" t="s">
        <v>710</v>
      </c>
      <c r="AO201" s="963">
        <v>1</v>
      </c>
      <c r="AP201" s="963">
        <f>VLOOKUP(A201,'CH1 graphs'!$G$1:$H$49,2,FALSE)</f>
        <v>1</v>
      </c>
      <c r="AQ201" s="963">
        <f>VLOOKUP(A201,'CH1 graphs'!$K$2:$L$23,2,FALSE)</f>
        <v>1</v>
      </c>
      <c r="AR201" s="963"/>
      <c r="AS201" s="972">
        <f>T201-T200</f>
        <v>320231.20999999996</v>
      </c>
      <c r="AT201" s="973">
        <f>(T201-T200)/T200</f>
        <v>0.18004376841118799</v>
      </c>
      <c r="AU201" s="961">
        <f>AB201-AB200</f>
        <v>-64121.139999999927</v>
      </c>
      <c r="AV201" s="963">
        <f>AU201/AB200</f>
        <v>-0.38764939078100019</v>
      </c>
    </row>
    <row r="202" spans="1:48" s="958" customFormat="1">
      <c r="A202" s="955" t="s">
        <v>29</v>
      </c>
      <c r="B202" s="955" t="s">
        <v>116</v>
      </c>
      <c r="C202" s="955">
        <v>2023</v>
      </c>
      <c r="D202" s="955">
        <v>2023</v>
      </c>
      <c r="E202" s="964" t="s">
        <v>142</v>
      </c>
      <c r="F202" s="974" t="s">
        <v>142</v>
      </c>
      <c r="G202" s="964" t="s">
        <v>142</v>
      </c>
      <c r="H202" s="955" t="s">
        <v>143</v>
      </c>
      <c r="I202" s="964" t="s">
        <v>157</v>
      </c>
      <c r="J202" s="965" t="s">
        <v>226</v>
      </c>
      <c r="K202" s="965"/>
      <c r="L202" s="976"/>
      <c r="M202" s="955"/>
      <c r="N202" s="955"/>
      <c r="O202" s="964" t="s">
        <v>165</v>
      </c>
      <c r="P202" s="976">
        <v>16232473.344707103</v>
      </c>
      <c r="Q202" s="976">
        <v>16232473.344707103</v>
      </c>
      <c r="R202" s="977">
        <v>1</v>
      </c>
      <c r="S202" s="964" t="s">
        <v>271</v>
      </c>
      <c r="T202" s="976">
        <v>1512769.7528938118</v>
      </c>
      <c r="U202" s="978">
        <v>9.3194038934742998E-2</v>
      </c>
      <c r="V202" s="976">
        <v>10895416.688172413</v>
      </c>
      <c r="W202" s="980">
        <v>0.67121112456501053</v>
      </c>
      <c r="X202" s="976">
        <v>3824286.903640877</v>
      </c>
      <c r="Y202" s="980">
        <v>0.23559483650024635</v>
      </c>
      <c r="Z202" s="1026">
        <v>1480286.7630312978</v>
      </c>
      <c r="AA202" s="1027">
        <v>9.1192927386754191E-2</v>
      </c>
      <c r="AB202" s="1026">
        <v>32482.989862514016</v>
      </c>
      <c r="AC202" s="1027">
        <v>2.0011115479888152E-3</v>
      </c>
      <c r="AD202" s="1026">
        <v>0</v>
      </c>
      <c r="AE202" s="1027">
        <v>0</v>
      </c>
      <c r="AF202" s="961" t="s">
        <v>148</v>
      </c>
      <c r="AG202" s="961"/>
      <c r="AH202" s="961"/>
      <c r="AI202" s="955" t="s">
        <v>149</v>
      </c>
      <c r="AJ202" s="961"/>
      <c r="AL202" s="955"/>
      <c r="AM202" s="955"/>
      <c r="AO202" s="963">
        <v>1</v>
      </c>
      <c r="AP202" s="963">
        <f>VLOOKUP(A202,'CH1 graphs'!$G$1:$H$49,2,FALSE)</f>
        <v>1</v>
      </c>
      <c r="AQ202" s="963">
        <f>VLOOKUP(A202,'CH1 graphs'!$K$2:$L$23,2,FALSE)</f>
        <v>1</v>
      </c>
      <c r="AR202" s="981"/>
      <c r="AT202" s="981"/>
      <c r="AV202" s="981"/>
    </row>
    <row r="203" spans="1:48" s="961" customFormat="1">
      <c r="A203" s="955" t="s">
        <v>29</v>
      </c>
      <c r="B203" s="955" t="s">
        <v>116</v>
      </c>
      <c r="C203" s="955" t="s">
        <v>702</v>
      </c>
      <c r="D203" s="955">
        <v>2023</v>
      </c>
      <c r="E203" s="964" t="s">
        <v>142</v>
      </c>
      <c r="F203" s="955" t="s">
        <v>142</v>
      </c>
      <c r="H203" s="961" t="s">
        <v>143</v>
      </c>
      <c r="I203" s="961" t="s">
        <v>157</v>
      </c>
      <c r="J203" s="1030" t="s">
        <v>226</v>
      </c>
      <c r="K203" s="1030" t="s">
        <v>703</v>
      </c>
      <c r="L203" s="955" t="s">
        <v>711</v>
      </c>
      <c r="M203" s="1046" t="s">
        <v>715</v>
      </c>
      <c r="N203" s="967">
        <v>44986</v>
      </c>
      <c r="O203" s="964" t="s">
        <v>150</v>
      </c>
      <c r="P203" s="976">
        <v>16232445.121411487</v>
      </c>
      <c r="Q203" s="976">
        <v>16232445</v>
      </c>
      <c r="R203" s="979">
        <v>0.99999999252044369</v>
      </c>
      <c r="S203" s="1025" t="s">
        <v>655</v>
      </c>
      <c r="T203" s="972">
        <v>1039977</v>
      </c>
      <c r="U203" s="1035">
        <v>6.4067797549906991E-2</v>
      </c>
      <c r="V203" s="972">
        <v>12533893</v>
      </c>
      <c r="W203" s="1034">
        <v>0.77215065259731364</v>
      </c>
      <c r="X203" s="972">
        <v>2658577</v>
      </c>
      <c r="Y203" s="1034">
        <v>0.16378167306280725</v>
      </c>
      <c r="Z203" s="972">
        <v>1015373</v>
      </c>
      <c r="AA203" s="1034">
        <v>6.2552067787693108E-2</v>
      </c>
      <c r="AB203" s="972">
        <v>24602</v>
      </c>
      <c r="AC203" s="1034">
        <v>1.5156065521860693E-3</v>
      </c>
      <c r="AD203" s="972">
        <v>0</v>
      </c>
      <c r="AE203" s="1034">
        <v>0</v>
      </c>
      <c r="AF203" s="1048" t="s">
        <v>148</v>
      </c>
      <c r="AI203" s="955"/>
      <c r="AL203" s="955"/>
      <c r="AM203" s="955"/>
      <c r="AO203" s="963">
        <v>1</v>
      </c>
      <c r="AP203" s="963"/>
      <c r="AQ203" s="963"/>
      <c r="AR203" s="963"/>
      <c r="AT203" s="963"/>
      <c r="AV203" s="963"/>
    </row>
    <row r="204" spans="1:48" s="1037" customFormat="1">
      <c r="A204" s="959" t="s">
        <v>29</v>
      </c>
      <c r="B204" s="959" t="s">
        <v>116</v>
      </c>
      <c r="C204" s="959" t="s">
        <v>702</v>
      </c>
      <c r="D204" s="959">
        <v>2023</v>
      </c>
      <c r="E204" s="1036" t="s">
        <v>142</v>
      </c>
      <c r="F204" s="959" t="s">
        <v>142</v>
      </c>
      <c r="H204" s="1037" t="s">
        <v>143</v>
      </c>
      <c r="I204" s="1037" t="s">
        <v>157</v>
      </c>
      <c r="J204" s="1038" t="s">
        <v>226</v>
      </c>
      <c r="K204" s="1038" t="s">
        <v>703</v>
      </c>
      <c r="L204" s="959" t="s">
        <v>711</v>
      </c>
      <c r="M204" s="1039" t="s">
        <v>715</v>
      </c>
      <c r="N204" s="1049">
        <v>44986</v>
      </c>
      <c r="O204" s="1036" t="s">
        <v>165</v>
      </c>
      <c r="P204" s="1050">
        <v>16232445.121411487</v>
      </c>
      <c r="Q204" s="1050">
        <v>16232445</v>
      </c>
      <c r="R204" s="1051">
        <v>0.99999999252044369</v>
      </c>
      <c r="S204" s="1037" t="s">
        <v>271</v>
      </c>
      <c r="T204" s="1050">
        <v>1864301</v>
      </c>
      <c r="U204" s="1043">
        <v>0.114850289035324</v>
      </c>
      <c r="V204" s="1050">
        <v>10769801</v>
      </c>
      <c r="W204" s="1042">
        <v>0.66347374040078377</v>
      </c>
      <c r="X204" s="1050">
        <v>3598347</v>
      </c>
      <c r="Y204" s="1042">
        <v>0.22167621698394788</v>
      </c>
      <c r="Z204" s="1050">
        <v>1757305</v>
      </c>
      <c r="AA204" s="1042">
        <v>0.10825879896713034</v>
      </c>
      <c r="AB204" s="1050">
        <v>106990</v>
      </c>
      <c r="AC204" s="1042">
        <v>6.5911204381102172E-3</v>
      </c>
      <c r="AD204" s="1050">
        <v>0</v>
      </c>
      <c r="AE204" s="1042">
        <v>0</v>
      </c>
      <c r="AF204" s="1052" t="s">
        <v>148</v>
      </c>
      <c r="AI204" s="959"/>
      <c r="AL204" s="959"/>
      <c r="AM204" s="959"/>
      <c r="AO204" s="1045">
        <v>1</v>
      </c>
      <c r="AP204" s="1045"/>
      <c r="AQ204" s="1045"/>
      <c r="AR204" s="1045"/>
      <c r="AT204" s="1045"/>
      <c r="AV204" s="1045"/>
    </row>
    <row r="205" spans="1:48">
      <c r="A205" t="s">
        <v>288</v>
      </c>
      <c r="B205" t="s">
        <v>141</v>
      </c>
      <c r="C205">
        <v>2017</v>
      </c>
      <c r="D205">
        <v>2016</v>
      </c>
      <c r="E205" s="442" t="s">
        <v>168</v>
      </c>
      <c r="F205" s="52" t="s">
        <v>61</v>
      </c>
      <c r="G205" s="442" t="s">
        <v>61</v>
      </c>
      <c r="H205" s="52" t="s">
        <v>61</v>
      </c>
      <c r="I205" s="442" t="s">
        <v>169</v>
      </c>
      <c r="J205" s="940" t="s">
        <v>61</v>
      </c>
      <c r="K205" s="940"/>
      <c r="L205" s="52" t="s">
        <v>61</v>
      </c>
      <c r="M205" s="52" t="s">
        <v>61</v>
      </c>
      <c r="N205" s="52" t="s">
        <v>61</v>
      </c>
      <c r="O205" s="442" t="s">
        <v>150</v>
      </c>
      <c r="P205" s="451" t="s">
        <v>61</v>
      </c>
      <c r="Q205" s="52" t="s">
        <v>61</v>
      </c>
      <c r="R205" s="103" t="s">
        <v>61</v>
      </c>
      <c r="S205" s="442" t="s">
        <v>61</v>
      </c>
      <c r="T205" s="451" t="s">
        <v>61</v>
      </c>
      <c r="U205" s="941" t="s">
        <v>61</v>
      </c>
      <c r="V205" s="52" t="s">
        <v>61</v>
      </c>
      <c r="W205" s="52" t="s">
        <v>61</v>
      </c>
      <c r="X205" s="52" t="s">
        <v>61</v>
      </c>
      <c r="Y205" s="52" t="s">
        <v>61</v>
      </c>
      <c r="Z205" s="77" t="s">
        <v>61</v>
      </c>
      <c r="AA205" s="787" t="s">
        <v>61</v>
      </c>
      <c r="AB205" s="77" t="s">
        <v>61</v>
      </c>
      <c r="AC205" s="787" t="s">
        <v>61</v>
      </c>
      <c r="AD205" s="77" t="s">
        <v>61</v>
      </c>
      <c r="AE205" s="787" t="s">
        <v>61</v>
      </c>
      <c r="AF205" t="s">
        <v>61</v>
      </c>
      <c r="AG205" s="52"/>
      <c r="AH205" s="52"/>
      <c r="AI205" s="52" t="s">
        <v>61</v>
      </c>
      <c r="AJ205" s="52" t="s">
        <v>61</v>
      </c>
      <c r="AL205"/>
      <c r="AM205"/>
    </row>
    <row r="206" spans="1:48">
      <c r="A206" t="s">
        <v>288</v>
      </c>
      <c r="B206" t="s">
        <v>141</v>
      </c>
      <c r="C206">
        <v>2018</v>
      </c>
      <c r="D206">
        <v>2017</v>
      </c>
      <c r="E206" s="442" t="s">
        <v>168</v>
      </c>
      <c r="F206" s="52" t="s">
        <v>61</v>
      </c>
      <c r="G206" s="442" t="s">
        <v>61</v>
      </c>
      <c r="H206" s="52" t="s">
        <v>61</v>
      </c>
      <c r="I206" s="442" t="s">
        <v>169</v>
      </c>
      <c r="J206" s="940" t="s">
        <v>61</v>
      </c>
      <c r="K206" s="940"/>
      <c r="L206" s="52" t="s">
        <v>61</v>
      </c>
      <c r="M206" s="52" t="s">
        <v>61</v>
      </c>
      <c r="N206" s="52" t="s">
        <v>61</v>
      </c>
      <c r="O206" s="442" t="s">
        <v>150</v>
      </c>
      <c r="P206" s="451" t="s">
        <v>61</v>
      </c>
      <c r="Q206" s="52" t="s">
        <v>61</v>
      </c>
      <c r="R206" s="103" t="s">
        <v>61</v>
      </c>
      <c r="S206" s="442" t="s">
        <v>61</v>
      </c>
      <c r="T206" s="451" t="s">
        <v>61</v>
      </c>
      <c r="U206" s="941" t="s">
        <v>61</v>
      </c>
      <c r="V206" s="52" t="s">
        <v>61</v>
      </c>
      <c r="W206" s="52" t="s">
        <v>61</v>
      </c>
      <c r="X206" s="52" t="s">
        <v>61</v>
      </c>
      <c r="Y206" s="52" t="s">
        <v>61</v>
      </c>
      <c r="Z206" s="77" t="s">
        <v>61</v>
      </c>
      <c r="AA206" s="787" t="s">
        <v>61</v>
      </c>
      <c r="AB206" s="77" t="s">
        <v>61</v>
      </c>
      <c r="AC206" s="787" t="s">
        <v>61</v>
      </c>
      <c r="AD206" s="77" t="s">
        <v>61</v>
      </c>
      <c r="AE206" s="787" t="s">
        <v>61</v>
      </c>
      <c r="AF206" t="s">
        <v>61</v>
      </c>
      <c r="AG206" s="52"/>
      <c r="AH206" s="52"/>
      <c r="AI206" s="52" t="s">
        <v>61</v>
      </c>
      <c r="AJ206" s="52" t="s">
        <v>61</v>
      </c>
      <c r="AL206"/>
      <c r="AM206"/>
    </row>
    <row r="207" spans="1:48">
      <c r="A207" t="s">
        <v>288</v>
      </c>
      <c r="B207" t="s">
        <v>141</v>
      </c>
      <c r="C207">
        <v>2019</v>
      </c>
      <c r="D207">
        <v>2018</v>
      </c>
      <c r="E207" s="442" t="s">
        <v>168</v>
      </c>
      <c r="F207" s="52" t="s">
        <v>61</v>
      </c>
      <c r="G207" s="442" t="s">
        <v>61</v>
      </c>
      <c r="H207" s="52" t="s">
        <v>61</v>
      </c>
      <c r="I207" s="442" t="s">
        <v>169</v>
      </c>
      <c r="J207" s="940" t="s">
        <v>61</v>
      </c>
      <c r="K207" s="940"/>
      <c r="L207" s="52" t="s">
        <v>61</v>
      </c>
      <c r="M207" s="52" t="s">
        <v>61</v>
      </c>
      <c r="N207" s="52" t="s">
        <v>61</v>
      </c>
      <c r="O207" s="442" t="s">
        <v>150</v>
      </c>
      <c r="P207" s="451" t="s">
        <v>61</v>
      </c>
      <c r="Q207" s="52" t="s">
        <v>61</v>
      </c>
      <c r="R207" s="103" t="s">
        <v>61</v>
      </c>
      <c r="S207" s="442" t="s">
        <v>61</v>
      </c>
      <c r="T207" s="451" t="s">
        <v>61</v>
      </c>
      <c r="U207" s="941" t="s">
        <v>61</v>
      </c>
      <c r="V207" s="52" t="s">
        <v>61</v>
      </c>
      <c r="W207" s="52" t="s">
        <v>61</v>
      </c>
      <c r="X207" s="52" t="s">
        <v>61</v>
      </c>
      <c r="Y207" s="52" t="s">
        <v>61</v>
      </c>
      <c r="Z207" s="77" t="s">
        <v>61</v>
      </c>
      <c r="AA207" s="787" t="s">
        <v>61</v>
      </c>
      <c r="AB207" s="77" t="s">
        <v>61</v>
      </c>
      <c r="AC207" s="787" t="s">
        <v>61</v>
      </c>
      <c r="AD207" s="77" t="s">
        <v>61</v>
      </c>
      <c r="AE207" s="787" t="s">
        <v>61</v>
      </c>
      <c r="AF207" t="s">
        <v>61</v>
      </c>
      <c r="AG207" s="52"/>
      <c r="AH207" s="52"/>
      <c r="AI207" s="52" t="s">
        <v>61</v>
      </c>
      <c r="AJ207" s="52" t="s">
        <v>61</v>
      </c>
      <c r="AL207"/>
      <c r="AM207"/>
    </row>
    <row r="208" spans="1:48">
      <c r="A208" t="s">
        <v>288</v>
      </c>
      <c r="B208" t="s">
        <v>141</v>
      </c>
      <c r="C208">
        <v>2020</v>
      </c>
      <c r="D208">
        <v>2019</v>
      </c>
      <c r="E208" s="442" t="s">
        <v>168</v>
      </c>
      <c r="F208" s="52" t="s">
        <v>61</v>
      </c>
      <c r="G208" s="442" t="s">
        <v>61</v>
      </c>
      <c r="H208" s="52" t="s">
        <v>61</v>
      </c>
      <c r="I208" s="442" t="s">
        <v>169</v>
      </c>
      <c r="J208" s="940" t="s">
        <v>61</v>
      </c>
      <c r="K208" s="940"/>
      <c r="L208" s="52" t="s">
        <v>61</v>
      </c>
      <c r="M208" s="52" t="s">
        <v>61</v>
      </c>
      <c r="N208" s="52" t="s">
        <v>61</v>
      </c>
      <c r="O208" s="442" t="s">
        <v>150</v>
      </c>
      <c r="P208" s="451" t="s">
        <v>61</v>
      </c>
      <c r="Q208" s="52" t="s">
        <v>61</v>
      </c>
      <c r="R208" s="103" t="s">
        <v>61</v>
      </c>
      <c r="S208" s="442" t="s">
        <v>61</v>
      </c>
      <c r="T208" s="451" t="s">
        <v>61</v>
      </c>
      <c r="U208" s="941" t="s">
        <v>61</v>
      </c>
      <c r="V208" s="52" t="s">
        <v>61</v>
      </c>
      <c r="W208" s="52" t="s">
        <v>61</v>
      </c>
      <c r="X208" s="52" t="s">
        <v>61</v>
      </c>
      <c r="Y208" s="52" t="s">
        <v>61</v>
      </c>
      <c r="Z208" s="77" t="s">
        <v>61</v>
      </c>
      <c r="AA208" s="787" t="s">
        <v>61</v>
      </c>
      <c r="AB208" s="77" t="s">
        <v>61</v>
      </c>
      <c r="AC208" s="787" t="s">
        <v>61</v>
      </c>
      <c r="AD208" s="77" t="s">
        <v>61</v>
      </c>
      <c r="AE208" s="787" t="s">
        <v>61</v>
      </c>
      <c r="AF208" t="s">
        <v>61</v>
      </c>
      <c r="AG208" s="52"/>
      <c r="AH208" s="52"/>
      <c r="AI208" s="52" t="s">
        <v>61</v>
      </c>
      <c r="AJ208" s="52" t="s">
        <v>61</v>
      </c>
      <c r="AL208"/>
      <c r="AM208"/>
    </row>
    <row r="209" spans="1:48">
      <c r="A209" t="s">
        <v>288</v>
      </c>
      <c r="B209" t="s">
        <v>141</v>
      </c>
      <c r="C209">
        <v>2021</v>
      </c>
      <c r="D209">
        <v>2020</v>
      </c>
      <c r="E209" s="442" t="s">
        <v>168</v>
      </c>
      <c r="F209" s="52" t="s">
        <v>61</v>
      </c>
      <c r="G209" s="442" t="s">
        <v>61</v>
      </c>
      <c r="H209" s="52" t="s">
        <v>61</v>
      </c>
      <c r="I209" s="442" t="s">
        <v>169</v>
      </c>
      <c r="J209" s="940" t="s">
        <v>61</v>
      </c>
      <c r="K209" s="940"/>
      <c r="L209" s="52" t="s">
        <v>61</v>
      </c>
      <c r="M209" s="52" t="s">
        <v>61</v>
      </c>
      <c r="N209" s="52" t="s">
        <v>61</v>
      </c>
      <c r="O209" s="442" t="s">
        <v>150</v>
      </c>
      <c r="P209" s="451" t="s">
        <v>61</v>
      </c>
      <c r="Q209" s="52" t="s">
        <v>61</v>
      </c>
      <c r="R209" s="103" t="s">
        <v>61</v>
      </c>
      <c r="S209" s="442" t="s">
        <v>61</v>
      </c>
      <c r="T209" s="451" t="s">
        <v>61</v>
      </c>
      <c r="U209" s="941" t="s">
        <v>61</v>
      </c>
      <c r="V209" s="52" t="s">
        <v>61</v>
      </c>
      <c r="W209" s="52" t="s">
        <v>61</v>
      </c>
      <c r="X209" s="52" t="s">
        <v>61</v>
      </c>
      <c r="Y209" s="52" t="s">
        <v>61</v>
      </c>
      <c r="Z209" s="77" t="s">
        <v>61</v>
      </c>
      <c r="AA209" s="787" t="s">
        <v>61</v>
      </c>
      <c r="AB209" s="77" t="s">
        <v>61</v>
      </c>
      <c r="AC209" s="787" t="s">
        <v>61</v>
      </c>
      <c r="AD209" s="77" t="s">
        <v>61</v>
      </c>
      <c r="AE209" s="787" t="s">
        <v>61</v>
      </c>
      <c r="AF209" t="s">
        <v>61</v>
      </c>
      <c r="AG209" s="52"/>
      <c r="AH209" s="52"/>
      <c r="AI209" s="52" t="s">
        <v>61</v>
      </c>
      <c r="AJ209" s="52" t="s">
        <v>61</v>
      </c>
      <c r="AL209"/>
      <c r="AM209"/>
    </row>
    <row r="210" spans="1:48">
      <c r="A210" t="s">
        <v>288</v>
      </c>
      <c r="B210" t="s">
        <v>141</v>
      </c>
      <c r="C210">
        <v>2022</v>
      </c>
      <c r="D210">
        <v>2021</v>
      </c>
      <c r="E210" s="442" t="s">
        <v>168</v>
      </c>
      <c r="F210" s="52" t="s">
        <v>61</v>
      </c>
      <c r="G210" s="442" t="s">
        <v>61</v>
      </c>
      <c r="H210" s="52" t="s">
        <v>61</v>
      </c>
      <c r="I210" s="442" t="s">
        <v>169</v>
      </c>
      <c r="J210" s="940" t="s">
        <v>61</v>
      </c>
      <c r="K210" s="940"/>
      <c r="L210" s="52" t="s">
        <v>61</v>
      </c>
      <c r="M210" s="52" t="s">
        <v>61</v>
      </c>
      <c r="N210" s="52" t="s">
        <v>61</v>
      </c>
      <c r="O210" s="442" t="s">
        <v>150</v>
      </c>
      <c r="P210" s="451" t="s">
        <v>61</v>
      </c>
      <c r="Q210" s="52" t="s">
        <v>61</v>
      </c>
      <c r="R210" s="103" t="s">
        <v>61</v>
      </c>
      <c r="S210" s="442" t="s">
        <v>61</v>
      </c>
      <c r="T210" s="451" t="s">
        <v>61</v>
      </c>
      <c r="U210" s="941" t="s">
        <v>61</v>
      </c>
      <c r="V210" s="52" t="s">
        <v>61</v>
      </c>
      <c r="W210" s="52" t="s">
        <v>61</v>
      </c>
      <c r="X210" s="52" t="s">
        <v>61</v>
      </c>
      <c r="Y210" s="52" t="s">
        <v>61</v>
      </c>
      <c r="Z210" s="77" t="s">
        <v>61</v>
      </c>
      <c r="AA210" s="787" t="s">
        <v>61</v>
      </c>
      <c r="AB210" s="77" t="s">
        <v>61</v>
      </c>
      <c r="AC210" s="787" t="s">
        <v>61</v>
      </c>
      <c r="AD210" s="77" t="s">
        <v>61</v>
      </c>
      <c r="AE210" s="787" t="s">
        <v>61</v>
      </c>
      <c r="AF210" t="s">
        <v>61</v>
      </c>
      <c r="AG210" s="52"/>
      <c r="AH210" s="52"/>
      <c r="AI210" s="52" t="s">
        <v>61</v>
      </c>
      <c r="AJ210" s="52" t="s">
        <v>61</v>
      </c>
      <c r="AL210"/>
      <c r="AM210"/>
    </row>
    <row r="211" spans="1:48" s="958" customFormat="1">
      <c r="A211" s="958" t="s">
        <v>288</v>
      </c>
      <c r="B211" s="958" t="s">
        <v>141</v>
      </c>
      <c r="C211" s="958">
        <v>2023</v>
      </c>
      <c r="D211" s="958">
        <v>2022</v>
      </c>
      <c r="E211" s="991" t="s">
        <v>168</v>
      </c>
      <c r="F211" s="957" t="s">
        <v>61</v>
      </c>
      <c r="G211" s="991" t="s">
        <v>61</v>
      </c>
      <c r="H211" s="957" t="s">
        <v>61</v>
      </c>
      <c r="I211" s="991" t="s">
        <v>169</v>
      </c>
      <c r="J211" s="998" t="s">
        <v>61</v>
      </c>
      <c r="K211" s="998"/>
      <c r="L211" s="957" t="s">
        <v>61</v>
      </c>
      <c r="M211" s="957" t="s">
        <v>61</v>
      </c>
      <c r="N211" s="957" t="s">
        <v>61</v>
      </c>
      <c r="O211" s="991" t="s">
        <v>150</v>
      </c>
      <c r="P211" s="999" t="s">
        <v>61</v>
      </c>
      <c r="Q211" s="957" t="s">
        <v>61</v>
      </c>
      <c r="R211" s="1000" t="s">
        <v>61</v>
      </c>
      <c r="S211" s="991" t="s">
        <v>61</v>
      </c>
      <c r="T211" s="999" t="s">
        <v>61</v>
      </c>
      <c r="U211" s="1001" t="s">
        <v>61</v>
      </c>
      <c r="V211" s="957" t="s">
        <v>61</v>
      </c>
      <c r="W211" s="957" t="s">
        <v>61</v>
      </c>
      <c r="X211" s="957" t="s">
        <v>61</v>
      </c>
      <c r="Y211" s="957" t="s">
        <v>61</v>
      </c>
      <c r="Z211" s="1020" t="s">
        <v>61</v>
      </c>
      <c r="AA211" s="1021" t="s">
        <v>61</v>
      </c>
      <c r="AB211" s="1020" t="s">
        <v>61</v>
      </c>
      <c r="AC211" s="1021" t="s">
        <v>61</v>
      </c>
      <c r="AD211" s="1020" t="s">
        <v>61</v>
      </c>
      <c r="AE211" s="1021" t="s">
        <v>61</v>
      </c>
      <c r="AF211" s="958" t="s">
        <v>61</v>
      </c>
      <c r="AG211" s="957"/>
      <c r="AH211" s="957"/>
      <c r="AI211" s="957" t="s">
        <v>61</v>
      </c>
      <c r="AJ211" s="957" t="s">
        <v>61</v>
      </c>
      <c r="AL211" s="957"/>
      <c r="AM211" s="957"/>
      <c r="AO211" s="981"/>
      <c r="AP211" s="981"/>
      <c r="AQ211" s="981"/>
      <c r="AR211" s="981"/>
      <c r="AT211" s="981"/>
      <c r="AV211" s="981"/>
    </row>
    <row r="212" spans="1:48">
      <c r="A212" s="52" t="s">
        <v>8</v>
      </c>
      <c r="B212" s="52" t="s">
        <v>102</v>
      </c>
      <c r="C212" s="902">
        <v>2017</v>
      </c>
      <c r="D212" s="52">
        <v>2016</v>
      </c>
      <c r="E212" s="442" t="s">
        <v>168</v>
      </c>
      <c r="F212" s="52" t="s">
        <v>61</v>
      </c>
      <c r="G212" s="442" t="s">
        <v>61</v>
      </c>
      <c r="H212" s="52" t="s">
        <v>61</v>
      </c>
      <c r="I212" s="442" t="s">
        <v>169</v>
      </c>
      <c r="J212" s="940" t="s">
        <v>61</v>
      </c>
      <c r="K212" s="940"/>
      <c r="L212" s="52" t="s">
        <v>61</v>
      </c>
      <c r="M212" s="52" t="s">
        <v>61</v>
      </c>
      <c r="N212" s="52" t="s">
        <v>61</v>
      </c>
      <c r="O212" s="442" t="s">
        <v>150</v>
      </c>
      <c r="P212" s="451" t="s">
        <v>61</v>
      </c>
      <c r="Q212" s="52" t="s">
        <v>61</v>
      </c>
      <c r="R212" s="103" t="s">
        <v>61</v>
      </c>
      <c r="S212" s="442" t="s">
        <v>61</v>
      </c>
      <c r="T212" s="451" t="s">
        <v>61</v>
      </c>
      <c r="U212" s="941" t="s">
        <v>61</v>
      </c>
      <c r="V212" s="52" t="s">
        <v>61</v>
      </c>
      <c r="W212" s="52" t="s">
        <v>61</v>
      </c>
      <c r="X212" s="52" t="s">
        <v>61</v>
      </c>
      <c r="Y212" s="52" t="s">
        <v>61</v>
      </c>
      <c r="Z212" s="77" t="s">
        <v>61</v>
      </c>
      <c r="AA212" s="787" t="s">
        <v>61</v>
      </c>
      <c r="AB212" s="77" t="s">
        <v>61</v>
      </c>
      <c r="AC212" s="787" t="s">
        <v>61</v>
      </c>
      <c r="AD212" s="77" t="s">
        <v>61</v>
      </c>
      <c r="AE212" s="787" t="s">
        <v>61</v>
      </c>
      <c r="AF212" t="s">
        <v>61</v>
      </c>
      <c r="AG212" s="52"/>
      <c r="AH212" s="52"/>
      <c r="AI212" s="52" t="s">
        <v>61</v>
      </c>
      <c r="AJ212" s="52" t="s">
        <v>61</v>
      </c>
      <c r="AL212" s="52" t="s">
        <v>289</v>
      </c>
      <c r="AM212" s="52"/>
    </row>
    <row r="213" spans="1:48">
      <c r="A213" s="52" t="s">
        <v>8</v>
      </c>
      <c r="B213" s="52" t="s">
        <v>102</v>
      </c>
      <c r="C213" s="52">
        <v>2018</v>
      </c>
      <c r="D213" s="52">
        <v>2017</v>
      </c>
      <c r="E213" s="442" t="s">
        <v>168</v>
      </c>
      <c r="F213" s="52" t="s">
        <v>61</v>
      </c>
      <c r="G213" s="442" t="s">
        <v>61</v>
      </c>
      <c r="H213" s="52" t="s">
        <v>61</v>
      </c>
      <c r="I213" s="442" t="s">
        <v>169</v>
      </c>
      <c r="J213" s="940" t="s">
        <v>61</v>
      </c>
      <c r="K213" s="940"/>
      <c r="L213" s="52" t="s">
        <v>61</v>
      </c>
      <c r="M213" s="52" t="s">
        <v>61</v>
      </c>
      <c r="N213" s="52" t="s">
        <v>61</v>
      </c>
      <c r="O213" s="442" t="s">
        <v>150</v>
      </c>
      <c r="P213" s="451" t="s">
        <v>61</v>
      </c>
      <c r="Q213" s="52" t="s">
        <v>61</v>
      </c>
      <c r="R213" s="103" t="s">
        <v>61</v>
      </c>
      <c r="S213" s="442" t="s">
        <v>61</v>
      </c>
      <c r="T213" s="451" t="s">
        <v>61</v>
      </c>
      <c r="U213" s="941" t="s">
        <v>61</v>
      </c>
      <c r="V213" s="52" t="s">
        <v>61</v>
      </c>
      <c r="W213" s="52" t="s">
        <v>61</v>
      </c>
      <c r="X213" s="52" t="s">
        <v>61</v>
      </c>
      <c r="Y213" s="52" t="s">
        <v>61</v>
      </c>
      <c r="Z213" s="77" t="s">
        <v>61</v>
      </c>
      <c r="AA213" s="787" t="s">
        <v>61</v>
      </c>
      <c r="AB213" s="77" t="s">
        <v>61</v>
      </c>
      <c r="AC213" s="787" t="s">
        <v>61</v>
      </c>
      <c r="AD213" s="77" t="s">
        <v>61</v>
      </c>
      <c r="AE213" s="787" t="s">
        <v>61</v>
      </c>
      <c r="AF213" t="s">
        <v>61</v>
      </c>
      <c r="AG213" s="52"/>
      <c r="AH213" s="52"/>
      <c r="AI213" s="52" t="s">
        <v>61</v>
      </c>
      <c r="AJ213" s="52" t="s">
        <v>61</v>
      </c>
      <c r="AL213" s="52" t="s">
        <v>289</v>
      </c>
      <c r="AM213" s="52"/>
    </row>
    <row r="214" spans="1:48">
      <c r="A214" s="52" t="s">
        <v>8</v>
      </c>
      <c r="B214" s="52" t="s">
        <v>102</v>
      </c>
      <c r="C214" s="52">
        <v>2019</v>
      </c>
      <c r="D214" s="52">
        <v>2018</v>
      </c>
      <c r="E214" s="442" t="s">
        <v>168</v>
      </c>
      <c r="F214" s="52" t="s">
        <v>61</v>
      </c>
      <c r="G214" s="442" t="s">
        <v>61</v>
      </c>
      <c r="H214" s="52" t="s">
        <v>61</v>
      </c>
      <c r="I214" s="442" t="s">
        <v>169</v>
      </c>
      <c r="J214" s="940" t="s">
        <v>61</v>
      </c>
      <c r="K214" s="940"/>
      <c r="L214" s="52" t="s">
        <v>61</v>
      </c>
      <c r="M214" s="52" t="s">
        <v>61</v>
      </c>
      <c r="N214" s="52" t="s">
        <v>61</v>
      </c>
      <c r="O214" s="442" t="s">
        <v>150</v>
      </c>
      <c r="P214" s="451" t="s">
        <v>61</v>
      </c>
      <c r="Q214" s="52" t="s">
        <v>61</v>
      </c>
      <c r="R214" s="103" t="s">
        <v>61</v>
      </c>
      <c r="S214" s="442" t="s">
        <v>61</v>
      </c>
      <c r="T214" s="451" t="s">
        <v>61</v>
      </c>
      <c r="U214" s="941" t="s">
        <v>61</v>
      </c>
      <c r="V214" s="52" t="s">
        <v>61</v>
      </c>
      <c r="W214" s="52" t="s">
        <v>61</v>
      </c>
      <c r="X214" s="52" t="s">
        <v>61</v>
      </c>
      <c r="Y214" s="52" t="s">
        <v>61</v>
      </c>
      <c r="Z214" s="77" t="s">
        <v>61</v>
      </c>
      <c r="AA214" s="787" t="s">
        <v>61</v>
      </c>
      <c r="AB214" s="77" t="s">
        <v>61</v>
      </c>
      <c r="AC214" s="787" t="s">
        <v>61</v>
      </c>
      <c r="AD214" s="77" t="s">
        <v>61</v>
      </c>
      <c r="AE214" s="787" t="s">
        <v>61</v>
      </c>
      <c r="AF214" t="s">
        <v>61</v>
      </c>
      <c r="AG214" s="52"/>
      <c r="AH214" s="52"/>
      <c r="AI214" s="52" t="s">
        <v>61</v>
      </c>
      <c r="AJ214" s="52" t="s">
        <v>61</v>
      </c>
      <c r="AL214" s="52" t="s">
        <v>289</v>
      </c>
      <c r="AM214" s="52"/>
    </row>
    <row r="215" spans="1:48">
      <c r="A215" s="52" t="s">
        <v>8</v>
      </c>
      <c r="B215" s="52" t="s">
        <v>102</v>
      </c>
      <c r="C215" s="52">
        <v>2020</v>
      </c>
      <c r="D215" s="52">
        <v>2019</v>
      </c>
      <c r="E215" s="442" t="s">
        <v>168</v>
      </c>
      <c r="F215" s="52" t="s">
        <v>61</v>
      </c>
      <c r="G215" s="442" t="s">
        <v>61</v>
      </c>
      <c r="H215" s="52" t="s">
        <v>61</v>
      </c>
      <c r="I215" s="442" t="s">
        <v>169</v>
      </c>
      <c r="J215" s="940" t="s">
        <v>61</v>
      </c>
      <c r="K215" s="940"/>
      <c r="L215" s="52" t="s">
        <v>61</v>
      </c>
      <c r="M215" s="52" t="s">
        <v>61</v>
      </c>
      <c r="N215" s="52" t="s">
        <v>61</v>
      </c>
      <c r="O215" s="442" t="s">
        <v>150</v>
      </c>
      <c r="P215" s="451" t="s">
        <v>61</v>
      </c>
      <c r="Q215" s="52" t="s">
        <v>61</v>
      </c>
      <c r="R215" s="103" t="s">
        <v>61</v>
      </c>
      <c r="S215" s="442" t="s">
        <v>61</v>
      </c>
      <c r="T215" s="451" t="s">
        <v>61</v>
      </c>
      <c r="U215" s="941" t="s">
        <v>61</v>
      </c>
      <c r="V215" s="52" t="s">
        <v>61</v>
      </c>
      <c r="W215" s="52" t="s">
        <v>61</v>
      </c>
      <c r="X215" s="52" t="s">
        <v>61</v>
      </c>
      <c r="Y215" s="52" t="s">
        <v>61</v>
      </c>
      <c r="Z215" s="77" t="s">
        <v>61</v>
      </c>
      <c r="AA215" s="787" t="s">
        <v>61</v>
      </c>
      <c r="AB215" s="77" t="s">
        <v>61</v>
      </c>
      <c r="AC215" s="787" t="s">
        <v>61</v>
      </c>
      <c r="AD215" s="77" t="s">
        <v>61</v>
      </c>
      <c r="AE215" s="787" t="s">
        <v>61</v>
      </c>
      <c r="AF215" t="s">
        <v>61</v>
      </c>
      <c r="AG215" s="52"/>
      <c r="AH215" s="52"/>
      <c r="AI215" s="52" t="s">
        <v>61</v>
      </c>
      <c r="AJ215" s="52" t="s">
        <v>61</v>
      </c>
      <c r="AL215" s="52" t="s">
        <v>289</v>
      </c>
      <c r="AM215" s="52"/>
    </row>
    <row r="216" spans="1:48">
      <c r="A216" s="52" t="s">
        <v>8</v>
      </c>
      <c r="B216" s="52" t="s">
        <v>102</v>
      </c>
      <c r="C216" s="52">
        <v>2021</v>
      </c>
      <c r="D216" s="52">
        <v>2020</v>
      </c>
      <c r="E216" s="442" t="s">
        <v>168</v>
      </c>
      <c r="F216" s="52" t="s">
        <v>61</v>
      </c>
      <c r="G216" s="442" t="s">
        <v>61</v>
      </c>
      <c r="H216" s="52" t="s">
        <v>61</v>
      </c>
      <c r="I216" s="442" t="s">
        <v>169</v>
      </c>
      <c r="J216" s="940" t="s">
        <v>61</v>
      </c>
      <c r="K216" s="940"/>
      <c r="L216" s="52" t="s">
        <v>61</v>
      </c>
      <c r="M216" s="52" t="s">
        <v>61</v>
      </c>
      <c r="N216" s="52" t="s">
        <v>61</v>
      </c>
      <c r="O216" s="442" t="s">
        <v>150</v>
      </c>
      <c r="P216" s="451" t="s">
        <v>61</v>
      </c>
      <c r="Q216" s="52" t="s">
        <v>61</v>
      </c>
      <c r="R216" s="103" t="s">
        <v>61</v>
      </c>
      <c r="S216" s="442" t="s">
        <v>61</v>
      </c>
      <c r="T216" s="451" t="s">
        <v>61</v>
      </c>
      <c r="U216" s="941" t="s">
        <v>61</v>
      </c>
      <c r="V216" s="52" t="s">
        <v>61</v>
      </c>
      <c r="W216" s="52" t="s">
        <v>61</v>
      </c>
      <c r="X216" s="52" t="s">
        <v>61</v>
      </c>
      <c r="Y216" s="52" t="s">
        <v>61</v>
      </c>
      <c r="Z216" s="77" t="s">
        <v>61</v>
      </c>
      <c r="AA216" s="787" t="s">
        <v>61</v>
      </c>
      <c r="AB216" s="77" t="s">
        <v>61</v>
      </c>
      <c r="AC216" s="787" t="s">
        <v>61</v>
      </c>
      <c r="AD216" s="77" t="s">
        <v>61</v>
      </c>
      <c r="AE216" s="787" t="s">
        <v>61</v>
      </c>
      <c r="AF216" t="s">
        <v>61</v>
      </c>
      <c r="AG216" s="52"/>
      <c r="AH216" s="52"/>
      <c r="AI216" s="52" t="s">
        <v>61</v>
      </c>
      <c r="AJ216" s="52" t="s">
        <v>61</v>
      </c>
      <c r="AL216" s="69" t="s">
        <v>289</v>
      </c>
      <c r="AM216" s="69"/>
    </row>
    <row r="217" spans="1:48">
      <c r="A217" s="52" t="s">
        <v>8</v>
      </c>
      <c r="B217" s="52" t="s">
        <v>102</v>
      </c>
      <c r="C217" s="52">
        <v>2022</v>
      </c>
      <c r="D217" s="52">
        <v>2021</v>
      </c>
      <c r="E217" s="442" t="s">
        <v>168</v>
      </c>
      <c r="F217" s="52" t="s">
        <v>61</v>
      </c>
      <c r="G217" s="442" t="s">
        <v>61</v>
      </c>
      <c r="H217" s="52" t="s">
        <v>61</v>
      </c>
      <c r="I217" s="442" t="s">
        <v>169</v>
      </c>
      <c r="J217" s="940" t="s">
        <v>61</v>
      </c>
      <c r="K217" s="940"/>
      <c r="L217" s="52" t="s">
        <v>61</v>
      </c>
      <c r="M217" s="52" t="s">
        <v>61</v>
      </c>
      <c r="N217" s="52" t="s">
        <v>61</v>
      </c>
      <c r="O217" s="442" t="s">
        <v>150</v>
      </c>
      <c r="P217" s="451" t="s">
        <v>61</v>
      </c>
      <c r="Q217" s="52" t="s">
        <v>61</v>
      </c>
      <c r="R217" s="103" t="s">
        <v>61</v>
      </c>
      <c r="S217" s="442" t="s">
        <v>61</v>
      </c>
      <c r="T217" s="451" t="s">
        <v>61</v>
      </c>
      <c r="U217" s="941" t="s">
        <v>61</v>
      </c>
      <c r="V217" s="52" t="s">
        <v>61</v>
      </c>
      <c r="W217" s="52" t="s">
        <v>61</v>
      </c>
      <c r="X217" s="52" t="s">
        <v>61</v>
      </c>
      <c r="Y217" s="52" t="s">
        <v>61</v>
      </c>
      <c r="Z217" s="77" t="s">
        <v>61</v>
      </c>
      <c r="AA217" s="787" t="s">
        <v>61</v>
      </c>
      <c r="AB217" s="77" t="s">
        <v>61</v>
      </c>
      <c r="AC217" s="787" t="s">
        <v>61</v>
      </c>
      <c r="AD217" s="77" t="s">
        <v>61</v>
      </c>
      <c r="AE217" s="787" t="s">
        <v>61</v>
      </c>
      <c r="AF217" t="s">
        <v>61</v>
      </c>
      <c r="AG217" s="52"/>
      <c r="AH217" s="52"/>
      <c r="AI217" s="52" t="s">
        <v>61</v>
      </c>
      <c r="AJ217" s="52" t="s">
        <v>61</v>
      </c>
      <c r="AL217" s="52" t="s">
        <v>289</v>
      </c>
      <c r="AM217" s="52"/>
    </row>
    <row r="218" spans="1:48" s="961" customFormat="1">
      <c r="A218" s="955" t="s">
        <v>8</v>
      </c>
      <c r="B218" s="955" t="s">
        <v>102</v>
      </c>
      <c r="C218" s="955">
        <v>2023</v>
      </c>
      <c r="D218" s="955">
        <v>2022</v>
      </c>
      <c r="E218" s="964" t="s">
        <v>142</v>
      </c>
      <c r="F218" s="1012" t="s">
        <v>168</v>
      </c>
      <c r="G218" s="964" t="s">
        <v>61</v>
      </c>
      <c r="H218" s="955" t="s">
        <v>174</v>
      </c>
      <c r="I218" s="964" t="s">
        <v>290</v>
      </c>
      <c r="J218" s="965" t="s">
        <v>61</v>
      </c>
      <c r="K218" s="965"/>
      <c r="L218" s="1016"/>
      <c r="M218" s="1016" t="s">
        <v>61</v>
      </c>
      <c r="N218" s="1016" t="s">
        <v>61</v>
      </c>
      <c r="O218" s="964" t="s">
        <v>150</v>
      </c>
      <c r="P218" s="1016" t="s">
        <v>61</v>
      </c>
      <c r="Q218" s="1016" t="s">
        <v>61</v>
      </c>
      <c r="R218" s="1016" t="s">
        <v>61</v>
      </c>
      <c r="S218" s="1014" t="s">
        <v>61</v>
      </c>
      <c r="T218" s="1016" t="s">
        <v>61</v>
      </c>
      <c r="U218" s="1093" t="s">
        <v>61</v>
      </c>
      <c r="V218" s="1016" t="s">
        <v>61</v>
      </c>
      <c r="W218" s="1016" t="s">
        <v>61</v>
      </c>
      <c r="X218" s="1016" t="s">
        <v>61</v>
      </c>
      <c r="Y218" s="1016" t="s">
        <v>61</v>
      </c>
      <c r="Z218" s="1094" t="s">
        <v>61</v>
      </c>
      <c r="AA218" s="1018" t="s">
        <v>61</v>
      </c>
      <c r="AB218" s="1094" t="s">
        <v>61</v>
      </c>
      <c r="AC218" s="1018" t="s">
        <v>61</v>
      </c>
      <c r="AD218" s="1094" t="s">
        <v>61</v>
      </c>
      <c r="AE218" s="1018" t="s">
        <v>61</v>
      </c>
      <c r="AF218" s="961" t="s">
        <v>61</v>
      </c>
      <c r="AG218" s="1016"/>
      <c r="AH218" s="1016"/>
      <c r="AI218" s="955" t="s">
        <v>61</v>
      </c>
      <c r="AJ218" s="1016" t="s">
        <v>61</v>
      </c>
      <c r="AL218" s="955" t="s">
        <v>289</v>
      </c>
      <c r="AM218" s="955"/>
      <c r="AO218" s="963"/>
      <c r="AP218" s="963"/>
      <c r="AQ218" s="963"/>
      <c r="AR218" s="963"/>
      <c r="AT218" s="963"/>
      <c r="AU218" s="961" t="e">
        <f>AB218-AB217</f>
        <v>#VALUE!</v>
      </c>
      <c r="AV218" s="963"/>
    </row>
    <row r="219" spans="1:48" s="958" customFormat="1">
      <c r="A219" s="955" t="s">
        <v>8</v>
      </c>
      <c r="B219" s="955" t="s">
        <v>102</v>
      </c>
      <c r="C219" s="955">
        <v>2023</v>
      </c>
      <c r="D219" s="955">
        <v>2023</v>
      </c>
      <c r="E219" s="964" t="s">
        <v>142</v>
      </c>
      <c r="F219" s="1012" t="s">
        <v>168</v>
      </c>
      <c r="G219" s="964" t="s">
        <v>61</v>
      </c>
      <c r="H219" s="955" t="s">
        <v>174</v>
      </c>
      <c r="I219" s="964" t="s">
        <v>290</v>
      </c>
      <c r="J219" s="965" t="s">
        <v>61</v>
      </c>
      <c r="K219" s="965"/>
      <c r="L219" s="1095" t="s">
        <v>61</v>
      </c>
      <c r="M219" s="1095" t="s">
        <v>61</v>
      </c>
      <c r="N219" s="1095" t="s">
        <v>61</v>
      </c>
      <c r="O219" s="964" t="s">
        <v>165</v>
      </c>
      <c r="P219" s="1096" t="s">
        <v>61</v>
      </c>
      <c r="Q219" s="1095" t="s">
        <v>61</v>
      </c>
      <c r="R219" s="1097" t="s">
        <v>61</v>
      </c>
      <c r="S219" s="1098" t="s">
        <v>61</v>
      </c>
      <c r="T219" s="1096" t="s">
        <v>61</v>
      </c>
      <c r="U219" s="1099" t="s">
        <v>61</v>
      </c>
      <c r="V219" s="1095" t="s">
        <v>61</v>
      </c>
      <c r="W219" s="1095" t="s">
        <v>61</v>
      </c>
      <c r="X219" s="1095" t="s">
        <v>61</v>
      </c>
      <c r="Y219" s="1095" t="s">
        <v>61</v>
      </c>
      <c r="Z219" s="1100" t="s">
        <v>61</v>
      </c>
      <c r="AA219" s="1101" t="s">
        <v>61</v>
      </c>
      <c r="AB219" s="1100" t="s">
        <v>61</v>
      </c>
      <c r="AC219" s="1101" t="s">
        <v>61</v>
      </c>
      <c r="AD219" s="1100" t="s">
        <v>61</v>
      </c>
      <c r="AE219" s="1101" t="s">
        <v>61</v>
      </c>
      <c r="AF219" s="961" t="s">
        <v>61</v>
      </c>
      <c r="AG219" s="1095"/>
      <c r="AH219" s="1095"/>
      <c r="AI219" s="955" t="s">
        <v>61</v>
      </c>
      <c r="AJ219" s="1095" t="s">
        <v>61</v>
      </c>
      <c r="AL219" s="955" t="s">
        <v>289</v>
      </c>
      <c r="AM219" s="955"/>
      <c r="AO219" s="963"/>
      <c r="AP219" s="963"/>
      <c r="AQ219" s="963"/>
      <c r="AR219" s="981"/>
      <c r="AT219" s="981"/>
      <c r="AV219" s="981"/>
    </row>
    <row r="220" spans="1:48" s="958" customFormat="1">
      <c r="A220" s="957" t="s">
        <v>8</v>
      </c>
      <c r="B220" s="957" t="s">
        <v>102</v>
      </c>
      <c r="C220" s="957" t="s">
        <v>702</v>
      </c>
      <c r="D220" s="957">
        <v>2023</v>
      </c>
      <c r="E220" s="991" t="s">
        <v>142</v>
      </c>
      <c r="F220" s="1102" t="s">
        <v>168</v>
      </c>
      <c r="H220" s="958" t="s">
        <v>174</v>
      </c>
      <c r="I220" s="958" t="s">
        <v>290</v>
      </c>
      <c r="J220" s="992" t="s">
        <v>61</v>
      </c>
      <c r="K220" s="992" t="s">
        <v>707</v>
      </c>
      <c r="L220" s="1102" t="s">
        <v>721</v>
      </c>
      <c r="O220" s="991" t="s">
        <v>150</v>
      </c>
      <c r="U220" s="1028"/>
      <c r="AG220" s="1103"/>
      <c r="AH220" s="1103"/>
      <c r="AI220" s="957"/>
      <c r="AJ220" s="1103"/>
      <c r="AL220" s="957"/>
      <c r="AM220" s="957"/>
      <c r="AO220" s="981"/>
      <c r="AP220" s="981"/>
      <c r="AQ220" s="981"/>
      <c r="AR220" s="981"/>
      <c r="AT220" s="981"/>
      <c r="AV220" s="981"/>
    </row>
    <row r="221" spans="1:48">
      <c r="A221" s="52" t="s">
        <v>24</v>
      </c>
      <c r="B221" s="52" t="s">
        <v>102</v>
      </c>
      <c r="C221" s="902">
        <v>2017</v>
      </c>
      <c r="D221" s="52">
        <v>2016</v>
      </c>
      <c r="E221" s="442" t="s">
        <v>168</v>
      </c>
      <c r="F221" s="52" t="s">
        <v>61</v>
      </c>
      <c r="G221" s="442" t="s">
        <v>61</v>
      </c>
      <c r="H221" s="52" t="s">
        <v>61</v>
      </c>
      <c r="I221" s="442" t="s">
        <v>169</v>
      </c>
      <c r="J221" s="940" t="s">
        <v>61</v>
      </c>
      <c r="K221" s="940"/>
      <c r="L221" s="52" t="s">
        <v>61</v>
      </c>
      <c r="M221" s="52" t="s">
        <v>61</v>
      </c>
      <c r="N221" s="52" t="s">
        <v>61</v>
      </c>
      <c r="O221" s="442" t="s">
        <v>150</v>
      </c>
      <c r="P221" s="451" t="s">
        <v>61</v>
      </c>
      <c r="Q221" s="52" t="s">
        <v>61</v>
      </c>
      <c r="R221" s="103" t="s">
        <v>61</v>
      </c>
      <c r="S221" s="442" t="s">
        <v>61</v>
      </c>
      <c r="T221" s="451" t="s">
        <v>61</v>
      </c>
      <c r="U221" s="948" t="s">
        <v>61</v>
      </c>
      <c r="V221" s="52" t="s">
        <v>61</v>
      </c>
      <c r="W221" s="52" t="s">
        <v>61</v>
      </c>
      <c r="X221" s="52" t="s">
        <v>61</v>
      </c>
      <c r="Y221" s="52" t="s">
        <v>61</v>
      </c>
      <c r="Z221" s="77" t="s">
        <v>61</v>
      </c>
      <c r="AA221" s="787" t="s">
        <v>61</v>
      </c>
      <c r="AB221" s="77" t="s">
        <v>61</v>
      </c>
      <c r="AC221" s="787" t="s">
        <v>61</v>
      </c>
      <c r="AD221" s="77" t="s">
        <v>61</v>
      </c>
      <c r="AE221" s="787" t="s">
        <v>61</v>
      </c>
      <c r="AF221" t="s">
        <v>61</v>
      </c>
      <c r="AG221" s="52"/>
      <c r="AH221" s="52"/>
      <c r="AI221" s="52" t="s">
        <v>61</v>
      </c>
      <c r="AJ221" s="52" t="s">
        <v>61</v>
      </c>
      <c r="AL221" s="52" t="s">
        <v>291</v>
      </c>
      <c r="AM221" s="52"/>
    </row>
    <row r="222" spans="1:48">
      <c r="A222" s="52" t="s">
        <v>24</v>
      </c>
      <c r="B222" s="52" t="s">
        <v>102</v>
      </c>
      <c r="C222" s="52">
        <v>2018</v>
      </c>
      <c r="D222" s="52">
        <v>2017</v>
      </c>
      <c r="E222" s="442" t="s">
        <v>168</v>
      </c>
      <c r="F222" s="52" t="s">
        <v>61</v>
      </c>
      <c r="G222" s="442" t="s">
        <v>61</v>
      </c>
      <c r="H222" s="52" t="s">
        <v>61</v>
      </c>
      <c r="I222" s="442" t="s">
        <v>169</v>
      </c>
      <c r="J222" s="940" t="s">
        <v>61</v>
      </c>
      <c r="K222" s="940"/>
      <c r="L222" s="52" t="s">
        <v>61</v>
      </c>
      <c r="M222" s="52" t="s">
        <v>61</v>
      </c>
      <c r="N222" s="52" t="s">
        <v>61</v>
      </c>
      <c r="O222" s="442" t="s">
        <v>150</v>
      </c>
      <c r="P222" s="451" t="s">
        <v>61</v>
      </c>
      <c r="Q222" s="52" t="s">
        <v>61</v>
      </c>
      <c r="R222" s="103" t="s">
        <v>61</v>
      </c>
      <c r="S222" s="442" t="s">
        <v>61</v>
      </c>
      <c r="T222" s="451" t="s">
        <v>61</v>
      </c>
      <c r="U222" s="948" t="s">
        <v>61</v>
      </c>
      <c r="V222" s="52" t="s">
        <v>61</v>
      </c>
      <c r="W222" s="52" t="s">
        <v>61</v>
      </c>
      <c r="X222" s="52" t="s">
        <v>61</v>
      </c>
      <c r="Y222" s="52" t="s">
        <v>61</v>
      </c>
      <c r="Z222" s="77" t="s">
        <v>61</v>
      </c>
      <c r="AA222" s="787" t="s">
        <v>61</v>
      </c>
      <c r="AB222" s="77" t="s">
        <v>61</v>
      </c>
      <c r="AC222" s="787" t="s">
        <v>61</v>
      </c>
      <c r="AD222" s="77" t="s">
        <v>61</v>
      </c>
      <c r="AE222" s="787" t="s">
        <v>61</v>
      </c>
      <c r="AF222" t="s">
        <v>61</v>
      </c>
      <c r="AG222" s="52"/>
      <c r="AH222" s="52"/>
      <c r="AI222" s="52" t="s">
        <v>61</v>
      </c>
      <c r="AJ222" s="52" t="s">
        <v>61</v>
      </c>
      <c r="AL222" s="52" t="s">
        <v>291</v>
      </c>
      <c r="AM222" s="52"/>
    </row>
    <row r="223" spans="1:48">
      <c r="A223" s="52" t="s">
        <v>24</v>
      </c>
      <c r="B223" s="52" t="s">
        <v>102</v>
      </c>
      <c r="C223" s="52">
        <v>2019</v>
      </c>
      <c r="D223" s="52">
        <v>2018</v>
      </c>
      <c r="E223" s="442" t="s">
        <v>142</v>
      </c>
      <c r="F223" s="52" t="s">
        <v>142</v>
      </c>
      <c r="G223" s="442" t="s">
        <v>61</v>
      </c>
      <c r="H223" s="52" t="s">
        <v>170</v>
      </c>
      <c r="I223" s="442" t="s">
        <v>292</v>
      </c>
      <c r="J223" s="940" t="s">
        <v>176</v>
      </c>
      <c r="K223" s="940"/>
      <c r="L223" s="52"/>
      <c r="M223" s="52"/>
      <c r="N223" s="52"/>
      <c r="O223" s="442" t="s">
        <v>150</v>
      </c>
      <c r="P223" s="73">
        <v>1114266</v>
      </c>
      <c r="Q223" s="60">
        <v>1114266</v>
      </c>
      <c r="R223" s="61">
        <v>1</v>
      </c>
      <c r="S223" s="442" t="s">
        <v>293</v>
      </c>
      <c r="T223" s="73">
        <v>300000</v>
      </c>
      <c r="U223" s="945">
        <v>0.26923553262865418</v>
      </c>
      <c r="V223" s="60">
        <v>514266</v>
      </c>
      <c r="W223" s="64">
        <v>0.46152893474269158</v>
      </c>
      <c r="X223" s="60">
        <v>300000</v>
      </c>
      <c r="Y223" s="64">
        <v>0.26923553262865418</v>
      </c>
      <c r="Z223" s="77" t="s">
        <v>61</v>
      </c>
      <c r="AA223" s="787" t="s">
        <v>61</v>
      </c>
      <c r="AB223" s="77" t="s">
        <v>61</v>
      </c>
      <c r="AC223" s="787" t="s">
        <v>61</v>
      </c>
      <c r="AD223" s="77" t="s">
        <v>61</v>
      </c>
      <c r="AE223" s="787" t="s">
        <v>61</v>
      </c>
      <c r="AF223" t="s">
        <v>161</v>
      </c>
      <c r="AG223" s="52"/>
      <c r="AH223" s="52"/>
      <c r="AI223" s="52" t="s">
        <v>61</v>
      </c>
      <c r="AJ223" s="64"/>
      <c r="AL223" s="52" t="s">
        <v>291</v>
      </c>
      <c r="AM223" s="52"/>
    </row>
    <row r="224" spans="1:48">
      <c r="A224" s="52" t="s">
        <v>24</v>
      </c>
      <c r="B224" s="52" t="s">
        <v>102</v>
      </c>
      <c r="C224" s="52">
        <v>2020</v>
      </c>
      <c r="D224" s="52">
        <v>2019</v>
      </c>
      <c r="E224" s="442" t="s">
        <v>142</v>
      </c>
      <c r="F224" s="52" t="s">
        <v>142</v>
      </c>
      <c r="G224" s="442" t="s">
        <v>61</v>
      </c>
      <c r="H224" s="52" t="s">
        <v>170</v>
      </c>
      <c r="I224" s="442" t="s">
        <v>171</v>
      </c>
      <c r="J224" s="940" t="s">
        <v>294</v>
      </c>
      <c r="K224" s="940"/>
      <c r="L224" s="52"/>
      <c r="M224" s="52"/>
      <c r="N224" s="52"/>
      <c r="O224" s="442" t="s">
        <v>150</v>
      </c>
      <c r="P224" s="73">
        <v>1630903</v>
      </c>
      <c r="Q224" s="60">
        <v>1630903</v>
      </c>
      <c r="R224" s="61">
        <v>1</v>
      </c>
      <c r="S224" s="442" t="s">
        <v>295</v>
      </c>
      <c r="T224" s="73">
        <v>890635</v>
      </c>
      <c r="U224" s="945">
        <v>0.55000000000000004</v>
      </c>
      <c r="V224" s="60">
        <v>67359</v>
      </c>
      <c r="W224" s="64">
        <v>4.130165926483672E-2</v>
      </c>
      <c r="X224" s="60">
        <v>672909</v>
      </c>
      <c r="Y224" s="64">
        <v>0.41259903256048952</v>
      </c>
      <c r="Z224" s="77" t="s">
        <v>61</v>
      </c>
      <c r="AA224" s="787" t="s">
        <v>61</v>
      </c>
      <c r="AB224" s="77" t="s">
        <v>61</v>
      </c>
      <c r="AC224" s="787" t="s">
        <v>61</v>
      </c>
      <c r="AD224" s="77" t="s">
        <v>61</v>
      </c>
      <c r="AE224" s="787" t="s">
        <v>61</v>
      </c>
      <c r="AF224" t="s">
        <v>161</v>
      </c>
      <c r="AG224" s="52"/>
      <c r="AH224" s="52"/>
      <c r="AI224" s="52" t="s">
        <v>61</v>
      </c>
      <c r="AJ224" s="64"/>
      <c r="AL224" s="52" t="s">
        <v>291</v>
      </c>
      <c r="AM224" s="52"/>
    </row>
    <row r="225" spans="1:48">
      <c r="A225" s="52" t="s">
        <v>24</v>
      </c>
      <c r="B225" s="52" t="s">
        <v>102</v>
      </c>
      <c r="C225" s="52">
        <v>2021</v>
      </c>
      <c r="D225" s="52">
        <v>2020</v>
      </c>
      <c r="E225" s="442" t="s">
        <v>142</v>
      </c>
      <c r="F225" s="104" t="s">
        <v>168</v>
      </c>
      <c r="G225" s="442" t="s">
        <v>61</v>
      </c>
      <c r="H225" s="52" t="s">
        <v>170</v>
      </c>
      <c r="I225" s="442" t="s">
        <v>296</v>
      </c>
      <c r="J225" s="940" t="s">
        <v>61</v>
      </c>
      <c r="K225" s="940"/>
      <c r="L225" s="81" t="s">
        <v>172</v>
      </c>
      <c r="M225" s="81" t="s">
        <v>61</v>
      </c>
      <c r="N225" s="81" t="s">
        <v>61</v>
      </c>
      <c r="O225" s="442" t="s">
        <v>150</v>
      </c>
      <c r="P225" s="81" t="s">
        <v>61</v>
      </c>
      <c r="Q225" s="81" t="s">
        <v>61</v>
      </c>
      <c r="R225" s="81" t="s">
        <v>61</v>
      </c>
      <c r="S225" s="905" t="s">
        <v>61</v>
      </c>
      <c r="T225" s="81" t="s">
        <v>61</v>
      </c>
      <c r="U225" s="942" t="s">
        <v>61</v>
      </c>
      <c r="V225" s="235" t="s">
        <v>61</v>
      </c>
      <c r="W225" s="235" t="s">
        <v>61</v>
      </c>
      <c r="X225" s="235" t="s">
        <v>61</v>
      </c>
      <c r="Y225" s="235" t="s">
        <v>61</v>
      </c>
      <c r="Z225" s="784" t="s">
        <v>61</v>
      </c>
      <c r="AA225" s="785" t="s">
        <v>61</v>
      </c>
      <c r="AB225" s="784" t="s">
        <v>61</v>
      </c>
      <c r="AC225" s="785" t="s">
        <v>61</v>
      </c>
      <c r="AD225" s="784" t="s">
        <v>61</v>
      </c>
      <c r="AE225" s="906" t="s">
        <v>61</v>
      </c>
      <c r="AF225" t="s">
        <v>61</v>
      </c>
      <c r="AG225" s="81"/>
      <c r="AH225" s="81"/>
      <c r="AI225" s="52" t="s">
        <v>61</v>
      </c>
      <c r="AJ225" s="81" t="s">
        <v>61</v>
      </c>
      <c r="AL225" s="52" t="s">
        <v>291</v>
      </c>
      <c r="AM225" s="52"/>
    </row>
    <row r="226" spans="1:48">
      <c r="A226" s="52" t="s">
        <v>24</v>
      </c>
      <c r="B226" s="52" t="s">
        <v>102</v>
      </c>
      <c r="C226" s="52">
        <v>2022</v>
      </c>
      <c r="D226" s="52">
        <v>2021</v>
      </c>
      <c r="E226" s="442" t="s">
        <v>142</v>
      </c>
      <c r="F226" s="104" t="s">
        <v>168</v>
      </c>
      <c r="G226" s="442" t="s">
        <v>61</v>
      </c>
      <c r="H226" s="52" t="s">
        <v>170</v>
      </c>
      <c r="I226" s="442" t="s">
        <v>297</v>
      </c>
      <c r="J226" s="940" t="s">
        <v>61</v>
      </c>
      <c r="K226" s="940"/>
      <c r="L226" s="81"/>
      <c r="M226" s="81" t="s">
        <v>61</v>
      </c>
      <c r="N226" s="81" t="s">
        <v>61</v>
      </c>
      <c r="O226" s="442" t="s">
        <v>150</v>
      </c>
      <c r="P226" s="81" t="s">
        <v>61</v>
      </c>
      <c r="Q226" s="81" t="s">
        <v>61</v>
      </c>
      <c r="R226" s="81" t="s">
        <v>61</v>
      </c>
      <c r="S226" s="905" t="s">
        <v>61</v>
      </c>
      <c r="T226" s="81" t="s">
        <v>61</v>
      </c>
      <c r="U226" s="942" t="s">
        <v>61</v>
      </c>
      <c r="V226" s="235" t="s">
        <v>61</v>
      </c>
      <c r="W226" s="235" t="s">
        <v>61</v>
      </c>
      <c r="X226" s="235" t="s">
        <v>61</v>
      </c>
      <c r="Y226" s="235" t="s">
        <v>61</v>
      </c>
      <c r="Z226" s="784" t="s">
        <v>61</v>
      </c>
      <c r="AA226" s="785" t="s">
        <v>61</v>
      </c>
      <c r="AB226" s="784" t="s">
        <v>61</v>
      </c>
      <c r="AC226" s="785" t="s">
        <v>61</v>
      </c>
      <c r="AD226" s="784" t="s">
        <v>61</v>
      </c>
      <c r="AE226" s="906" t="s">
        <v>61</v>
      </c>
      <c r="AF226" t="s">
        <v>61</v>
      </c>
      <c r="AG226" s="81"/>
      <c r="AH226" s="81"/>
      <c r="AI226" s="52" t="s">
        <v>61</v>
      </c>
      <c r="AJ226" s="81" t="s">
        <v>61</v>
      </c>
      <c r="AL226" s="52" t="s">
        <v>291</v>
      </c>
      <c r="AM226" s="52"/>
    </row>
    <row r="227" spans="1:48" s="961" customFormat="1">
      <c r="A227" s="955" t="s">
        <v>24</v>
      </c>
      <c r="B227" s="955" t="s">
        <v>102</v>
      </c>
      <c r="C227" s="955">
        <v>2023</v>
      </c>
      <c r="D227" s="955">
        <v>2022</v>
      </c>
      <c r="E227" s="964" t="s">
        <v>142</v>
      </c>
      <c r="F227" s="955" t="s">
        <v>142</v>
      </c>
      <c r="G227" s="964" t="s">
        <v>142</v>
      </c>
      <c r="H227" s="955" t="s">
        <v>174</v>
      </c>
      <c r="I227" s="964" t="s">
        <v>290</v>
      </c>
      <c r="J227" s="965" t="s">
        <v>294</v>
      </c>
      <c r="K227" s="965"/>
      <c r="L227" s="1104" t="s">
        <v>177</v>
      </c>
      <c r="M227" s="974"/>
      <c r="N227" s="967">
        <v>44866</v>
      </c>
      <c r="O227" s="964" t="s">
        <v>150</v>
      </c>
      <c r="P227" s="975">
        <f>2477588+1870560+211000</f>
        <v>4559148</v>
      </c>
      <c r="Q227" s="975">
        <f>P227</f>
        <v>4559148</v>
      </c>
      <c r="R227" s="969">
        <v>1</v>
      </c>
      <c r="S227" s="964" t="s">
        <v>262</v>
      </c>
      <c r="T227" s="968">
        <v>2880000</v>
      </c>
      <c r="U227" s="978">
        <v>0.62</v>
      </c>
      <c r="V227" s="1105" t="s">
        <v>178</v>
      </c>
      <c r="X227" s="968">
        <f>Q227-T227</f>
        <v>1679148</v>
      </c>
      <c r="Y227" s="1034">
        <f>X227/Q227</f>
        <v>0.36830302503888884</v>
      </c>
      <c r="Z227" s="1106" t="s">
        <v>61</v>
      </c>
      <c r="AA227" s="979" t="s">
        <v>61</v>
      </c>
      <c r="AB227" s="1106" t="s">
        <v>61</v>
      </c>
      <c r="AC227" s="979" t="s">
        <v>61</v>
      </c>
      <c r="AD227" s="1106" t="s">
        <v>61</v>
      </c>
      <c r="AE227" s="1107" t="s">
        <v>61</v>
      </c>
      <c r="AF227" s="961" t="s">
        <v>161</v>
      </c>
      <c r="AG227" s="955"/>
      <c r="AH227" s="955"/>
      <c r="AI227" s="955" t="s">
        <v>149</v>
      </c>
      <c r="AL227" s="955" t="s">
        <v>298</v>
      </c>
      <c r="AM227" s="955"/>
      <c r="AO227" s="963"/>
      <c r="AP227" s="963"/>
      <c r="AQ227" s="963"/>
      <c r="AR227" s="963"/>
      <c r="AT227" s="963"/>
      <c r="AU227" s="961" t="e">
        <f>AB227-AB224</f>
        <v>#VALUE!</v>
      </c>
      <c r="AV227" s="963"/>
    </row>
    <row r="228" spans="1:48" s="958" customFormat="1">
      <c r="A228" s="955" t="s">
        <v>24</v>
      </c>
      <c r="B228" s="955" t="s">
        <v>102</v>
      </c>
      <c r="C228" s="955">
        <v>2023</v>
      </c>
      <c r="D228" s="955">
        <v>2023</v>
      </c>
      <c r="E228" s="964" t="s">
        <v>142</v>
      </c>
      <c r="F228" s="1012" t="s">
        <v>168</v>
      </c>
      <c r="G228" s="964" t="s">
        <v>61</v>
      </c>
      <c r="H228" s="955" t="s">
        <v>170</v>
      </c>
      <c r="I228" s="964" t="s">
        <v>290</v>
      </c>
      <c r="J228" s="965" t="s">
        <v>61</v>
      </c>
      <c r="K228" s="965"/>
      <c r="L228" s="1013"/>
      <c r="M228" s="1013" t="s">
        <v>61</v>
      </c>
      <c r="N228" s="1013" t="s">
        <v>61</v>
      </c>
      <c r="O228" s="964" t="s">
        <v>165</v>
      </c>
      <c r="P228" s="1013" t="s">
        <v>61</v>
      </c>
      <c r="Q228" s="1013" t="s">
        <v>61</v>
      </c>
      <c r="R228" s="1013" t="s">
        <v>61</v>
      </c>
      <c r="S228" s="1014" t="s">
        <v>61</v>
      </c>
      <c r="T228" s="1013" t="s">
        <v>61</v>
      </c>
      <c r="U228" s="1015" t="s">
        <v>61</v>
      </c>
      <c r="V228" s="1016" t="s">
        <v>61</v>
      </c>
      <c r="W228" s="1016" t="s">
        <v>61</v>
      </c>
      <c r="X228" s="1016" t="s">
        <v>61</v>
      </c>
      <c r="Y228" s="1016" t="s">
        <v>61</v>
      </c>
      <c r="Z228" s="1017" t="s">
        <v>61</v>
      </c>
      <c r="AA228" s="1018" t="s">
        <v>61</v>
      </c>
      <c r="AB228" s="1017" t="s">
        <v>61</v>
      </c>
      <c r="AC228" s="1018" t="s">
        <v>61</v>
      </c>
      <c r="AD228" s="1017" t="s">
        <v>61</v>
      </c>
      <c r="AE228" s="1019" t="s">
        <v>61</v>
      </c>
      <c r="AF228" s="961" t="s">
        <v>61</v>
      </c>
      <c r="AG228" s="1013"/>
      <c r="AH228" s="1013"/>
      <c r="AI228" s="955" t="s">
        <v>61</v>
      </c>
      <c r="AJ228" s="1013" t="s">
        <v>61</v>
      </c>
      <c r="AL228" s="955" t="s">
        <v>291</v>
      </c>
      <c r="AM228" s="955"/>
      <c r="AO228" s="963"/>
      <c r="AP228" s="963"/>
      <c r="AQ228" s="963"/>
      <c r="AR228" s="981"/>
      <c r="AT228" s="981"/>
      <c r="AV228" s="981"/>
    </row>
    <row r="229" spans="1:48" s="958" customFormat="1">
      <c r="A229" s="957" t="s">
        <v>24</v>
      </c>
      <c r="B229" s="957" t="s">
        <v>102</v>
      </c>
      <c r="C229" s="957" t="s">
        <v>702</v>
      </c>
      <c r="D229" s="957">
        <v>2023</v>
      </c>
      <c r="E229" s="991" t="s">
        <v>142</v>
      </c>
      <c r="F229" s="957" t="s">
        <v>168</v>
      </c>
      <c r="G229" s="957" t="s">
        <v>61</v>
      </c>
      <c r="H229" s="957" t="s">
        <v>170</v>
      </c>
      <c r="I229" s="991" t="s">
        <v>290</v>
      </c>
      <c r="J229" s="998" t="s">
        <v>61</v>
      </c>
      <c r="K229" s="998" t="s">
        <v>707</v>
      </c>
      <c r="L229" s="957" t="s">
        <v>708</v>
      </c>
      <c r="M229" s="957" t="s">
        <v>61</v>
      </c>
      <c r="N229" s="957" t="s">
        <v>61</v>
      </c>
      <c r="O229" s="991" t="s">
        <v>150</v>
      </c>
      <c r="P229" s="957" t="s">
        <v>61</v>
      </c>
      <c r="Q229" s="957" t="s">
        <v>61</v>
      </c>
      <c r="R229" s="957" t="s">
        <v>61</v>
      </c>
      <c r="S229" s="957" t="s">
        <v>61</v>
      </c>
      <c r="T229" s="957" t="s">
        <v>61</v>
      </c>
      <c r="U229" s="1001" t="s">
        <v>61</v>
      </c>
      <c r="V229" s="957" t="s">
        <v>61</v>
      </c>
      <c r="W229" s="957" t="s">
        <v>61</v>
      </c>
      <c r="X229" s="957" t="s">
        <v>61</v>
      </c>
      <c r="Y229" s="957" t="s">
        <v>61</v>
      </c>
      <c r="Z229" s="957" t="s">
        <v>61</v>
      </c>
      <c r="AA229" s="957" t="s">
        <v>61</v>
      </c>
      <c r="AB229" s="957" t="s">
        <v>61</v>
      </c>
      <c r="AC229" s="957" t="s">
        <v>61</v>
      </c>
      <c r="AD229" s="957" t="s">
        <v>61</v>
      </c>
      <c r="AE229" s="957" t="s">
        <v>61</v>
      </c>
      <c r="AF229" s="957" t="s">
        <v>61</v>
      </c>
      <c r="AG229" s="1029"/>
      <c r="AH229" s="1029"/>
      <c r="AI229" s="957"/>
      <c r="AJ229" s="1029"/>
      <c r="AL229" s="957"/>
      <c r="AM229" s="957"/>
      <c r="AO229" s="981"/>
      <c r="AP229" s="981"/>
      <c r="AQ229" s="981"/>
      <c r="AR229" s="981"/>
      <c r="AT229" s="981"/>
      <c r="AV229" s="981"/>
    </row>
    <row r="230" spans="1:48">
      <c r="A230" t="s">
        <v>299</v>
      </c>
      <c r="B230" t="s">
        <v>180</v>
      </c>
      <c r="C230" s="902">
        <v>2017</v>
      </c>
      <c r="D230" s="52">
        <v>2016</v>
      </c>
      <c r="E230" s="442" t="s">
        <v>168</v>
      </c>
      <c r="F230" s="52" t="s">
        <v>61</v>
      </c>
      <c r="G230" s="442" t="s">
        <v>61</v>
      </c>
      <c r="H230" s="52" t="s">
        <v>61</v>
      </c>
      <c r="I230" s="442" t="s">
        <v>169</v>
      </c>
      <c r="J230" s="940" t="s">
        <v>61</v>
      </c>
      <c r="K230" s="940"/>
      <c r="L230" s="52" t="s">
        <v>61</v>
      </c>
      <c r="M230" s="52" t="s">
        <v>61</v>
      </c>
      <c r="N230" s="52" t="s">
        <v>61</v>
      </c>
      <c r="O230" s="442" t="s">
        <v>150</v>
      </c>
      <c r="P230" s="451" t="s">
        <v>61</v>
      </c>
      <c r="Q230" s="52" t="s">
        <v>61</v>
      </c>
      <c r="R230" s="103" t="s">
        <v>61</v>
      </c>
      <c r="S230" s="442" t="s">
        <v>61</v>
      </c>
      <c r="T230" s="451" t="s">
        <v>61</v>
      </c>
      <c r="U230" s="941" t="s">
        <v>61</v>
      </c>
      <c r="V230" s="52" t="s">
        <v>61</v>
      </c>
      <c r="W230" s="52" t="s">
        <v>61</v>
      </c>
      <c r="X230" s="52" t="s">
        <v>61</v>
      </c>
      <c r="Y230" s="52" t="s">
        <v>61</v>
      </c>
      <c r="Z230" s="77" t="s">
        <v>61</v>
      </c>
      <c r="AA230" s="787" t="s">
        <v>61</v>
      </c>
      <c r="AB230" s="77" t="s">
        <v>61</v>
      </c>
      <c r="AC230" s="787" t="s">
        <v>61</v>
      </c>
      <c r="AD230" s="77" t="s">
        <v>61</v>
      </c>
      <c r="AE230" s="787" t="s">
        <v>61</v>
      </c>
      <c r="AF230" t="s">
        <v>61</v>
      </c>
      <c r="AG230" s="52"/>
      <c r="AH230" s="52"/>
      <c r="AI230" s="52" t="s">
        <v>61</v>
      </c>
      <c r="AJ230" s="52" t="s">
        <v>61</v>
      </c>
      <c r="AL230"/>
      <c r="AM230"/>
    </row>
    <row r="231" spans="1:48">
      <c r="A231" t="s">
        <v>299</v>
      </c>
      <c r="B231" t="s">
        <v>180</v>
      </c>
      <c r="C231" s="52">
        <v>2018</v>
      </c>
      <c r="D231" s="52">
        <v>2017</v>
      </c>
      <c r="E231" s="442" t="s">
        <v>168</v>
      </c>
      <c r="F231" s="52" t="s">
        <v>61</v>
      </c>
      <c r="G231" s="442" t="s">
        <v>61</v>
      </c>
      <c r="H231" s="52" t="s">
        <v>61</v>
      </c>
      <c r="I231" s="442" t="s">
        <v>169</v>
      </c>
      <c r="J231" s="940" t="s">
        <v>61</v>
      </c>
      <c r="K231" s="940"/>
      <c r="L231" s="52" t="s">
        <v>61</v>
      </c>
      <c r="M231" s="52" t="s">
        <v>61</v>
      </c>
      <c r="N231" s="52" t="s">
        <v>61</v>
      </c>
      <c r="O231" s="442" t="s">
        <v>150</v>
      </c>
      <c r="P231" s="451" t="s">
        <v>61</v>
      </c>
      <c r="Q231" s="52" t="s">
        <v>61</v>
      </c>
      <c r="R231" s="103" t="s">
        <v>61</v>
      </c>
      <c r="S231" s="442" t="s">
        <v>61</v>
      </c>
      <c r="T231" s="451" t="s">
        <v>61</v>
      </c>
      <c r="U231" s="941" t="s">
        <v>61</v>
      </c>
      <c r="V231" s="52" t="s">
        <v>61</v>
      </c>
      <c r="W231" s="52" t="s">
        <v>61</v>
      </c>
      <c r="X231" s="52" t="s">
        <v>61</v>
      </c>
      <c r="Y231" s="52" t="s">
        <v>61</v>
      </c>
      <c r="Z231" s="77" t="s">
        <v>61</v>
      </c>
      <c r="AA231" s="787" t="s">
        <v>61</v>
      </c>
      <c r="AB231" s="77" t="s">
        <v>61</v>
      </c>
      <c r="AC231" s="787" t="s">
        <v>61</v>
      </c>
      <c r="AD231" s="77" t="s">
        <v>61</v>
      </c>
      <c r="AE231" s="787" t="s">
        <v>61</v>
      </c>
      <c r="AF231" t="s">
        <v>61</v>
      </c>
      <c r="AG231" s="52"/>
      <c r="AH231" s="52"/>
      <c r="AI231" s="52" t="s">
        <v>61</v>
      </c>
      <c r="AJ231" s="52" t="s">
        <v>61</v>
      </c>
      <c r="AL231"/>
      <c r="AM231"/>
    </row>
    <row r="232" spans="1:48">
      <c r="A232" t="s">
        <v>299</v>
      </c>
      <c r="B232" t="s">
        <v>180</v>
      </c>
      <c r="C232" s="52">
        <v>2019</v>
      </c>
      <c r="D232" s="52">
        <v>2018</v>
      </c>
      <c r="E232" s="442" t="s">
        <v>168</v>
      </c>
      <c r="F232" s="52" t="s">
        <v>61</v>
      </c>
      <c r="G232" s="442" t="s">
        <v>61</v>
      </c>
      <c r="H232" s="52" t="s">
        <v>61</v>
      </c>
      <c r="I232" s="442" t="s">
        <v>169</v>
      </c>
      <c r="J232" s="940" t="s">
        <v>61</v>
      </c>
      <c r="K232" s="940"/>
      <c r="L232" s="52" t="s">
        <v>61</v>
      </c>
      <c r="M232" s="52" t="s">
        <v>61</v>
      </c>
      <c r="N232" s="52" t="s">
        <v>61</v>
      </c>
      <c r="O232" s="442" t="s">
        <v>150</v>
      </c>
      <c r="P232" s="451" t="s">
        <v>61</v>
      </c>
      <c r="Q232" s="52" t="s">
        <v>61</v>
      </c>
      <c r="R232" s="103" t="s">
        <v>61</v>
      </c>
      <c r="S232" s="442" t="s">
        <v>61</v>
      </c>
      <c r="T232" s="451" t="s">
        <v>61</v>
      </c>
      <c r="U232" s="941" t="s">
        <v>61</v>
      </c>
      <c r="V232" s="52" t="s">
        <v>61</v>
      </c>
      <c r="W232" s="52" t="s">
        <v>61</v>
      </c>
      <c r="X232" s="52" t="s">
        <v>61</v>
      </c>
      <c r="Y232" s="52" t="s">
        <v>61</v>
      </c>
      <c r="Z232" s="77" t="s">
        <v>61</v>
      </c>
      <c r="AA232" s="787" t="s">
        <v>61</v>
      </c>
      <c r="AB232" s="77" t="s">
        <v>61</v>
      </c>
      <c r="AC232" s="787" t="s">
        <v>61</v>
      </c>
      <c r="AD232" s="77" t="s">
        <v>61</v>
      </c>
      <c r="AE232" s="787" t="s">
        <v>61</v>
      </c>
      <c r="AF232" t="s">
        <v>61</v>
      </c>
      <c r="AG232" s="52"/>
      <c r="AH232" s="52"/>
      <c r="AI232" s="52" t="s">
        <v>61</v>
      </c>
      <c r="AJ232" s="52" t="s">
        <v>61</v>
      </c>
      <c r="AL232"/>
      <c r="AM232"/>
    </row>
    <row r="233" spans="1:48">
      <c r="A233" s="52" t="s">
        <v>299</v>
      </c>
      <c r="B233" s="52" t="s">
        <v>180</v>
      </c>
      <c r="C233" s="52">
        <v>2020</v>
      </c>
      <c r="D233" s="52">
        <v>2019</v>
      </c>
      <c r="E233" s="442" t="s">
        <v>142</v>
      </c>
      <c r="F233" s="104" t="s">
        <v>168</v>
      </c>
      <c r="G233" s="442" t="s">
        <v>61</v>
      </c>
      <c r="H233" s="52" t="s">
        <v>174</v>
      </c>
      <c r="I233" s="442" t="s">
        <v>231</v>
      </c>
      <c r="J233" s="940" t="s">
        <v>61</v>
      </c>
      <c r="K233" s="940"/>
      <c r="L233" s="81" t="s">
        <v>172</v>
      </c>
      <c r="M233" s="81" t="s">
        <v>61</v>
      </c>
      <c r="N233" s="81" t="s">
        <v>61</v>
      </c>
      <c r="O233" s="442" t="s">
        <v>150</v>
      </c>
      <c r="P233" s="81" t="s">
        <v>61</v>
      </c>
      <c r="Q233" s="81" t="s">
        <v>61</v>
      </c>
      <c r="R233" s="81" t="s">
        <v>61</v>
      </c>
      <c r="S233" s="905" t="s">
        <v>61</v>
      </c>
      <c r="T233" s="81" t="s">
        <v>61</v>
      </c>
      <c r="U233" s="942" t="s">
        <v>61</v>
      </c>
      <c r="V233" s="235" t="s">
        <v>61</v>
      </c>
      <c r="W233" s="235" t="s">
        <v>61</v>
      </c>
      <c r="X233" s="235" t="s">
        <v>61</v>
      </c>
      <c r="Y233" s="235" t="s">
        <v>61</v>
      </c>
      <c r="Z233" s="784" t="s">
        <v>61</v>
      </c>
      <c r="AA233" s="785" t="s">
        <v>61</v>
      </c>
      <c r="AB233" s="784" t="s">
        <v>61</v>
      </c>
      <c r="AC233" s="785" t="s">
        <v>61</v>
      </c>
      <c r="AD233" s="784" t="s">
        <v>61</v>
      </c>
      <c r="AE233" s="906" t="s">
        <v>61</v>
      </c>
      <c r="AF233" t="s">
        <v>61</v>
      </c>
      <c r="AG233" s="81"/>
      <c r="AH233" s="81"/>
      <c r="AI233" s="52" t="s">
        <v>61</v>
      </c>
      <c r="AJ233" s="81" t="s">
        <v>61</v>
      </c>
      <c r="AL233" s="52"/>
      <c r="AM233" s="52"/>
    </row>
    <row r="234" spans="1:48">
      <c r="A234" t="s">
        <v>299</v>
      </c>
      <c r="B234" t="s">
        <v>180</v>
      </c>
      <c r="C234" s="52">
        <v>2021</v>
      </c>
      <c r="D234" s="52">
        <v>2020</v>
      </c>
      <c r="E234" s="442" t="s">
        <v>168</v>
      </c>
      <c r="F234" s="52" t="s">
        <v>61</v>
      </c>
      <c r="G234" s="442" t="s">
        <v>61</v>
      </c>
      <c r="H234" s="52" t="s">
        <v>61</v>
      </c>
      <c r="I234" s="442" t="s">
        <v>169</v>
      </c>
      <c r="J234" s="940" t="s">
        <v>61</v>
      </c>
      <c r="K234" s="940"/>
      <c r="L234" s="52" t="s">
        <v>61</v>
      </c>
      <c r="M234" s="52" t="s">
        <v>61</v>
      </c>
      <c r="N234" s="52" t="s">
        <v>61</v>
      </c>
      <c r="O234" s="442" t="s">
        <v>150</v>
      </c>
      <c r="P234" s="451" t="s">
        <v>61</v>
      </c>
      <c r="Q234" s="52" t="s">
        <v>61</v>
      </c>
      <c r="R234" s="103" t="s">
        <v>61</v>
      </c>
      <c r="S234" s="442" t="s">
        <v>61</v>
      </c>
      <c r="T234" s="451" t="s">
        <v>61</v>
      </c>
      <c r="U234" s="941" t="s">
        <v>61</v>
      </c>
      <c r="V234" s="52" t="s">
        <v>61</v>
      </c>
      <c r="W234" s="52" t="s">
        <v>61</v>
      </c>
      <c r="X234" s="52" t="s">
        <v>61</v>
      </c>
      <c r="Y234" s="52" t="s">
        <v>61</v>
      </c>
      <c r="Z234" s="77" t="s">
        <v>61</v>
      </c>
      <c r="AA234" s="787" t="s">
        <v>61</v>
      </c>
      <c r="AB234" s="77" t="s">
        <v>61</v>
      </c>
      <c r="AC234" s="787" t="s">
        <v>61</v>
      </c>
      <c r="AD234" s="77" t="s">
        <v>61</v>
      </c>
      <c r="AE234" s="787" t="s">
        <v>61</v>
      </c>
      <c r="AF234" t="s">
        <v>61</v>
      </c>
      <c r="AG234" s="52"/>
      <c r="AH234" s="52"/>
      <c r="AI234" s="52" t="s">
        <v>61</v>
      </c>
      <c r="AJ234" s="52" t="s">
        <v>61</v>
      </c>
      <c r="AL234"/>
      <c r="AM234"/>
    </row>
    <row r="235" spans="1:48">
      <c r="A235" t="s">
        <v>299</v>
      </c>
      <c r="B235" t="s">
        <v>180</v>
      </c>
      <c r="C235" s="52">
        <v>2022</v>
      </c>
      <c r="D235" s="52">
        <v>2021</v>
      </c>
      <c r="E235" s="442" t="s">
        <v>168</v>
      </c>
      <c r="F235" s="52" t="s">
        <v>61</v>
      </c>
      <c r="G235" s="442" t="s">
        <v>61</v>
      </c>
      <c r="H235" s="52" t="s">
        <v>61</v>
      </c>
      <c r="I235" s="442" t="s">
        <v>169</v>
      </c>
      <c r="J235" s="940" t="s">
        <v>61</v>
      </c>
      <c r="K235" s="940"/>
      <c r="L235" s="52" t="s">
        <v>61</v>
      </c>
      <c r="M235" s="52" t="s">
        <v>61</v>
      </c>
      <c r="N235" s="52" t="s">
        <v>61</v>
      </c>
      <c r="O235" s="442" t="s">
        <v>150</v>
      </c>
      <c r="P235" s="451" t="s">
        <v>61</v>
      </c>
      <c r="Q235" s="52" t="s">
        <v>61</v>
      </c>
      <c r="R235" s="103" t="s">
        <v>61</v>
      </c>
      <c r="S235" s="442" t="s">
        <v>61</v>
      </c>
      <c r="T235" s="451" t="s">
        <v>61</v>
      </c>
      <c r="U235" s="941" t="s">
        <v>61</v>
      </c>
      <c r="V235" s="52" t="s">
        <v>61</v>
      </c>
      <c r="W235" s="52" t="s">
        <v>61</v>
      </c>
      <c r="X235" s="52" t="s">
        <v>61</v>
      </c>
      <c r="Y235" s="52" t="s">
        <v>61</v>
      </c>
      <c r="Z235" s="77" t="s">
        <v>61</v>
      </c>
      <c r="AA235" s="787" t="s">
        <v>61</v>
      </c>
      <c r="AB235" s="77" t="s">
        <v>61</v>
      </c>
      <c r="AC235" s="787" t="s">
        <v>61</v>
      </c>
      <c r="AD235" s="77" t="s">
        <v>61</v>
      </c>
      <c r="AE235" s="787" t="s">
        <v>61</v>
      </c>
      <c r="AF235" t="s">
        <v>61</v>
      </c>
      <c r="AG235" s="52"/>
      <c r="AH235" s="52"/>
      <c r="AI235" s="52" t="s">
        <v>61</v>
      </c>
      <c r="AJ235" s="52" t="s">
        <v>61</v>
      </c>
      <c r="AL235"/>
      <c r="AM235"/>
    </row>
    <row r="236" spans="1:48" s="958" customFormat="1">
      <c r="A236" s="958" t="s">
        <v>299</v>
      </c>
      <c r="B236" s="958" t="s">
        <v>180</v>
      </c>
      <c r="C236" s="958">
        <v>2023</v>
      </c>
      <c r="D236" s="958">
        <v>2022</v>
      </c>
      <c r="E236" s="991" t="s">
        <v>168</v>
      </c>
      <c r="F236" s="957" t="s">
        <v>61</v>
      </c>
      <c r="G236" s="991" t="s">
        <v>61</v>
      </c>
      <c r="H236" s="957" t="s">
        <v>61</v>
      </c>
      <c r="I236" s="991" t="s">
        <v>169</v>
      </c>
      <c r="J236" s="998" t="s">
        <v>61</v>
      </c>
      <c r="K236" s="998"/>
      <c r="L236" s="957" t="s">
        <v>61</v>
      </c>
      <c r="M236" s="957" t="s">
        <v>61</v>
      </c>
      <c r="N236" s="957" t="s">
        <v>61</v>
      </c>
      <c r="O236" s="991" t="s">
        <v>150</v>
      </c>
      <c r="P236" s="999" t="s">
        <v>61</v>
      </c>
      <c r="Q236" s="957" t="s">
        <v>61</v>
      </c>
      <c r="R236" s="1000" t="s">
        <v>61</v>
      </c>
      <c r="S236" s="991" t="s">
        <v>61</v>
      </c>
      <c r="T236" s="999" t="s">
        <v>61</v>
      </c>
      <c r="U236" s="1001" t="s">
        <v>61</v>
      </c>
      <c r="V236" s="957" t="s">
        <v>61</v>
      </c>
      <c r="W236" s="957" t="s">
        <v>61</v>
      </c>
      <c r="X236" s="957" t="s">
        <v>61</v>
      </c>
      <c r="Y236" s="957" t="s">
        <v>61</v>
      </c>
      <c r="Z236" s="1020" t="s">
        <v>61</v>
      </c>
      <c r="AA236" s="1021" t="s">
        <v>61</v>
      </c>
      <c r="AB236" s="1020" t="s">
        <v>61</v>
      </c>
      <c r="AC236" s="1021" t="s">
        <v>61</v>
      </c>
      <c r="AD236" s="1020" t="s">
        <v>61</v>
      </c>
      <c r="AE236" s="1021" t="s">
        <v>61</v>
      </c>
      <c r="AF236" s="958" t="s">
        <v>61</v>
      </c>
      <c r="AG236" s="957"/>
      <c r="AH236" s="957"/>
      <c r="AI236" s="957" t="s">
        <v>61</v>
      </c>
      <c r="AJ236" s="957" t="s">
        <v>61</v>
      </c>
      <c r="AL236" s="957"/>
      <c r="AM236" s="957"/>
      <c r="AO236" s="981"/>
      <c r="AP236" s="981"/>
      <c r="AQ236" s="981"/>
      <c r="AR236" s="981"/>
      <c r="AT236" s="981"/>
      <c r="AV236" s="981"/>
    </row>
    <row r="237" spans="1:48">
      <c r="A237" s="52" t="s">
        <v>60</v>
      </c>
      <c r="B237" s="52" t="s">
        <v>180</v>
      </c>
      <c r="C237" s="902">
        <v>2017</v>
      </c>
      <c r="D237" s="52">
        <v>2016</v>
      </c>
      <c r="E237" s="442" t="s">
        <v>142</v>
      </c>
      <c r="F237" s="104" t="s">
        <v>168</v>
      </c>
      <c r="G237" s="442" t="s">
        <v>61</v>
      </c>
      <c r="H237" s="52" t="s">
        <v>143</v>
      </c>
      <c r="I237" s="442" t="s">
        <v>144</v>
      </c>
      <c r="J237" s="940" t="s">
        <v>61</v>
      </c>
      <c r="K237" s="940"/>
      <c r="L237" s="81" t="s">
        <v>172</v>
      </c>
      <c r="M237" s="81" t="s">
        <v>61</v>
      </c>
      <c r="N237" s="81" t="s">
        <v>61</v>
      </c>
      <c r="O237" s="442" t="s">
        <v>150</v>
      </c>
      <c r="P237" s="81" t="s">
        <v>61</v>
      </c>
      <c r="Q237" s="81" t="s">
        <v>61</v>
      </c>
      <c r="R237" s="81" t="s">
        <v>61</v>
      </c>
      <c r="S237" s="905" t="s">
        <v>61</v>
      </c>
      <c r="T237" s="81" t="s">
        <v>61</v>
      </c>
      <c r="U237" s="942" t="s">
        <v>61</v>
      </c>
      <c r="V237" s="235" t="s">
        <v>61</v>
      </c>
      <c r="W237" s="235" t="s">
        <v>61</v>
      </c>
      <c r="X237" s="235" t="s">
        <v>61</v>
      </c>
      <c r="Y237" s="235" t="s">
        <v>61</v>
      </c>
      <c r="Z237" s="784" t="s">
        <v>61</v>
      </c>
      <c r="AA237" s="785" t="s">
        <v>61</v>
      </c>
      <c r="AB237" s="784" t="s">
        <v>61</v>
      </c>
      <c r="AC237" s="785" t="s">
        <v>61</v>
      </c>
      <c r="AD237" s="784" t="s">
        <v>61</v>
      </c>
      <c r="AE237" s="906" t="s">
        <v>61</v>
      </c>
      <c r="AF237" t="s">
        <v>61</v>
      </c>
      <c r="AG237" s="81"/>
      <c r="AH237" s="81"/>
      <c r="AI237" s="52" t="s">
        <v>61</v>
      </c>
      <c r="AJ237" s="81" t="s">
        <v>61</v>
      </c>
      <c r="AL237" s="52"/>
      <c r="AM237" s="52"/>
    </row>
    <row r="238" spans="1:48">
      <c r="A238" s="52" t="s">
        <v>60</v>
      </c>
      <c r="B238" s="52" t="s">
        <v>180</v>
      </c>
      <c r="C238" s="52">
        <v>2018</v>
      </c>
      <c r="D238" s="52">
        <v>2017</v>
      </c>
      <c r="E238" s="442" t="s">
        <v>142</v>
      </c>
      <c r="F238" s="104" t="s">
        <v>168</v>
      </c>
      <c r="G238" s="442" t="s">
        <v>61</v>
      </c>
      <c r="H238" s="52" t="s">
        <v>143</v>
      </c>
      <c r="I238" s="442" t="s">
        <v>144</v>
      </c>
      <c r="J238" s="940" t="s">
        <v>61</v>
      </c>
      <c r="K238" s="940"/>
      <c r="L238" s="81" t="s">
        <v>172</v>
      </c>
      <c r="M238" s="81" t="s">
        <v>61</v>
      </c>
      <c r="N238" s="81" t="s">
        <v>61</v>
      </c>
      <c r="O238" s="442" t="s">
        <v>150</v>
      </c>
      <c r="P238" s="81" t="s">
        <v>61</v>
      </c>
      <c r="Q238" s="81" t="s">
        <v>61</v>
      </c>
      <c r="R238" s="81" t="s">
        <v>61</v>
      </c>
      <c r="S238" s="905" t="s">
        <v>61</v>
      </c>
      <c r="T238" s="81" t="s">
        <v>61</v>
      </c>
      <c r="U238" s="942" t="s">
        <v>61</v>
      </c>
      <c r="V238" s="235" t="s">
        <v>61</v>
      </c>
      <c r="W238" s="235" t="s">
        <v>61</v>
      </c>
      <c r="X238" s="235" t="s">
        <v>61</v>
      </c>
      <c r="Y238" s="235" t="s">
        <v>61</v>
      </c>
      <c r="Z238" s="784" t="s">
        <v>61</v>
      </c>
      <c r="AA238" s="785" t="s">
        <v>61</v>
      </c>
      <c r="AB238" s="784" t="s">
        <v>61</v>
      </c>
      <c r="AC238" s="785" t="s">
        <v>61</v>
      </c>
      <c r="AD238" s="784" t="s">
        <v>61</v>
      </c>
      <c r="AE238" s="906" t="s">
        <v>61</v>
      </c>
      <c r="AF238" t="s">
        <v>61</v>
      </c>
      <c r="AG238" s="81"/>
      <c r="AH238" s="81"/>
      <c r="AI238" s="52" t="s">
        <v>61</v>
      </c>
      <c r="AJ238" s="81" t="s">
        <v>61</v>
      </c>
      <c r="AL238" s="52"/>
      <c r="AM238" s="52"/>
    </row>
    <row r="239" spans="1:48">
      <c r="A239" s="52" t="s">
        <v>60</v>
      </c>
      <c r="B239" s="52" t="s">
        <v>180</v>
      </c>
      <c r="C239" s="52">
        <v>2019</v>
      </c>
      <c r="D239" s="52">
        <v>2018</v>
      </c>
      <c r="E239" s="442" t="s">
        <v>142</v>
      </c>
      <c r="F239" s="104" t="s">
        <v>168</v>
      </c>
      <c r="G239" s="442" t="s">
        <v>61</v>
      </c>
      <c r="H239" s="52" t="s">
        <v>143</v>
      </c>
      <c r="I239" s="442" t="s">
        <v>144</v>
      </c>
      <c r="J239" s="940" t="s">
        <v>61</v>
      </c>
      <c r="K239" s="940"/>
      <c r="L239" s="81" t="s">
        <v>172</v>
      </c>
      <c r="M239" s="81" t="s">
        <v>61</v>
      </c>
      <c r="N239" s="81" t="s">
        <v>61</v>
      </c>
      <c r="O239" s="442" t="s">
        <v>150</v>
      </c>
      <c r="P239" s="81" t="s">
        <v>61</v>
      </c>
      <c r="Q239" s="81" t="s">
        <v>61</v>
      </c>
      <c r="R239" s="81" t="s">
        <v>61</v>
      </c>
      <c r="S239" s="905" t="s">
        <v>61</v>
      </c>
      <c r="T239" s="81" t="s">
        <v>61</v>
      </c>
      <c r="U239" s="942" t="s">
        <v>61</v>
      </c>
      <c r="V239" s="235" t="s">
        <v>61</v>
      </c>
      <c r="W239" s="235" t="s">
        <v>61</v>
      </c>
      <c r="X239" s="235" t="s">
        <v>61</v>
      </c>
      <c r="Y239" s="235" t="s">
        <v>61</v>
      </c>
      <c r="Z239" s="784" t="s">
        <v>61</v>
      </c>
      <c r="AA239" s="785" t="s">
        <v>61</v>
      </c>
      <c r="AB239" s="784" t="s">
        <v>61</v>
      </c>
      <c r="AC239" s="785" t="s">
        <v>61</v>
      </c>
      <c r="AD239" s="784" t="s">
        <v>61</v>
      </c>
      <c r="AE239" s="906" t="s">
        <v>61</v>
      </c>
      <c r="AF239" t="s">
        <v>61</v>
      </c>
      <c r="AG239" s="81"/>
      <c r="AH239" s="81"/>
      <c r="AI239" s="52" t="s">
        <v>61</v>
      </c>
      <c r="AJ239" s="81" t="s">
        <v>61</v>
      </c>
      <c r="AL239" s="52"/>
      <c r="AM239" s="52"/>
    </row>
    <row r="240" spans="1:48">
      <c r="A240" s="52" t="s">
        <v>60</v>
      </c>
      <c r="B240" s="52" t="s">
        <v>180</v>
      </c>
      <c r="C240" s="52">
        <v>2020</v>
      </c>
      <c r="D240" s="52">
        <v>2019</v>
      </c>
      <c r="E240" s="442" t="s">
        <v>142</v>
      </c>
      <c r="F240" s="104" t="s">
        <v>168</v>
      </c>
      <c r="G240" s="442" t="s">
        <v>61</v>
      </c>
      <c r="H240" s="52" t="s">
        <v>143</v>
      </c>
      <c r="I240" s="442" t="s">
        <v>144</v>
      </c>
      <c r="J240" s="940" t="s">
        <v>61</v>
      </c>
      <c r="K240" s="940"/>
      <c r="L240" s="81" t="s">
        <v>172</v>
      </c>
      <c r="M240" s="81" t="s">
        <v>61</v>
      </c>
      <c r="N240" s="81" t="s">
        <v>61</v>
      </c>
      <c r="O240" s="442" t="s">
        <v>150</v>
      </c>
      <c r="P240" s="81" t="s">
        <v>61</v>
      </c>
      <c r="Q240" s="81" t="s">
        <v>61</v>
      </c>
      <c r="R240" s="81" t="s">
        <v>61</v>
      </c>
      <c r="S240" s="905" t="s">
        <v>61</v>
      </c>
      <c r="T240" s="81" t="s">
        <v>61</v>
      </c>
      <c r="U240" s="942" t="s">
        <v>61</v>
      </c>
      <c r="V240" s="235" t="s">
        <v>61</v>
      </c>
      <c r="W240" s="235" t="s">
        <v>61</v>
      </c>
      <c r="X240" s="235" t="s">
        <v>61</v>
      </c>
      <c r="Y240" s="235" t="s">
        <v>61</v>
      </c>
      <c r="Z240" s="784" t="s">
        <v>61</v>
      </c>
      <c r="AA240" s="785" t="s">
        <v>61</v>
      </c>
      <c r="AB240" s="784" t="s">
        <v>61</v>
      </c>
      <c r="AC240" s="785" t="s">
        <v>61</v>
      </c>
      <c r="AD240" s="784" t="s">
        <v>61</v>
      </c>
      <c r="AE240" s="906" t="s">
        <v>61</v>
      </c>
      <c r="AF240" t="s">
        <v>61</v>
      </c>
      <c r="AG240" s="81"/>
      <c r="AH240" s="81"/>
      <c r="AI240" s="52" t="s">
        <v>61</v>
      </c>
      <c r="AJ240" s="81" t="s">
        <v>61</v>
      </c>
      <c r="AL240" s="52"/>
      <c r="AM240" s="52"/>
    </row>
    <row r="241" spans="1:48">
      <c r="A241" s="69" t="s">
        <v>60</v>
      </c>
      <c r="B241" s="69" t="s">
        <v>180</v>
      </c>
      <c r="C241" s="69">
        <v>2021</v>
      </c>
      <c r="D241" s="69">
        <v>2020</v>
      </c>
      <c r="E241" s="442" t="s">
        <v>142</v>
      </c>
      <c r="F241" s="69" t="s">
        <v>142</v>
      </c>
      <c r="G241" s="442" t="s">
        <v>168</v>
      </c>
      <c r="H241" s="52" t="s">
        <v>143</v>
      </c>
      <c r="I241" s="442" t="s">
        <v>144</v>
      </c>
      <c r="J241" s="940" t="s">
        <v>294</v>
      </c>
      <c r="K241" s="940"/>
      <c r="L241" s="69"/>
      <c r="M241" s="69"/>
      <c r="N241" s="791">
        <v>43862</v>
      </c>
      <c r="O241" s="442" t="s">
        <v>150</v>
      </c>
      <c r="P241" s="77">
        <v>5518099</v>
      </c>
      <c r="Q241" s="76">
        <v>253826</v>
      </c>
      <c r="R241" s="793">
        <v>4.5998812272124878E-2</v>
      </c>
      <c r="S241" s="917">
        <v>43862</v>
      </c>
      <c r="T241" s="76">
        <v>127265</v>
      </c>
      <c r="U241" s="944">
        <v>0.50138677676833732</v>
      </c>
      <c r="V241" s="716" t="s">
        <v>178</v>
      </c>
      <c r="W241" s="716" t="s">
        <v>203</v>
      </c>
      <c r="X241" s="719">
        <v>126561</v>
      </c>
      <c r="Y241" s="718">
        <v>0.49861322323166263</v>
      </c>
      <c r="Z241" s="77" t="s">
        <v>61</v>
      </c>
      <c r="AA241" s="787" t="s">
        <v>61</v>
      </c>
      <c r="AB241" s="77" t="s">
        <v>61</v>
      </c>
      <c r="AC241" s="787" t="s">
        <v>61</v>
      </c>
      <c r="AD241" s="77" t="s">
        <v>61</v>
      </c>
      <c r="AE241" s="787" t="s">
        <v>61</v>
      </c>
      <c r="AF241" t="s">
        <v>185</v>
      </c>
      <c r="AG241" s="442"/>
      <c r="AH241" s="442"/>
      <c r="AI241" s="52" t="s">
        <v>61</v>
      </c>
      <c r="AJ241" s="69"/>
      <c r="AL241" s="69"/>
      <c r="AM241" s="69"/>
    </row>
    <row r="242" spans="1:48">
      <c r="A242" s="52" t="s">
        <v>60</v>
      </c>
      <c r="B242" s="52" t="s">
        <v>180</v>
      </c>
      <c r="C242" s="52">
        <v>2022</v>
      </c>
      <c r="D242" s="52">
        <v>2021</v>
      </c>
      <c r="E242" s="442" t="s">
        <v>142</v>
      </c>
      <c r="F242" s="104" t="s">
        <v>168</v>
      </c>
      <c r="G242" s="442" t="s">
        <v>61</v>
      </c>
      <c r="H242" s="52" t="s">
        <v>143</v>
      </c>
      <c r="I242" s="442" t="s">
        <v>157</v>
      </c>
      <c r="J242" s="940" t="s">
        <v>61</v>
      </c>
      <c r="K242" s="940"/>
      <c r="L242" s="81" t="s">
        <v>172</v>
      </c>
      <c r="M242" s="81" t="s">
        <v>61</v>
      </c>
      <c r="N242" s="81" t="s">
        <v>61</v>
      </c>
      <c r="O242" s="442" t="s">
        <v>150</v>
      </c>
      <c r="P242" s="81" t="s">
        <v>61</v>
      </c>
      <c r="Q242" s="81" t="s">
        <v>61</v>
      </c>
      <c r="R242" s="81" t="s">
        <v>61</v>
      </c>
      <c r="S242" s="905" t="s">
        <v>61</v>
      </c>
      <c r="T242" s="81" t="s">
        <v>61</v>
      </c>
      <c r="U242" s="942" t="s">
        <v>61</v>
      </c>
      <c r="V242" s="235" t="s">
        <v>61</v>
      </c>
      <c r="W242" s="235" t="s">
        <v>61</v>
      </c>
      <c r="X242" s="235" t="s">
        <v>61</v>
      </c>
      <c r="Y242" s="235" t="s">
        <v>61</v>
      </c>
      <c r="Z242" s="784" t="s">
        <v>61</v>
      </c>
      <c r="AA242" s="785" t="s">
        <v>61</v>
      </c>
      <c r="AB242" s="784" t="s">
        <v>61</v>
      </c>
      <c r="AC242" s="785" t="s">
        <v>61</v>
      </c>
      <c r="AD242" s="784" t="s">
        <v>61</v>
      </c>
      <c r="AE242" s="906" t="s">
        <v>61</v>
      </c>
      <c r="AF242" t="s">
        <v>61</v>
      </c>
      <c r="AG242" s="81"/>
      <c r="AH242" s="81"/>
      <c r="AI242" s="52" t="s">
        <v>61</v>
      </c>
      <c r="AJ242" s="81" t="s">
        <v>61</v>
      </c>
      <c r="AL242" s="52"/>
      <c r="AM242" s="52"/>
    </row>
    <row r="243" spans="1:48" s="961" customFormat="1">
      <c r="A243" s="955" t="s">
        <v>60</v>
      </c>
      <c r="B243" s="955" t="s">
        <v>180</v>
      </c>
      <c r="C243" s="955">
        <v>2023</v>
      </c>
      <c r="D243" s="955">
        <v>2022</v>
      </c>
      <c r="E243" s="964" t="s">
        <v>142</v>
      </c>
      <c r="F243" s="955" t="s">
        <v>142</v>
      </c>
      <c r="G243" s="964" t="s">
        <v>61</v>
      </c>
      <c r="H243" s="955" t="s">
        <v>143</v>
      </c>
      <c r="I243" s="964" t="s">
        <v>157</v>
      </c>
      <c r="J243" s="965" t="s">
        <v>176</v>
      </c>
      <c r="K243" s="965"/>
      <c r="L243" s="1104" t="s">
        <v>300</v>
      </c>
      <c r="M243" s="974"/>
      <c r="N243" s="955"/>
      <c r="O243" s="964" t="s">
        <v>150</v>
      </c>
      <c r="P243" s="975">
        <v>59930</v>
      </c>
      <c r="Q243" s="968">
        <v>59930</v>
      </c>
      <c r="R243" s="971">
        <v>1</v>
      </c>
      <c r="S243" s="964" t="s">
        <v>301</v>
      </c>
      <c r="T243" s="968">
        <f>U243*Q243</f>
        <v>38714.78</v>
      </c>
      <c r="U243" s="978">
        <v>0.64600000000000002</v>
      </c>
      <c r="V243" s="1007" t="s">
        <v>178</v>
      </c>
      <c r="W243" s="1007"/>
      <c r="X243" s="1108">
        <f>Q243-T243</f>
        <v>21215.22</v>
      </c>
      <c r="Y243" s="1008" t="s">
        <v>61</v>
      </c>
      <c r="Z243" s="1026" t="s">
        <v>61</v>
      </c>
      <c r="AA243" s="1027" t="s">
        <v>61</v>
      </c>
      <c r="AB243" s="1026" t="s">
        <v>61</v>
      </c>
      <c r="AC243" s="1027" t="s">
        <v>61</v>
      </c>
      <c r="AD243" s="1026" t="s">
        <v>61</v>
      </c>
      <c r="AE243" s="1027" t="s">
        <v>61</v>
      </c>
      <c r="AF243" s="961" t="s">
        <v>148</v>
      </c>
      <c r="AI243" s="955" t="s">
        <v>61</v>
      </c>
      <c r="AL243" s="955" t="s">
        <v>302</v>
      </c>
      <c r="AM243" s="955"/>
      <c r="AO243" s="963"/>
      <c r="AP243" s="963"/>
      <c r="AQ243" s="963"/>
      <c r="AR243" s="963"/>
      <c r="AT243" s="963"/>
      <c r="AV243" s="963"/>
    </row>
    <row r="244" spans="1:48" s="958" customFormat="1">
      <c r="A244" s="955" t="s">
        <v>60</v>
      </c>
      <c r="B244" s="955" t="s">
        <v>180</v>
      </c>
      <c r="C244" s="955">
        <v>2023</v>
      </c>
      <c r="D244" s="955">
        <v>2023</v>
      </c>
      <c r="E244" s="964" t="s">
        <v>142</v>
      </c>
      <c r="F244" s="1012" t="s">
        <v>168</v>
      </c>
      <c r="G244" s="964" t="s">
        <v>61</v>
      </c>
      <c r="H244" s="955" t="s">
        <v>143</v>
      </c>
      <c r="I244" s="964" t="s">
        <v>157</v>
      </c>
      <c r="J244" s="965" t="s">
        <v>61</v>
      </c>
      <c r="K244" s="965"/>
      <c r="L244" s="1013" t="s">
        <v>172</v>
      </c>
      <c r="M244" s="1013" t="s">
        <v>61</v>
      </c>
      <c r="N244" s="1013" t="s">
        <v>61</v>
      </c>
      <c r="O244" s="964" t="s">
        <v>165</v>
      </c>
      <c r="P244" s="1013" t="s">
        <v>61</v>
      </c>
      <c r="Q244" s="1013" t="s">
        <v>61</v>
      </c>
      <c r="R244" s="1013" t="s">
        <v>61</v>
      </c>
      <c r="S244" s="1014" t="s">
        <v>61</v>
      </c>
      <c r="T244" s="1013" t="s">
        <v>61</v>
      </c>
      <c r="U244" s="1015" t="s">
        <v>61</v>
      </c>
      <c r="V244" s="1016" t="s">
        <v>61</v>
      </c>
      <c r="W244" s="1016" t="s">
        <v>61</v>
      </c>
      <c r="X244" s="1016" t="s">
        <v>61</v>
      </c>
      <c r="Y244" s="1016" t="s">
        <v>61</v>
      </c>
      <c r="Z244" s="1017" t="s">
        <v>61</v>
      </c>
      <c r="AA244" s="1018" t="s">
        <v>61</v>
      </c>
      <c r="AB244" s="1017" t="s">
        <v>61</v>
      </c>
      <c r="AC244" s="1018" t="s">
        <v>61</v>
      </c>
      <c r="AD244" s="1017" t="s">
        <v>61</v>
      </c>
      <c r="AE244" s="1019" t="s">
        <v>61</v>
      </c>
      <c r="AF244" s="961" t="s">
        <v>61</v>
      </c>
      <c r="AG244" s="1013"/>
      <c r="AH244" s="1013"/>
      <c r="AI244" s="955" t="s">
        <v>61</v>
      </c>
      <c r="AJ244" s="1013" t="s">
        <v>61</v>
      </c>
      <c r="AL244" s="955"/>
      <c r="AM244" s="955"/>
      <c r="AO244" s="963"/>
      <c r="AP244" s="963"/>
      <c r="AQ244" s="963"/>
      <c r="AR244" s="981"/>
      <c r="AT244" s="981"/>
      <c r="AV244" s="981"/>
    </row>
    <row r="245" spans="1:48" s="958" customFormat="1">
      <c r="A245" s="957" t="s">
        <v>60</v>
      </c>
      <c r="B245" s="957" t="s">
        <v>180</v>
      </c>
      <c r="C245" s="957" t="s">
        <v>702</v>
      </c>
      <c r="D245" s="957">
        <v>2023</v>
      </c>
      <c r="E245" s="991" t="s">
        <v>142</v>
      </c>
      <c r="F245" s="957" t="s">
        <v>168</v>
      </c>
      <c r="G245" s="957" t="s">
        <v>61</v>
      </c>
      <c r="H245" s="957" t="s">
        <v>143</v>
      </c>
      <c r="I245" s="991" t="s">
        <v>157</v>
      </c>
      <c r="J245" s="998" t="s">
        <v>61</v>
      </c>
      <c r="K245" s="998" t="s">
        <v>707</v>
      </c>
      <c r="L245" s="957" t="s">
        <v>708</v>
      </c>
      <c r="M245" s="957" t="s">
        <v>61</v>
      </c>
      <c r="N245" s="957" t="s">
        <v>61</v>
      </c>
      <c r="O245" s="991" t="s">
        <v>150</v>
      </c>
      <c r="P245" s="957" t="s">
        <v>61</v>
      </c>
      <c r="Q245" s="957" t="s">
        <v>61</v>
      </c>
      <c r="R245" s="957" t="s">
        <v>61</v>
      </c>
      <c r="S245" s="957" t="s">
        <v>61</v>
      </c>
      <c r="T245" s="957" t="s">
        <v>61</v>
      </c>
      <c r="U245" s="1001" t="s">
        <v>61</v>
      </c>
      <c r="V245" s="957" t="s">
        <v>61</v>
      </c>
      <c r="W245" s="957" t="s">
        <v>61</v>
      </c>
      <c r="X245" s="957" t="s">
        <v>61</v>
      </c>
      <c r="Y245" s="957" t="s">
        <v>61</v>
      </c>
      <c r="Z245" s="957" t="s">
        <v>61</v>
      </c>
      <c r="AA245" s="957" t="s">
        <v>61</v>
      </c>
      <c r="AB245" s="957" t="s">
        <v>61</v>
      </c>
      <c r="AC245" s="957" t="s">
        <v>61</v>
      </c>
      <c r="AD245" s="957" t="s">
        <v>61</v>
      </c>
      <c r="AE245" s="957" t="s">
        <v>61</v>
      </c>
      <c r="AF245" s="957" t="s">
        <v>61</v>
      </c>
      <c r="AG245" s="1029"/>
      <c r="AH245" s="1029"/>
      <c r="AI245" s="957"/>
      <c r="AJ245" s="1029"/>
      <c r="AL245" s="957"/>
      <c r="AM245" s="957"/>
      <c r="AO245" s="981"/>
      <c r="AP245" s="981"/>
      <c r="AQ245" s="981"/>
      <c r="AR245" s="981"/>
      <c r="AT245" s="981"/>
      <c r="AV245" s="981"/>
    </row>
    <row r="246" spans="1:48">
      <c r="A246" t="s">
        <v>303</v>
      </c>
      <c r="B246" t="s">
        <v>102</v>
      </c>
      <c r="C246">
        <v>2017</v>
      </c>
      <c r="D246">
        <v>2016</v>
      </c>
      <c r="E246" s="442" t="s">
        <v>168</v>
      </c>
      <c r="F246" s="52" t="s">
        <v>61</v>
      </c>
      <c r="G246" s="442" t="s">
        <v>61</v>
      </c>
      <c r="H246" s="52" t="s">
        <v>61</v>
      </c>
      <c r="I246" s="442" t="s">
        <v>169</v>
      </c>
      <c r="J246" s="940" t="s">
        <v>61</v>
      </c>
      <c r="K246" s="940"/>
      <c r="L246" s="52" t="s">
        <v>61</v>
      </c>
      <c r="M246" s="52" t="s">
        <v>61</v>
      </c>
      <c r="N246" s="52" t="s">
        <v>61</v>
      </c>
      <c r="O246" s="442" t="s">
        <v>150</v>
      </c>
      <c r="P246" s="451" t="s">
        <v>61</v>
      </c>
      <c r="Q246" s="52" t="s">
        <v>61</v>
      </c>
      <c r="R246" s="103" t="s">
        <v>61</v>
      </c>
      <c r="S246" s="442" t="s">
        <v>61</v>
      </c>
      <c r="T246" s="451" t="s">
        <v>61</v>
      </c>
      <c r="U246" s="941" t="s">
        <v>61</v>
      </c>
      <c r="V246" s="52" t="s">
        <v>61</v>
      </c>
      <c r="W246" s="52" t="s">
        <v>61</v>
      </c>
      <c r="X246" s="52" t="s">
        <v>61</v>
      </c>
      <c r="Y246" s="52" t="s">
        <v>61</v>
      </c>
      <c r="Z246" s="77" t="s">
        <v>61</v>
      </c>
      <c r="AA246" s="787" t="s">
        <v>61</v>
      </c>
      <c r="AB246" s="77" t="s">
        <v>61</v>
      </c>
      <c r="AC246" s="787" t="s">
        <v>61</v>
      </c>
      <c r="AD246" s="77" t="s">
        <v>61</v>
      </c>
      <c r="AE246" s="787" t="s">
        <v>61</v>
      </c>
      <c r="AF246" t="s">
        <v>61</v>
      </c>
      <c r="AG246" s="52"/>
      <c r="AH246" s="52"/>
      <c r="AI246" s="52" t="s">
        <v>61</v>
      </c>
      <c r="AJ246" s="52" t="s">
        <v>61</v>
      </c>
      <c r="AL246"/>
      <c r="AM246"/>
    </row>
    <row r="247" spans="1:48">
      <c r="A247" t="s">
        <v>303</v>
      </c>
      <c r="B247" t="s">
        <v>102</v>
      </c>
      <c r="C247">
        <v>2018</v>
      </c>
      <c r="D247">
        <v>2017</v>
      </c>
      <c r="E247" s="442" t="s">
        <v>168</v>
      </c>
      <c r="F247" s="52" t="s">
        <v>61</v>
      </c>
      <c r="G247" s="442" t="s">
        <v>61</v>
      </c>
      <c r="H247" s="52" t="s">
        <v>61</v>
      </c>
      <c r="I247" s="442" t="s">
        <v>169</v>
      </c>
      <c r="J247" s="940" t="s">
        <v>61</v>
      </c>
      <c r="K247" s="940"/>
      <c r="L247" s="52" t="s">
        <v>61</v>
      </c>
      <c r="M247" s="52" t="s">
        <v>61</v>
      </c>
      <c r="N247" s="52" t="s">
        <v>61</v>
      </c>
      <c r="O247" s="442" t="s">
        <v>150</v>
      </c>
      <c r="P247" s="451" t="s">
        <v>61</v>
      </c>
      <c r="Q247" s="52" t="s">
        <v>61</v>
      </c>
      <c r="R247" s="103" t="s">
        <v>61</v>
      </c>
      <c r="S247" s="442" t="s">
        <v>61</v>
      </c>
      <c r="T247" s="451" t="s">
        <v>61</v>
      </c>
      <c r="U247" s="941" t="s">
        <v>61</v>
      </c>
      <c r="V247" s="52" t="s">
        <v>61</v>
      </c>
      <c r="W247" s="52" t="s">
        <v>61</v>
      </c>
      <c r="X247" s="52" t="s">
        <v>61</v>
      </c>
      <c r="Y247" s="52" t="s">
        <v>61</v>
      </c>
      <c r="Z247" s="77" t="s">
        <v>61</v>
      </c>
      <c r="AA247" s="787" t="s">
        <v>61</v>
      </c>
      <c r="AB247" s="77" t="s">
        <v>61</v>
      </c>
      <c r="AC247" s="787" t="s">
        <v>61</v>
      </c>
      <c r="AD247" s="77" t="s">
        <v>61</v>
      </c>
      <c r="AE247" s="787" t="s">
        <v>61</v>
      </c>
      <c r="AF247" t="s">
        <v>61</v>
      </c>
      <c r="AG247" s="52"/>
      <c r="AH247" s="52"/>
      <c r="AI247" s="52" t="s">
        <v>61</v>
      </c>
      <c r="AJ247" s="52" t="s">
        <v>61</v>
      </c>
      <c r="AL247"/>
      <c r="AM247"/>
    </row>
    <row r="248" spans="1:48">
      <c r="A248" t="s">
        <v>303</v>
      </c>
      <c r="B248" t="s">
        <v>102</v>
      </c>
      <c r="C248">
        <v>2019</v>
      </c>
      <c r="D248">
        <v>2018</v>
      </c>
      <c r="E248" s="442" t="s">
        <v>168</v>
      </c>
      <c r="F248" s="52" t="s">
        <v>61</v>
      </c>
      <c r="G248" s="442" t="s">
        <v>61</v>
      </c>
      <c r="H248" s="52" t="s">
        <v>61</v>
      </c>
      <c r="I248" s="442" t="s">
        <v>169</v>
      </c>
      <c r="J248" s="940" t="s">
        <v>61</v>
      </c>
      <c r="K248" s="940"/>
      <c r="L248" s="52" t="s">
        <v>61</v>
      </c>
      <c r="M248" s="52" t="s">
        <v>61</v>
      </c>
      <c r="N248" s="52" t="s">
        <v>61</v>
      </c>
      <c r="O248" s="442" t="s">
        <v>150</v>
      </c>
      <c r="P248" s="451" t="s">
        <v>61</v>
      </c>
      <c r="Q248" s="52" t="s">
        <v>61</v>
      </c>
      <c r="R248" s="103" t="s">
        <v>61</v>
      </c>
      <c r="S248" s="442" t="s">
        <v>61</v>
      </c>
      <c r="T248" s="451" t="s">
        <v>61</v>
      </c>
      <c r="U248" s="941" t="s">
        <v>61</v>
      </c>
      <c r="V248" s="52" t="s">
        <v>61</v>
      </c>
      <c r="W248" s="52" t="s">
        <v>61</v>
      </c>
      <c r="X248" s="52" t="s">
        <v>61</v>
      </c>
      <c r="Y248" s="52" t="s">
        <v>61</v>
      </c>
      <c r="Z248" s="77" t="s">
        <v>61</v>
      </c>
      <c r="AA248" s="787" t="s">
        <v>61</v>
      </c>
      <c r="AB248" s="77" t="s">
        <v>61</v>
      </c>
      <c r="AC248" s="787" t="s">
        <v>61</v>
      </c>
      <c r="AD248" s="77" t="s">
        <v>61</v>
      </c>
      <c r="AE248" s="787" t="s">
        <v>61</v>
      </c>
      <c r="AF248" t="s">
        <v>61</v>
      </c>
      <c r="AG248" s="52"/>
      <c r="AH248" s="52"/>
      <c r="AI248" s="52" t="s">
        <v>61</v>
      </c>
      <c r="AJ248" s="52" t="s">
        <v>61</v>
      </c>
      <c r="AL248"/>
      <c r="AM248"/>
    </row>
    <row r="249" spans="1:48">
      <c r="A249" t="s">
        <v>303</v>
      </c>
      <c r="B249" t="s">
        <v>102</v>
      </c>
      <c r="C249">
        <v>2020</v>
      </c>
      <c r="D249">
        <v>2019</v>
      </c>
      <c r="E249" s="442" t="s">
        <v>168</v>
      </c>
      <c r="F249" s="52" t="s">
        <v>61</v>
      </c>
      <c r="G249" s="442" t="s">
        <v>61</v>
      </c>
      <c r="H249" s="52" t="s">
        <v>61</v>
      </c>
      <c r="I249" s="442" t="s">
        <v>169</v>
      </c>
      <c r="J249" s="940" t="s">
        <v>61</v>
      </c>
      <c r="K249" s="940"/>
      <c r="L249" s="52" t="s">
        <v>61</v>
      </c>
      <c r="M249" s="52" t="s">
        <v>61</v>
      </c>
      <c r="N249" s="52" t="s">
        <v>61</v>
      </c>
      <c r="O249" s="442" t="s">
        <v>150</v>
      </c>
      <c r="P249" s="451" t="s">
        <v>61</v>
      </c>
      <c r="Q249" s="52" t="s">
        <v>61</v>
      </c>
      <c r="R249" s="103" t="s">
        <v>61</v>
      </c>
      <c r="S249" s="442" t="s">
        <v>61</v>
      </c>
      <c r="T249" s="451" t="s">
        <v>61</v>
      </c>
      <c r="U249" s="941" t="s">
        <v>61</v>
      </c>
      <c r="V249" s="52" t="s">
        <v>61</v>
      </c>
      <c r="W249" s="52" t="s">
        <v>61</v>
      </c>
      <c r="X249" s="52" t="s">
        <v>61</v>
      </c>
      <c r="Y249" s="52" t="s">
        <v>61</v>
      </c>
      <c r="Z249" s="77" t="s">
        <v>61</v>
      </c>
      <c r="AA249" s="787" t="s">
        <v>61</v>
      </c>
      <c r="AB249" s="77" t="s">
        <v>61</v>
      </c>
      <c r="AC249" s="787" t="s">
        <v>61</v>
      </c>
      <c r="AD249" s="77" t="s">
        <v>61</v>
      </c>
      <c r="AE249" s="787" t="s">
        <v>61</v>
      </c>
      <c r="AF249" t="s">
        <v>61</v>
      </c>
      <c r="AG249" s="52"/>
      <c r="AH249" s="52"/>
      <c r="AI249" s="52" t="s">
        <v>61</v>
      </c>
      <c r="AJ249" s="52" t="s">
        <v>61</v>
      </c>
      <c r="AL249"/>
      <c r="AM249"/>
    </row>
    <row r="250" spans="1:48">
      <c r="A250" t="s">
        <v>303</v>
      </c>
      <c r="B250" t="s">
        <v>102</v>
      </c>
      <c r="C250">
        <v>2021</v>
      </c>
      <c r="D250">
        <v>2020</v>
      </c>
      <c r="E250" s="442" t="s">
        <v>168</v>
      </c>
      <c r="F250" s="52" t="s">
        <v>61</v>
      </c>
      <c r="G250" s="442" t="s">
        <v>61</v>
      </c>
      <c r="H250" s="52" t="s">
        <v>61</v>
      </c>
      <c r="I250" s="442" t="s">
        <v>169</v>
      </c>
      <c r="J250" s="940" t="s">
        <v>61</v>
      </c>
      <c r="K250" s="940"/>
      <c r="L250" s="52" t="s">
        <v>61</v>
      </c>
      <c r="M250" s="52" t="s">
        <v>61</v>
      </c>
      <c r="N250" s="52" t="s">
        <v>61</v>
      </c>
      <c r="O250" s="442" t="s">
        <v>150</v>
      </c>
      <c r="P250" s="451" t="s">
        <v>61</v>
      </c>
      <c r="Q250" s="52" t="s">
        <v>61</v>
      </c>
      <c r="R250" s="103" t="s">
        <v>61</v>
      </c>
      <c r="S250" s="442" t="s">
        <v>61</v>
      </c>
      <c r="T250" s="451" t="s">
        <v>61</v>
      </c>
      <c r="U250" s="941" t="s">
        <v>61</v>
      </c>
      <c r="V250" s="52" t="s">
        <v>61</v>
      </c>
      <c r="W250" s="52" t="s">
        <v>61</v>
      </c>
      <c r="X250" s="52" t="s">
        <v>61</v>
      </c>
      <c r="Y250" s="52" t="s">
        <v>61</v>
      </c>
      <c r="Z250" s="77" t="s">
        <v>61</v>
      </c>
      <c r="AA250" s="787" t="s">
        <v>61</v>
      </c>
      <c r="AB250" s="77" t="s">
        <v>61</v>
      </c>
      <c r="AC250" s="787" t="s">
        <v>61</v>
      </c>
      <c r="AD250" s="77" t="s">
        <v>61</v>
      </c>
      <c r="AE250" s="787" t="s">
        <v>61</v>
      </c>
      <c r="AF250" t="s">
        <v>61</v>
      </c>
      <c r="AG250" s="52"/>
      <c r="AH250" s="52"/>
      <c r="AI250" s="52" t="s">
        <v>61</v>
      </c>
      <c r="AJ250" s="52" t="s">
        <v>61</v>
      </c>
      <c r="AL250"/>
      <c r="AM250"/>
    </row>
    <row r="251" spans="1:48">
      <c r="A251" t="s">
        <v>303</v>
      </c>
      <c r="B251" t="s">
        <v>102</v>
      </c>
      <c r="C251">
        <v>2022</v>
      </c>
      <c r="D251">
        <v>2021</v>
      </c>
      <c r="E251" s="442" t="s">
        <v>168</v>
      </c>
      <c r="F251" s="52" t="s">
        <v>61</v>
      </c>
      <c r="G251" s="442" t="s">
        <v>61</v>
      </c>
      <c r="H251" s="52" t="s">
        <v>61</v>
      </c>
      <c r="I251" s="442" t="s">
        <v>169</v>
      </c>
      <c r="J251" s="940" t="s">
        <v>61</v>
      </c>
      <c r="K251" s="940"/>
      <c r="L251" s="52" t="s">
        <v>61</v>
      </c>
      <c r="M251" s="52" t="s">
        <v>61</v>
      </c>
      <c r="N251" s="52" t="s">
        <v>61</v>
      </c>
      <c r="O251" s="442" t="s">
        <v>150</v>
      </c>
      <c r="P251" s="451" t="s">
        <v>61</v>
      </c>
      <c r="Q251" s="52" t="s">
        <v>61</v>
      </c>
      <c r="R251" s="103" t="s">
        <v>61</v>
      </c>
      <c r="S251" s="442" t="s">
        <v>61</v>
      </c>
      <c r="T251" s="451" t="s">
        <v>61</v>
      </c>
      <c r="U251" s="941" t="s">
        <v>61</v>
      </c>
      <c r="V251" s="52" t="s">
        <v>61</v>
      </c>
      <c r="W251" s="52" t="s">
        <v>61</v>
      </c>
      <c r="X251" s="52" t="s">
        <v>61</v>
      </c>
      <c r="Y251" s="52" t="s">
        <v>61</v>
      </c>
      <c r="Z251" s="77" t="s">
        <v>61</v>
      </c>
      <c r="AA251" s="787" t="s">
        <v>61</v>
      </c>
      <c r="AB251" s="77" t="s">
        <v>61</v>
      </c>
      <c r="AC251" s="787" t="s">
        <v>61</v>
      </c>
      <c r="AD251" s="77" t="s">
        <v>61</v>
      </c>
      <c r="AE251" s="787" t="s">
        <v>61</v>
      </c>
      <c r="AF251" t="s">
        <v>61</v>
      </c>
      <c r="AG251" s="52"/>
      <c r="AH251" s="52"/>
      <c r="AI251" s="52" t="s">
        <v>61</v>
      </c>
      <c r="AJ251" s="52" t="s">
        <v>61</v>
      </c>
      <c r="AL251"/>
      <c r="AM251"/>
    </row>
    <row r="252" spans="1:48" s="958" customFormat="1">
      <c r="A252" s="958" t="s">
        <v>303</v>
      </c>
      <c r="B252" s="958" t="s">
        <v>102</v>
      </c>
      <c r="C252" s="958">
        <v>2023</v>
      </c>
      <c r="D252" s="958">
        <v>2022</v>
      </c>
      <c r="E252" s="991" t="s">
        <v>168</v>
      </c>
      <c r="F252" s="957" t="s">
        <v>61</v>
      </c>
      <c r="G252" s="991" t="s">
        <v>61</v>
      </c>
      <c r="H252" s="957" t="s">
        <v>61</v>
      </c>
      <c r="I252" s="991" t="s">
        <v>169</v>
      </c>
      <c r="J252" s="998" t="s">
        <v>61</v>
      </c>
      <c r="K252" s="998"/>
      <c r="L252" s="957" t="s">
        <v>61</v>
      </c>
      <c r="M252" s="957" t="s">
        <v>61</v>
      </c>
      <c r="N252" s="957" t="s">
        <v>61</v>
      </c>
      <c r="O252" s="991" t="s">
        <v>150</v>
      </c>
      <c r="P252" s="999" t="s">
        <v>61</v>
      </c>
      <c r="Q252" s="957" t="s">
        <v>61</v>
      </c>
      <c r="R252" s="1000" t="s">
        <v>61</v>
      </c>
      <c r="S252" s="991" t="s">
        <v>61</v>
      </c>
      <c r="T252" s="999" t="s">
        <v>61</v>
      </c>
      <c r="U252" s="1001" t="s">
        <v>61</v>
      </c>
      <c r="V252" s="957" t="s">
        <v>61</v>
      </c>
      <c r="W252" s="957" t="s">
        <v>61</v>
      </c>
      <c r="X252" s="957" t="s">
        <v>61</v>
      </c>
      <c r="Y252" s="957" t="s">
        <v>61</v>
      </c>
      <c r="Z252" s="1020" t="s">
        <v>61</v>
      </c>
      <c r="AA252" s="1021" t="s">
        <v>61</v>
      </c>
      <c r="AB252" s="1020" t="s">
        <v>61</v>
      </c>
      <c r="AC252" s="1021" t="s">
        <v>61</v>
      </c>
      <c r="AD252" s="1020" t="s">
        <v>61</v>
      </c>
      <c r="AE252" s="1021" t="s">
        <v>61</v>
      </c>
      <c r="AF252" s="958" t="s">
        <v>61</v>
      </c>
      <c r="AG252" s="957"/>
      <c r="AH252" s="957"/>
      <c r="AI252" s="957" t="s">
        <v>61</v>
      </c>
      <c r="AJ252" s="957" t="s">
        <v>61</v>
      </c>
      <c r="AL252" s="957"/>
      <c r="AM252" s="957"/>
      <c r="AO252" s="981"/>
      <c r="AP252" s="981"/>
      <c r="AQ252" s="981"/>
      <c r="AR252" s="981"/>
      <c r="AT252" s="981"/>
      <c r="AV252" s="981"/>
    </row>
    <row r="253" spans="1:48">
      <c r="A253" s="52" t="s">
        <v>118</v>
      </c>
      <c r="B253" s="52" t="s">
        <v>116</v>
      </c>
      <c r="C253" s="52">
        <v>2017</v>
      </c>
      <c r="D253" s="52">
        <v>2016</v>
      </c>
      <c r="E253" s="442" t="s">
        <v>142</v>
      </c>
      <c r="F253" s="52" t="s">
        <v>142</v>
      </c>
      <c r="G253" s="442" t="s">
        <v>168</v>
      </c>
      <c r="H253" s="52" t="s">
        <v>143</v>
      </c>
      <c r="I253" s="442" t="s">
        <v>304</v>
      </c>
      <c r="J253" s="940" t="s">
        <v>226</v>
      </c>
      <c r="K253" s="940"/>
      <c r="L253" s="52"/>
      <c r="M253" s="52"/>
      <c r="N253" s="52"/>
      <c r="O253" s="442" t="s">
        <v>150</v>
      </c>
      <c r="P253" s="73">
        <v>24213621</v>
      </c>
      <c r="Q253" s="60">
        <v>19400000</v>
      </c>
      <c r="R253" s="67">
        <f>Q253/P253</f>
        <v>0.80120193505960968</v>
      </c>
      <c r="S253" s="442" t="s">
        <v>305</v>
      </c>
      <c r="T253" s="60">
        <v>800000</v>
      </c>
      <c r="U253" s="943">
        <f>T253/Q253</f>
        <v>4.1237113402061855E-2</v>
      </c>
      <c r="V253" s="60"/>
      <c r="W253" s="64"/>
      <c r="X253" s="60">
        <v>900000</v>
      </c>
      <c r="Y253" s="64"/>
      <c r="Z253" s="77" t="s">
        <v>61</v>
      </c>
      <c r="AA253" s="787" t="s">
        <v>61</v>
      </c>
      <c r="AB253" s="77" t="s">
        <v>61</v>
      </c>
      <c r="AC253" s="787" t="s">
        <v>61</v>
      </c>
      <c r="AD253" s="77" t="s">
        <v>61</v>
      </c>
      <c r="AE253" s="787" t="s">
        <v>61</v>
      </c>
      <c r="AF253" t="s">
        <v>161</v>
      </c>
      <c r="AG253" s="52"/>
      <c r="AH253" s="52"/>
      <c r="AI253" s="52" t="s">
        <v>61</v>
      </c>
      <c r="AJ253" s="64"/>
      <c r="AL253"/>
      <c r="AM253"/>
    </row>
    <row r="254" spans="1:48">
      <c r="A254" s="52" t="s">
        <v>118</v>
      </c>
      <c r="B254" s="52" t="s">
        <v>116</v>
      </c>
      <c r="C254" s="902">
        <v>2018</v>
      </c>
      <c r="D254" s="52">
        <v>2017</v>
      </c>
      <c r="E254" s="442" t="s">
        <v>142</v>
      </c>
      <c r="F254" s="104" t="s">
        <v>168</v>
      </c>
      <c r="G254" s="442" t="s">
        <v>61</v>
      </c>
      <c r="H254" s="52" t="s">
        <v>204</v>
      </c>
      <c r="I254" s="442" t="s">
        <v>205</v>
      </c>
      <c r="J254" s="940" t="s">
        <v>61</v>
      </c>
      <c r="K254" s="940"/>
      <c r="L254" s="81" t="s">
        <v>172</v>
      </c>
      <c r="M254" s="81" t="s">
        <v>61</v>
      </c>
      <c r="N254" s="81" t="s">
        <v>61</v>
      </c>
      <c r="O254" s="442" t="s">
        <v>150</v>
      </c>
      <c r="P254" s="81" t="s">
        <v>61</v>
      </c>
      <c r="Q254" s="81" t="s">
        <v>61</v>
      </c>
      <c r="R254" s="81" t="s">
        <v>61</v>
      </c>
      <c r="S254" s="905" t="s">
        <v>61</v>
      </c>
      <c r="T254" s="81" t="s">
        <v>61</v>
      </c>
      <c r="U254" s="942" t="s">
        <v>61</v>
      </c>
      <c r="V254" s="235" t="s">
        <v>61</v>
      </c>
      <c r="W254" s="235" t="s">
        <v>61</v>
      </c>
      <c r="X254" s="235" t="s">
        <v>61</v>
      </c>
      <c r="Y254" s="235" t="s">
        <v>61</v>
      </c>
      <c r="Z254" s="784" t="s">
        <v>61</v>
      </c>
      <c r="AA254" s="785" t="s">
        <v>61</v>
      </c>
      <c r="AB254" s="784" t="s">
        <v>61</v>
      </c>
      <c r="AC254" s="785" t="s">
        <v>61</v>
      </c>
      <c r="AD254" s="784" t="s">
        <v>61</v>
      </c>
      <c r="AE254" s="906" t="s">
        <v>61</v>
      </c>
      <c r="AF254" t="s">
        <v>61</v>
      </c>
      <c r="AG254" s="81"/>
      <c r="AH254" s="81"/>
      <c r="AI254" s="52" t="s">
        <v>61</v>
      </c>
      <c r="AJ254" s="81" t="s">
        <v>61</v>
      </c>
      <c r="AL254"/>
      <c r="AM254"/>
    </row>
    <row r="255" spans="1:48">
      <c r="A255" s="52" t="s">
        <v>118</v>
      </c>
      <c r="B255" s="52" t="s">
        <v>116</v>
      </c>
      <c r="C255" s="52">
        <v>2019</v>
      </c>
      <c r="D255" s="52">
        <v>2018</v>
      </c>
      <c r="E255" s="442" t="s">
        <v>142</v>
      </c>
      <c r="F255" s="52" t="s">
        <v>142</v>
      </c>
      <c r="G255" s="442" t="s">
        <v>168</v>
      </c>
      <c r="H255" s="52" t="s">
        <v>204</v>
      </c>
      <c r="I255" s="442" t="s">
        <v>306</v>
      </c>
      <c r="J255" s="940" t="s">
        <v>226</v>
      </c>
      <c r="K255" s="940"/>
      <c r="L255" s="52"/>
      <c r="M255" s="52"/>
      <c r="N255" s="52"/>
      <c r="O255" s="442" t="s">
        <v>150</v>
      </c>
      <c r="P255" s="437">
        <v>24774286</v>
      </c>
      <c r="Q255" s="60">
        <v>19752781</v>
      </c>
      <c r="R255" s="61">
        <v>0.8</v>
      </c>
      <c r="S255" s="442" t="s">
        <v>307</v>
      </c>
      <c r="T255" s="73">
        <v>44201</v>
      </c>
      <c r="U255" s="939">
        <v>2.2377102241957726E-3</v>
      </c>
      <c r="V255" s="73">
        <v>16720262</v>
      </c>
      <c r="W255" s="64">
        <v>0.84647635186154291</v>
      </c>
      <c r="X255" s="73">
        <v>2988318</v>
      </c>
      <c r="Y255" s="64">
        <v>0.15128593791426129</v>
      </c>
      <c r="Z255" s="77">
        <v>44201</v>
      </c>
      <c r="AA255" s="787">
        <v>2.2377102241957726E-3</v>
      </c>
      <c r="AB255" s="77">
        <v>0</v>
      </c>
      <c r="AC255" s="787">
        <v>0</v>
      </c>
      <c r="AD255" s="77">
        <v>0</v>
      </c>
      <c r="AE255" s="787">
        <v>0</v>
      </c>
      <c r="AF255" t="s">
        <v>185</v>
      </c>
      <c r="AG255" s="442"/>
      <c r="AH255" s="442"/>
      <c r="AI255" s="52"/>
      <c r="AJ255" s="64"/>
      <c r="AL255"/>
      <c r="AM255"/>
    </row>
    <row r="256" spans="1:48">
      <c r="A256" s="52" t="s">
        <v>118</v>
      </c>
      <c r="B256" s="52" t="s">
        <v>116</v>
      </c>
      <c r="C256" s="52">
        <v>2020</v>
      </c>
      <c r="D256" s="52">
        <v>2019</v>
      </c>
      <c r="E256" s="442" t="s">
        <v>142</v>
      </c>
      <c r="F256" s="52" t="s">
        <v>142</v>
      </c>
      <c r="G256" s="442" t="s">
        <v>168</v>
      </c>
      <c r="H256" s="52" t="s">
        <v>204</v>
      </c>
      <c r="I256" s="442" t="s">
        <v>306</v>
      </c>
      <c r="J256" s="940" t="s">
        <v>226</v>
      </c>
      <c r="K256" s="940"/>
      <c r="L256" s="52"/>
      <c r="M256" s="52"/>
      <c r="N256" s="52"/>
      <c r="O256" s="442" t="s">
        <v>150</v>
      </c>
      <c r="P256" s="73">
        <v>25652962.337662339</v>
      </c>
      <c r="Q256" s="60">
        <v>19752781</v>
      </c>
      <c r="R256" s="61">
        <f>Q256/P256</f>
        <v>0.76999999999999991</v>
      </c>
      <c r="S256" s="442" t="s">
        <v>286</v>
      </c>
      <c r="T256" s="73">
        <v>59028</v>
      </c>
      <c r="U256" s="939">
        <v>0</v>
      </c>
      <c r="V256" s="73">
        <v>17088729</v>
      </c>
      <c r="W256" s="64">
        <v>0.86513028216128152</v>
      </c>
      <c r="X256" s="73">
        <v>2605024</v>
      </c>
      <c r="Y256" s="64">
        <v>0.13</v>
      </c>
      <c r="Z256" s="77">
        <v>59028</v>
      </c>
      <c r="AA256" s="787">
        <v>0</v>
      </c>
      <c r="AB256" s="77">
        <v>0</v>
      </c>
      <c r="AC256" s="787">
        <v>0</v>
      </c>
      <c r="AD256" s="77">
        <v>0</v>
      </c>
      <c r="AE256" s="787">
        <v>0</v>
      </c>
      <c r="AF256" t="s">
        <v>185</v>
      </c>
      <c r="AG256" s="442"/>
      <c r="AH256" s="442"/>
      <c r="AI256" s="52"/>
      <c r="AJ256" s="64"/>
      <c r="AL256"/>
      <c r="AM256"/>
    </row>
    <row r="257" spans="1:48">
      <c r="A257" s="52" t="s">
        <v>118</v>
      </c>
      <c r="B257" s="52" t="s">
        <v>116</v>
      </c>
      <c r="C257" s="52">
        <v>2021</v>
      </c>
      <c r="D257" s="52">
        <v>2020</v>
      </c>
      <c r="E257" s="442" t="s">
        <v>142</v>
      </c>
      <c r="F257" s="52" t="s">
        <v>142</v>
      </c>
      <c r="G257" s="442" t="s">
        <v>168</v>
      </c>
      <c r="H257" s="52" t="s">
        <v>204</v>
      </c>
      <c r="I257" s="442" t="s">
        <v>306</v>
      </c>
      <c r="J257" s="940" t="s">
        <v>226</v>
      </c>
      <c r="K257" s="940"/>
      <c r="L257" s="52"/>
      <c r="M257" s="52"/>
      <c r="N257" s="158">
        <v>43891</v>
      </c>
      <c r="O257" s="442" t="s">
        <v>150</v>
      </c>
      <c r="P257" s="73">
        <v>26453539</v>
      </c>
      <c r="Q257" s="59">
        <v>6181235</v>
      </c>
      <c r="R257" s="61">
        <v>0.23</v>
      </c>
      <c r="S257" s="442" t="s">
        <v>308</v>
      </c>
      <c r="T257" s="73">
        <v>229552.12</v>
      </c>
      <c r="U257" s="939">
        <v>3.7136934609345869E-2</v>
      </c>
      <c r="V257" s="73">
        <v>5042597.0999999996</v>
      </c>
      <c r="W257" s="64">
        <v>0.81579119706660552</v>
      </c>
      <c r="X257" s="73">
        <v>909085.78</v>
      </c>
      <c r="Y257" s="64">
        <v>0.1470718683240485</v>
      </c>
      <c r="Z257" s="77">
        <v>229552.12</v>
      </c>
      <c r="AA257" s="787">
        <v>3.7136934609345869E-2</v>
      </c>
      <c r="AB257" s="77">
        <v>0</v>
      </c>
      <c r="AC257" s="787">
        <v>0</v>
      </c>
      <c r="AD257" s="77">
        <v>0</v>
      </c>
      <c r="AE257" s="787">
        <v>0</v>
      </c>
      <c r="AF257" t="s">
        <v>161</v>
      </c>
      <c r="AG257" s="52"/>
      <c r="AH257" s="52"/>
      <c r="AI257" s="52" t="s">
        <v>228</v>
      </c>
      <c r="AJ257" s="52"/>
      <c r="AL257"/>
      <c r="AM257"/>
    </row>
    <row r="258" spans="1:48">
      <c r="A258" s="52" t="s">
        <v>118</v>
      </c>
      <c r="B258" s="52" t="s">
        <v>116</v>
      </c>
      <c r="C258" s="52">
        <v>2022</v>
      </c>
      <c r="D258" s="52">
        <v>2021</v>
      </c>
      <c r="E258" s="442" t="s">
        <v>142</v>
      </c>
      <c r="F258" s="52" t="s">
        <v>142</v>
      </c>
      <c r="G258" s="442" t="s">
        <v>168</v>
      </c>
      <c r="H258" s="52" t="s">
        <v>143</v>
      </c>
      <c r="I258" s="442" t="s">
        <v>157</v>
      </c>
      <c r="J258" s="940" t="s">
        <v>226</v>
      </c>
      <c r="K258" s="940"/>
      <c r="L258" s="52"/>
      <c r="M258" s="52"/>
      <c r="N258" s="52"/>
      <c r="O258" s="442" t="s">
        <v>150</v>
      </c>
      <c r="P258" s="77">
        <v>27725186</v>
      </c>
      <c r="Q258" s="77">
        <v>16059751</v>
      </c>
      <c r="R258" s="61">
        <v>0.57924772804048996</v>
      </c>
      <c r="S258" s="442" t="s">
        <v>309</v>
      </c>
      <c r="T258" s="73">
        <v>944561</v>
      </c>
      <c r="U258" s="939">
        <v>0.06</v>
      </c>
      <c r="V258" s="73">
        <v>12303872</v>
      </c>
      <c r="W258" s="64">
        <v>0.76613093191793569</v>
      </c>
      <c r="X258" s="73">
        <v>2811318</v>
      </c>
      <c r="Y258" s="64">
        <v>0.18</v>
      </c>
      <c r="Z258" s="77">
        <v>944561</v>
      </c>
      <c r="AA258" s="787">
        <v>0.06</v>
      </c>
      <c r="AB258" s="77">
        <v>0</v>
      </c>
      <c r="AC258" s="787">
        <v>0</v>
      </c>
      <c r="AD258" s="77">
        <v>0</v>
      </c>
      <c r="AE258" s="787">
        <v>0</v>
      </c>
      <c r="AF258" t="s">
        <v>161</v>
      </c>
      <c r="AG258" s="52"/>
      <c r="AH258" s="52"/>
      <c r="AI258" s="52"/>
      <c r="AJ258" s="52"/>
      <c r="AL258"/>
      <c r="AM258"/>
    </row>
    <row r="259" spans="1:48" s="961" customFormat="1">
      <c r="A259" s="955" t="s">
        <v>118</v>
      </c>
      <c r="B259" s="955" t="s">
        <v>116</v>
      </c>
      <c r="C259" s="955">
        <v>2023</v>
      </c>
      <c r="D259" s="955">
        <v>2022</v>
      </c>
      <c r="E259" s="964" t="s">
        <v>168</v>
      </c>
      <c r="F259" s="955" t="s">
        <v>61</v>
      </c>
      <c r="G259" s="964" t="s">
        <v>61</v>
      </c>
      <c r="H259" s="955" t="s">
        <v>174</v>
      </c>
      <c r="I259" s="964"/>
      <c r="J259" s="965" t="s">
        <v>61</v>
      </c>
      <c r="K259" s="965"/>
      <c r="L259" s="955" t="s">
        <v>61</v>
      </c>
      <c r="M259" s="955" t="s">
        <v>61</v>
      </c>
      <c r="N259" s="955" t="s">
        <v>61</v>
      </c>
      <c r="O259" s="964" t="s">
        <v>150</v>
      </c>
      <c r="P259" s="1004" t="s">
        <v>61</v>
      </c>
      <c r="Q259" s="955" t="s">
        <v>61</v>
      </c>
      <c r="R259" s="1109" t="s">
        <v>61</v>
      </c>
      <c r="S259" s="964" t="s">
        <v>61</v>
      </c>
      <c r="T259" s="1004" t="s">
        <v>61</v>
      </c>
      <c r="U259" s="1110" t="s">
        <v>61</v>
      </c>
      <c r="V259" s="955" t="s">
        <v>61</v>
      </c>
      <c r="W259" s="955" t="s">
        <v>61</v>
      </c>
      <c r="X259" s="955" t="s">
        <v>61</v>
      </c>
      <c r="Y259" s="955" t="s">
        <v>61</v>
      </c>
      <c r="Z259" s="1026" t="s">
        <v>61</v>
      </c>
      <c r="AA259" s="1027" t="s">
        <v>61</v>
      </c>
      <c r="AB259" s="1026" t="s">
        <v>61</v>
      </c>
      <c r="AC259" s="1027" t="s">
        <v>61</v>
      </c>
      <c r="AD259" s="1026" t="s">
        <v>61</v>
      </c>
      <c r="AE259" s="1027" t="s">
        <v>61</v>
      </c>
      <c r="AF259" s="961" t="s">
        <v>61</v>
      </c>
      <c r="AG259" s="955"/>
      <c r="AH259" s="955"/>
      <c r="AI259" s="955" t="s">
        <v>61</v>
      </c>
      <c r="AJ259" s="955" t="s">
        <v>61</v>
      </c>
      <c r="AL259" s="955"/>
      <c r="AM259" s="955"/>
      <c r="AO259" s="963"/>
      <c r="AP259" s="963"/>
      <c r="AQ259" s="963"/>
      <c r="AR259" s="963"/>
      <c r="AS259" s="961" t="e">
        <f>T259-T258</f>
        <v>#VALUE!</v>
      </c>
      <c r="AT259" s="963" t="e">
        <f>(T259-T258)/T258</f>
        <v>#VALUE!</v>
      </c>
      <c r="AU259" s="961" t="e">
        <f>AB259-AB258</f>
        <v>#VALUE!</v>
      </c>
      <c r="AV259" s="963" t="e">
        <f>AU259/AB258</f>
        <v>#VALUE!</v>
      </c>
    </row>
    <row r="260" spans="1:48" s="958" customFormat="1">
      <c r="A260" s="957" t="s">
        <v>118</v>
      </c>
      <c r="B260" s="957" t="s">
        <v>116</v>
      </c>
      <c r="C260" s="957">
        <v>2023</v>
      </c>
      <c r="D260" s="957">
        <v>2023</v>
      </c>
      <c r="E260" s="991" t="s">
        <v>168</v>
      </c>
      <c r="F260" s="1111" t="s">
        <v>61</v>
      </c>
      <c r="G260" s="991" t="s">
        <v>61</v>
      </c>
      <c r="H260" s="957" t="s">
        <v>174</v>
      </c>
      <c r="I260" s="991"/>
      <c r="J260" s="998" t="s">
        <v>61</v>
      </c>
      <c r="K260" s="998"/>
      <c r="L260" s="957" t="s">
        <v>61</v>
      </c>
      <c r="M260" s="957" t="s">
        <v>61</v>
      </c>
      <c r="N260" s="957" t="s">
        <v>61</v>
      </c>
      <c r="O260" s="991" t="s">
        <v>150</v>
      </c>
      <c r="P260" s="999" t="s">
        <v>61</v>
      </c>
      <c r="Q260" s="957" t="s">
        <v>61</v>
      </c>
      <c r="R260" s="1000" t="s">
        <v>61</v>
      </c>
      <c r="S260" s="991" t="s">
        <v>61</v>
      </c>
      <c r="T260" s="999" t="s">
        <v>61</v>
      </c>
      <c r="U260" s="1001" t="s">
        <v>61</v>
      </c>
      <c r="V260" s="957" t="s">
        <v>61</v>
      </c>
      <c r="W260" s="957" t="s">
        <v>61</v>
      </c>
      <c r="X260" s="957" t="s">
        <v>61</v>
      </c>
      <c r="Y260" s="957" t="s">
        <v>61</v>
      </c>
      <c r="Z260" s="1020" t="s">
        <v>61</v>
      </c>
      <c r="AA260" s="1021" t="s">
        <v>61</v>
      </c>
      <c r="AB260" s="1020" t="s">
        <v>61</v>
      </c>
      <c r="AC260" s="1021" t="s">
        <v>61</v>
      </c>
      <c r="AD260" s="1020" t="s">
        <v>61</v>
      </c>
      <c r="AE260" s="1021" t="s">
        <v>61</v>
      </c>
      <c r="AF260" s="958" t="s">
        <v>61</v>
      </c>
      <c r="AG260" s="957"/>
      <c r="AH260" s="957"/>
      <c r="AI260" s="957" t="s">
        <v>61</v>
      </c>
      <c r="AJ260" s="957" t="s">
        <v>61</v>
      </c>
      <c r="AL260" s="957"/>
      <c r="AM260" s="957"/>
      <c r="AO260" s="981"/>
      <c r="AP260" s="981"/>
      <c r="AQ260" s="981"/>
      <c r="AR260" s="981"/>
      <c r="AT260" s="981"/>
      <c r="AV260" s="981"/>
    </row>
    <row r="261" spans="1:48">
      <c r="A261" s="52" t="s">
        <v>114</v>
      </c>
      <c r="B261" s="52" t="s">
        <v>102</v>
      </c>
      <c r="C261" s="902">
        <v>2017</v>
      </c>
      <c r="D261" s="52">
        <v>2016</v>
      </c>
      <c r="E261" s="442" t="s">
        <v>142</v>
      </c>
      <c r="F261" s="104" t="s">
        <v>168</v>
      </c>
      <c r="G261" s="442" t="s">
        <v>61</v>
      </c>
      <c r="H261" s="52" t="s">
        <v>187</v>
      </c>
      <c r="I261" s="442" t="s">
        <v>182</v>
      </c>
      <c r="J261" s="940" t="s">
        <v>61</v>
      </c>
      <c r="K261" s="940"/>
      <c r="L261" s="81" t="s">
        <v>172</v>
      </c>
      <c r="M261" s="81" t="s">
        <v>61</v>
      </c>
      <c r="N261" s="81" t="s">
        <v>61</v>
      </c>
      <c r="O261" s="442" t="s">
        <v>150</v>
      </c>
      <c r="P261" s="81" t="s">
        <v>61</v>
      </c>
      <c r="Q261" s="81" t="s">
        <v>61</v>
      </c>
      <c r="R261" s="81" t="s">
        <v>61</v>
      </c>
      <c r="S261" s="905" t="s">
        <v>61</v>
      </c>
      <c r="T261" s="81" t="s">
        <v>61</v>
      </c>
      <c r="U261" s="942" t="s">
        <v>61</v>
      </c>
      <c r="V261" s="235" t="s">
        <v>61</v>
      </c>
      <c r="W261" s="235" t="s">
        <v>61</v>
      </c>
      <c r="X261" s="235" t="s">
        <v>61</v>
      </c>
      <c r="Y261" s="235" t="s">
        <v>61</v>
      </c>
      <c r="Z261" s="784" t="s">
        <v>61</v>
      </c>
      <c r="AA261" s="785" t="s">
        <v>61</v>
      </c>
      <c r="AB261" s="784" t="s">
        <v>61</v>
      </c>
      <c r="AC261" s="785" t="s">
        <v>61</v>
      </c>
      <c r="AD261" s="784" t="s">
        <v>61</v>
      </c>
      <c r="AE261" s="906" t="s">
        <v>61</v>
      </c>
      <c r="AF261" t="s">
        <v>61</v>
      </c>
      <c r="AG261" s="81"/>
      <c r="AH261" s="81"/>
      <c r="AI261" s="52" t="s">
        <v>61</v>
      </c>
      <c r="AJ261" s="81" t="s">
        <v>61</v>
      </c>
      <c r="AL261" s="52"/>
      <c r="AM261" s="52"/>
    </row>
    <row r="262" spans="1:48">
      <c r="A262" s="52" t="s">
        <v>114</v>
      </c>
      <c r="B262" s="52" t="s">
        <v>102</v>
      </c>
      <c r="C262" s="52">
        <v>2018</v>
      </c>
      <c r="D262" s="52">
        <v>2017</v>
      </c>
      <c r="E262" s="442" t="s">
        <v>142</v>
      </c>
      <c r="F262" s="104" t="s">
        <v>168</v>
      </c>
      <c r="G262" s="442" t="s">
        <v>61</v>
      </c>
      <c r="H262" s="52" t="s">
        <v>187</v>
      </c>
      <c r="I262" s="442" t="s">
        <v>182</v>
      </c>
      <c r="J262" s="940" t="s">
        <v>61</v>
      </c>
      <c r="K262" s="940"/>
      <c r="L262" s="81" t="s">
        <v>172</v>
      </c>
      <c r="M262" s="81" t="s">
        <v>61</v>
      </c>
      <c r="N262" s="81" t="s">
        <v>61</v>
      </c>
      <c r="O262" s="442" t="s">
        <v>150</v>
      </c>
      <c r="P262" s="81" t="s">
        <v>61</v>
      </c>
      <c r="Q262" s="81" t="s">
        <v>61</v>
      </c>
      <c r="R262" s="81" t="s">
        <v>61</v>
      </c>
      <c r="S262" s="905" t="s">
        <v>61</v>
      </c>
      <c r="T262" s="81" t="s">
        <v>61</v>
      </c>
      <c r="U262" s="942" t="s">
        <v>61</v>
      </c>
      <c r="V262" s="235" t="s">
        <v>61</v>
      </c>
      <c r="W262" s="235" t="s">
        <v>61</v>
      </c>
      <c r="X262" s="235" t="s">
        <v>61</v>
      </c>
      <c r="Y262" s="235" t="s">
        <v>61</v>
      </c>
      <c r="Z262" s="784" t="s">
        <v>61</v>
      </c>
      <c r="AA262" s="785" t="s">
        <v>61</v>
      </c>
      <c r="AB262" s="784" t="s">
        <v>61</v>
      </c>
      <c r="AC262" s="785" t="s">
        <v>61</v>
      </c>
      <c r="AD262" s="784" t="s">
        <v>61</v>
      </c>
      <c r="AE262" s="906" t="s">
        <v>61</v>
      </c>
      <c r="AF262" t="s">
        <v>61</v>
      </c>
      <c r="AG262" s="81"/>
      <c r="AH262" s="81"/>
      <c r="AI262" s="52" t="s">
        <v>61</v>
      </c>
      <c r="AJ262" s="81" t="s">
        <v>61</v>
      </c>
      <c r="AL262" s="52"/>
      <c r="AM262" s="52"/>
    </row>
    <row r="263" spans="1:48">
      <c r="A263" s="52" t="s">
        <v>114</v>
      </c>
      <c r="B263" s="52" t="s">
        <v>102</v>
      </c>
      <c r="C263" s="52">
        <v>2019</v>
      </c>
      <c r="D263" s="52">
        <v>2018</v>
      </c>
      <c r="E263" s="442" t="s">
        <v>168</v>
      </c>
      <c r="F263" s="52" t="s">
        <v>61</v>
      </c>
      <c r="G263" s="442" t="s">
        <v>61</v>
      </c>
      <c r="H263" s="52" t="s">
        <v>61</v>
      </c>
      <c r="I263" s="442" t="s">
        <v>169</v>
      </c>
      <c r="J263" s="940" t="s">
        <v>61</v>
      </c>
      <c r="K263" s="940"/>
      <c r="L263" s="52" t="s">
        <v>61</v>
      </c>
      <c r="M263" s="52" t="s">
        <v>61</v>
      </c>
      <c r="N263" s="52" t="s">
        <v>61</v>
      </c>
      <c r="O263" s="442" t="s">
        <v>150</v>
      </c>
      <c r="P263" s="451" t="s">
        <v>61</v>
      </c>
      <c r="Q263" s="52" t="s">
        <v>61</v>
      </c>
      <c r="R263" s="103" t="s">
        <v>61</v>
      </c>
      <c r="S263" s="442" t="s">
        <v>61</v>
      </c>
      <c r="T263" s="451" t="s">
        <v>61</v>
      </c>
      <c r="U263" s="941" t="s">
        <v>61</v>
      </c>
      <c r="V263" s="52" t="s">
        <v>61</v>
      </c>
      <c r="W263" s="52" t="s">
        <v>61</v>
      </c>
      <c r="X263" s="52" t="s">
        <v>61</v>
      </c>
      <c r="Y263" s="52" t="s">
        <v>61</v>
      </c>
      <c r="Z263" s="77" t="s">
        <v>61</v>
      </c>
      <c r="AA263" s="787" t="s">
        <v>61</v>
      </c>
      <c r="AB263" s="77" t="s">
        <v>61</v>
      </c>
      <c r="AC263" s="787" t="s">
        <v>61</v>
      </c>
      <c r="AD263" s="77" t="s">
        <v>61</v>
      </c>
      <c r="AE263" s="787" t="s">
        <v>61</v>
      </c>
      <c r="AF263" t="s">
        <v>61</v>
      </c>
      <c r="AG263" s="52"/>
      <c r="AH263" s="52"/>
      <c r="AI263" s="52" t="s">
        <v>61</v>
      </c>
      <c r="AJ263" s="52" t="s">
        <v>61</v>
      </c>
      <c r="AL263" s="52"/>
      <c r="AM263" s="52"/>
    </row>
    <row r="264" spans="1:48">
      <c r="A264" s="52" t="s">
        <v>114</v>
      </c>
      <c r="B264" s="52" t="s">
        <v>102</v>
      </c>
      <c r="C264" s="52">
        <v>2020</v>
      </c>
      <c r="D264" s="52">
        <v>2019</v>
      </c>
      <c r="E264" s="442" t="s">
        <v>168</v>
      </c>
      <c r="F264" s="52" t="s">
        <v>61</v>
      </c>
      <c r="G264" s="442" t="s">
        <v>61</v>
      </c>
      <c r="H264" s="52" t="s">
        <v>61</v>
      </c>
      <c r="I264" s="442" t="s">
        <v>169</v>
      </c>
      <c r="J264" s="940" t="s">
        <v>61</v>
      </c>
      <c r="K264" s="940"/>
      <c r="L264" s="52" t="s">
        <v>61</v>
      </c>
      <c r="M264" s="52" t="s">
        <v>61</v>
      </c>
      <c r="N264" s="52" t="s">
        <v>61</v>
      </c>
      <c r="O264" s="442" t="s">
        <v>150</v>
      </c>
      <c r="P264" s="451" t="s">
        <v>61</v>
      </c>
      <c r="Q264" s="52" t="s">
        <v>61</v>
      </c>
      <c r="R264" s="103" t="s">
        <v>61</v>
      </c>
      <c r="S264" s="442" t="s">
        <v>61</v>
      </c>
      <c r="T264" s="451" t="s">
        <v>61</v>
      </c>
      <c r="U264" s="941" t="s">
        <v>61</v>
      </c>
      <c r="V264" s="52" t="s">
        <v>61</v>
      </c>
      <c r="W264" s="52" t="s">
        <v>61</v>
      </c>
      <c r="X264" s="52" t="s">
        <v>61</v>
      </c>
      <c r="Y264" s="52" t="s">
        <v>61</v>
      </c>
      <c r="Z264" s="77" t="s">
        <v>61</v>
      </c>
      <c r="AA264" s="787" t="s">
        <v>61</v>
      </c>
      <c r="AB264" s="77" t="s">
        <v>61</v>
      </c>
      <c r="AC264" s="787" t="s">
        <v>61</v>
      </c>
      <c r="AD264" s="77" t="s">
        <v>61</v>
      </c>
      <c r="AE264" s="787" t="s">
        <v>61</v>
      </c>
      <c r="AF264" t="s">
        <v>61</v>
      </c>
      <c r="AG264" s="52"/>
      <c r="AH264" s="52"/>
      <c r="AI264" s="52" t="s">
        <v>61</v>
      </c>
      <c r="AJ264" s="52" t="s">
        <v>61</v>
      </c>
      <c r="AL264" s="52"/>
      <c r="AM264" s="52"/>
    </row>
    <row r="265" spans="1:48">
      <c r="A265" s="52" t="s">
        <v>114</v>
      </c>
      <c r="B265" s="52" t="s">
        <v>102</v>
      </c>
      <c r="C265" s="52">
        <v>2021</v>
      </c>
      <c r="D265" s="52">
        <v>2020</v>
      </c>
      <c r="E265" s="442" t="s">
        <v>142</v>
      </c>
      <c r="F265" s="104" t="s">
        <v>168</v>
      </c>
      <c r="G265" s="442" t="s">
        <v>61</v>
      </c>
      <c r="H265" s="52" t="s">
        <v>174</v>
      </c>
      <c r="I265" s="442" t="s">
        <v>231</v>
      </c>
      <c r="J265" s="940" t="s">
        <v>61</v>
      </c>
      <c r="K265" s="940"/>
      <c r="L265" s="81" t="s">
        <v>172</v>
      </c>
      <c r="M265" s="81" t="s">
        <v>61</v>
      </c>
      <c r="N265" s="81" t="s">
        <v>61</v>
      </c>
      <c r="O265" s="442" t="s">
        <v>150</v>
      </c>
      <c r="P265" s="81" t="s">
        <v>61</v>
      </c>
      <c r="Q265" s="81" t="s">
        <v>61</v>
      </c>
      <c r="R265" s="81" t="s">
        <v>61</v>
      </c>
      <c r="S265" s="905" t="s">
        <v>61</v>
      </c>
      <c r="T265" s="81" t="s">
        <v>61</v>
      </c>
      <c r="U265" s="942" t="s">
        <v>61</v>
      </c>
      <c r="V265" s="235" t="s">
        <v>61</v>
      </c>
      <c r="W265" s="235" t="s">
        <v>61</v>
      </c>
      <c r="X265" s="235" t="s">
        <v>61</v>
      </c>
      <c r="Y265" s="235" t="s">
        <v>61</v>
      </c>
      <c r="Z265" s="784" t="s">
        <v>61</v>
      </c>
      <c r="AA265" s="785" t="s">
        <v>61</v>
      </c>
      <c r="AB265" s="784" t="s">
        <v>61</v>
      </c>
      <c r="AC265" s="785" t="s">
        <v>61</v>
      </c>
      <c r="AD265" s="784" t="s">
        <v>61</v>
      </c>
      <c r="AE265" s="906" t="s">
        <v>61</v>
      </c>
      <c r="AF265" t="s">
        <v>61</v>
      </c>
      <c r="AG265" s="81"/>
      <c r="AH265" s="81"/>
      <c r="AI265" s="52" t="s">
        <v>61</v>
      </c>
      <c r="AJ265" s="81" t="s">
        <v>61</v>
      </c>
      <c r="AL265" s="52"/>
      <c r="AM265" s="52"/>
    </row>
    <row r="266" spans="1:48">
      <c r="A266" s="52" t="s">
        <v>114</v>
      </c>
      <c r="B266" s="52" t="s">
        <v>102</v>
      </c>
      <c r="C266" s="52">
        <v>2022</v>
      </c>
      <c r="D266" s="52">
        <v>2021</v>
      </c>
      <c r="E266" s="442" t="s">
        <v>142</v>
      </c>
      <c r="F266" s="104" t="s">
        <v>168</v>
      </c>
      <c r="G266" s="442" t="s">
        <v>61</v>
      </c>
      <c r="H266" s="52" t="s">
        <v>174</v>
      </c>
      <c r="I266" s="442" t="s">
        <v>310</v>
      </c>
      <c r="J266" s="940" t="s">
        <v>61</v>
      </c>
      <c r="K266" s="940"/>
      <c r="L266" s="81" t="s">
        <v>172</v>
      </c>
      <c r="M266" s="81" t="s">
        <v>61</v>
      </c>
      <c r="N266" s="81" t="s">
        <v>61</v>
      </c>
      <c r="O266" s="442" t="s">
        <v>150</v>
      </c>
      <c r="P266" s="81" t="s">
        <v>61</v>
      </c>
      <c r="Q266" s="81" t="s">
        <v>61</v>
      </c>
      <c r="R266" s="81" t="s">
        <v>61</v>
      </c>
      <c r="S266" s="905" t="s">
        <v>61</v>
      </c>
      <c r="T266" s="81" t="s">
        <v>61</v>
      </c>
      <c r="U266" s="942" t="s">
        <v>61</v>
      </c>
      <c r="V266" s="235" t="s">
        <v>61</v>
      </c>
      <c r="W266" s="235" t="s">
        <v>61</v>
      </c>
      <c r="X266" s="235" t="s">
        <v>61</v>
      </c>
      <c r="Y266" s="235" t="s">
        <v>61</v>
      </c>
      <c r="Z266" s="784" t="s">
        <v>61</v>
      </c>
      <c r="AA266" s="785" t="s">
        <v>61</v>
      </c>
      <c r="AB266" s="784" t="s">
        <v>61</v>
      </c>
      <c r="AC266" s="785" t="s">
        <v>61</v>
      </c>
      <c r="AD266" s="784" t="s">
        <v>61</v>
      </c>
      <c r="AE266" s="906" t="s">
        <v>61</v>
      </c>
      <c r="AF266" t="s">
        <v>61</v>
      </c>
      <c r="AG266" s="81"/>
      <c r="AH266" s="81"/>
      <c r="AI266" s="52" t="s">
        <v>61</v>
      </c>
      <c r="AJ266" s="81" t="s">
        <v>61</v>
      </c>
      <c r="AL266" s="52"/>
      <c r="AM266" s="52"/>
    </row>
    <row r="267" spans="1:48" s="958" customFormat="1">
      <c r="A267" s="955" t="s">
        <v>114</v>
      </c>
      <c r="B267" s="955" t="s">
        <v>102</v>
      </c>
      <c r="C267" s="955">
        <v>2023</v>
      </c>
      <c r="D267" s="955">
        <v>2022</v>
      </c>
      <c r="E267" s="964" t="s">
        <v>142</v>
      </c>
      <c r="F267" s="1012" t="s">
        <v>168</v>
      </c>
      <c r="G267" s="964" t="s">
        <v>61</v>
      </c>
      <c r="H267" s="955" t="s">
        <v>174</v>
      </c>
      <c r="I267" s="964" t="s">
        <v>311</v>
      </c>
      <c r="J267" s="965" t="s">
        <v>61</v>
      </c>
      <c r="K267" s="965"/>
      <c r="L267" s="1013" t="s">
        <v>172</v>
      </c>
      <c r="M267" s="1013" t="s">
        <v>61</v>
      </c>
      <c r="N267" s="1013" t="s">
        <v>61</v>
      </c>
      <c r="O267" s="964" t="s">
        <v>150</v>
      </c>
      <c r="P267" s="1013" t="s">
        <v>61</v>
      </c>
      <c r="Q267" s="1013" t="s">
        <v>61</v>
      </c>
      <c r="R267" s="1013" t="s">
        <v>61</v>
      </c>
      <c r="S267" s="1014" t="s">
        <v>61</v>
      </c>
      <c r="T267" s="1013" t="s">
        <v>61</v>
      </c>
      <c r="U267" s="1015" t="s">
        <v>61</v>
      </c>
      <c r="V267" s="1016" t="s">
        <v>61</v>
      </c>
      <c r="W267" s="1016" t="s">
        <v>61</v>
      </c>
      <c r="X267" s="1016" t="s">
        <v>61</v>
      </c>
      <c r="Y267" s="1013" t="s">
        <v>61</v>
      </c>
      <c r="Z267" s="1017" t="s">
        <v>61</v>
      </c>
      <c r="AA267" s="1019" t="s">
        <v>61</v>
      </c>
      <c r="AB267" s="1017" t="s">
        <v>61</v>
      </c>
      <c r="AC267" s="1019" t="s">
        <v>61</v>
      </c>
      <c r="AD267" s="1017" t="s">
        <v>61</v>
      </c>
      <c r="AE267" s="1019" t="s">
        <v>61</v>
      </c>
      <c r="AF267" s="961" t="s">
        <v>61</v>
      </c>
      <c r="AG267" s="1013"/>
      <c r="AH267" s="1013"/>
      <c r="AI267" s="955" t="s">
        <v>61</v>
      </c>
      <c r="AJ267" s="1013" t="s">
        <v>61</v>
      </c>
      <c r="AL267" s="955"/>
      <c r="AM267" s="955"/>
      <c r="AO267" s="963"/>
      <c r="AP267" s="963"/>
      <c r="AQ267" s="963"/>
      <c r="AR267" s="981"/>
      <c r="AT267" s="981"/>
      <c r="AV267" s="981"/>
    </row>
    <row r="268" spans="1:48" s="958" customFormat="1">
      <c r="A268" s="957" t="s">
        <v>114</v>
      </c>
      <c r="B268" s="957" t="s">
        <v>102</v>
      </c>
      <c r="C268" s="957" t="s">
        <v>702</v>
      </c>
      <c r="D268" s="957">
        <v>2023</v>
      </c>
      <c r="E268" s="991" t="s">
        <v>142</v>
      </c>
      <c r="F268" s="1102" t="s">
        <v>168</v>
      </c>
      <c r="G268" s="958" t="s">
        <v>61</v>
      </c>
      <c r="H268" s="957" t="s">
        <v>174</v>
      </c>
      <c r="I268" s="991" t="s">
        <v>311</v>
      </c>
      <c r="J268" s="992" t="s">
        <v>61</v>
      </c>
      <c r="K268" s="992" t="s">
        <v>707</v>
      </c>
      <c r="L268" s="1102" t="s">
        <v>348</v>
      </c>
      <c r="M268" s="958" t="s">
        <v>61</v>
      </c>
      <c r="N268" s="958" t="s">
        <v>61</v>
      </c>
      <c r="O268" s="991" t="s">
        <v>150</v>
      </c>
      <c r="P268" s="958" t="s">
        <v>61</v>
      </c>
      <c r="Q268" s="958" t="s">
        <v>61</v>
      </c>
      <c r="R268" s="958" t="s">
        <v>61</v>
      </c>
      <c r="S268" s="958" t="s">
        <v>61</v>
      </c>
      <c r="T268" s="958" t="s">
        <v>61</v>
      </c>
      <c r="U268" s="1028" t="s">
        <v>61</v>
      </c>
      <c r="V268" s="958" t="s">
        <v>61</v>
      </c>
      <c r="W268" s="958" t="s">
        <v>61</v>
      </c>
      <c r="X268" s="958" t="s">
        <v>61</v>
      </c>
      <c r="Y268" s="958" t="s">
        <v>61</v>
      </c>
      <c r="Z268" s="958" t="s">
        <v>61</v>
      </c>
      <c r="AA268" s="958" t="s">
        <v>61</v>
      </c>
      <c r="AB268" s="958" t="s">
        <v>61</v>
      </c>
      <c r="AC268" s="958" t="s">
        <v>61</v>
      </c>
      <c r="AD268" s="958" t="s">
        <v>61</v>
      </c>
      <c r="AE268" s="958" t="s">
        <v>61</v>
      </c>
      <c r="AF268" s="958" t="s">
        <v>61</v>
      </c>
      <c r="AG268" s="1029"/>
      <c r="AH268" s="1029"/>
      <c r="AI268" s="957"/>
      <c r="AJ268" s="1029"/>
      <c r="AL268" s="957"/>
      <c r="AM268" s="957"/>
      <c r="AO268" s="981"/>
      <c r="AP268" s="981"/>
      <c r="AQ268" s="981"/>
      <c r="AR268" s="981"/>
      <c r="AT268" s="981"/>
      <c r="AV268" s="981"/>
    </row>
    <row r="269" spans="1:48">
      <c r="A269" s="52" t="s">
        <v>312</v>
      </c>
      <c r="B269" s="52" t="s">
        <v>141</v>
      </c>
      <c r="C269" s="902">
        <v>2017</v>
      </c>
      <c r="D269" s="52">
        <v>2016</v>
      </c>
      <c r="E269" s="442" t="s">
        <v>142</v>
      </c>
      <c r="F269" s="105" t="s">
        <v>142</v>
      </c>
      <c r="G269" s="442" t="s">
        <v>168</v>
      </c>
      <c r="H269" s="52" t="s">
        <v>143</v>
      </c>
      <c r="I269" s="442" t="s">
        <v>144</v>
      </c>
      <c r="J269" s="940" t="s">
        <v>209</v>
      </c>
      <c r="K269" s="940"/>
      <c r="L269" s="171"/>
      <c r="M269" s="650" t="s">
        <v>313</v>
      </c>
      <c r="N269" s="171"/>
      <c r="O269" s="442" t="s">
        <v>150</v>
      </c>
      <c r="P269" s="73">
        <v>25300000</v>
      </c>
      <c r="Q269" s="60">
        <v>25300000</v>
      </c>
      <c r="R269" s="787">
        <v>1</v>
      </c>
      <c r="S269" s="918" t="s">
        <v>314</v>
      </c>
      <c r="T269" s="60">
        <v>4261635</v>
      </c>
      <c r="U269" s="943">
        <v>0.16844407114624507</v>
      </c>
      <c r="V269" s="789">
        <v>15438365</v>
      </c>
      <c r="W269" s="908">
        <v>0.61021205533596834</v>
      </c>
      <c r="X269" s="77">
        <v>5600000</v>
      </c>
      <c r="Y269" s="910">
        <v>0.22134387351778656</v>
      </c>
      <c r="Z269" s="77" t="s">
        <v>61</v>
      </c>
      <c r="AA269" s="787" t="s">
        <v>61</v>
      </c>
      <c r="AB269" s="77" t="s">
        <v>61</v>
      </c>
      <c r="AC269" s="787" t="s">
        <v>61</v>
      </c>
      <c r="AD269" s="77" t="s">
        <v>61</v>
      </c>
      <c r="AE269" s="787" t="s">
        <v>61</v>
      </c>
      <c r="AF269" t="s">
        <v>185</v>
      </c>
      <c r="AG269" s="442"/>
      <c r="AH269" s="442"/>
      <c r="AI269" s="52" t="s">
        <v>61</v>
      </c>
      <c r="AJ269" s="171"/>
      <c r="AL269" s="52"/>
      <c r="AM269" s="52"/>
    </row>
    <row r="270" spans="1:48">
      <c r="A270" s="52" t="s">
        <v>312</v>
      </c>
      <c r="B270" s="52" t="s">
        <v>141</v>
      </c>
      <c r="C270" s="52">
        <v>2018</v>
      </c>
      <c r="D270" s="52">
        <v>2017</v>
      </c>
      <c r="E270" s="442" t="s">
        <v>142</v>
      </c>
      <c r="F270" s="104" t="s">
        <v>168</v>
      </c>
      <c r="G270" s="442" t="s">
        <v>61</v>
      </c>
      <c r="H270" s="52" t="s">
        <v>143</v>
      </c>
      <c r="I270" s="442" t="s">
        <v>144</v>
      </c>
      <c r="J270" s="940" t="s">
        <v>61</v>
      </c>
      <c r="K270" s="940"/>
      <c r="L270" s="81" t="s">
        <v>172</v>
      </c>
      <c r="M270" s="81" t="s">
        <v>61</v>
      </c>
      <c r="N270" s="81" t="s">
        <v>61</v>
      </c>
      <c r="O270" s="442" t="s">
        <v>150</v>
      </c>
      <c r="P270" s="81" t="s">
        <v>61</v>
      </c>
      <c r="Q270" s="81" t="s">
        <v>61</v>
      </c>
      <c r="R270" s="81" t="s">
        <v>61</v>
      </c>
      <c r="S270" s="905" t="s">
        <v>61</v>
      </c>
      <c r="T270" s="81" t="s">
        <v>61</v>
      </c>
      <c r="U270" s="942" t="s">
        <v>61</v>
      </c>
      <c r="V270" s="235" t="s">
        <v>61</v>
      </c>
      <c r="W270" s="235" t="s">
        <v>61</v>
      </c>
      <c r="X270" s="235" t="s">
        <v>61</v>
      </c>
      <c r="Y270" s="235" t="s">
        <v>61</v>
      </c>
      <c r="Z270" s="784" t="s">
        <v>61</v>
      </c>
      <c r="AA270" s="785" t="s">
        <v>61</v>
      </c>
      <c r="AB270" s="784" t="s">
        <v>61</v>
      </c>
      <c r="AC270" s="785" t="s">
        <v>61</v>
      </c>
      <c r="AD270" s="784" t="s">
        <v>61</v>
      </c>
      <c r="AE270" s="906" t="s">
        <v>61</v>
      </c>
      <c r="AF270" t="s">
        <v>61</v>
      </c>
      <c r="AG270" s="81"/>
      <c r="AH270" s="81"/>
      <c r="AI270" s="52" t="s">
        <v>61</v>
      </c>
      <c r="AJ270" s="81" t="s">
        <v>61</v>
      </c>
      <c r="AL270" s="52"/>
      <c r="AM270" s="52"/>
    </row>
    <row r="271" spans="1:48">
      <c r="A271" s="52" t="s">
        <v>312</v>
      </c>
      <c r="B271" s="52" t="s">
        <v>141</v>
      </c>
      <c r="C271" s="52">
        <v>2019</v>
      </c>
      <c r="D271" s="52">
        <v>2018</v>
      </c>
      <c r="E271" s="442" t="s">
        <v>142</v>
      </c>
      <c r="F271" s="104" t="s">
        <v>168</v>
      </c>
      <c r="G271" s="442" t="s">
        <v>61</v>
      </c>
      <c r="H271" s="52" t="s">
        <v>143</v>
      </c>
      <c r="I271" s="442" t="s">
        <v>144</v>
      </c>
      <c r="J271" s="940" t="s">
        <v>61</v>
      </c>
      <c r="K271" s="940"/>
      <c r="L271" s="81" t="s">
        <v>172</v>
      </c>
      <c r="M271" s="81" t="s">
        <v>61</v>
      </c>
      <c r="N271" s="81" t="s">
        <v>61</v>
      </c>
      <c r="O271" s="442" t="s">
        <v>150</v>
      </c>
      <c r="P271" s="81" t="s">
        <v>61</v>
      </c>
      <c r="Q271" s="81" t="s">
        <v>61</v>
      </c>
      <c r="R271" s="81" t="s">
        <v>61</v>
      </c>
      <c r="S271" s="905" t="s">
        <v>61</v>
      </c>
      <c r="T271" s="81" t="s">
        <v>61</v>
      </c>
      <c r="U271" s="942" t="s">
        <v>61</v>
      </c>
      <c r="V271" s="235" t="s">
        <v>61</v>
      </c>
      <c r="W271" s="235" t="s">
        <v>61</v>
      </c>
      <c r="X271" s="235" t="s">
        <v>61</v>
      </c>
      <c r="Y271" s="235" t="s">
        <v>61</v>
      </c>
      <c r="Z271" s="784" t="s">
        <v>61</v>
      </c>
      <c r="AA271" s="785" t="s">
        <v>61</v>
      </c>
      <c r="AB271" s="784" t="s">
        <v>61</v>
      </c>
      <c r="AC271" s="785" t="s">
        <v>61</v>
      </c>
      <c r="AD271" s="784" t="s">
        <v>61</v>
      </c>
      <c r="AE271" s="906" t="s">
        <v>61</v>
      </c>
      <c r="AF271" t="s">
        <v>61</v>
      </c>
      <c r="AG271" s="81"/>
      <c r="AH271" s="81"/>
      <c r="AI271" s="52" t="s">
        <v>61</v>
      </c>
      <c r="AJ271" s="81" t="s">
        <v>61</v>
      </c>
      <c r="AL271" s="52"/>
      <c r="AM271" s="52"/>
    </row>
    <row r="272" spans="1:48">
      <c r="A272" s="52" t="s">
        <v>312</v>
      </c>
      <c r="B272" s="52" t="s">
        <v>141</v>
      </c>
      <c r="C272" s="52">
        <v>2020</v>
      </c>
      <c r="D272" s="52">
        <v>2019</v>
      </c>
      <c r="E272" s="442" t="s">
        <v>142</v>
      </c>
      <c r="F272" s="104" t="s">
        <v>168</v>
      </c>
      <c r="G272" s="442" t="s">
        <v>61</v>
      </c>
      <c r="H272" s="52" t="s">
        <v>143</v>
      </c>
      <c r="I272" s="442" t="s">
        <v>144</v>
      </c>
      <c r="J272" s="940" t="s">
        <v>61</v>
      </c>
      <c r="K272" s="940"/>
      <c r="L272" s="81" t="s">
        <v>172</v>
      </c>
      <c r="M272" s="81" t="s">
        <v>61</v>
      </c>
      <c r="N272" s="81" t="s">
        <v>61</v>
      </c>
      <c r="O272" s="442" t="s">
        <v>150</v>
      </c>
      <c r="P272" s="81" t="s">
        <v>61</v>
      </c>
      <c r="Q272" s="81" t="s">
        <v>61</v>
      </c>
      <c r="R272" s="81" t="s">
        <v>61</v>
      </c>
      <c r="S272" s="905" t="s">
        <v>61</v>
      </c>
      <c r="T272" s="81" t="s">
        <v>61</v>
      </c>
      <c r="U272" s="942" t="s">
        <v>61</v>
      </c>
      <c r="V272" s="235" t="s">
        <v>61</v>
      </c>
      <c r="W272" s="235" t="s">
        <v>61</v>
      </c>
      <c r="X272" s="235" t="s">
        <v>61</v>
      </c>
      <c r="Y272" s="235" t="s">
        <v>61</v>
      </c>
      <c r="Z272" s="784" t="s">
        <v>61</v>
      </c>
      <c r="AA272" s="785" t="s">
        <v>61</v>
      </c>
      <c r="AB272" s="784" t="s">
        <v>61</v>
      </c>
      <c r="AC272" s="785" t="s">
        <v>61</v>
      </c>
      <c r="AD272" s="784" t="s">
        <v>61</v>
      </c>
      <c r="AE272" s="906" t="s">
        <v>61</v>
      </c>
      <c r="AF272" t="s">
        <v>61</v>
      </c>
      <c r="AG272" s="81"/>
      <c r="AH272" s="81"/>
      <c r="AI272" s="52" t="s">
        <v>61</v>
      </c>
      <c r="AJ272" s="81" t="s">
        <v>61</v>
      </c>
      <c r="AL272" s="52"/>
      <c r="AM272" s="52"/>
    </row>
    <row r="273" spans="1:48">
      <c r="A273" s="52" t="s">
        <v>312</v>
      </c>
      <c r="B273" s="52" t="s">
        <v>141</v>
      </c>
      <c r="C273" s="52">
        <v>2021</v>
      </c>
      <c r="D273" s="52">
        <v>2020</v>
      </c>
      <c r="E273" s="442" t="s">
        <v>142</v>
      </c>
      <c r="F273" s="104" t="s">
        <v>168</v>
      </c>
      <c r="G273" s="442" t="s">
        <v>61</v>
      </c>
      <c r="H273" s="52" t="s">
        <v>143</v>
      </c>
      <c r="I273" s="442" t="s">
        <v>144</v>
      </c>
      <c r="J273" s="940" t="s">
        <v>61</v>
      </c>
      <c r="K273" s="940"/>
      <c r="L273" s="81" t="s">
        <v>172</v>
      </c>
      <c r="M273" s="81" t="s">
        <v>61</v>
      </c>
      <c r="N273" s="81" t="s">
        <v>61</v>
      </c>
      <c r="O273" s="442" t="s">
        <v>150</v>
      </c>
      <c r="P273" s="81" t="s">
        <v>61</v>
      </c>
      <c r="Q273" s="81" t="s">
        <v>61</v>
      </c>
      <c r="R273" s="81" t="s">
        <v>61</v>
      </c>
      <c r="S273" s="905" t="s">
        <v>61</v>
      </c>
      <c r="T273" s="81" t="s">
        <v>61</v>
      </c>
      <c r="U273" s="942" t="s">
        <v>61</v>
      </c>
      <c r="V273" s="235" t="s">
        <v>61</v>
      </c>
      <c r="W273" s="235" t="s">
        <v>61</v>
      </c>
      <c r="X273" s="235" t="s">
        <v>61</v>
      </c>
      <c r="Y273" s="235" t="s">
        <v>61</v>
      </c>
      <c r="Z273" s="784" t="s">
        <v>61</v>
      </c>
      <c r="AA273" s="785" t="s">
        <v>61</v>
      </c>
      <c r="AB273" s="784" t="s">
        <v>61</v>
      </c>
      <c r="AC273" s="785" t="s">
        <v>61</v>
      </c>
      <c r="AD273" s="784" t="s">
        <v>61</v>
      </c>
      <c r="AE273" s="906" t="s">
        <v>61</v>
      </c>
      <c r="AF273" t="s">
        <v>61</v>
      </c>
      <c r="AG273" s="81"/>
      <c r="AH273" s="81"/>
      <c r="AI273" s="52" t="s">
        <v>61</v>
      </c>
      <c r="AJ273" s="81" t="s">
        <v>61</v>
      </c>
      <c r="AL273" s="52"/>
      <c r="AM273" s="52"/>
    </row>
    <row r="274" spans="1:48">
      <c r="A274" s="52" t="s">
        <v>312</v>
      </c>
      <c r="B274" s="52" t="s">
        <v>141</v>
      </c>
      <c r="C274" s="52">
        <v>2022</v>
      </c>
      <c r="D274" s="52">
        <v>2021</v>
      </c>
      <c r="E274" s="442" t="s">
        <v>142</v>
      </c>
      <c r="F274" s="104" t="s">
        <v>168</v>
      </c>
      <c r="G274" s="442" t="s">
        <v>61</v>
      </c>
      <c r="H274" s="52" t="s">
        <v>143</v>
      </c>
      <c r="I274" s="442" t="s">
        <v>157</v>
      </c>
      <c r="J274" s="940" t="s">
        <v>61</v>
      </c>
      <c r="K274" s="940"/>
      <c r="L274" s="81" t="s">
        <v>172</v>
      </c>
      <c r="M274" s="81" t="s">
        <v>61</v>
      </c>
      <c r="N274" s="81" t="s">
        <v>61</v>
      </c>
      <c r="O274" s="442" t="s">
        <v>150</v>
      </c>
      <c r="P274" s="81" t="s">
        <v>61</v>
      </c>
      <c r="Q274" s="81" t="s">
        <v>61</v>
      </c>
      <c r="R274" s="81" t="s">
        <v>61</v>
      </c>
      <c r="S274" s="905" t="s">
        <v>61</v>
      </c>
      <c r="T274" s="81" t="s">
        <v>61</v>
      </c>
      <c r="U274" s="942" t="s">
        <v>61</v>
      </c>
      <c r="V274" s="235" t="s">
        <v>61</v>
      </c>
      <c r="W274" s="235" t="s">
        <v>61</v>
      </c>
      <c r="X274" s="235" t="s">
        <v>61</v>
      </c>
      <c r="Y274" s="235" t="s">
        <v>61</v>
      </c>
      <c r="Z274" s="784" t="s">
        <v>61</v>
      </c>
      <c r="AA274" s="785" t="s">
        <v>61</v>
      </c>
      <c r="AB274" s="784" t="s">
        <v>61</v>
      </c>
      <c r="AC274" s="785" t="s">
        <v>61</v>
      </c>
      <c r="AD274" s="784" t="s">
        <v>61</v>
      </c>
      <c r="AE274" s="906" t="s">
        <v>61</v>
      </c>
      <c r="AF274" t="s">
        <v>61</v>
      </c>
      <c r="AG274" s="81"/>
      <c r="AH274" s="81"/>
      <c r="AI274" s="52" t="s">
        <v>61</v>
      </c>
      <c r="AJ274" s="81" t="s">
        <v>61</v>
      </c>
      <c r="AL274" s="52"/>
      <c r="AM274" s="52"/>
    </row>
    <row r="275" spans="1:48" s="961" customFormat="1">
      <c r="A275" s="955" t="s">
        <v>312</v>
      </c>
      <c r="B275" s="955" t="s">
        <v>141</v>
      </c>
      <c r="C275" s="955">
        <v>2023</v>
      </c>
      <c r="D275" s="955">
        <v>2022</v>
      </c>
      <c r="E275" s="964" t="s">
        <v>142</v>
      </c>
      <c r="F275" s="1012" t="s">
        <v>168</v>
      </c>
      <c r="G275" s="964" t="s">
        <v>61</v>
      </c>
      <c r="H275" s="955" t="s">
        <v>143</v>
      </c>
      <c r="I275" s="964" t="s">
        <v>157</v>
      </c>
      <c r="J275" s="965" t="s">
        <v>61</v>
      </c>
      <c r="K275" s="965"/>
      <c r="L275" s="1013" t="s">
        <v>172</v>
      </c>
      <c r="M275" s="1013" t="s">
        <v>61</v>
      </c>
      <c r="N275" s="1013" t="s">
        <v>61</v>
      </c>
      <c r="O275" s="964" t="s">
        <v>150</v>
      </c>
      <c r="P275" s="1013" t="s">
        <v>61</v>
      </c>
      <c r="Q275" s="1013" t="s">
        <v>61</v>
      </c>
      <c r="R275" s="1013" t="s">
        <v>61</v>
      </c>
      <c r="S275" s="1014" t="s">
        <v>61</v>
      </c>
      <c r="T275" s="1013" t="s">
        <v>61</v>
      </c>
      <c r="U275" s="1015" t="s">
        <v>61</v>
      </c>
      <c r="V275" s="1016" t="s">
        <v>61</v>
      </c>
      <c r="W275" s="1016" t="s">
        <v>61</v>
      </c>
      <c r="X275" s="1016" t="s">
        <v>61</v>
      </c>
      <c r="Y275" s="1013" t="s">
        <v>61</v>
      </c>
      <c r="Z275" s="1017" t="s">
        <v>61</v>
      </c>
      <c r="AA275" s="1019" t="s">
        <v>61</v>
      </c>
      <c r="AB275" s="1017" t="s">
        <v>61</v>
      </c>
      <c r="AC275" s="1019" t="s">
        <v>61</v>
      </c>
      <c r="AD275" s="1017" t="s">
        <v>61</v>
      </c>
      <c r="AE275" s="1019" t="s">
        <v>61</v>
      </c>
      <c r="AF275" s="961" t="s">
        <v>61</v>
      </c>
      <c r="AG275" s="1013"/>
      <c r="AH275" s="1013"/>
      <c r="AI275" s="955" t="s">
        <v>61</v>
      </c>
      <c r="AJ275" s="1013" t="s">
        <v>61</v>
      </c>
      <c r="AL275" s="955"/>
      <c r="AM275" s="955"/>
      <c r="AO275" s="963"/>
      <c r="AP275" s="963"/>
      <c r="AQ275" s="963"/>
      <c r="AR275" s="963"/>
      <c r="AT275" s="963"/>
      <c r="AV275" s="963"/>
    </row>
    <row r="276" spans="1:48" s="958" customFormat="1">
      <c r="A276" s="955" t="s">
        <v>312</v>
      </c>
      <c r="B276" s="955" t="s">
        <v>141</v>
      </c>
      <c r="C276" s="955">
        <v>2023</v>
      </c>
      <c r="D276" s="955">
        <v>2023</v>
      </c>
      <c r="E276" s="964" t="s">
        <v>142</v>
      </c>
      <c r="F276" s="1012" t="s">
        <v>168</v>
      </c>
      <c r="G276" s="964" t="s">
        <v>61</v>
      </c>
      <c r="H276" s="955" t="s">
        <v>143</v>
      </c>
      <c r="I276" s="964" t="s">
        <v>157</v>
      </c>
      <c r="J276" s="965" t="s">
        <v>61</v>
      </c>
      <c r="K276" s="965"/>
      <c r="L276" s="1013" t="s">
        <v>172</v>
      </c>
      <c r="M276" s="1013" t="s">
        <v>61</v>
      </c>
      <c r="N276" s="1013" t="s">
        <v>61</v>
      </c>
      <c r="O276" s="964" t="s">
        <v>165</v>
      </c>
      <c r="P276" s="1013" t="s">
        <v>61</v>
      </c>
      <c r="Q276" s="1013" t="s">
        <v>61</v>
      </c>
      <c r="R276" s="1013" t="s">
        <v>61</v>
      </c>
      <c r="S276" s="1014" t="s">
        <v>61</v>
      </c>
      <c r="T276" s="1013" t="s">
        <v>61</v>
      </c>
      <c r="U276" s="1015" t="s">
        <v>61</v>
      </c>
      <c r="V276" s="1016" t="s">
        <v>61</v>
      </c>
      <c r="W276" s="1016" t="s">
        <v>61</v>
      </c>
      <c r="X276" s="1016" t="s">
        <v>61</v>
      </c>
      <c r="Y276" s="1016" t="s">
        <v>61</v>
      </c>
      <c r="Z276" s="1017" t="s">
        <v>61</v>
      </c>
      <c r="AA276" s="1018" t="s">
        <v>61</v>
      </c>
      <c r="AB276" s="1017" t="s">
        <v>61</v>
      </c>
      <c r="AC276" s="1018" t="s">
        <v>61</v>
      </c>
      <c r="AD276" s="1017" t="s">
        <v>61</v>
      </c>
      <c r="AE276" s="1019" t="s">
        <v>61</v>
      </c>
      <c r="AF276" s="961" t="s">
        <v>61</v>
      </c>
      <c r="AG276" s="1013"/>
      <c r="AH276" s="1013"/>
      <c r="AI276" s="955" t="s">
        <v>61</v>
      </c>
      <c r="AJ276" s="1013" t="s">
        <v>61</v>
      </c>
      <c r="AL276" s="955"/>
      <c r="AM276" s="955"/>
      <c r="AO276" s="963"/>
      <c r="AP276" s="963"/>
      <c r="AQ276" s="963"/>
      <c r="AR276" s="981"/>
      <c r="AT276" s="981"/>
      <c r="AV276" s="981"/>
    </row>
    <row r="277" spans="1:48" s="958" customFormat="1">
      <c r="A277" s="957" t="s">
        <v>312</v>
      </c>
      <c r="B277" s="957" t="s">
        <v>141</v>
      </c>
      <c r="C277" s="957" t="s">
        <v>702</v>
      </c>
      <c r="D277" s="957">
        <v>2023</v>
      </c>
      <c r="E277" s="991" t="s">
        <v>142</v>
      </c>
      <c r="F277" s="1102" t="s">
        <v>168</v>
      </c>
      <c r="G277" s="958" t="s">
        <v>61</v>
      </c>
      <c r="H277" s="957" t="s">
        <v>143</v>
      </c>
      <c r="I277" s="991" t="s">
        <v>157</v>
      </c>
      <c r="J277" s="992" t="s">
        <v>61</v>
      </c>
      <c r="K277" s="992" t="s">
        <v>707</v>
      </c>
      <c r="L277" s="1102" t="s">
        <v>348</v>
      </c>
      <c r="M277" s="958" t="s">
        <v>61</v>
      </c>
      <c r="N277" s="958" t="s">
        <v>61</v>
      </c>
      <c r="O277" s="991" t="s">
        <v>150</v>
      </c>
      <c r="P277" s="958" t="s">
        <v>61</v>
      </c>
      <c r="Q277" s="958" t="s">
        <v>61</v>
      </c>
      <c r="R277" s="958" t="s">
        <v>61</v>
      </c>
      <c r="S277" s="958" t="s">
        <v>61</v>
      </c>
      <c r="T277" s="958" t="s">
        <v>61</v>
      </c>
      <c r="U277" s="1028" t="s">
        <v>61</v>
      </c>
      <c r="V277" s="958" t="s">
        <v>61</v>
      </c>
      <c r="W277" s="958" t="s">
        <v>61</v>
      </c>
      <c r="X277" s="958" t="s">
        <v>61</v>
      </c>
      <c r="Y277" s="958" t="s">
        <v>61</v>
      </c>
      <c r="Z277" s="958" t="s">
        <v>61</v>
      </c>
      <c r="AA277" s="958" t="s">
        <v>61</v>
      </c>
      <c r="AB277" s="958" t="s">
        <v>61</v>
      </c>
      <c r="AC277" s="958" t="s">
        <v>61</v>
      </c>
      <c r="AD277" s="958" t="s">
        <v>61</v>
      </c>
      <c r="AE277" s="958" t="s">
        <v>61</v>
      </c>
      <c r="AF277" s="958" t="s">
        <v>61</v>
      </c>
      <c r="AG277" s="1029"/>
      <c r="AH277" s="1029"/>
      <c r="AI277" s="957"/>
      <c r="AJ277" s="1029"/>
      <c r="AL277" s="957"/>
      <c r="AM277" s="957"/>
      <c r="AO277" s="981"/>
      <c r="AP277" s="981"/>
      <c r="AQ277" s="981"/>
      <c r="AR277" s="981"/>
      <c r="AT277" s="981"/>
      <c r="AV277" s="981"/>
    </row>
    <row r="278" spans="1:48">
      <c r="A278" s="52" t="s">
        <v>3</v>
      </c>
      <c r="B278" s="52" t="s">
        <v>180</v>
      </c>
      <c r="C278" s="902">
        <v>2017</v>
      </c>
      <c r="D278" s="52">
        <v>2016</v>
      </c>
      <c r="E278" s="442" t="s">
        <v>142</v>
      </c>
      <c r="F278" s="803" t="s">
        <v>142</v>
      </c>
      <c r="G278" s="442" t="s">
        <v>142</v>
      </c>
      <c r="H278" s="52" t="s">
        <v>143</v>
      </c>
      <c r="I278" s="442" t="s">
        <v>144</v>
      </c>
      <c r="J278" s="940" t="s">
        <v>145</v>
      </c>
      <c r="K278" s="940"/>
      <c r="L278" s="52"/>
      <c r="M278" s="484" t="s">
        <v>315</v>
      </c>
      <c r="N278" s="158">
        <v>42491</v>
      </c>
      <c r="O278" s="442" t="s">
        <v>150</v>
      </c>
      <c r="P278" s="73">
        <v>76197000</v>
      </c>
      <c r="Q278" s="60">
        <v>71651112</v>
      </c>
      <c r="R278" s="61">
        <v>0.94</v>
      </c>
      <c r="S278" s="442" t="s">
        <v>316</v>
      </c>
      <c r="T278" s="60">
        <v>5895844</v>
      </c>
      <c r="U278" s="939">
        <v>8.228545008485004E-2</v>
      </c>
      <c r="V278" s="716" t="s">
        <v>178</v>
      </c>
      <c r="W278" s="716" t="s">
        <v>203</v>
      </c>
      <c r="X278" s="719">
        <v>65755268</v>
      </c>
      <c r="Y278" s="718">
        <v>0.91771454991515</v>
      </c>
      <c r="Z278" s="77">
        <v>5722892</v>
      </c>
      <c r="AA278" s="787">
        <v>7.9871642466623552E-2</v>
      </c>
      <c r="AB278" s="77">
        <v>172952</v>
      </c>
      <c r="AC278" s="787">
        <v>0</v>
      </c>
      <c r="AD278" s="77">
        <v>0</v>
      </c>
      <c r="AE278" s="787">
        <v>0</v>
      </c>
      <c r="AF278" t="s">
        <v>148</v>
      </c>
      <c r="AH278"/>
      <c r="AI278" s="52" t="s">
        <v>153</v>
      </c>
      <c r="AJ278" s="64"/>
      <c r="AL278" s="64"/>
      <c r="AM278" s="64"/>
      <c r="AO278" s="1">
        <v>1</v>
      </c>
      <c r="AP278" s="1">
        <f>VLOOKUP(A278,'CH1 graphs'!$G$1:$H$49,2,FALSE)</f>
        <v>1</v>
      </c>
      <c r="AQ278" s="1">
        <f>VLOOKUP(A278,'CH1 graphs'!$K$2:$L$23,2,FALSE)</f>
        <v>1</v>
      </c>
    </row>
    <row r="279" spans="1:48">
      <c r="A279" s="52" t="s">
        <v>3</v>
      </c>
      <c r="B279" s="52" t="s">
        <v>180</v>
      </c>
      <c r="C279" s="52">
        <v>2018</v>
      </c>
      <c r="D279" s="52">
        <v>2017</v>
      </c>
      <c r="E279" s="442" t="s">
        <v>142</v>
      </c>
      <c r="F279" s="52" t="s">
        <v>142</v>
      </c>
      <c r="G279" s="442" t="s">
        <v>142</v>
      </c>
      <c r="H279" s="52" t="s">
        <v>143</v>
      </c>
      <c r="I279" s="442" t="s">
        <v>144</v>
      </c>
      <c r="J279" s="940" t="s">
        <v>145</v>
      </c>
      <c r="K279" s="940"/>
      <c r="L279" s="52"/>
      <c r="M279" s="484" t="s">
        <v>317</v>
      </c>
      <c r="N279" s="158">
        <v>42887</v>
      </c>
      <c r="O279" s="442" t="s">
        <v>150</v>
      </c>
      <c r="P279" s="60">
        <v>78368000</v>
      </c>
      <c r="Q279" s="60">
        <v>71719669</v>
      </c>
      <c r="R279" s="61">
        <v>0.91516523325847288</v>
      </c>
      <c r="S279" s="442" t="s">
        <v>318</v>
      </c>
      <c r="T279" s="60">
        <v>7705351</v>
      </c>
      <c r="U279" s="939">
        <v>0.10743706862339256</v>
      </c>
      <c r="V279" s="716" t="s">
        <v>178</v>
      </c>
      <c r="W279" s="716" t="s">
        <v>203</v>
      </c>
      <c r="X279" s="719">
        <v>64014318</v>
      </c>
      <c r="Y279" s="718">
        <v>0.89256293137660747</v>
      </c>
      <c r="Z279" s="77">
        <v>6201183</v>
      </c>
      <c r="AA279" s="787">
        <v>8.6464188784808813E-2</v>
      </c>
      <c r="AB279" s="77">
        <v>1504168</v>
      </c>
      <c r="AC279" s="787">
        <v>2.0972879838583751E-2</v>
      </c>
      <c r="AD279" s="77">
        <v>0</v>
      </c>
      <c r="AE279" s="787">
        <v>0</v>
      </c>
      <c r="AF279" t="s">
        <v>148</v>
      </c>
      <c r="AH279"/>
      <c r="AI279" s="52" t="s">
        <v>149</v>
      </c>
      <c r="AJ279" s="64" t="s">
        <v>142</v>
      </c>
      <c r="AL279" s="52"/>
      <c r="AM279" s="52"/>
      <c r="AO279" s="1">
        <v>1</v>
      </c>
      <c r="AP279" s="1">
        <f>VLOOKUP(A279,'CH1 graphs'!$G$1:$H$49,2,FALSE)</f>
        <v>1</v>
      </c>
      <c r="AQ279" s="1">
        <f>VLOOKUP(A279,'CH1 graphs'!$K$2:$L$23,2,FALSE)</f>
        <v>1</v>
      </c>
    </row>
    <row r="280" spans="1:48">
      <c r="A280" s="52" t="s">
        <v>3</v>
      </c>
      <c r="B280" s="52" t="s">
        <v>180</v>
      </c>
      <c r="C280" s="52">
        <v>2019</v>
      </c>
      <c r="D280" s="52">
        <v>2018</v>
      </c>
      <c r="E280" s="442" t="s">
        <v>142</v>
      </c>
      <c r="F280" s="52" t="s">
        <v>142</v>
      </c>
      <c r="G280" s="442" t="s">
        <v>142</v>
      </c>
      <c r="H280" s="52" t="s">
        <v>143</v>
      </c>
      <c r="I280" s="442" t="s">
        <v>144</v>
      </c>
      <c r="J280" s="940" t="s">
        <v>145</v>
      </c>
      <c r="K280" s="940"/>
      <c r="L280" s="52"/>
      <c r="M280" s="52"/>
      <c r="N280" s="158">
        <v>43252</v>
      </c>
      <c r="O280" s="442" t="s">
        <v>150</v>
      </c>
      <c r="P280" s="437">
        <v>84930565</v>
      </c>
      <c r="Q280" s="60">
        <v>56220906</v>
      </c>
      <c r="R280" s="61">
        <f>Q280/P280</f>
        <v>0.66196316956092305</v>
      </c>
      <c r="S280" s="442" t="s">
        <v>319</v>
      </c>
      <c r="T280" s="73">
        <v>13141056</v>
      </c>
      <c r="U280" s="939">
        <v>0.23373966972357221</v>
      </c>
      <c r="V280" s="73">
        <v>15756643</v>
      </c>
      <c r="W280" s="64">
        <v>0.2795750747951305</v>
      </c>
      <c r="X280" s="73">
        <v>27361886</v>
      </c>
      <c r="Y280" s="64">
        <v>0.48668525548129732</v>
      </c>
      <c r="Z280" s="77">
        <v>9767461</v>
      </c>
      <c r="AA280" s="787">
        <v>0.17373361076749635</v>
      </c>
      <c r="AB280" s="77">
        <v>3373595</v>
      </c>
      <c r="AC280" s="787">
        <v>6.0006058956075879E-2</v>
      </c>
      <c r="AD280" s="77">
        <v>0</v>
      </c>
      <c r="AE280" s="787">
        <v>0</v>
      </c>
      <c r="AF280" t="s">
        <v>148</v>
      </c>
      <c r="AH280"/>
      <c r="AI280" s="52" t="s">
        <v>153</v>
      </c>
      <c r="AJ280" s="64" t="s">
        <v>142</v>
      </c>
      <c r="AL280" s="52"/>
      <c r="AM280" s="52"/>
      <c r="AO280" s="1">
        <v>1</v>
      </c>
      <c r="AP280" s="1">
        <f>VLOOKUP(A280,'CH1 graphs'!$G$1:$H$49,2,FALSE)</f>
        <v>1</v>
      </c>
      <c r="AQ280" s="1">
        <f>VLOOKUP(A280,'CH1 graphs'!$K$2:$L$23,2,FALSE)</f>
        <v>1</v>
      </c>
    </row>
    <row r="281" spans="1:48">
      <c r="A281" s="52" t="s">
        <v>3</v>
      </c>
      <c r="B281" s="52" t="s">
        <v>180</v>
      </c>
      <c r="C281" s="52">
        <v>2020</v>
      </c>
      <c r="D281" s="52">
        <v>2019</v>
      </c>
      <c r="E281" s="442" t="s">
        <v>142</v>
      </c>
      <c r="F281" s="52" t="s">
        <v>142</v>
      </c>
      <c r="G281" s="442" t="s">
        <v>142</v>
      </c>
      <c r="H281" s="52" t="s">
        <v>143</v>
      </c>
      <c r="I281" s="442" t="s">
        <v>144</v>
      </c>
      <c r="J281" s="940" t="s">
        <v>145</v>
      </c>
      <c r="K281" s="940"/>
      <c r="L281" s="52"/>
      <c r="M281" s="52"/>
      <c r="N281" s="158">
        <v>43617</v>
      </c>
      <c r="O281" s="442" t="s">
        <v>150</v>
      </c>
      <c r="P281" s="73">
        <v>86791000</v>
      </c>
      <c r="Q281" s="136">
        <v>59872947</v>
      </c>
      <c r="R281" s="61">
        <f>Q281/P281</f>
        <v>0.68985202382735533</v>
      </c>
      <c r="S281" s="442" t="s">
        <v>320</v>
      </c>
      <c r="T281" s="73">
        <v>15577676</v>
      </c>
      <c r="U281" s="939">
        <v>0.26</v>
      </c>
      <c r="V281" s="73">
        <v>17264472</v>
      </c>
      <c r="W281" s="64">
        <v>0.28835179935271937</v>
      </c>
      <c r="X281" s="73">
        <v>27030799</v>
      </c>
      <c r="Y281" s="64">
        <v>0.45</v>
      </c>
      <c r="Z281" s="77">
        <v>11660505</v>
      </c>
      <c r="AA281" s="787">
        <v>0.19</v>
      </c>
      <c r="AB281" s="77">
        <v>3917171</v>
      </c>
      <c r="AC281" s="787">
        <v>7.0000000000000007E-2</v>
      </c>
      <c r="AD281" s="77">
        <v>0</v>
      </c>
      <c r="AE281" s="787">
        <v>0</v>
      </c>
      <c r="AF281" t="s">
        <v>148</v>
      </c>
      <c r="AH281"/>
      <c r="AI281" s="52" t="s">
        <v>153</v>
      </c>
      <c r="AJ281" s="64" t="s">
        <v>142</v>
      </c>
      <c r="AL281" s="52"/>
      <c r="AM281" s="52"/>
      <c r="AO281" s="1">
        <v>1</v>
      </c>
      <c r="AP281" s="1">
        <f>VLOOKUP(A281,'CH1 graphs'!$G$1:$H$49,2,FALSE)</f>
        <v>1</v>
      </c>
      <c r="AQ281" s="1">
        <f>VLOOKUP(A281,'CH1 graphs'!$K$2:$L$23,2,FALSE)</f>
        <v>1</v>
      </c>
    </row>
    <row r="282" spans="1:48">
      <c r="A282" s="52" t="s">
        <v>3</v>
      </c>
      <c r="B282" s="52" t="s">
        <v>180</v>
      </c>
      <c r="C282" s="52">
        <v>2021</v>
      </c>
      <c r="D282" s="52">
        <v>2020</v>
      </c>
      <c r="E282" s="442" t="s">
        <v>142</v>
      </c>
      <c r="F282" s="52" t="s">
        <v>142</v>
      </c>
      <c r="G282" s="442" t="s">
        <v>142</v>
      </c>
      <c r="H282" s="52" t="s">
        <v>143</v>
      </c>
      <c r="I282" s="442" t="s">
        <v>144</v>
      </c>
      <c r="J282" s="940" t="s">
        <v>145</v>
      </c>
      <c r="K282" s="940"/>
      <c r="L282" s="52"/>
      <c r="M282" s="52"/>
      <c r="N282" s="158">
        <v>44013</v>
      </c>
      <c r="O282" s="442" t="s">
        <v>150</v>
      </c>
      <c r="P282" s="73">
        <v>103199000</v>
      </c>
      <c r="Q282" s="59">
        <v>66665234</v>
      </c>
      <c r="R282" s="61">
        <v>0.65</v>
      </c>
      <c r="S282" s="442" t="s">
        <v>321</v>
      </c>
      <c r="T282" s="73">
        <v>21834713</v>
      </c>
      <c r="U282" s="939">
        <v>0.33</v>
      </c>
      <c r="V282" s="73">
        <v>15806389</v>
      </c>
      <c r="W282" s="64">
        <v>0.23710093029899212</v>
      </c>
      <c r="X282" s="73">
        <v>29024132</v>
      </c>
      <c r="Y282" s="64">
        <v>0.44</v>
      </c>
      <c r="Z282" s="77">
        <v>16131386</v>
      </c>
      <c r="AA282" s="787">
        <v>0.24</v>
      </c>
      <c r="AB282" s="77">
        <v>5703327</v>
      </c>
      <c r="AC282" s="787">
        <v>0.09</v>
      </c>
      <c r="AD282" s="77">
        <v>0</v>
      </c>
      <c r="AE282" s="787">
        <v>0</v>
      </c>
      <c r="AF282" t="s">
        <v>148</v>
      </c>
      <c r="AH282"/>
      <c r="AI282" s="52" t="s">
        <v>153</v>
      </c>
      <c r="AJ282" s="52" t="s">
        <v>142</v>
      </c>
      <c r="AL282" s="52"/>
      <c r="AM282" s="52"/>
      <c r="AO282" s="1">
        <v>1</v>
      </c>
      <c r="AP282" s="1">
        <f>VLOOKUP(A282,'CH1 graphs'!$G$1:$H$49,2,FALSE)</f>
        <v>1</v>
      </c>
      <c r="AQ282" s="1">
        <f>VLOOKUP(A282,'CH1 graphs'!$K$2:$L$23,2,FALSE)</f>
        <v>1</v>
      </c>
    </row>
    <row r="283" spans="1:48">
      <c r="A283" s="52" t="s">
        <v>3</v>
      </c>
      <c r="B283" s="52" t="s">
        <v>180</v>
      </c>
      <c r="C283" s="52">
        <v>2022</v>
      </c>
      <c r="D283" s="52">
        <v>2021</v>
      </c>
      <c r="E283" s="442" t="s">
        <v>142</v>
      </c>
      <c r="F283" s="52" t="s">
        <v>142</v>
      </c>
      <c r="G283" s="442" t="s">
        <v>142</v>
      </c>
      <c r="H283" s="52" t="s">
        <v>143</v>
      </c>
      <c r="I283" s="442" t="s">
        <v>322</v>
      </c>
      <c r="J283" s="940" t="s">
        <v>145</v>
      </c>
      <c r="K283" s="940"/>
      <c r="L283" s="52"/>
      <c r="M283" s="52"/>
      <c r="N283" s="158">
        <v>44228</v>
      </c>
      <c r="O283" s="442" t="s">
        <v>150</v>
      </c>
      <c r="P283" s="77">
        <v>105000000</v>
      </c>
      <c r="Q283" s="77">
        <v>96032609</v>
      </c>
      <c r="R283" s="61">
        <v>0.91459627619047623</v>
      </c>
      <c r="S283" s="912" t="s">
        <v>323</v>
      </c>
      <c r="T283" s="73">
        <v>27262321</v>
      </c>
      <c r="U283" s="939">
        <v>0.28000000000000003</v>
      </c>
      <c r="V283" s="73">
        <v>27991119</v>
      </c>
      <c r="W283" s="64">
        <v>0.29147514882158415</v>
      </c>
      <c r="X283" s="73">
        <v>40779169</v>
      </c>
      <c r="Y283" s="64">
        <v>0.42</v>
      </c>
      <c r="Z283" s="77">
        <v>20533697</v>
      </c>
      <c r="AA283" s="787">
        <v>0.21</v>
      </c>
      <c r="AB283" s="77">
        <v>6728624</v>
      </c>
      <c r="AC283" s="787">
        <v>7.0000000000000007E-2</v>
      </c>
      <c r="AD283" s="77">
        <v>0</v>
      </c>
      <c r="AE283" s="787">
        <v>0</v>
      </c>
      <c r="AF283" t="s">
        <v>148</v>
      </c>
      <c r="AH283"/>
      <c r="AI283" s="52" t="s">
        <v>153</v>
      </c>
      <c r="AJ283" s="52"/>
      <c r="AL283" s="52"/>
      <c r="AM283" s="52"/>
      <c r="AO283" s="1">
        <v>1</v>
      </c>
      <c r="AP283" s="1">
        <f>VLOOKUP(A283,'CH1 graphs'!$G$1:$H$49,2,FALSE)</f>
        <v>1</v>
      </c>
      <c r="AQ283" s="1">
        <f>VLOOKUP(A283,'CH1 graphs'!$K$2:$L$23,2,FALSE)</f>
        <v>1</v>
      </c>
      <c r="AT283" s="42"/>
    </row>
    <row r="284" spans="1:48" s="961" customFormat="1">
      <c r="A284" s="955" t="s">
        <v>3</v>
      </c>
      <c r="B284" s="955" t="s">
        <v>180</v>
      </c>
      <c r="C284" s="955">
        <v>2023</v>
      </c>
      <c r="D284" s="955">
        <v>2022</v>
      </c>
      <c r="E284" s="964" t="s">
        <v>142</v>
      </c>
      <c r="F284" s="955" t="s">
        <v>142</v>
      </c>
      <c r="G284" s="964" t="s">
        <v>142</v>
      </c>
      <c r="H284" s="955" t="s">
        <v>143</v>
      </c>
      <c r="I284" s="964" t="s">
        <v>157</v>
      </c>
      <c r="J284" s="965" t="s">
        <v>145</v>
      </c>
      <c r="K284" s="965"/>
      <c r="L284" s="976"/>
      <c r="M284" s="1022" t="s">
        <v>324</v>
      </c>
      <c r="N284" s="967">
        <v>44743</v>
      </c>
      <c r="O284" s="964" t="s">
        <v>150</v>
      </c>
      <c r="P284" s="976">
        <v>109569000</v>
      </c>
      <c r="Q284" s="975">
        <v>102971764</v>
      </c>
      <c r="R284" s="977">
        <v>0.94</v>
      </c>
      <c r="S284" s="964" t="s">
        <v>325</v>
      </c>
      <c r="T284" s="976">
        <v>26429376</v>
      </c>
      <c r="U284" s="978">
        <v>0.26</v>
      </c>
      <c r="V284" s="976">
        <v>31653558</v>
      </c>
      <c r="W284" s="980">
        <v>0.3</v>
      </c>
      <c r="X284" s="976">
        <v>44888830</v>
      </c>
      <c r="Y284" s="980">
        <v>0.44</v>
      </c>
      <c r="Z284" s="1026">
        <v>22597681</v>
      </c>
      <c r="AA284" s="1027">
        <v>0.22</v>
      </c>
      <c r="AB284" s="1026">
        <v>3831695</v>
      </c>
      <c r="AC284" s="1027">
        <v>0.04</v>
      </c>
      <c r="AD284" s="1026">
        <v>0</v>
      </c>
      <c r="AE284" s="1027">
        <v>0</v>
      </c>
      <c r="AF284" s="961" t="s">
        <v>148</v>
      </c>
      <c r="AI284" s="955" t="s">
        <v>149</v>
      </c>
      <c r="AL284" s="955"/>
      <c r="AM284" s="955"/>
      <c r="AN284" s="961" t="s">
        <v>710</v>
      </c>
      <c r="AO284" s="963">
        <v>1</v>
      </c>
      <c r="AP284" s="963">
        <f>VLOOKUP(A284,'CH1 graphs'!$G$1:$H$49,2,FALSE)</f>
        <v>1</v>
      </c>
      <c r="AQ284" s="963"/>
      <c r="AR284" s="963"/>
      <c r="AS284" s="972">
        <f>T284-T283</f>
        <v>-832945</v>
      </c>
      <c r="AT284" s="973">
        <f>(T284-T283)/T283</f>
        <v>-3.0552974561483596E-2</v>
      </c>
      <c r="AU284" s="961">
        <f>AB284-AB470</f>
        <v>2674780</v>
      </c>
      <c r="AV284" s="963">
        <f>AU284/AB470</f>
        <v>2.3119935345293303</v>
      </c>
    </row>
    <row r="285" spans="1:48" s="958" customFormat="1">
      <c r="A285" s="955" t="s">
        <v>3</v>
      </c>
      <c r="B285" s="955" t="s">
        <v>180</v>
      </c>
      <c r="C285" s="955">
        <v>2023</v>
      </c>
      <c r="D285" s="955">
        <v>2023</v>
      </c>
      <c r="E285" s="964" t="s">
        <v>142</v>
      </c>
      <c r="F285" s="974" t="s">
        <v>142</v>
      </c>
      <c r="G285" s="964" t="s">
        <v>142</v>
      </c>
      <c r="H285" s="955" t="s">
        <v>143</v>
      </c>
      <c r="I285" s="964" t="s">
        <v>157</v>
      </c>
      <c r="J285" s="965" t="s">
        <v>145</v>
      </c>
      <c r="K285" s="965"/>
      <c r="L285" s="976"/>
      <c r="M285" s="966" t="s">
        <v>324</v>
      </c>
      <c r="N285" s="967">
        <v>44743</v>
      </c>
      <c r="O285" s="964" t="s">
        <v>165</v>
      </c>
      <c r="P285" s="976">
        <v>109569000</v>
      </c>
      <c r="Q285" s="976">
        <v>102971764</v>
      </c>
      <c r="R285" s="977">
        <v>0.94</v>
      </c>
      <c r="S285" s="964" t="s">
        <v>326</v>
      </c>
      <c r="T285" s="976">
        <v>24520458</v>
      </c>
      <c r="U285" s="978">
        <v>0.24</v>
      </c>
      <c r="V285" s="976">
        <v>31259083</v>
      </c>
      <c r="W285" s="980">
        <v>0.30356946201290674</v>
      </c>
      <c r="X285" s="976">
        <v>47192223</v>
      </c>
      <c r="Y285" s="980">
        <v>0.46</v>
      </c>
      <c r="Z285" s="1026">
        <v>21707327</v>
      </c>
      <c r="AA285" s="1027">
        <v>0.21</v>
      </c>
      <c r="AB285" s="1026">
        <v>2813131</v>
      </c>
      <c r="AC285" s="1027">
        <v>0.03</v>
      </c>
      <c r="AD285" s="1026">
        <v>0</v>
      </c>
      <c r="AE285" s="1027">
        <v>0</v>
      </c>
      <c r="AF285" s="961" t="s">
        <v>148</v>
      </c>
      <c r="AG285" s="961"/>
      <c r="AH285" s="961"/>
      <c r="AI285" s="955" t="s">
        <v>149</v>
      </c>
      <c r="AJ285" s="961"/>
      <c r="AL285" s="955"/>
      <c r="AM285" s="955"/>
      <c r="AO285" s="963">
        <v>1</v>
      </c>
      <c r="AP285" s="963">
        <f>VLOOKUP(A285,'CH1 graphs'!$G$1:$H$49,2,FALSE)</f>
        <v>1</v>
      </c>
      <c r="AQ285" s="963">
        <f>VLOOKUP(A285,'CH1 graphs'!$K$2:$L$23,2,FALSE)</f>
        <v>1</v>
      </c>
      <c r="AR285" s="981"/>
      <c r="AT285" s="981"/>
      <c r="AV285" s="981"/>
    </row>
    <row r="286" spans="1:48" s="1037" customFormat="1">
      <c r="A286" s="959" t="s">
        <v>3</v>
      </c>
      <c r="B286" s="959" t="s">
        <v>180</v>
      </c>
      <c r="C286" s="959" t="s">
        <v>702</v>
      </c>
      <c r="D286" s="959">
        <v>2023</v>
      </c>
      <c r="E286" s="1036" t="s">
        <v>142</v>
      </c>
      <c r="F286" s="959" t="s">
        <v>142</v>
      </c>
      <c r="G286" s="1037" t="s">
        <v>142</v>
      </c>
      <c r="H286" s="1037" t="s">
        <v>143</v>
      </c>
      <c r="I286" s="1037" t="s">
        <v>157</v>
      </c>
      <c r="J286" s="1038" t="s">
        <v>145</v>
      </c>
      <c r="K286" s="1038" t="s">
        <v>703</v>
      </c>
      <c r="L286" s="959" t="s">
        <v>722</v>
      </c>
      <c r="M286" s="1039" t="s">
        <v>723</v>
      </c>
      <c r="N286" s="1040">
        <v>45017</v>
      </c>
      <c r="O286" s="1036" t="s">
        <v>150</v>
      </c>
      <c r="P286" s="1041">
        <v>109569000</v>
      </c>
      <c r="Q286" s="1041">
        <v>102971764</v>
      </c>
      <c r="R286" s="1042">
        <v>0.94</v>
      </c>
      <c r="S286" s="1037" t="s">
        <v>326</v>
      </c>
      <c r="T286" s="1041">
        <v>25840744</v>
      </c>
      <c r="U286" s="1043">
        <v>0.25</v>
      </c>
      <c r="V286" s="1041">
        <v>30289024</v>
      </c>
      <c r="W286" s="1042">
        <v>0.28999999999999998</v>
      </c>
      <c r="X286" s="1041">
        <v>46841996</v>
      </c>
      <c r="Y286" s="1042">
        <v>0.45</v>
      </c>
      <c r="Z286" s="1041">
        <v>22459941</v>
      </c>
      <c r="AA286" s="1042">
        <v>0.22</v>
      </c>
      <c r="AB286" s="1041">
        <v>3380803</v>
      </c>
      <c r="AC286" s="1042">
        <v>0.03</v>
      </c>
      <c r="AD286" s="1037">
        <v>0</v>
      </c>
      <c r="AE286" s="1042">
        <v>0</v>
      </c>
      <c r="AF286" s="1037" t="s">
        <v>148</v>
      </c>
      <c r="AI286" s="959"/>
      <c r="AL286" s="959"/>
      <c r="AM286" s="959"/>
      <c r="AO286" s="1045">
        <v>1</v>
      </c>
      <c r="AP286" s="1045"/>
      <c r="AQ286" s="1045"/>
      <c r="AR286" s="1045"/>
      <c r="AT286" s="1045"/>
      <c r="AV286" s="1045"/>
    </row>
    <row r="287" spans="1:48">
      <c r="A287" s="52" t="s">
        <v>57</v>
      </c>
      <c r="B287" s="52" t="s">
        <v>243</v>
      </c>
      <c r="C287" s="902">
        <v>2017</v>
      </c>
      <c r="D287" s="52">
        <v>2016</v>
      </c>
      <c r="E287" s="442" t="s">
        <v>142</v>
      </c>
      <c r="F287" s="52" t="s">
        <v>142</v>
      </c>
      <c r="G287" s="442" t="s">
        <v>142</v>
      </c>
      <c r="H287" s="52" t="s">
        <v>143</v>
      </c>
      <c r="I287" s="442" t="s">
        <v>144</v>
      </c>
      <c r="J287" s="940" t="s">
        <v>145</v>
      </c>
      <c r="K287" s="940"/>
      <c r="L287" s="52"/>
      <c r="M287" s="52"/>
      <c r="N287" s="158">
        <v>42644</v>
      </c>
      <c r="O287" s="442" t="s">
        <v>150</v>
      </c>
      <c r="P287" s="73">
        <v>900000</v>
      </c>
      <c r="Q287" s="60">
        <v>900000</v>
      </c>
      <c r="R287" s="67">
        <v>1</v>
      </c>
      <c r="S287" s="442" t="s">
        <v>327</v>
      </c>
      <c r="T287" s="60">
        <v>196910</v>
      </c>
      <c r="U287" s="939">
        <v>0.21878888888888889</v>
      </c>
      <c r="V287" s="716" t="s">
        <v>178</v>
      </c>
      <c r="W287" s="716" t="s">
        <v>203</v>
      </c>
      <c r="X287" s="719">
        <v>703090</v>
      </c>
      <c r="Y287" s="718">
        <v>0.78121111111111108</v>
      </c>
      <c r="Z287" s="77" t="s">
        <v>61</v>
      </c>
      <c r="AA287" s="787" t="s">
        <v>61</v>
      </c>
      <c r="AB287" s="77" t="s">
        <v>61</v>
      </c>
      <c r="AC287" s="787" t="s">
        <v>61</v>
      </c>
      <c r="AD287" s="77" t="s">
        <v>61</v>
      </c>
      <c r="AE287" s="787" t="s">
        <v>61</v>
      </c>
      <c r="AF287" t="s">
        <v>161</v>
      </c>
      <c r="AG287" s="52"/>
      <c r="AH287" s="52"/>
      <c r="AI287" s="52" t="s">
        <v>153</v>
      </c>
      <c r="AJ287" s="64"/>
      <c r="AL287" s="52"/>
      <c r="AM287" s="52"/>
      <c r="AP287" s="1">
        <f>VLOOKUP(A287,'CH1 graphs'!$G$1:$H$49,2,FALSE)</f>
        <v>1</v>
      </c>
    </row>
    <row r="288" spans="1:48">
      <c r="A288" s="52" t="s">
        <v>57</v>
      </c>
      <c r="B288" s="52" t="s">
        <v>243</v>
      </c>
      <c r="C288" s="52">
        <v>2018</v>
      </c>
      <c r="D288" s="52">
        <v>2017</v>
      </c>
      <c r="E288" s="442" t="s">
        <v>142</v>
      </c>
      <c r="F288" s="52" t="s">
        <v>142</v>
      </c>
      <c r="G288" s="442" t="s">
        <v>142</v>
      </c>
      <c r="H288" s="52" t="s">
        <v>143</v>
      </c>
      <c r="I288" s="442" t="s">
        <v>144</v>
      </c>
      <c r="J288" s="940" t="s">
        <v>145</v>
      </c>
      <c r="K288" s="940"/>
      <c r="L288" s="52"/>
      <c r="M288" s="52"/>
      <c r="N288" s="158">
        <v>42644</v>
      </c>
      <c r="O288" s="442" t="s">
        <v>150</v>
      </c>
      <c r="P288" s="73">
        <v>927000</v>
      </c>
      <c r="Q288" s="60">
        <v>283517</v>
      </c>
      <c r="R288" s="61">
        <v>0.31</v>
      </c>
      <c r="S288" s="442" t="s">
        <v>327</v>
      </c>
      <c r="T288" s="485">
        <v>130828</v>
      </c>
      <c r="U288" s="939">
        <v>0.46144675627916493</v>
      </c>
      <c r="V288" s="485">
        <v>106980</v>
      </c>
      <c r="W288" s="64">
        <v>0.37733187075201841</v>
      </c>
      <c r="X288" s="485">
        <v>45706</v>
      </c>
      <c r="Y288" s="64">
        <v>0.16121079159274398</v>
      </c>
      <c r="Z288" s="77">
        <v>86415</v>
      </c>
      <c r="AA288" s="787">
        <v>0.30479653777374904</v>
      </c>
      <c r="AB288" s="77">
        <v>44413</v>
      </c>
      <c r="AC288" s="787">
        <v>0.15665021850541591</v>
      </c>
      <c r="AD288" s="77">
        <v>0</v>
      </c>
      <c r="AE288" s="787">
        <v>0</v>
      </c>
      <c r="AF288" t="s">
        <v>185</v>
      </c>
      <c r="AG288" s="442"/>
      <c r="AH288" s="442"/>
      <c r="AI288" s="52" t="s">
        <v>153</v>
      </c>
      <c r="AJ288" s="64"/>
      <c r="AL288" s="52"/>
      <c r="AM288" s="52" t="s">
        <v>328</v>
      </c>
      <c r="AP288" s="1">
        <f>VLOOKUP(A288,'CH1 graphs'!$G$1:$H$49,2,FALSE)</f>
        <v>1</v>
      </c>
    </row>
    <row r="289" spans="1:48">
      <c r="A289" s="52" t="s">
        <v>57</v>
      </c>
      <c r="B289" s="52" t="s">
        <v>243</v>
      </c>
      <c r="C289" s="52">
        <v>2019</v>
      </c>
      <c r="D289" s="52">
        <v>2018</v>
      </c>
      <c r="E289" s="442" t="s">
        <v>142</v>
      </c>
      <c r="F289" s="52" t="s">
        <v>142</v>
      </c>
      <c r="G289" s="442" t="s">
        <v>142</v>
      </c>
      <c r="H289" s="52" t="s">
        <v>143</v>
      </c>
      <c r="I289" s="442" t="s">
        <v>144</v>
      </c>
      <c r="J289" s="940" t="s">
        <v>176</v>
      </c>
      <c r="K289" s="940"/>
      <c r="L289" s="52"/>
      <c r="M289" s="52"/>
      <c r="N289" s="158">
        <v>43009</v>
      </c>
      <c r="O289" s="442" t="s">
        <v>150</v>
      </c>
      <c r="P289" s="73">
        <v>927000</v>
      </c>
      <c r="Q289" s="60">
        <v>287370</v>
      </c>
      <c r="R289" s="61">
        <v>0.31</v>
      </c>
      <c r="S289" s="913">
        <v>43191</v>
      </c>
      <c r="T289" s="73">
        <v>157100</v>
      </c>
      <c r="U289" s="939">
        <v>0.54668197793785012</v>
      </c>
      <c r="V289" s="73">
        <v>17970</v>
      </c>
      <c r="W289" s="64">
        <v>6.2532623447123917E-2</v>
      </c>
      <c r="X289" s="73">
        <v>112300</v>
      </c>
      <c r="Y289" s="64">
        <v>0.39078539861502593</v>
      </c>
      <c r="Z289" s="77" t="s">
        <v>61</v>
      </c>
      <c r="AA289" s="787" t="s">
        <v>61</v>
      </c>
      <c r="AB289" s="77" t="s">
        <v>61</v>
      </c>
      <c r="AC289" s="787" t="s">
        <v>61</v>
      </c>
      <c r="AD289" s="77" t="s">
        <v>61</v>
      </c>
      <c r="AE289" s="787" t="s">
        <v>61</v>
      </c>
      <c r="AF289" t="s">
        <v>185</v>
      </c>
      <c r="AG289" s="442"/>
      <c r="AH289" s="442"/>
      <c r="AI289" s="52" t="s">
        <v>61</v>
      </c>
      <c r="AJ289" s="64"/>
      <c r="AL289" s="52"/>
      <c r="AM289" s="52" t="s">
        <v>328</v>
      </c>
      <c r="AP289" s="1">
        <f>VLOOKUP(A289,'CH1 graphs'!$G$1:$H$49,2,FALSE)</f>
        <v>1</v>
      </c>
    </row>
    <row r="290" spans="1:48">
      <c r="A290" s="52" t="s">
        <v>57</v>
      </c>
      <c r="B290" s="52" t="s">
        <v>243</v>
      </c>
      <c r="C290" s="52">
        <v>2021</v>
      </c>
      <c r="D290" s="52">
        <v>2020</v>
      </c>
      <c r="E290" s="442" t="s">
        <v>142</v>
      </c>
      <c r="F290" s="52" t="s">
        <v>142</v>
      </c>
      <c r="G290" s="442" t="s">
        <v>168</v>
      </c>
      <c r="H290" s="52" t="s">
        <v>143</v>
      </c>
      <c r="I290" s="442" t="s">
        <v>144</v>
      </c>
      <c r="J290" s="940" t="s">
        <v>145</v>
      </c>
      <c r="K290" s="940"/>
      <c r="L290" s="52"/>
      <c r="M290" s="52"/>
      <c r="N290" s="158">
        <v>44105</v>
      </c>
      <c r="O290" s="442" t="s">
        <v>150</v>
      </c>
      <c r="P290" s="73">
        <v>1117143</v>
      </c>
      <c r="Q290" s="59">
        <v>1117143</v>
      </c>
      <c r="R290" s="61">
        <v>1</v>
      </c>
      <c r="S290" s="442" t="s">
        <v>268</v>
      </c>
      <c r="T290" s="73">
        <v>154979</v>
      </c>
      <c r="U290" s="939">
        <v>0.14000000000000001</v>
      </c>
      <c r="V290" s="73">
        <v>668756</v>
      </c>
      <c r="W290" s="64">
        <v>0.59863061398585504</v>
      </c>
      <c r="X290" s="73">
        <v>293408</v>
      </c>
      <c r="Y290" s="64">
        <v>0.26</v>
      </c>
      <c r="Z290" s="77">
        <v>129106</v>
      </c>
      <c r="AA290" s="787">
        <v>0.12</v>
      </c>
      <c r="AB290" s="77">
        <v>25873</v>
      </c>
      <c r="AC290" s="787">
        <v>0.02</v>
      </c>
      <c r="AD290" s="77">
        <v>0</v>
      </c>
      <c r="AE290" s="787">
        <v>0</v>
      </c>
      <c r="AF290" t="s">
        <v>161</v>
      </c>
      <c r="AG290" s="52"/>
      <c r="AH290" s="52"/>
      <c r="AI290" s="52" t="s">
        <v>149</v>
      </c>
      <c r="AJ290" s="52"/>
      <c r="AL290" s="52"/>
      <c r="AM290" s="52"/>
      <c r="AP290" s="1">
        <f>VLOOKUP(A290,'CH1 graphs'!$G$1:$H$49,2,FALSE)</f>
        <v>1</v>
      </c>
    </row>
    <row r="291" spans="1:48">
      <c r="A291" s="52" t="s">
        <v>57</v>
      </c>
      <c r="B291" s="52" t="s">
        <v>243</v>
      </c>
      <c r="C291" s="52">
        <v>2020</v>
      </c>
      <c r="D291" s="52">
        <v>2019</v>
      </c>
      <c r="E291" s="442" t="s">
        <v>142</v>
      </c>
      <c r="F291" s="104" t="s">
        <v>168</v>
      </c>
      <c r="G291" s="442" t="s">
        <v>61</v>
      </c>
      <c r="H291" s="52" t="s">
        <v>143</v>
      </c>
      <c r="I291" s="442" t="s">
        <v>144</v>
      </c>
      <c r="J291" s="940" t="s">
        <v>61</v>
      </c>
      <c r="K291" s="940"/>
      <c r="L291" s="81" t="s">
        <v>172</v>
      </c>
      <c r="M291" s="81" t="s">
        <v>61</v>
      </c>
      <c r="N291" s="81" t="s">
        <v>61</v>
      </c>
      <c r="O291" s="442" t="s">
        <v>150</v>
      </c>
      <c r="P291" s="81" t="s">
        <v>61</v>
      </c>
      <c r="Q291" s="81" t="s">
        <v>61</v>
      </c>
      <c r="R291" s="81" t="s">
        <v>61</v>
      </c>
      <c r="S291" s="905" t="s">
        <v>61</v>
      </c>
      <c r="T291" s="81" t="s">
        <v>61</v>
      </c>
      <c r="U291" s="942" t="s">
        <v>61</v>
      </c>
      <c r="V291" s="235" t="s">
        <v>61</v>
      </c>
      <c r="W291" s="235" t="s">
        <v>61</v>
      </c>
      <c r="X291" s="235" t="s">
        <v>61</v>
      </c>
      <c r="Y291" s="235" t="s">
        <v>61</v>
      </c>
      <c r="Z291" s="784" t="s">
        <v>61</v>
      </c>
      <c r="AA291" s="785" t="s">
        <v>61</v>
      </c>
      <c r="AB291" s="784" t="s">
        <v>61</v>
      </c>
      <c r="AC291" s="785" t="s">
        <v>61</v>
      </c>
      <c r="AD291" s="784" t="s">
        <v>61</v>
      </c>
      <c r="AE291" s="906" t="s">
        <v>61</v>
      </c>
      <c r="AF291" t="s">
        <v>61</v>
      </c>
      <c r="AG291" s="81"/>
      <c r="AH291" s="81"/>
      <c r="AI291" s="52" t="s">
        <v>61</v>
      </c>
      <c r="AJ291" s="81" t="s">
        <v>61</v>
      </c>
      <c r="AL291" s="52"/>
      <c r="AM291" s="52"/>
      <c r="AP291" s="1">
        <f>VLOOKUP(A291,'CH1 graphs'!$G$1:$H$49,2,FALSE)</f>
        <v>1</v>
      </c>
    </row>
    <row r="292" spans="1:48">
      <c r="A292" s="52" t="s">
        <v>57</v>
      </c>
      <c r="B292" s="52" t="s">
        <v>243</v>
      </c>
      <c r="C292" s="52">
        <v>2022</v>
      </c>
      <c r="D292" s="52">
        <v>2021</v>
      </c>
      <c r="E292" s="442" t="s">
        <v>142</v>
      </c>
      <c r="F292" s="52" t="s">
        <v>142</v>
      </c>
      <c r="G292" s="442" t="s">
        <v>168</v>
      </c>
      <c r="H292" s="52" t="s">
        <v>143</v>
      </c>
      <c r="I292" s="442" t="s">
        <v>322</v>
      </c>
      <c r="J292" s="940" t="s">
        <v>145</v>
      </c>
      <c r="K292" s="940"/>
      <c r="L292" s="52"/>
      <c r="M292" s="52"/>
      <c r="N292" s="158">
        <v>44105</v>
      </c>
      <c r="O292" s="442" t="s">
        <v>150</v>
      </c>
      <c r="P292" s="77">
        <v>1117143</v>
      </c>
      <c r="Q292" s="77">
        <v>1117143</v>
      </c>
      <c r="R292" s="61">
        <v>1</v>
      </c>
      <c r="S292" s="442" t="s">
        <v>329</v>
      </c>
      <c r="T292" s="73">
        <v>194197</v>
      </c>
      <c r="U292" s="939">
        <v>0.17</v>
      </c>
      <c r="V292" s="73">
        <v>534001</v>
      </c>
      <c r="W292" s="64">
        <v>0.4780059491040986</v>
      </c>
      <c r="X292" s="73">
        <v>388945</v>
      </c>
      <c r="Y292" s="64">
        <v>0.35</v>
      </c>
      <c r="Z292" s="77">
        <v>167210</v>
      </c>
      <c r="AA292" s="787">
        <v>0.15</v>
      </c>
      <c r="AB292" s="77">
        <v>26987</v>
      </c>
      <c r="AC292" s="787">
        <v>0.02</v>
      </c>
      <c r="AD292" s="77">
        <v>0</v>
      </c>
      <c r="AE292" s="787">
        <v>0</v>
      </c>
      <c r="AF292" t="s">
        <v>161</v>
      </c>
      <c r="AG292" s="52"/>
      <c r="AH292" s="52"/>
      <c r="AI292" s="52" t="s">
        <v>149</v>
      </c>
      <c r="AJ292" s="52"/>
      <c r="AL292" s="52"/>
      <c r="AM292" s="52"/>
      <c r="AP292" s="1">
        <f>VLOOKUP(A292,'CH1 graphs'!$G$1:$H$49,2,FALSE)</f>
        <v>1</v>
      </c>
      <c r="AT292" s="42"/>
    </row>
    <row r="293" spans="1:48" s="961" customFormat="1">
      <c r="A293" s="955" t="s">
        <v>57</v>
      </c>
      <c r="B293" s="955" t="s">
        <v>243</v>
      </c>
      <c r="C293" s="955">
        <v>2023</v>
      </c>
      <c r="D293" s="955">
        <v>2022</v>
      </c>
      <c r="E293" s="964" t="s">
        <v>142</v>
      </c>
      <c r="F293" s="955" t="s">
        <v>142</v>
      </c>
      <c r="G293" s="964" t="s">
        <v>330</v>
      </c>
      <c r="H293" s="955" t="s">
        <v>143</v>
      </c>
      <c r="I293" s="964" t="s">
        <v>157</v>
      </c>
      <c r="J293" s="965" t="s">
        <v>145</v>
      </c>
      <c r="K293" s="965"/>
      <c r="L293" s="976"/>
      <c r="M293" s="1022" t="s">
        <v>331</v>
      </c>
      <c r="N293" s="967">
        <v>44621</v>
      </c>
      <c r="O293" s="964" t="s">
        <v>150</v>
      </c>
      <c r="P293" s="976">
        <v>1181675</v>
      </c>
      <c r="Q293" s="975">
        <v>1181675</v>
      </c>
      <c r="R293" s="977">
        <v>1</v>
      </c>
      <c r="S293" s="964" t="s">
        <v>332</v>
      </c>
      <c r="T293" s="976">
        <v>192168</v>
      </c>
      <c r="U293" s="978">
        <v>0.16</v>
      </c>
      <c r="V293" s="976">
        <v>574740</v>
      </c>
      <c r="W293" s="980">
        <v>0.48637738802970359</v>
      </c>
      <c r="X293" s="976">
        <v>414767</v>
      </c>
      <c r="Y293" s="980">
        <v>0.35099921721285465</v>
      </c>
      <c r="Z293" s="1026">
        <v>179778</v>
      </c>
      <c r="AA293" s="1027">
        <v>0.15</v>
      </c>
      <c r="AB293" s="1026">
        <v>12390</v>
      </c>
      <c r="AC293" s="1027">
        <v>0.01</v>
      </c>
      <c r="AD293" s="1026">
        <v>0</v>
      </c>
      <c r="AE293" s="1027">
        <v>0</v>
      </c>
      <c r="AF293" s="961" t="s">
        <v>161</v>
      </c>
      <c r="AG293" s="955"/>
      <c r="AH293" s="955"/>
      <c r="AI293" s="955" t="s">
        <v>149</v>
      </c>
      <c r="AL293" s="955"/>
      <c r="AM293" s="955"/>
      <c r="AN293" s="961" t="s">
        <v>710</v>
      </c>
      <c r="AO293" s="963"/>
      <c r="AP293" s="963">
        <f>VLOOKUP(A293,'CH1 graphs'!$G$1:$H$49,2,FALSE)</f>
        <v>1</v>
      </c>
      <c r="AQ293" s="963"/>
      <c r="AR293" s="963"/>
      <c r="AS293" s="972">
        <f>T293-T292</f>
        <v>-2029</v>
      </c>
      <c r="AT293" s="973">
        <f>(T293-T292)/T292</f>
        <v>-1.0448153164055058E-2</v>
      </c>
      <c r="AU293" s="961">
        <f>AB293-AB292</f>
        <v>-14597</v>
      </c>
      <c r="AV293" s="963">
        <f>AU293/AB292</f>
        <v>-0.54089005817615887</v>
      </c>
    </row>
    <row r="294" spans="1:48" s="958" customFormat="1">
      <c r="A294" s="955" t="s">
        <v>57</v>
      </c>
      <c r="B294" s="955" t="s">
        <v>243</v>
      </c>
      <c r="C294" s="955">
        <v>2023</v>
      </c>
      <c r="D294" s="955">
        <v>2023</v>
      </c>
      <c r="E294" s="964" t="s">
        <v>142</v>
      </c>
      <c r="F294" s="1012" t="s">
        <v>168</v>
      </c>
      <c r="G294" s="964" t="s">
        <v>61</v>
      </c>
      <c r="H294" s="955" t="s">
        <v>143</v>
      </c>
      <c r="I294" s="964" t="s">
        <v>157</v>
      </c>
      <c r="J294" s="965" t="s">
        <v>61</v>
      </c>
      <c r="K294" s="965"/>
      <c r="L294" s="1013" t="s">
        <v>172</v>
      </c>
      <c r="M294" s="1013" t="s">
        <v>61</v>
      </c>
      <c r="N294" s="1013" t="s">
        <v>61</v>
      </c>
      <c r="O294" s="964" t="s">
        <v>165</v>
      </c>
      <c r="P294" s="1013" t="s">
        <v>61</v>
      </c>
      <c r="Q294" s="1013" t="s">
        <v>61</v>
      </c>
      <c r="R294" s="1013" t="s">
        <v>61</v>
      </c>
      <c r="S294" s="1014" t="s">
        <v>61</v>
      </c>
      <c r="T294" s="1013" t="s">
        <v>61</v>
      </c>
      <c r="U294" s="1015" t="s">
        <v>61</v>
      </c>
      <c r="V294" s="1016" t="s">
        <v>61</v>
      </c>
      <c r="W294" s="1016" t="s">
        <v>61</v>
      </c>
      <c r="X294" s="1016" t="s">
        <v>61</v>
      </c>
      <c r="Y294" s="1016" t="s">
        <v>61</v>
      </c>
      <c r="Z294" s="1017" t="s">
        <v>61</v>
      </c>
      <c r="AA294" s="1018" t="s">
        <v>61</v>
      </c>
      <c r="AB294" s="1017" t="s">
        <v>61</v>
      </c>
      <c r="AC294" s="1018" t="s">
        <v>61</v>
      </c>
      <c r="AD294" s="1017" t="s">
        <v>61</v>
      </c>
      <c r="AE294" s="1019" t="s">
        <v>61</v>
      </c>
      <c r="AF294" s="961" t="s">
        <v>61</v>
      </c>
      <c r="AG294" s="1013"/>
      <c r="AH294" s="1013"/>
      <c r="AI294" s="955" t="s">
        <v>61</v>
      </c>
      <c r="AJ294" s="1013" t="s">
        <v>61</v>
      </c>
      <c r="AL294" s="955"/>
      <c r="AM294" s="955"/>
      <c r="AO294" s="963"/>
      <c r="AP294" s="963">
        <f>VLOOKUP(A294,'CH1 graphs'!$G$1:$H$49,2,FALSE)</f>
        <v>1</v>
      </c>
      <c r="AQ294" s="963"/>
      <c r="AR294" s="981"/>
      <c r="AT294" s="981"/>
      <c r="AV294" s="981"/>
    </row>
    <row r="295" spans="1:48" s="961" customFormat="1">
      <c r="A295" s="955" t="s">
        <v>57</v>
      </c>
      <c r="B295" s="955" t="s">
        <v>243</v>
      </c>
      <c r="C295" s="955" t="s">
        <v>702</v>
      </c>
      <c r="D295" s="955">
        <v>2023</v>
      </c>
      <c r="E295" s="964" t="s">
        <v>142</v>
      </c>
      <c r="F295" s="955" t="s">
        <v>142</v>
      </c>
      <c r="G295" s="961" t="s">
        <v>142</v>
      </c>
      <c r="H295" s="961" t="s">
        <v>143</v>
      </c>
      <c r="I295" s="961" t="s">
        <v>157</v>
      </c>
      <c r="J295" s="1030" t="s">
        <v>145</v>
      </c>
      <c r="K295" s="1030" t="s">
        <v>703</v>
      </c>
      <c r="L295" s="955" t="s">
        <v>711</v>
      </c>
      <c r="M295" s="1046" t="s">
        <v>724</v>
      </c>
      <c r="N295" s="1032">
        <v>45017</v>
      </c>
      <c r="O295" s="964" t="s">
        <v>150</v>
      </c>
      <c r="P295" s="1033">
        <v>1181675</v>
      </c>
      <c r="Q295" s="1033">
        <v>1181675</v>
      </c>
      <c r="R295" s="1034">
        <v>1</v>
      </c>
      <c r="S295" s="961" t="s">
        <v>725</v>
      </c>
      <c r="T295" s="1033">
        <v>249949</v>
      </c>
      <c r="U295" s="1035">
        <v>0.21</v>
      </c>
      <c r="V295" s="1033">
        <v>485668</v>
      </c>
      <c r="W295" s="1034">
        <v>0.41</v>
      </c>
      <c r="X295" s="1033">
        <v>446058</v>
      </c>
      <c r="Y295" s="1034">
        <v>0.38</v>
      </c>
      <c r="Z295" s="1033">
        <v>164077</v>
      </c>
      <c r="AA295" s="1034">
        <v>0.14000000000000001</v>
      </c>
      <c r="AB295" s="1033">
        <v>85872</v>
      </c>
      <c r="AC295" s="1034">
        <v>7.0000000000000007E-2</v>
      </c>
      <c r="AD295" s="961">
        <v>0</v>
      </c>
      <c r="AE295" s="1034">
        <v>0</v>
      </c>
      <c r="AG295" s="1013"/>
      <c r="AH295" s="1013"/>
      <c r="AI295" s="955"/>
      <c r="AJ295" s="1013"/>
      <c r="AL295" s="955"/>
      <c r="AM295" s="955"/>
      <c r="AO295" s="963"/>
      <c r="AP295" s="963"/>
      <c r="AQ295" s="963"/>
      <c r="AR295" s="963"/>
      <c r="AT295" s="963"/>
      <c r="AV295" s="963"/>
    </row>
    <row r="296" spans="1:48" s="1037" customFormat="1">
      <c r="A296" s="959" t="s">
        <v>57</v>
      </c>
      <c r="B296" s="959" t="s">
        <v>243</v>
      </c>
      <c r="C296" s="959" t="s">
        <v>702</v>
      </c>
      <c r="D296" s="959">
        <v>2023</v>
      </c>
      <c r="E296" s="1036" t="s">
        <v>142</v>
      </c>
      <c r="F296" s="959" t="s">
        <v>142</v>
      </c>
      <c r="G296" s="1037" t="s">
        <v>142</v>
      </c>
      <c r="H296" s="1037" t="s">
        <v>143</v>
      </c>
      <c r="I296" s="1037" t="s">
        <v>157</v>
      </c>
      <c r="J296" s="1038" t="s">
        <v>145</v>
      </c>
      <c r="K296" s="1038" t="s">
        <v>703</v>
      </c>
      <c r="L296" s="959" t="s">
        <v>711</v>
      </c>
      <c r="M296" s="1039" t="s">
        <v>724</v>
      </c>
      <c r="N296" s="1040">
        <v>45017</v>
      </c>
      <c r="O296" s="1036" t="s">
        <v>165</v>
      </c>
      <c r="P296" s="1041">
        <v>1181675</v>
      </c>
      <c r="Q296" s="1041">
        <v>1181675</v>
      </c>
      <c r="R296" s="1042">
        <v>1</v>
      </c>
      <c r="S296" s="1037" t="s">
        <v>726</v>
      </c>
      <c r="T296" s="1041">
        <v>285413</v>
      </c>
      <c r="U296" s="1043">
        <v>0.24</v>
      </c>
      <c r="V296" s="1041">
        <v>494539</v>
      </c>
      <c r="W296" s="1042">
        <v>0.42</v>
      </c>
      <c r="X296" s="1041">
        <v>401722</v>
      </c>
      <c r="Y296" s="1042">
        <v>0.34</v>
      </c>
      <c r="Z296" s="1041">
        <v>185312</v>
      </c>
      <c r="AA296" s="1042">
        <v>0.16</v>
      </c>
      <c r="AB296" s="1041">
        <v>100102</v>
      </c>
      <c r="AC296" s="1042">
        <v>0.08</v>
      </c>
      <c r="AD296" s="1037">
        <v>0</v>
      </c>
      <c r="AE296" s="1042">
        <v>0</v>
      </c>
      <c r="AG296" s="1044"/>
      <c r="AH296" s="1044"/>
      <c r="AI296" s="959"/>
      <c r="AJ296" s="1044"/>
      <c r="AL296" s="959"/>
      <c r="AM296" s="959"/>
      <c r="AO296" s="1045"/>
      <c r="AP296" s="1045"/>
      <c r="AQ296" s="1045"/>
      <c r="AR296" s="1045"/>
      <c r="AT296" s="1045"/>
      <c r="AV296" s="1045"/>
    </row>
    <row r="297" spans="1:48">
      <c r="A297" t="s">
        <v>333</v>
      </c>
      <c r="B297" t="s">
        <v>102</v>
      </c>
      <c r="C297">
        <v>2017</v>
      </c>
      <c r="D297">
        <v>2016</v>
      </c>
      <c r="E297" s="442" t="s">
        <v>168</v>
      </c>
      <c r="F297" s="52" t="s">
        <v>61</v>
      </c>
      <c r="G297" s="442" t="s">
        <v>61</v>
      </c>
      <c r="H297" s="52" t="s">
        <v>61</v>
      </c>
      <c r="I297" s="442" t="s">
        <v>169</v>
      </c>
      <c r="J297" s="940" t="s">
        <v>61</v>
      </c>
      <c r="K297" s="940"/>
      <c r="L297" s="52" t="s">
        <v>61</v>
      </c>
      <c r="M297" s="52" t="s">
        <v>61</v>
      </c>
      <c r="N297" s="52" t="s">
        <v>61</v>
      </c>
      <c r="O297" s="442" t="s">
        <v>150</v>
      </c>
      <c r="P297" s="451" t="s">
        <v>61</v>
      </c>
      <c r="Q297" s="52" t="s">
        <v>61</v>
      </c>
      <c r="R297" s="103" t="s">
        <v>61</v>
      </c>
      <c r="S297" s="442" t="s">
        <v>61</v>
      </c>
      <c r="T297" s="451" t="s">
        <v>61</v>
      </c>
      <c r="U297" s="941" t="s">
        <v>61</v>
      </c>
      <c r="V297" s="52" t="s">
        <v>61</v>
      </c>
      <c r="W297" s="52" t="s">
        <v>61</v>
      </c>
      <c r="X297" s="52" t="s">
        <v>61</v>
      </c>
      <c r="Y297" s="52" t="s">
        <v>61</v>
      </c>
      <c r="Z297" s="77" t="s">
        <v>61</v>
      </c>
      <c r="AA297" s="787" t="s">
        <v>61</v>
      </c>
      <c r="AB297" s="77" t="s">
        <v>61</v>
      </c>
      <c r="AC297" s="787" t="s">
        <v>61</v>
      </c>
      <c r="AD297" s="77" t="s">
        <v>61</v>
      </c>
      <c r="AE297" s="787" t="s">
        <v>61</v>
      </c>
      <c r="AF297" t="s">
        <v>61</v>
      </c>
      <c r="AG297" s="52"/>
      <c r="AH297" s="52"/>
      <c r="AI297" s="52" t="s">
        <v>61</v>
      </c>
      <c r="AJ297" s="52" t="s">
        <v>61</v>
      </c>
      <c r="AL297"/>
      <c r="AM297"/>
    </row>
    <row r="298" spans="1:48">
      <c r="A298" t="s">
        <v>333</v>
      </c>
      <c r="B298" t="s">
        <v>102</v>
      </c>
      <c r="C298">
        <v>2018</v>
      </c>
      <c r="D298">
        <v>2017</v>
      </c>
      <c r="E298" s="442" t="s">
        <v>168</v>
      </c>
      <c r="F298" s="52" t="s">
        <v>61</v>
      </c>
      <c r="G298" s="442" t="s">
        <v>61</v>
      </c>
      <c r="H298" s="52" t="s">
        <v>61</v>
      </c>
      <c r="I298" s="442" t="s">
        <v>169</v>
      </c>
      <c r="J298" s="940" t="s">
        <v>61</v>
      </c>
      <c r="K298" s="940"/>
      <c r="L298" s="52" t="s">
        <v>61</v>
      </c>
      <c r="M298" s="52" t="s">
        <v>61</v>
      </c>
      <c r="N298" s="52" t="s">
        <v>61</v>
      </c>
      <c r="O298" s="442" t="s">
        <v>150</v>
      </c>
      <c r="P298" s="451" t="s">
        <v>61</v>
      </c>
      <c r="Q298" s="52" t="s">
        <v>61</v>
      </c>
      <c r="R298" s="103" t="s">
        <v>61</v>
      </c>
      <c r="S298" s="442" t="s">
        <v>61</v>
      </c>
      <c r="T298" s="451" t="s">
        <v>61</v>
      </c>
      <c r="U298" s="941" t="s">
        <v>61</v>
      </c>
      <c r="V298" s="52" t="s">
        <v>61</v>
      </c>
      <c r="W298" s="52" t="s">
        <v>61</v>
      </c>
      <c r="X298" s="52" t="s">
        <v>61</v>
      </c>
      <c r="Y298" s="52" t="s">
        <v>61</v>
      </c>
      <c r="Z298" s="77" t="s">
        <v>61</v>
      </c>
      <c r="AA298" s="787" t="s">
        <v>61</v>
      </c>
      <c r="AB298" s="77" t="s">
        <v>61</v>
      </c>
      <c r="AC298" s="787" t="s">
        <v>61</v>
      </c>
      <c r="AD298" s="77" t="s">
        <v>61</v>
      </c>
      <c r="AE298" s="787" t="s">
        <v>61</v>
      </c>
      <c r="AF298" t="s">
        <v>61</v>
      </c>
      <c r="AG298" s="52"/>
      <c r="AH298" s="52"/>
      <c r="AI298" s="52" t="s">
        <v>61</v>
      </c>
      <c r="AJ298" s="52" t="s">
        <v>61</v>
      </c>
      <c r="AL298"/>
      <c r="AM298"/>
    </row>
    <row r="299" spans="1:48">
      <c r="A299" t="s">
        <v>333</v>
      </c>
      <c r="B299" t="s">
        <v>102</v>
      </c>
      <c r="C299">
        <v>2019</v>
      </c>
      <c r="D299">
        <v>2018</v>
      </c>
      <c r="E299" s="442" t="s">
        <v>168</v>
      </c>
      <c r="F299" s="52" t="s">
        <v>61</v>
      </c>
      <c r="G299" s="442" t="s">
        <v>61</v>
      </c>
      <c r="H299" s="52" t="s">
        <v>61</v>
      </c>
      <c r="I299" s="442" t="s">
        <v>169</v>
      </c>
      <c r="J299" s="940" t="s">
        <v>61</v>
      </c>
      <c r="K299" s="940"/>
      <c r="L299" s="52" t="s">
        <v>61</v>
      </c>
      <c r="M299" s="52" t="s">
        <v>61</v>
      </c>
      <c r="N299" s="52" t="s">
        <v>61</v>
      </c>
      <c r="O299" s="442" t="s">
        <v>150</v>
      </c>
      <c r="P299" s="451" t="s">
        <v>61</v>
      </c>
      <c r="Q299" s="52" t="s">
        <v>61</v>
      </c>
      <c r="R299" s="103" t="s">
        <v>61</v>
      </c>
      <c r="S299" s="442" t="s">
        <v>61</v>
      </c>
      <c r="T299" s="451" t="s">
        <v>61</v>
      </c>
      <c r="U299" s="941" t="s">
        <v>61</v>
      </c>
      <c r="V299" s="52" t="s">
        <v>61</v>
      </c>
      <c r="W299" s="52" t="s">
        <v>61</v>
      </c>
      <c r="X299" s="52" t="s">
        <v>61</v>
      </c>
      <c r="Y299" s="52" t="s">
        <v>61</v>
      </c>
      <c r="Z299" s="77" t="s">
        <v>61</v>
      </c>
      <c r="AA299" s="787" t="s">
        <v>61</v>
      </c>
      <c r="AB299" s="77" t="s">
        <v>61</v>
      </c>
      <c r="AC299" s="787" t="s">
        <v>61</v>
      </c>
      <c r="AD299" s="77" t="s">
        <v>61</v>
      </c>
      <c r="AE299" s="787" t="s">
        <v>61</v>
      </c>
      <c r="AF299" t="s">
        <v>61</v>
      </c>
      <c r="AG299" s="52"/>
      <c r="AH299" s="52"/>
      <c r="AI299" s="52" t="s">
        <v>61</v>
      </c>
      <c r="AJ299" s="52" t="s">
        <v>61</v>
      </c>
      <c r="AL299"/>
      <c r="AM299"/>
    </row>
    <row r="300" spans="1:48">
      <c r="A300" t="s">
        <v>333</v>
      </c>
      <c r="B300" t="s">
        <v>102</v>
      </c>
      <c r="C300">
        <v>2020</v>
      </c>
      <c r="D300">
        <v>2019</v>
      </c>
      <c r="E300" s="442" t="s">
        <v>168</v>
      </c>
      <c r="F300" s="52" t="s">
        <v>61</v>
      </c>
      <c r="G300" s="442" t="s">
        <v>61</v>
      </c>
      <c r="H300" s="52" t="s">
        <v>61</v>
      </c>
      <c r="I300" s="442" t="s">
        <v>169</v>
      </c>
      <c r="J300" s="940" t="s">
        <v>61</v>
      </c>
      <c r="K300" s="940"/>
      <c r="L300" s="52" t="s">
        <v>61</v>
      </c>
      <c r="M300" s="52" t="s">
        <v>61</v>
      </c>
      <c r="N300" s="52" t="s">
        <v>61</v>
      </c>
      <c r="O300" s="442" t="s">
        <v>150</v>
      </c>
      <c r="P300" s="451" t="s">
        <v>61</v>
      </c>
      <c r="Q300" s="52" t="s">
        <v>61</v>
      </c>
      <c r="R300" s="103" t="s">
        <v>61</v>
      </c>
      <c r="S300" s="442" t="s">
        <v>61</v>
      </c>
      <c r="T300" s="451" t="s">
        <v>61</v>
      </c>
      <c r="U300" s="941" t="s">
        <v>61</v>
      </c>
      <c r="V300" s="52" t="s">
        <v>61</v>
      </c>
      <c r="W300" s="52" t="s">
        <v>61</v>
      </c>
      <c r="X300" s="52" t="s">
        <v>61</v>
      </c>
      <c r="Y300" s="52" t="s">
        <v>61</v>
      </c>
      <c r="Z300" s="77" t="s">
        <v>61</v>
      </c>
      <c r="AA300" s="787" t="s">
        <v>61</v>
      </c>
      <c r="AB300" s="77" t="s">
        <v>61</v>
      </c>
      <c r="AC300" s="787" t="s">
        <v>61</v>
      </c>
      <c r="AD300" s="77" t="s">
        <v>61</v>
      </c>
      <c r="AE300" s="787" t="s">
        <v>61</v>
      </c>
      <c r="AF300" t="s">
        <v>61</v>
      </c>
      <c r="AG300" s="52"/>
      <c r="AH300" s="52"/>
      <c r="AI300" s="52" t="s">
        <v>61</v>
      </c>
      <c r="AJ300" s="52" t="s">
        <v>61</v>
      </c>
      <c r="AL300"/>
      <c r="AM300"/>
    </row>
    <row r="301" spans="1:48">
      <c r="A301" t="s">
        <v>333</v>
      </c>
      <c r="B301" t="s">
        <v>102</v>
      </c>
      <c r="C301">
        <v>2021</v>
      </c>
      <c r="D301">
        <v>2020</v>
      </c>
      <c r="E301" s="442" t="s">
        <v>168</v>
      </c>
      <c r="F301" s="52" t="s">
        <v>61</v>
      </c>
      <c r="G301" s="442" t="s">
        <v>61</v>
      </c>
      <c r="H301" s="52" t="s">
        <v>61</v>
      </c>
      <c r="I301" s="442" t="s">
        <v>169</v>
      </c>
      <c r="J301" s="940" t="s">
        <v>61</v>
      </c>
      <c r="K301" s="940"/>
      <c r="L301" s="52" t="s">
        <v>61</v>
      </c>
      <c r="M301" s="52" t="s">
        <v>61</v>
      </c>
      <c r="N301" s="52" t="s">
        <v>61</v>
      </c>
      <c r="O301" s="442" t="s">
        <v>150</v>
      </c>
      <c r="P301" s="451" t="s">
        <v>61</v>
      </c>
      <c r="Q301" s="52" t="s">
        <v>61</v>
      </c>
      <c r="R301" s="103" t="s">
        <v>61</v>
      </c>
      <c r="S301" s="442" t="s">
        <v>61</v>
      </c>
      <c r="T301" s="451" t="s">
        <v>61</v>
      </c>
      <c r="U301" s="941" t="s">
        <v>61</v>
      </c>
      <c r="V301" s="52" t="s">
        <v>61</v>
      </c>
      <c r="W301" s="52" t="s">
        <v>61</v>
      </c>
      <c r="X301" s="52" t="s">
        <v>61</v>
      </c>
      <c r="Y301" s="52" t="s">
        <v>61</v>
      </c>
      <c r="Z301" s="77" t="s">
        <v>61</v>
      </c>
      <c r="AA301" s="787" t="s">
        <v>61</v>
      </c>
      <c r="AB301" s="77" t="s">
        <v>61</v>
      </c>
      <c r="AC301" s="787" t="s">
        <v>61</v>
      </c>
      <c r="AD301" s="77" t="s">
        <v>61</v>
      </c>
      <c r="AE301" s="787" t="s">
        <v>61</v>
      </c>
      <c r="AF301" t="s">
        <v>61</v>
      </c>
      <c r="AG301" s="52"/>
      <c r="AH301" s="52"/>
      <c r="AI301" s="52" t="s">
        <v>61</v>
      </c>
      <c r="AJ301" s="52" t="s">
        <v>61</v>
      </c>
      <c r="AL301"/>
      <c r="AM301"/>
    </row>
    <row r="302" spans="1:48">
      <c r="A302" t="s">
        <v>333</v>
      </c>
      <c r="B302" t="s">
        <v>102</v>
      </c>
      <c r="C302">
        <v>2022</v>
      </c>
      <c r="D302">
        <v>2021</v>
      </c>
      <c r="E302" s="442" t="s">
        <v>168</v>
      </c>
      <c r="F302" s="52" t="s">
        <v>61</v>
      </c>
      <c r="G302" s="442" t="s">
        <v>61</v>
      </c>
      <c r="H302" s="52" t="s">
        <v>61</v>
      </c>
      <c r="I302" s="442" t="s">
        <v>169</v>
      </c>
      <c r="J302" s="940" t="s">
        <v>61</v>
      </c>
      <c r="K302" s="940"/>
      <c r="L302" s="52" t="s">
        <v>61</v>
      </c>
      <c r="M302" s="52" t="s">
        <v>61</v>
      </c>
      <c r="N302" s="52" t="s">
        <v>61</v>
      </c>
      <c r="O302" s="442" t="s">
        <v>150</v>
      </c>
      <c r="P302" s="451" t="s">
        <v>61</v>
      </c>
      <c r="Q302" s="52" t="s">
        <v>61</v>
      </c>
      <c r="R302" s="103" t="s">
        <v>61</v>
      </c>
      <c r="S302" s="442" t="s">
        <v>61</v>
      </c>
      <c r="T302" s="451" t="s">
        <v>61</v>
      </c>
      <c r="U302" s="941" t="s">
        <v>61</v>
      </c>
      <c r="V302" s="52" t="s">
        <v>61</v>
      </c>
      <c r="W302" s="52" t="s">
        <v>61</v>
      </c>
      <c r="X302" s="52" t="s">
        <v>61</v>
      </c>
      <c r="Y302" s="52" t="s">
        <v>61</v>
      </c>
      <c r="Z302" s="77" t="s">
        <v>61</v>
      </c>
      <c r="AA302" s="787" t="s">
        <v>61</v>
      </c>
      <c r="AB302" s="77" t="s">
        <v>61</v>
      </c>
      <c r="AC302" s="787" t="s">
        <v>61</v>
      </c>
      <c r="AD302" s="77" t="s">
        <v>61</v>
      </c>
      <c r="AE302" s="787" t="s">
        <v>61</v>
      </c>
      <c r="AF302" t="s">
        <v>61</v>
      </c>
      <c r="AG302" s="52"/>
      <c r="AH302" s="52"/>
      <c r="AI302" s="52" t="s">
        <v>61</v>
      </c>
      <c r="AJ302" s="52" t="s">
        <v>61</v>
      </c>
      <c r="AL302"/>
      <c r="AM302"/>
    </row>
    <row r="303" spans="1:48" s="958" customFormat="1">
      <c r="A303" s="958" t="s">
        <v>333</v>
      </c>
      <c r="B303" s="958" t="s">
        <v>102</v>
      </c>
      <c r="C303" s="958">
        <v>2023</v>
      </c>
      <c r="D303" s="958">
        <v>2022</v>
      </c>
      <c r="E303" s="991" t="s">
        <v>168</v>
      </c>
      <c r="F303" s="957" t="s">
        <v>61</v>
      </c>
      <c r="G303" s="991" t="s">
        <v>61</v>
      </c>
      <c r="H303" s="957" t="s">
        <v>61</v>
      </c>
      <c r="I303" s="991" t="s">
        <v>169</v>
      </c>
      <c r="J303" s="998" t="s">
        <v>61</v>
      </c>
      <c r="K303" s="998"/>
      <c r="L303" s="957" t="s">
        <v>61</v>
      </c>
      <c r="M303" s="957" t="s">
        <v>61</v>
      </c>
      <c r="N303" s="957" t="s">
        <v>61</v>
      </c>
      <c r="O303" s="991" t="s">
        <v>150</v>
      </c>
      <c r="P303" s="999" t="s">
        <v>61</v>
      </c>
      <c r="Q303" s="957" t="s">
        <v>61</v>
      </c>
      <c r="R303" s="1000" t="s">
        <v>61</v>
      </c>
      <c r="S303" s="991" t="s">
        <v>61</v>
      </c>
      <c r="T303" s="999" t="s">
        <v>61</v>
      </c>
      <c r="U303" s="1001" t="s">
        <v>61</v>
      </c>
      <c r="V303" s="957" t="s">
        <v>61</v>
      </c>
      <c r="W303" s="957" t="s">
        <v>61</v>
      </c>
      <c r="X303" s="957" t="s">
        <v>61</v>
      </c>
      <c r="Y303" s="957" t="s">
        <v>61</v>
      </c>
      <c r="Z303" s="1020" t="s">
        <v>61</v>
      </c>
      <c r="AA303" s="1021" t="s">
        <v>61</v>
      </c>
      <c r="AB303" s="1020" t="s">
        <v>61</v>
      </c>
      <c r="AC303" s="1021" t="s">
        <v>61</v>
      </c>
      <c r="AD303" s="1020" t="s">
        <v>61</v>
      </c>
      <c r="AE303" s="1021" t="s">
        <v>61</v>
      </c>
      <c r="AF303" s="958" t="s">
        <v>61</v>
      </c>
      <c r="AG303" s="957"/>
      <c r="AH303" s="957"/>
      <c r="AI303" s="957" t="s">
        <v>61</v>
      </c>
      <c r="AJ303" s="957" t="s">
        <v>61</v>
      </c>
      <c r="AL303" s="957"/>
      <c r="AM303" s="957"/>
      <c r="AO303" s="981"/>
      <c r="AP303" s="981"/>
      <c r="AQ303" s="981"/>
      <c r="AR303" s="981"/>
      <c r="AT303" s="981"/>
      <c r="AV303" s="981"/>
    </row>
    <row r="304" spans="1:48">
      <c r="A304" s="52" t="s">
        <v>35</v>
      </c>
      <c r="B304" s="52" t="s">
        <v>102</v>
      </c>
      <c r="C304" s="902">
        <v>2017</v>
      </c>
      <c r="D304" s="52">
        <v>2016</v>
      </c>
      <c r="E304" s="442" t="s">
        <v>142</v>
      </c>
      <c r="F304" s="104" t="s">
        <v>168</v>
      </c>
      <c r="G304" s="442" t="s">
        <v>61</v>
      </c>
      <c r="H304" s="52" t="s">
        <v>181</v>
      </c>
      <c r="I304" s="442" t="s">
        <v>182</v>
      </c>
      <c r="J304" s="940" t="s">
        <v>61</v>
      </c>
      <c r="K304" s="940"/>
      <c r="L304" s="81" t="s">
        <v>172</v>
      </c>
      <c r="M304" s="81" t="s">
        <v>61</v>
      </c>
      <c r="N304" s="81" t="s">
        <v>61</v>
      </c>
      <c r="O304" s="442" t="s">
        <v>150</v>
      </c>
      <c r="P304" s="81" t="s">
        <v>61</v>
      </c>
      <c r="Q304" s="81" t="s">
        <v>61</v>
      </c>
      <c r="R304" s="81" t="s">
        <v>61</v>
      </c>
      <c r="S304" s="905" t="s">
        <v>61</v>
      </c>
      <c r="T304" s="81" t="s">
        <v>61</v>
      </c>
      <c r="U304" s="942" t="s">
        <v>61</v>
      </c>
      <c r="V304" s="235" t="s">
        <v>61</v>
      </c>
      <c r="W304" s="235" t="s">
        <v>61</v>
      </c>
      <c r="X304" s="235" t="s">
        <v>61</v>
      </c>
      <c r="Y304" s="235" t="s">
        <v>61</v>
      </c>
      <c r="Z304" s="784" t="s">
        <v>61</v>
      </c>
      <c r="AA304" s="785" t="s">
        <v>61</v>
      </c>
      <c r="AB304" s="784" t="s">
        <v>61</v>
      </c>
      <c r="AC304" s="785" t="s">
        <v>61</v>
      </c>
      <c r="AD304" s="784" t="s">
        <v>61</v>
      </c>
      <c r="AE304" s="906" t="s">
        <v>61</v>
      </c>
      <c r="AF304" t="s">
        <v>61</v>
      </c>
      <c r="AG304" s="81"/>
      <c r="AH304" s="81"/>
      <c r="AI304" s="52" t="s">
        <v>61</v>
      </c>
      <c r="AJ304" s="81" t="s">
        <v>61</v>
      </c>
      <c r="AL304" s="52"/>
      <c r="AM304" s="52"/>
    </row>
    <row r="305" spans="1:48">
      <c r="A305" s="52" t="s">
        <v>35</v>
      </c>
      <c r="B305" s="52" t="s">
        <v>102</v>
      </c>
      <c r="C305" s="52">
        <v>2018</v>
      </c>
      <c r="D305" s="52">
        <v>2017</v>
      </c>
      <c r="E305" s="442" t="s">
        <v>142</v>
      </c>
      <c r="F305" s="104" t="s">
        <v>168</v>
      </c>
      <c r="G305" s="442" t="s">
        <v>61</v>
      </c>
      <c r="H305" s="52" t="s">
        <v>181</v>
      </c>
      <c r="I305" s="442" t="s">
        <v>182</v>
      </c>
      <c r="J305" s="940" t="s">
        <v>61</v>
      </c>
      <c r="K305" s="940"/>
      <c r="L305" s="81" t="s">
        <v>172</v>
      </c>
      <c r="M305" s="81" t="s">
        <v>61</v>
      </c>
      <c r="N305" s="81" t="s">
        <v>61</v>
      </c>
      <c r="O305" s="442" t="s">
        <v>150</v>
      </c>
      <c r="P305" s="81" t="s">
        <v>61</v>
      </c>
      <c r="Q305" s="81" t="s">
        <v>61</v>
      </c>
      <c r="R305" s="81" t="s">
        <v>61</v>
      </c>
      <c r="S305" s="905" t="s">
        <v>61</v>
      </c>
      <c r="T305" s="81" t="s">
        <v>61</v>
      </c>
      <c r="U305" s="942" t="s">
        <v>61</v>
      </c>
      <c r="V305" s="235" t="s">
        <v>61</v>
      </c>
      <c r="W305" s="235" t="s">
        <v>61</v>
      </c>
      <c r="X305" s="235" t="s">
        <v>61</v>
      </c>
      <c r="Y305" s="235" t="s">
        <v>61</v>
      </c>
      <c r="Z305" s="784" t="s">
        <v>61</v>
      </c>
      <c r="AA305" s="785" t="s">
        <v>61</v>
      </c>
      <c r="AB305" s="784" t="s">
        <v>61</v>
      </c>
      <c r="AC305" s="785" t="s">
        <v>61</v>
      </c>
      <c r="AD305" s="784" t="s">
        <v>61</v>
      </c>
      <c r="AE305" s="906" t="s">
        <v>61</v>
      </c>
      <c r="AF305" t="s">
        <v>61</v>
      </c>
      <c r="AG305" s="81"/>
      <c r="AH305" s="81"/>
      <c r="AI305" s="52" t="s">
        <v>61</v>
      </c>
      <c r="AJ305" s="81" t="s">
        <v>61</v>
      </c>
      <c r="AL305" s="52"/>
      <c r="AM305" s="52"/>
    </row>
    <row r="306" spans="1:48">
      <c r="A306" s="52" t="s">
        <v>35</v>
      </c>
      <c r="B306" s="52" t="s">
        <v>102</v>
      </c>
      <c r="C306" s="52">
        <v>2019</v>
      </c>
      <c r="D306" s="52">
        <v>2018</v>
      </c>
      <c r="E306" s="442" t="s">
        <v>168</v>
      </c>
      <c r="F306" s="52" t="s">
        <v>61</v>
      </c>
      <c r="G306" s="442" t="s">
        <v>61</v>
      </c>
      <c r="H306" s="52" t="s">
        <v>61</v>
      </c>
      <c r="I306" s="442" t="s">
        <v>169</v>
      </c>
      <c r="J306" s="940" t="s">
        <v>61</v>
      </c>
      <c r="K306" s="940"/>
      <c r="L306" s="52" t="s">
        <v>61</v>
      </c>
      <c r="M306" s="52" t="s">
        <v>61</v>
      </c>
      <c r="N306" s="52" t="s">
        <v>61</v>
      </c>
      <c r="O306" s="442" t="s">
        <v>150</v>
      </c>
      <c r="P306" s="451" t="s">
        <v>61</v>
      </c>
      <c r="Q306" s="52" t="s">
        <v>61</v>
      </c>
      <c r="R306" s="103" t="s">
        <v>61</v>
      </c>
      <c r="S306" s="442" t="s">
        <v>61</v>
      </c>
      <c r="T306" s="451" t="s">
        <v>61</v>
      </c>
      <c r="U306" s="941" t="s">
        <v>61</v>
      </c>
      <c r="V306" s="52" t="s">
        <v>61</v>
      </c>
      <c r="W306" s="52" t="s">
        <v>61</v>
      </c>
      <c r="X306" s="52" t="s">
        <v>61</v>
      </c>
      <c r="Y306" s="52" t="s">
        <v>61</v>
      </c>
      <c r="Z306" s="77" t="s">
        <v>61</v>
      </c>
      <c r="AA306" s="787" t="s">
        <v>61</v>
      </c>
      <c r="AB306" s="77" t="s">
        <v>61</v>
      </c>
      <c r="AC306" s="787" t="s">
        <v>61</v>
      </c>
      <c r="AD306" s="77" t="s">
        <v>61</v>
      </c>
      <c r="AE306" s="787" t="s">
        <v>61</v>
      </c>
      <c r="AF306" t="s">
        <v>61</v>
      </c>
      <c r="AG306" s="52"/>
      <c r="AH306" s="52"/>
      <c r="AI306" s="52" t="s">
        <v>61</v>
      </c>
      <c r="AJ306" s="52" t="s">
        <v>61</v>
      </c>
      <c r="AL306" s="52"/>
      <c r="AM306" s="52"/>
    </row>
    <row r="307" spans="1:48">
      <c r="A307" s="52" t="s">
        <v>35</v>
      </c>
      <c r="B307" s="52" t="s">
        <v>102</v>
      </c>
      <c r="C307" s="52">
        <v>2020</v>
      </c>
      <c r="D307" s="52">
        <v>2019</v>
      </c>
      <c r="E307" s="442" t="s">
        <v>168</v>
      </c>
      <c r="F307" s="52" t="s">
        <v>61</v>
      </c>
      <c r="G307" s="442" t="s">
        <v>61</v>
      </c>
      <c r="H307" s="52" t="s">
        <v>61</v>
      </c>
      <c r="I307" s="442" t="s">
        <v>169</v>
      </c>
      <c r="J307" s="940" t="s">
        <v>61</v>
      </c>
      <c r="K307" s="940"/>
      <c r="L307" s="52" t="s">
        <v>61</v>
      </c>
      <c r="M307" s="52" t="s">
        <v>61</v>
      </c>
      <c r="N307" s="52" t="s">
        <v>61</v>
      </c>
      <c r="O307" s="442" t="s">
        <v>150</v>
      </c>
      <c r="P307" s="451" t="s">
        <v>61</v>
      </c>
      <c r="Q307" s="52" t="s">
        <v>61</v>
      </c>
      <c r="R307" s="103" t="s">
        <v>61</v>
      </c>
      <c r="S307" s="442" t="s">
        <v>61</v>
      </c>
      <c r="T307" s="451" t="s">
        <v>61</v>
      </c>
      <c r="U307" s="941" t="s">
        <v>61</v>
      </c>
      <c r="V307" s="52" t="s">
        <v>61</v>
      </c>
      <c r="W307" s="52" t="s">
        <v>61</v>
      </c>
      <c r="X307" s="52" t="s">
        <v>61</v>
      </c>
      <c r="Y307" s="52" t="s">
        <v>61</v>
      </c>
      <c r="Z307" s="77" t="s">
        <v>61</v>
      </c>
      <c r="AA307" s="787" t="s">
        <v>61</v>
      </c>
      <c r="AB307" s="77" t="s">
        <v>61</v>
      </c>
      <c r="AC307" s="787" t="s">
        <v>61</v>
      </c>
      <c r="AD307" s="77" t="s">
        <v>61</v>
      </c>
      <c r="AE307" s="787" t="s">
        <v>61</v>
      </c>
      <c r="AF307" t="s">
        <v>61</v>
      </c>
      <c r="AG307" s="52"/>
      <c r="AH307" s="52"/>
      <c r="AI307" s="52" t="s">
        <v>61</v>
      </c>
      <c r="AJ307" s="52" t="s">
        <v>61</v>
      </c>
      <c r="AL307" s="52"/>
      <c r="AM307" s="52"/>
    </row>
    <row r="308" spans="1:48">
      <c r="A308" t="s">
        <v>35</v>
      </c>
      <c r="B308" t="s">
        <v>102</v>
      </c>
      <c r="C308">
        <v>2021</v>
      </c>
      <c r="D308">
        <v>2020</v>
      </c>
      <c r="E308" s="442" t="s">
        <v>168</v>
      </c>
      <c r="F308" s="52" t="s">
        <v>61</v>
      </c>
      <c r="G308" s="442" t="s">
        <v>61</v>
      </c>
      <c r="H308" s="52" t="s">
        <v>61</v>
      </c>
      <c r="I308" s="442" t="s">
        <v>169</v>
      </c>
      <c r="J308" s="940" t="s">
        <v>61</v>
      </c>
      <c r="K308" s="940"/>
      <c r="L308" s="52" t="s">
        <v>61</v>
      </c>
      <c r="M308" s="52" t="s">
        <v>61</v>
      </c>
      <c r="N308" s="52" t="s">
        <v>61</v>
      </c>
      <c r="O308" s="442" t="s">
        <v>150</v>
      </c>
      <c r="P308" s="451" t="s">
        <v>61</v>
      </c>
      <c r="Q308" s="52" t="s">
        <v>61</v>
      </c>
      <c r="R308" s="103" t="s">
        <v>61</v>
      </c>
      <c r="S308" s="442" t="s">
        <v>61</v>
      </c>
      <c r="T308" s="451" t="s">
        <v>61</v>
      </c>
      <c r="U308" s="941" t="s">
        <v>61</v>
      </c>
      <c r="V308" s="52" t="s">
        <v>61</v>
      </c>
      <c r="W308" s="52" t="s">
        <v>61</v>
      </c>
      <c r="X308" s="52" t="s">
        <v>61</v>
      </c>
      <c r="Y308" s="52" t="s">
        <v>61</v>
      </c>
      <c r="Z308" s="77" t="s">
        <v>61</v>
      </c>
      <c r="AA308" s="787" t="s">
        <v>61</v>
      </c>
      <c r="AB308" s="77" t="s">
        <v>61</v>
      </c>
      <c r="AC308" s="787" t="s">
        <v>61</v>
      </c>
      <c r="AD308" s="77" t="s">
        <v>61</v>
      </c>
      <c r="AE308" s="787" t="s">
        <v>61</v>
      </c>
      <c r="AF308" t="s">
        <v>61</v>
      </c>
      <c r="AG308" s="52"/>
      <c r="AH308" s="52"/>
      <c r="AI308" s="52" t="s">
        <v>61</v>
      </c>
      <c r="AJ308" s="52" t="s">
        <v>61</v>
      </c>
      <c r="AL308"/>
      <c r="AM308"/>
    </row>
    <row r="309" spans="1:48">
      <c r="A309" s="52" t="s">
        <v>35</v>
      </c>
      <c r="B309" s="52" t="s">
        <v>102</v>
      </c>
      <c r="C309" s="52">
        <v>2022</v>
      </c>
      <c r="D309" s="52">
        <v>2021</v>
      </c>
      <c r="E309" s="442" t="s">
        <v>168</v>
      </c>
      <c r="F309" s="52" t="s">
        <v>61</v>
      </c>
      <c r="G309" s="442" t="s">
        <v>61</v>
      </c>
      <c r="H309" s="52" t="s">
        <v>61</v>
      </c>
      <c r="I309" s="442" t="s">
        <v>169</v>
      </c>
      <c r="J309" s="940" t="s">
        <v>61</v>
      </c>
      <c r="K309" s="940"/>
      <c r="L309" s="52" t="s">
        <v>61</v>
      </c>
      <c r="M309" s="52" t="s">
        <v>61</v>
      </c>
      <c r="N309" s="52" t="s">
        <v>61</v>
      </c>
      <c r="O309" s="442" t="s">
        <v>150</v>
      </c>
      <c r="P309" s="451" t="s">
        <v>61</v>
      </c>
      <c r="Q309" s="52" t="s">
        <v>61</v>
      </c>
      <c r="R309" s="103" t="s">
        <v>61</v>
      </c>
      <c r="S309" s="442" t="s">
        <v>61</v>
      </c>
      <c r="T309" s="451" t="s">
        <v>61</v>
      </c>
      <c r="U309" s="941" t="s">
        <v>61</v>
      </c>
      <c r="V309" s="52" t="s">
        <v>61</v>
      </c>
      <c r="W309" s="52" t="s">
        <v>61</v>
      </c>
      <c r="X309" s="52" t="s">
        <v>61</v>
      </c>
      <c r="Y309" s="52" t="s">
        <v>61</v>
      </c>
      <c r="Z309" s="77" t="s">
        <v>61</v>
      </c>
      <c r="AA309" s="787" t="s">
        <v>61</v>
      </c>
      <c r="AB309" s="77" t="s">
        <v>61</v>
      </c>
      <c r="AC309" s="787" t="s">
        <v>61</v>
      </c>
      <c r="AD309" s="77" t="s">
        <v>61</v>
      </c>
      <c r="AE309" s="787" t="s">
        <v>61</v>
      </c>
      <c r="AF309" t="s">
        <v>61</v>
      </c>
      <c r="AG309" s="52"/>
      <c r="AH309" s="52"/>
      <c r="AI309" s="52" t="s">
        <v>61</v>
      </c>
      <c r="AJ309" s="52" t="s">
        <v>61</v>
      </c>
      <c r="AL309" s="52"/>
      <c r="AM309" s="52"/>
    </row>
    <row r="310" spans="1:48" s="961" customFormat="1">
      <c r="A310" s="955" t="s">
        <v>35</v>
      </c>
      <c r="B310" s="955" t="s">
        <v>102</v>
      </c>
      <c r="C310" s="955">
        <v>2023</v>
      </c>
      <c r="D310" s="955">
        <v>2022</v>
      </c>
      <c r="E310" s="964" t="s">
        <v>142</v>
      </c>
      <c r="F310" s="955" t="s">
        <v>142</v>
      </c>
      <c r="G310" s="964" t="s">
        <v>142</v>
      </c>
      <c r="H310" s="955" t="s">
        <v>174</v>
      </c>
      <c r="I310" s="964" t="s">
        <v>334</v>
      </c>
      <c r="J310" s="965" t="s">
        <v>145</v>
      </c>
      <c r="K310" s="965"/>
      <c r="L310" s="976"/>
      <c r="M310" s="1022" t="s">
        <v>335</v>
      </c>
      <c r="N310" s="967">
        <v>44866</v>
      </c>
      <c r="O310" s="964" t="s">
        <v>150</v>
      </c>
      <c r="P310" s="976">
        <v>10621938</v>
      </c>
      <c r="Q310" s="975">
        <v>10621938</v>
      </c>
      <c r="R310" s="977">
        <v>0.99944558139955253</v>
      </c>
      <c r="S310" s="964" t="s">
        <v>336</v>
      </c>
      <c r="T310" s="976">
        <v>1552880</v>
      </c>
      <c r="U310" s="978">
        <v>0.15</v>
      </c>
      <c r="V310" s="976">
        <v>5663972</v>
      </c>
      <c r="W310" s="980">
        <v>0.53341794108147011</v>
      </c>
      <c r="X310" s="976">
        <v>3405087</v>
      </c>
      <c r="Y310" s="980">
        <v>0.32</v>
      </c>
      <c r="Z310" s="1026">
        <v>1410397</v>
      </c>
      <c r="AA310" s="1027">
        <v>0.14000000000000001</v>
      </c>
      <c r="AB310" s="1026">
        <v>142483</v>
      </c>
      <c r="AC310" s="1027">
        <v>0.01</v>
      </c>
      <c r="AD310" s="1026">
        <v>0</v>
      </c>
      <c r="AE310" s="1027">
        <v>0</v>
      </c>
      <c r="AF310" s="961" t="s">
        <v>161</v>
      </c>
      <c r="AG310" s="955"/>
      <c r="AH310" s="955"/>
      <c r="AI310" s="955" t="s">
        <v>149</v>
      </c>
      <c r="AL310" s="955"/>
      <c r="AM310" s="955"/>
      <c r="AN310" s="961" t="s">
        <v>727</v>
      </c>
      <c r="AO310" s="963"/>
      <c r="AP310" s="963"/>
      <c r="AQ310" s="963"/>
      <c r="AR310" s="963"/>
      <c r="AT310" s="963"/>
      <c r="AU310" s="961" t="e">
        <f>AB310-AB309</f>
        <v>#VALUE!</v>
      </c>
      <c r="AV310" s="963"/>
    </row>
    <row r="311" spans="1:48" s="958" customFormat="1">
      <c r="A311" s="955" t="s">
        <v>35</v>
      </c>
      <c r="B311" s="955" t="s">
        <v>102</v>
      </c>
      <c r="C311" s="955">
        <v>2023</v>
      </c>
      <c r="D311" s="955">
        <v>2023</v>
      </c>
      <c r="E311" s="964" t="s">
        <v>142</v>
      </c>
      <c r="F311" s="974" t="s">
        <v>142</v>
      </c>
      <c r="G311" s="964" t="s">
        <v>142</v>
      </c>
      <c r="H311" s="955" t="s">
        <v>174</v>
      </c>
      <c r="I311" s="964" t="s">
        <v>334</v>
      </c>
      <c r="J311" s="965" t="s">
        <v>145</v>
      </c>
      <c r="K311" s="965"/>
      <c r="L311" s="976"/>
      <c r="M311" s="966" t="s">
        <v>335</v>
      </c>
      <c r="N311" s="967">
        <v>44866</v>
      </c>
      <c r="O311" s="964" t="s">
        <v>165</v>
      </c>
      <c r="P311" s="976">
        <v>10621938</v>
      </c>
      <c r="Q311" s="976">
        <v>10621938</v>
      </c>
      <c r="R311" s="977">
        <v>0.99944558139955253</v>
      </c>
      <c r="S311" s="964" t="s">
        <v>336</v>
      </c>
      <c r="T311" s="976">
        <v>1552880</v>
      </c>
      <c r="U311" s="978">
        <v>0.15</v>
      </c>
      <c r="V311" s="976">
        <v>5663972</v>
      </c>
      <c r="W311" s="980">
        <v>0.53341794108147011</v>
      </c>
      <c r="X311" s="976">
        <v>3405087</v>
      </c>
      <c r="Y311" s="980">
        <v>0.32</v>
      </c>
      <c r="Z311" s="1026">
        <v>1410397</v>
      </c>
      <c r="AA311" s="1027">
        <v>0.14000000000000001</v>
      </c>
      <c r="AB311" s="1026">
        <v>142483</v>
      </c>
      <c r="AC311" s="1027">
        <v>0.01</v>
      </c>
      <c r="AD311" s="1026">
        <v>0</v>
      </c>
      <c r="AE311" s="1027">
        <v>0</v>
      </c>
      <c r="AF311" s="961" t="s">
        <v>161</v>
      </c>
      <c r="AG311" s="955"/>
      <c r="AH311" s="955"/>
      <c r="AI311" s="955" t="s">
        <v>149</v>
      </c>
      <c r="AJ311" s="961"/>
      <c r="AL311" s="955"/>
      <c r="AM311" s="955"/>
      <c r="AO311" s="963"/>
      <c r="AP311" s="963"/>
      <c r="AQ311" s="963"/>
      <c r="AR311" s="981"/>
      <c r="AT311" s="981"/>
      <c r="AV311" s="981"/>
    </row>
    <row r="312" spans="1:48" s="1037" customFormat="1">
      <c r="A312" s="959" t="s">
        <v>35</v>
      </c>
      <c r="B312" s="959" t="s">
        <v>102</v>
      </c>
      <c r="C312" s="959" t="s">
        <v>702</v>
      </c>
      <c r="D312" s="959">
        <v>2023</v>
      </c>
      <c r="E312" s="1036" t="s">
        <v>142</v>
      </c>
      <c r="F312" s="959" t="s">
        <v>142</v>
      </c>
      <c r="G312" s="1112" t="s">
        <v>142</v>
      </c>
      <c r="H312" s="1112" t="s">
        <v>174</v>
      </c>
      <c r="I312" s="1112" t="s">
        <v>334</v>
      </c>
      <c r="J312" s="1113" t="s">
        <v>145</v>
      </c>
      <c r="K312" s="1113" t="s">
        <v>728</v>
      </c>
      <c r="L312" s="959" t="s">
        <v>729</v>
      </c>
      <c r="M312" s="1114" t="s">
        <v>335</v>
      </c>
      <c r="N312" s="1049">
        <v>44866</v>
      </c>
      <c r="O312" s="1036" t="s">
        <v>150</v>
      </c>
      <c r="P312" s="1115">
        <v>10621938</v>
      </c>
      <c r="Q312" s="1115">
        <v>10621938</v>
      </c>
      <c r="R312" s="1116">
        <v>0.99944558139955253</v>
      </c>
      <c r="S312" s="1036" t="s">
        <v>336</v>
      </c>
      <c r="T312" s="1115">
        <v>1552880</v>
      </c>
      <c r="U312" s="1117">
        <v>0.15</v>
      </c>
      <c r="V312" s="1115">
        <v>5663972</v>
      </c>
      <c r="W312" s="1118">
        <v>0.53341794108147011</v>
      </c>
      <c r="X312" s="1115">
        <v>3405087</v>
      </c>
      <c r="Y312" s="1118">
        <v>0.32</v>
      </c>
      <c r="Z312" s="1119">
        <v>1410397</v>
      </c>
      <c r="AA312" s="1120">
        <v>0.14000000000000001</v>
      </c>
      <c r="AB312" s="1119">
        <v>142483</v>
      </c>
      <c r="AC312" s="1120">
        <v>0.01</v>
      </c>
      <c r="AD312" s="1119">
        <v>0</v>
      </c>
      <c r="AE312" s="1120">
        <v>0</v>
      </c>
      <c r="AF312" s="959" t="s">
        <v>161</v>
      </c>
      <c r="AG312" s="959"/>
      <c r="AH312" s="959"/>
      <c r="AI312" s="959"/>
      <c r="AL312" s="959"/>
      <c r="AM312" s="959"/>
      <c r="AO312" s="1045"/>
      <c r="AP312" s="1045"/>
      <c r="AQ312" s="1045"/>
      <c r="AR312" s="1045"/>
      <c r="AT312" s="1045"/>
      <c r="AV312" s="1045"/>
    </row>
    <row r="313" spans="1:48">
      <c r="A313" s="52" t="s">
        <v>115</v>
      </c>
      <c r="B313" s="52" t="s">
        <v>102</v>
      </c>
      <c r="C313" s="902">
        <v>2017</v>
      </c>
      <c r="D313" s="52">
        <v>2016</v>
      </c>
      <c r="E313" s="442" t="s">
        <v>168</v>
      </c>
      <c r="F313" s="52" t="s">
        <v>61</v>
      </c>
      <c r="G313" s="442" t="s">
        <v>61</v>
      </c>
      <c r="H313" s="52" t="s">
        <v>61</v>
      </c>
      <c r="I313" s="442" t="s">
        <v>169</v>
      </c>
      <c r="J313" s="940" t="s">
        <v>61</v>
      </c>
      <c r="K313" s="940"/>
      <c r="L313" s="52" t="s">
        <v>61</v>
      </c>
      <c r="M313" s="52" t="s">
        <v>61</v>
      </c>
      <c r="N313" s="52" t="s">
        <v>61</v>
      </c>
      <c r="O313" s="442" t="s">
        <v>150</v>
      </c>
      <c r="P313" s="451" t="s">
        <v>61</v>
      </c>
      <c r="Q313" s="52" t="s">
        <v>61</v>
      </c>
      <c r="R313" s="103" t="s">
        <v>61</v>
      </c>
      <c r="S313" s="442" t="s">
        <v>61</v>
      </c>
      <c r="T313" s="451" t="s">
        <v>61</v>
      </c>
      <c r="U313" s="941" t="s">
        <v>61</v>
      </c>
      <c r="V313" s="52" t="s">
        <v>61</v>
      </c>
      <c r="W313" s="52" t="s">
        <v>61</v>
      </c>
      <c r="X313" s="52" t="s">
        <v>61</v>
      </c>
      <c r="Y313" s="52" t="s">
        <v>61</v>
      </c>
      <c r="Z313" s="77" t="s">
        <v>61</v>
      </c>
      <c r="AA313" s="787" t="s">
        <v>61</v>
      </c>
      <c r="AB313" s="77" t="s">
        <v>61</v>
      </c>
      <c r="AC313" s="787" t="s">
        <v>61</v>
      </c>
      <c r="AD313" s="77" t="s">
        <v>61</v>
      </c>
      <c r="AE313" s="787" t="s">
        <v>61</v>
      </c>
      <c r="AF313" t="s">
        <v>61</v>
      </c>
      <c r="AG313" s="52"/>
      <c r="AH313" s="52"/>
      <c r="AI313" s="52" t="s">
        <v>61</v>
      </c>
      <c r="AJ313" s="52" t="s">
        <v>61</v>
      </c>
      <c r="AL313" s="52"/>
      <c r="AM313" s="52"/>
    </row>
    <row r="314" spans="1:48">
      <c r="A314" s="52" t="s">
        <v>115</v>
      </c>
      <c r="B314" s="52" t="s">
        <v>102</v>
      </c>
      <c r="C314" s="52">
        <v>2018</v>
      </c>
      <c r="D314" s="52">
        <v>2017</v>
      </c>
      <c r="E314" s="442" t="s">
        <v>168</v>
      </c>
      <c r="F314" s="52" t="s">
        <v>61</v>
      </c>
      <c r="G314" s="442" t="s">
        <v>61</v>
      </c>
      <c r="H314" s="52" t="s">
        <v>61</v>
      </c>
      <c r="I314" s="442" t="s">
        <v>169</v>
      </c>
      <c r="J314" s="940" t="s">
        <v>61</v>
      </c>
      <c r="K314" s="940"/>
      <c r="L314" s="52" t="s">
        <v>61</v>
      </c>
      <c r="M314" s="52" t="s">
        <v>61</v>
      </c>
      <c r="N314" s="52" t="s">
        <v>61</v>
      </c>
      <c r="O314" s="442" t="s">
        <v>150</v>
      </c>
      <c r="P314" s="451" t="s">
        <v>61</v>
      </c>
      <c r="Q314" s="52" t="s">
        <v>61</v>
      </c>
      <c r="R314" s="103" t="s">
        <v>61</v>
      </c>
      <c r="S314" s="442" t="s">
        <v>61</v>
      </c>
      <c r="T314" s="451" t="s">
        <v>61</v>
      </c>
      <c r="U314" s="941" t="s">
        <v>61</v>
      </c>
      <c r="V314" s="52" t="s">
        <v>61</v>
      </c>
      <c r="W314" s="52" t="s">
        <v>61</v>
      </c>
      <c r="X314" s="52" t="s">
        <v>61</v>
      </c>
      <c r="Y314" s="52" t="s">
        <v>61</v>
      </c>
      <c r="Z314" s="77" t="s">
        <v>61</v>
      </c>
      <c r="AA314" s="787" t="s">
        <v>61</v>
      </c>
      <c r="AB314" s="77" t="s">
        <v>61</v>
      </c>
      <c r="AC314" s="787" t="s">
        <v>61</v>
      </c>
      <c r="AD314" s="77" t="s">
        <v>61</v>
      </c>
      <c r="AE314" s="787" t="s">
        <v>61</v>
      </c>
      <c r="AF314" t="s">
        <v>61</v>
      </c>
      <c r="AG314" s="52"/>
      <c r="AH314" s="52"/>
      <c r="AI314" s="52" t="s">
        <v>61</v>
      </c>
      <c r="AJ314" s="52" t="s">
        <v>61</v>
      </c>
      <c r="AL314" s="52"/>
      <c r="AM314" s="52"/>
    </row>
    <row r="315" spans="1:48">
      <c r="A315" s="52" t="s">
        <v>115</v>
      </c>
      <c r="B315" s="52" t="s">
        <v>102</v>
      </c>
      <c r="C315" s="52">
        <v>2019</v>
      </c>
      <c r="D315" s="52">
        <v>2018</v>
      </c>
      <c r="E315" s="442" t="s">
        <v>168</v>
      </c>
      <c r="F315" s="52" t="s">
        <v>61</v>
      </c>
      <c r="G315" s="442" t="s">
        <v>61</v>
      </c>
      <c r="H315" s="52" t="s">
        <v>61</v>
      </c>
      <c r="I315" s="442" t="s">
        <v>169</v>
      </c>
      <c r="J315" s="940" t="s">
        <v>61</v>
      </c>
      <c r="K315" s="940"/>
      <c r="L315" s="52" t="s">
        <v>61</v>
      </c>
      <c r="M315" s="52" t="s">
        <v>61</v>
      </c>
      <c r="N315" s="52" t="s">
        <v>61</v>
      </c>
      <c r="O315" s="442" t="s">
        <v>150</v>
      </c>
      <c r="P315" s="451" t="s">
        <v>61</v>
      </c>
      <c r="Q315" s="52" t="s">
        <v>61</v>
      </c>
      <c r="R315" s="103" t="s">
        <v>61</v>
      </c>
      <c r="S315" s="442" t="s">
        <v>61</v>
      </c>
      <c r="T315" s="451" t="s">
        <v>61</v>
      </c>
      <c r="U315" s="941" t="s">
        <v>61</v>
      </c>
      <c r="V315" s="52" t="s">
        <v>61</v>
      </c>
      <c r="W315" s="52" t="s">
        <v>61</v>
      </c>
      <c r="X315" s="52" t="s">
        <v>61</v>
      </c>
      <c r="Y315" s="52" t="s">
        <v>61</v>
      </c>
      <c r="Z315" s="77" t="s">
        <v>61</v>
      </c>
      <c r="AA315" s="787" t="s">
        <v>61</v>
      </c>
      <c r="AB315" s="77" t="s">
        <v>61</v>
      </c>
      <c r="AC315" s="787" t="s">
        <v>61</v>
      </c>
      <c r="AD315" s="77" t="s">
        <v>61</v>
      </c>
      <c r="AE315" s="787" t="s">
        <v>61</v>
      </c>
      <c r="AF315" t="s">
        <v>61</v>
      </c>
      <c r="AG315" s="52"/>
      <c r="AH315" s="52"/>
      <c r="AI315" s="52" t="s">
        <v>61</v>
      </c>
      <c r="AJ315" s="52" t="s">
        <v>61</v>
      </c>
      <c r="AL315" s="52"/>
      <c r="AM315" s="52"/>
    </row>
    <row r="316" spans="1:48">
      <c r="A316" s="52" t="s">
        <v>115</v>
      </c>
      <c r="B316" s="52" t="s">
        <v>102</v>
      </c>
      <c r="C316" s="52">
        <v>2020</v>
      </c>
      <c r="D316" s="52">
        <v>2019</v>
      </c>
      <c r="E316" s="442" t="s">
        <v>168</v>
      </c>
      <c r="F316" s="52" t="s">
        <v>61</v>
      </c>
      <c r="G316" s="442" t="s">
        <v>61</v>
      </c>
      <c r="H316" s="52" t="s">
        <v>61</v>
      </c>
      <c r="I316" s="442" t="s">
        <v>169</v>
      </c>
      <c r="J316" s="940" t="s">
        <v>61</v>
      </c>
      <c r="K316" s="940"/>
      <c r="L316" s="52" t="s">
        <v>61</v>
      </c>
      <c r="M316" s="52" t="s">
        <v>61</v>
      </c>
      <c r="N316" s="52" t="s">
        <v>61</v>
      </c>
      <c r="O316" s="442" t="s">
        <v>150</v>
      </c>
      <c r="P316" s="451" t="s">
        <v>61</v>
      </c>
      <c r="Q316" s="52" t="s">
        <v>61</v>
      </c>
      <c r="R316" s="103" t="s">
        <v>61</v>
      </c>
      <c r="S316" s="442" t="s">
        <v>61</v>
      </c>
      <c r="T316" s="451" t="s">
        <v>61</v>
      </c>
      <c r="U316" s="941" t="s">
        <v>61</v>
      </c>
      <c r="V316" s="52" t="s">
        <v>61</v>
      </c>
      <c r="W316" s="52" t="s">
        <v>61</v>
      </c>
      <c r="X316" s="52" t="s">
        <v>61</v>
      </c>
      <c r="Y316" s="52" t="s">
        <v>61</v>
      </c>
      <c r="Z316" s="77" t="s">
        <v>61</v>
      </c>
      <c r="AA316" s="787" t="s">
        <v>61</v>
      </c>
      <c r="AB316" s="77" t="s">
        <v>61</v>
      </c>
      <c r="AC316" s="787" t="s">
        <v>61</v>
      </c>
      <c r="AD316" s="77" t="s">
        <v>61</v>
      </c>
      <c r="AE316" s="787" t="s">
        <v>61</v>
      </c>
      <c r="AF316" t="s">
        <v>61</v>
      </c>
      <c r="AG316" s="52"/>
      <c r="AH316" s="52"/>
      <c r="AI316" s="52" t="s">
        <v>61</v>
      </c>
      <c r="AJ316" s="52" t="s">
        <v>61</v>
      </c>
      <c r="AL316" s="52"/>
      <c r="AM316" s="52"/>
    </row>
    <row r="317" spans="1:48">
      <c r="A317" s="52" t="s">
        <v>115</v>
      </c>
      <c r="B317" s="52" t="s">
        <v>102</v>
      </c>
      <c r="C317" s="52">
        <v>2021</v>
      </c>
      <c r="D317" s="52">
        <v>2020</v>
      </c>
      <c r="E317" s="442" t="s">
        <v>168</v>
      </c>
      <c r="F317" s="52" t="s">
        <v>61</v>
      </c>
      <c r="G317" s="442" t="s">
        <v>61</v>
      </c>
      <c r="H317" s="52" t="s">
        <v>61</v>
      </c>
      <c r="I317" s="442" t="s">
        <v>169</v>
      </c>
      <c r="J317" s="940" t="s">
        <v>61</v>
      </c>
      <c r="K317" s="940"/>
      <c r="L317" s="52" t="s">
        <v>61</v>
      </c>
      <c r="M317" s="52" t="s">
        <v>61</v>
      </c>
      <c r="N317" s="52" t="s">
        <v>61</v>
      </c>
      <c r="O317" s="442" t="s">
        <v>150</v>
      </c>
      <c r="P317" s="451" t="s">
        <v>61</v>
      </c>
      <c r="Q317" s="52" t="s">
        <v>61</v>
      </c>
      <c r="R317" s="103" t="s">
        <v>61</v>
      </c>
      <c r="S317" s="442" t="s">
        <v>61</v>
      </c>
      <c r="T317" s="451" t="s">
        <v>61</v>
      </c>
      <c r="U317" s="941" t="s">
        <v>61</v>
      </c>
      <c r="V317" s="52" t="s">
        <v>61</v>
      </c>
      <c r="W317" s="52" t="s">
        <v>61</v>
      </c>
      <c r="X317" s="52" t="s">
        <v>61</v>
      </c>
      <c r="Y317" s="52" t="s">
        <v>61</v>
      </c>
      <c r="Z317" s="77" t="s">
        <v>61</v>
      </c>
      <c r="AA317" s="787" t="s">
        <v>61</v>
      </c>
      <c r="AB317" s="77" t="s">
        <v>61</v>
      </c>
      <c r="AC317" s="787" t="s">
        <v>61</v>
      </c>
      <c r="AD317" s="77" t="s">
        <v>61</v>
      </c>
      <c r="AE317" s="787" t="s">
        <v>61</v>
      </c>
      <c r="AF317" t="s">
        <v>61</v>
      </c>
      <c r="AG317" s="52"/>
      <c r="AH317" s="52"/>
      <c r="AI317" s="52" t="s">
        <v>61</v>
      </c>
      <c r="AJ317" s="52" t="s">
        <v>61</v>
      </c>
      <c r="AL317" s="52"/>
      <c r="AM317" s="52"/>
    </row>
    <row r="318" spans="1:48">
      <c r="A318" s="52" t="s">
        <v>115</v>
      </c>
      <c r="B318" s="52" t="s">
        <v>102</v>
      </c>
      <c r="C318" s="52">
        <v>2022</v>
      </c>
      <c r="D318" s="52">
        <v>2021</v>
      </c>
      <c r="E318" s="442" t="s">
        <v>168</v>
      </c>
      <c r="F318" s="52" t="s">
        <v>61</v>
      </c>
      <c r="G318" s="442" t="s">
        <v>61</v>
      </c>
      <c r="H318" s="52" t="s">
        <v>61</v>
      </c>
      <c r="I318" s="442" t="s">
        <v>169</v>
      </c>
      <c r="J318" s="940" t="s">
        <v>61</v>
      </c>
      <c r="K318" s="940"/>
      <c r="L318" s="52" t="s">
        <v>61</v>
      </c>
      <c r="M318" s="52" t="s">
        <v>61</v>
      </c>
      <c r="N318" s="52" t="s">
        <v>61</v>
      </c>
      <c r="O318" s="442" t="s">
        <v>150</v>
      </c>
      <c r="P318" s="451" t="s">
        <v>61</v>
      </c>
      <c r="Q318" s="52" t="s">
        <v>61</v>
      </c>
      <c r="R318" s="103" t="s">
        <v>61</v>
      </c>
      <c r="S318" s="442" t="s">
        <v>61</v>
      </c>
      <c r="T318" s="451" t="s">
        <v>61</v>
      </c>
      <c r="U318" s="941" t="s">
        <v>61</v>
      </c>
      <c r="V318" s="52" t="s">
        <v>61</v>
      </c>
      <c r="W318" s="52" t="s">
        <v>61</v>
      </c>
      <c r="X318" s="52" t="s">
        <v>61</v>
      </c>
      <c r="Y318" s="52" t="s">
        <v>61</v>
      </c>
      <c r="Z318" s="77" t="s">
        <v>61</v>
      </c>
      <c r="AA318" s="787" t="s">
        <v>61</v>
      </c>
      <c r="AB318" s="77" t="s">
        <v>61</v>
      </c>
      <c r="AC318" s="787" t="s">
        <v>61</v>
      </c>
      <c r="AD318" s="77" t="s">
        <v>61</v>
      </c>
      <c r="AE318" s="787" t="s">
        <v>61</v>
      </c>
      <c r="AF318" t="s">
        <v>61</v>
      </c>
      <c r="AG318" s="52"/>
      <c r="AH318" s="52"/>
      <c r="AI318" s="52" t="s">
        <v>61</v>
      </c>
      <c r="AJ318" s="52" t="s">
        <v>61</v>
      </c>
      <c r="AL318" s="52"/>
      <c r="AM318" s="52"/>
    </row>
    <row r="319" spans="1:48" s="961" customFormat="1">
      <c r="A319" s="955" t="s">
        <v>115</v>
      </c>
      <c r="B319" s="955" t="s">
        <v>102</v>
      </c>
      <c r="C319" s="955">
        <v>2023</v>
      </c>
      <c r="D319" s="955">
        <v>2022</v>
      </c>
      <c r="E319" s="964" t="s">
        <v>142</v>
      </c>
      <c r="F319" s="1012" t="s">
        <v>168</v>
      </c>
      <c r="G319" s="964" t="s">
        <v>61</v>
      </c>
      <c r="H319" s="955" t="s">
        <v>174</v>
      </c>
      <c r="I319" s="964" t="s">
        <v>337</v>
      </c>
      <c r="J319" s="965" t="s">
        <v>61</v>
      </c>
      <c r="K319" s="965"/>
      <c r="L319" s="1013" t="s">
        <v>172</v>
      </c>
      <c r="M319" s="1013" t="s">
        <v>61</v>
      </c>
      <c r="N319" s="1013" t="s">
        <v>61</v>
      </c>
      <c r="O319" s="964" t="s">
        <v>150</v>
      </c>
      <c r="P319" s="1013" t="s">
        <v>61</v>
      </c>
      <c r="Q319" s="1013" t="s">
        <v>61</v>
      </c>
      <c r="R319" s="1013" t="s">
        <v>61</v>
      </c>
      <c r="S319" s="1014" t="s">
        <v>61</v>
      </c>
      <c r="T319" s="1013" t="s">
        <v>61</v>
      </c>
      <c r="U319" s="1015" t="s">
        <v>61</v>
      </c>
      <c r="V319" s="1016" t="s">
        <v>61</v>
      </c>
      <c r="W319" s="1016" t="s">
        <v>61</v>
      </c>
      <c r="X319" s="1016" t="s">
        <v>61</v>
      </c>
      <c r="Y319" s="1013" t="s">
        <v>61</v>
      </c>
      <c r="Z319" s="1017" t="s">
        <v>61</v>
      </c>
      <c r="AA319" s="1019" t="s">
        <v>61</v>
      </c>
      <c r="AB319" s="1017" t="s">
        <v>61</v>
      </c>
      <c r="AC319" s="1019" t="s">
        <v>61</v>
      </c>
      <c r="AD319" s="1017" t="s">
        <v>61</v>
      </c>
      <c r="AE319" s="1019" t="s">
        <v>61</v>
      </c>
      <c r="AF319" s="961" t="s">
        <v>61</v>
      </c>
      <c r="AG319" s="1013"/>
      <c r="AH319" s="1013"/>
      <c r="AI319" s="955" t="s">
        <v>61</v>
      </c>
      <c r="AJ319" s="1013" t="s">
        <v>61</v>
      </c>
      <c r="AL319" s="955" t="s">
        <v>162</v>
      </c>
      <c r="AM319" s="955"/>
      <c r="AO319" s="963"/>
      <c r="AP319" s="963"/>
      <c r="AQ319" s="963"/>
      <c r="AR319" s="963"/>
      <c r="AT319" s="963"/>
      <c r="AV319" s="963"/>
    </row>
    <row r="320" spans="1:48" s="958" customFormat="1">
      <c r="A320" s="955" t="s">
        <v>115</v>
      </c>
      <c r="B320" s="955" t="s">
        <v>102</v>
      </c>
      <c r="C320" s="955">
        <v>2023</v>
      </c>
      <c r="D320" s="955">
        <v>2023</v>
      </c>
      <c r="E320" s="964" t="s">
        <v>142</v>
      </c>
      <c r="F320" s="1012" t="s">
        <v>168</v>
      </c>
      <c r="G320" s="964" t="s">
        <v>61</v>
      </c>
      <c r="H320" s="955" t="s">
        <v>170</v>
      </c>
      <c r="I320" s="964" t="s">
        <v>337</v>
      </c>
      <c r="J320" s="965" t="s">
        <v>61</v>
      </c>
      <c r="K320" s="965"/>
      <c r="L320" s="1013" t="s">
        <v>172</v>
      </c>
      <c r="M320" s="1013" t="s">
        <v>61</v>
      </c>
      <c r="N320" s="1013" t="s">
        <v>61</v>
      </c>
      <c r="O320" s="964" t="s">
        <v>165</v>
      </c>
      <c r="P320" s="1013" t="s">
        <v>61</v>
      </c>
      <c r="Q320" s="1013" t="s">
        <v>61</v>
      </c>
      <c r="R320" s="1013" t="s">
        <v>61</v>
      </c>
      <c r="S320" s="1014" t="s">
        <v>61</v>
      </c>
      <c r="T320" s="1013" t="s">
        <v>61</v>
      </c>
      <c r="U320" s="1015" t="s">
        <v>61</v>
      </c>
      <c r="V320" s="1016" t="s">
        <v>61</v>
      </c>
      <c r="W320" s="1016" t="s">
        <v>61</v>
      </c>
      <c r="X320" s="1016" t="s">
        <v>61</v>
      </c>
      <c r="Y320" s="1016" t="s">
        <v>61</v>
      </c>
      <c r="Z320" s="1017" t="s">
        <v>61</v>
      </c>
      <c r="AA320" s="1018" t="s">
        <v>61</v>
      </c>
      <c r="AB320" s="1017" t="s">
        <v>61</v>
      </c>
      <c r="AC320" s="1018" t="s">
        <v>61</v>
      </c>
      <c r="AD320" s="1017" t="s">
        <v>61</v>
      </c>
      <c r="AE320" s="1019" t="s">
        <v>61</v>
      </c>
      <c r="AF320" s="961" t="s">
        <v>61</v>
      </c>
      <c r="AG320" s="1013"/>
      <c r="AH320" s="1013"/>
      <c r="AI320" s="955" t="s">
        <v>61</v>
      </c>
      <c r="AJ320" s="1013" t="s">
        <v>61</v>
      </c>
      <c r="AL320" s="955" t="s">
        <v>162</v>
      </c>
      <c r="AM320" s="955"/>
      <c r="AO320" s="963"/>
      <c r="AP320" s="963"/>
      <c r="AQ320" s="963"/>
      <c r="AR320" s="981"/>
      <c r="AT320" s="981"/>
      <c r="AV320" s="981"/>
    </row>
    <row r="321" spans="1:48" s="958" customFormat="1">
      <c r="A321" s="957" t="s">
        <v>115</v>
      </c>
      <c r="B321" s="957" t="s">
        <v>102</v>
      </c>
      <c r="C321" s="958" t="s">
        <v>702</v>
      </c>
      <c r="D321" s="957">
        <v>2023</v>
      </c>
      <c r="E321" s="991" t="s">
        <v>142</v>
      </c>
      <c r="F321" s="1102" t="s">
        <v>168</v>
      </c>
      <c r="G321" s="958" t="s">
        <v>61</v>
      </c>
      <c r="H321" s="957" t="s">
        <v>170</v>
      </c>
      <c r="I321" s="991" t="s">
        <v>337</v>
      </c>
      <c r="J321" s="992" t="s">
        <v>61</v>
      </c>
      <c r="K321" s="992" t="s">
        <v>707</v>
      </c>
      <c r="L321" s="1102" t="s">
        <v>348</v>
      </c>
      <c r="M321" s="958" t="s">
        <v>61</v>
      </c>
      <c r="N321" s="958" t="s">
        <v>61</v>
      </c>
      <c r="O321" s="991" t="s">
        <v>150</v>
      </c>
      <c r="P321" s="958" t="s">
        <v>61</v>
      </c>
      <c r="Q321" s="958" t="s">
        <v>61</v>
      </c>
      <c r="R321" s="958" t="s">
        <v>61</v>
      </c>
      <c r="S321" s="958" t="s">
        <v>61</v>
      </c>
      <c r="T321" s="958" t="s">
        <v>61</v>
      </c>
      <c r="U321" s="1028" t="s">
        <v>61</v>
      </c>
      <c r="V321" s="958" t="s">
        <v>61</v>
      </c>
      <c r="W321" s="958" t="s">
        <v>61</v>
      </c>
      <c r="X321" s="958" t="s">
        <v>61</v>
      </c>
      <c r="Y321" s="958" t="s">
        <v>61</v>
      </c>
      <c r="Z321" s="958" t="s">
        <v>61</v>
      </c>
      <c r="AA321" s="958" t="s">
        <v>61</v>
      </c>
      <c r="AB321" s="958" t="s">
        <v>61</v>
      </c>
      <c r="AC321" s="958" t="s">
        <v>61</v>
      </c>
      <c r="AD321" s="958" t="s">
        <v>61</v>
      </c>
      <c r="AE321" s="958" t="s">
        <v>61</v>
      </c>
      <c r="AF321" s="958" t="s">
        <v>61</v>
      </c>
      <c r="AJ321" s="958" t="s">
        <v>61</v>
      </c>
      <c r="AL321" s="957"/>
      <c r="AM321" s="957"/>
      <c r="AO321" s="981"/>
      <c r="AP321" s="981"/>
      <c r="AQ321" s="981"/>
      <c r="AR321" s="981"/>
      <c r="AT321" s="981"/>
      <c r="AV321" s="981"/>
    </row>
    <row r="322" spans="1:48">
      <c r="A322" s="52" t="s">
        <v>52</v>
      </c>
      <c r="B322" s="52" t="s">
        <v>102</v>
      </c>
      <c r="C322" s="902">
        <v>2017</v>
      </c>
      <c r="D322" s="52">
        <v>2016</v>
      </c>
      <c r="E322" s="442" t="s">
        <v>168</v>
      </c>
      <c r="F322" s="52" t="s">
        <v>61</v>
      </c>
      <c r="G322" s="442" t="s">
        <v>61</v>
      </c>
      <c r="H322" s="52" t="s">
        <v>61</v>
      </c>
      <c r="I322" s="442" t="s">
        <v>169</v>
      </c>
      <c r="J322" s="940" t="s">
        <v>61</v>
      </c>
      <c r="K322" s="940"/>
      <c r="L322" s="52" t="s">
        <v>61</v>
      </c>
      <c r="M322" s="52" t="s">
        <v>61</v>
      </c>
      <c r="N322" s="52" t="s">
        <v>61</v>
      </c>
      <c r="O322" s="442" t="s">
        <v>150</v>
      </c>
      <c r="P322" s="451" t="s">
        <v>61</v>
      </c>
      <c r="Q322" s="52" t="s">
        <v>61</v>
      </c>
      <c r="R322" s="103" t="s">
        <v>61</v>
      </c>
      <c r="S322" s="442" t="s">
        <v>61</v>
      </c>
      <c r="T322" s="451" t="s">
        <v>61</v>
      </c>
      <c r="U322" s="941" t="s">
        <v>61</v>
      </c>
      <c r="V322" s="52" t="s">
        <v>61</v>
      </c>
      <c r="W322" s="52" t="s">
        <v>61</v>
      </c>
      <c r="X322" s="52" t="s">
        <v>61</v>
      </c>
      <c r="Y322" s="52" t="s">
        <v>61</v>
      </c>
      <c r="Z322" s="77" t="s">
        <v>61</v>
      </c>
      <c r="AA322" s="787" t="s">
        <v>61</v>
      </c>
      <c r="AB322" s="77" t="s">
        <v>61</v>
      </c>
      <c r="AC322" s="787" t="s">
        <v>61</v>
      </c>
      <c r="AD322" s="77" t="s">
        <v>61</v>
      </c>
      <c r="AE322" s="787" t="s">
        <v>61</v>
      </c>
      <c r="AF322" t="s">
        <v>61</v>
      </c>
      <c r="AG322" s="52"/>
      <c r="AH322" s="52"/>
      <c r="AI322" s="52" t="s">
        <v>61</v>
      </c>
      <c r="AJ322" s="52" t="s">
        <v>61</v>
      </c>
      <c r="AL322" s="52"/>
      <c r="AM322" s="52"/>
    </row>
    <row r="323" spans="1:48">
      <c r="A323" s="52" t="s">
        <v>52</v>
      </c>
      <c r="B323" s="52" t="s">
        <v>102</v>
      </c>
      <c r="C323" s="52">
        <v>2018</v>
      </c>
      <c r="D323" s="52">
        <v>2017</v>
      </c>
      <c r="E323" s="442" t="s">
        <v>168</v>
      </c>
      <c r="F323" s="52" t="s">
        <v>61</v>
      </c>
      <c r="G323" s="442" t="s">
        <v>61</v>
      </c>
      <c r="H323" s="52" t="s">
        <v>61</v>
      </c>
      <c r="I323" s="442" t="s">
        <v>169</v>
      </c>
      <c r="J323" s="940" t="s">
        <v>61</v>
      </c>
      <c r="K323" s="940"/>
      <c r="L323" s="52" t="s">
        <v>61</v>
      </c>
      <c r="M323" s="52" t="s">
        <v>61</v>
      </c>
      <c r="N323" s="52" t="s">
        <v>61</v>
      </c>
      <c r="O323" s="442" t="s">
        <v>150</v>
      </c>
      <c r="P323" s="451" t="s">
        <v>61</v>
      </c>
      <c r="Q323" s="52" t="s">
        <v>61</v>
      </c>
      <c r="R323" s="103" t="s">
        <v>61</v>
      </c>
      <c r="S323" s="442" t="s">
        <v>61</v>
      </c>
      <c r="T323" s="451" t="s">
        <v>61</v>
      </c>
      <c r="U323" s="941" t="s">
        <v>61</v>
      </c>
      <c r="V323" s="52" t="s">
        <v>61</v>
      </c>
      <c r="W323" s="52" t="s">
        <v>61</v>
      </c>
      <c r="X323" s="52" t="s">
        <v>61</v>
      </c>
      <c r="Y323" s="52" t="s">
        <v>61</v>
      </c>
      <c r="Z323" s="77" t="s">
        <v>61</v>
      </c>
      <c r="AA323" s="787" t="s">
        <v>61</v>
      </c>
      <c r="AB323" s="77" t="s">
        <v>61</v>
      </c>
      <c r="AC323" s="787" t="s">
        <v>61</v>
      </c>
      <c r="AD323" s="77" t="s">
        <v>61</v>
      </c>
      <c r="AE323" s="787" t="s">
        <v>61</v>
      </c>
      <c r="AF323" t="s">
        <v>61</v>
      </c>
      <c r="AG323" s="52"/>
      <c r="AH323" s="52"/>
      <c r="AI323" s="52" t="s">
        <v>61</v>
      </c>
      <c r="AJ323" s="52" t="s">
        <v>61</v>
      </c>
      <c r="AL323" s="52"/>
      <c r="AM323" s="52"/>
    </row>
    <row r="324" spans="1:48">
      <c r="A324" s="52" t="s">
        <v>52</v>
      </c>
      <c r="B324" s="52" t="s">
        <v>102</v>
      </c>
      <c r="C324" s="52">
        <v>2019</v>
      </c>
      <c r="D324" s="52">
        <v>2018</v>
      </c>
      <c r="E324" s="442" t="s">
        <v>142</v>
      </c>
      <c r="F324" s="52" t="s">
        <v>142</v>
      </c>
      <c r="G324" s="442" t="s">
        <v>61</v>
      </c>
      <c r="H324" s="52" t="s">
        <v>170</v>
      </c>
      <c r="I324" s="442" t="s">
        <v>171</v>
      </c>
      <c r="J324" s="940" t="s">
        <v>176</v>
      </c>
      <c r="K324" s="940"/>
      <c r="L324" s="52"/>
      <c r="M324" s="52"/>
      <c r="N324" s="52"/>
      <c r="O324" s="442" t="s">
        <v>150</v>
      </c>
      <c r="P324" s="73">
        <v>500000</v>
      </c>
      <c r="Q324" s="60">
        <v>100000</v>
      </c>
      <c r="R324" s="61">
        <v>0.2</v>
      </c>
      <c r="S324" s="442" t="s">
        <v>338</v>
      </c>
      <c r="T324" s="73">
        <v>20000</v>
      </c>
      <c r="U324" s="939">
        <v>0.2</v>
      </c>
      <c r="V324" s="60"/>
      <c r="W324" s="64"/>
      <c r="X324" s="60">
        <v>100000</v>
      </c>
      <c r="Y324" s="64">
        <v>1</v>
      </c>
      <c r="Z324" s="77" t="s">
        <v>61</v>
      </c>
      <c r="AA324" s="787" t="s">
        <v>61</v>
      </c>
      <c r="AB324" s="77" t="s">
        <v>61</v>
      </c>
      <c r="AC324" s="787" t="s">
        <v>61</v>
      </c>
      <c r="AD324" s="77" t="s">
        <v>61</v>
      </c>
      <c r="AE324" s="787" t="s">
        <v>61</v>
      </c>
      <c r="AF324" t="s">
        <v>161</v>
      </c>
      <c r="AG324" s="52"/>
      <c r="AH324" s="52"/>
      <c r="AI324" s="52" t="s">
        <v>61</v>
      </c>
      <c r="AJ324" s="64"/>
      <c r="AL324" s="52" t="s">
        <v>291</v>
      </c>
      <c r="AM324" s="52"/>
    </row>
    <row r="325" spans="1:48">
      <c r="A325" s="52" t="s">
        <v>52</v>
      </c>
      <c r="B325" s="52" t="s">
        <v>102</v>
      </c>
      <c r="C325" s="52">
        <v>2020</v>
      </c>
      <c r="D325" s="52">
        <v>2019</v>
      </c>
      <c r="E325" s="442" t="s">
        <v>142</v>
      </c>
      <c r="F325" s="52" t="s">
        <v>142</v>
      </c>
      <c r="G325" s="442" t="s">
        <v>61</v>
      </c>
      <c r="H325" s="52" t="s">
        <v>170</v>
      </c>
      <c r="I325" s="442" t="s">
        <v>171</v>
      </c>
      <c r="J325" s="940" t="s">
        <v>294</v>
      </c>
      <c r="K325" s="940"/>
      <c r="L325" s="52"/>
      <c r="M325" s="52"/>
      <c r="N325" s="52"/>
      <c r="O325" s="442" t="s">
        <v>150</v>
      </c>
      <c r="P325" s="73">
        <v>385000</v>
      </c>
      <c r="Q325" s="60">
        <v>385000</v>
      </c>
      <c r="R325" s="61">
        <v>1</v>
      </c>
      <c r="S325" s="913" t="s">
        <v>339</v>
      </c>
      <c r="T325" s="73">
        <v>292600</v>
      </c>
      <c r="U325" s="939">
        <v>0.76</v>
      </c>
      <c r="V325" s="804" t="s">
        <v>203</v>
      </c>
      <c r="W325" s="907">
        <v>0</v>
      </c>
      <c r="X325" s="795">
        <v>92400</v>
      </c>
      <c r="Y325" s="907">
        <v>0.24</v>
      </c>
      <c r="Z325" s="77" t="s">
        <v>61</v>
      </c>
      <c r="AA325" s="787" t="s">
        <v>61</v>
      </c>
      <c r="AB325" s="77" t="s">
        <v>61</v>
      </c>
      <c r="AC325" s="787" t="s">
        <v>61</v>
      </c>
      <c r="AD325" s="77" t="s">
        <v>61</v>
      </c>
      <c r="AE325" s="787" t="s">
        <v>61</v>
      </c>
      <c r="AF325" t="s">
        <v>161</v>
      </c>
      <c r="AG325" s="52"/>
      <c r="AH325" s="52"/>
      <c r="AI325" s="52" t="s">
        <v>61</v>
      </c>
      <c r="AJ325" s="64"/>
      <c r="AL325" s="52" t="s">
        <v>291</v>
      </c>
      <c r="AM325" s="52"/>
    </row>
    <row r="326" spans="1:48">
      <c r="A326" s="52" t="s">
        <v>52</v>
      </c>
      <c r="B326" s="52" t="s">
        <v>102</v>
      </c>
      <c r="C326" s="52">
        <v>2021</v>
      </c>
      <c r="D326" s="52">
        <v>2020</v>
      </c>
      <c r="E326" s="442" t="s">
        <v>142</v>
      </c>
      <c r="F326" s="104" t="s">
        <v>168</v>
      </c>
      <c r="G326" s="442" t="s">
        <v>61</v>
      </c>
      <c r="H326" s="52" t="s">
        <v>170</v>
      </c>
      <c r="I326" s="442" t="s">
        <v>296</v>
      </c>
      <c r="J326" s="940" t="s">
        <v>61</v>
      </c>
      <c r="K326" s="940"/>
      <c r="L326" s="81" t="s">
        <v>172</v>
      </c>
      <c r="M326" s="81" t="s">
        <v>61</v>
      </c>
      <c r="N326" s="81" t="s">
        <v>61</v>
      </c>
      <c r="O326" s="442" t="s">
        <v>150</v>
      </c>
      <c r="P326" s="81" t="s">
        <v>61</v>
      </c>
      <c r="Q326" s="81" t="s">
        <v>61</v>
      </c>
      <c r="R326" s="81" t="s">
        <v>61</v>
      </c>
      <c r="S326" s="905" t="s">
        <v>61</v>
      </c>
      <c r="T326" s="81" t="s">
        <v>61</v>
      </c>
      <c r="U326" s="942" t="s">
        <v>61</v>
      </c>
      <c r="V326" s="235" t="s">
        <v>61</v>
      </c>
      <c r="W326" s="235" t="s">
        <v>61</v>
      </c>
      <c r="X326" s="235" t="s">
        <v>61</v>
      </c>
      <c r="Y326" s="235" t="s">
        <v>61</v>
      </c>
      <c r="Z326" s="784" t="s">
        <v>61</v>
      </c>
      <c r="AA326" s="785" t="s">
        <v>61</v>
      </c>
      <c r="AB326" s="784" t="s">
        <v>61</v>
      </c>
      <c r="AC326" s="785" t="s">
        <v>61</v>
      </c>
      <c r="AD326" s="784" t="s">
        <v>61</v>
      </c>
      <c r="AE326" s="906" t="s">
        <v>61</v>
      </c>
      <c r="AF326" t="s">
        <v>61</v>
      </c>
      <c r="AG326" s="81"/>
      <c r="AH326" s="81"/>
      <c r="AI326" s="52" t="s">
        <v>61</v>
      </c>
      <c r="AJ326" s="81" t="s">
        <v>61</v>
      </c>
      <c r="AL326" s="52" t="s">
        <v>291</v>
      </c>
      <c r="AM326" s="52"/>
    </row>
    <row r="327" spans="1:48">
      <c r="A327" s="52" t="s">
        <v>52</v>
      </c>
      <c r="B327" s="52" t="s">
        <v>102</v>
      </c>
      <c r="C327" s="52">
        <v>2022</v>
      </c>
      <c r="D327" s="52">
        <v>2021</v>
      </c>
      <c r="E327" s="442" t="s">
        <v>142</v>
      </c>
      <c r="F327" s="104" t="s">
        <v>168</v>
      </c>
      <c r="G327" s="442" t="s">
        <v>61</v>
      </c>
      <c r="H327" s="52" t="s">
        <v>170</v>
      </c>
      <c r="I327" s="442" t="s">
        <v>340</v>
      </c>
      <c r="J327" s="940" t="s">
        <v>61</v>
      </c>
      <c r="K327" s="940"/>
      <c r="L327" s="81" t="s">
        <v>172</v>
      </c>
      <c r="M327" s="81" t="s">
        <v>61</v>
      </c>
      <c r="N327" s="81" t="s">
        <v>61</v>
      </c>
      <c r="O327" s="442" t="s">
        <v>150</v>
      </c>
      <c r="P327" s="81" t="s">
        <v>61</v>
      </c>
      <c r="Q327" s="81" t="s">
        <v>61</v>
      </c>
      <c r="R327" s="81" t="s">
        <v>61</v>
      </c>
      <c r="S327" s="905" t="s">
        <v>61</v>
      </c>
      <c r="T327" s="81" t="s">
        <v>61</v>
      </c>
      <c r="U327" s="942" t="s">
        <v>61</v>
      </c>
      <c r="V327" s="235" t="s">
        <v>61</v>
      </c>
      <c r="W327" s="235" t="s">
        <v>61</v>
      </c>
      <c r="X327" s="235" t="s">
        <v>61</v>
      </c>
      <c r="Y327" s="235" t="s">
        <v>61</v>
      </c>
      <c r="Z327" s="784" t="s">
        <v>61</v>
      </c>
      <c r="AA327" s="785" t="s">
        <v>61</v>
      </c>
      <c r="AB327" s="784" t="s">
        <v>61</v>
      </c>
      <c r="AC327" s="785" t="s">
        <v>61</v>
      </c>
      <c r="AD327" s="784" t="s">
        <v>61</v>
      </c>
      <c r="AE327" s="906" t="s">
        <v>61</v>
      </c>
      <c r="AF327" t="s">
        <v>61</v>
      </c>
      <c r="AG327" s="81"/>
      <c r="AH327" s="81"/>
      <c r="AI327" s="52" t="s">
        <v>61</v>
      </c>
      <c r="AJ327" s="81" t="s">
        <v>61</v>
      </c>
      <c r="AL327" s="52" t="s">
        <v>291</v>
      </c>
      <c r="AM327" s="52"/>
    </row>
    <row r="328" spans="1:48" s="961" customFormat="1">
      <c r="A328" s="955" t="s">
        <v>52</v>
      </c>
      <c r="B328" s="955" t="s">
        <v>102</v>
      </c>
      <c r="C328" s="955">
        <v>2023</v>
      </c>
      <c r="D328" s="955">
        <v>2022</v>
      </c>
      <c r="E328" s="964" t="s">
        <v>142</v>
      </c>
      <c r="F328" s="955" t="s">
        <v>142</v>
      </c>
      <c r="G328" s="964" t="s">
        <v>61</v>
      </c>
      <c r="H328" s="955" t="s">
        <v>174</v>
      </c>
      <c r="I328" s="964" t="s">
        <v>337</v>
      </c>
      <c r="J328" s="965" t="s">
        <v>176</v>
      </c>
      <c r="K328" s="965"/>
      <c r="L328" s="1104" t="s">
        <v>177</v>
      </c>
      <c r="M328" s="974"/>
      <c r="N328" s="955"/>
      <c r="O328" s="964" t="s">
        <v>150</v>
      </c>
      <c r="P328" s="975">
        <v>505000</v>
      </c>
      <c r="Q328" s="968">
        <f>P328</f>
        <v>505000</v>
      </c>
      <c r="R328" s="969">
        <v>1</v>
      </c>
      <c r="S328" s="964" t="s">
        <v>341</v>
      </c>
      <c r="T328" s="968">
        <v>302986</v>
      </c>
      <c r="U328" s="978">
        <f>52.83%+7.5%</f>
        <v>0.60329999999999995</v>
      </c>
      <c r="V328" s="1007" t="s">
        <v>178</v>
      </c>
      <c r="W328" s="1121"/>
      <c r="X328" s="1108">
        <f>Q328-T328</f>
        <v>202014</v>
      </c>
      <c r="Y328" s="1122"/>
      <c r="Z328" s="1010" t="s">
        <v>221</v>
      </c>
      <c r="AA328" s="1011">
        <v>7.4999999999999997E-2</v>
      </c>
      <c r="AB328" s="1010" t="s">
        <v>221</v>
      </c>
      <c r="AC328" s="1011">
        <v>0.52829999999999999</v>
      </c>
      <c r="AD328" s="1010" t="s">
        <v>221</v>
      </c>
      <c r="AE328" s="1011" t="s">
        <v>61</v>
      </c>
      <c r="AF328" s="961" t="s">
        <v>161</v>
      </c>
      <c r="AG328" s="955"/>
      <c r="AH328" s="955"/>
      <c r="AI328" s="955" t="s">
        <v>61</v>
      </c>
      <c r="AL328" s="955" t="s">
        <v>291</v>
      </c>
      <c r="AM328" s="955"/>
      <c r="AO328" s="963"/>
      <c r="AP328" s="963"/>
      <c r="AQ328" s="963"/>
      <c r="AR328" s="963"/>
      <c r="AT328" s="963"/>
      <c r="AV328" s="963"/>
    </row>
    <row r="329" spans="1:48" s="958" customFormat="1">
      <c r="A329" s="955" t="s">
        <v>52</v>
      </c>
      <c r="B329" s="955" t="s">
        <v>102</v>
      </c>
      <c r="C329" s="955">
        <v>2023</v>
      </c>
      <c r="D329" s="955">
        <v>2023</v>
      </c>
      <c r="E329" s="964" t="s">
        <v>142</v>
      </c>
      <c r="F329" s="1012" t="s">
        <v>168</v>
      </c>
      <c r="G329" s="964" t="s">
        <v>61</v>
      </c>
      <c r="H329" s="955" t="s">
        <v>170</v>
      </c>
      <c r="I329" s="964" t="s">
        <v>337</v>
      </c>
      <c r="J329" s="965" t="s">
        <v>61</v>
      </c>
      <c r="K329" s="965"/>
      <c r="L329" s="1013" t="s">
        <v>172</v>
      </c>
      <c r="M329" s="1013" t="s">
        <v>61</v>
      </c>
      <c r="N329" s="1013" t="s">
        <v>61</v>
      </c>
      <c r="O329" s="964" t="s">
        <v>165</v>
      </c>
      <c r="P329" s="1013" t="s">
        <v>61</v>
      </c>
      <c r="Q329" s="1013" t="s">
        <v>61</v>
      </c>
      <c r="R329" s="1013" t="s">
        <v>61</v>
      </c>
      <c r="S329" s="1014" t="s">
        <v>61</v>
      </c>
      <c r="T329" s="1013" t="s">
        <v>61</v>
      </c>
      <c r="U329" s="1015" t="s">
        <v>61</v>
      </c>
      <c r="V329" s="1016" t="s">
        <v>61</v>
      </c>
      <c r="W329" s="1016" t="s">
        <v>61</v>
      </c>
      <c r="X329" s="1016" t="s">
        <v>61</v>
      </c>
      <c r="Y329" s="1016" t="s">
        <v>61</v>
      </c>
      <c r="Z329" s="1017" t="s">
        <v>61</v>
      </c>
      <c r="AA329" s="1018" t="s">
        <v>61</v>
      </c>
      <c r="AB329" s="1017" t="s">
        <v>61</v>
      </c>
      <c r="AC329" s="1018" t="s">
        <v>61</v>
      </c>
      <c r="AD329" s="1017" t="s">
        <v>61</v>
      </c>
      <c r="AE329" s="1019" t="s">
        <v>61</v>
      </c>
      <c r="AF329" s="961" t="s">
        <v>61</v>
      </c>
      <c r="AG329" s="1013"/>
      <c r="AH329" s="1013"/>
      <c r="AI329" s="955" t="s">
        <v>61</v>
      </c>
      <c r="AJ329" s="1013" t="s">
        <v>61</v>
      </c>
      <c r="AL329" s="955" t="s">
        <v>291</v>
      </c>
      <c r="AM329" s="955"/>
      <c r="AO329" s="963"/>
      <c r="AP329" s="963"/>
      <c r="AQ329" s="963"/>
      <c r="AR329" s="981"/>
      <c r="AT329" s="981"/>
      <c r="AV329" s="981"/>
    </row>
    <row r="330" spans="1:48" s="958" customFormat="1">
      <c r="A330" s="957" t="s">
        <v>52</v>
      </c>
      <c r="B330" s="957" t="s">
        <v>102</v>
      </c>
      <c r="C330" s="958" t="s">
        <v>702</v>
      </c>
      <c r="D330" s="957">
        <v>2023</v>
      </c>
      <c r="E330" s="991" t="s">
        <v>142</v>
      </c>
      <c r="F330" s="1102" t="s">
        <v>168</v>
      </c>
      <c r="G330" s="958" t="s">
        <v>61</v>
      </c>
      <c r="H330" s="957" t="s">
        <v>170</v>
      </c>
      <c r="I330" s="991" t="s">
        <v>337</v>
      </c>
      <c r="J330" s="992" t="s">
        <v>61</v>
      </c>
      <c r="K330" s="992" t="s">
        <v>707</v>
      </c>
      <c r="L330" s="957" t="s">
        <v>708</v>
      </c>
      <c r="M330" s="958" t="s">
        <v>61</v>
      </c>
      <c r="N330" s="958" t="s">
        <v>61</v>
      </c>
      <c r="O330" s="991" t="s">
        <v>150</v>
      </c>
      <c r="P330" s="958" t="s">
        <v>61</v>
      </c>
      <c r="Q330" s="958" t="s">
        <v>61</v>
      </c>
      <c r="R330" s="958" t="s">
        <v>61</v>
      </c>
      <c r="S330" s="958" t="s">
        <v>61</v>
      </c>
      <c r="T330" s="958" t="s">
        <v>61</v>
      </c>
      <c r="U330" s="1028" t="s">
        <v>61</v>
      </c>
      <c r="V330" s="958" t="s">
        <v>61</v>
      </c>
      <c r="W330" s="958" t="s">
        <v>61</v>
      </c>
      <c r="X330" s="958" t="s">
        <v>61</v>
      </c>
      <c r="Y330" s="958" t="s">
        <v>61</v>
      </c>
      <c r="Z330" s="958" t="s">
        <v>61</v>
      </c>
      <c r="AA330" s="958" t="s">
        <v>61</v>
      </c>
      <c r="AB330" s="958" t="s">
        <v>61</v>
      </c>
      <c r="AC330" s="958" t="s">
        <v>61</v>
      </c>
      <c r="AD330" s="958" t="s">
        <v>61</v>
      </c>
      <c r="AE330" s="958" t="s">
        <v>61</v>
      </c>
      <c r="AF330" s="958" t="s">
        <v>61</v>
      </c>
      <c r="AJ330" s="958" t="s">
        <v>61</v>
      </c>
      <c r="AL330" s="957"/>
      <c r="AM330" s="957"/>
      <c r="AO330" s="981"/>
      <c r="AP330" s="981"/>
      <c r="AQ330" s="981"/>
      <c r="AR330" s="981"/>
      <c r="AT330" s="981"/>
      <c r="AV330" s="981"/>
    </row>
    <row r="331" spans="1:48">
      <c r="A331" s="52" t="s">
        <v>342</v>
      </c>
      <c r="B331" s="52" t="s">
        <v>167</v>
      </c>
      <c r="C331" s="902">
        <v>2017</v>
      </c>
      <c r="D331" s="52">
        <v>2016</v>
      </c>
      <c r="E331" s="442" t="s">
        <v>142</v>
      </c>
      <c r="F331" s="104" t="s">
        <v>168</v>
      </c>
      <c r="G331" s="442" t="s">
        <v>61</v>
      </c>
      <c r="H331" s="52" t="s">
        <v>170</v>
      </c>
      <c r="I331" s="442" t="s">
        <v>343</v>
      </c>
      <c r="J331" s="940" t="s">
        <v>61</v>
      </c>
      <c r="K331" s="940"/>
      <c r="L331" s="235" t="s">
        <v>172</v>
      </c>
      <c r="M331" s="235" t="s">
        <v>61</v>
      </c>
      <c r="N331" s="235" t="s">
        <v>61</v>
      </c>
      <c r="O331" s="442" t="s">
        <v>150</v>
      </c>
      <c r="P331" s="235" t="s">
        <v>61</v>
      </c>
      <c r="Q331" s="235" t="s">
        <v>61</v>
      </c>
      <c r="R331" s="235" t="s">
        <v>61</v>
      </c>
      <c r="S331" s="905" t="s">
        <v>61</v>
      </c>
      <c r="T331" s="235" t="s">
        <v>61</v>
      </c>
      <c r="U331" s="946" t="s">
        <v>61</v>
      </c>
      <c r="V331" s="235" t="s">
        <v>61</v>
      </c>
      <c r="W331" s="235" t="s">
        <v>61</v>
      </c>
      <c r="X331" s="235" t="s">
        <v>61</v>
      </c>
      <c r="Y331" s="235" t="s">
        <v>61</v>
      </c>
      <c r="Z331" s="799" t="s">
        <v>61</v>
      </c>
      <c r="AA331" s="916" t="s">
        <v>61</v>
      </c>
      <c r="AB331" s="799" t="s">
        <v>61</v>
      </c>
      <c r="AC331" s="916" t="s">
        <v>61</v>
      </c>
      <c r="AD331" s="799" t="s">
        <v>61</v>
      </c>
      <c r="AE331" s="916" t="s">
        <v>61</v>
      </c>
      <c r="AF331" t="s">
        <v>61</v>
      </c>
      <c r="AG331" s="235"/>
      <c r="AH331" s="235"/>
      <c r="AI331" s="52" t="s">
        <v>61</v>
      </c>
      <c r="AJ331" s="235" t="s">
        <v>61</v>
      </c>
      <c r="AL331" s="52" t="s">
        <v>344</v>
      </c>
      <c r="AM331" s="52"/>
    </row>
    <row r="332" spans="1:48">
      <c r="A332" s="52" t="s">
        <v>342</v>
      </c>
      <c r="B332" s="52" t="s">
        <v>167</v>
      </c>
      <c r="C332" s="52">
        <v>2018</v>
      </c>
      <c r="D332" s="52">
        <v>2017</v>
      </c>
      <c r="E332" s="442" t="s">
        <v>168</v>
      </c>
      <c r="F332" s="52" t="s">
        <v>61</v>
      </c>
      <c r="G332" s="442" t="s">
        <v>61</v>
      </c>
      <c r="H332" s="52" t="s">
        <v>61</v>
      </c>
      <c r="I332" s="442" t="s">
        <v>169</v>
      </c>
      <c r="J332" s="940" t="s">
        <v>61</v>
      </c>
      <c r="K332" s="940"/>
      <c r="L332" s="52" t="s">
        <v>61</v>
      </c>
      <c r="M332" s="52" t="s">
        <v>61</v>
      </c>
      <c r="N332" s="52" t="s">
        <v>61</v>
      </c>
      <c r="O332" s="442" t="s">
        <v>150</v>
      </c>
      <c r="P332" s="451" t="s">
        <v>61</v>
      </c>
      <c r="Q332" s="52" t="s">
        <v>61</v>
      </c>
      <c r="R332" s="103" t="s">
        <v>61</v>
      </c>
      <c r="S332" s="442" t="s">
        <v>61</v>
      </c>
      <c r="T332" s="451" t="s">
        <v>61</v>
      </c>
      <c r="U332" s="941" t="s">
        <v>61</v>
      </c>
      <c r="V332" s="52" t="s">
        <v>61</v>
      </c>
      <c r="W332" s="52" t="s">
        <v>61</v>
      </c>
      <c r="X332" s="52" t="s">
        <v>61</v>
      </c>
      <c r="Y332" s="52" t="s">
        <v>61</v>
      </c>
      <c r="Z332" s="77" t="s">
        <v>61</v>
      </c>
      <c r="AA332" s="787" t="s">
        <v>61</v>
      </c>
      <c r="AB332" s="77" t="s">
        <v>61</v>
      </c>
      <c r="AC332" s="787" t="s">
        <v>61</v>
      </c>
      <c r="AD332" s="77" t="s">
        <v>61</v>
      </c>
      <c r="AE332" s="787" t="s">
        <v>61</v>
      </c>
      <c r="AF332" t="s">
        <v>61</v>
      </c>
      <c r="AG332" s="52"/>
      <c r="AH332" s="52"/>
      <c r="AI332" s="52" t="s">
        <v>61</v>
      </c>
      <c r="AJ332" s="52" t="s">
        <v>61</v>
      </c>
      <c r="AL332" s="52"/>
      <c r="AM332" s="52"/>
    </row>
    <row r="333" spans="1:48">
      <c r="A333" s="52" t="s">
        <v>342</v>
      </c>
      <c r="B333" s="52" t="s">
        <v>167</v>
      </c>
      <c r="C333" s="52">
        <v>2019</v>
      </c>
      <c r="D333" s="52">
        <v>2018</v>
      </c>
      <c r="E333" s="442" t="s">
        <v>142</v>
      </c>
      <c r="F333" s="104" t="s">
        <v>168</v>
      </c>
      <c r="G333" s="442" t="s">
        <v>61</v>
      </c>
      <c r="H333" s="52" t="s">
        <v>170</v>
      </c>
      <c r="I333" s="442" t="s">
        <v>171</v>
      </c>
      <c r="J333" s="940" t="s">
        <v>61</v>
      </c>
      <c r="K333" s="940"/>
      <c r="L333" s="81" t="s">
        <v>172</v>
      </c>
      <c r="M333" s="81" t="s">
        <v>61</v>
      </c>
      <c r="N333" s="81" t="s">
        <v>61</v>
      </c>
      <c r="O333" s="442" t="s">
        <v>150</v>
      </c>
      <c r="P333" s="81" t="s">
        <v>61</v>
      </c>
      <c r="Q333" s="81" t="s">
        <v>61</v>
      </c>
      <c r="R333" s="81" t="s">
        <v>61</v>
      </c>
      <c r="S333" s="905" t="s">
        <v>61</v>
      </c>
      <c r="T333" s="81" t="s">
        <v>61</v>
      </c>
      <c r="U333" s="942" t="s">
        <v>61</v>
      </c>
      <c r="V333" s="235" t="s">
        <v>61</v>
      </c>
      <c r="W333" s="235" t="s">
        <v>61</v>
      </c>
      <c r="X333" s="235" t="s">
        <v>61</v>
      </c>
      <c r="Y333" s="81" t="s">
        <v>61</v>
      </c>
      <c r="Z333" s="799" t="s">
        <v>61</v>
      </c>
      <c r="AA333" s="916" t="s">
        <v>61</v>
      </c>
      <c r="AB333" s="799" t="s">
        <v>61</v>
      </c>
      <c r="AC333" s="916" t="s">
        <v>61</v>
      </c>
      <c r="AD333" s="799" t="s">
        <v>61</v>
      </c>
      <c r="AE333" s="916" t="s">
        <v>61</v>
      </c>
      <c r="AF333" t="s">
        <v>148</v>
      </c>
      <c r="AG333" s="805"/>
      <c r="AH333" s="805"/>
      <c r="AI333" s="52" t="s">
        <v>61</v>
      </c>
      <c r="AJ333" s="81" t="s">
        <v>61</v>
      </c>
      <c r="AL333" s="52" t="s">
        <v>344</v>
      </c>
      <c r="AM333" s="52"/>
    </row>
    <row r="334" spans="1:48">
      <c r="A334" s="52" t="s">
        <v>342</v>
      </c>
      <c r="B334" s="52" t="s">
        <v>167</v>
      </c>
      <c r="C334" s="52">
        <v>2020</v>
      </c>
      <c r="D334" s="52">
        <v>2019</v>
      </c>
      <c r="E334" s="442" t="s">
        <v>142</v>
      </c>
      <c r="F334" s="104" t="s">
        <v>168</v>
      </c>
      <c r="G334" s="442" t="s">
        <v>61</v>
      </c>
      <c r="H334" s="52" t="s">
        <v>170</v>
      </c>
      <c r="I334" s="442" t="s">
        <v>171</v>
      </c>
      <c r="J334" s="940" t="s">
        <v>61</v>
      </c>
      <c r="K334" s="940"/>
      <c r="L334" s="81" t="s">
        <v>172</v>
      </c>
      <c r="M334" s="81" t="s">
        <v>61</v>
      </c>
      <c r="N334" s="81" t="s">
        <v>61</v>
      </c>
      <c r="O334" s="442" t="s">
        <v>150</v>
      </c>
      <c r="P334" s="81" t="s">
        <v>61</v>
      </c>
      <c r="Q334" s="81" t="s">
        <v>61</v>
      </c>
      <c r="R334" s="81" t="s">
        <v>61</v>
      </c>
      <c r="S334" s="905" t="s">
        <v>61</v>
      </c>
      <c r="T334" s="81" t="s">
        <v>61</v>
      </c>
      <c r="U334" s="942" t="s">
        <v>61</v>
      </c>
      <c r="V334" s="235" t="s">
        <v>61</v>
      </c>
      <c r="W334" s="235" t="s">
        <v>61</v>
      </c>
      <c r="X334" s="235" t="s">
        <v>61</v>
      </c>
      <c r="Y334" s="81" t="s">
        <v>61</v>
      </c>
      <c r="Z334" s="799" t="s">
        <v>61</v>
      </c>
      <c r="AA334" s="916" t="s">
        <v>61</v>
      </c>
      <c r="AB334" s="799" t="s">
        <v>61</v>
      </c>
      <c r="AC334" s="916" t="s">
        <v>61</v>
      </c>
      <c r="AD334" s="799" t="s">
        <v>61</v>
      </c>
      <c r="AE334" s="916" t="s">
        <v>61</v>
      </c>
      <c r="AF334" t="s">
        <v>61</v>
      </c>
      <c r="AG334" s="81"/>
      <c r="AH334" s="81"/>
      <c r="AI334" s="52" t="s">
        <v>61</v>
      </c>
      <c r="AJ334" s="81" t="s">
        <v>61</v>
      </c>
      <c r="AL334" s="52" t="s">
        <v>344</v>
      </c>
      <c r="AM334" s="52"/>
    </row>
    <row r="335" spans="1:48">
      <c r="A335" s="69" t="s">
        <v>342</v>
      </c>
      <c r="B335" s="69" t="s">
        <v>167</v>
      </c>
      <c r="C335" s="69">
        <v>2021</v>
      </c>
      <c r="D335" s="69">
        <v>2020</v>
      </c>
      <c r="E335" s="442" t="s">
        <v>142</v>
      </c>
      <c r="F335" s="69" t="s">
        <v>142</v>
      </c>
      <c r="G335" s="442" t="s">
        <v>61</v>
      </c>
      <c r="H335" s="52" t="s">
        <v>170</v>
      </c>
      <c r="I335" s="442" t="s">
        <v>345</v>
      </c>
      <c r="J335" s="940" t="s">
        <v>176</v>
      </c>
      <c r="K335" s="940"/>
      <c r="L335" s="69"/>
      <c r="M335" s="69"/>
      <c r="N335" s="791">
        <v>44013</v>
      </c>
      <c r="O335" s="442" t="s">
        <v>150</v>
      </c>
      <c r="P335" s="77">
        <v>258816</v>
      </c>
      <c r="Q335" s="76">
        <v>130000</v>
      </c>
      <c r="R335" s="787">
        <v>0.50228733926805147</v>
      </c>
      <c r="S335" s="917">
        <v>43983</v>
      </c>
      <c r="T335" s="77">
        <v>50050</v>
      </c>
      <c r="U335" s="944">
        <v>0.38500000000000001</v>
      </c>
      <c r="V335" s="716" t="s">
        <v>178</v>
      </c>
      <c r="W335" s="716" t="s">
        <v>203</v>
      </c>
      <c r="X335" s="719">
        <v>79950</v>
      </c>
      <c r="Y335" s="718">
        <v>0.61499999999999999</v>
      </c>
      <c r="Z335" s="77" t="s">
        <v>61</v>
      </c>
      <c r="AA335" s="787" t="s">
        <v>61</v>
      </c>
      <c r="AB335" s="77" t="s">
        <v>61</v>
      </c>
      <c r="AC335" s="787" t="s">
        <v>61</v>
      </c>
      <c r="AD335" s="77" t="s">
        <v>61</v>
      </c>
      <c r="AE335" s="787" t="s">
        <v>61</v>
      </c>
      <c r="AF335" t="s">
        <v>148</v>
      </c>
      <c r="AH335"/>
      <c r="AI335" s="52" t="s">
        <v>61</v>
      </c>
      <c r="AJ335" s="69"/>
      <c r="AL335" s="69" t="s">
        <v>344</v>
      </c>
      <c r="AM335" s="69"/>
    </row>
    <row r="336" spans="1:48">
      <c r="A336" s="69" t="s">
        <v>342</v>
      </c>
      <c r="B336" s="69" t="s">
        <v>167</v>
      </c>
      <c r="C336" s="69">
        <v>2022</v>
      </c>
      <c r="D336" s="69">
        <v>2021</v>
      </c>
      <c r="E336" s="442" t="s">
        <v>142</v>
      </c>
      <c r="F336" s="69" t="s">
        <v>142</v>
      </c>
      <c r="G336" s="442" t="s">
        <v>61</v>
      </c>
      <c r="H336" s="52" t="s">
        <v>170</v>
      </c>
      <c r="I336" s="442" t="s">
        <v>346</v>
      </c>
      <c r="J336" s="940" t="s">
        <v>176</v>
      </c>
      <c r="K336" s="940"/>
      <c r="L336" s="69"/>
      <c r="M336" s="69"/>
      <c r="N336" s="69"/>
      <c r="O336" s="442" t="s">
        <v>150</v>
      </c>
      <c r="P336" s="77"/>
      <c r="Q336" s="792">
        <v>131989</v>
      </c>
      <c r="R336" s="787"/>
      <c r="S336" s="684"/>
      <c r="T336" s="77">
        <v>36165</v>
      </c>
      <c r="U336" s="944">
        <v>0.27400000000000002</v>
      </c>
      <c r="V336" s="716" t="s">
        <v>178</v>
      </c>
      <c r="W336" s="716" t="s">
        <v>203</v>
      </c>
      <c r="X336" s="719">
        <v>95824</v>
      </c>
      <c r="Y336" s="718">
        <v>0.72599989393055486</v>
      </c>
      <c r="Z336" s="77" t="s">
        <v>61</v>
      </c>
      <c r="AA336" s="787" t="s">
        <v>61</v>
      </c>
      <c r="AB336" s="77" t="s">
        <v>61</v>
      </c>
      <c r="AC336" s="787" t="s">
        <v>61</v>
      </c>
      <c r="AD336" s="77" t="s">
        <v>61</v>
      </c>
      <c r="AE336" s="787" t="s">
        <v>61</v>
      </c>
      <c r="AF336" t="s">
        <v>148</v>
      </c>
      <c r="AH336"/>
      <c r="AI336" s="52" t="s">
        <v>61</v>
      </c>
      <c r="AJ336" s="69"/>
      <c r="AL336" s="69" t="s">
        <v>344</v>
      </c>
      <c r="AM336" s="69"/>
    </row>
    <row r="337" spans="1:48" s="961" customFormat="1">
      <c r="A337" s="955" t="s">
        <v>342</v>
      </c>
      <c r="B337" s="955" t="s">
        <v>167</v>
      </c>
      <c r="C337" s="955">
        <v>2023</v>
      </c>
      <c r="D337" s="955">
        <v>2022</v>
      </c>
      <c r="E337" s="964" t="s">
        <v>142</v>
      </c>
      <c r="F337" s="1012" t="s">
        <v>168</v>
      </c>
      <c r="G337" s="964" t="s">
        <v>61</v>
      </c>
      <c r="H337" s="955" t="s">
        <v>174</v>
      </c>
      <c r="I337" s="964" t="s">
        <v>347</v>
      </c>
      <c r="J337" s="965" t="s">
        <v>61</v>
      </c>
      <c r="K337" s="965"/>
      <c r="L337" s="1013" t="s">
        <v>172</v>
      </c>
      <c r="M337" s="1013" t="s">
        <v>61</v>
      </c>
      <c r="N337" s="1013" t="s">
        <v>61</v>
      </c>
      <c r="O337" s="964" t="s">
        <v>150</v>
      </c>
      <c r="P337" s="1013" t="s">
        <v>61</v>
      </c>
      <c r="Q337" s="1013" t="s">
        <v>61</v>
      </c>
      <c r="R337" s="1013" t="s">
        <v>61</v>
      </c>
      <c r="S337" s="1014" t="s">
        <v>61</v>
      </c>
      <c r="T337" s="1013" t="s">
        <v>61</v>
      </c>
      <c r="U337" s="1015" t="s">
        <v>61</v>
      </c>
      <c r="V337" s="1016" t="s">
        <v>61</v>
      </c>
      <c r="W337" s="1016" t="s">
        <v>61</v>
      </c>
      <c r="X337" s="1016" t="s">
        <v>61</v>
      </c>
      <c r="Y337" s="1013" t="s">
        <v>61</v>
      </c>
      <c r="Z337" s="1017" t="s">
        <v>61</v>
      </c>
      <c r="AA337" s="1019" t="s">
        <v>61</v>
      </c>
      <c r="AB337" s="1017" t="s">
        <v>61</v>
      </c>
      <c r="AC337" s="1019" t="s">
        <v>61</v>
      </c>
      <c r="AD337" s="1017" t="s">
        <v>61</v>
      </c>
      <c r="AE337" s="1019" t="s">
        <v>61</v>
      </c>
      <c r="AF337" s="961" t="s">
        <v>61</v>
      </c>
      <c r="AG337" s="1013"/>
      <c r="AH337" s="1013"/>
      <c r="AI337" s="955" t="s">
        <v>61</v>
      </c>
      <c r="AJ337" s="1013" t="s">
        <v>61</v>
      </c>
      <c r="AL337" s="955" t="s">
        <v>216</v>
      </c>
      <c r="AM337" s="955"/>
      <c r="AO337" s="963"/>
      <c r="AP337" s="963"/>
      <c r="AQ337" s="963"/>
      <c r="AR337" s="963"/>
      <c r="AS337" s="961" t="e">
        <f>T337-T329</f>
        <v>#VALUE!</v>
      </c>
      <c r="AT337" s="963" t="e">
        <f>(T337-T329)/T329</f>
        <v>#VALUE!</v>
      </c>
      <c r="AV337" s="963"/>
    </row>
    <row r="338" spans="1:48" s="958" customFormat="1">
      <c r="A338" s="955" t="s">
        <v>342</v>
      </c>
      <c r="B338" s="955" t="s">
        <v>167</v>
      </c>
      <c r="C338" s="955">
        <v>2023</v>
      </c>
      <c r="D338" s="955">
        <v>2023</v>
      </c>
      <c r="E338" s="964" t="s">
        <v>142</v>
      </c>
      <c r="F338" s="1016" t="s">
        <v>168</v>
      </c>
      <c r="G338" s="964" t="s">
        <v>61</v>
      </c>
      <c r="H338" s="955" t="s">
        <v>170</v>
      </c>
      <c r="I338" s="964" t="s">
        <v>347</v>
      </c>
      <c r="J338" s="965" t="s">
        <v>61</v>
      </c>
      <c r="K338" s="965"/>
      <c r="L338" s="1094" t="s">
        <v>348</v>
      </c>
      <c r="M338" s="1095"/>
      <c r="N338" s="1095" t="s">
        <v>61</v>
      </c>
      <c r="O338" s="964" t="s">
        <v>165</v>
      </c>
      <c r="P338" s="1013" t="s">
        <v>61</v>
      </c>
      <c r="Q338" s="1013" t="s">
        <v>61</v>
      </c>
      <c r="R338" s="1013" t="s">
        <v>61</v>
      </c>
      <c r="S338" s="1014" t="s">
        <v>61</v>
      </c>
      <c r="T338" s="1013" t="s">
        <v>61</v>
      </c>
      <c r="U338" s="1015" t="s">
        <v>61</v>
      </c>
      <c r="V338" s="1016" t="s">
        <v>61</v>
      </c>
      <c r="W338" s="1016" t="s">
        <v>61</v>
      </c>
      <c r="X338" s="1016" t="s">
        <v>61</v>
      </c>
      <c r="Y338" s="1013" t="s">
        <v>61</v>
      </c>
      <c r="Z338" s="1100" t="s">
        <v>61</v>
      </c>
      <c r="AA338" s="1101" t="s">
        <v>61</v>
      </c>
      <c r="AB338" s="1100" t="s">
        <v>61</v>
      </c>
      <c r="AC338" s="1101" t="s">
        <v>61</v>
      </c>
      <c r="AD338" s="1100" t="s">
        <v>61</v>
      </c>
      <c r="AE338" s="1101" t="s">
        <v>61</v>
      </c>
      <c r="AF338" s="961" t="s">
        <v>61</v>
      </c>
      <c r="AG338" s="1123"/>
      <c r="AH338" s="1123"/>
      <c r="AI338" s="955" t="s">
        <v>61</v>
      </c>
      <c r="AJ338" s="1013" t="s">
        <v>61</v>
      </c>
      <c r="AL338" s="955" t="s">
        <v>216</v>
      </c>
      <c r="AM338" s="955"/>
      <c r="AO338" s="963"/>
      <c r="AP338" s="963"/>
      <c r="AQ338" s="963"/>
      <c r="AR338" s="981"/>
      <c r="AT338" s="981"/>
      <c r="AV338" s="981"/>
    </row>
    <row r="339" spans="1:48" s="958" customFormat="1">
      <c r="A339" s="957" t="s">
        <v>342</v>
      </c>
      <c r="B339" s="957" t="s">
        <v>167</v>
      </c>
      <c r="C339" s="958" t="s">
        <v>702</v>
      </c>
      <c r="D339" s="957">
        <v>2023</v>
      </c>
      <c r="E339" s="991" t="s">
        <v>142</v>
      </c>
      <c r="F339" s="1102" t="s">
        <v>168</v>
      </c>
      <c r="G339" s="958" t="s">
        <v>61</v>
      </c>
      <c r="H339" s="957" t="s">
        <v>170</v>
      </c>
      <c r="I339" s="991" t="s">
        <v>347</v>
      </c>
      <c r="J339" s="992" t="s">
        <v>61</v>
      </c>
      <c r="K339" s="992" t="s">
        <v>707</v>
      </c>
      <c r="L339" s="1102" t="s">
        <v>348</v>
      </c>
      <c r="M339" s="958" t="s">
        <v>61</v>
      </c>
      <c r="N339" s="958" t="s">
        <v>61</v>
      </c>
      <c r="O339" s="991" t="s">
        <v>150</v>
      </c>
      <c r="P339" s="958" t="s">
        <v>61</v>
      </c>
      <c r="Q339" s="958" t="s">
        <v>61</v>
      </c>
      <c r="R339" s="958" t="s">
        <v>61</v>
      </c>
      <c r="S339" s="958" t="s">
        <v>61</v>
      </c>
      <c r="T339" s="958" t="s">
        <v>61</v>
      </c>
      <c r="U339" s="1028" t="s">
        <v>61</v>
      </c>
      <c r="V339" s="958" t="s">
        <v>61</v>
      </c>
      <c r="W339" s="958" t="s">
        <v>61</v>
      </c>
      <c r="X339" s="958" t="s">
        <v>61</v>
      </c>
      <c r="Y339" s="958" t="s">
        <v>61</v>
      </c>
      <c r="Z339" s="958" t="s">
        <v>61</v>
      </c>
      <c r="AA339" s="958" t="s">
        <v>61</v>
      </c>
      <c r="AB339" s="958" t="s">
        <v>61</v>
      </c>
      <c r="AC339" s="958" t="s">
        <v>61</v>
      </c>
      <c r="AD339" s="958" t="s">
        <v>61</v>
      </c>
      <c r="AE339" s="958" t="s">
        <v>61</v>
      </c>
      <c r="AF339" s="958" t="s">
        <v>61</v>
      </c>
      <c r="AJ339" s="958" t="s">
        <v>61</v>
      </c>
      <c r="AL339" s="957"/>
      <c r="AM339" s="957"/>
      <c r="AO339" s="981"/>
      <c r="AP339" s="981"/>
      <c r="AQ339" s="981"/>
      <c r="AR339" s="981"/>
      <c r="AT339" s="981"/>
      <c r="AV339" s="981"/>
    </row>
    <row r="340" spans="1:48">
      <c r="A340" s="52" t="s">
        <v>41</v>
      </c>
      <c r="B340" s="52" t="s">
        <v>102</v>
      </c>
      <c r="C340" s="902">
        <v>2017</v>
      </c>
      <c r="D340" s="52">
        <v>2016</v>
      </c>
      <c r="E340" s="442" t="s">
        <v>142</v>
      </c>
      <c r="F340" s="81" t="s">
        <v>168</v>
      </c>
      <c r="G340" s="442" t="s">
        <v>61</v>
      </c>
      <c r="H340" s="52" t="s">
        <v>143</v>
      </c>
      <c r="I340" s="442" t="s">
        <v>304</v>
      </c>
      <c r="J340" s="940" t="s">
        <v>61</v>
      </c>
      <c r="K340" s="940"/>
      <c r="L340" s="81" t="s">
        <v>348</v>
      </c>
      <c r="M340" s="81" t="s">
        <v>61</v>
      </c>
      <c r="N340" s="81" t="s">
        <v>61</v>
      </c>
      <c r="O340" s="442" t="s">
        <v>150</v>
      </c>
      <c r="P340" s="81" t="s">
        <v>61</v>
      </c>
      <c r="Q340" s="81" t="s">
        <v>61</v>
      </c>
      <c r="R340" s="81" t="s">
        <v>61</v>
      </c>
      <c r="S340" s="905" t="s">
        <v>61</v>
      </c>
      <c r="T340" s="81" t="s">
        <v>61</v>
      </c>
      <c r="U340" s="942" t="s">
        <v>61</v>
      </c>
      <c r="V340" s="235" t="s">
        <v>61</v>
      </c>
      <c r="W340" s="235" t="s">
        <v>61</v>
      </c>
      <c r="X340" s="235" t="s">
        <v>61</v>
      </c>
      <c r="Y340" s="81" t="s">
        <v>61</v>
      </c>
      <c r="Z340" s="799" t="s">
        <v>61</v>
      </c>
      <c r="AA340" s="916" t="s">
        <v>61</v>
      </c>
      <c r="AB340" s="799" t="s">
        <v>61</v>
      </c>
      <c r="AC340" s="916" t="s">
        <v>61</v>
      </c>
      <c r="AD340" s="799" t="s">
        <v>61</v>
      </c>
      <c r="AE340" s="916" t="s">
        <v>61</v>
      </c>
      <c r="AF340" t="s">
        <v>61</v>
      </c>
      <c r="AG340" s="81"/>
      <c r="AH340" s="81"/>
      <c r="AI340" s="52" t="s">
        <v>61</v>
      </c>
      <c r="AJ340" s="81" t="s">
        <v>61</v>
      </c>
      <c r="AL340" s="52"/>
      <c r="AM340" s="52"/>
      <c r="AP340" s="1">
        <f>VLOOKUP(A340,'CH1 graphs'!$G$1:$H$49,2,FALSE)</f>
        <v>1</v>
      </c>
    </row>
    <row r="341" spans="1:48">
      <c r="A341" s="52" t="s">
        <v>41</v>
      </c>
      <c r="B341" s="52" t="s">
        <v>102</v>
      </c>
      <c r="C341" s="52">
        <v>2018</v>
      </c>
      <c r="D341" s="52">
        <v>2017</v>
      </c>
      <c r="E341" s="442" t="s">
        <v>142</v>
      </c>
      <c r="F341" s="52" t="s">
        <v>142</v>
      </c>
      <c r="G341" s="442" t="s">
        <v>168</v>
      </c>
      <c r="H341" s="52" t="s">
        <v>204</v>
      </c>
      <c r="I341" s="442" t="s">
        <v>205</v>
      </c>
      <c r="J341" s="940" t="s">
        <v>145</v>
      </c>
      <c r="K341" s="940"/>
      <c r="L341" s="52"/>
      <c r="M341" s="52"/>
      <c r="N341" s="158">
        <v>42675</v>
      </c>
      <c r="O341" s="442" t="s">
        <v>150</v>
      </c>
      <c r="P341" s="73">
        <v>6520675</v>
      </c>
      <c r="Q341" s="59">
        <v>2281150</v>
      </c>
      <c r="R341" s="67">
        <v>0.34983341448546357</v>
      </c>
      <c r="S341" s="442" t="s">
        <v>349</v>
      </c>
      <c r="T341" s="485">
        <v>0</v>
      </c>
      <c r="U341" s="939">
        <v>0</v>
      </c>
      <c r="V341" s="485">
        <v>2004029</v>
      </c>
      <c r="W341" s="64">
        <v>0.87851697608662294</v>
      </c>
      <c r="X341" s="485">
        <v>273738</v>
      </c>
      <c r="Y341" s="64">
        <v>0.12</v>
      </c>
      <c r="Z341" s="77">
        <v>0</v>
      </c>
      <c r="AA341" s="787">
        <v>0</v>
      </c>
      <c r="AB341" s="77">
        <v>0</v>
      </c>
      <c r="AC341" s="787">
        <v>0</v>
      </c>
      <c r="AD341" s="77">
        <v>0</v>
      </c>
      <c r="AE341" s="787">
        <v>0</v>
      </c>
      <c r="AF341" t="s">
        <v>185</v>
      </c>
      <c r="AG341" s="442"/>
      <c r="AH341" s="442"/>
      <c r="AI341" s="52" t="s">
        <v>350</v>
      </c>
      <c r="AJ341" s="64"/>
      <c r="AL341" s="52"/>
      <c r="AM341" s="52"/>
      <c r="AP341" s="1">
        <f>VLOOKUP(A341,'CH1 graphs'!$G$1:$H$49,2,FALSE)</f>
        <v>1</v>
      </c>
    </row>
    <row r="342" spans="1:48">
      <c r="A342" s="52" t="s">
        <v>41</v>
      </c>
      <c r="B342" s="52" t="s">
        <v>102</v>
      </c>
      <c r="C342" s="52">
        <v>2019</v>
      </c>
      <c r="D342" s="52">
        <v>2018</v>
      </c>
      <c r="E342" s="442" t="s">
        <v>142</v>
      </c>
      <c r="F342" s="52" t="s">
        <v>142</v>
      </c>
      <c r="G342" s="442" t="s">
        <v>142</v>
      </c>
      <c r="H342" s="52" t="s">
        <v>174</v>
      </c>
      <c r="I342" s="442" t="s">
        <v>351</v>
      </c>
      <c r="J342" s="940" t="s">
        <v>145</v>
      </c>
      <c r="K342" s="940"/>
      <c r="L342" s="52"/>
      <c r="M342" s="52"/>
      <c r="N342" s="158">
        <v>43405</v>
      </c>
      <c r="O342" s="442" t="s">
        <v>150</v>
      </c>
      <c r="P342" s="437">
        <v>6402812</v>
      </c>
      <c r="Q342" s="60">
        <v>1350963</v>
      </c>
      <c r="R342" s="67">
        <f>Q342/P342</f>
        <v>0.21099526270644836</v>
      </c>
      <c r="S342" s="442" t="s">
        <v>352</v>
      </c>
      <c r="T342" s="73">
        <v>214005</v>
      </c>
      <c r="U342" s="939">
        <v>0.16</v>
      </c>
      <c r="V342" s="73">
        <v>770266</v>
      </c>
      <c r="W342" s="64">
        <v>0.57016069277989112</v>
      </c>
      <c r="X342" s="73">
        <v>366692</v>
      </c>
      <c r="Y342" s="64">
        <v>0.27</v>
      </c>
      <c r="Z342" s="77">
        <v>179033</v>
      </c>
      <c r="AA342" s="787">
        <v>0.13</v>
      </c>
      <c r="AB342" s="77">
        <v>34972</v>
      </c>
      <c r="AC342" s="787">
        <v>0.03</v>
      </c>
      <c r="AD342" s="77">
        <v>0</v>
      </c>
      <c r="AE342" s="787">
        <v>0</v>
      </c>
      <c r="AF342" t="s">
        <v>185</v>
      </c>
      <c r="AG342" s="442"/>
      <c r="AH342" s="442"/>
      <c r="AI342" s="52" t="s">
        <v>228</v>
      </c>
      <c r="AJ342" s="64"/>
      <c r="AL342" s="52"/>
      <c r="AM342" s="52" t="s">
        <v>351</v>
      </c>
      <c r="AP342" s="1">
        <f>VLOOKUP(A342,'CH1 graphs'!$G$1:$H$49,2,FALSE)</f>
        <v>1</v>
      </c>
    </row>
    <row r="343" spans="1:48">
      <c r="A343" s="52" t="s">
        <v>41</v>
      </c>
      <c r="B343" s="52" t="s">
        <v>102</v>
      </c>
      <c r="C343" s="52">
        <v>2020</v>
      </c>
      <c r="D343" s="52">
        <v>2019</v>
      </c>
      <c r="E343" s="442" t="s">
        <v>142</v>
      </c>
      <c r="F343" s="52" t="s">
        <v>142</v>
      </c>
      <c r="G343" s="442" t="s">
        <v>142</v>
      </c>
      <c r="H343" s="52" t="s">
        <v>174</v>
      </c>
      <c r="I343" s="442" t="s">
        <v>231</v>
      </c>
      <c r="J343" s="940" t="s">
        <v>145</v>
      </c>
      <c r="K343" s="940"/>
      <c r="L343" s="52"/>
      <c r="M343" s="52"/>
      <c r="N343" s="158">
        <v>43405</v>
      </c>
      <c r="O343" s="442" t="s">
        <v>150</v>
      </c>
      <c r="P343" s="73">
        <v>6402812</v>
      </c>
      <c r="Q343" s="60">
        <v>1383406</v>
      </c>
      <c r="R343" s="61">
        <v>0.22</v>
      </c>
      <c r="S343" s="442" t="s">
        <v>353</v>
      </c>
      <c r="T343" s="73">
        <v>302258</v>
      </c>
      <c r="U343" s="939">
        <v>0.22</v>
      </c>
      <c r="V343" s="73">
        <v>608306</v>
      </c>
      <c r="W343" s="64">
        <v>0.43971617876458535</v>
      </c>
      <c r="X343" s="73">
        <v>472842</v>
      </c>
      <c r="Y343" s="64">
        <v>0.34</v>
      </c>
      <c r="Z343" s="77">
        <v>239228</v>
      </c>
      <c r="AA343" s="787">
        <v>0.17</v>
      </c>
      <c r="AB343" s="77">
        <v>63030</v>
      </c>
      <c r="AC343" s="787">
        <v>0.05</v>
      </c>
      <c r="AD343" s="77">
        <v>0</v>
      </c>
      <c r="AE343" s="787">
        <v>0</v>
      </c>
      <c r="AF343" t="s">
        <v>185</v>
      </c>
      <c r="AG343" s="442"/>
      <c r="AH343" s="442"/>
      <c r="AI343" s="52" t="s">
        <v>149</v>
      </c>
      <c r="AJ343" s="64"/>
      <c r="AL343" s="52"/>
      <c r="AM343" s="52"/>
      <c r="AP343" s="1">
        <f>VLOOKUP(A343,'CH1 graphs'!$G$1:$H$49,2,FALSE)</f>
        <v>1</v>
      </c>
    </row>
    <row r="344" spans="1:48">
      <c r="A344" s="52" t="s">
        <v>41</v>
      </c>
      <c r="B344" s="52" t="s">
        <v>102</v>
      </c>
      <c r="C344" s="52">
        <v>2021</v>
      </c>
      <c r="D344" s="52">
        <v>2020</v>
      </c>
      <c r="E344" s="442" t="s">
        <v>142</v>
      </c>
      <c r="F344" s="52" t="s">
        <v>142</v>
      </c>
      <c r="G344" s="442" t="s">
        <v>168</v>
      </c>
      <c r="H344" s="52" t="s">
        <v>174</v>
      </c>
      <c r="I344" s="442" t="s">
        <v>231</v>
      </c>
      <c r="J344" s="940" t="s">
        <v>145</v>
      </c>
      <c r="K344" s="940"/>
      <c r="L344" s="52"/>
      <c r="M344" s="52"/>
      <c r="N344" s="158">
        <v>44136</v>
      </c>
      <c r="O344" s="442" t="s">
        <v>150</v>
      </c>
      <c r="P344" s="73">
        <v>6825935</v>
      </c>
      <c r="Q344" s="59">
        <v>6779443</v>
      </c>
      <c r="R344" s="61">
        <v>0.99318891844120993</v>
      </c>
      <c r="S344" s="442" t="s">
        <v>354</v>
      </c>
      <c r="T344" s="73">
        <v>684118</v>
      </c>
      <c r="U344" s="939">
        <v>0.1</v>
      </c>
      <c r="V344" s="73">
        <v>3852078</v>
      </c>
      <c r="W344" s="64">
        <v>0.5681997768843251</v>
      </c>
      <c r="X344" s="73">
        <v>2243247</v>
      </c>
      <c r="Y344" s="64">
        <v>0.33</v>
      </c>
      <c r="Z344" s="77">
        <v>589234</v>
      </c>
      <c r="AA344" s="787">
        <v>0.09</v>
      </c>
      <c r="AB344" s="77">
        <v>94884</v>
      </c>
      <c r="AC344" s="787">
        <v>0.01</v>
      </c>
      <c r="AD344" s="77">
        <v>0</v>
      </c>
      <c r="AE344" s="787">
        <v>0</v>
      </c>
      <c r="AF344" t="s">
        <v>185</v>
      </c>
      <c r="AG344" s="442"/>
      <c r="AH344" s="442"/>
      <c r="AI344" s="52" t="s">
        <v>149</v>
      </c>
      <c r="AJ344" s="52"/>
      <c r="AL344" s="52"/>
      <c r="AM344" s="52"/>
      <c r="AP344" s="1">
        <f>VLOOKUP(A344,'CH1 graphs'!$G$1:$H$49,2,FALSE)</f>
        <v>1</v>
      </c>
    </row>
    <row r="345" spans="1:48">
      <c r="A345" s="52" t="s">
        <v>41</v>
      </c>
      <c r="B345" s="52" t="s">
        <v>102</v>
      </c>
      <c r="C345" s="52">
        <v>2022</v>
      </c>
      <c r="D345" s="52">
        <v>2021</v>
      </c>
      <c r="E345" s="442" t="s">
        <v>142</v>
      </c>
      <c r="F345" s="52" t="s">
        <v>142</v>
      </c>
      <c r="G345" s="442" t="s">
        <v>142</v>
      </c>
      <c r="H345" s="52" t="s">
        <v>174</v>
      </c>
      <c r="I345" s="442" t="s">
        <v>355</v>
      </c>
      <c r="J345" s="940" t="s">
        <v>145</v>
      </c>
      <c r="K345" s="940"/>
      <c r="L345" s="52"/>
      <c r="M345" s="52"/>
      <c r="N345" s="158">
        <v>44136</v>
      </c>
      <c r="O345" s="442" t="s">
        <v>150</v>
      </c>
      <c r="P345" s="73">
        <v>6825935</v>
      </c>
      <c r="Q345" s="60">
        <v>6779443</v>
      </c>
      <c r="R345" s="61">
        <v>0.99318891844120993</v>
      </c>
      <c r="S345" s="442" t="s">
        <v>269</v>
      </c>
      <c r="T345" s="73">
        <v>985064</v>
      </c>
      <c r="U345" s="939">
        <v>0.15</v>
      </c>
      <c r="V345" s="73">
        <v>3355640</v>
      </c>
      <c r="W345" s="64">
        <v>0.49497281708836555</v>
      </c>
      <c r="X345" s="73">
        <v>2438739</v>
      </c>
      <c r="Y345" s="64">
        <v>0.36</v>
      </c>
      <c r="Z345" s="77">
        <v>863856</v>
      </c>
      <c r="AA345" s="787">
        <v>0.13</v>
      </c>
      <c r="AB345" s="77">
        <v>121208</v>
      </c>
      <c r="AC345" s="787">
        <v>0.02</v>
      </c>
      <c r="AD345" s="77">
        <v>0</v>
      </c>
      <c r="AE345" s="787">
        <v>0</v>
      </c>
      <c r="AF345" t="s">
        <v>161</v>
      </c>
      <c r="AG345" s="442"/>
      <c r="AH345" s="442"/>
      <c r="AI345" s="52" t="s">
        <v>149</v>
      </c>
      <c r="AJ345" s="52"/>
      <c r="AL345" s="52"/>
      <c r="AM345" s="52"/>
      <c r="AP345" s="1">
        <f>VLOOKUP(A345,'CH1 graphs'!$G$1:$H$49,2,FALSE)</f>
        <v>1</v>
      </c>
      <c r="AT345" s="42"/>
    </row>
    <row r="346" spans="1:48" s="961" customFormat="1">
      <c r="A346" s="955" t="s">
        <v>41</v>
      </c>
      <c r="B346" s="955" t="s">
        <v>102</v>
      </c>
      <c r="C346" s="955">
        <v>2023</v>
      </c>
      <c r="D346" s="955">
        <v>2022</v>
      </c>
      <c r="E346" s="964" t="s">
        <v>142</v>
      </c>
      <c r="F346" s="955" t="s">
        <v>142</v>
      </c>
      <c r="G346" s="964" t="s">
        <v>168</v>
      </c>
      <c r="H346" s="955" t="s">
        <v>174</v>
      </c>
      <c r="I346" s="964" t="s">
        <v>356</v>
      </c>
      <c r="J346" s="965" t="s">
        <v>145</v>
      </c>
      <c r="K346" s="965"/>
      <c r="L346" s="976"/>
      <c r="M346" s="1022" t="s">
        <v>357</v>
      </c>
      <c r="N346" s="967">
        <v>44409</v>
      </c>
      <c r="O346" s="964" t="s">
        <v>150</v>
      </c>
      <c r="P346" s="976">
        <v>6325827</v>
      </c>
      <c r="Q346" s="976">
        <v>6325827</v>
      </c>
      <c r="R346" s="977">
        <v>1</v>
      </c>
      <c r="S346" s="964" t="s">
        <v>358</v>
      </c>
      <c r="T346" s="976">
        <v>906823</v>
      </c>
      <c r="U346" s="978">
        <v>0.14000000000000001</v>
      </c>
      <c r="V346" s="976">
        <v>2132030</v>
      </c>
      <c r="W346" s="980">
        <v>0.34</v>
      </c>
      <c r="X346" s="976">
        <v>3286974</v>
      </c>
      <c r="Y346" s="980">
        <v>0.52</v>
      </c>
      <c r="Z346" s="1026">
        <v>845944</v>
      </c>
      <c r="AA346" s="1027">
        <v>0.13</v>
      </c>
      <c r="AB346" s="1026">
        <v>60879</v>
      </c>
      <c r="AC346" s="1027">
        <v>0.01</v>
      </c>
      <c r="AD346" s="1026">
        <v>0</v>
      </c>
      <c r="AE346" s="1027">
        <v>0</v>
      </c>
      <c r="AF346" s="961" t="s">
        <v>161</v>
      </c>
      <c r="AG346" s="955"/>
      <c r="AH346" s="955"/>
      <c r="AI346" s="955" t="s">
        <v>149</v>
      </c>
      <c r="AL346" s="955"/>
      <c r="AM346" s="955"/>
      <c r="AO346" s="963"/>
      <c r="AP346" s="963">
        <f>VLOOKUP(A346,'CH1 graphs'!$G$1:$H$49,2,FALSE)</f>
        <v>1</v>
      </c>
      <c r="AQ346" s="963"/>
      <c r="AR346" s="963"/>
      <c r="AS346" s="972">
        <f>T346-T345</f>
        <v>-78241</v>
      </c>
      <c r="AT346" s="973">
        <f>(T346-T345)/T345</f>
        <v>-7.9427326549340954E-2</v>
      </c>
      <c r="AU346" s="961">
        <f>AB346-AB345</f>
        <v>-60329</v>
      </c>
      <c r="AV346" s="963">
        <f>AU346/AB345</f>
        <v>-0.49773117285987722</v>
      </c>
    </row>
    <row r="347" spans="1:48" s="961" customFormat="1">
      <c r="A347" s="955" t="s">
        <v>41</v>
      </c>
      <c r="B347" s="955" t="s">
        <v>102</v>
      </c>
      <c r="C347" s="961" t="s">
        <v>702</v>
      </c>
      <c r="D347" s="955">
        <v>2022</v>
      </c>
      <c r="E347" s="964" t="s">
        <v>142</v>
      </c>
      <c r="F347" s="1012" t="s">
        <v>168</v>
      </c>
      <c r="G347" s="961" t="s">
        <v>61</v>
      </c>
      <c r="H347" s="955" t="s">
        <v>170</v>
      </c>
      <c r="I347" s="964" t="s">
        <v>347</v>
      </c>
      <c r="J347" s="1030" t="s">
        <v>61</v>
      </c>
      <c r="K347" s="992" t="s">
        <v>707</v>
      </c>
      <c r="L347" s="955" t="s">
        <v>708</v>
      </c>
      <c r="M347" s="961" t="s">
        <v>61</v>
      </c>
      <c r="N347" s="961" t="s">
        <v>61</v>
      </c>
      <c r="O347" s="964" t="s">
        <v>150</v>
      </c>
      <c r="P347" s="961" t="s">
        <v>61</v>
      </c>
      <c r="Q347" s="961" t="s">
        <v>61</v>
      </c>
      <c r="R347" s="961" t="s">
        <v>61</v>
      </c>
      <c r="S347" s="961" t="s">
        <v>61</v>
      </c>
      <c r="T347" s="961" t="s">
        <v>61</v>
      </c>
      <c r="U347" s="1124" t="s">
        <v>61</v>
      </c>
      <c r="V347" s="961" t="s">
        <v>61</v>
      </c>
      <c r="W347" s="961" t="s">
        <v>61</v>
      </c>
      <c r="X347" s="961" t="s">
        <v>61</v>
      </c>
      <c r="Y347" s="961" t="s">
        <v>61</v>
      </c>
      <c r="Z347" s="961" t="s">
        <v>61</v>
      </c>
      <c r="AA347" s="961" t="s">
        <v>61</v>
      </c>
      <c r="AB347" s="961" t="s">
        <v>61</v>
      </c>
      <c r="AC347" s="961" t="s">
        <v>61</v>
      </c>
      <c r="AD347" s="961" t="s">
        <v>61</v>
      </c>
      <c r="AE347" s="961" t="s">
        <v>61</v>
      </c>
      <c r="AF347" s="961" t="s">
        <v>61</v>
      </c>
      <c r="AJ347" s="961" t="s">
        <v>61</v>
      </c>
      <c r="AL347" s="955"/>
      <c r="AM347" s="955"/>
      <c r="AO347" s="963"/>
      <c r="AP347" s="963"/>
      <c r="AQ347" s="963"/>
      <c r="AR347" s="963"/>
      <c r="AS347" s="972"/>
      <c r="AT347" s="973"/>
      <c r="AV347" s="963"/>
    </row>
    <row r="348" spans="1:48" s="958" customFormat="1">
      <c r="A348" s="957" t="s">
        <v>41</v>
      </c>
      <c r="B348" s="957" t="s">
        <v>102</v>
      </c>
      <c r="C348" s="957">
        <v>2023</v>
      </c>
      <c r="D348" s="957">
        <v>2023</v>
      </c>
      <c r="E348" s="991" t="s">
        <v>142</v>
      </c>
      <c r="F348" s="1029" t="s">
        <v>168</v>
      </c>
      <c r="G348" s="991" t="s">
        <v>61</v>
      </c>
      <c r="H348" s="957" t="s">
        <v>174</v>
      </c>
      <c r="I348" s="991" t="s">
        <v>356</v>
      </c>
      <c r="J348" s="998" t="s">
        <v>61</v>
      </c>
      <c r="K348" s="998"/>
      <c r="L348" s="1125" t="s">
        <v>348</v>
      </c>
      <c r="M348" s="1125" t="s">
        <v>61</v>
      </c>
      <c r="N348" s="1125" t="s">
        <v>61</v>
      </c>
      <c r="O348" s="991" t="s">
        <v>165</v>
      </c>
      <c r="P348" s="1029" t="s">
        <v>61</v>
      </c>
      <c r="Q348" s="1029" t="s">
        <v>61</v>
      </c>
      <c r="R348" s="1029" t="s">
        <v>61</v>
      </c>
      <c r="S348" s="1126" t="s">
        <v>61</v>
      </c>
      <c r="T348" s="1029" t="s">
        <v>61</v>
      </c>
      <c r="U348" s="1127" t="s">
        <v>61</v>
      </c>
      <c r="V348" s="1125" t="s">
        <v>61</v>
      </c>
      <c r="W348" s="1125" t="s">
        <v>61</v>
      </c>
      <c r="X348" s="1125" t="s">
        <v>61</v>
      </c>
      <c r="Y348" s="1029" t="s">
        <v>61</v>
      </c>
      <c r="Z348" s="1128" t="s">
        <v>61</v>
      </c>
      <c r="AA348" s="1129" t="s">
        <v>61</v>
      </c>
      <c r="AB348" s="1128" t="s">
        <v>61</v>
      </c>
      <c r="AC348" s="1129" t="s">
        <v>61</v>
      </c>
      <c r="AD348" s="1128" t="s">
        <v>61</v>
      </c>
      <c r="AE348" s="1129" t="s">
        <v>61</v>
      </c>
      <c r="AF348" s="958" t="s">
        <v>61</v>
      </c>
      <c r="AG348" s="1125"/>
      <c r="AH348" s="1125"/>
      <c r="AI348" s="957" t="s">
        <v>61</v>
      </c>
      <c r="AJ348" s="1029" t="s">
        <v>61</v>
      </c>
      <c r="AL348" s="957"/>
      <c r="AM348" s="957"/>
      <c r="AO348" s="981"/>
      <c r="AP348" s="981">
        <f>VLOOKUP(A348,'CH1 graphs'!$G$1:$H$49,2,FALSE)</f>
        <v>1</v>
      </c>
      <c r="AQ348" s="981"/>
      <c r="AR348" s="981"/>
      <c r="AT348" s="981"/>
      <c r="AV348" s="981"/>
    </row>
    <row r="349" spans="1:48">
      <c r="A349" t="s">
        <v>359</v>
      </c>
      <c r="B349" t="s">
        <v>180</v>
      </c>
      <c r="C349">
        <v>2017</v>
      </c>
      <c r="D349">
        <v>2016</v>
      </c>
      <c r="E349" s="442" t="s">
        <v>168</v>
      </c>
      <c r="F349" s="52" t="s">
        <v>61</v>
      </c>
      <c r="G349" s="442" t="s">
        <v>61</v>
      </c>
      <c r="H349" s="52" t="s">
        <v>61</v>
      </c>
      <c r="I349" s="442" t="s">
        <v>169</v>
      </c>
      <c r="J349" s="940" t="s">
        <v>61</v>
      </c>
      <c r="K349" s="940"/>
      <c r="L349" s="52" t="s">
        <v>61</v>
      </c>
      <c r="M349" s="52" t="s">
        <v>61</v>
      </c>
      <c r="N349" s="52" t="s">
        <v>61</v>
      </c>
      <c r="O349" s="442" t="s">
        <v>150</v>
      </c>
      <c r="P349" s="451" t="s">
        <v>61</v>
      </c>
      <c r="Q349" s="52" t="s">
        <v>61</v>
      </c>
      <c r="R349" s="103" t="s">
        <v>61</v>
      </c>
      <c r="S349" s="442" t="s">
        <v>61</v>
      </c>
      <c r="T349" s="451" t="s">
        <v>61</v>
      </c>
      <c r="U349" s="941" t="s">
        <v>61</v>
      </c>
      <c r="V349" s="52" t="s">
        <v>61</v>
      </c>
      <c r="W349" s="52" t="s">
        <v>61</v>
      </c>
      <c r="X349" s="52" t="s">
        <v>61</v>
      </c>
      <c r="Y349" s="52" t="s">
        <v>61</v>
      </c>
      <c r="Z349" s="77" t="s">
        <v>61</v>
      </c>
      <c r="AA349" s="787" t="s">
        <v>61</v>
      </c>
      <c r="AB349" s="77" t="s">
        <v>61</v>
      </c>
      <c r="AC349" s="787" t="s">
        <v>61</v>
      </c>
      <c r="AD349" s="77" t="s">
        <v>61</v>
      </c>
      <c r="AE349" s="787" t="s">
        <v>61</v>
      </c>
      <c r="AF349" t="s">
        <v>61</v>
      </c>
      <c r="AG349" s="52"/>
      <c r="AH349" s="52"/>
      <c r="AI349" s="52" t="s">
        <v>61</v>
      </c>
      <c r="AJ349" s="52" t="s">
        <v>61</v>
      </c>
      <c r="AL349"/>
      <c r="AM349"/>
    </row>
    <row r="350" spans="1:48">
      <c r="A350" t="s">
        <v>359</v>
      </c>
      <c r="B350" t="s">
        <v>180</v>
      </c>
      <c r="C350">
        <v>2018</v>
      </c>
      <c r="D350">
        <v>2017</v>
      </c>
      <c r="E350" s="442" t="s">
        <v>168</v>
      </c>
      <c r="F350" s="52" t="s">
        <v>61</v>
      </c>
      <c r="G350" s="442" t="s">
        <v>61</v>
      </c>
      <c r="H350" s="52" t="s">
        <v>61</v>
      </c>
      <c r="I350" s="442" t="s">
        <v>169</v>
      </c>
      <c r="J350" s="940" t="s">
        <v>61</v>
      </c>
      <c r="K350" s="940"/>
      <c r="L350" s="52" t="s">
        <v>61</v>
      </c>
      <c r="M350" s="52" t="s">
        <v>61</v>
      </c>
      <c r="N350" s="52" t="s">
        <v>61</v>
      </c>
      <c r="O350" s="442" t="s">
        <v>150</v>
      </c>
      <c r="P350" s="451" t="s">
        <v>61</v>
      </c>
      <c r="Q350" s="52" t="s">
        <v>61</v>
      </c>
      <c r="R350" s="103" t="s">
        <v>61</v>
      </c>
      <c r="S350" s="442" t="s">
        <v>61</v>
      </c>
      <c r="T350" s="451" t="s">
        <v>61</v>
      </c>
      <c r="U350" s="941" t="s">
        <v>61</v>
      </c>
      <c r="V350" s="52" t="s">
        <v>61</v>
      </c>
      <c r="W350" s="52" t="s">
        <v>61</v>
      </c>
      <c r="X350" s="52" t="s">
        <v>61</v>
      </c>
      <c r="Y350" s="52" t="s">
        <v>61</v>
      </c>
      <c r="Z350" s="77" t="s">
        <v>61</v>
      </c>
      <c r="AA350" s="787" t="s">
        <v>61</v>
      </c>
      <c r="AB350" s="77" t="s">
        <v>61</v>
      </c>
      <c r="AC350" s="787" t="s">
        <v>61</v>
      </c>
      <c r="AD350" s="77" t="s">
        <v>61</v>
      </c>
      <c r="AE350" s="787" t="s">
        <v>61</v>
      </c>
      <c r="AF350" t="s">
        <v>61</v>
      </c>
      <c r="AG350" s="52"/>
      <c r="AH350" s="52"/>
      <c r="AI350" s="52" t="s">
        <v>61</v>
      </c>
      <c r="AJ350" s="52" t="s">
        <v>61</v>
      </c>
      <c r="AL350"/>
      <c r="AM350"/>
    </row>
    <row r="351" spans="1:48">
      <c r="A351" t="s">
        <v>359</v>
      </c>
      <c r="B351" t="s">
        <v>180</v>
      </c>
      <c r="C351">
        <v>2019</v>
      </c>
      <c r="D351">
        <v>2018</v>
      </c>
      <c r="E351" s="442" t="s">
        <v>168</v>
      </c>
      <c r="F351" s="52" t="s">
        <v>61</v>
      </c>
      <c r="G351" s="442" t="s">
        <v>61</v>
      </c>
      <c r="H351" s="52" t="s">
        <v>61</v>
      </c>
      <c r="I351" s="442" t="s">
        <v>169</v>
      </c>
      <c r="J351" s="940" t="s">
        <v>61</v>
      </c>
      <c r="K351" s="940"/>
      <c r="L351" s="52" t="s">
        <v>61</v>
      </c>
      <c r="M351" s="52" t="s">
        <v>61</v>
      </c>
      <c r="N351" s="52" t="s">
        <v>61</v>
      </c>
      <c r="O351" s="442" t="s">
        <v>150</v>
      </c>
      <c r="P351" s="451" t="s">
        <v>61</v>
      </c>
      <c r="Q351" s="52" t="s">
        <v>61</v>
      </c>
      <c r="R351" s="103" t="s">
        <v>61</v>
      </c>
      <c r="S351" s="442" t="s">
        <v>61</v>
      </c>
      <c r="T351" s="451" t="s">
        <v>61</v>
      </c>
      <c r="U351" s="941" t="s">
        <v>61</v>
      </c>
      <c r="V351" s="52" t="s">
        <v>61</v>
      </c>
      <c r="W351" s="52" t="s">
        <v>61</v>
      </c>
      <c r="X351" s="52" t="s">
        <v>61</v>
      </c>
      <c r="Y351" s="52" t="s">
        <v>61</v>
      </c>
      <c r="Z351" s="77" t="s">
        <v>61</v>
      </c>
      <c r="AA351" s="787" t="s">
        <v>61</v>
      </c>
      <c r="AB351" s="77" t="s">
        <v>61</v>
      </c>
      <c r="AC351" s="787" t="s">
        <v>61</v>
      </c>
      <c r="AD351" s="77" t="s">
        <v>61</v>
      </c>
      <c r="AE351" s="787" t="s">
        <v>61</v>
      </c>
      <c r="AF351" t="s">
        <v>61</v>
      </c>
      <c r="AG351" s="52"/>
      <c r="AH351" s="52"/>
      <c r="AI351" s="52" t="s">
        <v>61</v>
      </c>
      <c r="AJ351" s="52" t="s">
        <v>61</v>
      </c>
      <c r="AL351"/>
      <c r="AM351"/>
    </row>
    <row r="352" spans="1:48">
      <c r="A352" t="s">
        <v>359</v>
      </c>
      <c r="B352" t="s">
        <v>180</v>
      </c>
      <c r="C352">
        <v>2020</v>
      </c>
      <c r="D352">
        <v>2019</v>
      </c>
      <c r="E352" s="442" t="s">
        <v>168</v>
      </c>
      <c r="F352" s="52" t="s">
        <v>61</v>
      </c>
      <c r="G352" s="442" t="s">
        <v>61</v>
      </c>
      <c r="H352" s="52" t="s">
        <v>61</v>
      </c>
      <c r="I352" s="442" t="s">
        <v>169</v>
      </c>
      <c r="J352" s="940" t="s">
        <v>61</v>
      </c>
      <c r="K352" s="940"/>
      <c r="L352" s="52" t="s">
        <v>61</v>
      </c>
      <c r="M352" s="52" t="s">
        <v>61</v>
      </c>
      <c r="N352" s="52" t="s">
        <v>61</v>
      </c>
      <c r="O352" s="442" t="s">
        <v>150</v>
      </c>
      <c r="P352" s="451" t="s">
        <v>61</v>
      </c>
      <c r="Q352" s="52" t="s">
        <v>61</v>
      </c>
      <c r="R352" s="103" t="s">
        <v>61</v>
      </c>
      <c r="S352" s="442" t="s">
        <v>61</v>
      </c>
      <c r="T352" s="451" t="s">
        <v>61</v>
      </c>
      <c r="U352" s="941" t="s">
        <v>61</v>
      </c>
      <c r="V352" s="52" t="s">
        <v>61</v>
      </c>
      <c r="W352" s="52" t="s">
        <v>61</v>
      </c>
      <c r="X352" s="52" t="s">
        <v>61</v>
      </c>
      <c r="Y352" s="52" t="s">
        <v>61</v>
      </c>
      <c r="Z352" s="77" t="s">
        <v>61</v>
      </c>
      <c r="AA352" s="787" t="s">
        <v>61</v>
      </c>
      <c r="AB352" s="77" t="s">
        <v>61</v>
      </c>
      <c r="AC352" s="787" t="s">
        <v>61</v>
      </c>
      <c r="AD352" s="77" t="s">
        <v>61</v>
      </c>
      <c r="AE352" s="787" t="s">
        <v>61</v>
      </c>
      <c r="AF352" t="s">
        <v>61</v>
      </c>
      <c r="AG352" s="52"/>
      <c r="AH352" s="52"/>
      <c r="AI352" s="52" t="s">
        <v>61</v>
      </c>
      <c r="AJ352" s="52" t="s">
        <v>61</v>
      </c>
      <c r="AL352"/>
      <c r="AM352"/>
    </row>
    <row r="353" spans="1:48">
      <c r="A353" t="s">
        <v>359</v>
      </c>
      <c r="B353" t="s">
        <v>180</v>
      </c>
      <c r="C353">
        <v>2021</v>
      </c>
      <c r="D353">
        <v>2020</v>
      </c>
      <c r="E353" s="442" t="s">
        <v>168</v>
      </c>
      <c r="F353" s="52" t="s">
        <v>61</v>
      </c>
      <c r="G353" s="442" t="s">
        <v>61</v>
      </c>
      <c r="H353" s="52" t="s">
        <v>61</v>
      </c>
      <c r="I353" s="442" t="s">
        <v>169</v>
      </c>
      <c r="J353" s="940" t="s">
        <v>61</v>
      </c>
      <c r="K353" s="940"/>
      <c r="L353" s="52" t="s">
        <v>61</v>
      </c>
      <c r="M353" s="52" t="s">
        <v>61</v>
      </c>
      <c r="N353" s="52" t="s">
        <v>61</v>
      </c>
      <c r="O353" s="442" t="s">
        <v>150</v>
      </c>
      <c r="P353" s="451" t="s">
        <v>61</v>
      </c>
      <c r="Q353" s="52" t="s">
        <v>61</v>
      </c>
      <c r="R353" s="103" t="s">
        <v>61</v>
      </c>
      <c r="S353" s="442" t="s">
        <v>61</v>
      </c>
      <c r="T353" s="451" t="s">
        <v>61</v>
      </c>
      <c r="U353" s="941" t="s">
        <v>61</v>
      </c>
      <c r="V353" s="52" t="s">
        <v>61</v>
      </c>
      <c r="W353" s="52" t="s">
        <v>61</v>
      </c>
      <c r="X353" s="52" t="s">
        <v>61</v>
      </c>
      <c r="Y353" s="52" t="s">
        <v>61</v>
      </c>
      <c r="Z353" s="77" t="s">
        <v>61</v>
      </c>
      <c r="AA353" s="787" t="s">
        <v>61</v>
      </c>
      <c r="AB353" s="77" t="s">
        <v>61</v>
      </c>
      <c r="AC353" s="787" t="s">
        <v>61</v>
      </c>
      <c r="AD353" s="77" t="s">
        <v>61</v>
      </c>
      <c r="AE353" s="787" t="s">
        <v>61</v>
      </c>
      <c r="AF353" t="s">
        <v>61</v>
      </c>
      <c r="AG353" s="52"/>
      <c r="AH353" s="52"/>
      <c r="AI353" s="52" t="s">
        <v>61</v>
      </c>
      <c r="AJ353" s="52" t="s">
        <v>61</v>
      </c>
      <c r="AL353"/>
      <c r="AM353"/>
    </row>
    <row r="354" spans="1:48">
      <c r="A354" t="s">
        <v>359</v>
      </c>
      <c r="B354" t="s">
        <v>180</v>
      </c>
      <c r="C354">
        <v>2022</v>
      </c>
      <c r="D354">
        <v>2021</v>
      </c>
      <c r="E354" s="442" t="s">
        <v>168</v>
      </c>
      <c r="F354" s="52" t="s">
        <v>61</v>
      </c>
      <c r="G354" s="442" t="s">
        <v>61</v>
      </c>
      <c r="H354" s="52" t="s">
        <v>61</v>
      </c>
      <c r="I354" s="442" t="s">
        <v>169</v>
      </c>
      <c r="J354" s="940" t="s">
        <v>61</v>
      </c>
      <c r="K354" s="940"/>
      <c r="L354" s="52" t="s">
        <v>61</v>
      </c>
      <c r="M354" s="52" t="s">
        <v>61</v>
      </c>
      <c r="N354" s="52" t="s">
        <v>61</v>
      </c>
      <c r="O354" s="442" t="s">
        <v>150</v>
      </c>
      <c r="P354" s="451" t="s">
        <v>61</v>
      </c>
      <c r="Q354" s="52" t="s">
        <v>61</v>
      </c>
      <c r="R354" s="103" t="s">
        <v>61</v>
      </c>
      <c r="S354" s="442" t="s">
        <v>61</v>
      </c>
      <c r="T354" s="451" t="s">
        <v>61</v>
      </c>
      <c r="U354" s="941" t="s">
        <v>61</v>
      </c>
      <c r="V354" s="52" t="s">
        <v>61</v>
      </c>
      <c r="W354" s="52" t="s">
        <v>61</v>
      </c>
      <c r="X354" s="52" t="s">
        <v>61</v>
      </c>
      <c r="Y354" s="52" t="s">
        <v>61</v>
      </c>
      <c r="Z354" s="77" t="s">
        <v>61</v>
      </c>
      <c r="AA354" s="787" t="s">
        <v>61</v>
      </c>
      <c r="AB354" s="77" t="s">
        <v>61</v>
      </c>
      <c r="AC354" s="787" t="s">
        <v>61</v>
      </c>
      <c r="AD354" s="77" t="s">
        <v>61</v>
      </c>
      <c r="AE354" s="787" t="s">
        <v>61</v>
      </c>
      <c r="AF354" t="s">
        <v>61</v>
      </c>
      <c r="AG354" s="52"/>
      <c r="AH354" s="52"/>
      <c r="AI354" s="52" t="s">
        <v>61</v>
      </c>
      <c r="AJ354" s="52" t="s">
        <v>61</v>
      </c>
      <c r="AL354"/>
      <c r="AM354"/>
    </row>
    <row r="355" spans="1:48" s="958" customFormat="1">
      <c r="A355" s="958" t="s">
        <v>359</v>
      </c>
      <c r="B355" s="958" t="s">
        <v>180</v>
      </c>
      <c r="C355" s="958">
        <v>2023</v>
      </c>
      <c r="D355" s="958">
        <v>2022</v>
      </c>
      <c r="E355" s="991" t="s">
        <v>168</v>
      </c>
      <c r="F355" s="957" t="s">
        <v>61</v>
      </c>
      <c r="G355" s="991" t="s">
        <v>61</v>
      </c>
      <c r="H355" s="957" t="s">
        <v>61</v>
      </c>
      <c r="I355" s="991" t="s">
        <v>169</v>
      </c>
      <c r="J355" s="998" t="s">
        <v>61</v>
      </c>
      <c r="K355" s="998"/>
      <c r="L355" s="957" t="s">
        <v>61</v>
      </c>
      <c r="M355" s="957" t="s">
        <v>61</v>
      </c>
      <c r="N355" s="957" t="s">
        <v>61</v>
      </c>
      <c r="O355" s="991" t="s">
        <v>150</v>
      </c>
      <c r="P355" s="999" t="s">
        <v>61</v>
      </c>
      <c r="Q355" s="957" t="s">
        <v>61</v>
      </c>
      <c r="R355" s="1000" t="s">
        <v>61</v>
      </c>
      <c r="S355" s="991" t="s">
        <v>61</v>
      </c>
      <c r="T355" s="999" t="s">
        <v>61</v>
      </c>
      <c r="U355" s="1001" t="s">
        <v>61</v>
      </c>
      <c r="V355" s="957" t="s">
        <v>61</v>
      </c>
      <c r="W355" s="957" t="s">
        <v>61</v>
      </c>
      <c r="X355" s="957" t="s">
        <v>61</v>
      </c>
      <c r="Y355" s="957" t="s">
        <v>61</v>
      </c>
      <c r="Z355" s="1020" t="s">
        <v>61</v>
      </c>
      <c r="AA355" s="1021" t="s">
        <v>61</v>
      </c>
      <c r="AB355" s="1020" t="s">
        <v>61</v>
      </c>
      <c r="AC355" s="1021" t="s">
        <v>61</v>
      </c>
      <c r="AD355" s="1020" t="s">
        <v>61</v>
      </c>
      <c r="AE355" s="1021" t="s">
        <v>61</v>
      </c>
      <c r="AF355" s="958" t="s">
        <v>61</v>
      </c>
      <c r="AG355" s="957"/>
      <c r="AH355" s="957"/>
      <c r="AI355" s="957" t="s">
        <v>61</v>
      </c>
      <c r="AJ355" s="957" t="s">
        <v>61</v>
      </c>
      <c r="AL355" s="957"/>
      <c r="AM355" s="957"/>
      <c r="AO355" s="981"/>
      <c r="AP355" s="981"/>
      <c r="AQ355" s="981"/>
      <c r="AR355" s="981"/>
      <c r="AT355" s="981"/>
      <c r="AV355" s="981"/>
    </row>
    <row r="356" spans="1:48">
      <c r="A356" s="52" t="s">
        <v>360</v>
      </c>
      <c r="B356" s="52" t="s">
        <v>243</v>
      </c>
      <c r="C356" s="902">
        <v>2017</v>
      </c>
      <c r="D356" s="52">
        <v>2016</v>
      </c>
      <c r="E356" s="442" t="s">
        <v>142</v>
      </c>
      <c r="F356" s="81" t="s">
        <v>168</v>
      </c>
      <c r="G356" s="442" t="s">
        <v>61</v>
      </c>
      <c r="H356" s="52" t="s">
        <v>143</v>
      </c>
      <c r="I356" s="442" t="s">
        <v>144</v>
      </c>
      <c r="J356" s="940" t="s">
        <v>61</v>
      </c>
      <c r="K356" s="940"/>
      <c r="L356" s="81" t="s">
        <v>348</v>
      </c>
      <c r="M356" s="81" t="s">
        <v>61</v>
      </c>
      <c r="N356" s="81" t="s">
        <v>61</v>
      </c>
      <c r="O356" s="442" t="s">
        <v>150</v>
      </c>
      <c r="P356" s="81" t="s">
        <v>61</v>
      </c>
      <c r="Q356" s="81" t="s">
        <v>61</v>
      </c>
      <c r="R356" s="81" t="s">
        <v>61</v>
      </c>
      <c r="S356" s="905" t="s">
        <v>61</v>
      </c>
      <c r="T356" s="81" t="s">
        <v>61</v>
      </c>
      <c r="U356" s="942" t="s">
        <v>61</v>
      </c>
      <c r="V356" s="235" t="s">
        <v>61</v>
      </c>
      <c r="W356" s="235" t="s">
        <v>61</v>
      </c>
      <c r="X356" s="235" t="s">
        <v>61</v>
      </c>
      <c r="Y356" s="81" t="s">
        <v>61</v>
      </c>
      <c r="Z356" s="799" t="s">
        <v>61</v>
      </c>
      <c r="AA356" s="916" t="s">
        <v>61</v>
      </c>
      <c r="AB356" s="799" t="s">
        <v>61</v>
      </c>
      <c r="AC356" s="916" t="s">
        <v>61</v>
      </c>
      <c r="AD356" s="799" t="s">
        <v>61</v>
      </c>
      <c r="AE356" s="916" t="s">
        <v>61</v>
      </c>
      <c r="AF356" t="s">
        <v>61</v>
      </c>
      <c r="AG356" s="81"/>
      <c r="AH356" s="81"/>
      <c r="AI356" s="52" t="s">
        <v>61</v>
      </c>
      <c r="AJ356" s="81" t="s">
        <v>61</v>
      </c>
      <c r="AL356" s="52"/>
      <c r="AM356" s="52"/>
    </row>
    <row r="357" spans="1:48">
      <c r="A357" s="52" t="s">
        <v>360</v>
      </c>
      <c r="B357" s="52" t="s">
        <v>243</v>
      </c>
      <c r="C357" s="52">
        <v>2018</v>
      </c>
      <c r="D357" s="52">
        <v>2017</v>
      </c>
      <c r="E357" s="442" t="s">
        <v>142</v>
      </c>
      <c r="F357" s="104" t="s">
        <v>168</v>
      </c>
      <c r="G357" s="442" t="s">
        <v>61</v>
      </c>
      <c r="H357" s="52" t="s">
        <v>143</v>
      </c>
      <c r="I357" s="442" t="s">
        <v>144</v>
      </c>
      <c r="J357" s="940" t="s">
        <v>61</v>
      </c>
      <c r="K357" s="940"/>
      <c r="L357" s="81" t="s">
        <v>348</v>
      </c>
      <c r="M357" s="81" t="s">
        <v>61</v>
      </c>
      <c r="N357" s="81" t="s">
        <v>61</v>
      </c>
      <c r="O357" s="442" t="s">
        <v>150</v>
      </c>
      <c r="P357" s="81" t="s">
        <v>61</v>
      </c>
      <c r="Q357" s="81" t="s">
        <v>61</v>
      </c>
      <c r="R357" s="81" t="s">
        <v>61</v>
      </c>
      <c r="S357" s="905" t="s">
        <v>61</v>
      </c>
      <c r="T357" s="81" t="s">
        <v>61</v>
      </c>
      <c r="U357" s="942" t="s">
        <v>61</v>
      </c>
      <c r="V357" s="235" t="s">
        <v>61</v>
      </c>
      <c r="W357" s="235" t="s">
        <v>61</v>
      </c>
      <c r="X357" s="235" t="s">
        <v>61</v>
      </c>
      <c r="Y357" s="81" t="s">
        <v>61</v>
      </c>
      <c r="Z357" s="799" t="s">
        <v>61</v>
      </c>
      <c r="AA357" s="916" t="s">
        <v>61</v>
      </c>
      <c r="AB357" s="799" t="s">
        <v>61</v>
      </c>
      <c r="AC357" s="916" t="s">
        <v>61</v>
      </c>
      <c r="AD357" s="799" t="s">
        <v>61</v>
      </c>
      <c r="AE357" s="916" t="s">
        <v>61</v>
      </c>
      <c r="AF357" t="s">
        <v>61</v>
      </c>
      <c r="AG357" s="81"/>
      <c r="AH357" s="81"/>
      <c r="AI357" s="52" t="s">
        <v>61</v>
      </c>
      <c r="AJ357" s="81" t="s">
        <v>61</v>
      </c>
      <c r="AL357" s="52"/>
      <c r="AM357" s="52"/>
    </row>
    <row r="358" spans="1:48">
      <c r="A358" s="52" t="s">
        <v>360</v>
      </c>
      <c r="B358" s="52" t="s">
        <v>243</v>
      </c>
      <c r="C358" s="52">
        <v>2019</v>
      </c>
      <c r="D358" s="52">
        <v>2018</v>
      </c>
      <c r="E358" s="442" t="s">
        <v>142</v>
      </c>
      <c r="F358" s="104" t="s">
        <v>168</v>
      </c>
      <c r="G358" s="442" t="s">
        <v>61</v>
      </c>
      <c r="H358" s="52" t="s">
        <v>143</v>
      </c>
      <c r="I358" s="442" t="s">
        <v>144</v>
      </c>
      <c r="J358" s="940" t="s">
        <v>61</v>
      </c>
      <c r="K358" s="940"/>
      <c r="L358" s="81" t="s">
        <v>348</v>
      </c>
      <c r="M358" s="81" t="s">
        <v>61</v>
      </c>
      <c r="N358" s="81" t="s">
        <v>61</v>
      </c>
      <c r="O358" s="442" t="s">
        <v>150</v>
      </c>
      <c r="P358" s="81" t="s">
        <v>61</v>
      </c>
      <c r="Q358" s="81" t="s">
        <v>61</v>
      </c>
      <c r="R358" s="81" t="s">
        <v>61</v>
      </c>
      <c r="S358" s="905" t="s">
        <v>61</v>
      </c>
      <c r="T358" s="81" t="s">
        <v>61</v>
      </c>
      <c r="U358" s="942" t="s">
        <v>61</v>
      </c>
      <c r="V358" s="235" t="s">
        <v>61</v>
      </c>
      <c r="W358" s="235" t="s">
        <v>61</v>
      </c>
      <c r="X358" s="235" t="s">
        <v>61</v>
      </c>
      <c r="Y358" s="81" t="s">
        <v>61</v>
      </c>
      <c r="Z358" s="799" t="s">
        <v>61</v>
      </c>
      <c r="AA358" s="916" t="s">
        <v>61</v>
      </c>
      <c r="AB358" s="799" t="s">
        <v>61</v>
      </c>
      <c r="AC358" s="916" t="s">
        <v>61</v>
      </c>
      <c r="AD358" s="799" t="s">
        <v>61</v>
      </c>
      <c r="AE358" s="916" t="s">
        <v>61</v>
      </c>
      <c r="AF358" t="s">
        <v>61</v>
      </c>
      <c r="AG358" s="81"/>
      <c r="AH358" s="81"/>
      <c r="AI358" s="52" t="s">
        <v>61</v>
      </c>
      <c r="AJ358" s="81" t="s">
        <v>61</v>
      </c>
      <c r="AL358" s="52"/>
      <c r="AM358" s="52"/>
    </row>
    <row r="359" spans="1:48">
      <c r="A359" s="52" t="s">
        <v>360</v>
      </c>
      <c r="B359" s="52" t="s">
        <v>243</v>
      </c>
      <c r="C359" s="52">
        <v>2020</v>
      </c>
      <c r="D359" s="52">
        <v>2019</v>
      </c>
      <c r="E359" s="442" t="s">
        <v>142</v>
      </c>
      <c r="F359" s="104" t="s">
        <v>168</v>
      </c>
      <c r="G359" s="442" t="s">
        <v>61</v>
      </c>
      <c r="H359" s="52" t="s">
        <v>143</v>
      </c>
      <c r="I359" s="442" t="s">
        <v>144</v>
      </c>
      <c r="J359" s="940" t="s">
        <v>61</v>
      </c>
      <c r="K359" s="940"/>
      <c r="L359" s="81" t="s">
        <v>348</v>
      </c>
      <c r="M359" s="81" t="s">
        <v>61</v>
      </c>
      <c r="N359" s="81" t="s">
        <v>61</v>
      </c>
      <c r="O359" s="442" t="s">
        <v>150</v>
      </c>
      <c r="P359" s="81" t="s">
        <v>61</v>
      </c>
      <c r="Q359" s="81" t="s">
        <v>61</v>
      </c>
      <c r="R359" s="81" t="s">
        <v>61</v>
      </c>
      <c r="S359" s="905" t="s">
        <v>61</v>
      </c>
      <c r="T359" s="81" t="s">
        <v>61</v>
      </c>
      <c r="U359" s="942" t="s">
        <v>61</v>
      </c>
      <c r="V359" s="235" t="s">
        <v>61</v>
      </c>
      <c r="W359" s="235" t="s">
        <v>61</v>
      </c>
      <c r="X359" s="235" t="s">
        <v>61</v>
      </c>
      <c r="Y359" s="81" t="s">
        <v>61</v>
      </c>
      <c r="Z359" s="799" t="s">
        <v>61</v>
      </c>
      <c r="AA359" s="916" t="s">
        <v>61</v>
      </c>
      <c r="AB359" s="799" t="s">
        <v>61</v>
      </c>
      <c r="AC359" s="916" t="s">
        <v>61</v>
      </c>
      <c r="AD359" s="799" t="s">
        <v>61</v>
      </c>
      <c r="AE359" s="916" t="s">
        <v>61</v>
      </c>
      <c r="AF359" t="s">
        <v>61</v>
      </c>
      <c r="AG359" s="81"/>
      <c r="AH359" s="81"/>
      <c r="AI359" s="52" t="s">
        <v>61</v>
      </c>
      <c r="AJ359" s="81" t="s">
        <v>61</v>
      </c>
      <c r="AL359" s="52"/>
      <c r="AM359" s="52"/>
    </row>
    <row r="360" spans="1:48">
      <c r="A360" s="52" t="s">
        <v>360</v>
      </c>
      <c r="B360" s="52" t="s">
        <v>243</v>
      </c>
      <c r="C360" s="52">
        <v>2021</v>
      </c>
      <c r="D360" s="52">
        <v>2020</v>
      </c>
      <c r="E360" s="442" t="s">
        <v>142</v>
      </c>
      <c r="F360" s="104" t="s">
        <v>168</v>
      </c>
      <c r="G360" s="442" t="s">
        <v>61</v>
      </c>
      <c r="H360" s="52" t="s">
        <v>143</v>
      </c>
      <c r="I360" s="442" t="s">
        <v>144</v>
      </c>
      <c r="J360" s="940" t="s">
        <v>61</v>
      </c>
      <c r="K360" s="940"/>
      <c r="L360" s="81" t="s">
        <v>348</v>
      </c>
      <c r="M360" s="81" t="s">
        <v>61</v>
      </c>
      <c r="N360" s="81" t="s">
        <v>61</v>
      </c>
      <c r="O360" s="442" t="s">
        <v>150</v>
      </c>
      <c r="P360" s="81" t="s">
        <v>61</v>
      </c>
      <c r="Q360" s="81" t="s">
        <v>61</v>
      </c>
      <c r="R360" s="81" t="s">
        <v>61</v>
      </c>
      <c r="S360" s="905" t="s">
        <v>61</v>
      </c>
      <c r="T360" s="81" t="s">
        <v>61</v>
      </c>
      <c r="U360" s="942" t="s">
        <v>61</v>
      </c>
      <c r="V360" s="235" t="s">
        <v>61</v>
      </c>
      <c r="W360" s="235" t="s">
        <v>61</v>
      </c>
      <c r="X360" s="235" t="s">
        <v>61</v>
      </c>
      <c r="Y360" s="81" t="s">
        <v>61</v>
      </c>
      <c r="Z360" s="799" t="s">
        <v>61</v>
      </c>
      <c r="AA360" s="916" t="s">
        <v>61</v>
      </c>
      <c r="AB360" s="799" t="s">
        <v>61</v>
      </c>
      <c r="AC360" s="916" t="s">
        <v>61</v>
      </c>
      <c r="AD360" s="799" t="s">
        <v>61</v>
      </c>
      <c r="AE360" s="916" t="s">
        <v>61</v>
      </c>
      <c r="AF360" t="s">
        <v>61</v>
      </c>
      <c r="AG360" s="81"/>
      <c r="AH360" s="81"/>
      <c r="AI360" s="52" t="s">
        <v>61</v>
      </c>
      <c r="AJ360" s="81" t="s">
        <v>61</v>
      </c>
      <c r="AL360" s="52"/>
      <c r="AM360" s="52"/>
    </row>
    <row r="361" spans="1:48">
      <c r="A361" s="52" t="s">
        <v>360</v>
      </c>
      <c r="B361" s="52" t="s">
        <v>243</v>
      </c>
      <c r="C361" s="52">
        <v>2022</v>
      </c>
      <c r="D361" s="52">
        <v>2021</v>
      </c>
      <c r="E361" s="442" t="s">
        <v>142</v>
      </c>
      <c r="F361" s="104" t="s">
        <v>168</v>
      </c>
      <c r="G361" s="442" t="s">
        <v>61</v>
      </c>
      <c r="H361" s="52" t="s">
        <v>143</v>
      </c>
      <c r="I361" s="442" t="s">
        <v>157</v>
      </c>
      <c r="J361" s="940" t="s">
        <v>61</v>
      </c>
      <c r="K361" s="940"/>
      <c r="L361" s="81" t="s">
        <v>348</v>
      </c>
      <c r="M361" s="81" t="s">
        <v>61</v>
      </c>
      <c r="N361" s="81" t="s">
        <v>61</v>
      </c>
      <c r="O361" s="442" t="s">
        <v>150</v>
      </c>
      <c r="P361" s="81" t="s">
        <v>61</v>
      </c>
      <c r="Q361" s="81" t="s">
        <v>61</v>
      </c>
      <c r="R361" s="81" t="s">
        <v>61</v>
      </c>
      <c r="S361" s="905" t="s">
        <v>61</v>
      </c>
      <c r="T361" s="81" t="s">
        <v>61</v>
      </c>
      <c r="U361" s="942" t="s">
        <v>61</v>
      </c>
      <c r="V361" s="235" t="s">
        <v>61</v>
      </c>
      <c r="W361" s="235" t="s">
        <v>61</v>
      </c>
      <c r="X361" s="235" t="s">
        <v>61</v>
      </c>
      <c r="Y361" s="81" t="s">
        <v>61</v>
      </c>
      <c r="Z361" s="799" t="s">
        <v>61</v>
      </c>
      <c r="AA361" s="916" t="s">
        <v>61</v>
      </c>
      <c r="AB361" s="799" t="s">
        <v>61</v>
      </c>
      <c r="AC361" s="916" t="s">
        <v>61</v>
      </c>
      <c r="AD361" s="799" t="s">
        <v>61</v>
      </c>
      <c r="AE361" s="916" t="s">
        <v>61</v>
      </c>
      <c r="AF361" t="s">
        <v>61</v>
      </c>
      <c r="AG361" s="81"/>
      <c r="AH361" s="81"/>
      <c r="AI361" s="52" t="s">
        <v>61</v>
      </c>
      <c r="AJ361" s="81" t="s">
        <v>61</v>
      </c>
      <c r="AL361" s="52"/>
      <c r="AM361" s="52"/>
    </row>
    <row r="362" spans="1:48" s="961" customFormat="1">
      <c r="A362" s="955" t="s">
        <v>360</v>
      </c>
      <c r="B362" s="955" t="s">
        <v>243</v>
      </c>
      <c r="C362" s="955">
        <v>2023</v>
      </c>
      <c r="D362" s="955">
        <v>2022</v>
      </c>
      <c r="E362" s="964" t="s">
        <v>142</v>
      </c>
      <c r="F362" s="1012" t="s">
        <v>168</v>
      </c>
      <c r="G362" s="964" t="s">
        <v>61</v>
      </c>
      <c r="H362" s="955" t="s">
        <v>143</v>
      </c>
      <c r="I362" s="964" t="s">
        <v>157</v>
      </c>
      <c r="J362" s="965" t="s">
        <v>61</v>
      </c>
      <c r="K362" s="965"/>
      <c r="L362" s="1013" t="s">
        <v>172</v>
      </c>
      <c r="M362" s="1013" t="s">
        <v>61</v>
      </c>
      <c r="N362" s="1013" t="s">
        <v>61</v>
      </c>
      <c r="O362" s="964" t="s">
        <v>150</v>
      </c>
      <c r="P362" s="1013" t="s">
        <v>61</v>
      </c>
      <c r="Q362" s="1013" t="s">
        <v>61</v>
      </c>
      <c r="R362" s="1013" t="s">
        <v>61</v>
      </c>
      <c r="S362" s="1014" t="s">
        <v>61</v>
      </c>
      <c r="T362" s="1013" t="s">
        <v>61</v>
      </c>
      <c r="U362" s="1015" t="s">
        <v>61</v>
      </c>
      <c r="V362" s="1016" t="s">
        <v>61</v>
      </c>
      <c r="W362" s="1016" t="s">
        <v>61</v>
      </c>
      <c r="X362" s="1016" t="s">
        <v>61</v>
      </c>
      <c r="Y362" s="1013" t="s">
        <v>61</v>
      </c>
      <c r="Z362" s="1017" t="s">
        <v>61</v>
      </c>
      <c r="AA362" s="1019" t="s">
        <v>61</v>
      </c>
      <c r="AB362" s="1017" t="s">
        <v>61</v>
      </c>
      <c r="AC362" s="1019" t="s">
        <v>61</v>
      </c>
      <c r="AD362" s="1017" t="s">
        <v>61</v>
      </c>
      <c r="AE362" s="1019" t="s">
        <v>61</v>
      </c>
      <c r="AF362" s="961" t="s">
        <v>61</v>
      </c>
      <c r="AG362" s="1013"/>
      <c r="AH362" s="1013"/>
      <c r="AI362" s="955" t="s">
        <v>61</v>
      </c>
      <c r="AJ362" s="1013" t="s">
        <v>61</v>
      </c>
      <c r="AL362" s="955"/>
      <c r="AM362" s="955"/>
      <c r="AO362" s="963"/>
      <c r="AP362" s="963"/>
      <c r="AQ362" s="963"/>
      <c r="AR362" s="963"/>
      <c r="AT362" s="963"/>
      <c r="AV362" s="963"/>
    </row>
    <row r="363" spans="1:48" s="961" customFormat="1">
      <c r="A363" s="955" t="s">
        <v>360</v>
      </c>
      <c r="B363" s="955" t="s">
        <v>243</v>
      </c>
      <c r="C363" s="955">
        <v>2023</v>
      </c>
      <c r="D363" s="955">
        <v>2023</v>
      </c>
      <c r="E363" s="964" t="s">
        <v>142</v>
      </c>
      <c r="F363" s="1013" t="s">
        <v>168</v>
      </c>
      <c r="G363" s="964" t="s">
        <v>61</v>
      </c>
      <c r="H363" s="955" t="s">
        <v>143</v>
      </c>
      <c r="I363" s="964" t="s">
        <v>157</v>
      </c>
      <c r="J363" s="965" t="s">
        <v>61</v>
      </c>
      <c r="K363" s="965"/>
      <c r="L363" s="1013" t="s">
        <v>348</v>
      </c>
      <c r="M363" s="1013" t="s">
        <v>61</v>
      </c>
      <c r="N363" s="1013" t="s">
        <v>61</v>
      </c>
      <c r="O363" s="964" t="s">
        <v>165</v>
      </c>
      <c r="P363" s="1013" t="s">
        <v>61</v>
      </c>
      <c r="Q363" s="1013" t="s">
        <v>61</v>
      </c>
      <c r="R363" s="1013" t="s">
        <v>61</v>
      </c>
      <c r="S363" s="1014" t="s">
        <v>61</v>
      </c>
      <c r="T363" s="1013" t="s">
        <v>61</v>
      </c>
      <c r="U363" s="1015" t="s">
        <v>61</v>
      </c>
      <c r="V363" s="1016" t="s">
        <v>61</v>
      </c>
      <c r="W363" s="1016" t="s">
        <v>61</v>
      </c>
      <c r="X363" s="1016" t="s">
        <v>61</v>
      </c>
      <c r="Y363" s="1013" t="s">
        <v>61</v>
      </c>
      <c r="Z363" s="1100" t="s">
        <v>61</v>
      </c>
      <c r="AA363" s="1101" t="s">
        <v>61</v>
      </c>
      <c r="AB363" s="1100" t="s">
        <v>61</v>
      </c>
      <c r="AC363" s="1101" t="s">
        <v>61</v>
      </c>
      <c r="AD363" s="1100" t="s">
        <v>61</v>
      </c>
      <c r="AE363" s="1101" t="s">
        <v>61</v>
      </c>
      <c r="AF363" s="961" t="s">
        <v>61</v>
      </c>
      <c r="AG363" s="1013"/>
      <c r="AH363" s="1013"/>
      <c r="AI363" s="955" t="s">
        <v>61</v>
      </c>
      <c r="AJ363" s="1013" t="s">
        <v>61</v>
      </c>
      <c r="AL363" s="955"/>
      <c r="AM363" s="955"/>
      <c r="AO363" s="963"/>
      <c r="AP363" s="963"/>
      <c r="AQ363" s="963"/>
      <c r="AR363" s="963"/>
      <c r="AT363" s="963"/>
      <c r="AV363" s="963"/>
    </row>
    <row r="364" spans="1:48" s="958" customFormat="1">
      <c r="A364" s="957" t="s">
        <v>360</v>
      </c>
      <c r="B364" s="957" t="s">
        <v>243</v>
      </c>
      <c r="C364" s="957" t="s">
        <v>702</v>
      </c>
      <c r="D364" s="957">
        <v>2023</v>
      </c>
      <c r="E364" s="991" t="s">
        <v>142</v>
      </c>
      <c r="F364" s="1102" t="s">
        <v>168</v>
      </c>
      <c r="G364" s="958" t="s">
        <v>61</v>
      </c>
      <c r="H364" s="957" t="s">
        <v>143</v>
      </c>
      <c r="I364" s="991" t="s">
        <v>157</v>
      </c>
      <c r="J364" s="992" t="s">
        <v>61</v>
      </c>
      <c r="K364" s="992" t="s">
        <v>707</v>
      </c>
      <c r="L364" s="1102" t="s">
        <v>348</v>
      </c>
      <c r="M364" s="958" t="s">
        <v>61</v>
      </c>
      <c r="N364" s="958" t="s">
        <v>61</v>
      </c>
      <c r="O364" s="991" t="s">
        <v>150</v>
      </c>
      <c r="P364" s="958" t="s">
        <v>61</v>
      </c>
      <c r="Q364" s="958" t="s">
        <v>61</v>
      </c>
      <c r="R364" s="958" t="s">
        <v>61</v>
      </c>
      <c r="S364" s="958" t="s">
        <v>61</v>
      </c>
      <c r="T364" s="958" t="s">
        <v>61</v>
      </c>
      <c r="U364" s="1028" t="s">
        <v>61</v>
      </c>
      <c r="V364" s="958" t="s">
        <v>61</v>
      </c>
      <c r="W364" s="958" t="s">
        <v>61</v>
      </c>
      <c r="X364" s="958" t="s">
        <v>61</v>
      </c>
      <c r="Y364" s="958" t="s">
        <v>61</v>
      </c>
      <c r="Z364" s="958" t="s">
        <v>61</v>
      </c>
      <c r="AA364" s="958" t="s">
        <v>61</v>
      </c>
      <c r="AB364" s="958" t="s">
        <v>61</v>
      </c>
      <c r="AC364" s="958" t="s">
        <v>61</v>
      </c>
      <c r="AD364" s="958" t="s">
        <v>61</v>
      </c>
      <c r="AE364" s="958" t="s">
        <v>61</v>
      </c>
      <c r="AF364" s="958" t="s">
        <v>61</v>
      </c>
      <c r="AO364" s="981"/>
      <c r="AP364" s="981"/>
      <c r="AQ364" s="981"/>
      <c r="AR364" s="981"/>
      <c r="AT364" s="981"/>
      <c r="AV364" s="981"/>
    </row>
    <row r="365" spans="1:48">
      <c r="A365" s="52" t="s">
        <v>51</v>
      </c>
      <c r="B365" s="52" t="s">
        <v>180</v>
      </c>
      <c r="C365" s="52">
        <v>2017</v>
      </c>
      <c r="D365" s="52">
        <v>2016</v>
      </c>
      <c r="E365" s="442" t="s">
        <v>142</v>
      </c>
      <c r="F365" s="52" t="s">
        <v>142</v>
      </c>
      <c r="G365" s="442" t="s">
        <v>142</v>
      </c>
      <c r="H365" s="52" t="s">
        <v>143</v>
      </c>
      <c r="I365" s="442" t="s">
        <v>144</v>
      </c>
      <c r="J365" s="940" t="s">
        <v>145</v>
      </c>
      <c r="K365" s="940"/>
      <c r="L365" s="52"/>
      <c r="M365" s="484" t="s">
        <v>361</v>
      </c>
      <c r="N365" s="158">
        <v>42522</v>
      </c>
      <c r="O365" s="442" t="s">
        <v>150</v>
      </c>
      <c r="P365" s="73">
        <v>1112996.2962962962</v>
      </c>
      <c r="Q365" s="60">
        <v>910543</v>
      </c>
      <c r="R365" s="67">
        <v>0.81</v>
      </c>
      <c r="S365" s="442" t="s">
        <v>362</v>
      </c>
      <c r="T365" s="73">
        <v>350069</v>
      </c>
      <c r="U365" s="939">
        <v>0.38446289741396067</v>
      </c>
      <c r="V365" s="73">
        <v>272291</v>
      </c>
      <c r="W365" s="64">
        <v>0.29203229631502997</v>
      </c>
      <c r="X365" s="73">
        <v>288182</v>
      </c>
      <c r="Y365" s="64">
        <v>0.31</v>
      </c>
      <c r="Z365" s="77">
        <v>277239</v>
      </c>
      <c r="AA365" s="787">
        <v>0.31</v>
      </c>
      <c r="AB365" s="77">
        <v>72831</v>
      </c>
      <c r="AC365" s="787">
        <v>0.09</v>
      </c>
      <c r="AD365" s="77">
        <v>0</v>
      </c>
      <c r="AE365" s="787">
        <v>0</v>
      </c>
      <c r="AF365" t="s">
        <v>185</v>
      </c>
      <c r="AG365" s="442"/>
      <c r="AH365" s="442"/>
      <c r="AI365" s="52" t="s">
        <v>149</v>
      </c>
      <c r="AJ365" s="64"/>
      <c r="AL365" s="52"/>
      <c r="AM365" s="52"/>
      <c r="AO365" s="1">
        <v>1</v>
      </c>
      <c r="AP365" s="1">
        <f>VLOOKUP(A365,'CH1 graphs'!$G$1:$H$49,2,FALSE)</f>
        <v>1</v>
      </c>
      <c r="AQ365" s="1">
        <f>VLOOKUP(A365,'CH1 graphs'!$K$2:$L$23,2,FALSE)</f>
        <v>1</v>
      </c>
    </row>
    <row r="366" spans="1:48">
      <c r="A366" s="52" t="s">
        <v>51</v>
      </c>
      <c r="B366" s="52" t="s">
        <v>180</v>
      </c>
      <c r="C366" s="52">
        <v>2018</v>
      </c>
      <c r="D366" s="52">
        <v>2017</v>
      </c>
      <c r="E366" s="442" t="s">
        <v>142</v>
      </c>
      <c r="F366" s="52" t="s">
        <v>142</v>
      </c>
      <c r="G366" s="442" t="s">
        <v>142</v>
      </c>
      <c r="H366" s="52" t="s">
        <v>143</v>
      </c>
      <c r="I366" s="442" t="s">
        <v>144</v>
      </c>
      <c r="J366" s="940" t="s">
        <v>145</v>
      </c>
      <c r="K366" s="940"/>
      <c r="L366" s="52"/>
      <c r="M366" s="52"/>
      <c r="N366" s="158">
        <v>42522</v>
      </c>
      <c r="O366" s="442" t="s">
        <v>150</v>
      </c>
      <c r="P366" s="60">
        <v>1112996.2962962962</v>
      </c>
      <c r="Q366" s="60">
        <v>901527</v>
      </c>
      <c r="R366" s="67">
        <v>0.81</v>
      </c>
      <c r="S366" s="442" t="s">
        <v>362</v>
      </c>
      <c r="T366" s="73">
        <v>350070</v>
      </c>
      <c r="U366" s="939">
        <v>0.3883078377020322</v>
      </c>
      <c r="V366" s="73">
        <v>263275</v>
      </c>
      <c r="W366" s="64">
        <v>0.29203229631502997</v>
      </c>
      <c r="X366" s="73">
        <v>288182</v>
      </c>
      <c r="Y366" s="64">
        <v>0.31965986598293783</v>
      </c>
      <c r="Z366" s="77">
        <v>277239</v>
      </c>
      <c r="AA366" s="787">
        <v>0.30752157173329253</v>
      </c>
      <c r="AB366" s="77">
        <v>72831</v>
      </c>
      <c r="AC366" s="787">
        <v>8.0786265968739709E-2</v>
      </c>
      <c r="AD366" s="77">
        <v>0</v>
      </c>
      <c r="AE366" s="787">
        <v>0</v>
      </c>
      <c r="AF366" t="s">
        <v>185</v>
      </c>
      <c r="AG366" s="442"/>
      <c r="AH366" s="442"/>
      <c r="AI366" s="52" t="s">
        <v>149</v>
      </c>
      <c r="AJ366" s="64"/>
      <c r="AL366" s="52"/>
      <c r="AM366" s="52"/>
      <c r="AO366" s="1">
        <v>1</v>
      </c>
      <c r="AP366" s="1">
        <f>VLOOKUP(A366,'CH1 graphs'!$G$1:$H$49,2,FALSE)</f>
        <v>1</v>
      </c>
      <c r="AQ366" s="1">
        <f>VLOOKUP(A366,'CH1 graphs'!$K$2:$L$23,2,FALSE)</f>
        <v>1</v>
      </c>
    </row>
    <row r="367" spans="1:48">
      <c r="A367" s="52" t="s">
        <v>51</v>
      </c>
      <c r="B367" s="52" t="s">
        <v>180</v>
      </c>
      <c r="C367" s="52">
        <v>2019</v>
      </c>
      <c r="D367" s="52">
        <v>2018</v>
      </c>
      <c r="E367" s="442" t="s">
        <v>142</v>
      </c>
      <c r="F367" s="52" t="s">
        <v>142</v>
      </c>
      <c r="G367" s="442" t="s">
        <v>142</v>
      </c>
      <c r="H367" s="52" t="s">
        <v>143</v>
      </c>
      <c r="I367" s="442" t="s">
        <v>144</v>
      </c>
      <c r="J367" s="940" t="s">
        <v>145</v>
      </c>
      <c r="K367" s="940"/>
      <c r="L367" s="52"/>
      <c r="M367" s="52"/>
      <c r="N367" s="158">
        <v>43405</v>
      </c>
      <c r="O367" s="442" t="s">
        <v>150</v>
      </c>
      <c r="P367" s="437">
        <v>1120092</v>
      </c>
      <c r="Q367" s="60">
        <v>949824</v>
      </c>
      <c r="R367" s="67">
        <v>0.85</v>
      </c>
      <c r="S367" s="442" t="s">
        <v>363</v>
      </c>
      <c r="T367" s="73">
        <v>246639</v>
      </c>
      <c r="U367" s="939">
        <v>0.2256041227985123</v>
      </c>
      <c r="V367" s="73">
        <v>401783</v>
      </c>
      <c r="W367" s="64">
        <v>0.42300784145273229</v>
      </c>
      <c r="X367" s="73">
        <v>301402</v>
      </c>
      <c r="Y367" s="64">
        <v>0.31732405161377264</v>
      </c>
      <c r="Z367" s="77">
        <v>168108</v>
      </c>
      <c r="AA367" s="787">
        <v>0.15377072513030099</v>
      </c>
      <c r="AB367" s="77">
        <v>78531</v>
      </c>
      <c r="AC367" s="787">
        <v>7.1833397668211313E-2</v>
      </c>
      <c r="AD367" s="77">
        <v>0</v>
      </c>
      <c r="AE367" s="787">
        <v>0</v>
      </c>
      <c r="AF367" t="s">
        <v>185</v>
      </c>
      <c r="AG367" s="442"/>
      <c r="AH367" s="442"/>
      <c r="AI367" s="52" t="s">
        <v>149</v>
      </c>
      <c r="AJ367" s="64"/>
      <c r="AL367" s="52"/>
      <c r="AM367" s="52"/>
      <c r="AO367" s="1">
        <v>1</v>
      </c>
      <c r="AP367" s="1">
        <f>VLOOKUP(A367,'CH1 graphs'!$G$1:$H$49,2,FALSE)</f>
        <v>1</v>
      </c>
      <c r="AQ367" s="1">
        <f>VLOOKUP(A367,'CH1 graphs'!$K$2:$L$23,2,FALSE)</f>
        <v>1</v>
      </c>
    </row>
    <row r="368" spans="1:48">
      <c r="A368" s="52" t="s">
        <v>51</v>
      </c>
      <c r="B368" s="52" t="s">
        <v>180</v>
      </c>
      <c r="C368" s="52">
        <v>2020</v>
      </c>
      <c r="D368" s="52">
        <v>2019</v>
      </c>
      <c r="E368" s="442" t="s">
        <v>142</v>
      </c>
      <c r="F368" s="52" t="s">
        <v>142</v>
      </c>
      <c r="G368" s="442" t="s">
        <v>142</v>
      </c>
      <c r="H368" s="52" t="s">
        <v>143</v>
      </c>
      <c r="I368" s="442" t="s">
        <v>144</v>
      </c>
      <c r="J368" s="940" t="s">
        <v>145</v>
      </c>
      <c r="K368" s="940"/>
      <c r="L368" s="52"/>
      <c r="M368" s="52"/>
      <c r="N368" s="158">
        <v>43617</v>
      </c>
      <c r="O368" s="442" t="s">
        <v>150</v>
      </c>
      <c r="P368" s="73">
        <v>1133522</v>
      </c>
      <c r="Q368" s="60">
        <v>943835</v>
      </c>
      <c r="R368" s="67">
        <v>0.832656975338811</v>
      </c>
      <c r="S368" s="442" t="s">
        <v>364</v>
      </c>
      <c r="T368" s="73">
        <v>232373</v>
      </c>
      <c r="U368" s="939">
        <v>0.25</v>
      </c>
      <c r="V368" s="73">
        <v>340964</v>
      </c>
      <c r="W368" s="64">
        <v>0.36125382084792362</v>
      </c>
      <c r="X368" s="73">
        <v>370498</v>
      </c>
      <c r="Y368" s="64">
        <v>0.39</v>
      </c>
      <c r="Z368" s="77">
        <v>185181</v>
      </c>
      <c r="AA368" s="787">
        <v>0.2</v>
      </c>
      <c r="AB368" s="77">
        <v>47192</v>
      </c>
      <c r="AC368" s="787">
        <v>0.05</v>
      </c>
      <c r="AD368" s="77">
        <v>0</v>
      </c>
      <c r="AE368" s="787">
        <v>0</v>
      </c>
      <c r="AF368" t="s">
        <v>185</v>
      </c>
      <c r="AG368" s="442"/>
      <c r="AH368" s="442"/>
      <c r="AI368" s="52" t="s">
        <v>149</v>
      </c>
      <c r="AJ368" s="64"/>
      <c r="AL368" s="52"/>
      <c r="AM368" s="52"/>
      <c r="AO368" s="1">
        <v>1</v>
      </c>
      <c r="AP368" s="1">
        <f>VLOOKUP(A368,'CH1 graphs'!$G$1:$H$49,2,FALSE)</f>
        <v>1</v>
      </c>
      <c r="AQ368" s="1">
        <f>VLOOKUP(A368,'CH1 graphs'!$K$2:$L$23,2,FALSE)</f>
        <v>1</v>
      </c>
    </row>
    <row r="369" spans="1:48">
      <c r="A369" s="52" t="s">
        <v>51</v>
      </c>
      <c r="B369" s="52" t="s">
        <v>180</v>
      </c>
      <c r="C369" s="52">
        <v>2021</v>
      </c>
      <c r="D369" s="52">
        <v>2020</v>
      </c>
      <c r="E369" s="442" t="s">
        <v>142</v>
      </c>
      <c r="F369" s="52" t="s">
        <v>142</v>
      </c>
      <c r="G369" s="442" t="s">
        <v>142</v>
      </c>
      <c r="H369" s="52" t="s">
        <v>143</v>
      </c>
      <c r="I369" s="442" t="s">
        <v>144</v>
      </c>
      <c r="J369" s="940" t="s">
        <v>145</v>
      </c>
      <c r="K369" s="940"/>
      <c r="L369" s="52"/>
      <c r="M369" s="52"/>
      <c r="N369" s="158">
        <v>43983</v>
      </c>
      <c r="O369" s="442" t="s">
        <v>150</v>
      </c>
      <c r="P369" s="73">
        <v>1146903</v>
      </c>
      <c r="Q369" s="59">
        <v>1129155</v>
      </c>
      <c r="R369" s="61">
        <f>Q369/P369</f>
        <v>0.98452528243452153</v>
      </c>
      <c r="S369" s="442" t="s">
        <v>365</v>
      </c>
      <c r="T369" s="73">
        <v>366261</v>
      </c>
      <c r="U369" s="939">
        <v>0.32</v>
      </c>
      <c r="V369" s="73">
        <v>378609</v>
      </c>
      <c r="W369" s="64">
        <v>0.33530294777953423</v>
      </c>
      <c r="X369" s="73">
        <v>384285</v>
      </c>
      <c r="Y369" s="64">
        <v>0.34</v>
      </c>
      <c r="Z369" s="77">
        <v>306623</v>
      </c>
      <c r="AA369" s="787">
        <v>0.27</v>
      </c>
      <c r="AB369" s="77">
        <v>59638</v>
      </c>
      <c r="AC369" s="787">
        <v>0.05</v>
      </c>
      <c r="AD369" s="77">
        <v>0</v>
      </c>
      <c r="AE369" s="787">
        <v>0</v>
      </c>
      <c r="AF369" t="s">
        <v>161</v>
      </c>
      <c r="AG369" s="52"/>
      <c r="AH369" s="52"/>
      <c r="AI369" s="52" t="s">
        <v>149</v>
      </c>
      <c r="AJ369" s="52"/>
      <c r="AL369" s="52"/>
      <c r="AM369" s="52"/>
      <c r="AO369" s="1">
        <v>1</v>
      </c>
      <c r="AP369" s="1">
        <f>VLOOKUP(A369,'CH1 graphs'!$G$1:$H$49,2,FALSE)</f>
        <v>1</v>
      </c>
      <c r="AQ369" s="1">
        <f>VLOOKUP(A369,'CH1 graphs'!$K$2:$L$23,2,FALSE)</f>
        <v>1</v>
      </c>
    </row>
    <row r="370" spans="1:48">
      <c r="A370" s="52" t="s">
        <v>51</v>
      </c>
      <c r="B370" s="52" t="s">
        <v>180</v>
      </c>
      <c r="C370" s="52">
        <v>2022</v>
      </c>
      <c r="D370" s="52">
        <v>2021</v>
      </c>
      <c r="E370" s="442" t="s">
        <v>142</v>
      </c>
      <c r="F370" s="52" t="s">
        <v>142</v>
      </c>
      <c r="G370" s="442" t="s">
        <v>142</v>
      </c>
      <c r="H370" s="52" t="s">
        <v>143</v>
      </c>
      <c r="I370" s="442" t="s">
        <v>322</v>
      </c>
      <c r="J370" s="940" t="s">
        <v>145</v>
      </c>
      <c r="K370" s="940"/>
      <c r="L370" s="52"/>
      <c r="M370" s="52"/>
      <c r="N370" s="158">
        <v>44197</v>
      </c>
      <c r="O370" s="442" t="s">
        <v>150</v>
      </c>
      <c r="P370" s="77">
        <v>1160000</v>
      </c>
      <c r="Q370" s="60">
        <v>1129155</v>
      </c>
      <c r="R370" s="61">
        <v>0.97340948275862071</v>
      </c>
      <c r="S370" s="912" t="s">
        <v>366</v>
      </c>
      <c r="T370" s="73">
        <v>347422</v>
      </c>
      <c r="U370" s="939">
        <v>0.3</v>
      </c>
      <c r="V370" s="73">
        <v>348947</v>
      </c>
      <c r="W370" s="64">
        <v>0.30903374647413329</v>
      </c>
      <c r="X370" s="73">
        <v>432786</v>
      </c>
      <c r="Y370" s="64">
        <v>0.38</v>
      </c>
      <c r="Z370" s="77">
        <v>287785</v>
      </c>
      <c r="AA370" s="787">
        <v>0.25</v>
      </c>
      <c r="AB370" s="77">
        <v>59637</v>
      </c>
      <c r="AC370" s="787">
        <v>0.05</v>
      </c>
      <c r="AD370" s="77">
        <v>0</v>
      </c>
      <c r="AE370" s="787">
        <v>0</v>
      </c>
      <c r="AF370" t="s">
        <v>161</v>
      </c>
      <c r="AG370" s="52"/>
      <c r="AH370" s="52"/>
      <c r="AI370" s="52" t="s">
        <v>149</v>
      </c>
      <c r="AJ370" s="52"/>
      <c r="AL370" s="52"/>
      <c r="AM370" s="52"/>
      <c r="AO370" s="1">
        <v>1</v>
      </c>
      <c r="AP370" s="1">
        <f>VLOOKUP(A370,'CH1 graphs'!$G$1:$H$49,2,FALSE)</f>
        <v>1</v>
      </c>
      <c r="AQ370" s="1">
        <f>VLOOKUP(A370,'CH1 graphs'!$K$2:$L$23,2,FALSE)</f>
        <v>1</v>
      </c>
      <c r="AT370" s="42"/>
    </row>
    <row r="371" spans="1:48" s="961" customFormat="1">
      <c r="A371" s="955" t="s">
        <v>51</v>
      </c>
      <c r="B371" s="955" t="s">
        <v>180</v>
      </c>
      <c r="C371" s="955">
        <v>2023</v>
      </c>
      <c r="D371" s="955">
        <v>2022</v>
      </c>
      <c r="E371" s="964" t="s">
        <v>142</v>
      </c>
      <c r="F371" s="955" t="s">
        <v>142</v>
      </c>
      <c r="G371" s="964" t="s">
        <v>142</v>
      </c>
      <c r="H371" s="955" t="s">
        <v>143</v>
      </c>
      <c r="I371" s="964" t="s">
        <v>157</v>
      </c>
      <c r="J371" s="965" t="s">
        <v>145</v>
      </c>
      <c r="K371" s="965"/>
      <c r="L371" s="976"/>
      <c r="M371" s="1022" t="s">
        <v>367</v>
      </c>
      <c r="N371" s="967">
        <v>44501</v>
      </c>
      <c r="O371" s="964" t="s">
        <v>150</v>
      </c>
      <c r="P371" s="976">
        <v>1174517</v>
      </c>
      <c r="Q371" s="975">
        <v>1171233</v>
      </c>
      <c r="R371" s="977">
        <v>0.99720395703084752</v>
      </c>
      <c r="S371" s="964" t="s">
        <v>368</v>
      </c>
      <c r="T371" s="976">
        <v>335804</v>
      </c>
      <c r="U371" s="978">
        <v>0.28999999999999998</v>
      </c>
      <c r="V371" s="976">
        <v>459813</v>
      </c>
      <c r="W371" s="980">
        <v>0.39</v>
      </c>
      <c r="X371" s="976">
        <v>375616</v>
      </c>
      <c r="Y371" s="980">
        <v>0.32</v>
      </c>
      <c r="Z371" s="1026">
        <v>286260</v>
      </c>
      <c r="AA371" s="1027">
        <v>0.24</v>
      </c>
      <c r="AB371" s="1026">
        <v>49544</v>
      </c>
      <c r="AC371" s="1027">
        <v>0.04</v>
      </c>
      <c r="AD371" s="1026">
        <v>0</v>
      </c>
      <c r="AE371" s="1027">
        <v>0</v>
      </c>
      <c r="AF371" s="961" t="s">
        <v>161</v>
      </c>
      <c r="AG371" s="955"/>
      <c r="AH371" s="955"/>
      <c r="AI371" s="955" t="s">
        <v>149</v>
      </c>
      <c r="AL371" s="955"/>
      <c r="AM371" s="955"/>
      <c r="AN371" s="961" t="s">
        <v>727</v>
      </c>
      <c r="AO371" s="963">
        <v>1</v>
      </c>
      <c r="AP371" s="963">
        <f>VLOOKUP(A371,'CH1 graphs'!$G$1:$H$49,2,FALSE)</f>
        <v>1</v>
      </c>
      <c r="AQ371" s="963">
        <f>VLOOKUP(A371,'CH1 graphs'!$K$2:$L$23,2,FALSE)</f>
        <v>1</v>
      </c>
      <c r="AR371" s="963"/>
      <c r="AS371" s="972">
        <f>T371-T370</f>
        <v>-11618</v>
      </c>
      <c r="AT371" s="973">
        <f>(T371-T370)/T370</f>
        <v>-3.3440599616604588E-2</v>
      </c>
      <c r="AU371" s="961">
        <f>AB371-AB370</f>
        <v>-10093</v>
      </c>
      <c r="AV371" s="963">
        <f>AU371/AB370</f>
        <v>-0.16924057212804131</v>
      </c>
    </row>
    <row r="372" spans="1:48" s="958" customFormat="1">
      <c r="A372" s="955" t="s">
        <v>51</v>
      </c>
      <c r="B372" s="955" t="s">
        <v>180</v>
      </c>
      <c r="C372" s="955">
        <v>2023</v>
      </c>
      <c r="D372" s="955">
        <v>2023</v>
      </c>
      <c r="E372" s="964" t="s">
        <v>142</v>
      </c>
      <c r="F372" s="974" t="s">
        <v>142</v>
      </c>
      <c r="G372" s="964" t="s">
        <v>142</v>
      </c>
      <c r="H372" s="955" t="s">
        <v>143</v>
      </c>
      <c r="I372" s="964" t="s">
        <v>157</v>
      </c>
      <c r="J372" s="965" t="s">
        <v>145</v>
      </c>
      <c r="K372" s="965"/>
      <c r="L372" s="976"/>
      <c r="M372" s="966" t="s">
        <v>369</v>
      </c>
      <c r="N372" s="967">
        <v>44713</v>
      </c>
      <c r="O372" s="964" t="s">
        <v>165</v>
      </c>
      <c r="P372" s="976">
        <v>1184851</v>
      </c>
      <c r="Q372" s="976">
        <v>1174517</v>
      </c>
      <c r="R372" s="977">
        <v>0.991278228232917</v>
      </c>
      <c r="S372" s="964" t="s">
        <v>370</v>
      </c>
      <c r="T372" s="976">
        <v>258801</v>
      </c>
      <c r="U372" s="978">
        <v>0.22</v>
      </c>
      <c r="V372" s="976">
        <v>477240</v>
      </c>
      <c r="W372" s="980">
        <v>0.40632872917122526</v>
      </c>
      <c r="X372" s="976">
        <v>438476</v>
      </c>
      <c r="Y372" s="980">
        <v>0.37</v>
      </c>
      <c r="Z372" s="1026">
        <v>221770</v>
      </c>
      <c r="AA372" s="1027">
        <v>0.19</v>
      </c>
      <c r="AB372" s="1026">
        <v>37031</v>
      </c>
      <c r="AC372" s="1027">
        <v>0.03</v>
      </c>
      <c r="AD372" s="1026">
        <v>0</v>
      </c>
      <c r="AE372" s="1027">
        <v>0</v>
      </c>
      <c r="AF372" s="961" t="s">
        <v>161</v>
      </c>
      <c r="AG372" s="955"/>
      <c r="AH372" s="955"/>
      <c r="AI372" s="955" t="s">
        <v>149</v>
      </c>
      <c r="AJ372" s="961"/>
      <c r="AL372" s="955"/>
      <c r="AM372" s="955"/>
      <c r="AO372" s="963">
        <v>1</v>
      </c>
      <c r="AP372" s="963">
        <f>VLOOKUP(A372,'CH1 graphs'!$G$1:$H$49,2,FALSE)</f>
        <v>1</v>
      </c>
      <c r="AQ372" s="963">
        <f>VLOOKUP(A372,'CH1 graphs'!$K$2:$L$23,2,FALSE)</f>
        <v>1</v>
      </c>
      <c r="AR372" s="981"/>
      <c r="AT372" s="981"/>
      <c r="AV372" s="981"/>
    </row>
    <row r="373" spans="1:48" s="1037" customFormat="1">
      <c r="A373" s="959" t="s">
        <v>51</v>
      </c>
      <c r="B373" s="959" t="s">
        <v>180</v>
      </c>
      <c r="C373" s="959" t="s">
        <v>702</v>
      </c>
      <c r="D373" s="959">
        <v>2023</v>
      </c>
      <c r="E373" s="1036" t="s">
        <v>142</v>
      </c>
      <c r="F373" s="959" t="s">
        <v>142</v>
      </c>
      <c r="G373" s="1195" t="s">
        <v>142</v>
      </c>
      <c r="H373" s="1195" t="s">
        <v>143</v>
      </c>
      <c r="I373" s="1195" t="s">
        <v>157</v>
      </c>
      <c r="J373" s="1196" t="s">
        <v>145</v>
      </c>
      <c r="K373" s="1196" t="s">
        <v>728</v>
      </c>
      <c r="L373" s="959" t="s">
        <v>730</v>
      </c>
      <c r="M373" s="1114" t="s">
        <v>369</v>
      </c>
      <c r="N373" s="1197">
        <v>44713</v>
      </c>
      <c r="O373" s="1036" t="s">
        <v>150</v>
      </c>
      <c r="P373" s="1198">
        <v>1184851</v>
      </c>
      <c r="Q373" s="1198">
        <v>1174517</v>
      </c>
      <c r="R373" s="1199">
        <v>0.991278228232917</v>
      </c>
      <c r="S373" s="1200" t="s">
        <v>370</v>
      </c>
      <c r="T373" s="1198">
        <v>258801</v>
      </c>
      <c r="U373" s="1201">
        <v>0.22</v>
      </c>
      <c r="V373" s="1198">
        <v>477240</v>
      </c>
      <c r="W373" s="1202">
        <v>0.40632872917122526</v>
      </c>
      <c r="X373" s="1198">
        <v>438476</v>
      </c>
      <c r="Y373" s="1202">
        <v>0.37</v>
      </c>
      <c r="Z373" s="1198">
        <v>221770</v>
      </c>
      <c r="AA373" s="1199">
        <v>0.19</v>
      </c>
      <c r="AB373" s="1198">
        <v>37031</v>
      </c>
      <c r="AC373" s="1199">
        <v>0.03</v>
      </c>
      <c r="AD373" s="1198">
        <v>0</v>
      </c>
      <c r="AE373" s="1199">
        <v>0</v>
      </c>
      <c r="AF373" s="1203" t="s">
        <v>161</v>
      </c>
      <c r="AG373" s="959"/>
      <c r="AH373" s="959"/>
      <c r="AI373" s="959"/>
      <c r="AL373" s="959"/>
      <c r="AM373" s="959"/>
      <c r="AO373" s="1045">
        <v>1</v>
      </c>
      <c r="AP373" s="1045"/>
      <c r="AQ373" s="1045"/>
      <c r="AR373" s="1045"/>
      <c r="AT373" s="1045"/>
      <c r="AV373" s="1045"/>
    </row>
    <row r="374" spans="1:48">
      <c r="A374" s="52" t="s">
        <v>4</v>
      </c>
      <c r="B374" s="52" t="s">
        <v>243</v>
      </c>
      <c r="C374" s="902">
        <v>2017</v>
      </c>
      <c r="D374" s="52">
        <v>2016</v>
      </c>
      <c r="E374" s="442" t="s">
        <v>142</v>
      </c>
      <c r="F374" s="52" t="s">
        <v>142</v>
      </c>
      <c r="G374" s="442" t="s">
        <v>142</v>
      </c>
      <c r="H374" s="52" t="s">
        <v>143</v>
      </c>
      <c r="I374" s="442" t="s">
        <v>144</v>
      </c>
      <c r="J374" s="940" t="s">
        <v>209</v>
      </c>
      <c r="K374" s="940"/>
      <c r="L374" s="52"/>
      <c r="M374" s="484" t="s">
        <v>371</v>
      </c>
      <c r="N374" s="52"/>
      <c r="O374" s="442" t="s">
        <v>150</v>
      </c>
      <c r="P374" s="73">
        <v>102900000</v>
      </c>
      <c r="Q374" s="60">
        <v>102900000</v>
      </c>
      <c r="R374" s="61">
        <v>1</v>
      </c>
      <c r="S374" s="442" t="s">
        <v>273</v>
      </c>
      <c r="T374" s="60">
        <v>9700000</v>
      </c>
      <c r="U374" s="939">
        <v>9.4266277939747331E-2</v>
      </c>
      <c r="V374" s="789">
        <v>85200000</v>
      </c>
      <c r="W374" s="908">
        <v>0.82798833819241979</v>
      </c>
      <c r="X374" s="60">
        <v>8000000</v>
      </c>
      <c r="Y374" s="64">
        <v>7.7745383867832848E-2</v>
      </c>
      <c r="Z374" s="77" t="s">
        <v>61</v>
      </c>
      <c r="AA374" s="787" t="s">
        <v>61</v>
      </c>
      <c r="AB374" s="77" t="s">
        <v>61</v>
      </c>
      <c r="AC374" s="787" t="s">
        <v>61</v>
      </c>
      <c r="AD374" s="77" t="s">
        <v>61</v>
      </c>
      <c r="AE374" s="787" t="s">
        <v>61</v>
      </c>
      <c r="AF374" t="s">
        <v>185</v>
      </c>
      <c r="AG374" s="442"/>
      <c r="AH374" s="442"/>
      <c r="AI374" s="52" t="s">
        <v>61</v>
      </c>
      <c r="AJ374" s="64"/>
      <c r="AL374" s="52"/>
      <c r="AM374" s="52"/>
      <c r="AO374" s="1">
        <v>1</v>
      </c>
      <c r="AP374" s="1">
        <f>VLOOKUP(A374,'CH1 graphs'!$G$1:$H$49,2,FALSE)</f>
        <v>1</v>
      </c>
    </row>
    <row r="375" spans="1:48">
      <c r="A375" s="52" t="s">
        <v>4</v>
      </c>
      <c r="B375" s="52" t="s">
        <v>243</v>
      </c>
      <c r="C375" s="52">
        <v>2018</v>
      </c>
      <c r="D375" s="52">
        <v>2017</v>
      </c>
      <c r="E375" s="442" t="s">
        <v>142</v>
      </c>
      <c r="F375" s="52" t="s">
        <v>142</v>
      </c>
      <c r="G375" s="442" t="s">
        <v>142</v>
      </c>
      <c r="H375" s="52" t="s">
        <v>143</v>
      </c>
      <c r="I375" s="442" t="s">
        <v>144</v>
      </c>
      <c r="J375" s="940" t="s">
        <v>209</v>
      </c>
      <c r="K375" s="940"/>
      <c r="L375" s="52"/>
      <c r="M375" s="484" t="s">
        <v>372</v>
      </c>
      <c r="N375" s="52"/>
      <c r="O375" s="442" t="s">
        <v>150</v>
      </c>
      <c r="P375" s="73">
        <f>(100%*Q375)/R375</f>
        <v>94725274.725274727</v>
      </c>
      <c r="Q375" s="60">
        <v>86200000</v>
      </c>
      <c r="R375" s="61">
        <v>0.91</v>
      </c>
      <c r="S375" s="442" t="s">
        <v>373</v>
      </c>
      <c r="T375" s="60">
        <v>8500000</v>
      </c>
      <c r="U375" s="939">
        <v>9.860788863109049E-2</v>
      </c>
      <c r="V375" s="716" t="s">
        <v>178</v>
      </c>
      <c r="W375" s="716" t="s">
        <v>203</v>
      </c>
      <c r="X375" s="719">
        <v>77700000</v>
      </c>
      <c r="Y375" s="718">
        <v>0.90139211136890951</v>
      </c>
      <c r="Z375" s="77" t="s">
        <v>61</v>
      </c>
      <c r="AA375" s="787" t="s">
        <v>61</v>
      </c>
      <c r="AB375" s="77" t="s">
        <v>61</v>
      </c>
      <c r="AC375" s="787" t="s">
        <v>61</v>
      </c>
      <c r="AD375" s="77" t="s">
        <v>61</v>
      </c>
      <c r="AE375" s="787" t="s">
        <v>61</v>
      </c>
      <c r="AF375" t="s">
        <v>185</v>
      </c>
      <c r="AG375" s="442"/>
      <c r="AH375" s="442"/>
      <c r="AI375" s="52" t="s">
        <v>61</v>
      </c>
      <c r="AJ375" s="64"/>
      <c r="AL375" s="52"/>
      <c r="AM375" s="52"/>
      <c r="AO375" s="1">
        <v>1</v>
      </c>
      <c r="AP375" s="1">
        <f>VLOOKUP(A375,'CH1 graphs'!$G$1:$H$49,2,FALSE)</f>
        <v>1</v>
      </c>
    </row>
    <row r="376" spans="1:48">
      <c r="A376" s="52" t="s">
        <v>4</v>
      </c>
      <c r="B376" s="52" t="s">
        <v>243</v>
      </c>
      <c r="C376" s="52">
        <v>2019</v>
      </c>
      <c r="D376" s="52">
        <v>2018</v>
      </c>
      <c r="E376" s="442" t="s">
        <v>142</v>
      </c>
      <c r="F376" s="52" t="s">
        <v>142</v>
      </c>
      <c r="G376" s="442" t="s">
        <v>142</v>
      </c>
      <c r="H376" s="52" t="s">
        <v>143</v>
      </c>
      <c r="I376" s="442" t="s">
        <v>144</v>
      </c>
      <c r="J376" s="940" t="s">
        <v>209</v>
      </c>
      <c r="K376" s="940"/>
      <c r="L376" s="52"/>
      <c r="M376" s="52"/>
      <c r="N376" s="52"/>
      <c r="O376" s="442" t="s">
        <v>150</v>
      </c>
      <c r="P376" s="60">
        <v>96527523</v>
      </c>
      <c r="Q376" s="60">
        <v>96527523</v>
      </c>
      <c r="R376" s="61">
        <v>1</v>
      </c>
      <c r="S376" s="913">
        <v>43497</v>
      </c>
      <c r="T376" s="60">
        <v>8100000</v>
      </c>
      <c r="U376" s="939">
        <v>8.3913890549123488E-2</v>
      </c>
      <c r="V376" s="716" t="s">
        <v>178</v>
      </c>
      <c r="W376" s="716" t="s">
        <v>203</v>
      </c>
      <c r="X376" s="719">
        <v>88427523</v>
      </c>
      <c r="Y376" s="718">
        <v>0.91608610945087654</v>
      </c>
      <c r="Z376" s="77" t="s">
        <v>61</v>
      </c>
      <c r="AA376" s="787" t="s">
        <v>61</v>
      </c>
      <c r="AB376" s="77" t="s">
        <v>61</v>
      </c>
      <c r="AC376" s="787" t="s">
        <v>61</v>
      </c>
      <c r="AD376" s="77" t="s">
        <v>61</v>
      </c>
      <c r="AE376" s="787" t="s">
        <v>61</v>
      </c>
      <c r="AF376" t="s">
        <v>185</v>
      </c>
      <c r="AG376" s="442"/>
      <c r="AH376" s="442"/>
      <c r="AI376" s="52" t="s">
        <v>61</v>
      </c>
      <c r="AJ376" s="64"/>
      <c r="AL376" s="52"/>
      <c r="AM376" s="52"/>
      <c r="AO376" s="1">
        <v>1</v>
      </c>
      <c r="AP376" s="1">
        <f>VLOOKUP(A376,'CH1 graphs'!$G$1:$H$49,2,FALSE)</f>
        <v>1</v>
      </c>
    </row>
    <row r="377" spans="1:48">
      <c r="A377" s="774" t="s">
        <v>4</v>
      </c>
      <c r="B377" s="774" t="s">
        <v>243</v>
      </c>
      <c r="C377" s="774">
        <v>2020</v>
      </c>
      <c r="D377" s="774">
        <v>2019</v>
      </c>
      <c r="E377" s="442" t="s">
        <v>142</v>
      </c>
      <c r="F377" s="774" t="s">
        <v>142</v>
      </c>
      <c r="G377" s="442" t="s">
        <v>142</v>
      </c>
      <c r="H377" s="52" t="s">
        <v>143</v>
      </c>
      <c r="I377" s="919" t="s">
        <v>144</v>
      </c>
      <c r="J377" s="940" t="s">
        <v>145</v>
      </c>
      <c r="K377" s="940"/>
      <c r="L377" s="774"/>
      <c r="M377" s="774"/>
      <c r="N377" s="808">
        <v>43709</v>
      </c>
      <c r="O377" s="442" t="s">
        <v>150</v>
      </c>
      <c r="P377" s="809">
        <v>112079000</v>
      </c>
      <c r="Q377" s="810">
        <v>28727077</v>
      </c>
      <c r="R377" s="811">
        <f>Q377/P377</f>
        <v>0.25631096815638971</v>
      </c>
      <c r="S377" s="919" t="s">
        <v>374</v>
      </c>
      <c r="T377" s="809">
        <v>7966980</v>
      </c>
      <c r="U377" s="949">
        <v>0.27</v>
      </c>
      <c r="V377" s="809">
        <v>10726519</v>
      </c>
      <c r="W377" s="920">
        <v>0.37339402821943912</v>
      </c>
      <c r="X377" s="809">
        <v>10033578</v>
      </c>
      <c r="Y377" s="920">
        <v>0.34927249994839366</v>
      </c>
      <c r="Z377" s="77">
        <v>6110416</v>
      </c>
      <c r="AA377" s="787">
        <v>0.21</v>
      </c>
      <c r="AB377" s="77">
        <v>1856564</v>
      </c>
      <c r="AC377" s="787">
        <v>0.06</v>
      </c>
      <c r="AD377" s="77">
        <v>0</v>
      </c>
      <c r="AE377" s="787">
        <v>0</v>
      </c>
      <c r="AF377" t="s">
        <v>185</v>
      </c>
      <c r="AG377" s="442"/>
      <c r="AH377" s="442"/>
      <c r="AI377" s="52" t="s">
        <v>149</v>
      </c>
      <c r="AJ377" s="920"/>
      <c r="AL377" s="774"/>
      <c r="AM377" s="774"/>
      <c r="AO377" s="1">
        <v>1</v>
      </c>
      <c r="AP377" s="1">
        <f>VLOOKUP(A377,'CH1 graphs'!$G$1:$H$49,2,FALSE)</f>
        <v>1</v>
      </c>
    </row>
    <row r="378" spans="1:48">
      <c r="A378" s="774" t="s">
        <v>4</v>
      </c>
      <c r="B378" s="774" t="s">
        <v>243</v>
      </c>
      <c r="C378" s="774">
        <v>2021</v>
      </c>
      <c r="D378" s="774">
        <v>2020</v>
      </c>
      <c r="E378" s="442" t="s">
        <v>142</v>
      </c>
      <c r="F378" s="774" t="s">
        <v>142</v>
      </c>
      <c r="G378" s="442" t="s">
        <v>142</v>
      </c>
      <c r="H378" s="52" t="s">
        <v>143</v>
      </c>
      <c r="I378" s="919" t="s">
        <v>144</v>
      </c>
      <c r="J378" s="940" t="s">
        <v>145</v>
      </c>
      <c r="K378" s="940"/>
      <c r="L378" s="774"/>
      <c r="M378" s="774"/>
      <c r="N378" s="808">
        <v>44105</v>
      </c>
      <c r="O378" s="442" t="s">
        <v>150</v>
      </c>
      <c r="P378" s="809">
        <v>114964000</v>
      </c>
      <c r="Q378" s="812">
        <v>52987400</v>
      </c>
      <c r="R378" s="811">
        <v>0.46090428307992065</v>
      </c>
      <c r="S378" s="919" t="s">
        <v>268</v>
      </c>
      <c r="T378" s="809">
        <v>8609537</v>
      </c>
      <c r="U378" s="949">
        <v>0.16</v>
      </c>
      <c r="V378" s="809">
        <v>28605694</v>
      </c>
      <c r="W378" s="920">
        <v>0.53985841917135013</v>
      </c>
      <c r="X378" s="809">
        <v>15772169</v>
      </c>
      <c r="Y378" s="920">
        <v>0.3</v>
      </c>
      <c r="Z378" s="77">
        <v>7191494</v>
      </c>
      <c r="AA378" s="787">
        <v>0.14000000000000001</v>
      </c>
      <c r="AB378" s="77">
        <v>1418043</v>
      </c>
      <c r="AC378" s="787">
        <v>0.03</v>
      </c>
      <c r="AD378" s="77">
        <v>0</v>
      </c>
      <c r="AE378" s="787">
        <v>0</v>
      </c>
      <c r="AF378" t="s">
        <v>161</v>
      </c>
      <c r="AG378" s="52"/>
      <c r="AH378" s="52"/>
      <c r="AI378" s="52" t="s">
        <v>149</v>
      </c>
      <c r="AJ378" s="774"/>
      <c r="AL378" s="774"/>
      <c r="AM378" s="774" t="s">
        <v>375</v>
      </c>
      <c r="AO378" s="1">
        <v>1</v>
      </c>
      <c r="AP378" s="1">
        <f>VLOOKUP(A378,'CH1 graphs'!$G$1:$H$49,2,FALSE)</f>
        <v>1</v>
      </c>
    </row>
    <row r="379" spans="1:48">
      <c r="A379" s="774" t="s">
        <v>4</v>
      </c>
      <c r="B379" s="774" t="s">
        <v>243</v>
      </c>
      <c r="C379" s="774">
        <v>2022</v>
      </c>
      <c r="D379" s="774">
        <v>2021</v>
      </c>
      <c r="E379" s="442" t="s">
        <v>142</v>
      </c>
      <c r="F379" s="774" t="s">
        <v>142</v>
      </c>
      <c r="G379" s="442" t="s">
        <v>142</v>
      </c>
      <c r="H379" s="52" t="s">
        <v>143</v>
      </c>
      <c r="I379" s="919" t="s">
        <v>322</v>
      </c>
      <c r="J379" s="940" t="s">
        <v>145</v>
      </c>
      <c r="K379" s="940"/>
      <c r="L379" s="774"/>
      <c r="M379" s="774"/>
      <c r="N379" s="808">
        <v>44317</v>
      </c>
      <c r="O379" s="442" t="s">
        <v>150</v>
      </c>
      <c r="P379" s="809">
        <v>114964000</v>
      </c>
      <c r="Q379" s="810">
        <v>56346877</v>
      </c>
      <c r="R379" s="813">
        <v>0.49012627431195854</v>
      </c>
      <c r="S379" s="919" t="s">
        <v>376</v>
      </c>
      <c r="T379" s="809">
        <v>16756349</v>
      </c>
      <c r="U379" s="949">
        <v>0.29737848647760906</v>
      </c>
      <c r="V379" s="809">
        <v>22380042</v>
      </c>
      <c r="W379" s="920">
        <v>0.39718336120030218</v>
      </c>
      <c r="X379" s="809">
        <v>17210486</v>
      </c>
      <c r="Y379" s="920">
        <v>0.30543815232208876</v>
      </c>
      <c r="Z379" s="77">
        <v>12072237</v>
      </c>
      <c r="AA379" s="787">
        <v>0.21424855542570709</v>
      </c>
      <c r="AB379" s="77">
        <v>4331216</v>
      </c>
      <c r="AC379" s="787">
        <v>7.6867010748439532E-2</v>
      </c>
      <c r="AD379" s="533">
        <v>401313</v>
      </c>
      <c r="AE379" s="787">
        <v>6.2629203034624261E-3</v>
      </c>
      <c r="AF379" t="s">
        <v>148</v>
      </c>
      <c r="AG379" s="52"/>
      <c r="AH379" s="52"/>
      <c r="AI379" s="52" t="s">
        <v>153</v>
      </c>
      <c r="AJ379" s="774" t="s">
        <v>142</v>
      </c>
      <c r="AL379" s="774"/>
      <c r="AM379" s="774" t="s">
        <v>377</v>
      </c>
      <c r="AO379" s="1">
        <v>1</v>
      </c>
      <c r="AP379" s="1">
        <f>VLOOKUP(A379,'CH1 graphs'!$G$1:$H$49,2,FALSE)</f>
        <v>1</v>
      </c>
      <c r="AT379" s="42"/>
    </row>
    <row r="380" spans="1:48" s="961" customFormat="1">
      <c r="A380" s="955" t="s">
        <v>4</v>
      </c>
      <c r="B380" s="955" t="s">
        <v>243</v>
      </c>
      <c r="C380" s="955">
        <v>2023</v>
      </c>
      <c r="D380" s="955">
        <v>2022</v>
      </c>
      <c r="E380" s="964" t="s">
        <v>142</v>
      </c>
      <c r="F380" s="955" t="s">
        <v>142</v>
      </c>
      <c r="G380" s="964" t="s">
        <v>142</v>
      </c>
      <c r="H380" s="955" t="s">
        <v>143</v>
      </c>
      <c r="I380" s="964" t="s">
        <v>157</v>
      </c>
      <c r="J380" s="965" t="s">
        <v>378</v>
      </c>
      <c r="K380" s="965"/>
      <c r="L380" s="968"/>
      <c r="M380" s="974"/>
      <c r="N380" s="955"/>
      <c r="O380" s="964" t="s">
        <v>150</v>
      </c>
      <c r="P380" s="975">
        <f>P379</f>
        <v>114964000</v>
      </c>
      <c r="Q380" s="1130">
        <f>P380</f>
        <v>114964000</v>
      </c>
      <c r="R380" s="1131">
        <v>1</v>
      </c>
      <c r="S380" s="964" t="s">
        <v>379</v>
      </c>
      <c r="T380" s="968">
        <v>23610000</v>
      </c>
      <c r="U380" s="1132">
        <v>0.21</v>
      </c>
      <c r="V380" s="1007" t="s">
        <v>178</v>
      </c>
      <c r="W380" s="1008"/>
      <c r="X380" s="1108">
        <f>Q380-T380</f>
        <v>91354000</v>
      </c>
      <c r="Y380" s="1008">
        <f>R380-U380</f>
        <v>0.79</v>
      </c>
      <c r="Z380" s="1010" t="s">
        <v>221</v>
      </c>
      <c r="AA380" s="1011"/>
      <c r="AB380" s="1010" t="s">
        <v>221</v>
      </c>
      <c r="AC380" s="1011"/>
      <c r="AD380" s="1010" t="s">
        <v>221</v>
      </c>
      <c r="AE380" s="1011"/>
      <c r="AF380" s="961" t="s">
        <v>185</v>
      </c>
      <c r="AG380" s="964"/>
      <c r="AH380" s="964"/>
      <c r="AI380" s="955" t="s">
        <v>61</v>
      </c>
      <c r="AJ380" s="961" t="s">
        <v>142</v>
      </c>
      <c r="AL380" s="955"/>
      <c r="AM380" s="955"/>
      <c r="AO380" s="963">
        <v>1</v>
      </c>
      <c r="AP380" s="963">
        <f>VLOOKUP(A380,'CH1 graphs'!$G$1:$H$49,2,FALSE)</f>
        <v>1</v>
      </c>
      <c r="AQ380" s="963"/>
      <c r="AR380" s="963"/>
      <c r="AS380" s="972">
        <f>T380-T379</f>
        <v>6853651</v>
      </c>
      <c r="AT380" s="973">
        <f>(T380-T379)/T379</f>
        <v>0.40901815783378587</v>
      </c>
      <c r="AV380" s="963"/>
    </row>
    <row r="381" spans="1:48" s="958" customFormat="1">
      <c r="A381" s="961" t="s">
        <v>4</v>
      </c>
      <c r="B381" s="961" t="s">
        <v>243</v>
      </c>
      <c r="C381" s="961">
        <v>2023</v>
      </c>
      <c r="D381" s="955">
        <v>2023</v>
      </c>
      <c r="E381" s="964" t="s">
        <v>142</v>
      </c>
      <c r="F381" s="1123" t="s">
        <v>168</v>
      </c>
      <c r="G381" s="964" t="s">
        <v>61</v>
      </c>
      <c r="H381" s="955" t="s">
        <v>143</v>
      </c>
      <c r="I381" s="964" t="s">
        <v>157</v>
      </c>
      <c r="J381" s="965" t="s">
        <v>61</v>
      </c>
      <c r="K381" s="965"/>
      <c r="L381" s="1094" t="s">
        <v>380</v>
      </c>
      <c r="M381" s="1133" t="s">
        <v>61</v>
      </c>
      <c r="N381" s="1134" t="s">
        <v>61</v>
      </c>
      <c r="O381" s="964" t="s">
        <v>165</v>
      </c>
      <c r="P381" s="1013" t="s">
        <v>61</v>
      </c>
      <c r="Q381" s="1013" t="s">
        <v>61</v>
      </c>
      <c r="R381" s="1013" t="s">
        <v>61</v>
      </c>
      <c r="S381" s="1014" t="s">
        <v>61</v>
      </c>
      <c r="T381" s="1013" t="s">
        <v>61</v>
      </c>
      <c r="U381" s="1015" t="s">
        <v>61</v>
      </c>
      <c r="V381" s="1016" t="s">
        <v>61</v>
      </c>
      <c r="W381" s="1016" t="s">
        <v>61</v>
      </c>
      <c r="X381" s="1016" t="s">
        <v>61</v>
      </c>
      <c r="Y381" s="1013" t="s">
        <v>61</v>
      </c>
      <c r="Z381" s="1100" t="s">
        <v>61</v>
      </c>
      <c r="AA381" s="1101" t="s">
        <v>61</v>
      </c>
      <c r="AB381" s="1100" t="s">
        <v>61</v>
      </c>
      <c r="AC381" s="1101" t="s">
        <v>61</v>
      </c>
      <c r="AD381" s="1100" t="s">
        <v>61</v>
      </c>
      <c r="AE381" s="1101" t="s">
        <v>61</v>
      </c>
      <c r="AF381" s="961" t="s">
        <v>61</v>
      </c>
      <c r="AG381" s="1123"/>
      <c r="AH381" s="1123"/>
      <c r="AI381" s="955" t="s">
        <v>61</v>
      </c>
      <c r="AJ381" s="1013" t="s">
        <v>61</v>
      </c>
      <c r="AL381" s="955"/>
      <c r="AM381" s="955"/>
      <c r="AO381" s="963">
        <v>1</v>
      </c>
      <c r="AP381" s="963">
        <f>VLOOKUP(A381,'CH1 graphs'!$G$1:$H$49,2,FALSE)</f>
        <v>1</v>
      </c>
      <c r="AQ381" s="963"/>
      <c r="AR381" s="981"/>
      <c r="AT381" s="981"/>
      <c r="AV381" s="981"/>
    </row>
    <row r="382" spans="1:48" s="958" customFormat="1">
      <c r="A382" s="958" t="s">
        <v>4</v>
      </c>
      <c r="B382" s="958" t="s">
        <v>243</v>
      </c>
      <c r="C382" s="957" t="s">
        <v>702</v>
      </c>
      <c r="D382" s="957">
        <v>2023</v>
      </c>
      <c r="E382" s="991" t="s">
        <v>142</v>
      </c>
      <c r="F382" s="957" t="s">
        <v>168</v>
      </c>
      <c r="H382" s="958" t="s">
        <v>143</v>
      </c>
      <c r="I382" s="958" t="s">
        <v>157</v>
      </c>
      <c r="J382" s="992"/>
      <c r="K382" s="992" t="s">
        <v>707</v>
      </c>
      <c r="L382" s="957" t="s">
        <v>731</v>
      </c>
      <c r="O382" s="991" t="s">
        <v>150</v>
      </c>
      <c r="U382" s="1028"/>
      <c r="AG382" s="1135"/>
      <c r="AH382" s="1135"/>
      <c r="AI382" s="957"/>
      <c r="AJ382" s="1029"/>
      <c r="AL382" s="957"/>
      <c r="AM382" s="957"/>
      <c r="AO382" s="981">
        <v>1</v>
      </c>
      <c r="AP382" s="981"/>
      <c r="AQ382" s="981"/>
      <c r="AR382" s="981"/>
      <c r="AT382" s="981"/>
      <c r="AV382" s="981"/>
    </row>
    <row r="383" spans="1:48">
      <c r="A383" s="52" t="s">
        <v>381</v>
      </c>
      <c r="B383" s="52" t="s">
        <v>141</v>
      </c>
      <c r="C383" s="902">
        <v>2017</v>
      </c>
      <c r="D383" s="52">
        <v>2016</v>
      </c>
      <c r="E383" s="442" t="s">
        <v>168</v>
      </c>
      <c r="F383" s="52" t="s">
        <v>61</v>
      </c>
      <c r="G383" s="442" t="s">
        <v>61</v>
      </c>
      <c r="H383" s="52" t="s">
        <v>61</v>
      </c>
      <c r="I383" s="442" t="s">
        <v>169</v>
      </c>
      <c r="J383" s="940" t="s">
        <v>61</v>
      </c>
      <c r="K383" s="940"/>
      <c r="L383" s="52" t="s">
        <v>61</v>
      </c>
      <c r="M383" s="52" t="s">
        <v>61</v>
      </c>
      <c r="N383" s="52" t="s">
        <v>61</v>
      </c>
      <c r="O383" s="442" t="s">
        <v>150</v>
      </c>
      <c r="P383" s="451" t="s">
        <v>61</v>
      </c>
      <c r="Q383" s="52" t="s">
        <v>61</v>
      </c>
      <c r="R383" s="103" t="s">
        <v>61</v>
      </c>
      <c r="S383" s="442" t="s">
        <v>61</v>
      </c>
      <c r="T383" s="451" t="s">
        <v>61</v>
      </c>
      <c r="U383" s="941" t="s">
        <v>61</v>
      </c>
      <c r="V383" s="52" t="s">
        <v>61</v>
      </c>
      <c r="W383" s="52" t="s">
        <v>61</v>
      </c>
      <c r="X383" s="52" t="s">
        <v>61</v>
      </c>
      <c r="Y383" s="52" t="s">
        <v>61</v>
      </c>
      <c r="Z383" s="77" t="s">
        <v>61</v>
      </c>
      <c r="AA383" s="787" t="s">
        <v>61</v>
      </c>
      <c r="AB383" s="77" t="s">
        <v>61</v>
      </c>
      <c r="AC383" s="787" t="s">
        <v>61</v>
      </c>
      <c r="AD383" s="77" t="s">
        <v>61</v>
      </c>
      <c r="AE383" s="787" t="s">
        <v>61</v>
      </c>
      <c r="AF383" t="s">
        <v>61</v>
      </c>
      <c r="AG383" s="52"/>
      <c r="AH383" s="52"/>
      <c r="AI383" s="52" t="s">
        <v>61</v>
      </c>
      <c r="AJ383" s="52" t="s">
        <v>61</v>
      </c>
      <c r="AL383" s="52"/>
      <c r="AM383" s="52"/>
    </row>
    <row r="384" spans="1:48">
      <c r="A384" s="52" t="s">
        <v>381</v>
      </c>
      <c r="B384" s="52" t="s">
        <v>141</v>
      </c>
      <c r="C384" s="52">
        <v>2018</v>
      </c>
      <c r="D384" s="52">
        <v>2017</v>
      </c>
      <c r="E384" s="442" t="s">
        <v>168</v>
      </c>
      <c r="F384" s="52" t="s">
        <v>61</v>
      </c>
      <c r="G384" s="442" t="s">
        <v>61</v>
      </c>
      <c r="H384" s="52" t="s">
        <v>61</v>
      </c>
      <c r="I384" s="442" t="s">
        <v>169</v>
      </c>
      <c r="J384" s="940" t="s">
        <v>61</v>
      </c>
      <c r="K384" s="940"/>
      <c r="L384" s="52" t="s">
        <v>61</v>
      </c>
      <c r="M384" s="52" t="s">
        <v>61</v>
      </c>
      <c r="N384" s="52" t="s">
        <v>61</v>
      </c>
      <c r="O384" s="442" t="s">
        <v>150</v>
      </c>
      <c r="P384" s="451" t="s">
        <v>61</v>
      </c>
      <c r="Q384" s="52" t="s">
        <v>61</v>
      </c>
      <c r="R384" s="103" t="s">
        <v>61</v>
      </c>
      <c r="S384" s="442" t="s">
        <v>61</v>
      </c>
      <c r="T384" s="451" t="s">
        <v>61</v>
      </c>
      <c r="U384" s="941" t="s">
        <v>61</v>
      </c>
      <c r="V384" s="52" t="s">
        <v>61</v>
      </c>
      <c r="W384" s="52" t="s">
        <v>61</v>
      </c>
      <c r="X384" s="52" t="s">
        <v>61</v>
      </c>
      <c r="Y384" s="52" t="s">
        <v>61</v>
      </c>
      <c r="Z384" s="77" t="s">
        <v>61</v>
      </c>
      <c r="AA384" s="787" t="s">
        <v>61</v>
      </c>
      <c r="AB384" s="77" t="s">
        <v>61</v>
      </c>
      <c r="AC384" s="787" t="s">
        <v>61</v>
      </c>
      <c r="AD384" s="77" t="s">
        <v>61</v>
      </c>
      <c r="AE384" s="787" t="s">
        <v>61</v>
      </c>
      <c r="AF384" t="s">
        <v>61</v>
      </c>
      <c r="AG384" s="52"/>
      <c r="AH384" s="52"/>
      <c r="AI384" s="52" t="s">
        <v>61</v>
      </c>
      <c r="AJ384" s="52" t="s">
        <v>61</v>
      </c>
      <c r="AL384" s="52"/>
      <c r="AM384" s="52"/>
    </row>
    <row r="385" spans="1:48">
      <c r="A385" s="52" t="s">
        <v>381</v>
      </c>
      <c r="B385" s="52" t="s">
        <v>141</v>
      </c>
      <c r="C385" s="52">
        <v>2019</v>
      </c>
      <c r="D385" s="52">
        <v>2018</v>
      </c>
      <c r="E385" s="442" t="s">
        <v>168</v>
      </c>
      <c r="F385" s="52" t="s">
        <v>61</v>
      </c>
      <c r="G385" s="442" t="s">
        <v>61</v>
      </c>
      <c r="H385" s="52" t="s">
        <v>61</v>
      </c>
      <c r="I385" s="442" t="s">
        <v>169</v>
      </c>
      <c r="J385" s="940" t="s">
        <v>61</v>
      </c>
      <c r="K385" s="940"/>
      <c r="L385" s="52" t="s">
        <v>61</v>
      </c>
      <c r="M385" s="52" t="s">
        <v>61</v>
      </c>
      <c r="N385" s="52" t="s">
        <v>61</v>
      </c>
      <c r="O385" s="442" t="s">
        <v>150</v>
      </c>
      <c r="P385" s="451" t="s">
        <v>61</v>
      </c>
      <c r="Q385" s="52" t="s">
        <v>61</v>
      </c>
      <c r="R385" s="103" t="s">
        <v>61</v>
      </c>
      <c r="S385" s="442" t="s">
        <v>61</v>
      </c>
      <c r="T385" s="451" t="s">
        <v>61</v>
      </c>
      <c r="U385" s="941" t="s">
        <v>61</v>
      </c>
      <c r="V385" s="52" t="s">
        <v>61</v>
      </c>
      <c r="W385" s="52" t="s">
        <v>61</v>
      </c>
      <c r="X385" s="52" t="s">
        <v>61</v>
      </c>
      <c r="Y385" s="52" t="s">
        <v>61</v>
      </c>
      <c r="Z385" s="77" t="s">
        <v>61</v>
      </c>
      <c r="AA385" s="787" t="s">
        <v>61</v>
      </c>
      <c r="AB385" s="77" t="s">
        <v>61</v>
      </c>
      <c r="AC385" s="787" t="s">
        <v>61</v>
      </c>
      <c r="AD385" s="77" t="s">
        <v>61</v>
      </c>
      <c r="AE385" s="787" t="s">
        <v>61</v>
      </c>
      <c r="AF385" t="s">
        <v>61</v>
      </c>
      <c r="AG385" s="52"/>
      <c r="AH385" s="52"/>
      <c r="AI385" s="52" t="s">
        <v>61</v>
      </c>
      <c r="AJ385" s="52" t="s">
        <v>61</v>
      </c>
      <c r="AL385" s="52"/>
      <c r="AM385" s="52"/>
    </row>
    <row r="386" spans="1:48">
      <c r="A386" s="52" t="s">
        <v>381</v>
      </c>
      <c r="B386" s="52" t="s">
        <v>141</v>
      </c>
      <c r="C386" s="52">
        <v>2020</v>
      </c>
      <c r="D386" s="52">
        <v>2019</v>
      </c>
      <c r="E386" s="442" t="s">
        <v>168</v>
      </c>
      <c r="F386" s="52" t="s">
        <v>61</v>
      </c>
      <c r="G386" s="442" t="s">
        <v>61</v>
      </c>
      <c r="H386" s="52" t="s">
        <v>61</v>
      </c>
      <c r="I386" s="442" t="s">
        <v>169</v>
      </c>
      <c r="J386" s="940" t="s">
        <v>61</v>
      </c>
      <c r="K386" s="940"/>
      <c r="L386" s="52" t="s">
        <v>61</v>
      </c>
      <c r="M386" s="52" t="s">
        <v>61</v>
      </c>
      <c r="N386" s="52" t="s">
        <v>61</v>
      </c>
      <c r="O386" s="442" t="s">
        <v>150</v>
      </c>
      <c r="P386" s="451" t="s">
        <v>61</v>
      </c>
      <c r="Q386" s="52" t="s">
        <v>61</v>
      </c>
      <c r="R386" s="103" t="s">
        <v>61</v>
      </c>
      <c r="S386" s="442" t="s">
        <v>61</v>
      </c>
      <c r="T386" s="451" t="s">
        <v>61</v>
      </c>
      <c r="U386" s="941" t="s">
        <v>61</v>
      </c>
      <c r="V386" s="52" t="s">
        <v>61</v>
      </c>
      <c r="W386" s="52" t="s">
        <v>61</v>
      </c>
      <c r="X386" s="52" t="s">
        <v>61</v>
      </c>
      <c r="Y386" s="52" t="s">
        <v>61</v>
      </c>
      <c r="Z386" s="77" t="s">
        <v>61</v>
      </c>
      <c r="AA386" s="787" t="s">
        <v>61</v>
      </c>
      <c r="AB386" s="77" t="s">
        <v>61</v>
      </c>
      <c r="AC386" s="787" t="s">
        <v>61</v>
      </c>
      <c r="AD386" s="77" t="s">
        <v>61</v>
      </c>
      <c r="AE386" s="787" t="s">
        <v>61</v>
      </c>
      <c r="AF386" t="s">
        <v>61</v>
      </c>
      <c r="AG386" s="52"/>
      <c r="AH386" s="52"/>
      <c r="AI386" s="52" t="s">
        <v>61</v>
      </c>
      <c r="AJ386" s="52" t="s">
        <v>61</v>
      </c>
      <c r="AL386" s="52"/>
      <c r="AM386" s="52"/>
    </row>
    <row r="387" spans="1:48">
      <c r="A387" s="52" t="s">
        <v>381</v>
      </c>
      <c r="B387" s="52" t="s">
        <v>141</v>
      </c>
      <c r="C387" s="52">
        <v>2021</v>
      </c>
      <c r="D387" s="52">
        <v>2020</v>
      </c>
      <c r="E387" s="442" t="s">
        <v>168</v>
      </c>
      <c r="F387" s="52" t="s">
        <v>61</v>
      </c>
      <c r="G387" s="442" t="s">
        <v>61</v>
      </c>
      <c r="H387" s="52" t="s">
        <v>61</v>
      </c>
      <c r="I387" s="442" t="s">
        <v>169</v>
      </c>
      <c r="J387" s="940" t="s">
        <v>61</v>
      </c>
      <c r="K387" s="940"/>
      <c r="L387" s="52" t="s">
        <v>61</v>
      </c>
      <c r="M387" s="52" t="s">
        <v>61</v>
      </c>
      <c r="N387" s="52" t="s">
        <v>61</v>
      </c>
      <c r="O387" s="442" t="s">
        <v>150</v>
      </c>
      <c r="P387" s="451" t="s">
        <v>61</v>
      </c>
      <c r="Q387" s="52" t="s">
        <v>61</v>
      </c>
      <c r="R387" s="103" t="s">
        <v>61</v>
      </c>
      <c r="S387" s="442" t="s">
        <v>61</v>
      </c>
      <c r="T387" s="451" t="s">
        <v>61</v>
      </c>
      <c r="U387" s="941" t="s">
        <v>61</v>
      </c>
      <c r="V387" s="52" t="s">
        <v>61</v>
      </c>
      <c r="W387" s="52" t="s">
        <v>61</v>
      </c>
      <c r="X387" s="52" t="s">
        <v>61</v>
      </c>
      <c r="Y387" s="52" t="s">
        <v>61</v>
      </c>
      <c r="Z387" s="77" t="s">
        <v>61</v>
      </c>
      <c r="AA387" s="787" t="s">
        <v>61</v>
      </c>
      <c r="AB387" s="77" t="s">
        <v>61</v>
      </c>
      <c r="AC387" s="787" t="s">
        <v>61</v>
      </c>
      <c r="AD387" s="77" t="s">
        <v>61</v>
      </c>
      <c r="AE387" s="787" t="s">
        <v>61</v>
      </c>
      <c r="AF387" t="s">
        <v>61</v>
      </c>
      <c r="AG387" s="52"/>
      <c r="AH387" s="52"/>
      <c r="AI387" s="52" t="s">
        <v>61</v>
      </c>
      <c r="AJ387" s="52" t="s">
        <v>61</v>
      </c>
      <c r="AL387" s="52"/>
      <c r="AM387" s="52"/>
    </row>
    <row r="388" spans="1:48">
      <c r="A388" s="52" t="s">
        <v>381</v>
      </c>
      <c r="B388" s="52" t="s">
        <v>141</v>
      </c>
      <c r="C388" s="52">
        <v>2022</v>
      </c>
      <c r="D388" s="52">
        <v>2021</v>
      </c>
      <c r="E388" s="442" t="s">
        <v>142</v>
      </c>
      <c r="F388" s="104" t="s">
        <v>168</v>
      </c>
      <c r="G388" s="442" t="s">
        <v>61</v>
      </c>
      <c r="H388" s="52" t="s">
        <v>174</v>
      </c>
      <c r="I388" s="442" t="s">
        <v>382</v>
      </c>
      <c r="J388" s="940" t="s">
        <v>61</v>
      </c>
      <c r="K388" s="940"/>
      <c r="L388" s="81" t="s">
        <v>61</v>
      </c>
      <c r="M388" s="81" t="s">
        <v>61</v>
      </c>
      <c r="N388" s="81" t="s">
        <v>61</v>
      </c>
      <c r="O388" s="442" t="s">
        <v>150</v>
      </c>
      <c r="P388" s="81" t="s">
        <v>61</v>
      </c>
      <c r="Q388" s="81" t="s">
        <v>61</v>
      </c>
      <c r="R388" s="81" t="s">
        <v>61</v>
      </c>
      <c r="S388" s="905" t="s">
        <v>61</v>
      </c>
      <c r="T388" s="81" t="s">
        <v>61</v>
      </c>
      <c r="U388" s="942" t="s">
        <v>61</v>
      </c>
      <c r="V388" s="235" t="s">
        <v>61</v>
      </c>
      <c r="W388" s="235" t="s">
        <v>61</v>
      </c>
      <c r="X388" s="235" t="s">
        <v>61</v>
      </c>
      <c r="Y388" s="81" t="s">
        <v>61</v>
      </c>
      <c r="Z388" s="799" t="s">
        <v>61</v>
      </c>
      <c r="AA388" s="916" t="s">
        <v>61</v>
      </c>
      <c r="AB388" s="799" t="s">
        <v>61</v>
      </c>
      <c r="AC388" s="916" t="s">
        <v>61</v>
      </c>
      <c r="AD388" s="799" t="s">
        <v>61</v>
      </c>
      <c r="AE388" s="916" t="s">
        <v>61</v>
      </c>
      <c r="AF388" t="s">
        <v>61</v>
      </c>
      <c r="AG388" s="81"/>
      <c r="AH388" s="81"/>
      <c r="AI388" s="52" t="s">
        <v>61</v>
      </c>
      <c r="AJ388" s="81" t="s">
        <v>61</v>
      </c>
      <c r="AL388" s="52"/>
      <c r="AM388" s="52"/>
    </row>
    <row r="389" spans="1:48" s="958" customFormat="1">
      <c r="A389" s="957" t="s">
        <v>381</v>
      </c>
      <c r="B389" s="957" t="s">
        <v>141</v>
      </c>
      <c r="C389" s="957">
        <v>2023</v>
      </c>
      <c r="D389" s="957">
        <v>2022</v>
      </c>
      <c r="E389" s="991" t="s">
        <v>168</v>
      </c>
      <c r="F389" s="957" t="s">
        <v>61</v>
      </c>
      <c r="G389" s="991" t="s">
        <v>61</v>
      </c>
      <c r="H389" s="957" t="s">
        <v>61</v>
      </c>
      <c r="I389" s="991" t="s">
        <v>169</v>
      </c>
      <c r="J389" s="998" t="s">
        <v>61</v>
      </c>
      <c r="K389" s="998"/>
      <c r="L389" s="957" t="s">
        <v>61</v>
      </c>
      <c r="M389" s="957" t="s">
        <v>61</v>
      </c>
      <c r="N389" s="957" t="s">
        <v>61</v>
      </c>
      <c r="O389" s="991" t="s">
        <v>150</v>
      </c>
      <c r="P389" s="999" t="s">
        <v>61</v>
      </c>
      <c r="Q389" s="957" t="s">
        <v>61</v>
      </c>
      <c r="R389" s="1000" t="s">
        <v>61</v>
      </c>
      <c r="S389" s="991" t="s">
        <v>61</v>
      </c>
      <c r="T389" s="999" t="s">
        <v>61</v>
      </c>
      <c r="U389" s="1001" t="s">
        <v>61</v>
      </c>
      <c r="V389" s="957" t="s">
        <v>61</v>
      </c>
      <c r="W389" s="957" t="s">
        <v>61</v>
      </c>
      <c r="X389" s="957" t="s">
        <v>61</v>
      </c>
      <c r="Y389" s="957" t="s">
        <v>61</v>
      </c>
      <c r="Z389" s="1020" t="s">
        <v>61</v>
      </c>
      <c r="AA389" s="1021" t="s">
        <v>61</v>
      </c>
      <c r="AB389" s="1020" t="s">
        <v>61</v>
      </c>
      <c r="AC389" s="1021" t="s">
        <v>61</v>
      </c>
      <c r="AD389" s="1020" t="s">
        <v>61</v>
      </c>
      <c r="AE389" s="1021" t="s">
        <v>61</v>
      </c>
      <c r="AF389" s="958" t="s">
        <v>61</v>
      </c>
      <c r="AG389" s="957"/>
      <c r="AH389" s="957"/>
      <c r="AI389" s="957" t="s">
        <v>61</v>
      </c>
      <c r="AJ389" s="957" t="s">
        <v>61</v>
      </c>
      <c r="AL389" s="957"/>
      <c r="AM389" s="957"/>
      <c r="AO389" s="981"/>
      <c r="AP389" s="981"/>
      <c r="AQ389" s="981"/>
      <c r="AR389" s="981"/>
      <c r="AT389" s="981"/>
      <c r="AV389" s="981"/>
    </row>
    <row r="390" spans="1:48">
      <c r="A390" t="s">
        <v>383</v>
      </c>
      <c r="B390" t="s">
        <v>180</v>
      </c>
      <c r="C390">
        <v>2017</v>
      </c>
      <c r="D390">
        <v>2016</v>
      </c>
      <c r="E390" s="442" t="s">
        <v>168</v>
      </c>
      <c r="F390" s="52" t="s">
        <v>61</v>
      </c>
      <c r="G390" s="442" t="s">
        <v>61</v>
      </c>
      <c r="H390" s="52" t="s">
        <v>61</v>
      </c>
      <c r="I390" s="442" t="s">
        <v>169</v>
      </c>
      <c r="J390" s="940" t="s">
        <v>61</v>
      </c>
      <c r="K390" s="940"/>
      <c r="L390" s="52" t="s">
        <v>61</v>
      </c>
      <c r="M390" s="52" t="s">
        <v>61</v>
      </c>
      <c r="N390" s="52" t="s">
        <v>61</v>
      </c>
      <c r="O390" s="442" t="s">
        <v>150</v>
      </c>
      <c r="P390" s="451" t="s">
        <v>61</v>
      </c>
      <c r="Q390" s="52" t="s">
        <v>61</v>
      </c>
      <c r="R390" s="103" t="s">
        <v>61</v>
      </c>
      <c r="S390" s="442" t="s">
        <v>61</v>
      </c>
      <c r="T390" s="451" t="s">
        <v>61</v>
      </c>
      <c r="U390" s="941" t="s">
        <v>61</v>
      </c>
      <c r="V390" s="52" t="s">
        <v>61</v>
      </c>
      <c r="W390" s="52" t="s">
        <v>61</v>
      </c>
      <c r="X390" s="52" t="s">
        <v>61</v>
      </c>
      <c r="Y390" s="52" t="s">
        <v>61</v>
      </c>
      <c r="Z390" s="77" t="s">
        <v>61</v>
      </c>
      <c r="AA390" s="787" t="s">
        <v>61</v>
      </c>
      <c r="AB390" s="77" t="s">
        <v>61</v>
      </c>
      <c r="AC390" s="787" t="s">
        <v>61</v>
      </c>
      <c r="AD390" s="77" t="s">
        <v>61</v>
      </c>
      <c r="AE390" s="787" t="s">
        <v>61</v>
      </c>
      <c r="AF390" t="s">
        <v>61</v>
      </c>
      <c r="AG390" s="52"/>
      <c r="AH390" s="52"/>
      <c r="AI390" s="52" t="s">
        <v>61</v>
      </c>
      <c r="AJ390" s="52" t="s">
        <v>61</v>
      </c>
      <c r="AL390"/>
      <c r="AM390"/>
    </row>
    <row r="391" spans="1:48">
      <c r="A391" t="s">
        <v>383</v>
      </c>
      <c r="B391" t="s">
        <v>180</v>
      </c>
      <c r="C391">
        <v>2018</v>
      </c>
      <c r="D391">
        <v>2017</v>
      </c>
      <c r="E391" s="442" t="s">
        <v>168</v>
      </c>
      <c r="F391" s="52" t="s">
        <v>61</v>
      </c>
      <c r="G391" s="442" t="s">
        <v>61</v>
      </c>
      <c r="H391" s="52" t="s">
        <v>61</v>
      </c>
      <c r="I391" s="442" t="s">
        <v>169</v>
      </c>
      <c r="J391" s="940" t="s">
        <v>61</v>
      </c>
      <c r="K391" s="940"/>
      <c r="L391" s="52" t="s">
        <v>61</v>
      </c>
      <c r="M391" s="52" t="s">
        <v>61</v>
      </c>
      <c r="N391" s="52" t="s">
        <v>61</v>
      </c>
      <c r="O391" s="442" t="s">
        <v>150</v>
      </c>
      <c r="P391" s="451" t="s">
        <v>61</v>
      </c>
      <c r="Q391" s="52" t="s">
        <v>61</v>
      </c>
      <c r="R391" s="103" t="s">
        <v>61</v>
      </c>
      <c r="S391" s="442" t="s">
        <v>61</v>
      </c>
      <c r="T391" s="451" t="s">
        <v>61</v>
      </c>
      <c r="U391" s="941" t="s">
        <v>61</v>
      </c>
      <c r="V391" s="52" t="s">
        <v>61</v>
      </c>
      <c r="W391" s="52" t="s">
        <v>61</v>
      </c>
      <c r="X391" s="52" t="s">
        <v>61</v>
      </c>
      <c r="Y391" s="52" t="s">
        <v>61</v>
      </c>
      <c r="Z391" s="77" t="s">
        <v>61</v>
      </c>
      <c r="AA391" s="787" t="s">
        <v>61</v>
      </c>
      <c r="AB391" s="77" t="s">
        <v>61</v>
      </c>
      <c r="AC391" s="787" t="s">
        <v>61</v>
      </c>
      <c r="AD391" s="77" t="s">
        <v>61</v>
      </c>
      <c r="AE391" s="787" t="s">
        <v>61</v>
      </c>
      <c r="AF391" t="s">
        <v>61</v>
      </c>
      <c r="AG391" s="52"/>
      <c r="AH391" s="52"/>
      <c r="AI391" s="52" t="s">
        <v>61</v>
      </c>
      <c r="AJ391" s="52" t="s">
        <v>61</v>
      </c>
      <c r="AL391"/>
      <c r="AM391"/>
    </row>
    <row r="392" spans="1:48">
      <c r="A392" t="s">
        <v>383</v>
      </c>
      <c r="B392" t="s">
        <v>180</v>
      </c>
      <c r="C392">
        <v>2019</v>
      </c>
      <c r="D392">
        <v>2018</v>
      </c>
      <c r="E392" s="442" t="s">
        <v>168</v>
      </c>
      <c r="F392" s="52" t="s">
        <v>61</v>
      </c>
      <c r="G392" s="442" t="s">
        <v>61</v>
      </c>
      <c r="H392" s="52" t="s">
        <v>61</v>
      </c>
      <c r="I392" s="442" t="s">
        <v>169</v>
      </c>
      <c r="J392" s="940" t="s">
        <v>61</v>
      </c>
      <c r="K392" s="940"/>
      <c r="L392" s="52" t="s">
        <v>61</v>
      </c>
      <c r="M392" s="52" t="s">
        <v>61</v>
      </c>
      <c r="N392" s="52" t="s">
        <v>61</v>
      </c>
      <c r="O392" s="442" t="s">
        <v>150</v>
      </c>
      <c r="P392" s="451" t="s">
        <v>61</v>
      </c>
      <c r="Q392" s="52" t="s">
        <v>61</v>
      </c>
      <c r="R392" s="103" t="s">
        <v>61</v>
      </c>
      <c r="S392" s="442" t="s">
        <v>61</v>
      </c>
      <c r="T392" s="451" t="s">
        <v>61</v>
      </c>
      <c r="U392" s="941" t="s">
        <v>61</v>
      </c>
      <c r="V392" s="52" t="s">
        <v>61</v>
      </c>
      <c r="W392" s="52" t="s">
        <v>61</v>
      </c>
      <c r="X392" s="52" t="s">
        <v>61</v>
      </c>
      <c r="Y392" s="52" t="s">
        <v>61</v>
      </c>
      <c r="Z392" s="77" t="s">
        <v>61</v>
      </c>
      <c r="AA392" s="787" t="s">
        <v>61</v>
      </c>
      <c r="AB392" s="77" t="s">
        <v>61</v>
      </c>
      <c r="AC392" s="787" t="s">
        <v>61</v>
      </c>
      <c r="AD392" s="77" t="s">
        <v>61</v>
      </c>
      <c r="AE392" s="787" t="s">
        <v>61</v>
      </c>
      <c r="AF392" t="s">
        <v>61</v>
      </c>
      <c r="AG392" s="52"/>
      <c r="AH392" s="52"/>
      <c r="AI392" s="52" t="s">
        <v>61</v>
      </c>
      <c r="AJ392" s="52" t="s">
        <v>61</v>
      </c>
      <c r="AL392"/>
      <c r="AM392"/>
    </row>
    <row r="393" spans="1:48">
      <c r="A393" t="s">
        <v>383</v>
      </c>
      <c r="B393" t="s">
        <v>180</v>
      </c>
      <c r="C393">
        <v>2020</v>
      </c>
      <c r="D393">
        <v>2019</v>
      </c>
      <c r="E393" s="442" t="s">
        <v>168</v>
      </c>
      <c r="F393" s="52" t="s">
        <v>61</v>
      </c>
      <c r="G393" s="442" t="s">
        <v>61</v>
      </c>
      <c r="H393" s="52" t="s">
        <v>61</v>
      </c>
      <c r="I393" s="442" t="s">
        <v>169</v>
      </c>
      <c r="J393" s="940" t="s">
        <v>61</v>
      </c>
      <c r="K393" s="940"/>
      <c r="L393" s="52" t="s">
        <v>61</v>
      </c>
      <c r="M393" s="52" t="s">
        <v>61</v>
      </c>
      <c r="N393" s="52" t="s">
        <v>61</v>
      </c>
      <c r="O393" s="442" t="s">
        <v>150</v>
      </c>
      <c r="P393" s="451" t="s">
        <v>61</v>
      </c>
      <c r="Q393" s="52" t="s">
        <v>61</v>
      </c>
      <c r="R393" s="103" t="s">
        <v>61</v>
      </c>
      <c r="S393" s="442" t="s">
        <v>61</v>
      </c>
      <c r="T393" s="451" t="s">
        <v>61</v>
      </c>
      <c r="U393" s="941" t="s">
        <v>61</v>
      </c>
      <c r="V393" s="52" t="s">
        <v>61</v>
      </c>
      <c r="W393" s="52" t="s">
        <v>61</v>
      </c>
      <c r="X393" s="52" t="s">
        <v>61</v>
      </c>
      <c r="Y393" s="52" t="s">
        <v>61</v>
      </c>
      <c r="Z393" s="77" t="s">
        <v>61</v>
      </c>
      <c r="AA393" s="787" t="s">
        <v>61</v>
      </c>
      <c r="AB393" s="77" t="s">
        <v>61</v>
      </c>
      <c r="AC393" s="787" t="s">
        <v>61</v>
      </c>
      <c r="AD393" s="77" t="s">
        <v>61</v>
      </c>
      <c r="AE393" s="787" t="s">
        <v>61</v>
      </c>
      <c r="AF393" t="s">
        <v>61</v>
      </c>
      <c r="AG393" s="52"/>
      <c r="AH393" s="52"/>
      <c r="AI393" s="52" t="s">
        <v>61</v>
      </c>
      <c r="AJ393" s="52" t="s">
        <v>61</v>
      </c>
      <c r="AL393"/>
      <c r="AM393"/>
    </row>
    <row r="394" spans="1:48">
      <c r="A394" t="s">
        <v>383</v>
      </c>
      <c r="B394" t="s">
        <v>180</v>
      </c>
      <c r="C394">
        <v>2021</v>
      </c>
      <c r="D394">
        <v>2020</v>
      </c>
      <c r="E394" s="442" t="s">
        <v>168</v>
      </c>
      <c r="F394" s="52" t="s">
        <v>61</v>
      </c>
      <c r="G394" s="442" t="s">
        <v>61</v>
      </c>
      <c r="H394" s="52" t="s">
        <v>61</v>
      </c>
      <c r="I394" s="442" t="s">
        <v>169</v>
      </c>
      <c r="J394" s="940" t="s">
        <v>61</v>
      </c>
      <c r="K394" s="940"/>
      <c r="L394" s="52" t="s">
        <v>61</v>
      </c>
      <c r="M394" s="52" t="s">
        <v>61</v>
      </c>
      <c r="N394" s="52" t="s">
        <v>61</v>
      </c>
      <c r="O394" s="442" t="s">
        <v>150</v>
      </c>
      <c r="P394" s="451" t="s">
        <v>61</v>
      </c>
      <c r="Q394" s="52" t="s">
        <v>61</v>
      </c>
      <c r="R394" s="103" t="s">
        <v>61</v>
      </c>
      <c r="S394" s="442" t="s">
        <v>61</v>
      </c>
      <c r="T394" s="451" t="s">
        <v>61</v>
      </c>
      <c r="U394" s="941" t="s">
        <v>61</v>
      </c>
      <c r="V394" s="52" t="s">
        <v>61</v>
      </c>
      <c r="W394" s="52" t="s">
        <v>61</v>
      </c>
      <c r="X394" s="52" t="s">
        <v>61</v>
      </c>
      <c r="Y394" s="52" t="s">
        <v>61</v>
      </c>
      <c r="Z394" s="77" t="s">
        <v>61</v>
      </c>
      <c r="AA394" s="787" t="s">
        <v>61</v>
      </c>
      <c r="AB394" s="77" t="s">
        <v>61</v>
      </c>
      <c r="AC394" s="787" t="s">
        <v>61</v>
      </c>
      <c r="AD394" s="77" t="s">
        <v>61</v>
      </c>
      <c r="AE394" s="787" t="s">
        <v>61</v>
      </c>
      <c r="AF394" t="s">
        <v>61</v>
      </c>
      <c r="AG394" s="52"/>
      <c r="AH394" s="52"/>
      <c r="AI394" s="52" t="s">
        <v>61</v>
      </c>
      <c r="AJ394" s="52" t="s">
        <v>61</v>
      </c>
      <c r="AL394"/>
      <c r="AM394"/>
    </row>
    <row r="395" spans="1:48">
      <c r="A395" t="s">
        <v>383</v>
      </c>
      <c r="B395" t="s">
        <v>180</v>
      </c>
      <c r="C395">
        <v>2022</v>
      </c>
      <c r="D395">
        <v>2021</v>
      </c>
      <c r="E395" s="442" t="s">
        <v>168</v>
      </c>
      <c r="F395" s="52" t="s">
        <v>61</v>
      </c>
      <c r="G395" s="442" t="s">
        <v>61</v>
      </c>
      <c r="H395" s="52" t="s">
        <v>61</v>
      </c>
      <c r="I395" s="442" t="s">
        <v>169</v>
      </c>
      <c r="J395" s="940" t="s">
        <v>61</v>
      </c>
      <c r="K395" s="940"/>
      <c r="L395" s="52" t="s">
        <v>61</v>
      </c>
      <c r="M395" s="52" t="s">
        <v>61</v>
      </c>
      <c r="N395" s="52" t="s">
        <v>61</v>
      </c>
      <c r="O395" s="442" t="s">
        <v>150</v>
      </c>
      <c r="P395" s="451" t="s">
        <v>61</v>
      </c>
      <c r="Q395" s="52" t="s">
        <v>61</v>
      </c>
      <c r="R395" s="103" t="s">
        <v>61</v>
      </c>
      <c r="S395" s="442" t="s">
        <v>61</v>
      </c>
      <c r="T395" s="451" t="s">
        <v>61</v>
      </c>
      <c r="U395" s="941" t="s">
        <v>61</v>
      </c>
      <c r="V395" s="52" t="s">
        <v>61</v>
      </c>
      <c r="W395" s="52" t="s">
        <v>61</v>
      </c>
      <c r="X395" s="52" t="s">
        <v>61</v>
      </c>
      <c r="Y395" s="52" t="s">
        <v>61</v>
      </c>
      <c r="Z395" s="77" t="s">
        <v>61</v>
      </c>
      <c r="AA395" s="787" t="s">
        <v>61</v>
      </c>
      <c r="AB395" s="77" t="s">
        <v>61</v>
      </c>
      <c r="AC395" s="787" t="s">
        <v>61</v>
      </c>
      <c r="AD395" s="77" t="s">
        <v>61</v>
      </c>
      <c r="AE395" s="787" t="s">
        <v>61</v>
      </c>
      <c r="AF395" t="s">
        <v>61</v>
      </c>
      <c r="AG395" s="52"/>
      <c r="AH395" s="52"/>
      <c r="AI395" s="52" t="s">
        <v>61</v>
      </c>
      <c r="AJ395" s="52" t="s">
        <v>61</v>
      </c>
      <c r="AL395"/>
      <c r="AM395"/>
    </row>
    <row r="396" spans="1:48" s="958" customFormat="1">
      <c r="A396" s="958" t="s">
        <v>383</v>
      </c>
      <c r="B396" s="958" t="s">
        <v>180</v>
      </c>
      <c r="C396" s="958">
        <v>2023</v>
      </c>
      <c r="D396" s="958">
        <v>2022</v>
      </c>
      <c r="E396" s="991" t="s">
        <v>168</v>
      </c>
      <c r="F396" s="957" t="s">
        <v>61</v>
      </c>
      <c r="G396" s="991" t="s">
        <v>61</v>
      </c>
      <c r="H396" s="957" t="s">
        <v>61</v>
      </c>
      <c r="I396" s="991" t="s">
        <v>169</v>
      </c>
      <c r="J396" s="998" t="s">
        <v>61</v>
      </c>
      <c r="K396" s="998"/>
      <c r="L396" s="957" t="s">
        <v>61</v>
      </c>
      <c r="M396" s="957" t="s">
        <v>61</v>
      </c>
      <c r="N396" s="957" t="s">
        <v>61</v>
      </c>
      <c r="O396" s="991" t="s">
        <v>150</v>
      </c>
      <c r="P396" s="999" t="s">
        <v>61</v>
      </c>
      <c r="Q396" s="957" t="s">
        <v>61</v>
      </c>
      <c r="R396" s="1000" t="s">
        <v>61</v>
      </c>
      <c r="S396" s="991" t="s">
        <v>61</v>
      </c>
      <c r="T396" s="999" t="s">
        <v>61</v>
      </c>
      <c r="U396" s="1001" t="s">
        <v>61</v>
      </c>
      <c r="V396" s="957" t="s">
        <v>61</v>
      </c>
      <c r="W396" s="957" t="s">
        <v>61</v>
      </c>
      <c r="X396" s="957" t="s">
        <v>61</v>
      </c>
      <c r="Y396" s="957" t="s">
        <v>61</v>
      </c>
      <c r="Z396" s="1020" t="s">
        <v>61</v>
      </c>
      <c r="AA396" s="1021" t="s">
        <v>61</v>
      </c>
      <c r="AB396" s="1020" t="s">
        <v>61</v>
      </c>
      <c r="AC396" s="1021" t="s">
        <v>61</v>
      </c>
      <c r="AD396" s="1020" t="s">
        <v>61</v>
      </c>
      <c r="AE396" s="1021" t="s">
        <v>61</v>
      </c>
      <c r="AF396" s="958" t="s">
        <v>61</v>
      </c>
      <c r="AG396" s="957"/>
      <c r="AH396" s="957"/>
      <c r="AI396" s="957" t="s">
        <v>61</v>
      </c>
      <c r="AJ396" s="957" t="s">
        <v>61</v>
      </c>
      <c r="AL396" s="957"/>
      <c r="AM396" s="957"/>
      <c r="AO396" s="981"/>
      <c r="AP396" s="981"/>
      <c r="AQ396" s="981"/>
      <c r="AR396" s="981"/>
      <c r="AT396" s="981"/>
      <c r="AV396" s="981"/>
    </row>
    <row r="397" spans="1:48">
      <c r="A397" s="52" t="s">
        <v>54</v>
      </c>
      <c r="B397" s="52" t="s">
        <v>116</v>
      </c>
      <c r="C397" s="902">
        <v>2017</v>
      </c>
      <c r="D397" s="52">
        <v>2016</v>
      </c>
      <c r="E397" s="442" t="s">
        <v>142</v>
      </c>
      <c r="F397" s="52" t="s">
        <v>142</v>
      </c>
      <c r="G397" s="442" t="s">
        <v>168</v>
      </c>
      <c r="H397" s="52" t="s">
        <v>204</v>
      </c>
      <c r="I397" s="442" t="s">
        <v>304</v>
      </c>
      <c r="J397" s="940" t="s">
        <v>226</v>
      </c>
      <c r="K397" s="940"/>
      <c r="L397" s="52"/>
      <c r="M397" s="52"/>
      <c r="N397" s="52"/>
      <c r="O397" s="442" t="s">
        <v>150</v>
      </c>
      <c r="P397" s="73">
        <v>2039000</v>
      </c>
      <c r="Q397" s="60">
        <v>1920098</v>
      </c>
      <c r="R397" s="67">
        <f>Q397/P397</f>
        <v>0.94168612064737611</v>
      </c>
      <c r="S397" s="442" t="s">
        <v>305</v>
      </c>
      <c r="T397" s="73">
        <v>64287.149999999994</v>
      </c>
      <c r="U397" s="939">
        <v>3.3481181689684586E-2</v>
      </c>
      <c r="V397" s="73">
        <v>1464810.19</v>
      </c>
      <c r="W397" s="64">
        <v>0.76288303513674816</v>
      </c>
      <c r="X397" s="73">
        <v>391000.66000000003</v>
      </c>
      <c r="Y397" s="64">
        <v>0.2036357831735672</v>
      </c>
      <c r="Z397" s="77">
        <v>64287.149999999994</v>
      </c>
      <c r="AA397" s="787">
        <v>3.3481181689684586E-2</v>
      </c>
      <c r="AB397" s="77">
        <v>0</v>
      </c>
      <c r="AC397" s="787">
        <v>0</v>
      </c>
      <c r="AD397" s="77">
        <v>0</v>
      </c>
      <c r="AE397" s="787">
        <v>0</v>
      </c>
      <c r="AF397" t="s">
        <v>161</v>
      </c>
      <c r="AG397" s="52"/>
      <c r="AH397" s="52"/>
      <c r="AI397" s="52"/>
      <c r="AJ397" s="64"/>
      <c r="AL397" s="52"/>
      <c r="AM397" s="52"/>
      <c r="AO397" s="1">
        <v>1</v>
      </c>
      <c r="AP397" s="1">
        <f>VLOOKUP(A397,'CH1 graphs'!$G$1:$H$49,2,FALSE)</f>
        <v>1</v>
      </c>
      <c r="AQ397" s="1">
        <f>VLOOKUP(A397,'CH1 graphs'!$K$2:$L$23,2,FALSE)</f>
        <v>1</v>
      </c>
    </row>
    <row r="398" spans="1:48">
      <c r="A398" s="52" t="s">
        <v>54</v>
      </c>
      <c r="B398" s="52" t="s">
        <v>116</v>
      </c>
      <c r="C398" s="52">
        <v>2018</v>
      </c>
      <c r="D398" s="52">
        <v>2017</v>
      </c>
      <c r="E398" s="442" t="s">
        <v>142</v>
      </c>
      <c r="F398" s="52" t="s">
        <v>142</v>
      </c>
      <c r="G398" s="442" t="s">
        <v>168</v>
      </c>
      <c r="H398" s="52" t="s">
        <v>204</v>
      </c>
      <c r="I398" s="442" t="s">
        <v>205</v>
      </c>
      <c r="J398" s="940" t="s">
        <v>226</v>
      </c>
      <c r="K398" s="940"/>
      <c r="L398" s="52"/>
      <c r="M398" s="52"/>
      <c r="N398" s="158">
        <v>42795</v>
      </c>
      <c r="O398" s="442" t="s">
        <v>150</v>
      </c>
      <c r="P398" s="73">
        <v>1978000</v>
      </c>
      <c r="Q398" s="60">
        <v>1687132</v>
      </c>
      <c r="R398" s="61">
        <v>0.85</v>
      </c>
      <c r="S398" s="442" t="s">
        <v>284</v>
      </c>
      <c r="T398" s="73">
        <v>111645</v>
      </c>
      <c r="U398" s="939">
        <v>6.6174430927751951E-2</v>
      </c>
      <c r="V398" s="73">
        <v>1185125</v>
      </c>
      <c r="W398" s="64">
        <v>0.70244948231673632</v>
      </c>
      <c r="X398" s="73">
        <v>390362</v>
      </c>
      <c r="Y398" s="64">
        <v>0.23137608675551172</v>
      </c>
      <c r="Z398" s="77">
        <v>111645</v>
      </c>
      <c r="AA398" s="787">
        <v>6.6174430927751951E-2</v>
      </c>
      <c r="AB398" s="77">
        <v>0</v>
      </c>
      <c r="AC398" s="787">
        <v>0</v>
      </c>
      <c r="AD398" s="77">
        <v>0</v>
      </c>
      <c r="AE398" s="787">
        <v>0</v>
      </c>
      <c r="AF398" t="s">
        <v>161</v>
      </c>
      <c r="AG398" s="52"/>
      <c r="AH398" s="52"/>
      <c r="AI398" s="52"/>
      <c r="AJ398" s="64"/>
      <c r="AL398" s="52"/>
      <c r="AM398" s="52"/>
      <c r="AO398" s="1">
        <v>1</v>
      </c>
      <c r="AP398" s="1">
        <f>VLOOKUP(A398,'CH1 graphs'!$G$1:$H$49,2,FALSE)</f>
        <v>1</v>
      </c>
      <c r="AQ398" s="1">
        <f>VLOOKUP(A398,'CH1 graphs'!$K$2:$L$23,2,FALSE)</f>
        <v>1</v>
      </c>
    </row>
    <row r="399" spans="1:48">
      <c r="A399" s="52" t="s">
        <v>54</v>
      </c>
      <c r="B399" s="52" t="s">
        <v>116</v>
      </c>
      <c r="C399" s="52">
        <v>2019</v>
      </c>
      <c r="D399" s="52">
        <v>2018</v>
      </c>
      <c r="E399" s="442" t="s">
        <v>142</v>
      </c>
      <c r="F399" s="52" t="s">
        <v>142</v>
      </c>
      <c r="G399" s="442" t="s">
        <v>168</v>
      </c>
      <c r="H399" s="52" t="s">
        <v>204</v>
      </c>
      <c r="I399" s="442" t="s">
        <v>205</v>
      </c>
      <c r="J399" s="940" t="s">
        <v>226</v>
      </c>
      <c r="K399" s="940"/>
      <c r="L399" s="52"/>
      <c r="M399" s="52"/>
      <c r="N399" s="52"/>
      <c r="O399" s="442" t="s">
        <v>150</v>
      </c>
      <c r="P399" s="437">
        <v>2163765</v>
      </c>
      <c r="Q399" s="60">
        <v>1790903</v>
      </c>
      <c r="R399" s="61">
        <v>0.83</v>
      </c>
      <c r="S399" s="442" t="s">
        <v>307</v>
      </c>
      <c r="T399" s="73">
        <v>102086</v>
      </c>
      <c r="U399" s="939">
        <v>5.7002528891849528E-2</v>
      </c>
      <c r="V399" s="73">
        <v>1315621</v>
      </c>
      <c r="W399" s="64">
        <v>0.73461320909060956</v>
      </c>
      <c r="X399" s="73">
        <v>373196</v>
      </c>
      <c r="Y399" s="64">
        <v>0.20838426201754087</v>
      </c>
      <c r="Z399" s="77">
        <v>98888</v>
      </c>
      <c r="AA399" s="787">
        <v>5.5216837539498229E-2</v>
      </c>
      <c r="AB399" s="77">
        <v>3198</v>
      </c>
      <c r="AC399" s="787">
        <v>1.7856913523512999E-3</v>
      </c>
      <c r="AD399" s="77">
        <v>0</v>
      </c>
      <c r="AE399" s="787">
        <v>0</v>
      </c>
      <c r="AF399" t="s">
        <v>185</v>
      </c>
      <c r="AG399" s="442"/>
      <c r="AH399" s="442"/>
      <c r="AI399" s="52"/>
      <c r="AJ399" s="64"/>
      <c r="AL399" s="52"/>
      <c r="AM399" s="52"/>
      <c r="AO399" s="1">
        <v>1</v>
      </c>
      <c r="AP399" s="1">
        <f>VLOOKUP(A399,'CH1 graphs'!$G$1:$H$49,2,FALSE)</f>
        <v>1</v>
      </c>
      <c r="AQ399" s="1">
        <f>VLOOKUP(A399,'CH1 graphs'!$K$2:$L$23,2,FALSE)</f>
        <v>1</v>
      </c>
    </row>
    <row r="400" spans="1:48">
      <c r="A400" s="52" t="s">
        <v>54</v>
      </c>
      <c r="B400" s="52" t="s">
        <v>116</v>
      </c>
      <c r="C400" s="52">
        <v>2020</v>
      </c>
      <c r="D400" s="52">
        <v>2019</v>
      </c>
      <c r="E400" s="442" t="s">
        <v>142</v>
      </c>
      <c r="F400" s="52" t="s">
        <v>142</v>
      </c>
      <c r="G400" s="442" t="s">
        <v>168</v>
      </c>
      <c r="H400" s="52" t="s">
        <v>204</v>
      </c>
      <c r="I400" s="442" t="s">
        <v>306</v>
      </c>
      <c r="J400" s="940" t="s">
        <v>226</v>
      </c>
      <c r="K400" s="940"/>
      <c r="L400" s="52"/>
      <c r="M400" s="52"/>
      <c r="N400" s="52"/>
      <c r="O400" s="442" t="s">
        <v>150</v>
      </c>
      <c r="P400" s="73">
        <v>2203910.1123595508</v>
      </c>
      <c r="Q400" s="60">
        <v>1961480</v>
      </c>
      <c r="R400" s="61">
        <f>Q400/P400</f>
        <v>0.8899999999999999</v>
      </c>
      <c r="S400" s="442" t="s">
        <v>259</v>
      </c>
      <c r="T400" s="73">
        <v>187564.46988868201</v>
      </c>
      <c r="U400" s="939">
        <v>0.1</v>
      </c>
      <c r="V400" s="73">
        <v>1331038.530111318</v>
      </c>
      <c r="W400" s="64">
        <v>0.67858888701965758</v>
      </c>
      <c r="X400" s="73">
        <v>442877</v>
      </c>
      <c r="Y400" s="64">
        <v>0.23</v>
      </c>
      <c r="Z400" s="77">
        <v>187564.46988868201</v>
      </c>
      <c r="AA400" s="787">
        <v>0.1</v>
      </c>
      <c r="AB400" s="77">
        <v>0</v>
      </c>
      <c r="AC400" s="787">
        <v>0</v>
      </c>
      <c r="AD400" s="77">
        <v>0</v>
      </c>
      <c r="AE400" s="787">
        <v>0</v>
      </c>
      <c r="AF400" t="s">
        <v>185</v>
      </c>
      <c r="AG400" s="442"/>
      <c r="AH400" s="442"/>
      <c r="AI400" s="52"/>
      <c r="AJ400" s="64"/>
      <c r="AL400" s="52"/>
      <c r="AM400" s="52"/>
      <c r="AO400" s="1">
        <v>1</v>
      </c>
      <c r="AP400" s="1">
        <f>VLOOKUP(A400,'CH1 graphs'!$G$1:$H$49,2,FALSE)</f>
        <v>1</v>
      </c>
      <c r="AQ400" s="1">
        <f>VLOOKUP(A400,'CH1 graphs'!$K$2:$L$23,2,FALSE)</f>
        <v>1</v>
      </c>
    </row>
    <row r="401" spans="1:48">
      <c r="A401" s="52" t="s">
        <v>54</v>
      </c>
      <c r="B401" s="52" t="s">
        <v>116</v>
      </c>
      <c r="C401" s="52">
        <v>2021</v>
      </c>
      <c r="D401" s="52">
        <v>2020</v>
      </c>
      <c r="E401" s="442" t="s">
        <v>142</v>
      </c>
      <c r="F401" s="52" t="s">
        <v>142</v>
      </c>
      <c r="G401" s="442" t="s">
        <v>168</v>
      </c>
      <c r="H401" s="52" t="s">
        <v>204</v>
      </c>
      <c r="I401" s="442" t="s">
        <v>306</v>
      </c>
      <c r="J401" s="940" t="s">
        <v>226</v>
      </c>
      <c r="K401" s="940"/>
      <c r="L401" s="52"/>
      <c r="M401" s="52"/>
      <c r="N401" s="158">
        <v>43891</v>
      </c>
      <c r="O401" s="442" t="s">
        <v>150</v>
      </c>
      <c r="P401" s="73">
        <v>2455842.8835520805</v>
      </c>
      <c r="Q401" s="59">
        <v>2455842.8835520805</v>
      </c>
      <c r="R401" s="61">
        <v>1</v>
      </c>
      <c r="S401" s="442" t="s">
        <v>240</v>
      </c>
      <c r="T401" s="73">
        <v>136586.25948665637</v>
      </c>
      <c r="U401" s="939">
        <v>5.5616855785619652E-2</v>
      </c>
      <c r="V401" s="73">
        <v>1763268.2128397122</v>
      </c>
      <c r="W401" s="64">
        <v>0.71798901495251899</v>
      </c>
      <c r="X401" s="73">
        <v>555988.41122571193</v>
      </c>
      <c r="Y401" s="64">
        <v>0.22639412926186131</v>
      </c>
      <c r="Z401" s="77">
        <v>136586.25948665637</v>
      </c>
      <c r="AA401" s="787">
        <v>5.5616855785619652E-2</v>
      </c>
      <c r="AB401" s="77">
        <v>0</v>
      </c>
      <c r="AC401" s="787">
        <v>0</v>
      </c>
      <c r="AD401" s="77">
        <v>0</v>
      </c>
      <c r="AE401" s="787">
        <v>0</v>
      </c>
      <c r="AF401" t="s">
        <v>185</v>
      </c>
      <c r="AG401" s="442"/>
      <c r="AH401" s="442"/>
      <c r="AI401" s="52" t="s">
        <v>228</v>
      </c>
      <c r="AJ401" s="52"/>
      <c r="AL401" s="52"/>
      <c r="AM401" s="52"/>
      <c r="AO401" s="1">
        <v>1</v>
      </c>
      <c r="AP401" s="1">
        <f>VLOOKUP(A401,'CH1 graphs'!$G$1:$H$49,2,FALSE)</f>
        <v>1</v>
      </c>
      <c r="AQ401" s="1">
        <f>VLOOKUP(A401,'CH1 graphs'!$K$2:$L$23,2,FALSE)</f>
        <v>1</v>
      </c>
    </row>
    <row r="402" spans="1:48">
      <c r="A402" s="52" t="s">
        <v>54</v>
      </c>
      <c r="B402" s="52" t="s">
        <v>116</v>
      </c>
      <c r="C402" s="52">
        <v>2022</v>
      </c>
      <c r="D402" s="52">
        <v>2021</v>
      </c>
      <c r="E402" s="442" t="s">
        <v>142</v>
      </c>
      <c r="F402" s="52" t="s">
        <v>142</v>
      </c>
      <c r="G402" s="442" t="s">
        <v>168</v>
      </c>
      <c r="H402" s="52" t="s">
        <v>204</v>
      </c>
      <c r="I402" s="442" t="s">
        <v>306</v>
      </c>
      <c r="J402" s="940" t="s">
        <v>226</v>
      </c>
      <c r="K402" s="940"/>
      <c r="L402" s="52"/>
      <c r="M402" s="52"/>
      <c r="N402" s="52"/>
      <c r="O402" s="442" t="s">
        <v>150</v>
      </c>
      <c r="P402" s="73">
        <v>2542054</v>
      </c>
      <c r="Q402" s="60">
        <v>2455839</v>
      </c>
      <c r="R402" s="61">
        <v>0.96608451276015384</v>
      </c>
      <c r="S402" s="442" t="s">
        <v>287</v>
      </c>
      <c r="T402" s="73">
        <v>113720</v>
      </c>
      <c r="U402" s="939">
        <v>4.6305967125695131E-2</v>
      </c>
      <c r="V402" s="73">
        <v>1855577</v>
      </c>
      <c r="W402" s="64">
        <v>0.75557762540622575</v>
      </c>
      <c r="X402" s="73">
        <v>486542</v>
      </c>
      <c r="Y402" s="64">
        <v>0.19811640746807913</v>
      </c>
      <c r="Z402" s="77">
        <v>113720</v>
      </c>
      <c r="AA402" s="787">
        <v>4.6305967125695131E-2</v>
      </c>
      <c r="AB402" s="77">
        <v>0</v>
      </c>
      <c r="AC402" s="787">
        <v>0</v>
      </c>
      <c r="AD402" s="77">
        <v>0</v>
      </c>
      <c r="AE402" s="787">
        <v>0</v>
      </c>
      <c r="AF402" t="s">
        <v>161</v>
      </c>
      <c r="AG402" s="442"/>
      <c r="AH402" s="442"/>
      <c r="AI402" s="52"/>
      <c r="AJ402" s="52"/>
      <c r="AL402" s="52"/>
      <c r="AM402" s="52"/>
      <c r="AO402" s="1">
        <v>1</v>
      </c>
      <c r="AP402" s="1">
        <f>VLOOKUP(A402,'CH1 graphs'!$G$1:$H$49,2,FALSE)</f>
        <v>1</v>
      </c>
      <c r="AQ402" s="1">
        <f>VLOOKUP(A402,'CH1 graphs'!$K$2:$L$23,2,FALSE)</f>
        <v>1</v>
      </c>
      <c r="AT402" s="42"/>
    </row>
    <row r="403" spans="1:48" s="961" customFormat="1">
      <c r="A403" s="955" t="s">
        <v>54</v>
      </c>
      <c r="B403" s="955" t="s">
        <v>116</v>
      </c>
      <c r="C403" s="955">
        <v>2023</v>
      </c>
      <c r="D403" s="955">
        <v>2022</v>
      </c>
      <c r="E403" s="964" t="s">
        <v>142</v>
      </c>
      <c r="F403" s="955" t="s">
        <v>142</v>
      </c>
      <c r="G403" s="964" t="s">
        <v>330</v>
      </c>
      <c r="H403" s="955" t="s">
        <v>204</v>
      </c>
      <c r="I403" s="964" t="s">
        <v>306</v>
      </c>
      <c r="J403" s="965" t="s">
        <v>226</v>
      </c>
      <c r="K403" s="965"/>
      <c r="L403" s="976"/>
      <c r="M403" s="1005"/>
      <c r="N403" s="955"/>
      <c r="O403" s="964" t="s">
        <v>150</v>
      </c>
      <c r="P403" s="976">
        <v>2444250</v>
      </c>
      <c r="Q403" s="975">
        <v>2444250</v>
      </c>
      <c r="R403" s="977">
        <v>1</v>
      </c>
      <c r="S403" s="964" t="s">
        <v>270</v>
      </c>
      <c r="T403" s="976">
        <v>207666.33000000002</v>
      </c>
      <c r="U403" s="978">
        <v>8.496116600184106E-2</v>
      </c>
      <c r="V403" s="976">
        <v>1651833.7999999998</v>
      </c>
      <c r="W403" s="980">
        <v>0.67580394804132138</v>
      </c>
      <c r="X403" s="976">
        <v>584749.87</v>
      </c>
      <c r="Y403" s="980">
        <v>0.23923488595683748</v>
      </c>
      <c r="Z403" s="1026">
        <v>201062.28000000003</v>
      </c>
      <c r="AA403" s="1027">
        <v>8.2259294262043578E-2</v>
      </c>
      <c r="AB403" s="1026">
        <v>6604.0499999999993</v>
      </c>
      <c r="AC403" s="1027">
        <v>2.7018717397974835E-3</v>
      </c>
      <c r="AD403" s="1026">
        <v>0</v>
      </c>
      <c r="AE403" s="1027">
        <v>0</v>
      </c>
      <c r="AF403" s="961" t="s">
        <v>161</v>
      </c>
      <c r="AG403" s="955"/>
      <c r="AH403" s="955"/>
      <c r="AI403" s="955" t="s">
        <v>149</v>
      </c>
      <c r="AL403" s="955"/>
      <c r="AM403" s="955"/>
      <c r="AN403" s="961" t="s">
        <v>727</v>
      </c>
      <c r="AO403" s="963">
        <v>1</v>
      </c>
      <c r="AP403" s="963">
        <f>VLOOKUP(A403,'CH1 graphs'!$G$1:$H$49,2,FALSE)</f>
        <v>1</v>
      </c>
      <c r="AQ403" s="963">
        <f>VLOOKUP(A403,'CH1 graphs'!$K$2:$L$23,2,FALSE)</f>
        <v>1</v>
      </c>
      <c r="AR403" s="963"/>
      <c r="AS403" s="972">
        <f>T403-T402</f>
        <v>93946.330000000016</v>
      </c>
      <c r="AT403" s="973">
        <f>(T403-T402)/T402</f>
        <v>0.82611967991558233</v>
      </c>
      <c r="AU403" s="961">
        <f>AB403-AB402</f>
        <v>6604.0499999999993</v>
      </c>
      <c r="AV403" s="963" t="e">
        <f>AU403/AB402</f>
        <v>#DIV/0!</v>
      </c>
    </row>
    <row r="404" spans="1:48" s="958" customFormat="1">
      <c r="A404" s="955" t="s">
        <v>54</v>
      </c>
      <c r="B404" s="955" t="s">
        <v>116</v>
      </c>
      <c r="C404" s="955">
        <v>2023</v>
      </c>
      <c r="D404" s="955">
        <v>2023</v>
      </c>
      <c r="E404" s="964" t="s">
        <v>142</v>
      </c>
      <c r="F404" s="974" t="s">
        <v>142</v>
      </c>
      <c r="G404" s="964" t="s">
        <v>330</v>
      </c>
      <c r="H404" s="955" t="s">
        <v>204</v>
      </c>
      <c r="I404" s="964" t="s">
        <v>306</v>
      </c>
      <c r="J404" s="965" t="s">
        <v>226</v>
      </c>
      <c r="K404" s="965"/>
      <c r="L404" s="976"/>
      <c r="M404" s="955"/>
      <c r="N404" s="955"/>
      <c r="O404" s="964" t="s">
        <v>165</v>
      </c>
      <c r="P404" s="976">
        <v>2444250</v>
      </c>
      <c r="Q404" s="976">
        <v>2444250</v>
      </c>
      <c r="R404" s="977">
        <v>1</v>
      </c>
      <c r="S404" s="964" t="s">
        <v>271</v>
      </c>
      <c r="T404" s="976">
        <v>319627.55</v>
      </c>
      <c r="U404" s="978">
        <v>0.13076712693055129</v>
      </c>
      <c r="V404" s="976">
        <v>1352045.7699999998</v>
      </c>
      <c r="W404" s="980">
        <v>0.55315363403907125</v>
      </c>
      <c r="X404" s="976">
        <v>772576.68</v>
      </c>
      <c r="Y404" s="980">
        <v>0.31607923903037743</v>
      </c>
      <c r="Z404" s="1026">
        <v>300100.69999999995</v>
      </c>
      <c r="AA404" s="1027">
        <v>0.12277823463230028</v>
      </c>
      <c r="AB404" s="1026">
        <v>19526.850000000002</v>
      </c>
      <c r="AC404" s="1027">
        <v>7.9888922982509977E-3</v>
      </c>
      <c r="AD404" s="1026">
        <v>0</v>
      </c>
      <c r="AE404" s="1027">
        <v>0</v>
      </c>
      <c r="AF404" s="961" t="s">
        <v>161</v>
      </c>
      <c r="AG404" s="955"/>
      <c r="AH404" s="955"/>
      <c r="AI404" s="955" t="s">
        <v>149</v>
      </c>
      <c r="AJ404" s="961"/>
      <c r="AL404" s="955"/>
      <c r="AM404" s="955"/>
      <c r="AO404" s="963">
        <v>1</v>
      </c>
      <c r="AP404" s="963">
        <f>VLOOKUP(A404,'CH1 graphs'!$G$1:$H$49,2,FALSE)</f>
        <v>1</v>
      </c>
      <c r="AQ404" s="963">
        <f>VLOOKUP(A404,'CH1 graphs'!$K$2:$L$23,2,FALSE)</f>
        <v>1</v>
      </c>
      <c r="AR404" s="981"/>
      <c r="AT404" s="981"/>
      <c r="AV404" s="981"/>
    </row>
    <row r="405" spans="1:48" s="1037" customFormat="1">
      <c r="A405" s="959" t="s">
        <v>54</v>
      </c>
      <c r="B405" s="959" t="s">
        <v>116</v>
      </c>
      <c r="C405" s="959" t="s">
        <v>702</v>
      </c>
      <c r="D405" s="959">
        <v>2023</v>
      </c>
      <c r="E405" s="1036" t="s">
        <v>142</v>
      </c>
      <c r="F405" s="959" t="s">
        <v>142</v>
      </c>
      <c r="G405" s="1112" t="s">
        <v>330</v>
      </c>
      <c r="H405" s="1112" t="s">
        <v>204</v>
      </c>
      <c r="I405" s="1112" t="s">
        <v>306</v>
      </c>
      <c r="J405" s="1038" t="s">
        <v>226</v>
      </c>
      <c r="K405" s="1038" t="s">
        <v>728</v>
      </c>
      <c r="L405" s="959" t="s">
        <v>729</v>
      </c>
      <c r="M405" s="1039" t="s">
        <v>732</v>
      </c>
      <c r="N405" s="1049">
        <v>44866</v>
      </c>
      <c r="O405" s="1036" t="s">
        <v>150</v>
      </c>
      <c r="P405" s="1050">
        <v>2444250</v>
      </c>
      <c r="Q405" s="1050">
        <v>2444250</v>
      </c>
      <c r="R405" s="1051">
        <v>1</v>
      </c>
      <c r="S405" s="1037" t="s">
        <v>271</v>
      </c>
      <c r="T405" s="1050">
        <v>319627.55</v>
      </c>
      <c r="U405" s="1043">
        <v>0.13076712693055129</v>
      </c>
      <c r="V405" s="1050">
        <v>1352045.7699999998</v>
      </c>
      <c r="W405" s="1042">
        <v>0.55315363403907125</v>
      </c>
      <c r="X405" s="1050">
        <v>772576.68</v>
      </c>
      <c r="Y405" s="1042">
        <v>0.31607923903037743</v>
      </c>
      <c r="Z405" s="1050">
        <v>300100.69999999995</v>
      </c>
      <c r="AA405" s="1042">
        <v>0.12277823463230028</v>
      </c>
      <c r="AB405" s="1050">
        <v>19526.850000000002</v>
      </c>
      <c r="AC405" s="1042">
        <v>7.9888922982509977E-3</v>
      </c>
      <c r="AD405" s="1050">
        <v>0</v>
      </c>
      <c r="AE405" s="1042">
        <v>0</v>
      </c>
      <c r="AF405" s="959" t="s">
        <v>161</v>
      </c>
      <c r="AG405" s="959"/>
      <c r="AH405" s="959"/>
      <c r="AI405" s="959"/>
      <c r="AL405" s="959"/>
      <c r="AM405" s="959"/>
      <c r="AO405" s="1045">
        <v>1</v>
      </c>
      <c r="AP405" s="1045"/>
      <c r="AQ405" s="1045"/>
      <c r="AR405" s="1045"/>
      <c r="AT405" s="1045"/>
      <c r="AV405" s="1045"/>
    </row>
    <row r="406" spans="1:48">
      <c r="A406" t="s">
        <v>384</v>
      </c>
      <c r="B406" t="s">
        <v>167</v>
      </c>
      <c r="C406">
        <v>2017</v>
      </c>
      <c r="D406">
        <v>2016</v>
      </c>
      <c r="E406" s="442" t="s">
        <v>168</v>
      </c>
      <c r="F406" s="52" t="s">
        <v>61</v>
      </c>
      <c r="G406" s="442" t="s">
        <v>61</v>
      </c>
      <c r="H406" s="52" t="s">
        <v>61</v>
      </c>
      <c r="I406" s="442" t="s">
        <v>169</v>
      </c>
      <c r="J406" s="940" t="s">
        <v>61</v>
      </c>
      <c r="K406" s="940"/>
      <c r="L406" s="52" t="s">
        <v>61</v>
      </c>
      <c r="M406" s="52" t="s">
        <v>61</v>
      </c>
      <c r="N406" s="52" t="s">
        <v>61</v>
      </c>
      <c r="O406" s="442" t="s">
        <v>150</v>
      </c>
      <c r="P406" s="451" t="s">
        <v>61</v>
      </c>
      <c r="Q406" s="52" t="s">
        <v>61</v>
      </c>
      <c r="R406" s="103" t="s">
        <v>61</v>
      </c>
      <c r="S406" s="442" t="s">
        <v>61</v>
      </c>
      <c r="T406" s="451" t="s">
        <v>61</v>
      </c>
      <c r="U406" s="941" t="s">
        <v>61</v>
      </c>
      <c r="V406" s="52" t="s">
        <v>61</v>
      </c>
      <c r="W406" s="52" t="s">
        <v>61</v>
      </c>
      <c r="X406" s="52" t="s">
        <v>61</v>
      </c>
      <c r="Y406" s="52" t="s">
        <v>61</v>
      </c>
      <c r="Z406" s="77" t="s">
        <v>61</v>
      </c>
      <c r="AA406" s="787" t="s">
        <v>61</v>
      </c>
      <c r="AB406" s="77" t="s">
        <v>61</v>
      </c>
      <c r="AC406" s="787" t="s">
        <v>61</v>
      </c>
      <c r="AD406" s="77" t="s">
        <v>61</v>
      </c>
      <c r="AE406" s="787" t="s">
        <v>61</v>
      </c>
      <c r="AF406" t="s">
        <v>61</v>
      </c>
      <c r="AG406" s="52"/>
      <c r="AH406" s="52"/>
      <c r="AI406" s="52" t="s">
        <v>61</v>
      </c>
      <c r="AJ406" s="52" t="s">
        <v>61</v>
      </c>
      <c r="AL406"/>
      <c r="AM406"/>
    </row>
    <row r="407" spans="1:48">
      <c r="A407" t="s">
        <v>384</v>
      </c>
      <c r="B407" t="s">
        <v>167</v>
      </c>
      <c r="C407">
        <v>2018</v>
      </c>
      <c r="D407">
        <v>2017</v>
      </c>
      <c r="E407" s="442" t="s">
        <v>168</v>
      </c>
      <c r="F407" s="52" t="s">
        <v>61</v>
      </c>
      <c r="G407" s="442" t="s">
        <v>61</v>
      </c>
      <c r="H407" s="52" t="s">
        <v>61</v>
      </c>
      <c r="I407" s="442" t="s">
        <v>169</v>
      </c>
      <c r="J407" s="940" t="s">
        <v>61</v>
      </c>
      <c r="K407" s="940"/>
      <c r="L407" s="52" t="s">
        <v>61</v>
      </c>
      <c r="M407" s="52" t="s">
        <v>61</v>
      </c>
      <c r="N407" s="52" t="s">
        <v>61</v>
      </c>
      <c r="O407" s="442" t="s">
        <v>150</v>
      </c>
      <c r="P407" s="451" t="s">
        <v>61</v>
      </c>
      <c r="Q407" s="52" t="s">
        <v>61</v>
      </c>
      <c r="R407" s="103" t="s">
        <v>61</v>
      </c>
      <c r="S407" s="442" t="s">
        <v>61</v>
      </c>
      <c r="T407" s="451" t="s">
        <v>61</v>
      </c>
      <c r="U407" s="941" t="s">
        <v>61</v>
      </c>
      <c r="V407" s="52" t="s">
        <v>61</v>
      </c>
      <c r="W407" s="52" t="s">
        <v>61</v>
      </c>
      <c r="X407" s="52" t="s">
        <v>61</v>
      </c>
      <c r="Y407" s="52" t="s">
        <v>61</v>
      </c>
      <c r="Z407" s="77" t="s">
        <v>61</v>
      </c>
      <c r="AA407" s="787" t="s">
        <v>61</v>
      </c>
      <c r="AB407" s="77" t="s">
        <v>61</v>
      </c>
      <c r="AC407" s="787" t="s">
        <v>61</v>
      </c>
      <c r="AD407" s="77" t="s">
        <v>61</v>
      </c>
      <c r="AE407" s="787" t="s">
        <v>61</v>
      </c>
      <c r="AF407" t="s">
        <v>61</v>
      </c>
      <c r="AG407" s="52"/>
      <c r="AH407" s="52"/>
      <c r="AI407" s="52" t="s">
        <v>61</v>
      </c>
      <c r="AJ407" s="52" t="s">
        <v>61</v>
      </c>
      <c r="AL407"/>
      <c r="AM407"/>
    </row>
    <row r="408" spans="1:48">
      <c r="A408" t="s">
        <v>384</v>
      </c>
      <c r="B408" t="s">
        <v>167</v>
      </c>
      <c r="C408">
        <v>2019</v>
      </c>
      <c r="D408">
        <v>2018</v>
      </c>
      <c r="E408" s="442" t="s">
        <v>168</v>
      </c>
      <c r="F408" s="52" t="s">
        <v>61</v>
      </c>
      <c r="G408" s="442" t="s">
        <v>61</v>
      </c>
      <c r="H408" s="52" t="s">
        <v>61</v>
      </c>
      <c r="I408" s="442" t="s">
        <v>169</v>
      </c>
      <c r="J408" s="940" t="s">
        <v>61</v>
      </c>
      <c r="K408" s="940"/>
      <c r="L408" s="52" t="s">
        <v>61</v>
      </c>
      <c r="M408" s="52" t="s">
        <v>61</v>
      </c>
      <c r="N408" s="52" t="s">
        <v>61</v>
      </c>
      <c r="O408" s="442" t="s">
        <v>150</v>
      </c>
      <c r="P408" s="451" t="s">
        <v>61</v>
      </c>
      <c r="Q408" s="52" t="s">
        <v>61</v>
      </c>
      <c r="R408" s="103" t="s">
        <v>61</v>
      </c>
      <c r="S408" s="442" t="s">
        <v>61</v>
      </c>
      <c r="T408" s="451" t="s">
        <v>61</v>
      </c>
      <c r="U408" s="941" t="s">
        <v>61</v>
      </c>
      <c r="V408" s="52" t="s">
        <v>61</v>
      </c>
      <c r="W408" s="52" t="s">
        <v>61</v>
      </c>
      <c r="X408" s="52" t="s">
        <v>61</v>
      </c>
      <c r="Y408" s="52" t="s">
        <v>61</v>
      </c>
      <c r="Z408" s="77" t="s">
        <v>61</v>
      </c>
      <c r="AA408" s="787" t="s">
        <v>61</v>
      </c>
      <c r="AB408" s="77" t="s">
        <v>61</v>
      </c>
      <c r="AC408" s="787" t="s">
        <v>61</v>
      </c>
      <c r="AD408" s="77" t="s">
        <v>61</v>
      </c>
      <c r="AE408" s="787" t="s">
        <v>61</v>
      </c>
      <c r="AF408" t="s">
        <v>61</v>
      </c>
      <c r="AG408" s="52"/>
      <c r="AH408" s="52"/>
      <c r="AI408" s="52" t="s">
        <v>61</v>
      </c>
      <c r="AJ408" s="52" t="s">
        <v>61</v>
      </c>
      <c r="AL408"/>
      <c r="AM408"/>
    </row>
    <row r="409" spans="1:48">
      <c r="A409" t="s">
        <v>384</v>
      </c>
      <c r="B409" t="s">
        <v>167</v>
      </c>
      <c r="C409">
        <v>2020</v>
      </c>
      <c r="D409">
        <v>2019</v>
      </c>
      <c r="E409" s="442" t="s">
        <v>168</v>
      </c>
      <c r="F409" s="52" t="s">
        <v>61</v>
      </c>
      <c r="G409" s="442" t="s">
        <v>61</v>
      </c>
      <c r="H409" s="52" t="s">
        <v>61</v>
      </c>
      <c r="I409" s="442" t="s">
        <v>169</v>
      </c>
      <c r="J409" s="940" t="s">
        <v>61</v>
      </c>
      <c r="K409" s="940"/>
      <c r="L409" s="52" t="s">
        <v>61</v>
      </c>
      <c r="M409" s="52" t="s">
        <v>61</v>
      </c>
      <c r="N409" s="52" t="s">
        <v>61</v>
      </c>
      <c r="O409" s="442" t="s">
        <v>150</v>
      </c>
      <c r="P409" s="451" t="s">
        <v>61</v>
      </c>
      <c r="Q409" s="52" t="s">
        <v>61</v>
      </c>
      <c r="R409" s="103" t="s">
        <v>61</v>
      </c>
      <c r="S409" s="442" t="s">
        <v>61</v>
      </c>
      <c r="T409" s="451" t="s">
        <v>61</v>
      </c>
      <c r="U409" s="941" t="s">
        <v>61</v>
      </c>
      <c r="V409" s="52" t="s">
        <v>61</v>
      </c>
      <c r="W409" s="52" t="s">
        <v>61</v>
      </c>
      <c r="X409" s="52" t="s">
        <v>61</v>
      </c>
      <c r="Y409" s="52" t="s">
        <v>61</v>
      </c>
      <c r="Z409" s="77" t="s">
        <v>61</v>
      </c>
      <c r="AA409" s="787" t="s">
        <v>61</v>
      </c>
      <c r="AB409" s="77" t="s">
        <v>61</v>
      </c>
      <c r="AC409" s="787" t="s">
        <v>61</v>
      </c>
      <c r="AD409" s="77" t="s">
        <v>61</v>
      </c>
      <c r="AE409" s="787" t="s">
        <v>61</v>
      </c>
      <c r="AF409" t="s">
        <v>61</v>
      </c>
      <c r="AG409" s="52"/>
      <c r="AH409" s="52"/>
      <c r="AI409" s="52" t="s">
        <v>61</v>
      </c>
      <c r="AJ409" s="52" t="s">
        <v>61</v>
      </c>
      <c r="AL409"/>
      <c r="AM409"/>
    </row>
    <row r="410" spans="1:48">
      <c r="A410" t="s">
        <v>384</v>
      </c>
      <c r="B410" t="s">
        <v>167</v>
      </c>
      <c r="C410">
        <v>2021</v>
      </c>
      <c r="D410">
        <v>2020</v>
      </c>
      <c r="E410" s="442" t="s">
        <v>168</v>
      </c>
      <c r="F410" s="52" t="s">
        <v>61</v>
      </c>
      <c r="G410" s="442" t="s">
        <v>61</v>
      </c>
      <c r="H410" s="52" t="s">
        <v>61</v>
      </c>
      <c r="I410" s="442" t="s">
        <v>169</v>
      </c>
      <c r="J410" s="940" t="s">
        <v>61</v>
      </c>
      <c r="K410" s="940"/>
      <c r="L410" s="52" t="s">
        <v>61</v>
      </c>
      <c r="M410" s="52" t="s">
        <v>61</v>
      </c>
      <c r="N410" s="52" t="s">
        <v>61</v>
      </c>
      <c r="O410" s="442" t="s">
        <v>150</v>
      </c>
      <c r="P410" s="451" t="s">
        <v>61</v>
      </c>
      <c r="Q410" s="52" t="s">
        <v>61</v>
      </c>
      <c r="R410" s="103" t="s">
        <v>61</v>
      </c>
      <c r="S410" s="442" t="s">
        <v>61</v>
      </c>
      <c r="T410" s="451" t="s">
        <v>61</v>
      </c>
      <c r="U410" s="941" t="s">
        <v>61</v>
      </c>
      <c r="V410" s="52" t="s">
        <v>61</v>
      </c>
      <c r="W410" s="52" t="s">
        <v>61</v>
      </c>
      <c r="X410" s="52" t="s">
        <v>61</v>
      </c>
      <c r="Y410" s="52" t="s">
        <v>61</v>
      </c>
      <c r="Z410" s="77" t="s">
        <v>61</v>
      </c>
      <c r="AA410" s="787" t="s">
        <v>61</v>
      </c>
      <c r="AB410" s="77" t="s">
        <v>61</v>
      </c>
      <c r="AC410" s="787" t="s">
        <v>61</v>
      </c>
      <c r="AD410" s="77" t="s">
        <v>61</v>
      </c>
      <c r="AE410" s="787" t="s">
        <v>61</v>
      </c>
      <c r="AF410" t="s">
        <v>61</v>
      </c>
      <c r="AG410" s="52"/>
      <c r="AH410" s="52"/>
      <c r="AI410" s="52" t="s">
        <v>61</v>
      </c>
      <c r="AJ410" s="52" t="s">
        <v>61</v>
      </c>
      <c r="AL410"/>
      <c r="AM410"/>
    </row>
    <row r="411" spans="1:48">
      <c r="A411" t="s">
        <v>384</v>
      </c>
      <c r="B411" t="s">
        <v>167</v>
      </c>
      <c r="C411">
        <v>2022</v>
      </c>
      <c r="D411">
        <v>2021</v>
      </c>
      <c r="E411" s="442" t="s">
        <v>168</v>
      </c>
      <c r="F411" s="52" t="s">
        <v>61</v>
      </c>
      <c r="G411" s="442" t="s">
        <v>61</v>
      </c>
      <c r="H411" s="52" t="s">
        <v>61</v>
      </c>
      <c r="I411" s="442" t="s">
        <v>169</v>
      </c>
      <c r="J411" s="940" t="s">
        <v>61</v>
      </c>
      <c r="K411" s="940"/>
      <c r="L411" s="52" t="s">
        <v>61</v>
      </c>
      <c r="M411" s="52" t="s">
        <v>61</v>
      </c>
      <c r="N411" s="52" t="s">
        <v>61</v>
      </c>
      <c r="O411" s="442" t="s">
        <v>150</v>
      </c>
      <c r="P411" s="451" t="s">
        <v>61</v>
      </c>
      <c r="Q411" s="52" t="s">
        <v>61</v>
      </c>
      <c r="R411" s="103" t="s">
        <v>61</v>
      </c>
      <c r="S411" s="442" t="s">
        <v>61</v>
      </c>
      <c r="T411" s="451" t="s">
        <v>61</v>
      </c>
      <c r="U411" s="941" t="s">
        <v>61</v>
      </c>
      <c r="V411" s="52" t="s">
        <v>61</v>
      </c>
      <c r="W411" s="52" t="s">
        <v>61</v>
      </c>
      <c r="X411" s="52" t="s">
        <v>61</v>
      </c>
      <c r="Y411" s="52" t="s">
        <v>61</v>
      </c>
      <c r="Z411" s="77" t="s">
        <v>61</v>
      </c>
      <c r="AA411" s="787" t="s">
        <v>61</v>
      </c>
      <c r="AB411" s="77" t="s">
        <v>61</v>
      </c>
      <c r="AC411" s="787" t="s">
        <v>61</v>
      </c>
      <c r="AD411" s="77" t="s">
        <v>61</v>
      </c>
      <c r="AE411" s="787" t="s">
        <v>61</v>
      </c>
      <c r="AF411" t="s">
        <v>61</v>
      </c>
      <c r="AG411" s="52"/>
      <c r="AH411" s="52"/>
      <c r="AI411" s="52" t="s">
        <v>61</v>
      </c>
      <c r="AJ411" s="52" t="s">
        <v>61</v>
      </c>
      <c r="AL411"/>
      <c r="AM411"/>
    </row>
    <row r="412" spans="1:48" s="958" customFormat="1">
      <c r="A412" s="958" t="s">
        <v>384</v>
      </c>
      <c r="B412" s="958" t="s">
        <v>167</v>
      </c>
      <c r="C412" s="958">
        <v>2023</v>
      </c>
      <c r="D412" s="958">
        <v>2022</v>
      </c>
      <c r="E412" s="991" t="s">
        <v>168</v>
      </c>
      <c r="F412" s="957" t="s">
        <v>61</v>
      </c>
      <c r="G412" s="991" t="s">
        <v>61</v>
      </c>
      <c r="H412" s="957" t="s">
        <v>61</v>
      </c>
      <c r="I412" s="991" t="s">
        <v>169</v>
      </c>
      <c r="J412" s="998" t="s">
        <v>61</v>
      </c>
      <c r="K412" s="998"/>
      <c r="L412" s="957" t="s">
        <v>61</v>
      </c>
      <c r="M412" s="957" t="s">
        <v>61</v>
      </c>
      <c r="N412" s="957" t="s">
        <v>61</v>
      </c>
      <c r="O412" s="991" t="s">
        <v>150</v>
      </c>
      <c r="P412" s="999" t="s">
        <v>61</v>
      </c>
      <c r="Q412" s="957" t="s">
        <v>61</v>
      </c>
      <c r="R412" s="1000" t="s">
        <v>61</v>
      </c>
      <c r="S412" s="991" t="s">
        <v>61</v>
      </c>
      <c r="T412" s="999" t="s">
        <v>61</v>
      </c>
      <c r="U412" s="1001" t="s">
        <v>61</v>
      </c>
      <c r="V412" s="957" t="s">
        <v>61</v>
      </c>
      <c r="W412" s="957" t="s">
        <v>61</v>
      </c>
      <c r="X412" s="957" t="s">
        <v>61</v>
      </c>
      <c r="Y412" s="957" t="s">
        <v>61</v>
      </c>
      <c r="Z412" s="1020" t="s">
        <v>61</v>
      </c>
      <c r="AA412" s="1021" t="s">
        <v>61</v>
      </c>
      <c r="AB412" s="1020" t="s">
        <v>61</v>
      </c>
      <c r="AC412" s="1021" t="s">
        <v>61</v>
      </c>
      <c r="AD412" s="1020" t="s">
        <v>61</v>
      </c>
      <c r="AE412" s="1021" t="s">
        <v>61</v>
      </c>
      <c r="AF412" s="958" t="s">
        <v>61</v>
      </c>
      <c r="AG412" s="957"/>
      <c r="AH412" s="957"/>
      <c r="AI412" s="957" t="s">
        <v>61</v>
      </c>
      <c r="AJ412" s="957" t="s">
        <v>61</v>
      </c>
      <c r="AL412" s="957"/>
      <c r="AM412" s="957"/>
      <c r="AO412" s="981"/>
      <c r="AP412" s="981"/>
      <c r="AQ412" s="981"/>
      <c r="AR412" s="981"/>
      <c r="AT412" s="981"/>
      <c r="AV412" s="981"/>
    </row>
    <row r="413" spans="1:48">
      <c r="A413" s="52" t="s">
        <v>44</v>
      </c>
      <c r="B413" s="52" t="s">
        <v>116</v>
      </c>
      <c r="C413" s="902">
        <v>2017</v>
      </c>
      <c r="D413" s="52">
        <v>2016</v>
      </c>
      <c r="E413" s="442" t="s">
        <v>168</v>
      </c>
      <c r="F413" s="52" t="s">
        <v>61</v>
      </c>
      <c r="G413" s="442" t="s">
        <v>61</v>
      </c>
      <c r="H413" s="52" t="s">
        <v>61</v>
      </c>
      <c r="I413" s="442" t="s">
        <v>169</v>
      </c>
      <c r="J413" s="940" t="s">
        <v>61</v>
      </c>
      <c r="K413" s="940"/>
      <c r="L413" s="52" t="s">
        <v>61</v>
      </c>
      <c r="M413" s="52" t="s">
        <v>61</v>
      </c>
      <c r="N413" s="52" t="s">
        <v>61</v>
      </c>
      <c r="O413" s="442" t="s">
        <v>150</v>
      </c>
      <c r="P413" s="451" t="s">
        <v>61</v>
      </c>
      <c r="Q413" s="52" t="s">
        <v>61</v>
      </c>
      <c r="R413" s="103" t="s">
        <v>61</v>
      </c>
      <c r="S413" s="442" t="s">
        <v>61</v>
      </c>
      <c r="T413" s="451" t="s">
        <v>61</v>
      </c>
      <c r="U413" s="941" t="s">
        <v>61</v>
      </c>
      <c r="V413" s="52" t="s">
        <v>61</v>
      </c>
      <c r="W413" s="52" t="s">
        <v>61</v>
      </c>
      <c r="X413" s="52" t="s">
        <v>61</v>
      </c>
      <c r="Y413" s="52" t="s">
        <v>61</v>
      </c>
      <c r="Z413" s="77" t="s">
        <v>61</v>
      </c>
      <c r="AA413" s="787" t="s">
        <v>61</v>
      </c>
      <c r="AB413" s="77" t="s">
        <v>61</v>
      </c>
      <c r="AC413" s="787" t="s">
        <v>61</v>
      </c>
      <c r="AD413" s="77" t="s">
        <v>61</v>
      </c>
      <c r="AE413" s="787" t="s">
        <v>61</v>
      </c>
      <c r="AF413" t="s">
        <v>61</v>
      </c>
      <c r="AG413" s="52"/>
      <c r="AH413" s="52"/>
      <c r="AI413" s="52" t="s">
        <v>61</v>
      </c>
      <c r="AJ413" s="52" t="s">
        <v>61</v>
      </c>
      <c r="AL413" s="52"/>
      <c r="AM413" s="52"/>
    </row>
    <row r="414" spans="1:48">
      <c r="A414" s="52" t="s">
        <v>44</v>
      </c>
      <c r="B414" s="52" t="s">
        <v>116</v>
      </c>
      <c r="C414" s="52">
        <v>2018</v>
      </c>
      <c r="D414" s="52">
        <v>2017</v>
      </c>
      <c r="E414" s="442" t="s">
        <v>168</v>
      </c>
      <c r="F414" s="52" t="s">
        <v>61</v>
      </c>
      <c r="G414" s="442" t="s">
        <v>61</v>
      </c>
      <c r="H414" s="52" t="s">
        <v>61</v>
      </c>
      <c r="I414" s="442" t="s">
        <v>169</v>
      </c>
      <c r="J414" s="940" t="s">
        <v>61</v>
      </c>
      <c r="K414" s="940"/>
      <c r="L414" s="52" t="s">
        <v>61</v>
      </c>
      <c r="M414" s="52" t="s">
        <v>61</v>
      </c>
      <c r="N414" s="52" t="s">
        <v>61</v>
      </c>
      <c r="O414" s="442" t="s">
        <v>150</v>
      </c>
      <c r="P414" s="451" t="s">
        <v>61</v>
      </c>
      <c r="Q414" s="52" t="s">
        <v>61</v>
      </c>
      <c r="R414" s="103" t="s">
        <v>61</v>
      </c>
      <c r="S414" s="442" t="s">
        <v>61</v>
      </c>
      <c r="T414" s="451" t="s">
        <v>61</v>
      </c>
      <c r="U414" s="941" t="s">
        <v>61</v>
      </c>
      <c r="V414" s="52" t="s">
        <v>61</v>
      </c>
      <c r="W414" s="52" t="s">
        <v>61</v>
      </c>
      <c r="X414" s="52" t="s">
        <v>61</v>
      </c>
      <c r="Y414" s="52" t="s">
        <v>61</v>
      </c>
      <c r="Z414" s="77" t="s">
        <v>61</v>
      </c>
      <c r="AA414" s="787" t="s">
        <v>61</v>
      </c>
      <c r="AB414" s="77" t="s">
        <v>61</v>
      </c>
      <c r="AC414" s="787" t="s">
        <v>61</v>
      </c>
      <c r="AD414" s="77" t="s">
        <v>61</v>
      </c>
      <c r="AE414" s="787" t="s">
        <v>61</v>
      </c>
      <c r="AF414" t="s">
        <v>61</v>
      </c>
      <c r="AG414" s="52"/>
      <c r="AH414" s="52"/>
      <c r="AI414" s="52" t="s">
        <v>61</v>
      </c>
      <c r="AJ414" s="52" t="s">
        <v>61</v>
      </c>
      <c r="AL414" s="52"/>
      <c r="AM414" s="52"/>
    </row>
    <row r="415" spans="1:48">
      <c r="A415" s="52" t="s">
        <v>44</v>
      </c>
      <c r="B415" s="52" t="s">
        <v>116</v>
      </c>
      <c r="C415" s="52">
        <v>2019</v>
      </c>
      <c r="D415" s="52">
        <v>2018</v>
      </c>
      <c r="E415" s="442" t="s">
        <v>168</v>
      </c>
      <c r="F415" s="52" t="s">
        <v>61</v>
      </c>
      <c r="G415" s="442" t="s">
        <v>61</v>
      </c>
      <c r="H415" s="52" t="s">
        <v>61</v>
      </c>
      <c r="I415" s="442" t="s">
        <v>169</v>
      </c>
      <c r="J415" s="940" t="s">
        <v>61</v>
      </c>
      <c r="K415" s="940"/>
      <c r="L415" s="52" t="s">
        <v>61</v>
      </c>
      <c r="M415" s="52" t="s">
        <v>61</v>
      </c>
      <c r="N415" s="52" t="s">
        <v>61</v>
      </c>
      <c r="O415" s="442" t="s">
        <v>150</v>
      </c>
      <c r="P415" s="451" t="s">
        <v>61</v>
      </c>
      <c r="Q415" s="52" t="s">
        <v>61</v>
      </c>
      <c r="R415" s="103" t="s">
        <v>61</v>
      </c>
      <c r="S415" s="442" t="s">
        <v>61</v>
      </c>
      <c r="T415" s="451" t="s">
        <v>61</v>
      </c>
      <c r="U415" s="941" t="s">
        <v>61</v>
      </c>
      <c r="V415" s="52" t="s">
        <v>61</v>
      </c>
      <c r="W415" s="52" t="s">
        <v>61</v>
      </c>
      <c r="X415" s="52" t="s">
        <v>61</v>
      </c>
      <c r="Y415" s="52" t="s">
        <v>61</v>
      </c>
      <c r="Z415" s="77" t="s">
        <v>61</v>
      </c>
      <c r="AA415" s="787" t="s">
        <v>61</v>
      </c>
      <c r="AB415" s="77" t="s">
        <v>61</v>
      </c>
      <c r="AC415" s="787" t="s">
        <v>61</v>
      </c>
      <c r="AD415" s="77" t="s">
        <v>61</v>
      </c>
      <c r="AE415" s="787" t="s">
        <v>61</v>
      </c>
      <c r="AF415" t="s">
        <v>61</v>
      </c>
      <c r="AG415" s="52"/>
      <c r="AH415" s="52"/>
      <c r="AI415" s="52" t="s">
        <v>61</v>
      </c>
      <c r="AJ415" s="52" t="s">
        <v>61</v>
      </c>
      <c r="AL415" s="52"/>
      <c r="AM415" s="52"/>
    </row>
    <row r="416" spans="1:48">
      <c r="A416" s="52" t="s">
        <v>44</v>
      </c>
      <c r="B416" s="52" t="s">
        <v>116</v>
      </c>
      <c r="C416" s="52">
        <v>2020</v>
      </c>
      <c r="D416" s="52">
        <v>2019</v>
      </c>
      <c r="E416" s="442" t="s">
        <v>168</v>
      </c>
      <c r="F416" s="52" t="s">
        <v>61</v>
      </c>
      <c r="G416" s="442" t="s">
        <v>61</v>
      </c>
      <c r="H416" s="52" t="s">
        <v>61</v>
      </c>
      <c r="I416" s="442" t="s">
        <v>169</v>
      </c>
      <c r="J416" s="940" t="s">
        <v>61</v>
      </c>
      <c r="K416" s="940"/>
      <c r="L416" s="52" t="s">
        <v>61</v>
      </c>
      <c r="M416" s="52" t="s">
        <v>61</v>
      </c>
      <c r="N416" s="52" t="s">
        <v>61</v>
      </c>
      <c r="O416" s="442" t="s">
        <v>150</v>
      </c>
      <c r="P416" s="451" t="s">
        <v>61</v>
      </c>
      <c r="Q416" s="52" t="s">
        <v>61</v>
      </c>
      <c r="R416" s="103" t="s">
        <v>61</v>
      </c>
      <c r="S416" s="442" t="s">
        <v>61</v>
      </c>
      <c r="T416" s="451" t="s">
        <v>61</v>
      </c>
      <c r="U416" s="941" t="s">
        <v>61</v>
      </c>
      <c r="V416" s="52" t="s">
        <v>61</v>
      </c>
      <c r="W416" s="52" t="s">
        <v>61</v>
      </c>
      <c r="X416" s="52" t="s">
        <v>61</v>
      </c>
      <c r="Y416" s="52" t="s">
        <v>61</v>
      </c>
      <c r="Z416" s="77" t="s">
        <v>61</v>
      </c>
      <c r="AA416" s="787" t="s">
        <v>61</v>
      </c>
      <c r="AB416" s="77" t="s">
        <v>61</v>
      </c>
      <c r="AC416" s="787" t="s">
        <v>61</v>
      </c>
      <c r="AD416" s="77" t="s">
        <v>61</v>
      </c>
      <c r="AE416" s="787" t="s">
        <v>61</v>
      </c>
      <c r="AF416" t="s">
        <v>61</v>
      </c>
      <c r="AG416" s="52"/>
      <c r="AH416" s="52"/>
      <c r="AI416" s="52" t="s">
        <v>61</v>
      </c>
      <c r="AJ416" s="52" t="s">
        <v>61</v>
      </c>
      <c r="AL416" s="52"/>
      <c r="AM416" s="52"/>
    </row>
    <row r="417" spans="1:48">
      <c r="A417" s="52" t="s">
        <v>44</v>
      </c>
      <c r="B417" s="52" t="s">
        <v>116</v>
      </c>
      <c r="C417" s="52">
        <v>2021</v>
      </c>
      <c r="D417" s="52">
        <v>2020</v>
      </c>
      <c r="E417" s="442" t="s">
        <v>142</v>
      </c>
      <c r="F417" s="104" t="s">
        <v>168</v>
      </c>
      <c r="G417" s="442" t="s">
        <v>61</v>
      </c>
      <c r="H417" s="52" t="s">
        <v>170</v>
      </c>
      <c r="I417" s="442" t="s">
        <v>296</v>
      </c>
      <c r="J417" s="940" t="s">
        <v>61</v>
      </c>
      <c r="K417" s="940"/>
      <c r="L417" s="81" t="s">
        <v>61</v>
      </c>
      <c r="M417" s="81" t="s">
        <v>61</v>
      </c>
      <c r="N417" s="81" t="s">
        <v>61</v>
      </c>
      <c r="O417" s="442" t="s">
        <v>150</v>
      </c>
      <c r="P417" s="81" t="s">
        <v>61</v>
      </c>
      <c r="Q417" s="81" t="s">
        <v>61</v>
      </c>
      <c r="R417" s="81" t="s">
        <v>61</v>
      </c>
      <c r="S417" s="905" t="s">
        <v>61</v>
      </c>
      <c r="T417" s="81" t="s">
        <v>61</v>
      </c>
      <c r="U417" s="942" t="s">
        <v>61</v>
      </c>
      <c r="V417" s="235" t="s">
        <v>61</v>
      </c>
      <c r="W417" s="235" t="s">
        <v>61</v>
      </c>
      <c r="X417" s="235" t="s">
        <v>61</v>
      </c>
      <c r="Y417" s="81" t="s">
        <v>61</v>
      </c>
      <c r="Z417" s="799" t="s">
        <v>61</v>
      </c>
      <c r="AA417" s="916" t="s">
        <v>61</v>
      </c>
      <c r="AB417" s="799" t="s">
        <v>61</v>
      </c>
      <c r="AC417" s="916" t="s">
        <v>61</v>
      </c>
      <c r="AD417" s="799" t="s">
        <v>61</v>
      </c>
      <c r="AE417" s="916" t="s">
        <v>61</v>
      </c>
      <c r="AF417" t="s">
        <v>61</v>
      </c>
      <c r="AG417" s="81"/>
      <c r="AH417" s="81"/>
      <c r="AI417" s="52" t="s">
        <v>61</v>
      </c>
      <c r="AJ417" s="81" t="s">
        <v>61</v>
      </c>
      <c r="AL417" s="52" t="s">
        <v>216</v>
      </c>
      <c r="AM417" s="52"/>
    </row>
    <row r="418" spans="1:48">
      <c r="A418" s="52" t="s">
        <v>44</v>
      </c>
      <c r="B418" s="52" t="s">
        <v>116</v>
      </c>
      <c r="C418" s="52">
        <v>2022</v>
      </c>
      <c r="D418" s="52">
        <v>2021</v>
      </c>
      <c r="E418" s="442" t="s">
        <v>168</v>
      </c>
      <c r="F418" s="52" t="s">
        <v>61</v>
      </c>
      <c r="G418" s="442" t="s">
        <v>61</v>
      </c>
      <c r="H418" s="52" t="s">
        <v>61</v>
      </c>
      <c r="I418" s="442" t="s">
        <v>169</v>
      </c>
      <c r="J418" s="940" t="s">
        <v>61</v>
      </c>
      <c r="K418" s="940"/>
      <c r="L418" s="52" t="s">
        <v>61</v>
      </c>
      <c r="M418" s="52" t="s">
        <v>61</v>
      </c>
      <c r="N418" s="52" t="s">
        <v>61</v>
      </c>
      <c r="O418" s="442" t="s">
        <v>150</v>
      </c>
      <c r="P418" s="451" t="s">
        <v>61</v>
      </c>
      <c r="Q418" s="52" t="s">
        <v>61</v>
      </c>
      <c r="R418" s="103" t="s">
        <v>61</v>
      </c>
      <c r="S418" s="442" t="s">
        <v>61</v>
      </c>
      <c r="T418" s="451" t="s">
        <v>61</v>
      </c>
      <c r="U418" s="941" t="s">
        <v>61</v>
      </c>
      <c r="V418" s="52" t="s">
        <v>61</v>
      </c>
      <c r="W418" s="52" t="s">
        <v>61</v>
      </c>
      <c r="X418" s="52" t="s">
        <v>61</v>
      </c>
      <c r="Y418" s="52" t="s">
        <v>61</v>
      </c>
      <c r="Z418" s="77" t="s">
        <v>61</v>
      </c>
      <c r="AA418" s="787" t="s">
        <v>61</v>
      </c>
      <c r="AB418" s="77" t="s">
        <v>61</v>
      </c>
      <c r="AC418" s="787" t="s">
        <v>61</v>
      </c>
      <c r="AD418" s="77" t="s">
        <v>61</v>
      </c>
      <c r="AE418" s="787" t="s">
        <v>61</v>
      </c>
      <c r="AF418" t="s">
        <v>61</v>
      </c>
      <c r="AG418" s="52"/>
      <c r="AH418" s="52"/>
      <c r="AI418" s="52" t="s">
        <v>61</v>
      </c>
      <c r="AJ418" s="52" t="s">
        <v>61</v>
      </c>
      <c r="AL418" s="52"/>
      <c r="AM418" s="52"/>
    </row>
    <row r="419" spans="1:48" s="961" customFormat="1">
      <c r="A419" s="955" t="s">
        <v>44</v>
      </c>
      <c r="B419" s="955" t="s">
        <v>116</v>
      </c>
      <c r="C419" s="955">
        <v>2023</v>
      </c>
      <c r="D419" s="955">
        <v>2022</v>
      </c>
      <c r="E419" s="964" t="s">
        <v>142</v>
      </c>
      <c r="F419" s="955" t="s">
        <v>142</v>
      </c>
      <c r="G419" s="964" t="s">
        <v>330</v>
      </c>
      <c r="H419" s="955" t="s">
        <v>174</v>
      </c>
      <c r="I419" s="964" t="s">
        <v>385</v>
      </c>
      <c r="J419" s="965" t="s">
        <v>226</v>
      </c>
      <c r="K419" s="965"/>
      <c r="L419" s="976"/>
      <c r="M419" s="1005"/>
      <c r="N419" s="955"/>
      <c r="O419" s="964" t="s">
        <v>150</v>
      </c>
      <c r="P419" s="976">
        <v>30800000</v>
      </c>
      <c r="Q419" s="975">
        <v>13675438</v>
      </c>
      <c r="R419" s="977">
        <v>0.44400772727272725</v>
      </c>
      <c r="S419" s="964" t="s">
        <v>270</v>
      </c>
      <c r="T419" s="976">
        <v>823102.65000000014</v>
      </c>
      <c r="U419" s="978">
        <v>6.0188393965882492E-2</v>
      </c>
      <c r="V419" s="976">
        <v>10253489.640000001</v>
      </c>
      <c r="W419" s="980">
        <v>0.74977413081760169</v>
      </c>
      <c r="X419" s="976">
        <v>2598845.7099999995</v>
      </c>
      <c r="Y419" s="980">
        <v>0.19003747521651587</v>
      </c>
      <c r="Z419" s="1026">
        <v>794119.24999999988</v>
      </c>
      <c r="AA419" s="1027">
        <v>5.8069017606602429E-2</v>
      </c>
      <c r="AB419" s="1026">
        <v>28983.4</v>
      </c>
      <c r="AC419" s="1027">
        <v>2.1193763592800468E-3</v>
      </c>
      <c r="AD419" s="1026">
        <v>0</v>
      </c>
      <c r="AE419" s="1027">
        <v>0</v>
      </c>
      <c r="AF419" s="961" t="s">
        <v>161</v>
      </c>
      <c r="AG419" s="955"/>
      <c r="AH419" s="955"/>
      <c r="AI419" s="955" t="s">
        <v>149</v>
      </c>
      <c r="AL419" s="955"/>
      <c r="AM419" s="955"/>
      <c r="AN419" s="961" t="s">
        <v>710</v>
      </c>
      <c r="AO419" s="963"/>
      <c r="AP419" s="963"/>
      <c r="AQ419" s="963"/>
      <c r="AR419" s="963"/>
      <c r="AT419" s="963"/>
      <c r="AU419" s="961" t="e">
        <f>AB419-AB418</f>
        <v>#VALUE!</v>
      </c>
      <c r="AV419" s="963"/>
    </row>
    <row r="420" spans="1:48" s="958" customFormat="1">
      <c r="A420" s="955" t="s">
        <v>44</v>
      </c>
      <c r="B420" s="955" t="s">
        <v>116</v>
      </c>
      <c r="C420" s="955">
        <v>2023</v>
      </c>
      <c r="D420" s="955">
        <v>2023</v>
      </c>
      <c r="E420" s="964" t="s">
        <v>142</v>
      </c>
      <c r="F420" s="974" t="s">
        <v>142</v>
      </c>
      <c r="G420" s="964" t="s">
        <v>330</v>
      </c>
      <c r="H420" s="955" t="s">
        <v>174</v>
      </c>
      <c r="I420" s="964" t="s">
        <v>385</v>
      </c>
      <c r="J420" s="965" t="s">
        <v>226</v>
      </c>
      <c r="K420" s="965"/>
      <c r="L420" s="976"/>
      <c r="M420" s="955"/>
      <c r="N420" s="955"/>
      <c r="O420" s="964" t="s">
        <v>165</v>
      </c>
      <c r="P420" s="976">
        <v>30800000</v>
      </c>
      <c r="Q420" s="976">
        <v>13675438</v>
      </c>
      <c r="R420" s="977">
        <v>0.44400772727272725</v>
      </c>
      <c r="S420" s="964" t="s">
        <v>271</v>
      </c>
      <c r="T420" s="976">
        <v>719036.26</v>
      </c>
      <c r="U420" s="978">
        <v>5.2578664025239995E-2</v>
      </c>
      <c r="V420" s="976">
        <v>10274454.149999999</v>
      </c>
      <c r="W420" s="980">
        <v>0.75130713546432648</v>
      </c>
      <c r="X420" s="976">
        <v>2681947.5900000008</v>
      </c>
      <c r="Y420" s="980">
        <v>0.19611420051043343</v>
      </c>
      <c r="Z420" s="1026">
        <v>691688.71</v>
      </c>
      <c r="AA420" s="1027">
        <v>5.0578907235000442E-2</v>
      </c>
      <c r="AB420" s="1026">
        <v>27347.550000000003</v>
      </c>
      <c r="AC420" s="1027">
        <v>1.9997567902395523E-3</v>
      </c>
      <c r="AD420" s="1026">
        <v>0</v>
      </c>
      <c r="AE420" s="1027">
        <v>0</v>
      </c>
      <c r="AF420" s="961" t="s">
        <v>161</v>
      </c>
      <c r="AG420" s="955"/>
      <c r="AH420" s="955"/>
      <c r="AI420" s="955" t="s">
        <v>149</v>
      </c>
      <c r="AJ420" s="961"/>
      <c r="AL420" s="955"/>
      <c r="AM420" s="955"/>
      <c r="AO420" s="963"/>
      <c r="AP420" s="963"/>
      <c r="AQ420" s="963"/>
      <c r="AR420" s="981"/>
      <c r="AT420" s="981"/>
      <c r="AV420" s="981"/>
    </row>
    <row r="421" spans="1:48" s="983" customFormat="1">
      <c r="A421" s="956" t="s">
        <v>44</v>
      </c>
      <c r="B421" s="956" t="s">
        <v>116</v>
      </c>
      <c r="C421" s="956" t="s">
        <v>702</v>
      </c>
      <c r="D421" s="956">
        <v>2023</v>
      </c>
      <c r="E421" s="982" t="s">
        <v>142</v>
      </c>
      <c r="F421" s="956" t="s">
        <v>142</v>
      </c>
      <c r="G421" s="1136"/>
      <c r="H421" s="1136" t="s">
        <v>174</v>
      </c>
      <c r="I421" s="956" t="s">
        <v>385</v>
      </c>
      <c r="J421" s="984" t="s">
        <v>226</v>
      </c>
      <c r="K421" s="984" t="s">
        <v>703</v>
      </c>
      <c r="L421" s="956" t="s">
        <v>711</v>
      </c>
      <c r="M421" s="985" t="s">
        <v>715</v>
      </c>
      <c r="N421" s="1057">
        <v>44986</v>
      </c>
      <c r="O421" s="982" t="s">
        <v>150</v>
      </c>
      <c r="P421" s="1058">
        <v>32705491</v>
      </c>
      <c r="Q421" s="1058">
        <v>32705491</v>
      </c>
      <c r="R421" s="1059">
        <v>1</v>
      </c>
      <c r="S421" s="983" t="s">
        <v>655</v>
      </c>
      <c r="T421" s="1058">
        <v>1456098</v>
      </c>
      <c r="U421" s="989">
        <v>4.452151475114683E-2</v>
      </c>
      <c r="V421" s="1058">
        <v>27147624</v>
      </c>
      <c r="W421" s="988">
        <v>0.83006318419130287</v>
      </c>
      <c r="X421" s="1058">
        <v>4101766</v>
      </c>
      <c r="Y421" s="988">
        <v>0.12541520932983394</v>
      </c>
      <c r="Z421" s="1058">
        <v>1387442</v>
      </c>
      <c r="AA421" s="988">
        <v>4.2422295387646067E-2</v>
      </c>
      <c r="AB421" s="1058">
        <v>68660</v>
      </c>
      <c r="AC421" s="988">
        <v>2.0993416671225024E-3</v>
      </c>
      <c r="AD421" s="1058">
        <v>0</v>
      </c>
      <c r="AE421" s="988">
        <v>0</v>
      </c>
      <c r="AF421" s="1060" t="s">
        <v>161</v>
      </c>
      <c r="AG421" s="956"/>
      <c r="AH421" s="956"/>
      <c r="AI421" s="956"/>
      <c r="AL421" s="956"/>
      <c r="AM421" s="956"/>
      <c r="AO421" s="990"/>
      <c r="AP421" s="990"/>
      <c r="AQ421" s="990"/>
      <c r="AR421" s="990"/>
      <c r="AT421" s="990"/>
      <c r="AV421" s="990"/>
    </row>
    <row r="422" spans="1:48" s="958" customFormat="1">
      <c r="A422" s="957" t="s">
        <v>44</v>
      </c>
      <c r="B422" s="957" t="s">
        <v>116</v>
      </c>
      <c r="C422" s="957" t="s">
        <v>702</v>
      </c>
      <c r="D422" s="957">
        <v>2023</v>
      </c>
      <c r="E422" s="991" t="s">
        <v>142</v>
      </c>
      <c r="F422" s="957" t="s">
        <v>142</v>
      </c>
      <c r="H422" s="958" t="s">
        <v>174</v>
      </c>
      <c r="I422" s="958" t="s">
        <v>385</v>
      </c>
      <c r="J422" s="992" t="s">
        <v>226</v>
      </c>
      <c r="K422" s="992" t="s">
        <v>703</v>
      </c>
      <c r="L422" s="957" t="s">
        <v>711</v>
      </c>
      <c r="M422" s="993" t="s">
        <v>715</v>
      </c>
      <c r="N422" s="1062">
        <v>44986</v>
      </c>
      <c r="O422" s="991" t="s">
        <v>165</v>
      </c>
      <c r="P422" s="1063">
        <v>32705491</v>
      </c>
      <c r="Q422" s="1063">
        <v>32705491</v>
      </c>
      <c r="R422" s="1003">
        <v>1</v>
      </c>
      <c r="S422" s="991" t="s">
        <v>271</v>
      </c>
      <c r="T422" s="1064">
        <v>1365849</v>
      </c>
      <c r="U422" s="997">
        <v>4.1762069861602136E-2</v>
      </c>
      <c r="V422" s="1064">
        <v>27568917</v>
      </c>
      <c r="W422" s="996">
        <v>0.84294459911945674</v>
      </c>
      <c r="X422" s="1064">
        <v>3770716</v>
      </c>
      <c r="Y422" s="996">
        <v>0.11529305583579222</v>
      </c>
      <c r="Z422" s="1064">
        <v>1293896</v>
      </c>
      <c r="AA422" s="996">
        <v>3.9562041737884322E-2</v>
      </c>
      <c r="AB422" s="1064">
        <v>71953</v>
      </c>
      <c r="AC422" s="996">
        <v>2.2000281237178187E-3</v>
      </c>
      <c r="AD422" s="1064">
        <v>0</v>
      </c>
      <c r="AE422" s="996">
        <v>0</v>
      </c>
      <c r="AF422" s="1065" t="s">
        <v>161</v>
      </c>
      <c r="AG422" s="957"/>
      <c r="AH422" s="957"/>
      <c r="AI422" s="957"/>
      <c r="AL422" s="957"/>
      <c r="AM422" s="957"/>
      <c r="AO422" s="981"/>
      <c r="AP422" s="981"/>
      <c r="AQ422" s="981"/>
      <c r="AR422" s="981"/>
      <c r="AT422" s="981"/>
      <c r="AV422" s="981"/>
    </row>
    <row r="423" spans="1:48">
      <c r="A423" t="s">
        <v>386</v>
      </c>
      <c r="B423" t="s">
        <v>102</v>
      </c>
      <c r="C423">
        <v>2017</v>
      </c>
      <c r="D423">
        <v>2016</v>
      </c>
      <c r="E423" s="442" t="s">
        <v>168</v>
      </c>
      <c r="F423" s="52" t="s">
        <v>61</v>
      </c>
      <c r="G423" s="442" t="s">
        <v>61</v>
      </c>
      <c r="H423" s="52" t="s">
        <v>61</v>
      </c>
      <c r="I423" s="442" t="s">
        <v>169</v>
      </c>
      <c r="J423" s="940" t="s">
        <v>61</v>
      </c>
      <c r="K423" s="940"/>
      <c r="L423" s="52" t="s">
        <v>61</v>
      </c>
      <c r="M423" s="52" t="s">
        <v>61</v>
      </c>
      <c r="N423" s="52" t="s">
        <v>61</v>
      </c>
      <c r="O423" s="442" t="s">
        <v>150</v>
      </c>
      <c r="P423" s="451" t="s">
        <v>61</v>
      </c>
      <c r="Q423" s="52" t="s">
        <v>61</v>
      </c>
      <c r="R423" s="103" t="s">
        <v>61</v>
      </c>
      <c r="S423" s="442" t="s">
        <v>61</v>
      </c>
      <c r="T423" s="451" t="s">
        <v>61</v>
      </c>
      <c r="U423" s="941" t="s">
        <v>61</v>
      </c>
      <c r="V423" s="52" t="s">
        <v>61</v>
      </c>
      <c r="W423" s="52" t="s">
        <v>61</v>
      </c>
      <c r="X423" s="52" t="s">
        <v>61</v>
      </c>
      <c r="Y423" s="52" t="s">
        <v>61</v>
      </c>
      <c r="Z423" s="77" t="s">
        <v>61</v>
      </c>
      <c r="AA423" s="787" t="s">
        <v>61</v>
      </c>
      <c r="AB423" s="77" t="s">
        <v>61</v>
      </c>
      <c r="AC423" s="787" t="s">
        <v>61</v>
      </c>
      <c r="AD423" s="77" t="s">
        <v>61</v>
      </c>
      <c r="AE423" s="787" t="s">
        <v>61</v>
      </c>
      <c r="AF423" t="s">
        <v>61</v>
      </c>
      <c r="AG423" s="52"/>
      <c r="AH423" s="52"/>
      <c r="AI423" s="52" t="s">
        <v>61</v>
      </c>
      <c r="AJ423" s="52" t="s">
        <v>61</v>
      </c>
      <c r="AL423"/>
      <c r="AM423"/>
    </row>
    <row r="424" spans="1:48">
      <c r="A424" t="s">
        <v>386</v>
      </c>
      <c r="B424" t="s">
        <v>102</v>
      </c>
      <c r="C424">
        <v>2018</v>
      </c>
      <c r="D424">
        <v>2017</v>
      </c>
      <c r="E424" s="442" t="s">
        <v>168</v>
      </c>
      <c r="F424" s="52" t="s">
        <v>61</v>
      </c>
      <c r="G424" s="442" t="s">
        <v>61</v>
      </c>
      <c r="H424" s="52" t="s">
        <v>61</v>
      </c>
      <c r="I424" s="442" t="s">
        <v>169</v>
      </c>
      <c r="J424" s="940" t="s">
        <v>61</v>
      </c>
      <c r="K424" s="940"/>
      <c r="L424" s="52" t="s">
        <v>61</v>
      </c>
      <c r="M424" s="52" t="s">
        <v>61</v>
      </c>
      <c r="N424" s="52" t="s">
        <v>61</v>
      </c>
      <c r="O424" s="442" t="s">
        <v>150</v>
      </c>
      <c r="P424" s="451" t="s">
        <v>61</v>
      </c>
      <c r="Q424" s="52" t="s">
        <v>61</v>
      </c>
      <c r="R424" s="103" t="s">
        <v>61</v>
      </c>
      <c r="S424" s="442" t="s">
        <v>61</v>
      </c>
      <c r="T424" s="451" t="s">
        <v>61</v>
      </c>
      <c r="U424" s="941" t="s">
        <v>61</v>
      </c>
      <c r="V424" s="52" t="s">
        <v>61</v>
      </c>
      <c r="W424" s="52" t="s">
        <v>61</v>
      </c>
      <c r="X424" s="52" t="s">
        <v>61</v>
      </c>
      <c r="Y424" s="52" t="s">
        <v>61</v>
      </c>
      <c r="Z424" s="77" t="s">
        <v>61</v>
      </c>
      <c r="AA424" s="787" t="s">
        <v>61</v>
      </c>
      <c r="AB424" s="77" t="s">
        <v>61</v>
      </c>
      <c r="AC424" s="787" t="s">
        <v>61</v>
      </c>
      <c r="AD424" s="77" t="s">
        <v>61</v>
      </c>
      <c r="AE424" s="787" t="s">
        <v>61</v>
      </c>
      <c r="AF424" t="s">
        <v>61</v>
      </c>
      <c r="AG424" s="52"/>
      <c r="AH424" s="52"/>
      <c r="AI424" s="52" t="s">
        <v>61</v>
      </c>
      <c r="AJ424" s="52" t="s">
        <v>61</v>
      </c>
      <c r="AL424"/>
      <c r="AM424"/>
    </row>
    <row r="425" spans="1:48">
      <c r="A425" t="s">
        <v>386</v>
      </c>
      <c r="B425" t="s">
        <v>102</v>
      </c>
      <c r="C425">
        <v>2019</v>
      </c>
      <c r="D425">
        <v>2018</v>
      </c>
      <c r="E425" s="442" t="s">
        <v>168</v>
      </c>
      <c r="F425" s="52" t="s">
        <v>61</v>
      </c>
      <c r="G425" s="442" t="s">
        <v>61</v>
      </c>
      <c r="H425" s="52" t="s">
        <v>61</v>
      </c>
      <c r="I425" s="442" t="s">
        <v>169</v>
      </c>
      <c r="J425" s="940" t="s">
        <v>61</v>
      </c>
      <c r="K425" s="940"/>
      <c r="L425" s="52" t="s">
        <v>61</v>
      </c>
      <c r="M425" s="52" t="s">
        <v>61</v>
      </c>
      <c r="N425" s="52" t="s">
        <v>61</v>
      </c>
      <c r="O425" s="442" t="s">
        <v>150</v>
      </c>
      <c r="P425" s="451" t="s">
        <v>61</v>
      </c>
      <c r="Q425" s="52" t="s">
        <v>61</v>
      </c>
      <c r="R425" s="103" t="s">
        <v>61</v>
      </c>
      <c r="S425" s="442" t="s">
        <v>61</v>
      </c>
      <c r="T425" s="451" t="s">
        <v>61</v>
      </c>
      <c r="U425" s="941" t="s">
        <v>61</v>
      </c>
      <c r="V425" s="52" t="s">
        <v>61</v>
      </c>
      <c r="W425" s="52" t="s">
        <v>61</v>
      </c>
      <c r="X425" s="52" t="s">
        <v>61</v>
      </c>
      <c r="Y425" s="52" t="s">
        <v>61</v>
      </c>
      <c r="Z425" s="77" t="s">
        <v>61</v>
      </c>
      <c r="AA425" s="787" t="s">
        <v>61</v>
      </c>
      <c r="AB425" s="77" t="s">
        <v>61</v>
      </c>
      <c r="AC425" s="787" t="s">
        <v>61</v>
      </c>
      <c r="AD425" s="77" t="s">
        <v>61</v>
      </c>
      <c r="AE425" s="787" t="s">
        <v>61</v>
      </c>
      <c r="AF425" t="s">
        <v>61</v>
      </c>
      <c r="AG425" s="52"/>
      <c r="AH425" s="52"/>
      <c r="AI425" s="52" t="s">
        <v>61</v>
      </c>
      <c r="AJ425" s="52" t="s">
        <v>61</v>
      </c>
      <c r="AL425"/>
      <c r="AM425"/>
    </row>
    <row r="426" spans="1:48">
      <c r="A426" t="s">
        <v>386</v>
      </c>
      <c r="B426" t="s">
        <v>102</v>
      </c>
      <c r="C426">
        <v>2020</v>
      </c>
      <c r="D426">
        <v>2019</v>
      </c>
      <c r="E426" s="442" t="s">
        <v>168</v>
      </c>
      <c r="F426" s="52" t="s">
        <v>61</v>
      </c>
      <c r="G426" s="442" t="s">
        <v>61</v>
      </c>
      <c r="H426" s="52" t="s">
        <v>61</v>
      </c>
      <c r="I426" s="442" t="s">
        <v>169</v>
      </c>
      <c r="J426" s="940" t="s">
        <v>61</v>
      </c>
      <c r="K426" s="940"/>
      <c r="L426" s="52" t="s">
        <v>61</v>
      </c>
      <c r="M426" s="52" t="s">
        <v>61</v>
      </c>
      <c r="N426" s="52" t="s">
        <v>61</v>
      </c>
      <c r="O426" s="442" t="s">
        <v>150</v>
      </c>
      <c r="P426" s="451" t="s">
        <v>61</v>
      </c>
      <c r="Q426" s="52" t="s">
        <v>61</v>
      </c>
      <c r="R426" s="103" t="s">
        <v>61</v>
      </c>
      <c r="S426" s="442" t="s">
        <v>61</v>
      </c>
      <c r="T426" s="451" t="s">
        <v>61</v>
      </c>
      <c r="U426" s="941" t="s">
        <v>61</v>
      </c>
      <c r="V426" s="52" t="s">
        <v>61</v>
      </c>
      <c r="W426" s="52" t="s">
        <v>61</v>
      </c>
      <c r="X426" s="52" t="s">
        <v>61</v>
      </c>
      <c r="Y426" s="52" t="s">
        <v>61</v>
      </c>
      <c r="Z426" s="77" t="s">
        <v>61</v>
      </c>
      <c r="AA426" s="787" t="s">
        <v>61</v>
      </c>
      <c r="AB426" s="77" t="s">
        <v>61</v>
      </c>
      <c r="AC426" s="787" t="s">
        <v>61</v>
      </c>
      <c r="AD426" s="77" t="s">
        <v>61</v>
      </c>
      <c r="AE426" s="787" t="s">
        <v>61</v>
      </c>
      <c r="AF426" t="s">
        <v>61</v>
      </c>
      <c r="AG426" s="52"/>
      <c r="AH426" s="52"/>
      <c r="AI426" s="52" t="s">
        <v>61</v>
      </c>
      <c r="AJ426" s="52" t="s">
        <v>61</v>
      </c>
      <c r="AL426"/>
      <c r="AM426"/>
    </row>
    <row r="427" spans="1:48">
      <c r="A427" t="s">
        <v>386</v>
      </c>
      <c r="B427" t="s">
        <v>102</v>
      </c>
      <c r="C427">
        <v>2021</v>
      </c>
      <c r="D427">
        <v>2020</v>
      </c>
      <c r="E427" s="442" t="s">
        <v>168</v>
      </c>
      <c r="F427" s="52" t="s">
        <v>61</v>
      </c>
      <c r="G427" s="442" t="s">
        <v>61</v>
      </c>
      <c r="H427" s="52" t="s">
        <v>61</v>
      </c>
      <c r="I427" s="442" t="s">
        <v>169</v>
      </c>
      <c r="J427" s="940" t="s">
        <v>61</v>
      </c>
      <c r="K427" s="940"/>
      <c r="L427" s="52" t="s">
        <v>61</v>
      </c>
      <c r="M427" s="52" t="s">
        <v>61</v>
      </c>
      <c r="N427" s="52" t="s">
        <v>61</v>
      </c>
      <c r="O427" s="442" t="s">
        <v>150</v>
      </c>
      <c r="P427" s="451" t="s">
        <v>61</v>
      </c>
      <c r="Q427" s="52" t="s">
        <v>61</v>
      </c>
      <c r="R427" s="103" t="s">
        <v>61</v>
      </c>
      <c r="S427" s="442" t="s">
        <v>61</v>
      </c>
      <c r="T427" s="451" t="s">
        <v>61</v>
      </c>
      <c r="U427" s="941" t="s">
        <v>61</v>
      </c>
      <c r="V427" s="52" t="s">
        <v>61</v>
      </c>
      <c r="W427" s="52" t="s">
        <v>61</v>
      </c>
      <c r="X427" s="52" t="s">
        <v>61</v>
      </c>
      <c r="Y427" s="52" t="s">
        <v>61</v>
      </c>
      <c r="Z427" s="77" t="s">
        <v>61</v>
      </c>
      <c r="AA427" s="787" t="s">
        <v>61</v>
      </c>
      <c r="AB427" s="77" t="s">
        <v>61</v>
      </c>
      <c r="AC427" s="787" t="s">
        <v>61</v>
      </c>
      <c r="AD427" s="77" t="s">
        <v>61</v>
      </c>
      <c r="AE427" s="787" t="s">
        <v>61</v>
      </c>
      <c r="AF427" t="s">
        <v>61</v>
      </c>
      <c r="AG427" s="52"/>
      <c r="AH427" s="52"/>
      <c r="AI427" s="52" t="s">
        <v>61</v>
      </c>
      <c r="AJ427" s="52" t="s">
        <v>61</v>
      </c>
      <c r="AL427"/>
      <c r="AM427"/>
    </row>
    <row r="428" spans="1:48">
      <c r="A428" t="s">
        <v>386</v>
      </c>
      <c r="B428" t="s">
        <v>102</v>
      </c>
      <c r="C428">
        <v>2022</v>
      </c>
      <c r="D428">
        <v>2021</v>
      </c>
      <c r="E428" s="442" t="s">
        <v>168</v>
      </c>
      <c r="F428" s="52" t="s">
        <v>61</v>
      </c>
      <c r="G428" s="442" t="s">
        <v>61</v>
      </c>
      <c r="H428" s="52" t="s">
        <v>61</v>
      </c>
      <c r="I428" s="442" t="s">
        <v>169</v>
      </c>
      <c r="J428" s="940" t="s">
        <v>61</v>
      </c>
      <c r="K428" s="940"/>
      <c r="L428" s="52" t="s">
        <v>61</v>
      </c>
      <c r="M428" s="52" t="s">
        <v>61</v>
      </c>
      <c r="N428" s="52" t="s">
        <v>61</v>
      </c>
      <c r="O428" s="442" t="s">
        <v>150</v>
      </c>
      <c r="P428" s="451" t="s">
        <v>61</v>
      </c>
      <c r="Q428" s="52" t="s">
        <v>61</v>
      </c>
      <c r="R428" s="103" t="s">
        <v>61</v>
      </c>
      <c r="S428" s="442" t="s">
        <v>61</v>
      </c>
      <c r="T428" s="451" t="s">
        <v>61</v>
      </c>
      <c r="U428" s="941" t="s">
        <v>61</v>
      </c>
      <c r="V428" s="52" t="s">
        <v>61</v>
      </c>
      <c r="W428" s="52" t="s">
        <v>61</v>
      </c>
      <c r="X428" s="52" t="s">
        <v>61</v>
      </c>
      <c r="Y428" s="52" t="s">
        <v>61</v>
      </c>
      <c r="Z428" s="77" t="s">
        <v>61</v>
      </c>
      <c r="AA428" s="787" t="s">
        <v>61</v>
      </c>
      <c r="AB428" s="77" t="s">
        <v>61</v>
      </c>
      <c r="AC428" s="787" t="s">
        <v>61</v>
      </c>
      <c r="AD428" s="77" t="s">
        <v>61</v>
      </c>
      <c r="AE428" s="787" t="s">
        <v>61</v>
      </c>
      <c r="AF428" t="s">
        <v>61</v>
      </c>
      <c r="AG428" s="52"/>
      <c r="AH428" s="52"/>
      <c r="AI428" s="52" t="s">
        <v>61</v>
      </c>
      <c r="AJ428" s="52" t="s">
        <v>61</v>
      </c>
      <c r="AL428"/>
      <c r="AM428"/>
    </row>
    <row r="429" spans="1:48" s="958" customFormat="1">
      <c r="A429" s="958" t="s">
        <v>386</v>
      </c>
      <c r="B429" s="958" t="s">
        <v>102</v>
      </c>
      <c r="C429" s="958">
        <v>2023</v>
      </c>
      <c r="D429" s="958">
        <v>2022</v>
      </c>
      <c r="E429" s="991" t="s">
        <v>168</v>
      </c>
      <c r="F429" s="957" t="s">
        <v>61</v>
      </c>
      <c r="G429" s="991" t="s">
        <v>61</v>
      </c>
      <c r="H429" s="957" t="s">
        <v>61</v>
      </c>
      <c r="I429" s="991" t="s">
        <v>169</v>
      </c>
      <c r="J429" s="998" t="s">
        <v>61</v>
      </c>
      <c r="K429" s="998"/>
      <c r="L429" s="957" t="s">
        <v>61</v>
      </c>
      <c r="M429" s="957" t="s">
        <v>61</v>
      </c>
      <c r="N429" s="957" t="s">
        <v>61</v>
      </c>
      <c r="O429" s="991" t="s">
        <v>150</v>
      </c>
      <c r="P429" s="999" t="s">
        <v>61</v>
      </c>
      <c r="Q429" s="957" t="s">
        <v>61</v>
      </c>
      <c r="R429" s="1000" t="s">
        <v>61</v>
      </c>
      <c r="S429" s="991" t="s">
        <v>61</v>
      </c>
      <c r="T429" s="999" t="s">
        <v>61</v>
      </c>
      <c r="U429" s="1001" t="s">
        <v>61</v>
      </c>
      <c r="V429" s="957" t="s">
        <v>61</v>
      </c>
      <c r="W429" s="957" t="s">
        <v>61</v>
      </c>
      <c r="X429" s="957" t="s">
        <v>61</v>
      </c>
      <c r="Y429" s="957" t="s">
        <v>61</v>
      </c>
      <c r="Z429" s="1020" t="s">
        <v>61</v>
      </c>
      <c r="AA429" s="1021" t="s">
        <v>61</v>
      </c>
      <c r="AB429" s="1020" t="s">
        <v>61</v>
      </c>
      <c r="AC429" s="1021" t="s">
        <v>61</v>
      </c>
      <c r="AD429" s="1020" t="s">
        <v>61</v>
      </c>
      <c r="AE429" s="1021" t="s">
        <v>61</v>
      </c>
      <c r="AF429" s="958" t="s">
        <v>61</v>
      </c>
      <c r="AG429" s="957"/>
      <c r="AH429" s="957"/>
      <c r="AI429" s="957" t="s">
        <v>61</v>
      </c>
      <c r="AJ429" s="957" t="s">
        <v>61</v>
      </c>
      <c r="AL429" s="957"/>
      <c r="AM429" s="957"/>
      <c r="AO429" s="981"/>
      <c r="AP429" s="981"/>
      <c r="AQ429" s="981"/>
      <c r="AR429" s="981"/>
      <c r="AT429" s="981"/>
      <c r="AV429" s="981"/>
    </row>
    <row r="430" spans="1:48">
      <c r="A430" s="52" t="s">
        <v>17</v>
      </c>
      <c r="B430" s="52" t="s">
        <v>102</v>
      </c>
      <c r="C430" s="902">
        <v>2017</v>
      </c>
      <c r="D430" s="52">
        <v>2016</v>
      </c>
      <c r="E430" s="442" t="s">
        <v>142</v>
      </c>
      <c r="F430" s="52" t="s">
        <v>142</v>
      </c>
      <c r="G430" s="442" t="s">
        <v>168</v>
      </c>
      <c r="H430" s="52" t="s">
        <v>143</v>
      </c>
      <c r="I430" s="442" t="s">
        <v>304</v>
      </c>
      <c r="J430" s="940" t="s">
        <v>209</v>
      </c>
      <c r="K430" s="940"/>
      <c r="L430" s="52"/>
      <c r="M430" s="484" t="s">
        <v>387</v>
      </c>
      <c r="N430" s="158">
        <v>42339</v>
      </c>
      <c r="O430" s="442" t="s">
        <v>150</v>
      </c>
      <c r="P430" s="73">
        <v>16632653.0612245</v>
      </c>
      <c r="Q430" s="60">
        <v>16300000</v>
      </c>
      <c r="R430" s="61">
        <v>0.98</v>
      </c>
      <c r="S430" s="442"/>
      <c r="T430" s="60">
        <v>1500000</v>
      </c>
      <c r="U430" s="939">
        <f>T430/Q430</f>
        <v>9.202453987730061E-2</v>
      </c>
      <c r="V430" s="73">
        <v>14500000</v>
      </c>
      <c r="W430" s="64">
        <v>0.88957055214723924</v>
      </c>
      <c r="X430" s="60">
        <v>300000</v>
      </c>
      <c r="Y430" s="64">
        <v>1.8404907975460124E-2</v>
      </c>
      <c r="Z430" s="77" t="s">
        <v>61</v>
      </c>
      <c r="AA430" s="787" t="s">
        <v>61</v>
      </c>
      <c r="AB430" s="77" t="s">
        <v>61</v>
      </c>
      <c r="AC430" s="787" t="s">
        <v>61</v>
      </c>
      <c r="AD430" s="77" t="s">
        <v>61</v>
      </c>
      <c r="AE430" s="787" t="s">
        <v>61</v>
      </c>
      <c r="AF430" t="s">
        <v>185</v>
      </c>
      <c r="AG430" s="442"/>
      <c r="AH430" s="442"/>
      <c r="AI430" s="52" t="s">
        <v>61</v>
      </c>
      <c r="AJ430" s="64"/>
      <c r="AL430" s="52"/>
      <c r="AM430" s="52"/>
      <c r="AO430" s="1">
        <v>1</v>
      </c>
      <c r="AP430" s="1">
        <f>VLOOKUP(A430,'CH1 graphs'!$G$1:$H$49,2,FALSE)</f>
        <v>1</v>
      </c>
    </row>
    <row r="431" spans="1:48">
      <c r="A431" s="52" t="s">
        <v>17</v>
      </c>
      <c r="B431" s="52" t="s">
        <v>102</v>
      </c>
      <c r="C431" s="52">
        <v>2018</v>
      </c>
      <c r="D431" s="52">
        <v>2017</v>
      </c>
      <c r="E431" s="442" t="s">
        <v>142</v>
      </c>
      <c r="F431" s="52" t="s">
        <v>142</v>
      </c>
      <c r="G431" s="442" t="s">
        <v>168</v>
      </c>
      <c r="H431" s="52" t="s">
        <v>181</v>
      </c>
      <c r="I431" s="442" t="s">
        <v>182</v>
      </c>
      <c r="J431" s="940" t="s">
        <v>145</v>
      </c>
      <c r="K431" s="940"/>
      <c r="L431" s="52"/>
      <c r="M431" s="52"/>
      <c r="N431" s="158">
        <v>42917</v>
      </c>
      <c r="O431" s="442" t="s">
        <v>150</v>
      </c>
      <c r="P431" s="73">
        <v>16736000</v>
      </c>
      <c r="Q431" s="60">
        <v>4670000</v>
      </c>
      <c r="R431" s="61">
        <f>Q431/P431</f>
        <v>0.2790391969407266</v>
      </c>
      <c r="S431" s="913">
        <v>42917</v>
      </c>
      <c r="T431" s="73">
        <v>470000</v>
      </c>
      <c r="U431" s="939">
        <v>0.10217391304347827</v>
      </c>
      <c r="V431" s="73">
        <v>2900000</v>
      </c>
      <c r="W431" s="64">
        <v>0.62098501070663814</v>
      </c>
      <c r="X431" s="73">
        <v>1300000</v>
      </c>
      <c r="Y431" s="64">
        <v>0.28260869565217389</v>
      </c>
      <c r="Z431" s="77">
        <v>470000</v>
      </c>
      <c r="AA431" s="787">
        <v>0.10217391304347827</v>
      </c>
      <c r="AB431" s="77">
        <v>0</v>
      </c>
      <c r="AC431" s="787">
        <v>0</v>
      </c>
      <c r="AD431" s="77">
        <v>0</v>
      </c>
      <c r="AE431" s="787">
        <v>0</v>
      </c>
      <c r="AF431" t="s">
        <v>185</v>
      </c>
      <c r="AG431" s="442"/>
      <c r="AH431" s="442"/>
      <c r="AI431" s="52" t="s">
        <v>228</v>
      </c>
      <c r="AJ431" s="64"/>
      <c r="AL431" s="52"/>
      <c r="AM431" s="52"/>
      <c r="AO431" s="1">
        <v>1</v>
      </c>
      <c r="AP431" s="1">
        <f>VLOOKUP(A431,'CH1 graphs'!$G$1:$H$49,2,FALSE)</f>
        <v>1</v>
      </c>
    </row>
    <row r="432" spans="1:48">
      <c r="A432" s="52" t="s">
        <v>17</v>
      </c>
      <c r="B432" s="52" t="s">
        <v>102</v>
      </c>
      <c r="C432" s="52">
        <v>2019</v>
      </c>
      <c r="D432" s="52">
        <v>2018</v>
      </c>
      <c r="E432" s="442" t="s">
        <v>142</v>
      </c>
      <c r="F432" s="52" t="s">
        <v>142</v>
      </c>
      <c r="G432" s="442" t="s">
        <v>142</v>
      </c>
      <c r="H432" s="52" t="s">
        <v>174</v>
      </c>
      <c r="I432" s="442" t="s">
        <v>351</v>
      </c>
      <c r="J432" s="940" t="s">
        <v>145</v>
      </c>
      <c r="K432" s="940"/>
      <c r="L432" s="52"/>
      <c r="M432" s="52" t="s">
        <v>388</v>
      </c>
      <c r="N432" s="158">
        <v>43525</v>
      </c>
      <c r="O432" s="442" t="s">
        <v>150</v>
      </c>
      <c r="P432" s="815">
        <v>17581000</v>
      </c>
      <c r="Q432" s="60">
        <v>5932123</v>
      </c>
      <c r="R432" s="67">
        <f>Q432/P432</f>
        <v>0.33741669984642514</v>
      </c>
      <c r="S432" s="442" t="s">
        <v>389</v>
      </c>
      <c r="T432" s="73">
        <v>837519</v>
      </c>
      <c r="U432" s="939">
        <v>0.14118368752637125</v>
      </c>
      <c r="V432" s="73">
        <f>Q432-X432-Z432-AB432-AD432</f>
        <v>3727197</v>
      </c>
      <c r="W432" s="64">
        <f>V432/Q432</f>
        <v>0.62830743732050065</v>
      </c>
      <c r="X432" s="73">
        <v>1367407</v>
      </c>
      <c r="Y432" s="64">
        <v>0.23050887515312815</v>
      </c>
      <c r="Z432" s="77">
        <v>653897</v>
      </c>
      <c r="AA432" s="787">
        <v>0.1102298452004451</v>
      </c>
      <c r="AB432" s="77">
        <v>183622</v>
      </c>
      <c r="AC432" s="787">
        <v>3.0953842325926149E-2</v>
      </c>
      <c r="AD432" s="77">
        <v>0</v>
      </c>
      <c r="AE432" s="787">
        <v>0</v>
      </c>
      <c r="AF432" t="s">
        <v>185</v>
      </c>
      <c r="AG432" s="442"/>
      <c r="AH432" s="442"/>
      <c r="AI432" s="52" t="s">
        <v>149</v>
      </c>
      <c r="AJ432" s="64"/>
      <c r="AL432" s="52" t="s">
        <v>162</v>
      </c>
      <c r="AM432" s="52"/>
      <c r="AO432" s="1">
        <v>1</v>
      </c>
      <c r="AP432" s="1">
        <f>VLOOKUP(A432,'CH1 graphs'!$G$1:$H$49,2,FALSE)</f>
        <v>1</v>
      </c>
    </row>
    <row r="433" spans="1:48">
      <c r="A433" s="52" t="s">
        <v>17</v>
      </c>
      <c r="B433" s="52" t="s">
        <v>102</v>
      </c>
      <c r="C433" s="52">
        <v>2020</v>
      </c>
      <c r="D433" s="52">
        <v>2019</v>
      </c>
      <c r="E433" s="442" t="s">
        <v>142</v>
      </c>
      <c r="F433" s="52" t="s">
        <v>142</v>
      </c>
      <c r="G433" s="442" t="s">
        <v>142</v>
      </c>
      <c r="H433" s="52" t="s">
        <v>174</v>
      </c>
      <c r="I433" s="442" t="s">
        <v>231</v>
      </c>
      <c r="J433" s="940" t="s">
        <v>145</v>
      </c>
      <c r="K433" s="940"/>
      <c r="L433" s="52"/>
      <c r="M433" s="52"/>
      <c r="N433" s="158">
        <v>43525</v>
      </c>
      <c r="O433" s="442" t="s">
        <v>150</v>
      </c>
      <c r="P433" s="73">
        <v>17581000</v>
      </c>
      <c r="Q433" s="60">
        <v>16626832</v>
      </c>
      <c r="R433" s="61">
        <f>Q433/P433</f>
        <v>0.94572731926511577</v>
      </c>
      <c r="S433" s="442" t="s">
        <v>390</v>
      </c>
      <c r="T433" s="73">
        <v>3060874</v>
      </c>
      <c r="U433" s="939">
        <v>0.18</v>
      </c>
      <c r="V433" s="73">
        <v>8749243</v>
      </c>
      <c r="W433" s="64">
        <v>0.52621226942089749</v>
      </c>
      <c r="X433" s="73">
        <v>4816715</v>
      </c>
      <c r="Y433" s="64">
        <v>0.28999999999999998</v>
      </c>
      <c r="Z433" s="77">
        <v>2492477</v>
      </c>
      <c r="AA433" s="787">
        <v>0.15</v>
      </c>
      <c r="AB433" s="77">
        <v>568397</v>
      </c>
      <c r="AC433" s="787">
        <v>0.03</v>
      </c>
      <c r="AD433" s="77">
        <v>0</v>
      </c>
      <c r="AE433" s="787">
        <v>0</v>
      </c>
      <c r="AF433" t="s">
        <v>185</v>
      </c>
      <c r="AG433" s="442"/>
      <c r="AH433" s="442"/>
      <c r="AI433" s="52" t="s">
        <v>149</v>
      </c>
      <c r="AJ433" s="64"/>
      <c r="AL433" s="52"/>
      <c r="AM433" s="52"/>
      <c r="AO433" s="1">
        <v>1</v>
      </c>
      <c r="AP433" s="1">
        <f>VLOOKUP(A433,'CH1 graphs'!$G$1:$H$49,2,FALSE)</f>
        <v>1</v>
      </c>
    </row>
    <row r="434" spans="1:48">
      <c r="A434" s="52" t="s">
        <v>17</v>
      </c>
      <c r="B434" s="52" t="s">
        <v>102</v>
      </c>
      <c r="C434" s="52">
        <v>2021</v>
      </c>
      <c r="D434" s="52">
        <v>2020</v>
      </c>
      <c r="E434" s="442" t="s">
        <v>142</v>
      </c>
      <c r="F434" s="52" t="s">
        <v>142</v>
      </c>
      <c r="G434" s="442" t="s">
        <v>142</v>
      </c>
      <c r="H434" s="52" t="s">
        <v>174</v>
      </c>
      <c r="I434" s="442" t="s">
        <v>231</v>
      </c>
      <c r="J434" s="940" t="s">
        <v>145</v>
      </c>
      <c r="K434" s="940"/>
      <c r="L434" s="52"/>
      <c r="M434" s="52"/>
      <c r="N434" s="158">
        <v>44166</v>
      </c>
      <c r="O434" s="442" t="s">
        <v>150</v>
      </c>
      <c r="P434" s="485">
        <v>16858333</v>
      </c>
      <c r="Q434" s="59">
        <v>16858333</v>
      </c>
      <c r="R434" s="61">
        <f>Q434/P434</f>
        <v>1</v>
      </c>
      <c r="S434" s="442" t="s">
        <v>391</v>
      </c>
      <c r="T434" s="73">
        <v>3727600</v>
      </c>
      <c r="U434" s="939">
        <v>0.23</v>
      </c>
      <c r="V434" s="73">
        <v>6461787</v>
      </c>
      <c r="W434" s="64">
        <v>0.3832992858783843</v>
      </c>
      <c r="X434" s="73">
        <v>6668946</v>
      </c>
      <c r="Y434" s="64">
        <v>0.4</v>
      </c>
      <c r="Z434" s="77">
        <v>3299978</v>
      </c>
      <c r="AA434" s="787">
        <v>0.2</v>
      </c>
      <c r="AB434" s="77">
        <v>427622</v>
      </c>
      <c r="AC434" s="787">
        <v>0.02</v>
      </c>
      <c r="AD434" s="77">
        <v>0</v>
      </c>
      <c r="AE434" s="787">
        <v>0</v>
      </c>
      <c r="AF434" t="s">
        <v>185</v>
      </c>
      <c r="AG434" s="442"/>
      <c r="AH434" s="442"/>
      <c r="AI434" s="52" t="s">
        <v>149</v>
      </c>
      <c r="AJ434" s="52"/>
      <c r="AL434" s="52"/>
      <c r="AM434" s="52"/>
      <c r="AO434" s="1">
        <v>1</v>
      </c>
      <c r="AP434" s="1">
        <f>VLOOKUP(A434,'CH1 graphs'!$G$1:$H$49,2,FALSE)</f>
        <v>1</v>
      </c>
    </row>
    <row r="435" spans="1:48">
      <c r="A435" s="52" t="s">
        <v>17</v>
      </c>
      <c r="B435" s="52" t="s">
        <v>102</v>
      </c>
      <c r="C435" s="52">
        <v>2022</v>
      </c>
      <c r="D435" s="52">
        <v>2021</v>
      </c>
      <c r="E435" s="442" t="s">
        <v>142</v>
      </c>
      <c r="F435" s="52" t="s">
        <v>142</v>
      </c>
      <c r="G435" s="442" t="s">
        <v>142</v>
      </c>
      <c r="H435" s="52" t="s">
        <v>174</v>
      </c>
      <c r="I435" s="442" t="s">
        <v>392</v>
      </c>
      <c r="J435" s="940" t="s">
        <v>145</v>
      </c>
      <c r="K435" s="940"/>
      <c r="L435" s="52"/>
      <c r="M435" s="52"/>
      <c r="N435" s="158">
        <v>44166</v>
      </c>
      <c r="O435" s="442" t="s">
        <v>150</v>
      </c>
      <c r="P435" s="73">
        <v>16858333</v>
      </c>
      <c r="Q435" s="60">
        <v>16858333</v>
      </c>
      <c r="R435" s="61">
        <v>1</v>
      </c>
      <c r="S435" s="442" t="s">
        <v>391</v>
      </c>
      <c r="T435" s="73">
        <v>3727600</v>
      </c>
      <c r="U435" s="939">
        <v>0.23</v>
      </c>
      <c r="V435" s="73">
        <v>6461787</v>
      </c>
      <c r="W435" s="64">
        <v>0.3832992858783843</v>
      </c>
      <c r="X435" s="73">
        <v>6668946</v>
      </c>
      <c r="Y435" s="64">
        <v>0.4</v>
      </c>
      <c r="Z435" s="77">
        <v>3299978</v>
      </c>
      <c r="AA435" s="787">
        <v>0.2</v>
      </c>
      <c r="AB435" s="77">
        <v>427622</v>
      </c>
      <c r="AC435" s="787">
        <v>0.03</v>
      </c>
      <c r="AD435" s="77">
        <v>0</v>
      </c>
      <c r="AE435" s="787">
        <v>0</v>
      </c>
      <c r="AF435" t="s">
        <v>161</v>
      </c>
      <c r="AG435" s="442"/>
      <c r="AH435" s="442"/>
      <c r="AI435" s="52" t="s">
        <v>149</v>
      </c>
      <c r="AJ435" s="52"/>
      <c r="AL435" s="52"/>
      <c r="AM435" s="52"/>
      <c r="AO435" s="1">
        <v>1</v>
      </c>
      <c r="AP435" s="1">
        <f>VLOOKUP(A435,'CH1 graphs'!$G$1:$H$49,2,FALSE)</f>
        <v>1</v>
      </c>
      <c r="AT435" s="42"/>
    </row>
    <row r="436" spans="1:48" s="961" customFormat="1">
      <c r="A436" s="955" t="s">
        <v>17</v>
      </c>
      <c r="B436" s="955" t="s">
        <v>102</v>
      </c>
      <c r="C436" s="955">
        <v>2023</v>
      </c>
      <c r="D436" s="955">
        <v>2022</v>
      </c>
      <c r="E436" s="964" t="s">
        <v>142</v>
      </c>
      <c r="F436" s="955" t="s">
        <v>142</v>
      </c>
      <c r="G436" s="964" t="s">
        <v>142</v>
      </c>
      <c r="H436" s="955" t="s">
        <v>174</v>
      </c>
      <c r="I436" s="964" t="s">
        <v>393</v>
      </c>
      <c r="J436" s="965" t="s">
        <v>145</v>
      </c>
      <c r="K436" s="965"/>
      <c r="L436" s="976"/>
      <c r="M436" s="1022" t="s">
        <v>394</v>
      </c>
      <c r="N436" s="967">
        <v>44652</v>
      </c>
      <c r="O436" s="964" t="s">
        <v>150</v>
      </c>
      <c r="P436" s="976">
        <v>17357886</v>
      </c>
      <c r="Q436" s="975">
        <v>17357886</v>
      </c>
      <c r="R436" s="977">
        <v>1</v>
      </c>
      <c r="S436" s="964" t="s">
        <v>395</v>
      </c>
      <c r="T436" s="976">
        <v>4600986</v>
      </c>
      <c r="U436" s="978">
        <v>0.26</v>
      </c>
      <c r="V436" s="976">
        <v>5623269</v>
      </c>
      <c r="W436" s="980">
        <v>0.33</v>
      </c>
      <c r="X436" s="976">
        <v>7133631</v>
      </c>
      <c r="Y436" s="980">
        <v>0.41</v>
      </c>
      <c r="Z436" s="1026">
        <v>4048533</v>
      </c>
      <c r="AA436" s="1027">
        <v>0.23</v>
      </c>
      <c r="AB436" s="1026">
        <v>552453</v>
      </c>
      <c r="AC436" s="1027">
        <v>0.03</v>
      </c>
      <c r="AD436" s="1026">
        <v>0</v>
      </c>
      <c r="AE436" s="1027">
        <v>0</v>
      </c>
      <c r="AF436" s="961" t="s">
        <v>161</v>
      </c>
      <c r="AG436" s="955"/>
      <c r="AH436" s="955"/>
      <c r="AI436" s="955" t="s">
        <v>149</v>
      </c>
      <c r="AL436" s="955" t="s">
        <v>396</v>
      </c>
      <c r="AM436" s="955"/>
      <c r="AN436" s="961" t="s">
        <v>710</v>
      </c>
      <c r="AO436" s="963">
        <v>1</v>
      </c>
      <c r="AP436" s="963">
        <f>VLOOKUP(A436,'CH1 graphs'!$G$1:$H$49,2,FALSE)</f>
        <v>1</v>
      </c>
      <c r="AQ436" s="963"/>
      <c r="AR436" s="963"/>
      <c r="AS436" s="972">
        <f>T436-T435</f>
        <v>873386</v>
      </c>
      <c r="AT436" s="973">
        <f>(T436-T435)/T435</f>
        <v>0.23430250026826913</v>
      </c>
      <c r="AU436" s="961">
        <f>AB436-AB435</f>
        <v>124831</v>
      </c>
      <c r="AV436" s="963">
        <f>AU436/AB435</f>
        <v>0.29191903129399327</v>
      </c>
    </row>
    <row r="437" spans="1:48" s="958" customFormat="1">
      <c r="A437" s="955" t="s">
        <v>17</v>
      </c>
      <c r="B437" s="955" t="s">
        <v>102</v>
      </c>
      <c r="C437" s="955">
        <v>2023</v>
      </c>
      <c r="D437" s="955">
        <v>2023</v>
      </c>
      <c r="E437" s="964" t="s">
        <v>142</v>
      </c>
      <c r="F437" s="974" t="s">
        <v>142</v>
      </c>
      <c r="G437" s="964" t="s">
        <v>142</v>
      </c>
      <c r="H437" s="955" t="s">
        <v>174</v>
      </c>
      <c r="I437" s="964" t="s">
        <v>393</v>
      </c>
      <c r="J437" s="965" t="s">
        <v>145</v>
      </c>
      <c r="K437" s="965"/>
      <c r="L437" s="976"/>
      <c r="M437" s="966" t="s">
        <v>394</v>
      </c>
      <c r="N437" s="967">
        <v>44652</v>
      </c>
      <c r="O437" s="964" t="s">
        <v>165</v>
      </c>
      <c r="P437" s="976">
        <v>17602431</v>
      </c>
      <c r="Q437" s="976">
        <v>17602431</v>
      </c>
      <c r="R437" s="977">
        <v>1</v>
      </c>
      <c r="S437" s="964" t="s">
        <v>336</v>
      </c>
      <c r="T437" s="976">
        <v>3239362</v>
      </c>
      <c r="U437" s="978">
        <v>0.19</v>
      </c>
      <c r="V437" s="976">
        <v>6740347</v>
      </c>
      <c r="W437" s="980">
        <v>0.38292137034935686</v>
      </c>
      <c r="X437" s="976">
        <v>7622722</v>
      </c>
      <c r="Y437" s="980">
        <v>0.43</v>
      </c>
      <c r="Z437" s="1026">
        <v>3111434</v>
      </c>
      <c r="AA437" s="1027">
        <v>0.18</v>
      </c>
      <c r="AB437" s="1026">
        <v>127928</v>
      </c>
      <c r="AC437" s="1027">
        <v>0.01</v>
      </c>
      <c r="AD437" s="1026">
        <v>0</v>
      </c>
      <c r="AE437" s="1027">
        <v>0</v>
      </c>
      <c r="AF437" s="961" t="s">
        <v>161</v>
      </c>
      <c r="AG437" s="955"/>
      <c r="AH437" s="955"/>
      <c r="AI437" s="955" t="s">
        <v>149</v>
      </c>
      <c r="AJ437" s="961"/>
      <c r="AL437" s="955"/>
      <c r="AM437" s="955"/>
      <c r="AO437" s="963">
        <v>1</v>
      </c>
      <c r="AP437" s="963">
        <f>VLOOKUP(A437,'CH1 graphs'!$G$1:$H$49,2,FALSE)</f>
        <v>1</v>
      </c>
      <c r="AQ437" s="963"/>
      <c r="AR437" s="981"/>
      <c r="AT437" s="981"/>
      <c r="AV437" s="981"/>
    </row>
    <row r="438" spans="1:48" s="961" customFormat="1">
      <c r="A438" s="955" t="s">
        <v>17</v>
      </c>
      <c r="B438" s="955" t="s">
        <v>102</v>
      </c>
      <c r="C438" s="955" t="s">
        <v>702</v>
      </c>
      <c r="D438" s="955">
        <v>2023</v>
      </c>
      <c r="E438" s="964" t="s">
        <v>142</v>
      </c>
      <c r="F438" s="955" t="s">
        <v>142</v>
      </c>
      <c r="H438" s="961" t="s">
        <v>174</v>
      </c>
      <c r="I438" s="961" t="s">
        <v>393</v>
      </c>
      <c r="J438" s="965" t="s">
        <v>145</v>
      </c>
      <c r="K438" s="965" t="s">
        <v>703</v>
      </c>
      <c r="L438" s="955" t="s">
        <v>711</v>
      </c>
      <c r="M438" s="1046" t="s">
        <v>733</v>
      </c>
      <c r="N438" s="1032">
        <v>45047</v>
      </c>
      <c r="O438" s="964" t="s">
        <v>150</v>
      </c>
      <c r="P438" s="976">
        <v>17602431</v>
      </c>
      <c r="Q438" s="976">
        <v>17602431</v>
      </c>
      <c r="R438" s="979">
        <v>1</v>
      </c>
      <c r="S438" s="1025" t="s">
        <v>734</v>
      </c>
      <c r="T438" s="1137">
        <v>3459908</v>
      </c>
      <c r="U438" s="1138">
        <v>0.19</v>
      </c>
      <c r="V438" s="1137">
        <v>7578870</v>
      </c>
      <c r="W438" s="1139">
        <v>0.43</v>
      </c>
      <c r="X438" s="1137">
        <v>6563653</v>
      </c>
      <c r="Y438" s="1139">
        <v>0.37</v>
      </c>
      <c r="Z438" s="1137">
        <v>3049528</v>
      </c>
      <c r="AA438" s="1139">
        <v>0.17</v>
      </c>
      <c r="AB438" s="1137">
        <v>410380</v>
      </c>
      <c r="AC438" s="1139">
        <v>0.02</v>
      </c>
      <c r="AD438" s="1137">
        <v>0</v>
      </c>
      <c r="AE438" s="1139">
        <v>0</v>
      </c>
      <c r="AF438" s="961" t="s">
        <v>161</v>
      </c>
      <c r="AG438" s="955"/>
      <c r="AH438" s="955"/>
      <c r="AI438" s="955"/>
      <c r="AL438" s="955"/>
      <c r="AM438" s="955"/>
      <c r="AO438" s="963">
        <v>1</v>
      </c>
      <c r="AP438" s="963"/>
      <c r="AQ438" s="963"/>
      <c r="AR438" s="963"/>
      <c r="AT438" s="963"/>
      <c r="AV438" s="963"/>
    </row>
    <row r="439" spans="1:48" s="983" customFormat="1">
      <c r="A439" s="956" t="s">
        <v>17</v>
      </c>
      <c r="B439" s="956" t="s">
        <v>102</v>
      </c>
      <c r="C439" s="956" t="s">
        <v>702</v>
      </c>
      <c r="D439" s="956">
        <v>2023</v>
      </c>
      <c r="E439" s="982" t="s">
        <v>142</v>
      </c>
      <c r="F439" s="956" t="s">
        <v>142</v>
      </c>
      <c r="G439" s="983" t="s">
        <v>142</v>
      </c>
      <c r="H439" s="983" t="s">
        <v>174</v>
      </c>
      <c r="I439" s="983" t="s">
        <v>393</v>
      </c>
      <c r="J439" s="1069" t="s">
        <v>145</v>
      </c>
      <c r="K439" s="1069" t="s">
        <v>703</v>
      </c>
      <c r="L439" s="956" t="s">
        <v>711</v>
      </c>
      <c r="M439" s="985" t="s">
        <v>733</v>
      </c>
      <c r="N439" s="986">
        <v>45047</v>
      </c>
      <c r="O439" s="982" t="s">
        <v>165</v>
      </c>
      <c r="P439" s="1072">
        <v>17602431</v>
      </c>
      <c r="Q439" s="1072">
        <v>17602431</v>
      </c>
      <c r="R439" s="1073">
        <v>1</v>
      </c>
      <c r="S439" s="982" t="s">
        <v>735</v>
      </c>
      <c r="T439" s="1058">
        <v>4273098</v>
      </c>
      <c r="U439" s="989">
        <v>0.24</v>
      </c>
      <c r="V439" s="1058">
        <v>7063008</v>
      </c>
      <c r="W439" s="988">
        <v>0.4</v>
      </c>
      <c r="X439" s="1058">
        <v>6266325</v>
      </c>
      <c r="Y439" s="988">
        <v>0.36</v>
      </c>
      <c r="Z439" s="1058">
        <v>3668942</v>
      </c>
      <c r="AA439" s="988">
        <v>0.21</v>
      </c>
      <c r="AB439" s="1058">
        <v>604156</v>
      </c>
      <c r="AC439" s="988">
        <v>0.03</v>
      </c>
      <c r="AD439" s="1058">
        <v>0</v>
      </c>
      <c r="AE439" s="988">
        <v>0</v>
      </c>
      <c r="AF439" s="983" t="s">
        <v>161</v>
      </c>
      <c r="AG439" s="956"/>
      <c r="AH439" s="956"/>
      <c r="AI439" s="956"/>
      <c r="AL439" s="956"/>
      <c r="AM439" s="956"/>
      <c r="AO439" s="990">
        <v>1</v>
      </c>
      <c r="AP439" s="990"/>
      <c r="AQ439" s="990"/>
      <c r="AR439" s="990"/>
      <c r="AT439" s="990"/>
      <c r="AV439" s="990"/>
    </row>
    <row r="440" spans="1:48" s="958" customFormat="1">
      <c r="A440" s="957" t="s">
        <v>17</v>
      </c>
      <c r="B440" s="957" t="s">
        <v>102</v>
      </c>
      <c r="C440" s="957" t="s">
        <v>702</v>
      </c>
      <c r="D440" s="957">
        <v>2023</v>
      </c>
      <c r="E440" s="991" t="s">
        <v>142</v>
      </c>
      <c r="F440" s="957" t="s">
        <v>142</v>
      </c>
      <c r="H440" s="958" t="s">
        <v>174</v>
      </c>
      <c r="I440" s="958" t="s">
        <v>393</v>
      </c>
      <c r="J440" s="998" t="s">
        <v>145</v>
      </c>
      <c r="K440" s="998" t="s">
        <v>703</v>
      </c>
      <c r="L440" s="957" t="s">
        <v>711</v>
      </c>
      <c r="M440" s="993" t="s">
        <v>733</v>
      </c>
      <c r="N440" s="994">
        <v>45047</v>
      </c>
      <c r="O440" s="991" t="s">
        <v>165</v>
      </c>
      <c r="P440" s="1063">
        <v>17602431</v>
      </c>
      <c r="Q440" s="1063">
        <v>17602431</v>
      </c>
      <c r="R440" s="1003">
        <v>1</v>
      </c>
      <c r="S440" s="991" t="s">
        <v>736</v>
      </c>
      <c r="T440" s="1064">
        <v>3095985</v>
      </c>
      <c r="U440" s="997">
        <v>0.18</v>
      </c>
      <c r="V440" s="1064">
        <v>7774134</v>
      </c>
      <c r="W440" s="996">
        <v>0.44</v>
      </c>
      <c r="X440" s="1064">
        <v>6732312</v>
      </c>
      <c r="Y440" s="996">
        <v>0.38</v>
      </c>
      <c r="Z440" s="1064">
        <v>2772536</v>
      </c>
      <c r="AA440" s="996">
        <v>0.16</v>
      </c>
      <c r="AB440" s="1064">
        <v>323448</v>
      </c>
      <c r="AC440" s="996">
        <v>0.02</v>
      </c>
      <c r="AD440" s="1064">
        <v>0</v>
      </c>
      <c r="AE440" s="996">
        <v>0</v>
      </c>
      <c r="AF440" s="958" t="s">
        <v>161</v>
      </c>
      <c r="AG440" s="957"/>
      <c r="AH440" s="957"/>
      <c r="AI440" s="957"/>
      <c r="AL440" s="957"/>
      <c r="AM440" s="957"/>
      <c r="AO440" s="981">
        <v>1</v>
      </c>
      <c r="AP440" s="981"/>
      <c r="AQ440" s="981"/>
      <c r="AR440" s="981"/>
      <c r="AT440" s="981"/>
      <c r="AV440" s="981"/>
    </row>
    <row r="441" spans="1:48">
      <c r="A441" s="52" t="s">
        <v>39</v>
      </c>
      <c r="B441" s="52" t="s">
        <v>116</v>
      </c>
      <c r="C441" s="902">
        <v>2017</v>
      </c>
      <c r="D441" s="52">
        <v>2016</v>
      </c>
      <c r="E441" s="442" t="s">
        <v>142</v>
      </c>
      <c r="F441" s="52" t="s">
        <v>142</v>
      </c>
      <c r="G441" s="442" t="s">
        <v>168</v>
      </c>
      <c r="H441" s="52" t="s">
        <v>143</v>
      </c>
      <c r="I441" s="442" t="s">
        <v>144</v>
      </c>
      <c r="J441" s="940" t="s">
        <v>226</v>
      </c>
      <c r="K441" s="940"/>
      <c r="L441" s="52"/>
      <c r="M441" s="52"/>
      <c r="N441" s="52"/>
      <c r="O441" s="442" t="s">
        <v>150</v>
      </c>
      <c r="P441" s="73">
        <v>11930984</v>
      </c>
      <c r="Q441" s="60">
        <v>8861680</v>
      </c>
      <c r="R441" s="67">
        <f>Q441/P441</f>
        <v>0.74274510803132421</v>
      </c>
      <c r="S441" s="442" t="s">
        <v>305</v>
      </c>
      <c r="T441" s="73">
        <v>90707.35</v>
      </c>
      <c r="U441" s="939">
        <v>1.0235908992425815E-2</v>
      </c>
      <c r="V441" s="73">
        <v>7337781.6900000004</v>
      </c>
      <c r="W441" s="64">
        <v>0.82803505542967026</v>
      </c>
      <c r="X441" s="73">
        <v>1433190.9599999997</v>
      </c>
      <c r="Y441" s="64">
        <v>0.16172903557790394</v>
      </c>
      <c r="Z441" s="77">
        <v>90707.35</v>
      </c>
      <c r="AA441" s="787">
        <v>1.0235908992425815E-2</v>
      </c>
      <c r="AB441" s="77">
        <v>0</v>
      </c>
      <c r="AC441" s="787">
        <v>0</v>
      </c>
      <c r="AD441" s="77">
        <v>0</v>
      </c>
      <c r="AE441" s="787">
        <v>0</v>
      </c>
      <c r="AF441" t="s">
        <v>161</v>
      </c>
      <c r="AG441" s="52"/>
      <c r="AH441" s="52"/>
      <c r="AI441" s="52"/>
      <c r="AJ441" s="64"/>
      <c r="AL441" s="52"/>
      <c r="AM441" s="52"/>
      <c r="AO441" s="1">
        <v>1</v>
      </c>
      <c r="AP441" s="1">
        <f>VLOOKUP(A441,'CH1 graphs'!$G$1:$H$49,2,FALSE)</f>
        <v>1</v>
      </c>
      <c r="AQ441" s="1">
        <f>VLOOKUP(A441,'CH1 graphs'!$K$2:$L$23,2,FALSE)</f>
        <v>1</v>
      </c>
    </row>
    <row r="442" spans="1:48">
      <c r="A442" s="52" t="s">
        <v>39</v>
      </c>
      <c r="B442" s="52" t="s">
        <v>116</v>
      </c>
      <c r="C442" s="52">
        <v>2018</v>
      </c>
      <c r="D442" s="52">
        <v>2017</v>
      </c>
      <c r="E442" s="442" t="s">
        <v>142</v>
      </c>
      <c r="F442" s="52" t="s">
        <v>142</v>
      </c>
      <c r="G442" s="442" t="s">
        <v>168</v>
      </c>
      <c r="H442" s="52" t="s">
        <v>143</v>
      </c>
      <c r="I442" s="442" t="s">
        <v>144</v>
      </c>
      <c r="J442" s="940" t="s">
        <v>226</v>
      </c>
      <c r="K442" s="940"/>
      <c r="L442" s="52"/>
      <c r="M442" s="52"/>
      <c r="N442" s="158">
        <v>42795</v>
      </c>
      <c r="O442" s="442" t="s">
        <v>150</v>
      </c>
      <c r="P442" s="73">
        <v>12092000</v>
      </c>
      <c r="Q442" s="60">
        <v>9365524</v>
      </c>
      <c r="R442" s="61">
        <v>0.77</v>
      </c>
      <c r="S442" s="442" t="s">
        <v>284</v>
      </c>
      <c r="T442" s="73">
        <v>285585</v>
      </c>
      <c r="U442" s="939">
        <v>3.0493221735377541E-2</v>
      </c>
      <c r="V442" s="73">
        <v>7062988</v>
      </c>
      <c r="W442" s="64">
        <v>0.75414765900978953</v>
      </c>
      <c r="X442" s="73">
        <v>2016951.0000000002</v>
      </c>
      <c r="Y442" s="64">
        <v>0.21535911925483298</v>
      </c>
      <c r="Z442" s="77">
        <v>285585</v>
      </c>
      <c r="AA442" s="787">
        <v>3.0493221735377541E-2</v>
      </c>
      <c r="AB442" s="77">
        <v>0</v>
      </c>
      <c r="AC442" s="787">
        <v>0</v>
      </c>
      <c r="AD442" s="77">
        <v>0</v>
      </c>
      <c r="AE442" s="787">
        <v>0</v>
      </c>
      <c r="AF442" t="s">
        <v>161</v>
      </c>
      <c r="AG442" s="52"/>
      <c r="AH442" s="52"/>
      <c r="AI442" s="52"/>
      <c r="AJ442" s="64"/>
      <c r="AL442" s="52"/>
      <c r="AM442" s="52"/>
      <c r="AO442" s="1">
        <v>1</v>
      </c>
      <c r="AP442" s="1">
        <f>VLOOKUP(A442,'CH1 graphs'!$G$1:$H$49,2,FALSE)</f>
        <v>1</v>
      </c>
      <c r="AQ442" s="1">
        <f>VLOOKUP(A442,'CH1 graphs'!$K$2:$L$23,2,FALSE)</f>
        <v>1</v>
      </c>
    </row>
    <row r="443" spans="1:48">
      <c r="A443" s="52" t="s">
        <v>39</v>
      </c>
      <c r="B443" s="52" t="s">
        <v>116</v>
      </c>
      <c r="C443" s="52">
        <v>2019</v>
      </c>
      <c r="D443" s="52">
        <v>2018</v>
      </c>
      <c r="E443" s="442" t="s">
        <v>142</v>
      </c>
      <c r="F443" s="52" t="s">
        <v>142</v>
      </c>
      <c r="G443" s="442" t="s">
        <v>168</v>
      </c>
      <c r="H443" s="52" t="s">
        <v>143</v>
      </c>
      <c r="I443" s="442" t="s">
        <v>144</v>
      </c>
      <c r="J443" s="940" t="s">
        <v>226</v>
      </c>
      <c r="K443" s="940"/>
      <c r="L443" s="52"/>
      <c r="M443" s="52"/>
      <c r="N443" s="52"/>
      <c r="O443" s="442" t="s">
        <v>150</v>
      </c>
      <c r="P443" s="437">
        <v>10008594</v>
      </c>
      <c r="Q443" s="60">
        <v>9999930</v>
      </c>
      <c r="R443" s="61">
        <v>1</v>
      </c>
      <c r="S443" s="442" t="s">
        <v>307</v>
      </c>
      <c r="T443" s="73">
        <v>90957</v>
      </c>
      <c r="U443" s="939">
        <v>9.0957636703456919E-3</v>
      </c>
      <c r="V443" s="73">
        <v>8970030</v>
      </c>
      <c r="W443" s="64">
        <v>0.89700927906495342</v>
      </c>
      <c r="X443" s="73">
        <v>938943</v>
      </c>
      <c r="Y443" s="64">
        <v>9.389495726470086E-2</v>
      </c>
      <c r="Z443" s="77">
        <v>90957</v>
      </c>
      <c r="AA443" s="787">
        <v>9.0957636703456919E-3</v>
      </c>
      <c r="AB443" s="77">
        <v>0</v>
      </c>
      <c r="AC443" s="787">
        <v>0</v>
      </c>
      <c r="AD443" s="77">
        <v>0</v>
      </c>
      <c r="AE443" s="787">
        <v>0</v>
      </c>
      <c r="AF443" t="s">
        <v>185</v>
      </c>
      <c r="AG443" s="442"/>
      <c r="AH443" s="442"/>
      <c r="AI443" s="52"/>
      <c r="AJ443" s="64"/>
      <c r="AL443" s="52"/>
      <c r="AM443" s="52"/>
      <c r="AO443" s="1">
        <v>1</v>
      </c>
      <c r="AP443" s="1">
        <f>VLOOKUP(A443,'CH1 graphs'!$G$1:$H$49,2,FALSE)</f>
        <v>1</v>
      </c>
      <c r="AQ443" s="1">
        <f>VLOOKUP(A443,'CH1 graphs'!$K$2:$L$23,2,FALSE)</f>
        <v>1</v>
      </c>
    </row>
    <row r="444" spans="1:48">
      <c r="A444" s="52" t="s">
        <v>39</v>
      </c>
      <c r="B444" s="52" t="s">
        <v>116</v>
      </c>
      <c r="C444" s="52">
        <v>2020</v>
      </c>
      <c r="D444" s="52">
        <v>2019</v>
      </c>
      <c r="E444" s="442" t="s">
        <v>142</v>
      </c>
      <c r="F444" s="52" t="s">
        <v>142</v>
      </c>
      <c r="G444" s="442" t="s">
        <v>168</v>
      </c>
      <c r="H444" s="52" t="s">
        <v>143</v>
      </c>
      <c r="I444" s="442" t="s">
        <v>144</v>
      </c>
      <c r="J444" s="940" t="s">
        <v>226</v>
      </c>
      <c r="K444" s="940"/>
      <c r="L444" s="52"/>
      <c r="M444" s="52"/>
      <c r="N444" s="52"/>
      <c r="O444" s="442" t="s">
        <v>150</v>
      </c>
      <c r="P444" s="73">
        <v>13427190.666666666</v>
      </c>
      <c r="Q444" s="60">
        <v>10070393</v>
      </c>
      <c r="R444" s="61">
        <f>Q444/P444</f>
        <v>0.75</v>
      </c>
      <c r="S444" s="442" t="s">
        <v>286</v>
      </c>
      <c r="T444" s="73">
        <v>286553</v>
      </c>
      <c r="U444" s="939">
        <v>0.03</v>
      </c>
      <c r="V444" s="73">
        <v>8357608</v>
      </c>
      <c r="W444" s="64">
        <v>0.82991875292255224</v>
      </c>
      <c r="X444" s="73">
        <v>1426232</v>
      </c>
      <c r="Y444" s="64">
        <v>0.14162625033600973</v>
      </c>
      <c r="Z444" s="77">
        <v>286553</v>
      </c>
      <c r="AA444" s="787">
        <v>0.03</v>
      </c>
      <c r="AB444" s="77">
        <v>0</v>
      </c>
      <c r="AC444" s="787">
        <v>0</v>
      </c>
      <c r="AD444" s="77">
        <v>0</v>
      </c>
      <c r="AE444" s="787">
        <v>0</v>
      </c>
      <c r="AF444" t="s">
        <v>185</v>
      </c>
      <c r="AG444" s="442"/>
      <c r="AH444" s="442"/>
      <c r="AI444" s="52"/>
      <c r="AJ444" s="52"/>
      <c r="AL444" s="52"/>
      <c r="AM444" s="52"/>
      <c r="AO444" s="1">
        <v>1</v>
      </c>
      <c r="AP444" s="1">
        <f>VLOOKUP(A444,'CH1 graphs'!$G$1:$H$49,2,FALSE)</f>
        <v>1</v>
      </c>
      <c r="AQ444" s="1">
        <f>VLOOKUP(A444,'CH1 graphs'!$K$2:$L$23,2,FALSE)</f>
        <v>1</v>
      </c>
    </row>
    <row r="445" spans="1:48">
      <c r="A445" s="52" t="s">
        <v>39</v>
      </c>
      <c r="B445" s="52" t="s">
        <v>116</v>
      </c>
      <c r="C445" s="52">
        <v>2021</v>
      </c>
      <c r="D445" s="52">
        <v>2020</v>
      </c>
      <c r="E445" s="442" t="s">
        <v>142</v>
      </c>
      <c r="F445" s="52" t="s">
        <v>142</v>
      </c>
      <c r="G445" s="442" t="s">
        <v>168</v>
      </c>
      <c r="H445" s="52" t="s">
        <v>143</v>
      </c>
      <c r="I445" s="442" t="s">
        <v>144</v>
      </c>
      <c r="J445" s="940" t="s">
        <v>226</v>
      </c>
      <c r="K445" s="940"/>
      <c r="L445" s="52"/>
      <c r="M445" s="484" t="s">
        <v>397</v>
      </c>
      <c r="N445" s="158">
        <v>44136</v>
      </c>
      <c r="O445" s="442" t="s">
        <v>150</v>
      </c>
      <c r="P445" s="73">
        <v>12559623</v>
      </c>
      <c r="Q445" s="59">
        <v>10259827</v>
      </c>
      <c r="R445" s="61">
        <v>0.82</v>
      </c>
      <c r="S445" s="442" t="s">
        <v>398</v>
      </c>
      <c r="T445" s="73">
        <v>630706</v>
      </c>
      <c r="U445" s="939">
        <v>0.06</v>
      </c>
      <c r="V445" s="73">
        <f>Q445-X445-Z445</f>
        <v>7563291</v>
      </c>
      <c r="W445" s="64">
        <v>0.75</v>
      </c>
      <c r="X445" s="73">
        <v>2065830</v>
      </c>
      <c r="Y445" s="64">
        <v>0.19</v>
      </c>
      <c r="Z445" s="77">
        <v>630706</v>
      </c>
      <c r="AA445" s="787">
        <v>0.06</v>
      </c>
      <c r="AB445" s="77">
        <v>0</v>
      </c>
      <c r="AC445" s="787">
        <v>0</v>
      </c>
      <c r="AD445" s="77">
        <v>0</v>
      </c>
      <c r="AE445" s="787">
        <v>0</v>
      </c>
      <c r="AF445" t="s">
        <v>161</v>
      </c>
      <c r="AG445" s="52"/>
      <c r="AH445" s="52"/>
      <c r="AI445" s="52" t="s">
        <v>228</v>
      </c>
      <c r="AJ445" s="52"/>
      <c r="AL445" s="52"/>
      <c r="AM445" s="52"/>
      <c r="AO445" s="1">
        <v>1</v>
      </c>
      <c r="AP445" s="1">
        <f>VLOOKUP(A445,'CH1 graphs'!$G$1:$H$49,2,FALSE)</f>
        <v>1</v>
      </c>
      <c r="AQ445" s="1">
        <f>VLOOKUP(A445,'CH1 graphs'!$K$2:$L$23,2,FALSE)</f>
        <v>1</v>
      </c>
    </row>
    <row r="446" spans="1:48">
      <c r="A446" s="52" t="s">
        <v>39</v>
      </c>
      <c r="B446" s="52" t="s">
        <v>116</v>
      </c>
      <c r="C446" s="52">
        <v>2022</v>
      </c>
      <c r="D446" s="52">
        <v>2021</v>
      </c>
      <c r="E446" s="442" t="s">
        <v>142</v>
      </c>
      <c r="F446" s="52" t="s">
        <v>142</v>
      </c>
      <c r="G446" s="442" t="s">
        <v>168</v>
      </c>
      <c r="H446" s="52" t="s">
        <v>143</v>
      </c>
      <c r="I446" s="442" t="s">
        <v>157</v>
      </c>
      <c r="J446" s="940" t="s">
        <v>226</v>
      </c>
      <c r="K446" s="940"/>
      <c r="L446" s="52"/>
      <c r="M446" s="52"/>
      <c r="N446" s="52"/>
      <c r="O446" s="442" t="s">
        <v>150</v>
      </c>
      <c r="P446" s="73">
        <v>13334324</v>
      </c>
      <c r="Q446" s="60">
        <v>11115573</v>
      </c>
      <c r="R446" s="61">
        <v>0.83360603807137135</v>
      </c>
      <c r="S446" s="442" t="s">
        <v>287</v>
      </c>
      <c r="T446" s="73">
        <v>683633</v>
      </c>
      <c r="U446" s="939">
        <v>6.1502272532419154E-2</v>
      </c>
      <c r="V446" s="73">
        <v>8262248</v>
      </c>
      <c r="W446" s="64">
        <v>0.74330383148039247</v>
      </c>
      <c r="X446" s="73">
        <v>2169692</v>
      </c>
      <c r="Y446" s="64">
        <v>0.19519389598718842</v>
      </c>
      <c r="Z446" s="77">
        <v>683633</v>
      </c>
      <c r="AA446" s="787">
        <v>6.1502272532419154E-2</v>
      </c>
      <c r="AB446" s="77">
        <v>0</v>
      </c>
      <c r="AC446" s="787">
        <v>0</v>
      </c>
      <c r="AD446" s="77">
        <v>0</v>
      </c>
      <c r="AE446" s="787">
        <v>0</v>
      </c>
      <c r="AF446" t="s">
        <v>161</v>
      </c>
      <c r="AG446" s="52"/>
      <c r="AH446" s="52"/>
      <c r="AI446" s="52"/>
      <c r="AJ446" s="52"/>
      <c r="AL446" s="52"/>
      <c r="AM446" s="52"/>
      <c r="AO446" s="1">
        <v>1</v>
      </c>
      <c r="AP446" s="1">
        <f>VLOOKUP(A446,'CH1 graphs'!$G$1:$H$49,2,FALSE)</f>
        <v>1</v>
      </c>
      <c r="AQ446" s="1">
        <f>VLOOKUP(A446,'CH1 graphs'!$K$2:$L$23,2,FALSE)</f>
        <v>1</v>
      </c>
      <c r="AT446" s="42"/>
    </row>
    <row r="447" spans="1:48" s="961" customFormat="1">
      <c r="A447" s="955" t="s">
        <v>39</v>
      </c>
      <c r="B447" s="955" t="s">
        <v>116</v>
      </c>
      <c r="C447" s="955">
        <v>2023</v>
      </c>
      <c r="D447" s="955">
        <v>2022</v>
      </c>
      <c r="E447" s="964" t="s">
        <v>142</v>
      </c>
      <c r="F447" s="955" t="s">
        <v>142</v>
      </c>
      <c r="G447" s="964" t="s">
        <v>142</v>
      </c>
      <c r="H447" s="955" t="s">
        <v>143</v>
      </c>
      <c r="I447" s="964" t="s">
        <v>157</v>
      </c>
      <c r="J447" s="965" t="s">
        <v>226</v>
      </c>
      <c r="K447" s="965"/>
      <c r="L447" s="976"/>
      <c r="M447" s="1005"/>
      <c r="N447" s="955"/>
      <c r="O447" s="964" t="s">
        <v>150</v>
      </c>
      <c r="P447" s="976">
        <v>13261638</v>
      </c>
      <c r="Q447" s="975">
        <v>11165931</v>
      </c>
      <c r="R447" s="977">
        <v>0.84197223600885507</v>
      </c>
      <c r="S447" s="964" t="s">
        <v>262</v>
      </c>
      <c r="T447" s="976">
        <v>1219288</v>
      </c>
      <c r="U447" s="978">
        <v>0.10919716412361853</v>
      </c>
      <c r="V447" s="976">
        <v>6115433</v>
      </c>
      <c r="W447" s="980">
        <v>0.54768679835116296</v>
      </c>
      <c r="X447" s="976">
        <v>3831210</v>
      </c>
      <c r="Y447" s="980">
        <v>0.34311603752521846</v>
      </c>
      <c r="Z447" s="1026">
        <v>1198458</v>
      </c>
      <c r="AA447" s="1027">
        <v>0.1073316680892977</v>
      </c>
      <c r="AB447" s="1026">
        <v>20830</v>
      </c>
      <c r="AC447" s="1027">
        <v>1.8654960343208282E-3</v>
      </c>
      <c r="AD447" s="1026">
        <v>0</v>
      </c>
      <c r="AE447" s="1027">
        <v>0</v>
      </c>
      <c r="AF447" s="961" t="s">
        <v>161</v>
      </c>
      <c r="AG447" s="955"/>
      <c r="AH447" s="955"/>
      <c r="AI447" s="955" t="s">
        <v>149</v>
      </c>
      <c r="AL447" s="955"/>
      <c r="AM447" s="955"/>
      <c r="AN447" s="961" t="s">
        <v>710</v>
      </c>
      <c r="AO447" s="963">
        <v>1</v>
      </c>
      <c r="AP447" s="963">
        <f>VLOOKUP(A447,'CH1 graphs'!$G$1:$H$49,2,FALSE)</f>
        <v>1</v>
      </c>
      <c r="AQ447" s="963">
        <f>VLOOKUP(A447,'CH1 graphs'!$K$2:$L$23,2,FALSE)</f>
        <v>1</v>
      </c>
      <c r="AR447" s="963"/>
      <c r="AS447" s="972">
        <f>T447-T446</f>
        <v>535655</v>
      </c>
      <c r="AT447" s="973">
        <f>(T447-T446)/T446</f>
        <v>0.78354175412831151</v>
      </c>
      <c r="AU447" s="961">
        <f>AB447-AB446</f>
        <v>20830</v>
      </c>
      <c r="AV447" s="963" t="e">
        <f>AU447/AB446</f>
        <v>#DIV/0!</v>
      </c>
    </row>
    <row r="448" spans="1:48" s="958" customFormat="1">
      <c r="A448" s="955" t="s">
        <v>39</v>
      </c>
      <c r="B448" s="955" t="s">
        <v>116</v>
      </c>
      <c r="C448" s="955">
        <v>2023</v>
      </c>
      <c r="D448" s="955">
        <v>2023</v>
      </c>
      <c r="E448" s="964" t="s">
        <v>142</v>
      </c>
      <c r="F448" s="974" t="s">
        <v>142</v>
      </c>
      <c r="G448" s="964" t="s">
        <v>142</v>
      </c>
      <c r="H448" s="955" t="s">
        <v>143</v>
      </c>
      <c r="I448" s="964" t="s">
        <v>157</v>
      </c>
      <c r="J448" s="965" t="s">
        <v>226</v>
      </c>
      <c r="K448" s="965"/>
      <c r="L448" s="976"/>
      <c r="M448" s="955"/>
      <c r="N448" s="955"/>
      <c r="O448" s="964" t="s">
        <v>165</v>
      </c>
      <c r="P448" s="976">
        <v>13500000</v>
      </c>
      <c r="Q448" s="976">
        <v>11469684</v>
      </c>
      <c r="R448" s="977">
        <v>0.84960622222222226</v>
      </c>
      <c r="S448" s="964" t="s">
        <v>271</v>
      </c>
      <c r="T448" s="976">
        <v>923028.16</v>
      </c>
      <c r="U448" s="978">
        <v>8.0475465583881828E-2</v>
      </c>
      <c r="V448" s="976">
        <v>7161812.2800000003</v>
      </c>
      <c r="W448" s="980">
        <v>0.62441234475160778</v>
      </c>
      <c r="X448" s="976">
        <v>3384843.5600000005</v>
      </c>
      <c r="Y448" s="980">
        <v>0.29511218966451042</v>
      </c>
      <c r="Z448" s="1026">
        <v>920520.64</v>
      </c>
      <c r="AA448" s="1027">
        <v>8.0256844042085204E-2</v>
      </c>
      <c r="AB448" s="1026">
        <v>2507.52</v>
      </c>
      <c r="AC448" s="1027">
        <v>2.1862154179661794E-4</v>
      </c>
      <c r="AD448" s="1026">
        <v>0</v>
      </c>
      <c r="AE448" s="1027">
        <v>0</v>
      </c>
      <c r="AF448" s="961" t="s">
        <v>161</v>
      </c>
      <c r="AG448" s="955"/>
      <c r="AH448" s="955"/>
      <c r="AI448" s="955" t="s">
        <v>149</v>
      </c>
      <c r="AJ448" s="961"/>
      <c r="AL448" s="955"/>
      <c r="AM448" s="955"/>
      <c r="AO448" s="963">
        <v>1</v>
      </c>
      <c r="AP448" s="963">
        <f>VLOOKUP(A448,'CH1 graphs'!$G$1:$H$49,2,FALSE)</f>
        <v>1</v>
      </c>
      <c r="AQ448" s="963">
        <f>VLOOKUP(A448,'CH1 graphs'!$K$2:$L$23,2,FALSE)</f>
        <v>1</v>
      </c>
      <c r="AR448" s="981"/>
      <c r="AT448" s="981"/>
      <c r="AV448" s="981"/>
    </row>
    <row r="449" spans="1:48" s="961" customFormat="1">
      <c r="A449" s="955" t="s">
        <v>39</v>
      </c>
      <c r="B449" s="955" t="s">
        <v>116</v>
      </c>
      <c r="C449" s="955" t="s">
        <v>702</v>
      </c>
      <c r="D449" s="955">
        <v>2023</v>
      </c>
      <c r="E449" s="964" t="s">
        <v>142</v>
      </c>
      <c r="F449" s="955" t="s">
        <v>142</v>
      </c>
      <c r="H449" s="961" t="s">
        <v>143</v>
      </c>
      <c r="I449" s="961" t="s">
        <v>157</v>
      </c>
      <c r="J449" s="1030" t="s">
        <v>226</v>
      </c>
      <c r="K449" s="1030" t="s">
        <v>703</v>
      </c>
      <c r="L449" s="955" t="s">
        <v>711</v>
      </c>
      <c r="M449" s="1046" t="s">
        <v>715</v>
      </c>
      <c r="N449" s="967">
        <v>44986</v>
      </c>
      <c r="O449" s="964" t="s">
        <v>150</v>
      </c>
      <c r="P449" s="976">
        <v>13531906</v>
      </c>
      <c r="Q449" s="976">
        <v>11469685</v>
      </c>
      <c r="R449" s="979">
        <v>0.84760306493408988</v>
      </c>
      <c r="S449" s="1025" t="s">
        <v>655</v>
      </c>
      <c r="T449" s="972">
        <v>496780</v>
      </c>
      <c r="U449" s="1035">
        <v>4.3312436217733966E-2</v>
      </c>
      <c r="V449" s="972">
        <v>8774172</v>
      </c>
      <c r="W449" s="1034">
        <v>0.76498805329004238</v>
      </c>
      <c r="X449" s="972">
        <v>2198731</v>
      </c>
      <c r="Y449" s="1034">
        <v>0.19169933611951853</v>
      </c>
      <c r="Z449" s="972">
        <v>496780</v>
      </c>
      <c r="AA449" s="1034">
        <v>4.3312436217733966E-2</v>
      </c>
      <c r="AB449" s="972">
        <v>0</v>
      </c>
      <c r="AC449" s="1034">
        <v>0</v>
      </c>
      <c r="AD449" s="972">
        <v>0</v>
      </c>
      <c r="AE449" s="1034">
        <v>0</v>
      </c>
      <c r="AF449" s="962" t="s">
        <v>161</v>
      </c>
      <c r="AG449" s="955"/>
      <c r="AH449" s="955"/>
      <c r="AI449" s="955"/>
      <c r="AL449" s="955"/>
      <c r="AM449" s="955"/>
      <c r="AO449" s="963">
        <v>1</v>
      </c>
      <c r="AP449" s="963"/>
      <c r="AQ449" s="963"/>
      <c r="AR449" s="963"/>
      <c r="AT449" s="963"/>
      <c r="AV449" s="963"/>
    </row>
    <row r="450" spans="1:48" s="1037" customFormat="1">
      <c r="A450" s="959" t="s">
        <v>39</v>
      </c>
      <c r="B450" s="959" t="s">
        <v>116</v>
      </c>
      <c r="C450" s="959" t="s">
        <v>702</v>
      </c>
      <c r="D450" s="959">
        <v>2023</v>
      </c>
      <c r="E450" s="1036" t="s">
        <v>142</v>
      </c>
      <c r="F450" s="959" t="s">
        <v>142</v>
      </c>
      <c r="H450" s="1037" t="s">
        <v>143</v>
      </c>
      <c r="I450" s="1037" t="s">
        <v>157</v>
      </c>
      <c r="J450" s="1038" t="s">
        <v>226</v>
      </c>
      <c r="K450" s="1038" t="s">
        <v>703</v>
      </c>
      <c r="L450" s="959" t="s">
        <v>711</v>
      </c>
      <c r="M450" s="1039" t="s">
        <v>715</v>
      </c>
      <c r="N450" s="1049">
        <v>44986</v>
      </c>
      <c r="O450" s="1036" t="s">
        <v>165</v>
      </c>
      <c r="P450" s="1050">
        <v>13531906</v>
      </c>
      <c r="Q450" s="1050">
        <v>11469685</v>
      </c>
      <c r="R450" s="1051">
        <v>0.84760306493408988</v>
      </c>
      <c r="S450" s="1037" t="s">
        <v>271</v>
      </c>
      <c r="T450" s="1050">
        <v>709515</v>
      </c>
      <c r="U450" s="1043">
        <v>6.1860024926578196E-2</v>
      </c>
      <c r="V450" s="1050">
        <v>8173274</v>
      </c>
      <c r="W450" s="1042">
        <v>0.71259794841793822</v>
      </c>
      <c r="X450" s="1050">
        <v>2586897</v>
      </c>
      <c r="Y450" s="1042">
        <v>0.22554211384183612</v>
      </c>
      <c r="Z450" s="1050">
        <v>697391</v>
      </c>
      <c r="AA450" s="1042">
        <v>6.0802977588312143E-2</v>
      </c>
      <c r="AB450" s="1050">
        <v>12125</v>
      </c>
      <c r="AC450" s="1042">
        <v>1.0571345246185924E-3</v>
      </c>
      <c r="AD450" s="1050">
        <v>0</v>
      </c>
      <c r="AE450" s="1042">
        <v>0</v>
      </c>
      <c r="AF450" s="1140" t="s">
        <v>161</v>
      </c>
      <c r="AG450" s="959"/>
      <c r="AH450" s="959"/>
      <c r="AI450" s="959"/>
      <c r="AL450" s="959"/>
      <c r="AM450" s="959"/>
      <c r="AO450" s="1045">
        <v>1</v>
      </c>
      <c r="AP450" s="1045"/>
      <c r="AQ450" s="1045"/>
      <c r="AR450" s="1045"/>
      <c r="AT450" s="1045"/>
      <c r="AV450" s="1045"/>
    </row>
    <row r="451" spans="1:48">
      <c r="A451" s="52" t="s">
        <v>119</v>
      </c>
      <c r="B451" s="52" t="s">
        <v>116</v>
      </c>
      <c r="C451" s="902">
        <v>2017</v>
      </c>
      <c r="D451" s="52">
        <v>2016</v>
      </c>
      <c r="E451" s="442" t="s">
        <v>142</v>
      </c>
      <c r="F451" s="52" t="s">
        <v>142</v>
      </c>
      <c r="G451" s="442" t="s">
        <v>168</v>
      </c>
      <c r="H451" s="52" t="s">
        <v>204</v>
      </c>
      <c r="I451" s="442" t="s">
        <v>304</v>
      </c>
      <c r="J451" s="940" t="s">
        <v>226</v>
      </c>
      <c r="K451" s="940"/>
      <c r="L451" s="52"/>
      <c r="M451" s="52"/>
      <c r="N451" s="158">
        <v>42675</v>
      </c>
      <c r="O451" s="442" t="s">
        <v>150</v>
      </c>
      <c r="P451" s="73">
        <v>1888429</v>
      </c>
      <c r="Q451" s="60">
        <v>1142909</v>
      </c>
      <c r="R451" s="61">
        <v>0.61</v>
      </c>
      <c r="S451" s="442" t="s">
        <v>399</v>
      </c>
      <c r="T451" s="59">
        <v>66203</v>
      </c>
      <c r="U451" s="939">
        <v>5.7924996653276856E-2</v>
      </c>
      <c r="V451" s="59">
        <v>821057</v>
      </c>
      <c r="W451" s="64">
        <v>0.71839227795038796</v>
      </c>
      <c r="X451" s="59">
        <v>255649</v>
      </c>
      <c r="Y451" s="64">
        <v>0.22368272539633513</v>
      </c>
      <c r="Z451" s="77">
        <v>66203</v>
      </c>
      <c r="AA451" s="787">
        <v>5.7924996653276856E-2</v>
      </c>
      <c r="AB451" s="77">
        <v>0</v>
      </c>
      <c r="AC451" s="787">
        <v>0</v>
      </c>
      <c r="AD451" s="77">
        <v>0</v>
      </c>
      <c r="AE451" s="787">
        <v>0</v>
      </c>
      <c r="AF451" t="s">
        <v>161</v>
      </c>
      <c r="AG451" s="52"/>
      <c r="AH451" s="52"/>
      <c r="AI451" s="52" t="s">
        <v>61</v>
      </c>
      <c r="AJ451" s="64"/>
      <c r="AL451" s="52"/>
      <c r="AM451" s="52"/>
    </row>
    <row r="452" spans="1:48">
      <c r="A452" s="52" t="s">
        <v>119</v>
      </c>
      <c r="B452" s="52" t="s">
        <v>116</v>
      </c>
      <c r="C452" s="52">
        <v>2018</v>
      </c>
      <c r="D452" s="52">
        <v>2017</v>
      </c>
      <c r="E452" s="442" t="s">
        <v>142</v>
      </c>
      <c r="F452" s="52" t="s">
        <v>142</v>
      </c>
      <c r="G452" s="442" t="s">
        <v>168</v>
      </c>
      <c r="H452" s="52" t="s">
        <v>204</v>
      </c>
      <c r="I452" s="442" t="s">
        <v>205</v>
      </c>
      <c r="J452" s="940" t="s">
        <v>226</v>
      </c>
      <c r="K452" s="940"/>
      <c r="L452" s="52"/>
      <c r="M452" s="52"/>
      <c r="N452" s="158">
        <v>42430</v>
      </c>
      <c r="O452" s="442" t="s">
        <v>150</v>
      </c>
      <c r="P452" s="485">
        <v>1771000</v>
      </c>
      <c r="Q452" s="60">
        <v>1201259</v>
      </c>
      <c r="R452" s="61">
        <v>0.68</v>
      </c>
      <c r="S452" s="442" t="s">
        <v>284</v>
      </c>
      <c r="T452" s="73">
        <v>32543.999999999996</v>
      </c>
      <c r="U452" s="939">
        <v>2.7091576421071555E-2</v>
      </c>
      <c r="V452" s="73">
        <v>881906</v>
      </c>
      <c r="W452" s="64">
        <v>0.7341514194690737</v>
      </c>
      <c r="X452" s="73">
        <v>286809</v>
      </c>
      <c r="Y452" s="64">
        <v>0.23875700410985473</v>
      </c>
      <c r="Z452" s="77">
        <v>32543.999999999996</v>
      </c>
      <c r="AA452" s="787">
        <v>2.7091576421071555E-2</v>
      </c>
      <c r="AB452" s="77">
        <v>0</v>
      </c>
      <c r="AC452" s="787">
        <v>0</v>
      </c>
      <c r="AD452" s="77">
        <v>0</v>
      </c>
      <c r="AE452" s="787">
        <v>0</v>
      </c>
      <c r="AF452" t="s">
        <v>161</v>
      </c>
      <c r="AG452" s="52"/>
      <c r="AH452" s="52"/>
      <c r="AI452" s="52"/>
      <c r="AJ452" s="64"/>
      <c r="AL452" s="52"/>
      <c r="AM452" s="52"/>
    </row>
    <row r="453" spans="1:48">
      <c r="A453" s="52" t="s">
        <v>119</v>
      </c>
      <c r="B453" s="52" t="s">
        <v>116</v>
      </c>
      <c r="C453" s="52">
        <v>2019</v>
      </c>
      <c r="D453" s="52">
        <v>2018</v>
      </c>
      <c r="E453" s="442" t="s">
        <v>142</v>
      </c>
      <c r="F453" s="52" t="s">
        <v>142</v>
      </c>
      <c r="G453" s="442" t="s">
        <v>168</v>
      </c>
      <c r="H453" s="52" t="s">
        <v>204</v>
      </c>
      <c r="I453" s="442" t="s">
        <v>292</v>
      </c>
      <c r="J453" s="940" t="s">
        <v>226</v>
      </c>
      <c r="K453" s="940"/>
      <c r="L453" s="52"/>
      <c r="M453" s="52"/>
      <c r="N453" s="158">
        <v>43405</v>
      </c>
      <c r="O453" s="442" t="s">
        <v>150</v>
      </c>
      <c r="P453" s="437">
        <v>1897376</v>
      </c>
      <c r="Q453" s="60">
        <v>1225986</v>
      </c>
      <c r="R453" s="61">
        <v>0.65</v>
      </c>
      <c r="S453" s="442" t="s">
        <v>307</v>
      </c>
      <c r="T453" s="73">
        <v>13899</v>
      </c>
      <c r="U453" s="939">
        <v>1.1336997322971061E-2</v>
      </c>
      <c r="V453" s="73">
        <v>1077181</v>
      </c>
      <c r="W453" s="64">
        <v>0.87862422572525301</v>
      </c>
      <c r="X453" s="73">
        <v>134906</v>
      </c>
      <c r="Y453" s="64">
        <v>0.11003877695177595</v>
      </c>
      <c r="Z453" s="77">
        <v>13899</v>
      </c>
      <c r="AA453" s="787">
        <v>1.1336997322971061E-2</v>
      </c>
      <c r="AB453" s="77">
        <v>0</v>
      </c>
      <c r="AC453" s="787">
        <v>0</v>
      </c>
      <c r="AD453" s="77">
        <v>0</v>
      </c>
      <c r="AE453" s="787">
        <v>0</v>
      </c>
      <c r="AF453" t="s">
        <v>185</v>
      </c>
      <c r="AG453" s="442"/>
      <c r="AH453" s="442"/>
      <c r="AI453" s="52"/>
      <c r="AJ453" s="64"/>
      <c r="AL453" s="52"/>
      <c r="AM453" s="52"/>
    </row>
    <row r="454" spans="1:48">
      <c r="A454" s="52" t="s">
        <v>119</v>
      </c>
      <c r="B454" s="52" t="s">
        <v>116</v>
      </c>
      <c r="C454" s="52">
        <v>2020</v>
      </c>
      <c r="D454" s="52">
        <v>2019</v>
      </c>
      <c r="E454" s="442" t="s">
        <v>142</v>
      </c>
      <c r="F454" s="52" t="s">
        <v>142</v>
      </c>
      <c r="G454" s="442" t="s">
        <v>168</v>
      </c>
      <c r="H454" s="52" t="s">
        <v>204</v>
      </c>
      <c r="I454" s="442" t="s">
        <v>306</v>
      </c>
      <c r="J454" s="940" t="s">
        <v>226</v>
      </c>
      <c r="K454" s="940"/>
      <c r="L454" s="52"/>
      <c r="M454" s="52"/>
      <c r="N454" s="52"/>
      <c r="O454" s="442" t="s">
        <v>150</v>
      </c>
      <c r="P454" s="73">
        <v>2025884.1269841271</v>
      </c>
      <c r="Q454" s="60">
        <v>1276307</v>
      </c>
      <c r="R454" s="61">
        <f>Q454/P454</f>
        <v>0.63</v>
      </c>
      <c r="S454" s="442" t="s">
        <v>259</v>
      </c>
      <c r="T454" s="73">
        <v>131169.92000000001</v>
      </c>
      <c r="U454" s="939">
        <v>0.1</v>
      </c>
      <c r="V454" s="73">
        <v>818320.41</v>
      </c>
      <c r="W454" s="64">
        <v>0.64116267481099765</v>
      </c>
      <c r="X454" s="73">
        <v>326816.67</v>
      </c>
      <c r="Y454" s="64">
        <v>0.25606430897895255</v>
      </c>
      <c r="Z454" s="77">
        <v>128664.80000000002</v>
      </c>
      <c r="AA454" s="787">
        <v>0.1</v>
      </c>
      <c r="AB454" s="77">
        <v>2505.12</v>
      </c>
      <c r="AC454" s="787">
        <v>0</v>
      </c>
      <c r="AD454" s="77">
        <v>0</v>
      </c>
      <c r="AE454" s="787">
        <v>0</v>
      </c>
      <c r="AF454" t="s">
        <v>185</v>
      </c>
      <c r="AG454" s="442"/>
      <c r="AH454" s="442"/>
      <c r="AI454" s="52"/>
      <c r="AJ454" s="64"/>
      <c r="AL454" s="52"/>
      <c r="AM454" s="52"/>
    </row>
    <row r="455" spans="1:48">
      <c r="A455" s="52" t="s">
        <v>119</v>
      </c>
      <c r="B455" s="52" t="s">
        <v>116</v>
      </c>
      <c r="C455" s="52">
        <v>2021</v>
      </c>
      <c r="D455" s="52">
        <v>2020</v>
      </c>
      <c r="E455" s="442" t="s">
        <v>142</v>
      </c>
      <c r="F455" s="52" t="s">
        <v>142</v>
      </c>
      <c r="G455" s="442" t="s">
        <v>168</v>
      </c>
      <c r="H455" s="52" t="s">
        <v>174</v>
      </c>
      <c r="I455" s="442" t="s">
        <v>189</v>
      </c>
      <c r="J455" s="940" t="s">
        <v>226</v>
      </c>
      <c r="K455" s="940"/>
      <c r="L455" s="52"/>
      <c r="M455" s="52"/>
      <c r="N455" s="158">
        <v>44136</v>
      </c>
      <c r="O455" s="442" t="s">
        <v>150</v>
      </c>
      <c r="P455" s="73">
        <v>2064265</v>
      </c>
      <c r="Q455" s="73">
        <v>1276411</v>
      </c>
      <c r="R455" s="61">
        <v>0.62</v>
      </c>
      <c r="S455" s="442" t="s">
        <v>268</v>
      </c>
      <c r="T455" s="73">
        <v>153132</v>
      </c>
      <c r="U455" s="939">
        <v>0.11997076176874064</v>
      </c>
      <c r="V455" s="73">
        <v>658079</v>
      </c>
      <c r="W455" s="64">
        <v>0.51556982821363961</v>
      </c>
      <c r="X455" s="73">
        <v>465200</v>
      </c>
      <c r="Y455" s="64">
        <v>0.36445941001761972</v>
      </c>
      <c r="Z455" s="77">
        <v>147625</v>
      </c>
      <c r="AA455" s="787">
        <v>0.11565632073054839</v>
      </c>
      <c r="AB455" s="77">
        <v>5507</v>
      </c>
      <c r="AC455" s="787">
        <v>4.3144410381922441E-3</v>
      </c>
      <c r="AD455" s="77">
        <v>0</v>
      </c>
      <c r="AE455" s="787">
        <v>0</v>
      </c>
      <c r="AF455" t="s">
        <v>185</v>
      </c>
      <c r="AG455" s="442"/>
      <c r="AH455" s="442"/>
      <c r="AI455" s="52" t="s">
        <v>149</v>
      </c>
      <c r="AJ455" s="52"/>
      <c r="AL455" s="52"/>
      <c r="AM455" s="52"/>
    </row>
    <row r="456" spans="1:48">
      <c r="A456" s="52" t="s">
        <v>119</v>
      </c>
      <c r="B456" s="52" t="s">
        <v>116</v>
      </c>
      <c r="C456" s="52">
        <v>2022</v>
      </c>
      <c r="D456" s="52">
        <v>2021</v>
      </c>
      <c r="E456" s="442" t="s">
        <v>142</v>
      </c>
      <c r="F456" s="52" t="s">
        <v>142</v>
      </c>
      <c r="G456" s="442" t="s">
        <v>168</v>
      </c>
      <c r="H456" s="52" t="s">
        <v>174</v>
      </c>
      <c r="I456" s="442" t="s">
        <v>400</v>
      </c>
      <c r="J456" s="940" t="s">
        <v>226</v>
      </c>
      <c r="K456" s="940"/>
      <c r="L456" s="52"/>
      <c r="M456" s="52"/>
      <c r="N456" s="52"/>
      <c r="O456" s="442" t="s">
        <v>150</v>
      </c>
      <c r="P456" s="73">
        <v>2064265</v>
      </c>
      <c r="Q456" s="60">
        <v>1319425</v>
      </c>
      <c r="R456" s="61">
        <v>0.63917423392829897</v>
      </c>
      <c r="S456" s="442" t="s">
        <v>287</v>
      </c>
      <c r="T456" s="73">
        <v>100582</v>
      </c>
      <c r="U456" s="939">
        <v>7.6231691835458623E-2</v>
      </c>
      <c r="V456" s="73">
        <v>933276</v>
      </c>
      <c r="W456" s="64">
        <v>0.70733539231104459</v>
      </c>
      <c r="X456" s="73">
        <v>285567</v>
      </c>
      <c r="Y456" s="64">
        <v>0.21643291585349678</v>
      </c>
      <c r="Z456" s="77">
        <v>100582</v>
      </c>
      <c r="AA456" s="787">
        <v>7.6231691835458623E-2</v>
      </c>
      <c r="AB456" s="77">
        <v>0</v>
      </c>
      <c r="AC456" s="787">
        <v>0</v>
      </c>
      <c r="AD456" s="77">
        <v>0</v>
      </c>
      <c r="AE456" s="787">
        <v>0</v>
      </c>
      <c r="AF456" t="s">
        <v>161</v>
      </c>
      <c r="AG456" s="442"/>
      <c r="AH456" s="442"/>
      <c r="AI456" s="52"/>
      <c r="AJ456" s="52"/>
      <c r="AL456" s="52"/>
      <c r="AM456" s="52"/>
    </row>
    <row r="457" spans="1:48" s="958" customFormat="1">
      <c r="A457" s="958" t="s">
        <v>119</v>
      </c>
      <c r="B457" s="957" t="s">
        <v>116</v>
      </c>
      <c r="C457" s="958">
        <v>2023</v>
      </c>
      <c r="D457" s="958">
        <v>2022</v>
      </c>
      <c r="E457" s="991" t="s">
        <v>168</v>
      </c>
      <c r="F457" s="957" t="s">
        <v>61</v>
      </c>
      <c r="G457" s="991" t="s">
        <v>61</v>
      </c>
      <c r="H457" s="957" t="s">
        <v>61</v>
      </c>
      <c r="I457" s="991" t="s">
        <v>169</v>
      </c>
      <c r="J457" s="998" t="s">
        <v>61</v>
      </c>
      <c r="K457" s="998"/>
      <c r="L457" s="957" t="s">
        <v>61</v>
      </c>
      <c r="M457" s="957" t="s">
        <v>61</v>
      </c>
      <c r="N457" s="957" t="s">
        <v>61</v>
      </c>
      <c r="O457" s="991" t="s">
        <v>150</v>
      </c>
      <c r="P457" s="999" t="s">
        <v>61</v>
      </c>
      <c r="Q457" s="957" t="s">
        <v>61</v>
      </c>
      <c r="R457" s="1000" t="s">
        <v>61</v>
      </c>
      <c r="S457" s="991" t="s">
        <v>61</v>
      </c>
      <c r="T457" s="999" t="s">
        <v>61</v>
      </c>
      <c r="U457" s="1001" t="s">
        <v>61</v>
      </c>
      <c r="V457" s="957" t="s">
        <v>61</v>
      </c>
      <c r="W457" s="957" t="s">
        <v>61</v>
      </c>
      <c r="X457" s="957" t="s">
        <v>61</v>
      </c>
      <c r="Y457" s="957" t="s">
        <v>61</v>
      </c>
      <c r="Z457" s="1020" t="s">
        <v>61</v>
      </c>
      <c r="AA457" s="1021" t="s">
        <v>61</v>
      </c>
      <c r="AB457" s="1020" t="s">
        <v>61</v>
      </c>
      <c r="AC457" s="1021" t="s">
        <v>61</v>
      </c>
      <c r="AD457" s="1020" t="s">
        <v>61</v>
      </c>
      <c r="AE457" s="1021" t="s">
        <v>61</v>
      </c>
      <c r="AF457" s="958" t="s">
        <v>61</v>
      </c>
      <c r="AG457" s="957"/>
      <c r="AH457" s="957"/>
      <c r="AI457" s="957" t="s">
        <v>61</v>
      </c>
      <c r="AJ457" s="957" t="s">
        <v>61</v>
      </c>
      <c r="AL457" s="957"/>
      <c r="AM457" s="957"/>
      <c r="AO457" s="981"/>
      <c r="AP457" s="981"/>
      <c r="AQ457" s="981"/>
      <c r="AR457" s="981"/>
      <c r="AT457" s="981"/>
      <c r="AV457" s="981"/>
    </row>
    <row r="458" spans="1:48">
      <c r="A458" t="s">
        <v>401</v>
      </c>
      <c r="B458" t="s">
        <v>102</v>
      </c>
      <c r="C458">
        <v>2017</v>
      </c>
      <c r="D458">
        <v>2016</v>
      </c>
      <c r="E458" s="442" t="s">
        <v>168</v>
      </c>
      <c r="F458" s="52" t="s">
        <v>61</v>
      </c>
      <c r="G458" s="442" t="s">
        <v>61</v>
      </c>
      <c r="H458" s="52" t="s">
        <v>61</v>
      </c>
      <c r="I458" s="442" t="s">
        <v>169</v>
      </c>
      <c r="J458" s="940" t="s">
        <v>61</v>
      </c>
      <c r="K458" s="940"/>
      <c r="L458" s="52" t="s">
        <v>61</v>
      </c>
      <c r="M458" s="52" t="s">
        <v>61</v>
      </c>
      <c r="N458" s="52" t="s">
        <v>61</v>
      </c>
      <c r="O458" s="442" t="s">
        <v>150</v>
      </c>
      <c r="P458" s="451" t="s">
        <v>61</v>
      </c>
      <c r="Q458" s="52" t="s">
        <v>61</v>
      </c>
      <c r="R458" s="103" t="s">
        <v>61</v>
      </c>
      <c r="S458" s="442" t="s">
        <v>61</v>
      </c>
      <c r="T458" s="451" t="s">
        <v>61</v>
      </c>
      <c r="U458" s="941" t="s">
        <v>61</v>
      </c>
      <c r="V458" s="52" t="s">
        <v>61</v>
      </c>
      <c r="W458" s="52" t="s">
        <v>61</v>
      </c>
      <c r="X458" s="52" t="s">
        <v>61</v>
      </c>
      <c r="Y458" s="52" t="s">
        <v>61</v>
      </c>
      <c r="Z458" s="77" t="s">
        <v>61</v>
      </c>
      <c r="AA458" s="787" t="s">
        <v>61</v>
      </c>
      <c r="AB458" s="77" t="s">
        <v>61</v>
      </c>
      <c r="AC458" s="787" t="s">
        <v>61</v>
      </c>
      <c r="AD458" s="77" t="s">
        <v>61</v>
      </c>
      <c r="AE458" s="787" t="s">
        <v>61</v>
      </c>
      <c r="AF458" t="s">
        <v>61</v>
      </c>
      <c r="AG458" s="52"/>
      <c r="AH458" s="52"/>
      <c r="AI458" s="52" t="s">
        <v>61</v>
      </c>
      <c r="AJ458" s="52" t="s">
        <v>61</v>
      </c>
      <c r="AL458"/>
      <c r="AM458"/>
    </row>
    <row r="459" spans="1:48">
      <c r="A459" t="s">
        <v>401</v>
      </c>
      <c r="B459" t="s">
        <v>102</v>
      </c>
      <c r="C459">
        <v>2018</v>
      </c>
      <c r="D459">
        <v>2017</v>
      </c>
      <c r="E459" s="442" t="s">
        <v>168</v>
      </c>
      <c r="F459" s="52" t="s">
        <v>61</v>
      </c>
      <c r="G459" s="442" t="s">
        <v>61</v>
      </c>
      <c r="H459" s="52" t="s">
        <v>61</v>
      </c>
      <c r="I459" s="442" t="s">
        <v>169</v>
      </c>
      <c r="J459" s="940" t="s">
        <v>61</v>
      </c>
      <c r="K459" s="940"/>
      <c r="L459" s="52" t="s">
        <v>61</v>
      </c>
      <c r="M459" s="52" t="s">
        <v>61</v>
      </c>
      <c r="N459" s="52" t="s">
        <v>61</v>
      </c>
      <c r="O459" s="442" t="s">
        <v>150</v>
      </c>
      <c r="P459" s="451" t="s">
        <v>61</v>
      </c>
      <c r="Q459" s="52" t="s">
        <v>61</v>
      </c>
      <c r="R459" s="103" t="s">
        <v>61</v>
      </c>
      <c r="S459" s="442" t="s">
        <v>61</v>
      </c>
      <c r="T459" s="451" t="s">
        <v>61</v>
      </c>
      <c r="U459" s="941" t="s">
        <v>61</v>
      </c>
      <c r="V459" s="52" t="s">
        <v>61</v>
      </c>
      <c r="W459" s="52" t="s">
        <v>61</v>
      </c>
      <c r="X459" s="52" t="s">
        <v>61</v>
      </c>
      <c r="Y459" s="52" t="s">
        <v>61</v>
      </c>
      <c r="Z459" s="77" t="s">
        <v>61</v>
      </c>
      <c r="AA459" s="787" t="s">
        <v>61</v>
      </c>
      <c r="AB459" s="77" t="s">
        <v>61</v>
      </c>
      <c r="AC459" s="787" t="s">
        <v>61</v>
      </c>
      <c r="AD459" s="77" t="s">
        <v>61</v>
      </c>
      <c r="AE459" s="787" t="s">
        <v>61</v>
      </c>
      <c r="AF459" t="s">
        <v>61</v>
      </c>
      <c r="AG459" s="52"/>
      <c r="AH459" s="52"/>
      <c r="AI459" s="52" t="s">
        <v>61</v>
      </c>
      <c r="AJ459" s="52" t="s">
        <v>61</v>
      </c>
      <c r="AL459"/>
      <c r="AM459"/>
    </row>
    <row r="460" spans="1:48">
      <c r="A460" t="s">
        <v>401</v>
      </c>
      <c r="B460" t="s">
        <v>102</v>
      </c>
      <c r="C460">
        <v>2019</v>
      </c>
      <c r="D460">
        <v>2018</v>
      </c>
      <c r="E460" s="442" t="s">
        <v>168</v>
      </c>
      <c r="F460" s="52" t="s">
        <v>61</v>
      </c>
      <c r="G460" s="442" t="s">
        <v>61</v>
      </c>
      <c r="H460" s="52" t="s">
        <v>61</v>
      </c>
      <c r="I460" s="442" t="s">
        <v>169</v>
      </c>
      <c r="J460" s="940" t="s">
        <v>61</v>
      </c>
      <c r="K460" s="940"/>
      <c r="L460" s="52" t="s">
        <v>61</v>
      </c>
      <c r="M460" s="52" t="s">
        <v>61</v>
      </c>
      <c r="N460" s="52" t="s">
        <v>61</v>
      </c>
      <c r="O460" s="442" t="s">
        <v>150</v>
      </c>
      <c r="P460" s="451" t="s">
        <v>61</v>
      </c>
      <c r="Q460" s="52" t="s">
        <v>61</v>
      </c>
      <c r="R460" s="103" t="s">
        <v>61</v>
      </c>
      <c r="S460" s="442" t="s">
        <v>61</v>
      </c>
      <c r="T460" s="451" t="s">
        <v>61</v>
      </c>
      <c r="U460" s="941" t="s">
        <v>61</v>
      </c>
      <c r="V460" s="52" t="s">
        <v>61</v>
      </c>
      <c r="W460" s="52" t="s">
        <v>61</v>
      </c>
      <c r="X460" s="52" t="s">
        <v>61</v>
      </c>
      <c r="Y460" s="52" t="s">
        <v>61</v>
      </c>
      <c r="Z460" s="77" t="s">
        <v>61</v>
      </c>
      <c r="AA460" s="787" t="s">
        <v>61</v>
      </c>
      <c r="AB460" s="77" t="s">
        <v>61</v>
      </c>
      <c r="AC460" s="787" t="s">
        <v>61</v>
      </c>
      <c r="AD460" s="77" t="s">
        <v>61</v>
      </c>
      <c r="AE460" s="787" t="s">
        <v>61</v>
      </c>
      <c r="AF460" t="s">
        <v>61</v>
      </c>
      <c r="AG460" s="52"/>
      <c r="AH460" s="52"/>
      <c r="AI460" s="52" t="s">
        <v>61</v>
      </c>
      <c r="AJ460" s="52" t="s">
        <v>61</v>
      </c>
      <c r="AL460"/>
      <c r="AM460"/>
    </row>
    <row r="461" spans="1:48">
      <c r="A461" t="s">
        <v>401</v>
      </c>
      <c r="B461" t="s">
        <v>102</v>
      </c>
      <c r="C461">
        <v>2020</v>
      </c>
      <c r="D461">
        <v>2019</v>
      </c>
      <c r="E461" s="442" t="s">
        <v>168</v>
      </c>
      <c r="F461" s="52" t="s">
        <v>61</v>
      </c>
      <c r="G461" s="442" t="s">
        <v>61</v>
      </c>
      <c r="H461" s="52" t="s">
        <v>61</v>
      </c>
      <c r="I461" s="442" t="s">
        <v>169</v>
      </c>
      <c r="J461" s="940" t="s">
        <v>61</v>
      </c>
      <c r="K461" s="940"/>
      <c r="L461" s="52" t="s">
        <v>61</v>
      </c>
      <c r="M461" s="52" t="s">
        <v>61</v>
      </c>
      <c r="N461" s="52" t="s">
        <v>61</v>
      </c>
      <c r="O461" s="442" t="s">
        <v>150</v>
      </c>
      <c r="P461" s="451" t="s">
        <v>61</v>
      </c>
      <c r="Q461" s="52" t="s">
        <v>61</v>
      </c>
      <c r="R461" s="103" t="s">
        <v>61</v>
      </c>
      <c r="S461" s="442" t="s">
        <v>61</v>
      </c>
      <c r="T461" s="451" t="s">
        <v>61</v>
      </c>
      <c r="U461" s="941" t="s">
        <v>61</v>
      </c>
      <c r="V461" s="52" t="s">
        <v>61</v>
      </c>
      <c r="W461" s="52" t="s">
        <v>61</v>
      </c>
      <c r="X461" s="52" t="s">
        <v>61</v>
      </c>
      <c r="Y461" s="52" t="s">
        <v>61</v>
      </c>
      <c r="Z461" s="77" t="s">
        <v>61</v>
      </c>
      <c r="AA461" s="787" t="s">
        <v>61</v>
      </c>
      <c r="AB461" s="77" t="s">
        <v>61</v>
      </c>
      <c r="AC461" s="787" t="s">
        <v>61</v>
      </c>
      <c r="AD461" s="77" t="s">
        <v>61</v>
      </c>
      <c r="AE461" s="787" t="s">
        <v>61</v>
      </c>
      <c r="AF461" t="s">
        <v>61</v>
      </c>
      <c r="AG461" s="52"/>
      <c r="AH461" s="52"/>
      <c r="AI461" s="52" t="s">
        <v>61</v>
      </c>
      <c r="AJ461" s="52" t="s">
        <v>61</v>
      </c>
      <c r="AL461"/>
      <c r="AM461"/>
    </row>
    <row r="462" spans="1:48">
      <c r="A462" t="s">
        <v>401</v>
      </c>
      <c r="B462" t="s">
        <v>102</v>
      </c>
      <c r="C462">
        <v>2021</v>
      </c>
      <c r="D462">
        <v>2020</v>
      </c>
      <c r="E462" s="442" t="s">
        <v>168</v>
      </c>
      <c r="F462" s="52" t="s">
        <v>61</v>
      </c>
      <c r="G462" s="442" t="s">
        <v>61</v>
      </c>
      <c r="H462" s="52" t="s">
        <v>61</v>
      </c>
      <c r="I462" s="442" t="s">
        <v>169</v>
      </c>
      <c r="J462" s="940" t="s">
        <v>61</v>
      </c>
      <c r="K462" s="940"/>
      <c r="L462" s="52" t="s">
        <v>61</v>
      </c>
      <c r="M462" s="52" t="s">
        <v>61</v>
      </c>
      <c r="N462" s="52" t="s">
        <v>61</v>
      </c>
      <c r="O462" s="442" t="s">
        <v>150</v>
      </c>
      <c r="P462" s="451" t="s">
        <v>61</v>
      </c>
      <c r="Q462" s="52" t="s">
        <v>61</v>
      </c>
      <c r="R462" s="103" t="s">
        <v>61</v>
      </c>
      <c r="S462" s="442" t="s">
        <v>61</v>
      </c>
      <c r="T462" s="451" t="s">
        <v>61</v>
      </c>
      <c r="U462" s="941" t="s">
        <v>61</v>
      </c>
      <c r="V462" s="52" t="s">
        <v>61</v>
      </c>
      <c r="W462" s="52" t="s">
        <v>61</v>
      </c>
      <c r="X462" s="52" t="s">
        <v>61</v>
      </c>
      <c r="Y462" s="52" t="s">
        <v>61</v>
      </c>
      <c r="Z462" s="77" t="s">
        <v>61</v>
      </c>
      <c r="AA462" s="787" t="s">
        <v>61</v>
      </c>
      <c r="AB462" s="77" t="s">
        <v>61</v>
      </c>
      <c r="AC462" s="787" t="s">
        <v>61</v>
      </c>
      <c r="AD462" s="77" t="s">
        <v>61</v>
      </c>
      <c r="AE462" s="787" t="s">
        <v>61</v>
      </c>
      <c r="AF462" t="s">
        <v>61</v>
      </c>
      <c r="AG462" s="52"/>
      <c r="AH462" s="52"/>
      <c r="AI462" s="52" t="s">
        <v>61</v>
      </c>
      <c r="AJ462" s="52" t="s">
        <v>61</v>
      </c>
      <c r="AL462"/>
      <c r="AM462"/>
    </row>
    <row r="463" spans="1:48">
      <c r="A463" t="s">
        <v>401</v>
      </c>
      <c r="B463" t="s">
        <v>102</v>
      </c>
      <c r="C463">
        <v>2022</v>
      </c>
      <c r="D463">
        <v>2021</v>
      </c>
      <c r="E463" s="442" t="s">
        <v>168</v>
      </c>
      <c r="F463" s="52" t="s">
        <v>61</v>
      </c>
      <c r="G463" s="442" t="s">
        <v>61</v>
      </c>
      <c r="H463" s="52" t="s">
        <v>61</v>
      </c>
      <c r="I463" s="442" t="s">
        <v>169</v>
      </c>
      <c r="J463" s="940" t="s">
        <v>61</v>
      </c>
      <c r="K463" s="940"/>
      <c r="L463" s="52" t="s">
        <v>61</v>
      </c>
      <c r="M463" s="52" t="s">
        <v>61</v>
      </c>
      <c r="N463" s="52" t="s">
        <v>61</v>
      </c>
      <c r="O463" s="442" t="s">
        <v>150</v>
      </c>
      <c r="P463" s="451" t="s">
        <v>61</v>
      </c>
      <c r="Q463" s="52" t="s">
        <v>61</v>
      </c>
      <c r="R463" s="103" t="s">
        <v>61</v>
      </c>
      <c r="S463" s="442" t="s">
        <v>61</v>
      </c>
      <c r="T463" s="451" t="s">
        <v>61</v>
      </c>
      <c r="U463" s="941" t="s">
        <v>61</v>
      </c>
      <c r="V463" s="52" t="s">
        <v>61</v>
      </c>
      <c r="W463" s="52" t="s">
        <v>61</v>
      </c>
      <c r="X463" s="52" t="s">
        <v>61</v>
      </c>
      <c r="Y463" s="52" t="s">
        <v>61</v>
      </c>
      <c r="Z463" s="77" t="s">
        <v>61</v>
      </c>
      <c r="AA463" s="787" t="s">
        <v>61</v>
      </c>
      <c r="AB463" s="77" t="s">
        <v>61</v>
      </c>
      <c r="AC463" s="787" t="s">
        <v>61</v>
      </c>
      <c r="AD463" s="77" t="s">
        <v>61</v>
      </c>
      <c r="AE463" s="787" t="s">
        <v>61</v>
      </c>
      <c r="AF463" t="s">
        <v>61</v>
      </c>
      <c r="AG463" s="52"/>
      <c r="AH463" s="52"/>
      <c r="AI463" s="52" t="s">
        <v>61</v>
      </c>
      <c r="AJ463" s="52" t="s">
        <v>61</v>
      </c>
      <c r="AL463"/>
      <c r="AM463"/>
    </row>
    <row r="464" spans="1:48" s="958" customFormat="1">
      <c r="A464" s="958" t="s">
        <v>401</v>
      </c>
      <c r="B464" s="958" t="s">
        <v>102</v>
      </c>
      <c r="C464" s="958">
        <v>2023</v>
      </c>
      <c r="D464" s="958">
        <v>2022</v>
      </c>
      <c r="E464" s="991" t="s">
        <v>168</v>
      </c>
      <c r="F464" s="957" t="s">
        <v>61</v>
      </c>
      <c r="G464" s="991" t="s">
        <v>61</v>
      </c>
      <c r="H464" s="957" t="s">
        <v>61</v>
      </c>
      <c r="I464" s="991" t="s">
        <v>169</v>
      </c>
      <c r="J464" s="998" t="s">
        <v>61</v>
      </c>
      <c r="K464" s="998"/>
      <c r="L464" s="957" t="s">
        <v>61</v>
      </c>
      <c r="M464" s="957" t="s">
        <v>61</v>
      </c>
      <c r="N464" s="957" t="s">
        <v>61</v>
      </c>
      <c r="O464" s="991" t="s">
        <v>150</v>
      </c>
      <c r="P464" s="999" t="s">
        <v>61</v>
      </c>
      <c r="Q464" s="957" t="s">
        <v>61</v>
      </c>
      <c r="R464" s="1000" t="s">
        <v>61</v>
      </c>
      <c r="S464" s="991" t="s">
        <v>61</v>
      </c>
      <c r="T464" s="999" t="s">
        <v>61</v>
      </c>
      <c r="U464" s="1001" t="s">
        <v>61</v>
      </c>
      <c r="V464" s="957" t="s">
        <v>61</v>
      </c>
      <c r="W464" s="957" t="s">
        <v>61</v>
      </c>
      <c r="X464" s="957" t="s">
        <v>61</v>
      </c>
      <c r="Y464" s="957" t="s">
        <v>61</v>
      </c>
      <c r="Z464" s="1020" t="s">
        <v>61</v>
      </c>
      <c r="AA464" s="1021" t="s">
        <v>61</v>
      </c>
      <c r="AB464" s="1020" t="s">
        <v>61</v>
      </c>
      <c r="AC464" s="1021" t="s">
        <v>61</v>
      </c>
      <c r="AD464" s="1020" t="s">
        <v>61</v>
      </c>
      <c r="AE464" s="1021" t="s">
        <v>61</v>
      </c>
      <c r="AF464" s="958" t="s">
        <v>61</v>
      </c>
      <c r="AG464" s="957"/>
      <c r="AH464" s="957"/>
      <c r="AI464" s="957" t="s">
        <v>61</v>
      </c>
      <c r="AJ464" s="957" t="s">
        <v>61</v>
      </c>
      <c r="AL464" s="957"/>
      <c r="AM464" s="957"/>
      <c r="AO464" s="981"/>
      <c r="AP464" s="981"/>
      <c r="AQ464" s="981"/>
      <c r="AR464" s="981"/>
      <c r="AT464" s="981"/>
      <c r="AV464" s="981"/>
    </row>
    <row r="465" spans="1:48">
      <c r="A465" s="52" t="s">
        <v>16</v>
      </c>
      <c r="B465" s="52" t="s">
        <v>102</v>
      </c>
      <c r="C465" s="52">
        <v>2017</v>
      </c>
      <c r="D465" s="52">
        <v>2016</v>
      </c>
      <c r="E465" s="442" t="s">
        <v>142</v>
      </c>
      <c r="F465" s="52" t="s">
        <v>142</v>
      </c>
      <c r="G465" s="442" t="s">
        <v>142</v>
      </c>
      <c r="H465" s="52" t="s">
        <v>143</v>
      </c>
      <c r="I465" s="442" t="s">
        <v>144</v>
      </c>
      <c r="J465" s="940" t="s">
        <v>176</v>
      </c>
      <c r="K465" s="940"/>
      <c r="L465" s="52"/>
      <c r="M465" s="52"/>
      <c r="N465" s="52"/>
      <c r="O465" s="442" t="s">
        <v>150</v>
      </c>
      <c r="P465" s="73">
        <v>10713849</v>
      </c>
      <c r="Q465" s="60">
        <v>10300000</v>
      </c>
      <c r="R465" s="61">
        <v>0.95</v>
      </c>
      <c r="S465" s="913">
        <v>42339</v>
      </c>
      <c r="T465" s="60">
        <v>1500000</v>
      </c>
      <c r="U465" s="939">
        <f>T465/Q465</f>
        <v>0.14563106796116504</v>
      </c>
      <c r="V465" s="789">
        <f>Q465-X465-T465</f>
        <v>8200000</v>
      </c>
      <c r="W465" s="908"/>
      <c r="X465" s="60">
        <v>600000</v>
      </c>
      <c r="Y465" s="64">
        <v>5.8252427184466021E-2</v>
      </c>
      <c r="Z465" s="77" t="s">
        <v>61</v>
      </c>
      <c r="AA465" s="787" t="s">
        <v>61</v>
      </c>
      <c r="AB465" s="77" t="s">
        <v>61</v>
      </c>
      <c r="AC465" s="787" t="s">
        <v>61</v>
      </c>
      <c r="AD465" s="77" t="s">
        <v>61</v>
      </c>
      <c r="AE465" s="787" t="s">
        <v>61</v>
      </c>
      <c r="AF465" t="s">
        <v>185</v>
      </c>
      <c r="AG465" s="442"/>
      <c r="AH465" s="442"/>
      <c r="AI465" s="52" t="s">
        <v>61</v>
      </c>
      <c r="AJ465" s="64"/>
      <c r="AL465" s="52"/>
      <c r="AM465" s="52"/>
      <c r="AO465" s="1">
        <v>1</v>
      </c>
      <c r="AP465" s="1">
        <f>VLOOKUP(A465,'CH1 graphs'!$G$1:$H$49,2,FALSE)</f>
        <v>1</v>
      </c>
    </row>
    <row r="466" spans="1:48">
      <c r="A466" s="52" t="s">
        <v>16</v>
      </c>
      <c r="B466" s="52" t="s">
        <v>102</v>
      </c>
      <c r="C466" s="52">
        <v>2018</v>
      </c>
      <c r="D466" s="52">
        <v>2017</v>
      </c>
      <c r="E466" s="442" t="s">
        <v>142</v>
      </c>
      <c r="F466" s="52" t="s">
        <v>142</v>
      </c>
      <c r="G466" s="442" t="s">
        <v>142</v>
      </c>
      <c r="H466" s="52" t="s">
        <v>143</v>
      </c>
      <c r="I466" s="442" t="s">
        <v>144</v>
      </c>
      <c r="J466" s="940" t="s">
        <v>145</v>
      </c>
      <c r="K466" s="940"/>
      <c r="L466" s="52"/>
      <c r="M466" s="52"/>
      <c r="N466" s="158">
        <v>42736</v>
      </c>
      <c r="O466" s="442" t="s">
        <v>150</v>
      </c>
      <c r="P466" s="60">
        <v>10906004</v>
      </c>
      <c r="Q466" s="60">
        <v>7555113</v>
      </c>
      <c r="R466" s="61">
        <v>0.69274804960643699</v>
      </c>
      <c r="S466" s="442" t="s">
        <v>274</v>
      </c>
      <c r="T466" s="73">
        <v>2347103</v>
      </c>
      <c r="U466" s="939">
        <v>0.31066418199171875</v>
      </c>
      <c r="V466" s="73">
        <v>1732455</v>
      </c>
      <c r="W466" s="64">
        <v>0.22930894614018349</v>
      </c>
      <c r="X466" s="73">
        <v>3475555</v>
      </c>
      <c r="Y466" s="64">
        <v>0.46002687186809782</v>
      </c>
      <c r="Z466" s="77">
        <v>1689421</v>
      </c>
      <c r="AA466" s="787">
        <v>0.22361293603417975</v>
      </c>
      <c r="AB466" s="77">
        <v>657682</v>
      </c>
      <c r="AC466" s="787">
        <v>8.705124595753895E-2</v>
      </c>
      <c r="AD466" s="77">
        <v>0</v>
      </c>
      <c r="AE466" s="787">
        <v>0</v>
      </c>
      <c r="AF466" t="s">
        <v>185</v>
      </c>
      <c r="AG466" s="442"/>
      <c r="AH466" s="442"/>
      <c r="AI466" s="52" t="s">
        <v>149</v>
      </c>
      <c r="AJ466" s="64"/>
      <c r="AL466" s="52"/>
      <c r="AM466" s="52"/>
      <c r="AO466" s="1">
        <v>1</v>
      </c>
      <c r="AP466" s="1">
        <f>VLOOKUP(A466,'CH1 graphs'!$G$1:$H$49,2,FALSE)</f>
        <v>1</v>
      </c>
    </row>
    <row r="467" spans="1:48">
      <c r="A467" s="52" t="s">
        <v>16</v>
      </c>
      <c r="B467" s="52" t="s">
        <v>102</v>
      </c>
      <c r="C467" s="52">
        <v>2019</v>
      </c>
      <c r="D467" s="52">
        <v>2018</v>
      </c>
      <c r="E467" s="442" t="s">
        <v>142</v>
      </c>
      <c r="F467" s="52" t="s">
        <v>142</v>
      </c>
      <c r="G467" s="442" t="s">
        <v>142</v>
      </c>
      <c r="H467" s="52" t="s">
        <v>143</v>
      </c>
      <c r="I467" s="442" t="s">
        <v>144</v>
      </c>
      <c r="J467" s="940" t="s">
        <v>145</v>
      </c>
      <c r="K467" s="940"/>
      <c r="L467" s="52"/>
      <c r="M467" s="52"/>
      <c r="N467" s="158">
        <v>43435</v>
      </c>
      <c r="O467" s="442" t="s">
        <v>150</v>
      </c>
      <c r="P467" s="437">
        <v>11112945</v>
      </c>
      <c r="Q467" s="60">
        <v>6977934</v>
      </c>
      <c r="R467" s="61">
        <v>0.62791042338462033</v>
      </c>
      <c r="S467" s="442" t="s">
        <v>402</v>
      </c>
      <c r="T467" s="73">
        <v>2258981</v>
      </c>
      <c r="U467" s="939">
        <v>0.3237320673998923</v>
      </c>
      <c r="V467" s="73">
        <v>2302434</v>
      </c>
      <c r="W467" s="64">
        <v>0.32995926874630799</v>
      </c>
      <c r="X467" s="73">
        <v>2416519</v>
      </c>
      <c r="Y467" s="64">
        <v>0.34630866385379971</v>
      </c>
      <c r="Z467" s="77">
        <v>1872616</v>
      </c>
      <c r="AA467" s="787">
        <v>0.26836252678801492</v>
      </c>
      <c r="AB467" s="77">
        <v>386365</v>
      </c>
      <c r="AC467" s="787">
        <v>5.5369540611877384E-2</v>
      </c>
      <c r="AD467" s="77">
        <v>0</v>
      </c>
      <c r="AE467" s="787">
        <v>0</v>
      </c>
      <c r="AF467" t="s">
        <v>185</v>
      </c>
      <c r="AG467" s="442"/>
      <c r="AH467" s="442"/>
      <c r="AI467" s="52" t="s">
        <v>149</v>
      </c>
      <c r="AJ467" s="64"/>
      <c r="AL467" s="52"/>
      <c r="AM467" s="52"/>
      <c r="AO467" s="1">
        <v>1</v>
      </c>
      <c r="AP467" s="1">
        <f>VLOOKUP(A467,'CH1 graphs'!$G$1:$H$49,2,FALSE)</f>
        <v>1</v>
      </c>
    </row>
    <row r="468" spans="1:48">
      <c r="A468" s="52" t="s">
        <v>16</v>
      </c>
      <c r="B468" s="52" t="s">
        <v>102</v>
      </c>
      <c r="C468" s="52">
        <v>2020</v>
      </c>
      <c r="D468" s="52">
        <v>2019</v>
      </c>
      <c r="E468" s="442" t="s">
        <v>142</v>
      </c>
      <c r="F468" s="52" t="s">
        <v>142</v>
      </c>
      <c r="G468" s="442" t="s">
        <v>142</v>
      </c>
      <c r="H468" s="52" t="s">
        <v>143</v>
      </c>
      <c r="I468" s="442" t="s">
        <v>144</v>
      </c>
      <c r="J468" s="940" t="s">
        <v>145</v>
      </c>
      <c r="K468" s="940"/>
      <c r="L468" s="52"/>
      <c r="M468" s="52"/>
      <c r="N468" s="158">
        <v>43739</v>
      </c>
      <c r="O468" s="442" t="s">
        <v>150</v>
      </c>
      <c r="P468" s="73">
        <v>11263000</v>
      </c>
      <c r="Q468" s="60">
        <v>10450082</v>
      </c>
      <c r="R468" s="61">
        <v>0.92782402557045196</v>
      </c>
      <c r="S468" s="442" t="s">
        <v>403</v>
      </c>
      <c r="T468" s="73">
        <v>3673127</v>
      </c>
      <c r="U468" s="939">
        <v>0.35</v>
      </c>
      <c r="V468" s="73">
        <v>3537081</v>
      </c>
      <c r="W468" s="64">
        <v>0.33847399474951489</v>
      </c>
      <c r="X468" s="73">
        <v>3239874</v>
      </c>
      <c r="Y468" s="64">
        <v>0.31</v>
      </c>
      <c r="Z468" s="77">
        <v>2627469</v>
      </c>
      <c r="AA468" s="787">
        <v>0.25</v>
      </c>
      <c r="AB468" s="77">
        <v>1045658</v>
      </c>
      <c r="AC468" s="787">
        <v>0.1</v>
      </c>
      <c r="AD468" s="77">
        <v>0</v>
      </c>
      <c r="AE468" s="787">
        <v>0</v>
      </c>
      <c r="AF468" t="s">
        <v>161</v>
      </c>
      <c r="AG468" s="52"/>
      <c r="AH468" s="52"/>
      <c r="AI468" s="52" t="s">
        <v>153</v>
      </c>
      <c r="AJ468" s="64"/>
      <c r="AL468" s="52"/>
      <c r="AM468" s="52"/>
      <c r="AO468" s="1">
        <v>1</v>
      </c>
      <c r="AP468" s="1">
        <f>VLOOKUP(A468,'CH1 graphs'!$G$1:$H$49,2,FALSE)</f>
        <v>1</v>
      </c>
    </row>
    <row r="469" spans="1:48">
      <c r="A469" s="52" t="s">
        <v>16</v>
      </c>
      <c r="B469" s="52" t="s">
        <v>102</v>
      </c>
      <c r="C469" s="52">
        <v>2021</v>
      </c>
      <c r="D469" s="52">
        <v>2020</v>
      </c>
      <c r="E469" s="442" t="s">
        <v>142</v>
      </c>
      <c r="F469" s="52" t="s">
        <v>142</v>
      </c>
      <c r="G469" s="442" t="s">
        <v>142</v>
      </c>
      <c r="H469" s="52" t="s">
        <v>143</v>
      </c>
      <c r="I469" s="442" t="s">
        <v>144</v>
      </c>
      <c r="J469" s="940" t="s">
        <v>145</v>
      </c>
      <c r="K469" s="940"/>
      <c r="L469" s="52"/>
      <c r="M469" s="52"/>
      <c r="N469" s="158">
        <v>43739</v>
      </c>
      <c r="O469" s="442" t="s">
        <v>150</v>
      </c>
      <c r="P469" s="73">
        <v>11263000</v>
      </c>
      <c r="Q469" s="59">
        <v>10450082</v>
      </c>
      <c r="R469" s="61">
        <v>0.92782402557045196</v>
      </c>
      <c r="S469" s="442" t="s">
        <v>404</v>
      </c>
      <c r="T469" s="73">
        <v>4101280</v>
      </c>
      <c r="U469" s="939">
        <v>0.4</v>
      </c>
      <c r="V469" s="73">
        <v>3549697</v>
      </c>
      <c r="W469" s="64">
        <v>0.33968125800352572</v>
      </c>
      <c r="X469" s="73">
        <v>2799105</v>
      </c>
      <c r="Y469" s="64">
        <v>0.27</v>
      </c>
      <c r="Z469" s="77">
        <v>2897997</v>
      </c>
      <c r="AA469" s="787">
        <v>0.28000000000000003</v>
      </c>
      <c r="AB469" s="77">
        <v>1203283</v>
      </c>
      <c r="AC469" s="787">
        <v>0.12</v>
      </c>
      <c r="AD469" s="77">
        <v>0</v>
      </c>
      <c r="AE469" s="787">
        <v>0</v>
      </c>
      <c r="AF469" t="s">
        <v>161</v>
      </c>
      <c r="AG469" s="52"/>
      <c r="AH469" s="52"/>
      <c r="AI469" s="52" t="s">
        <v>153</v>
      </c>
      <c r="AJ469" s="52"/>
      <c r="AL469" s="52"/>
      <c r="AM469" s="52"/>
      <c r="AO469" s="1">
        <v>1</v>
      </c>
      <c r="AP469" s="1">
        <f>VLOOKUP(A469,'CH1 graphs'!$G$1:$H$49,2,FALSE)</f>
        <v>1</v>
      </c>
    </row>
    <row r="470" spans="1:48">
      <c r="A470" s="52" t="s">
        <v>16</v>
      </c>
      <c r="B470" s="52" t="s">
        <v>102</v>
      </c>
      <c r="C470" s="52">
        <v>2022</v>
      </c>
      <c r="D470" s="52">
        <v>2021</v>
      </c>
      <c r="E470" s="442" t="s">
        <v>142</v>
      </c>
      <c r="F470" s="52" t="s">
        <v>142</v>
      </c>
      <c r="G470" s="442" t="s">
        <v>142</v>
      </c>
      <c r="H470" s="52" t="s">
        <v>143</v>
      </c>
      <c r="I470" s="442" t="s">
        <v>157</v>
      </c>
      <c r="J470" s="940" t="s">
        <v>145</v>
      </c>
      <c r="K470" s="940"/>
      <c r="L470" s="52"/>
      <c r="M470" s="52"/>
      <c r="N470" s="52"/>
      <c r="O470" s="442" t="s">
        <v>150</v>
      </c>
      <c r="P470" s="73">
        <v>10911819</v>
      </c>
      <c r="Q470" s="60">
        <v>9536143</v>
      </c>
      <c r="R470" s="61">
        <v>0.87392789414853744</v>
      </c>
      <c r="S470" s="442" t="s">
        <v>405</v>
      </c>
      <c r="T470" s="73">
        <v>4355735</v>
      </c>
      <c r="U470" s="939">
        <v>0.46</v>
      </c>
      <c r="V470" s="73">
        <v>2371987</v>
      </c>
      <c r="W470" s="64">
        <v>0.24873651747881717</v>
      </c>
      <c r="X470" s="73">
        <v>2808421</v>
      </c>
      <c r="Y470" s="64">
        <v>0.28999999999999998</v>
      </c>
      <c r="Z470" s="77">
        <v>3198820</v>
      </c>
      <c r="AA470" s="787">
        <v>0.34</v>
      </c>
      <c r="AB470" s="77">
        <v>1156915</v>
      </c>
      <c r="AC470" s="787">
        <v>0.12</v>
      </c>
      <c r="AD470" s="77">
        <v>0</v>
      </c>
      <c r="AE470" s="787">
        <v>0</v>
      </c>
      <c r="AF470" t="s">
        <v>161</v>
      </c>
      <c r="AG470" s="52"/>
      <c r="AH470" s="52"/>
      <c r="AI470" s="52" t="s">
        <v>153</v>
      </c>
      <c r="AJ470" s="52"/>
      <c r="AL470" s="52"/>
      <c r="AM470" s="52"/>
      <c r="AO470" s="1">
        <v>1</v>
      </c>
      <c r="AP470" s="1">
        <f>VLOOKUP(A470,'CH1 graphs'!$G$1:$H$49,2,FALSE)</f>
        <v>1</v>
      </c>
      <c r="AT470" s="42"/>
    </row>
    <row r="471" spans="1:48" s="961" customFormat="1">
      <c r="A471" s="955" t="s">
        <v>16</v>
      </c>
      <c r="B471" s="955" t="s">
        <v>102</v>
      </c>
      <c r="C471" s="955">
        <v>2023</v>
      </c>
      <c r="D471" s="955">
        <v>2022</v>
      </c>
      <c r="E471" s="964" t="s">
        <v>142</v>
      </c>
      <c r="F471" s="955" t="s">
        <v>142</v>
      </c>
      <c r="G471" s="964" t="s">
        <v>142</v>
      </c>
      <c r="H471" s="955" t="s">
        <v>143</v>
      </c>
      <c r="I471" s="964" t="s">
        <v>157</v>
      </c>
      <c r="J471" s="965" t="s">
        <v>145</v>
      </c>
      <c r="K471" s="965"/>
      <c r="L471" s="976"/>
      <c r="M471" s="1046" t="s">
        <v>406</v>
      </c>
      <c r="N471" s="967">
        <v>44805</v>
      </c>
      <c r="O471" s="964" t="s">
        <v>150</v>
      </c>
      <c r="P471" s="976">
        <v>10911819</v>
      </c>
      <c r="Q471" s="975">
        <v>9906757</v>
      </c>
      <c r="R471" s="977">
        <v>0.90789235048711858</v>
      </c>
      <c r="S471" s="964" t="s">
        <v>407</v>
      </c>
      <c r="T471" s="976">
        <v>4724394</v>
      </c>
      <c r="U471" s="978">
        <v>0.48</v>
      </c>
      <c r="V471" s="976">
        <v>2397489</v>
      </c>
      <c r="W471" s="980">
        <v>0.24200543124253476</v>
      </c>
      <c r="X471" s="976">
        <v>2784874</v>
      </c>
      <c r="Y471" s="980">
        <v>0.28000000000000003</v>
      </c>
      <c r="Z471" s="1026">
        <v>2891240</v>
      </c>
      <c r="AA471" s="1027">
        <v>0.28999999999999998</v>
      </c>
      <c r="AB471" s="1026">
        <v>1813948</v>
      </c>
      <c r="AC471" s="1027">
        <v>0.18</v>
      </c>
      <c r="AD471" s="1026">
        <v>19206</v>
      </c>
      <c r="AE471" s="1027">
        <v>0</v>
      </c>
      <c r="AF471" s="961" t="s">
        <v>148</v>
      </c>
      <c r="AI471" s="955" t="s">
        <v>153</v>
      </c>
      <c r="AJ471" s="961">
        <f>T471/P471</f>
        <v>0.43296117723360333</v>
      </c>
      <c r="AL471" s="955"/>
      <c r="AM471" s="955"/>
      <c r="AN471" s="961" t="s">
        <v>727</v>
      </c>
      <c r="AO471" s="963">
        <v>1</v>
      </c>
      <c r="AP471" s="963">
        <f>VLOOKUP(A471,'CH1 graphs'!$G$1:$H$49,2,FALSE)</f>
        <v>1</v>
      </c>
      <c r="AQ471" s="963" t="e">
        <f>VLOOKUP(A471,'CH1 graphs'!$K$2:$L$23,2,FALSE)</f>
        <v>#N/A</v>
      </c>
      <c r="AR471" s="963"/>
      <c r="AS471" s="972">
        <f>T471-T470</f>
        <v>368659</v>
      </c>
      <c r="AT471" s="973">
        <f>(T471-T470)/T470</f>
        <v>8.4637609955610246E-2</v>
      </c>
      <c r="AU471" s="961">
        <f>AB471-AB952</f>
        <v>1173218</v>
      </c>
      <c r="AV471" s="963">
        <f>AU471/AB952</f>
        <v>1.8310645669782903</v>
      </c>
    </row>
    <row r="472" spans="1:48" s="958" customFormat="1">
      <c r="A472" s="955" t="s">
        <v>16</v>
      </c>
      <c r="B472" s="955" t="s">
        <v>102</v>
      </c>
      <c r="C472" s="955">
        <v>2023</v>
      </c>
      <c r="D472" s="955">
        <v>2023</v>
      </c>
      <c r="E472" s="964" t="s">
        <v>142</v>
      </c>
      <c r="F472" s="974" t="s">
        <v>142</v>
      </c>
      <c r="G472" s="964" t="s">
        <v>142</v>
      </c>
      <c r="H472" s="955" t="s">
        <v>143</v>
      </c>
      <c r="I472" s="964" t="s">
        <v>157</v>
      </c>
      <c r="J472" s="965" t="s">
        <v>145</v>
      </c>
      <c r="K472" s="965"/>
      <c r="L472" s="968"/>
      <c r="M472" s="966" t="s">
        <v>408</v>
      </c>
      <c r="N472" s="967">
        <v>44986</v>
      </c>
      <c r="O472" s="964" t="s">
        <v>165</v>
      </c>
      <c r="P472" s="968">
        <v>10911819</v>
      </c>
      <c r="Q472" s="968">
        <v>9906757</v>
      </c>
      <c r="R472" s="971">
        <v>0.90789235048711858</v>
      </c>
      <c r="S472" s="964" t="s">
        <v>409</v>
      </c>
      <c r="T472" s="968">
        <f>AB472+Z472</f>
        <v>4890233</v>
      </c>
      <c r="U472" s="978">
        <v>0.49</v>
      </c>
      <c r="V472" s="968">
        <v>2346733</v>
      </c>
      <c r="W472" s="980">
        <v>0.24200543124253476</v>
      </c>
      <c r="X472" s="968">
        <v>2669791</v>
      </c>
      <c r="Y472" s="980">
        <v>0.27</v>
      </c>
      <c r="Z472" s="1026">
        <v>3082278</v>
      </c>
      <c r="AA472" s="1027">
        <v>0.31</v>
      </c>
      <c r="AB472" s="1026">
        <v>1807955</v>
      </c>
      <c r="AC472" s="1027">
        <v>0.18</v>
      </c>
      <c r="AD472" s="970">
        <v>19206</v>
      </c>
      <c r="AE472" s="1027">
        <v>0</v>
      </c>
      <c r="AF472" s="961" t="s">
        <v>148</v>
      </c>
      <c r="AG472" s="961"/>
      <c r="AH472" s="961"/>
      <c r="AI472" s="955" t="s">
        <v>153</v>
      </c>
      <c r="AJ472" s="961"/>
      <c r="AL472" s="955"/>
      <c r="AM472" s="955"/>
      <c r="AO472" s="963">
        <v>1</v>
      </c>
      <c r="AP472" s="963">
        <f>VLOOKUP(A472,'CH1 graphs'!$G$1:$H$49,2,FALSE)</f>
        <v>1</v>
      </c>
      <c r="AQ472" s="963"/>
      <c r="AR472" s="981"/>
      <c r="AT472" s="981"/>
      <c r="AV472" s="981"/>
    </row>
    <row r="473" spans="1:48" s="1037" customFormat="1">
      <c r="A473" s="959" t="s">
        <v>16</v>
      </c>
      <c r="B473" s="959" t="s">
        <v>102</v>
      </c>
      <c r="C473" s="959" t="s">
        <v>702</v>
      </c>
      <c r="D473" s="959">
        <v>2023</v>
      </c>
      <c r="E473" s="1036" t="s">
        <v>142</v>
      </c>
      <c r="F473" s="959" t="s">
        <v>142</v>
      </c>
      <c r="G473" s="1112" t="s">
        <v>142</v>
      </c>
      <c r="H473" s="1112"/>
      <c r="I473" s="1112"/>
      <c r="J473" s="1141" t="s">
        <v>145</v>
      </c>
      <c r="K473" s="1113" t="s">
        <v>728</v>
      </c>
      <c r="L473" s="959" t="s">
        <v>729</v>
      </c>
      <c r="M473" s="1114" t="s">
        <v>408</v>
      </c>
      <c r="N473" s="1049">
        <v>44986</v>
      </c>
      <c r="O473" s="1036" t="s">
        <v>150</v>
      </c>
      <c r="P473" s="1142">
        <v>10911819</v>
      </c>
      <c r="Q473" s="1142">
        <v>9906757</v>
      </c>
      <c r="R473" s="1143">
        <v>0.90789235048711858</v>
      </c>
      <c r="S473" s="1036" t="s">
        <v>409</v>
      </c>
      <c r="T473" s="1142">
        <f>AB473+Z473</f>
        <v>4890233</v>
      </c>
      <c r="U473" s="1117">
        <v>0.49</v>
      </c>
      <c r="V473" s="1142">
        <v>2346733</v>
      </c>
      <c r="W473" s="1118">
        <v>0.24200543124253476</v>
      </c>
      <c r="X473" s="1142">
        <v>2669791</v>
      </c>
      <c r="Y473" s="1118">
        <v>0.27</v>
      </c>
      <c r="Z473" s="1119">
        <v>3082278</v>
      </c>
      <c r="AA473" s="1120">
        <v>0.31</v>
      </c>
      <c r="AB473" s="1119">
        <v>1807955</v>
      </c>
      <c r="AC473" s="1120">
        <v>0.18</v>
      </c>
      <c r="AD473" s="1142">
        <v>19206</v>
      </c>
      <c r="AE473" s="1120">
        <v>0</v>
      </c>
      <c r="AF473" s="1037" t="s">
        <v>148</v>
      </c>
      <c r="AI473" s="959"/>
      <c r="AL473" s="959"/>
      <c r="AM473" s="959"/>
      <c r="AO473" s="1045">
        <v>1</v>
      </c>
      <c r="AP473" s="1045"/>
      <c r="AQ473" s="1045"/>
      <c r="AR473" s="1045"/>
      <c r="AT473" s="1045"/>
      <c r="AV473" s="1045"/>
    </row>
    <row r="474" spans="1:48">
      <c r="A474" s="52" t="s">
        <v>26</v>
      </c>
      <c r="B474" s="52" t="s">
        <v>102</v>
      </c>
      <c r="C474" s="902">
        <v>2017</v>
      </c>
      <c r="D474" s="52">
        <v>2016</v>
      </c>
      <c r="E474" s="442" t="s">
        <v>142</v>
      </c>
      <c r="F474" s="52" t="s">
        <v>142</v>
      </c>
      <c r="G474" s="442" t="s">
        <v>168</v>
      </c>
      <c r="H474" s="52" t="s">
        <v>143</v>
      </c>
      <c r="I474" s="442" t="s">
        <v>304</v>
      </c>
      <c r="J474" s="940" t="s">
        <v>410</v>
      </c>
      <c r="K474" s="940"/>
      <c r="L474" s="52"/>
      <c r="M474" s="52"/>
      <c r="N474" s="52"/>
      <c r="O474" s="442" t="s">
        <v>150</v>
      </c>
      <c r="P474" s="73">
        <v>8721000</v>
      </c>
      <c r="Q474" s="60">
        <v>4500000</v>
      </c>
      <c r="R474" s="67">
        <v>0.52</v>
      </c>
      <c r="S474" s="442"/>
      <c r="T474" s="60">
        <v>100000</v>
      </c>
      <c r="U474" s="939">
        <f>T474/Q474</f>
        <v>2.2222222222222223E-2</v>
      </c>
      <c r="V474" s="789">
        <v>3700000</v>
      </c>
      <c r="W474" s="908">
        <v>0.82222222222222219</v>
      </c>
      <c r="X474" s="60">
        <v>700000</v>
      </c>
      <c r="Y474" s="64">
        <v>0.15555555555555556</v>
      </c>
      <c r="Z474" s="77" t="s">
        <v>61</v>
      </c>
      <c r="AA474" s="787" t="s">
        <v>61</v>
      </c>
      <c r="AB474" s="77" t="s">
        <v>61</v>
      </c>
      <c r="AC474" s="787" t="s">
        <v>61</v>
      </c>
      <c r="AD474" s="77" t="s">
        <v>61</v>
      </c>
      <c r="AE474" s="787" t="s">
        <v>61</v>
      </c>
      <c r="AF474" t="s">
        <v>185</v>
      </c>
      <c r="AG474" s="442"/>
      <c r="AH474" s="442"/>
      <c r="AI474" s="52" t="s">
        <v>61</v>
      </c>
      <c r="AJ474" s="64"/>
      <c r="AL474" s="52"/>
      <c r="AM474" s="52"/>
      <c r="AO474" s="1">
        <v>1</v>
      </c>
      <c r="AP474" s="1">
        <f>VLOOKUP(A474,'CH1 graphs'!$G$1:$H$49,2,FALSE)</f>
        <v>1</v>
      </c>
    </row>
    <row r="475" spans="1:48">
      <c r="A475" s="52" t="s">
        <v>26</v>
      </c>
      <c r="B475" s="52" t="s">
        <v>102</v>
      </c>
      <c r="C475" s="52">
        <v>2018</v>
      </c>
      <c r="D475" s="52">
        <v>2017</v>
      </c>
      <c r="E475" s="442" t="s">
        <v>142</v>
      </c>
      <c r="F475" s="52" t="s">
        <v>142</v>
      </c>
      <c r="G475" s="442" t="s">
        <v>168</v>
      </c>
      <c r="H475" s="52" t="s">
        <v>204</v>
      </c>
      <c r="I475" s="442" t="s">
        <v>205</v>
      </c>
      <c r="J475" s="940" t="s">
        <v>145</v>
      </c>
      <c r="K475" s="940"/>
      <c r="L475" s="52"/>
      <c r="M475" s="52"/>
      <c r="N475" s="158">
        <v>42644</v>
      </c>
      <c r="O475" s="442" t="s">
        <v>150</v>
      </c>
      <c r="P475" s="73">
        <v>9230000</v>
      </c>
      <c r="Q475" s="60">
        <v>4456651</v>
      </c>
      <c r="R475" s="67">
        <v>0.48</v>
      </c>
      <c r="S475" s="442" t="s">
        <v>349</v>
      </c>
      <c r="T475" s="485">
        <v>445665</v>
      </c>
      <c r="U475" s="939">
        <v>9.999997756162643E-2</v>
      </c>
      <c r="V475" s="485">
        <v>3409933</v>
      </c>
      <c r="W475" s="64">
        <v>0.7651335049569733</v>
      </c>
      <c r="X475" s="485">
        <v>592087</v>
      </c>
      <c r="Y475" s="64">
        <v>0.13285469290729743</v>
      </c>
      <c r="Z475" s="77">
        <v>445665</v>
      </c>
      <c r="AA475" s="787">
        <v>9.999997756162643E-2</v>
      </c>
      <c r="AB475" s="77">
        <v>0</v>
      </c>
      <c r="AC475" s="787">
        <v>0</v>
      </c>
      <c r="AD475" s="77">
        <v>0</v>
      </c>
      <c r="AE475" s="787">
        <v>0</v>
      </c>
      <c r="AF475" t="s">
        <v>185</v>
      </c>
      <c r="AG475" s="442"/>
      <c r="AH475" s="442"/>
      <c r="AI475" s="52" t="s">
        <v>228</v>
      </c>
      <c r="AJ475" s="64"/>
      <c r="AL475" s="52"/>
      <c r="AM475" s="52"/>
      <c r="AO475" s="1">
        <v>1</v>
      </c>
      <c r="AP475" s="1">
        <f>VLOOKUP(A475,'CH1 graphs'!$G$1:$H$49,2,FALSE)</f>
        <v>1</v>
      </c>
    </row>
    <row r="476" spans="1:48">
      <c r="A476" s="52" t="s">
        <v>26</v>
      </c>
      <c r="B476" s="52" t="s">
        <v>102</v>
      </c>
      <c r="C476" s="52">
        <v>2019</v>
      </c>
      <c r="D476" s="52">
        <v>2018</v>
      </c>
      <c r="E476" s="442" t="s">
        <v>142</v>
      </c>
      <c r="F476" s="52" t="s">
        <v>142</v>
      </c>
      <c r="G476" s="442" t="s">
        <v>142</v>
      </c>
      <c r="H476" s="52" t="s">
        <v>174</v>
      </c>
      <c r="I476" s="442" t="s">
        <v>351</v>
      </c>
      <c r="J476" s="940" t="s">
        <v>145</v>
      </c>
      <c r="K476" s="940"/>
      <c r="L476" s="52"/>
      <c r="M476" s="52"/>
      <c r="N476" s="158">
        <v>43435</v>
      </c>
      <c r="O476" s="442" t="s">
        <v>150</v>
      </c>
      <c r="P476" s="437">
        <v>9377082</v>
      </c>
      <c r="Q476" s="60">
        <v>2790000</v>
      </c>
      <c r="R476" s="67">
        <v>0.3</v>
      </c>
      <c r="S476" s="442" t="s">
        <v>411</v>
      </c>
      <c r="T476" s="73">
        <v>519000</v>
      </c>
      <c r="U476" s="939">
        <v>0.1860215053763441</v>
      </c>
      <c r="V476" s="73">
        <v>1484000</v>
      </c>
      <c r="W476" s="64">
        <v>0.53189964157706093</v>
      </c>
      <c r="X476" s="73">
        <v>787000</v>
      </c>
      <c r="Y476" s="64">
        <v>0.28207885304659497</v>
      </c>
      <c r="Z476" s="77">
        <v>400000</v>
      </c>
      <c r="AA476" s="787">
        <v>0.14336917562724014</v>
      </c>
      <c r="AB476" s="77">
        <v>119000</v>
      </c>
      <c r="AC476" s="787">
        <v>4.2652329749103941E-2</v>
      </c>
      <c r="AD476" s="77">
        <v>0</v>
      </c>
      <c r="AE476" s="787">
        <v>0</v>
      </c>
      <c r="AF476" t="s">
        <v>185</v>
      </c>
      <c r="AG476" s="442"/>
      <c r="AH476" s="442"/>
      <c r="AI476" s="52" t="s">
        <v>149</v>
      </c>
      <c r="AJ476" s="64"/>
      <c r="AL476" s="442"/>
      <c r="AM476" s="442" t="s">
        <v>351</v>
      </c>
      <c r="AO476" s="1">
        <v>1</v>
      </c>
      <c r="AP476" s="1">
        <f>VLOOKUP(A476,'CH1 graphs'!$G$1:$H$49,2,FALSE)</f>
        <v>1</v>
      </c>
    </row>
    <row r="477" spans="1:48">
      <c r="A477" s="52" t="s">
        <v>26</v>
      </c>
      <c r="B477" s="52" t="s">
        <v>102</v>
      </c>
      <c r="C477" s="52">
        <v>2020</v>
      </c>
      <c r="D477" s="52">
        <v>2019</v>
      </c>
      <c r="E477" s="442" t="s">
        <v>142</v>
      </c>
      <c r="F477" s="52" t="s">
        <v>142</v>
      </c>
      <c r="G477" s="442" t="s">
        <v>142</v>
      </c>
      <c r="H477" s="52" t="s">
        <v>174</v>
      </c>
      <c r="I477" s="442" t="s">
        <v>231</v>
      </c>
      <c r="J477" s="940" t="s">
        <v>145</v>
      </c>
      <c r="K477" s="940"/>
      <c r="L477" s="52"/>
      <c r="M477" s="52"/>
      <c r="N477" s="158">
        <v>43770</v>
      </c>
      <c r="O477" s="442" t="s">
        <v>150</v>
      </c>
      <c r="P477" s="73">
        <v>9746000</v>
      </c>
      <c r="Q477" s="60">
        <v>5121413</v>
      </c>
      <c r="R477" s="61">
        <v>0.53</v>
      </c>
      <c r="S477" s="442" t="s">
        <v>412</v>
      </c>
      <c r="T477" s="73">
        <v>963919</v>
      </c>
      <c r="U477" s="939">
        <v>0.18</v>
      </c>
      <c r="V477" s="73">
        <v>2362046</v>
      </c>
      <c r="W477" s="64">
        <v>0.46120982627255408</v>
      </c>
      <c r="X477" s="73">
        <v>1795448</v>
      </c>
      <c r="Y477" s="64">
        <v>0.35</v>
      </c>
      <c r="Z477" s="77">
        <v>787093</v>
      </c>
      <c r="AA477" s="787">
        <v>0.15</v>
      </c>
      <c r="AB477" s="77">
        <v>176826</v>
      </c>
      <c r="AC477" s="787">
        <v>0.03</v>
      </c>
      <c r="AD477" s="77">
        <v>0</v>
      </c>
      <c r="AE477" s="787">
        <v>0</v>
      </c>
      <c r="AF477" t="s">
        <v>185</v>
      </c>
      <c r="AG477" s="442"/>
      <c r="AH477" s="442"/>
      <c r="AI477" s="52" t="s">
        <v>149</v>
      </c>
      <c r="AJ477" s="64"/>
      <c r="AL477" s="52"/>
      <c r="AM477" s="52"/>
      <c r="AO477" s="1">
        <v>1</v>
      </c>
      <c r="AP477" s="1">
        <f>VLOOKUP(A477,'CH1 graphs'!$G$1:$H$49,2,FALSE)</f>
        <v>1</v>
      </c>
    </row>
    <row r="478" spans="1:48">
      <c r="A478" s="52" t="s">
        <v>26</v>
      </c>
      <c r="B478" s="52" t="s">
        <v>102</v>
      </c>
      <c r="C478" s="52">
        <v>2021</v>
      </c>
      <c r="D478" s="52">
        <v>2020</v>
      </c>
      <c r="E478" s="442" t="s">
        <v>142</v>
      </c>
      <c r="F478" s="52" t="s">
        <v>142</v>
      </c>
      <c r="G478" s="442" t="s">
        <v>142</v>
      </c>
      <c r="H478" s="52" t="s">
        <v>174</v>
      </c>
      <c r="I478" s="442" t="s">
        <v>231</v>
      </c>
      <c r="J478" s="940" t="s">
        <v>145</v>
      </c>
      <c r="K478" s="940"/>
      <c r="L478" s="52"/>
      <c r="M478" s="52"/>
      <c r="N478" s="158">
        <v>44197</v>
      </c>
      <c r="O478" s="442" t="s">
        <v>150</v>
      </c>
      <c r="P478" s="73">
        <v>9304380</v>
      </c>
      <c r="Q478" s="59">
        <v>9304380</v>
      </c>
      <c r="R478" s="61">
        <v>1</v>
      </c>
      <c r="S478" s="442" t="s">
        <v>413</v>
      </c>
      <c r="T478" s="73">
        <v>2909522</v>
      </c>
      <c r="U478" s="939">
        <v>0.31</v>
      </c>
      <c r="V478" s="73">
        <v>2929158</v>
      </c>
      <c r="W478" s="64">
        <v>0.31481495811649995</v>
      </c>
      <c r="X478" s="73">
        <v>3465700</v>
      </c>
      <c r="Y478" s="64">
        <v>0.37</v>
      </c>
      <c r="Z478" s="77">
        <v>2295570</v>
      </c>
      <c r="AA478" s="787">
        <f>Z478/Q479</f>
        <v>0.24671928704545601</v>
      </c>
      <c r="AB478" s="77">
        <v>613952</v>
      </c>
      <c r="AC478" s="787">
        <v>7.0000000000000007E-2</v>
      </c>
      <c r="AD478" s="77">
        <v>0</v>
      </c>
      <c r="AE478" s="787">
        <v>0</v>
      </c>
      <c r="AF478" t="s">
        <v>185</v>
      </c>
      <c r="AG478" s="442"/>
      <c r="AH478" s="442"/>
      <c r="AI478" s="52" t="s">
        <v>149</v>
      </c>
      <c r="AJ478" s="52"/>
      <c r="AL478" s="52"/>
      <c r="AM478" s="52"/>
      <c r="AO478" s="1">
        <v>1</v>
      </c>
      <c r="AP478" s="1">
        <f>VLOOKUP(A478,'CH1 graphs'!$G$1:$H$49,2,FALSE)</f>
        <v>1</v>
      </c>
    </row>
    <row r="479" spans="1:48">
      <c r="A479" s="52" t="s">
        <v>26</v>
      </c>
      <c r="B479" s="52" t="s">
        <v>102</v>
      </c>
      <c r="C479" s="52">
        <v>2022</v>
      </c>
      <c r="D479" s="52">
        <v>2021</v>
      </c>
      <c r="E479" s="442" t="s">
        <v>142</v>
      </c>
      <c r="F479" s="52" t="s">
        <v>142</v>
      </c>
      <c r="G479" s="442" t="s">
        <v>142</v>
      </c>
      <c r="H479" s="52" t="s">
        <v>174</v>
      </c>
      <c r="I479" s="442" t="s">
        <v>414</v>
      </c>
      <c r="J479" s="940" t="s">
        <v>145</v>
      </c>
      <c r="K479" s="940"/>
      <c r="L479" s="52"/>
      <c r="M479" s="52"/>
      <c r="N479" s="158">
        <v>44197</v>
      </c>
      <c r="O479" s="442" t="s">
        <v>150</v>
      </c>
      <c r="P479" s="73">
        <v>9304380</v>
      </c>
      <c r="Q479" s="60">
        <v>9304380</v>
      </c>
      <c r="R479" s="61">
        <v>1</v>
      </c>
      <c r="S479" s="442" t="s">
        <v>415</v>
      </c>
      <c r="T479" s="73">
        <v>3294065</v>
      </c>
      <c r="U479" s="939">
        <v>0.35</v>
      </c>
      <c r="V479" s="73">
        <v>2506918</v>
      </c>
      <c r="W479" s="64">
        <v>0.26943418046124512</v>
      </c>
      <c r="X479" s="73">
        <v>3503397</v>
      </c>
      <c r="Y479" s="64">
        <v>0.38</v>
      </c>
      <c r="Z479" s="77">
        <v>2678544</v>
      </c>
      <c r="AA479" s="787">
        <v>0.28999999999999998</v>
      </c>
      <c r="AB479" s="77">
        <v>615521</v>
      </c>
      <c r="AC479" s="787">
        <v>7.0000000000000007E-2</v>
      </c>
      <c r="AD479" s="77">
        <v>0</v>
      </c>
      <c r="AE479" s="787">
        <v>0</v>
      </c>
      <c r="AF479" t="s">
        <v>161</v>
      </c>
      <c r="AG479" s="442"/>
      <c r="AH479" s="442"/>
      <c r="AI479" s="52" t="s">
        <v>149</v>
      </c>
      <c r="AJ479" s="52"/>
      <c r="AL479" s="52"/>
      <c r="AM479" s="52"/>
      <c r="AO479" s="1">
        <v>1</v>
      </c>
      <c r="AP479" s="1">
        <f>VLOOKUP(A479,'CH1 graphs'!$G$1:$H$49,2,FALSE)</f>
        <v>1</v>
      </c>
      <c r="AT479" s="42"/>
    </row>
    <row r="480" spans="1:48" s="961" customFormat="1">
      <c r="A480" s="955" t="s">
        <v>26</v>
      </c>
      <c r="B480" s="955" t="s">
        <v>102</v>
      </c>
      <c r="C480" s="955">
        <v>2023</v>
      </c>
      <c r="D480" s="955">
        <v>2022</v>
      </c>
      <c r="E480" s="964" t="s">
        <v>142</v>
      </c>
      <c r="F480" s="955" t="s">
        <v>142</v>
      </c>
      <c r="G480" s="964" t="s">
        <v>163</v>
      </c>
      <c r="H480" s="955" t="s">
        <v>174</v>
      </c>
      <c r="I480" s="964" t="s">
        <v>416</v>
      </c>
      <c r="J480" s="965" t="s">
        <v>145</v>
      </c>
      <c r="K480" s="965"/>
      <c r="L480" s="968"/>
      <c r="M480" s="974"/>
      <c r="N480" s="967">
        <v>44562</v>
      </c>
      <c r="O480" s="964" t="s">
        <v>150</v>
      </c>
      <c r="P480" s="968">
        <v>9597739</v>
      </c>
      <c r="Q480" s="968">
        <v>9597739</v>
      </c>
      <c r="R480" s="971">
        <v>1</v>
      </c>
      <c r="S480" s="964" t="s">
        <v>262</v>
      </c>
      <c r="T480" s="968">
        <v>2644239</v>
      </c>
      <c r="U480" s="978">
        <v>0.28000000000000003</v>
      </c>
      <c r="V480" s="968">
        <v>3233689</v>
      </c>
      <c r="W480" s="980">
        <v>0.34</v>
      </c>
      <c r="X480" s="968">
        <v>3719811</v>
      </c>
      <c r="Y480" s="980">
        <v>0.39</v>
      </c>
      <c r="Z480" s="1026">
        <v>2291044</v>
      </c>
      <c r="AA480" s="1027">
        <v>0.24</v>
      </c>
      <c r="AB480" s="1026">
        <v>353195</v>
      </c>
      <c r="AC480" s="1027">
        <v>0.04</v>
      </c>
      <c r="AD480" s="1026">
        <v>0</v>
      </c>
      <c r="AE480" s="1027">
        <v>0</v>
      </c>
      <c r="AF480" s="961" t="s">
        <v>161</v>
      </c>
      <c r="AG480" s="955"/>
      <c r="AH480" s="955"/>
      <c r="AI480" s="955" t="s">
        <v>149</v>
      </c>
      <c r="AL480" s="955"/>
      <c r="AM480" s="955"/>
      <c r="AN480" s="961" t="s">
        <v>727</v>
      </c>
      <c r="AO480" s="963">
        <v>1</v>
      </c>
      <c r="AP480" s="963">
        <f>VLOOKUP(A480,'CH1 graphs'!$G$1:$H$49,2,FALSE)</f>
        <v>1</v>
      </c>
      <c r="AQ480" s="963"/>
      <c r="AR480" s="963"/>
      <c r="AS480" s="972">
        <f>T480-T479</f>
        <v>-649826</v>
      </c>
      <c r="AT480" s="973">
        <f>(T480-T479)/T479</f>
        <v>-0.19727175996830665</v>
      </c>
      <c r="AU480" s="961">
        <f>AB480-AB479</f>
        <v>-262326</v>
      </c>
      <c r="AV480" s="963">
        <f>AU480/AB479</f>
        <v>-0.42618529668362248</v>
      </c>
    </row>
    <row r="481" spans="1:48" s="958" customFormat="1">
      <c r="A481" s="955" t="s">
        <v>26</v>
      </c>
      <c r="B481" s="955" t="s">
        <v>102</v>
      </c>
      <c r="C481" s="955">
        <v>2023</v>
      </c>
      <c r="D481" s="955">
        <v>2023</v>
      </c>
      <c r="E481" s="964" t="s">
        <v>142</v>
      </c>
      <c r="F481" s="955" t="s">
        <v>142</v>
      </c>
      <c r="G481" s="964" t="s">
        <v>142</v>
      </c>
      <c r="H481" s="955" t="s">
        <v>174</v>
      </c>
      <c r="I481" s="964" t="s">
        <v>416</v>
      </c>
      <c r="J481" s="965" t="s">
        <v>145</v>
      </c>
      <c r="K481" s="965"/>
      <c r="L481" s="976"/>
      <c r="M481" s="955"/>
      <c r="N481" s="967">
        <v>44958</v>
      </c>
      <c r="O481" s="964" t="s">
        <v>165</v>
      </c>
      <c r="P481" s="968">
        <v>9745149</v>
      </c>
      <c r="Q481" s="968">
        <v>9745149</v>
      </c>
      <c r="R481" s="971">
        <v>1</v>
      </c>
      <c r="S481" s="961" t="s">
        <v>271</v>
      </c>
      <c r="T481" s="976">
        <v>2418192</v>
      </c>
      <c r="U481" s="978">
        <f>T481/$Q481</f>
        <v>0.24814315307031221</v>
      </c>
      <c r="V481" s="976">
        <v>3930365</v>
      </c>
      <c r="W481" s="980">
        <f>V481/$Q481</f>
        <v>0.40331502371077138</v>
      </c>
      <c r="X481" s="976">
        <v>3396592</v>
      </c>
      <c r="Y481" s="980">
        <f>X481/$Q481</f>
        <v>0.34854182321891641</v>
      </c>
      <c r="Z481" s="1026">
        <v>2066258</v>
      </c>
      <c r="AA481" s="1027">
        <f>Z481/$Q481</f>
        <v>0.21202939021250469</v>
      </c>
      <c r="AB481" s="1026">
        <v>351934</v>
      </c>
      <c r="AC481" s="1027">
        <f>AB481/$Q481</f>
        <v>3.6113762857807513E-2</v>
      </c>
      <c r="AD481" s="1026">
        <v>0</v>
      </c>
      <c r="AE481" s="1027">
        <f>AD481/$Q481</f>
        <v>0</v>
      </c>
      <c r="AF481" s="961" t="s">
        <v>161</v>
      </c>
      <c r="AG481" s="955"/>
      <c r="AH481" s="955"/>
      <c r="AI481" s="955" t="s">
        <v>149</v>
      </c>
      <c r="AJ481" s="961"/>
      <c r="AL481" s="955"/>
      <c r="AM481" s="955"/>
      <c r="AO481" s="963">
        <v>1</v>
      </c>
      <c r="AP481" s="963">
        <f>VLOOKUP(A481,'CH1 graphs'!$G$1:$H$49,2,FALSE)</f>
        <v>1</v>
      </c>
      <c r="AQ481" s="963"/>
      <c r="AR481" s="981"/>
      <c r="AT481" s="981"/>
      <c r="AV481" s="981"/>
    </row>
    <row r="482" spans="1:48" s="1037" customFormat="1">
      <c r="A482" s="959" t="s">
        <v>26</v>
      </c>
      <c r="B482" s="959" t="s">
        <v>102</v>
      </c>
      <c r="C482" s="959" t="s">
        <v>702</v>
      </c>
      <c r="D482" s="959">
        <v>2023</v>
      </c>
      <c r="E482" s="1036" t="s">
        <v>142</v>
      </c>
      <c r="F482" s="959" t="s">
        <v>142</v>
      </c>
      <c r="G482" s="1195" t="s">
        <v>142</v>
      </c>
      <c r="H482" s="1195" t="s">
        <v>174</v>
      </c>
      <c r="I482" s="1195" t="s">
        <v>416</v>
      </c>
      <c r="J482" s="1196" t="s">
        <v>145</v>
      </c>
      <c r="K482" s="1196" t="s">
        <v>728</v>
      </c>
      <c r="L482" s="959" t="s">
        <v>737</v>
      </c>
      <c r="M482" s="1039" t="s">
        <v>738</v>
      </c>
      <c r="N482" s="1197">
        <v>44958</v>
      </c>
      <c r="O482" s="1036" t="s">
        <v>150</v>
      </c>
      <c r="P482" s="1198">
        <v>9745149</v>
      </c>
      <c r="Q482" s="1198">
        <v>9745149</v>
      </c>
      <c r="R482" s="1199">
        <v>1</v>
      </c>
      <c r="S482" s="1204" t="s">
        <v>271</v>
      </c>
      <c r="T482" s="1198">
        <v>2418192</v>
      </c>
      <c r="U482" s="1201">
        <f>T482/$Q482</f>
        <v>0.24814315307031221</v>
      </c>
      <c r="V482" s="1198">
        <v>3930365</v>
      </c>
      <c r="W482" s="1202">
        <f>V482/$Q482</f>
        <v>0.40331502371077138</v>
      </c>
      <c r="X482" s="1198">
        <v>3396592</v>
      </c>
      <c r="Y482" s="1202">
        <f>X482/$Q482</f>
        <v>0.34854182321891641</v>
      </c>
      <c r="Z482" s="1198">
        <v>2066258</v>
      </c>
      <c r="AA482" s="1202">
        <f>Z482/$Q482</f>
        <v>0.21202939021250469</v>
      </c>
      <c r="AB482" s="1198">
        <v>351934</v>
      </c>
      <c r="AC482" s="1202">
        <f>AB482/$Q482</f>
        <v>3.6113762857807513E-2</v>
      </c>
      <c r="AD482" s="1198">
        <v>0</v>
      </c>
      <c r="AE482" s="1199">
        <f>AD482/$Z482</f>
        <v>0</v>
      </c>
      <c r="AF482" s="1203" t="s">
        <v>161</v>
      </c>
      <c r="AG482" s="959"/>
      <c r="AH482" s="959"/>
      <c r="AI482" s="959"/>
      <c r="AL482" s="959"/>
      <c r="AM482" s="959"/>
      <c r="AO482" s="1045">
        <v>1</v>
      </c>
      <c r="AP482" s="1045"/>
      <c r="AQ482" s="1045"/>
      <c r="AR482" s="1045"/>
      <c r="AT482" s="1045"/>
      <c r="AV482" s="1045"/>
    </row>
    <row r="483" spans="1:48">
      <c r="A483" t="s">
        <v>417</v>
      </c>
      <c r="B483" t="s">
        <v>141</v>
      </c>
      <c r="C483">
        <v>2017</v>
      </c>
      <c r="D483">
        <v>2016</v>
      </c>
      <c r="E483" s="442" t="s">
        <v>168</v>
      </c>
      <c r="F483" s="52" t="s">
        <v>61</v>
      </c>
      <c r="G483" s="442" t="s">
        <v>61</v>
      </c>
      <c r="H483" s="52" t="s">
        <v>61</v>
      </c>
      <c r="I483" s="442" t="s">
        <v>169</v>
      </c>
      <c r="J483" s="940" t="s">
        <v>61</v>
      </c>
      <c r="K483" s="940"/>
      <c r="L483" s="52" t="s">
        <v>61</v>
      </c>
      <c r="M483" s="52" t="s">
        <v>61</v>
      </c>
      <c r="N483" s="52" t="s">
        <v>61</v>
      </c>
      <c r="O483" s="442" t="s">
        <v>150</v>
      </c>
      <c r="P483" s="451" t="s">
        <v>61</v>
      </c>
      <c r="Q483" s="52" t="s">
        <v>61</v>
      </c>
      <c r="R483" s="103" t="s">
        <v>61</v>
      </c>
      <c r="S483" s="442" t="s">
        <v>61</v>
      </c>
      <c r="T483" s="451" t="s">
        <v>61</v>
      </c>
      <c r="U483" s="941" t="s">
        <v>61</v>
      </c>
      <c r="V483" s="52" t="s">
        <v>61</v>
      </c>
      <c r="W483" s="52" t="s">
        <v>61</v>
      </c>
      <c r="X483" s="52" t="s">
        <v>61</v>
      </c>
      <c r="Y483" s="52" t="s">
        <v>61</v>
      </c>
      <c r="Z483" s="77" t="s">
        <v>61</v>
      </c>
      <c r="AA483" s="787" t="s">
        <v>61</v>
      </c>
      <c r="AB483" s="77" t="s">
        <v>61</v>
      </c>
      <c r="AC483" s="787" t="s">
        <v>61</v>
      </c>
      <c r="AD483" s="77" t="s">
        <v>61</v>
      </c>
      <c r="AE483" s="787" t="s">
        <v>61</v>
      </c>
      <c r="AF483" t="s">
        <v>61</v>
      </c>
      <c r="AG483" s="52"/>
      <c r="AH483" s="52"/>
      <c r="AI483" s="52" t="s">
        <v>61</v>
      </c>
      <c r="AJ483" s="52" t="s">
        <v>61</v>
      </c>
      <c r="AL483"/>
      <c r="AM483"/>
    </row>
    <row r="484" spans="1:48">
      <c r="A484" t="s">
        <v>417</v>
      </c>
      <c r="B484" t="s">
        <v>141</v>
      </c>
      <c r="C484">
        <v>2018</v>
      </c>
      <c r="D484">
        <v>2017</v>
      </c>
      <c r="E484" s="442" t="s">
        <v>168</v>
      </c>
      <c r="F484" s="52" t="s">
        <v>61</v>
      </c>
      <c r="G484" s="442" t="s">
        <v>61</v>
      </c>
      <c r="H484" s="52" t="s">
        <v>61</v>
      </c>
      <c r="I484" s="442" t="s">
        <v>169</v>
      </c>
      <c r="J484" s="940" t="s">
        <v>61</v>
      </c>
      <c r="K484" s="940"/>
      <c r="L484" s="52" t="s">
        <v>61</v>
      </c>
      <c r="M484" s="52" t="s">
        <v>61</v>
      </c>
      <c r="N484" s="52" t="s">
        <v>61</v>
      </c>
      <c r="O484" s="442" t="s">
        <v>150</v>
      </c>
      <c r="P484" s="451" t="s">
        <v>61</v>
      </c>
      <c r="Q484" s="52" t="s">
        <v>61</v>
      </c>
      <c r="R484" s="103" t="s">
        <v>61</v>
      </c>
      <c r="S484" s="442" t="s">
        <v>61</v>
      </c>
      <c r="T484" s="451" t="s">
        <v>61</v>
      </c>
      <c r="U484" s="941" t="s">
        <v>61</v>
      </c>
      <c r="V484" s="52" t="s">
        <v>61</v>
      </c>
      <c r="W484" s="52" t="s">
        <v>61</v>
      </c>
      <c r="X484" s="52" t="s">
        <v>61</v>
      </c>
      <c r="Y484" s="52" t="s">
        <v>61</v>
      </c>
      <c r="Z484" s="77" t="s">
        <v>61</v>
      </c>
      <c r="AA484" s="787" t="s">
        <v>61</v>
      </c>
      <c r="AB484" s="77" t="s">
        <v>61</v>
      </c>
      <c r="AC484" s="787" t="s">
        <v>61</v>
      </c>
      <c r="AD484" s="77" t="s">
        <v>61</v>
      </c>
      <c r="AE484" s="787" t="s">
        <v>61</v>
      </c>
      <c r="AF484" t="s">
        <v>61</v>
      </c>
      <c r="AG484" s="52"/>
      <c r="AH484" s="52"/>
      <c r="AI484" s="52" t="s">
        <v>61</v>
      </c>
      <c r="AJ484" s="52" t="s">
        <v>61</v>
      </c>
      <c r="AL484"/>
      <c r="AM484"/>
    </row>
    <row r="485" spans="1:48">
      <c r="A485" t="s">
        <v>417</v>
      </c>
      <c r="B485" t="s">
        <v>141</v>
      </c>
      <c r="C485">
        <v>2019</v>
      </c>
      <c r="D485">
        <v>2018</v>
      </c>
      <c r="E485" s="442" t="s">
        <v>168</v>
      </c>
      <c r="F485" s="52" t="s">
        <v>61</v>
      </c>
      <c r="G485" s="442" t="s">
        <v>61</v>
      </c>
      <c r="H485" s="52" t="s">
        <v>61</v>
      </c>
      <c r="I485" s="442" t="s">
        <v>169</v>
      </c>
      <c r="J485" s="940" t="s">
        <v>61</v>
      </c>
      <c r="K485" s="940"/>
      <c r="L485" s="52" t="s">
        <v>61</v>
      </c>
      <c r="M485" s="52" t="s">
        <v>61</v>
      </c>
      <c r="N485" s="52" t="s">
        <v>61</v>
      </c>
      <c r="O485" s="442" t="s">
        <v>150</v>
      </c>
      <c r="P485" s="451" t="s">
        <v>61</v>
      </c>
      <c r="Q485" s="52" t="s">
        <v>61</v>
      </c>
      <c r="R485" s="103" t="s">
        <v>61</v>
      </c>
      <c r="S485" s="442" t="s">
        <v>61</v>
      </c>
      <c r="T485" s="451" t="s">
        <v>61</v>
      </c>
      <c r="U485" s="941" t="s">
        <v>61</v>
      </c>
      <c r="V485" s="52" t="s">
        <v>61</v>
      </c>
      <c r="W485" s="52" t="s">
        <v>61</v>
      </c>
      <c r="X485" s="52" t="s">
        <v>61</v>
      </c>
      <c r="Y485" s="52" t="s">
        <v>61</v>
      </c>
      <c r="Z485" s="77" t="s">
        <v>61</v>
      </c>
      <c r="AA485" s="787" t="s">
        <v>61</v>
      </c>
      <c r="AB485" s="77" t="s">
        <v>61</v>
      </c>
      <c r="AC485" s="787" t="s">
        <v>61</v>
      </c>
      <c r="AD485" s="77" t="s">
        <v>61</v>
      </c>
      <c r="AE485" s="787" t="s">
        <v>61</v>
      </c>
      <c r="AF485" t="s">
        <v>61</v>
      </c>
      <c r="AG485" s="52"/>
      <c r="AH485" s="52"/>
      <c r="AI485" s="52" t="s">
        <v>61</v>
      </c>
      <c r="AJ485" s="52" t="s">
        <v>61</v>
      </c>
      <c r="AL485"/>
      <c r="AM485"/>
    </row>
    <row r="486" spans="1:48">
      <c r="A486" t="s">
        <v>417</v>
      </c>
      <c r="B486" t="s">
        <v>141</v>
      </c>
      <c r="C486">
        <v>2020</v>
      </c>
      <c r="D486">
        <v>2019</v>
      </c>
      <c r="E486" s="442" t="s">
        <v>168</v>
      </c>
      <c r="F486" s="52" t="s">
        <v>61</v>
      </c>
      <c r="G486" s="442" t="s">
        <v>61</v>
      </c>
      <c r="H486" s="52" t="s">
        <v>61</v>
      </c>
      <c r="I486" s="442" t="s">
        <v>169</v>
      </c>
      <c r="J486" s="940" t="s">
        <v>61</v>
      </c>
      <c r="K486" s="940"/>
      <c r="L486" s="52" t="s">
        <v>61</v>
      </c>
      <c r="M486" s="52" t="s">
        <v>61</v>
      </c>
      <c r="N486" s="52" t="s">
        <v>61</v>
      </c>
      <c r="O486" s="442" t="s">
        <v>150</v>
      </c>
      <c r="P486" s="451" t="s">
        <v>61</v>
      </c>
      <c r="Q486" s="52" t="s">
        <v>61</v>
      </c>
      <c r="R486" s="103" t="s">
        <v>61</v>
      </c>
      <c r="S486" s="442" t="s">
        <v>61</v>
      </c>
      <c r="T486" s="451" t="s">
        <v>61</v>
      </c>
      <c r="U486" s="941" t="s">
        <v>61</v>
      </c>
      <c r="V486" s="52" t="s">
        <v>61</v>
      </c>
      <c r="W486" s="52" t="s">
        <v>61</v>
      </c>
      <c r="X486" s="52" t="s">
        <v>61</v>
      </c>
      <c r="Y486" s="52" t="s">
        <v>61</v>
      </c>
      <c r="Z486" s="77" t="s">
        <v>61</v>
      </c>
      <c r="AA486" s="787" t="s">
        <v>61</v>
      </c>
      <c r="AB486" s="77" t="s">
        <v>61</v>
      </c>
      <c r="AC486" s="787" t="s">
        <v>61</v>
      </c>
      <c r="AD486" s="77" t="s">
        <v>61</v>
      </c>
      <c r="AE486" s="787" t="s">
        <v>61</v>
      </c>
      <c r="AF486" t="s">
        <v>61</v>
      </c>
      <c r="AG486" s="52"/>
      <c r="AH486" s="52"/>
      <c r="AI486" s="52" t="s">
        <v>61</v>
      </c>
      <c r="AJ486" s="52" t="s">
        <v>61</v>
      </c>
      <c r="AL486"/>
      <c r="AM486"/>
    </row>
    <row r="487" spans="1:48">
      <c r="A487" t="s">
        <v>417</v>
      </c>
      <c r="B487" t="s">
        <v>141</v>
      </c>
      <c r="C487">
        <v>2021</v>
      </c>
      <c r="D487">
        <v>2020</v>
      </c>
      <c r="E487" s="442" t="s">
        <v>168</v>
      </c>
      <c r="F487" s="52" t="s">
        <v>61</v>
      </c>
      <c r="G487" s="442" t="s">
        <v>61</v>
      </c>
      <c r="H487" s="52" t="s">
        <v>61</v>
      </c>
      <c r="I487" s="442" t="s">
        <v>169</v>
      </c>
      <c r="J487" s="940" t="s">
        <v>61</v>
      </c>
      <c r="K487" s="940"/>
      <c r="L487" s="52" t="s">
        <v>61</v>
      </c>
      <c r="M487" s="52" t="s">
        <v>61</v>
      </c>
      <c r="N487" s="52" t="s">
        <v>61</v>
      </c>
      <c r="O487" s="442" t="s">
        <v>150</v>
      </c>
      <c r="P487" s="451" t="s">
        <v>61</v>
      </c>
      <c r="Q487" s="52" t="s">
        <v>61</v>
      </c>
      <c r="R487" s="103" t="s">
        <v>61</v>
      </c>
      <c r="S487" s="442" t="s">
        <v>61</v>
      </c>
      <c r="T487" s="451" t="s">
        <v>61</v>
      </c>
      <c r="U487" s="941" t="s">
        <v>61</v>
      </c>
      <c r="V487" s="52" t="s">
        <v>61</v>
      </c>
      <c r="W487" s="52" t="s">
        <v>61</v>
      </c>
      <c r="X487" s="52" t="s">
        <v>61</v>
      </c>
      <c r="Y487" s="52" t="s">
        <v>61</v>
      </c>
      <c r="Z487" s="77" t="s">
        <v>61</v>
      </c>
      <c r="AA487" s="787" t="s">
        <v>61</v>
      </c>
      <c r="AB487" s="77" t="s">
        <v>61</v>
      </c>
      <c r="AC487" s="787" t="s">
        <v>61</v>
      </c>
      <c r="AD487" s="77" t="s">
        <v>61</v>
      </c>
      <c r="AE487" s="787" t="s">
        <v>61</v>
      </c>
      <c r="AF487" t="s">
        <v>61</v>
      </c>
      <c r="AG487" s="52"/>
      <c r="AH487" s="52"/>
      <c r="AI487" s="52" t="s">
        <v>61</v>
      </c>
      <c r="AJ487" s="52" t="s">
        <v>61</v>
      </c>
      <c r="AL487"/>
      <c r="AM487"/>
    </row>
    <row r="488" spans="1:48">
      <c r="A488" t="s">
        <v>417</v>
      </c>
      <c r="B488" t="s">
        <v>141</v>
      </c>
      <c r="C488">
        <v>2022</v>
      </c>
      <c r="D488">
        <v>2021</v>
      </c>
      <c r="E488" s="442" t="s">
        <v>168</v>
      </c>
      <c r="F488" s="52" t="s">
        <v>61</v>
      </c>
      <c r="G488" s="442" t="s">
        <v>61</v>
      </c>
      <c r="H488" s="52" t="s">
        <v>61</v>
      </c>
      <c r="I488" s="442" t="s">
        <v>169</v>
      </c>
      <c r="J488" s="940" t="s">
        <v>61</v>
      </c>
      <c r="K488" s="940"/>
      <c r="L488" s="52" t="s">
        <v>61</v>
      </c>
      <c r="M488" s="52" t="s">
        <v>61</v>
      </c>
      <c r="N488" s="52" t="s">
        <v>61</v>
      </c>
      <c r="O488" s="442" t="s">
        <v>150</v>
      </c>
      <c r="P488" s="451" t="s">
        <v>61</v>
      </c>
      <c r="Q488" s="52" t="s">
        <v>61</v>
      </c>
      <c r="R488" s="103" t="s">
        <v>61</v>
      </c>
      <c r="S488" s="442" t="s">
        <v>61</v>
      </c>
      <c r="T488" s="451" t="s">
        <v>61</v>
      </c>
      <c r="U488" s="941" t="s">
        <v>61</v>
      </c>
      <c r="V488" s="52" t="s">
        <v>61</v>
      </c>
      <c r="W488" s="52" t="s">
        <v>61</v>
      </c>
      <c r="X488" s="52" t="s">
        <v>61</v>
      </c>
      <c r="Y488" s="52" t="s">
        <v>61</v>
      </c>
      <c r="Z488" s="77" t="s">
        <v>61</v>
      </c>
      <c r="AA488" s="787" t="s">
        <v>61</v>
      </c>
      <c r="AB488" s="77" t="s">
        <v>61</v>
      </c>
      <c r="AC488" s="787" t="s">
        <v>61</v>
      </c>
      <c r="AD488" s="77" t="s">
        <v>61</v>
      </c>
      <c r="AE488" s="787" t="s">
        <v>61</v>
      </c>
      <c r="AF488" t="s">
        <v>61</v>
      </c>
      <c r="AG488" s="52"/>
      <c r="AH488" s="52"/>
      <c r="AI488" s="52" t="s">
        <v>61</v>
      </c>
      <c r="AJ488" s="52" t="s">
        <v>61</v>
      </c>
      <c r="AL488"/>
      <c r="AM488"/>
    </row>
    <row r="489" spans="1:48" s="958" customFormat="1">
      <c r="A489" s="958" t="s">
        <v>417</v>
      </c>
      <c r="B489" s="958" t="s">
        <v>141</v>
      </c>
      <c r="C489" s="958">
        <v>2023</v>
      </c>
      <c r="D489" s="958">
        <v>2022</v>
      </c>
      <c r="E489" s="991" t="s">
        <v>168</v>
      </c>
      <c r="F489" s="957" t="s">
        <v>61</v>
      </c>
      <c r="G489" s="991" t="s">
        <v>61</v>
      </c>
      <c r="H489" s="957" t="s">
        <v>61</v>
      </c>
      <c r="I489" s="991" t="s">
        <v>169</v>
      </c>
      <c r="J489" s="998" t="s">
        <v>61</v>
      </c>
      <c r="K489" s="998"/>
      <c r="L489" s="957" t="s">
        <v>61</v>
      </c>
      <c r="M489" s="957" t="s">
        <v>61</v>
      </c>
      <c r="N489" s="957" t="s">
        <v>61</v>
      </c>
      <c r="O489" s="991" t="s">
        <v>150</v>
      </c>
      <c r="P489" s="999" t="s">
        <v>61</v>
      </c>
      <c r="Q489" s="957" t="s">
        <v>61</v>
      </c>
      <c r="R489" s="1000" t="s">
        <v>61</v>
      </c>
      <c r="S489" s="991" t="s">
        <v>61</v>
      </c>
      <c r="T489" s="999" t="s">
        <v>61</v>
      </c>
      <c r="U489" s="1001" t="s">
        <v>61</v>
      </c>
      <c r="V489" s="957" t="s">
        <v>61</v>
      </c>
      <c r="W489" s="957" t="s">
        <v>61</v>
      </c>
      <c r="X489" s="957" t="s">
        <v>61</v>
      </c>
      <c r="Y489" s="957" t="s">
        <v>61</v>
      </c>
      <c r="Z489" s="1020" t="s">
        <v>61</v>
      </c>
      <c r="AA489" s="1021" t="s">
        <v>61</v>
      </c>
      <c r="AB489" s="1020" t="s">
        <v>61</v>
      </c>
      <c r="AC489" s="1021" t="s">
        <v>61</v>
      </c>
      <c r="AD489" s="1020" t="s">
        <v>61</v>
      </c>
      <c r="AE489" s="1021" t="s">
        <v>61</v>
      </c>
      <c r="AF489" s="958" t="s">
        <v>61</v>
      </c>
      <c r="AG489" s="957"/>
      <c r="AH489" s="957"/>
      <c r="AI489" s="957" t="s">
        <v>61</v>
      </c>
      <c r="AJ489" s="957" t="s">
        <v>61</v>
      </c>
      <c r="AL489" s="957"/>
      <c r="AM489" s="957"/>
      <c r="AO489" s="981"/>
      <c r="AP489" s="981"/>
      <c r="AQ489" s="981"/>
      <c r="AR489" s="981"/>
      <c r="AT489" s="981"/>
      <c r="AV489" s="981"/>
    </row>
    <row r="490" spans="1:48">
      <c r="A490" s="52" t="s">
        <v>418</v>
      </c>
      <c r="B490" s="52" t="s">
        <v>141</v>
      </c>
      <c r="C490" s="902">
        <v>2017</v>
      </c>
      <c r="D490" s="52">
        <v>2016</v>
      </c>
      <c r="E490" s="442" t="s">
        <v>168</v>
      </c>
      <c r="F490" s="52" t="s">
        <v>61</v>
      </c>
      <c r="G490" s="442" t="s">
        <v>61</v>
      </c>
      <c r="H490" s="52" t="s">
        <v>61</v>
      </c>
      <c r="I490" s="442" t="s">
        <v>169</v>
      </c>
      <c r="J490" s="940" t="s">
        <v>61</v>
      </c>
      <c r="K490" s="940"/>
      <c r="L490" s="52" t="s">
        <v>61</v>
      </c>
      <c r="M490" s="52" t="s">
        <v>61</v>
      </c>
      <c r="N490" s="52" t="s">
        <v>61</v>
      </c>
      <c r="O490" s="442" t="s">
        <v>150</v>
      </c>
      <c r="P490" s="451" t="s">
        <v>61</v>
      </c>
      <c r="Q490" s="52" t="s">
        <v>61</v>
      </c>
      <c r="R490" s="103" t="s">
        <v>61</v>
      </c>
      <c r="S490" s="442" t="s">
        <v>61</v>
      </c>
      <c r="T490" s="451" t="s">
        <v>61</v>
      </c>
      <c r="U490" s="941" t="s">
        <v>61</v>
      </c>
      <c r="V490" s="52" t="s">
        <v>61</v>
      </c>
      <c r="W490" s="52" t="s">
        <v>61</v>
      </c>
      <c r="X490" s="52" t="s">
        <v>61</v>
      </c>
      <c r="Y490" s="52" t="s">
        <v>61</v>
      </c>
      <c r="Z490" s="77" t="s">
        <v>61</v>
      </c>
      <c r="AA490" s="787" t="s">
        <v>61</v>
      </c>
      <c r="AB490" s="77" t="s">
        <v>61</v>
      </c>
      <c r="AC490" s="787" t="s">
        <v>61</v>
      </c>
      <c r="AD490" s="77" t="s">
        <v>61</v>
      </c>
      <c r="AE490" s="787" t="s">
        <v>61</v>
      </c>
      <c r="AF490" t="s">
        <v>61</v>
      </c>
      <c r="AG490" s="52"/>
      <c r="AH490" s="52"/>
      <c r="AI490" s="52" t="s">
        <v>61</v>
      </c>
      <c r="AJ490" s="52" t="s">
        <v>61</v>
      </c>
      <c r="AL490" s="52"/>
      <c r="AM490" s="52"/>
    </row>
    <row r="491" spans="1:48">
      <c r="A491" s="52" t="s">
        <v>418</v>
      </c>
      <c r="B491" s="52" t="s">
        <v>141</v>
      </c>
      <c r="C491" s="52">
        <v>2018</v>
      </c>
      <c r="D491" s="52">
        <v>2017</v>
      </c>
      <c r="E491" s="442" t="s">
        <v>168</v>
      </c>
      <c r="F491" s="52" t="s">
        <v>61</v>
      </c>
      <c r="G491" s="442" t="s">
        <v>61</v>
      </c>
      <c r="H491" s="52" t="s">
        <v>61</v>
      </c>
      <c r="I491" s="442" t="s">
        <v>169</v>
      </c>
      <c r="J491" s="940" t="s">
        <v>61</v>
      </c>
      <c r="K491" s="940"/>
      <c r="L491" s="52" t="s">
        <v>61</v>
      </c>
      <c r="M491" s="52" t="s">
        <v>61</v>
      </c>
      <c r="N491" s="52" t="s">
        <v>61</v>
      </c>
      <c r="O491" s="442" t="s">
        <v>150</v>
      </c>
      <c r="P491" s="451" t="s">
        <v>61</v>
      </c>
      <c r="Q491" s="52" t="s">
        <v>61</v>
      </c>
      <c r="R491" s="103" t="s">
        <v>61</v>
      </c>
      <c r="S491" s="442" t="s">
        <v>61</v>
      </c>
      <c r="T491" s="451" t="s">
        <v>61</v>
      </c>
      <c r="U491" s="941" t="s">
        <v>61</v>
      </c>
      <c r="V491" s="52" t="s">
        <v>61</v>
      </c>
      <c r="W491" s="52" t="s">
        <v>61</v>
      </c>
      <c r="X491" s="52" t="s">
        <v>61</v>
      </c>
      <c r="Y491" s="52" t="s">
        <v>61</v>
      </c>
      <c r="Z491" s="77" t="s">
        <v>61</v>
      </c>
      <c r="AA491" s="787" t="s">
        <v>61</v>
      </c>
      <c r="AB491" s="77" t="s">
        <v>61</v>
      </c>
      <c r="AC491" s="787" t="s">
        <v>61</v>
      </c>
      <c r="AD491" s="77" t="s">
        <v>61</v>
      </c>
      <c r="AE491" s="787" t="s">
        <v>61</v>
      </c>
      <c r="AF491" t="s">
        <v>61</v>
      </c>
      <c r="AG491" s="52"/>
      <c r="AH491" s="52"/>
      <c r="AI491" s="52" t="s">
        <v>61</v>
      </c>
      <c r="AJ491" s="52" t="s">
        <v>61</v>
      </c>
      <c r="AL491" s="52"/>
      <c r="AM491" s="52"/>
    </row>
    <row r="492" spans="1:48">
      <c r="A492" s="52" t="s">
        <v>418</v>
      </c>
      <c r="B492" s="52" t="s">
        <v>141</v>
      </c>
      <c r="C492" s="52">
        <v>2019</v>
      </c>
      <c r="D492" s="52">
        <v>2018</v>
      </c>
      <c r="E492" s="442" t="s">
        <v>168</v>
      </c>
      <c r="F492" s="52" t="s">
        <v>61</v>
      </c>
      <c r="G492" s="442" t="s">
        <v>61</v>
      </c>
      <c r="H492" s="52" t="s">
        <v>61</v>
      </c>
      <c r="I492" s="442" t="s">
        <v>169</v>
      </c>
      <c r="J492" s="940" t="s">
        <v>61</v>
      </c>
      <c r="K492" s="940"/>
      <c r="L492" s="52" t="s">
        <v>61</v>
      </c>
      <c r="M492" s="52" t="s">
        <v>61</v>
      </c>
      <c r="N492" s="52" t="s">
        <v>61</v>
      </c>
      <c r="O492" s="442" t="s">
        <v>150</v>
      </c>
      <c r="P492" s="451" t="s">
        <v>61</v>
      </c>
      <c r="Q492" s="52" t="s">
        <v>61</v>
      </c>
      <c r="R492" s="103" t="s">
        <v>61</v>
      </c>
      <c r="S492" s="442" t="s">
        <v>61</v>
      </c>
      <c r="T492" s="451" t="s">
        <v>61</v>
      </c>
      <c r="U492" s="941" t="s">
        <v>61</v>
      </c>
      <c r="V492" s="52" t="s">
        <v>61</v>
      </c>
      <c r="W492" s="52" t="s">
        <v>61</v>
      </c>
      <c r="X492" s="52" t="s">
        <v>61</v>
      </c>
      <c r="Y492" s="52" t="s">
        <v>61</v>
      </c>
      <c r="Z492" s="77" t="s">
        <v>61</v>
      </c>
      <c r="AA492" s="787" t="s">
        <v>61</v>
      </c>
      <c r="AB492" s="77" t="s">
        <v>61</v>
      </c>
      <c r="AC492" s="787" t="s">
        <v>61</v>
      </c>
      <c r="AD492" s="77" t="s">
        <v>61</v>
      </c>
      <c r="AE492" s="787" t="s">
        <v>61</v>
      </c>
      <c r="AF492" t="s">
        <v>61</v>
      </c>
      <c r="AG492" s="52"/>
      <c r="AH492" s="52"/>
      <c r="AI492" s="52" t="s">
        <v>61</v>
      </c>
      <c r="AJ492" s="52" t="s">
        <v>61</v>
      </c>
      <c r="AL492" s="52"/>
      <c r="AM492" s="52"/>
    </row>
    <row r="493" spans="1:48">
      <c r="A493" s="52" t="s">
        <v>418</v>
      </c>
      <c r="B493" s="52" t="s">
        <v>141</v>
      </c>
      <c r="C493" s="52">
        <v>2020</v>
      </c>
      <c r="D493" s="52">
        <v>2019</v>
      </c>
      <c r="E493" s="442" t="s">
        <v>168</v>
      </c>
      <c r="F493" s="52" t="s">
        <v>61</v>
      </c>
      <c r="G493" s="442" t="s">
        <v>61</v>
      </c>
      <c r="H493" s="52" t="s">
        <v>61</v>
      </c>
      <c r="I493" s="442" t="s">
        <v>169</v>
      </c>
      <c r="J493" s="940" t="s">
        <v>61</v>
      </c>
      <c r="K493" s="940"/>
      <c r="L493" s="52" t="s">
        <v>61</v>
      </c>
      <c r="M493" s="52" t="s">
        <v>61</v>
      </c>
      <c r="N493" s="52" t="s">
        <v>61</v>
      </c>
      <c r="O493" s="442" t="s">
        <v>150</v>
      </c>
      <c r="P493" s="451" t="s">
        <v>61</v>
      </c>
      <c r="Q493" s="52" t="s">
        <v>61</v>
      </c>
      <c r="R493" s="103" t="s">
        <v>61</v>
      </c>
      <c r="S493" s="442" t="s">
        <v>61</v>
      </c>
      <c r="T493" s="451" t="s">
        <v>61</v>
      </c>
      <c r="U493" s="941" t="s">
        <v>61</v>
      </c>
      <c r="V493" s="52" t="s">
        <v>61</v>
      </c>
      <c r="W493" s="52" t="s">
        <v>61</v>
      </c>
      <c r="X493" s="52" t="s">
        <v>61</v>
      </c>
      <c r="Y493" s="52" t="s">
        <v>61</v>
      </c>
      <c r="Z493" s="77" t="s">
        <v>61</v>
      </c>
      <c r="AA493" s="787" t="s">
        <v>61</v>
      </c>
      <c r="AB493" s="77" t="s">
        <v>61</v>
      </c>
      <c r="AC493" s="787" t="s">
        <v>61</v>
      </c>
      <c r="AD493" s="77" t="s">
        <v>61</v>
      </c>
      <c r="AE493" s="787" t="s">
        <v>61</v>
      </c>
      <c r="AF493" t="s">
        <v>61</v>
      </c>
      <c r="AG493" s="52"/>
      <c r="AH493" s="52"/>
      <c r="AI493" s="52" t="s">
        <v>61</v>
      </c>
      <c r="AJ493" s="52" t="s">
        <v>61</v>
      </c>
      <c r="AL493" s="52"/>
      <c r="AM493" s="52"/>
    </row>
    <row r="494" spans="1:48">
      <c r="A494" t="s">
        <v>418</v>
      </c>
      <c r="B494" t="s">
        <v>141</v>
      </c>
      <c r="C494">
        <v>2021</v>
      </c>
      <c r="D494">
        <v>2020</v>
      </c>
      <c r="E494" s="442" t="s">
        <v>168</v>
      </c>
      <c r="F494" s="52" t="s">
        <v>61</v>
      </c>
      <c r="G494" s="442" t="s">
        <v>61</v>
      </c>
      <c r="H494" s="52" t="s">
        <v>61</v>
      </c>
      <c r="I494" s="442" t="s">
        <v>169</v>
      </c>
      <c r="J494" s="940" t="s">
        <v>61</v>
      </c>
      <c r="K494" s="940"/>
      <c r="L494" s="52" t="s">
        <v>61</v>
      </c>
      <c r="M494" s="52" t="s">
        <v>61</v>
      </c>
      <c r="N494" s="52" t="s">
        <v>61</v>
      </c>
      <c r="O494" s="442" t="s">
        <v>150</v>
      </c>
      <c r="P494" s="451" t="s">
        <v>61</v>
      </c>
      <c r="Q494" s="52" t="s">
        <v>61</v>
      </c>
      <c r="R494" s="103" t="s">
        <v>61</v>
      </c>
      <c r="S494" s="442" t="s">
        <v>61</v>
      </c>
      <c r="T494" s="451" t="s">
        <v>61</v>
      </c>
      <c r="U494" s="941" t="s">
        <v>61</v>
      </c>
      <c r="V494" s="52" t="s">
        <v>61</v>
      </c>
      <c r="W494" s="52" t="s">
        <v>61</v>
      </c>
      <c r="X494" s="52" t="s">
        <v>61</v>
      </c>
      <c r="Y494" s="52" t="s">
        <v>61</v>
      </c>
      <c r="Z494" s="77" t="s">
        <v>61</v>
      </c>
      <c r="AA494" s="787" t="s">
        <v>61</v>
      </c>
      <c r="AB494" s="77" t="s">
        <v>61</v>
      </c>
      <c r="AC494" s="787" t="s">
        <v>61</v>
      </c>
      <c r="AD494" s="77" t="s">
        <v>61</v>
      </c>
      <c r="AE494" s="787" t="s">
        <v>61</v>
      </c>
      <c r="AF494" t="s">
        <v>61</v>
      </c>
      <c r="AG494" s="52"/>
      <c r="AH494" s="52"/>
      <c r="AI494" s="52" t="s">
        <v>61</v>
      </c>
      <c r="AJ494" s="52" t="s">
        <v>61</v>
      </c>
      <c r="AL494"/>
      <c r="AM494"/>
    </row>
    <row r="495" spans="1:48">
      <c r="A495" s="52" t="s">
        <v>418</v>
      </c>
      <c r="B495" s="52" t="s">
        <v>141</v>
      </c>
      <c r="C495" s="52">
        <v>2022</v>
      </c>
      <c r="D495" s="52">
        <v>2021</v>
      </c>
      <c r="E495" s="442" t="s">
        <v>168</v>
      </c>
      <c r="F495" s="52" t="s">
        <v>61</v>
      </c>
      <c r="G495" s="442" t="s">
        <v>61</v>
      </c>
      <c r="H495" s="52" t="s">
        <v>61</v>
      </c>
      <c r="I495" s="442" t="s">
        <v>169</v>
      </c>
      <c r="J495" s="940" t="s">
        <v>61</v>
      </c>
      <c r="K495" s="940"/>
      <c r="L495" s="52" t="s">
        <v>61</v>
      </c>
      <c r="M495" s="52" t="s">
        <v>61</v>
      </c>
      <c r="N495" s="52" t="s">
        <v>61</v>
      </c>
      <c r="O495" s="442" t="s">
        <v>150</v>
      </c>
      <c r="P495" s="451" t="s">
        <v>61</v>
      </c>
      <c r="Q495" s="52" t="s">
        <v>61</v>
      </c>
      <c r="R495" s="103" t="s">
        <v>61</v>
      </c>
      <c r="S495" s="442" t="s">
        <v>61</v>
      </c>
      <c r="T495" s="451" t="s">
        <v>61</v>
      </c>
      <c r="U495" s="941" t="s">
        <v>61</v>
      </c>
      <c r="V495" s="52" t="s">
        <v>61</v>
      </c>
      <c r="W495" s="52" t="s">
        <v>61</v>
      </c>
      <c r="X495" s="52" t="s">
        <v>61</v>
      </c>
      <c r="Y495" s="52" t="s">
        <v>61</v>
      </c>
      <c r="Z495" s="77" t="s">
        <v>61</v>
      </c>
      <c r="AA495" s="787" t="s">
        <v>61</v>
      </c>
      <c r="AB495" s="77" t="s">
        <v>61</v>
      </c>
      <c r="AC495" s="787" t="s">
        <v>61</v>
      </c>
      <c r="AD495" s="77" t="s">
        <v>61</v>
      </c>
      <c r="AE495" s="787" t="s">
        <v>61</v>
      </c>
      <c r="AF495" t="s">
        <v>61</v>
      </c>
      <c r="AG495" s="52"/>
      <c r="AH495" s="52"/>
      <c r="AI495" s="52" t="s">
        <v>61</v>
      </c>
      <c r="AJ495" s="52" t="s">
        <v>61</v>
      </c>
      <c r="AL495" s="52"/>
      <c r="AM495" s="52"/>
    </row>
    <row r="496" spans="1:48" s="958" customFormat="1">
      <c r="A496" s="958" t="s">
        <v>418</v>
      </c>
      <c r="B496" s="958" t="s">
        <v>141</v>
      </c>
      <c r="C496" s="958">
        <v>2023</v>
      </c>
      <c r="D496" s="958">
        <v>2022</v>
      </c>
      <c r="E496" s="991" t="s">
        <v>168</v>
      </c>
      <c r="F496" s="957" t="s">
        <v>61</v>
      </c>
      <c r="G496" s="991" t="s">
        <v>61</v>
      </c>
      <c r="H496" s="957" t="s">
        <v>61</v>
      </c>
      <c r="I496" s="991" t="s">
        <v>169</v>
      </c>
      <c r="J496" s="998" t="s">
        <v>61</v>
      </c>
      <c r="K496" s="998"/>
      <c r="L496" s="957" t="s">
        <v>61</v>
      </c>
      <c r="M496" s="957" t="s">
        <v>61</v>
      </c>
      <c r="N496" s="957" t="s">
        <v>61</v>
      </c>
      <c r="O496" s="991" t="s">
        <v>150</v>
      </c>
      <c r="P496" s="999" t="s">
        <v>61</v>
      </c>
      <c r="Q496" s="957" t="s">
        <v>61</v>
      </c>
      <c r="R496" s="1000" t="s">
        <v>61</v>
      </c>
      <c r="S496" s="991" t="s">
        <v>61</v>
      </c>
      <c r="T496" s="999" t="s">
        <v>61</v>
      </c>
      <c r="U496" s="1001" t="s">
        <v>61</v>
      </c>
      <c r="V496" s="957" t="s">
        <v>61</v>
      </c>
      <c r="W496" s="957" t="s">
        <v>61</v>
      </c>
      <c r="X496" s="957" t="s">
        <v>61</v>
      </c>
      <c r="Y496" s="957" t="s">
        <v>61</v>
      </c>
      <c r="Z496" s="1020" t="s">
        <v>61</v>
      </c>
      <c r="AA496" s="1021" t="s">
        <v>61</v>
      </c>
      <c r="AB496" s="1020" t="s">
        <v>61</v>
      </c>
      <c r="AC496" s="1021" t="s">
        <v>61</v>
      </c>
      <c r="AD496" s="1020" t="s">
        <v>61</v>
      </c>
      <c r="AE496" s="1021" t="s">
        <v>61</v>
      </c>
      <c r="AF496" s="958" t="s">
        <v>61</v>
      </c>
      <c r="AG496" s="957"/>
      <c r="AH496" s="957"/>
      <c r="AI496" s="957" t="s">
        <v>61</v>
      </c>
      <c r="AJ496" s="957" t="s">
        <v>61</v>
      </c>
      <c r="AL496" s="957"/>
      <c r="AM496" s="957"/>
      <c r="AO496" s="981"/>
      <c r="AP496" s="981"/>
      <c r="AQ496" s="981"/>
      <c r="AR496" s="981"/>
      <c r="AT496" s="981"/>
      <c r="AV496" s="981"/>
    </row>
    <row r="497" spans="1:48">
      <c r="A497" s="52" t="s">
        <v>419</v>
      </c>
      <c r="B497" s="52" t="s">
        <v>167</v>
      </c>
      <c r="C497" s="902">
        <v>2017</v>
      </c>
      <c r="D497" s="52">
        <v>2016</v>
      </c>
      <c r="E497" s="442" t="s">
        <v>168</v>
      </c>
      <c r="F497" s="52" t="s">
        <v>61</v>
      </c>
      <c r="G497" s="442" t="s">
        <v>61</v>
      </c>
      <c r="H497" s="52" t="s">
        <v>61</v>
      </c>
      <c r="I497" s="442" t="s">
        <v>169</v>
      </c>
      <c r="J497" s="940" t="s">
        <v>61</v>
      </c>
      <c r="K497" s="940"/>
      <c r="L497" s="52" t="s">
        <v>61</v>
      </c>
      <c r="M497" s="52" t="s">
        <v>61</v>
      </c>
      <c r="N497" s="52" t="s">
        <v>61</v>
      </c>
      <c r="O497" s="442" t="s">
        <v>150</v>
      </c>
      <c r="P497" s="451" t="s">
        <v>61</v>
      </c>
      <c r="Q497" s="52" t="s">
        <v>61</v>
      </c>
      <c r="R497" s="103" t="s">
        <v>61</v>
      </c>
      <c r="S497" s="442" t="s">
        <v>61</v>
      </c>
      <c r="T497" s="451" t="s">
        <v>61</v>
      </c>
      <c r="U497" s="941" t="s">
        <v>61</v>
      </c>
      <c r="V497" s="52" t="s">
        <v>61</v>
      </c>
      <c r="W497" s="52" t="s">
        <v>61</v>
      </c>
      <c r="X497" s="52" t="s">
        <v>61</v>
      </c>
      <c r="Y497" s="52" t="s">
        <v>61</v>
      </c>
      <c r="Z497" s="77" t="s">
        <v>61</v>
      </c>
      <c r="AA497" s="787" t="s">
        <v>61</v>
      </c>
      <c r="AB497" s="77" t="s">
        <v>61</v>
      </c>
      <c r="AC497" s="787" t="s">
        <v>61</v>
      </c>
      <c r="AD497" s="77" t="s">
        <v>61</v>
      </c>
      <c r="AE497" s="787" t="s">
        <v>61</v>
      </c>
      <c r="AF497" t="s">
        <v>61</v>
      </c>
      <c r="AG497" s="52"/>
      <c r="AH497" s="52"/>
      <c r="AI497" s="52" t="s">
        <v>61</v>
      </c>
      <c r="AJ497" s="52" t="s">
        <v>61</v>
      </c>
      <c r="AL497" s="52"/>
      <c r="AM497" s="52"/>
    </row>
    <row r="498" spans="1:48">
      <c r="A498" s="52" t="s">
        <v>419</v>
      </c>
      <c r="B498" s="52" t="s">
        <v>167</v>
      </c>
      <c r="C498" s="52">
        <v>2018</v>
      </c>
      <c r="D498" s="52">
        <v>2017</v>
      </c>
      <c r="E498" s="442" t="s">
        <v>168</v>
      </c>
      <c r="F498" s="52" t="s">
        <v>61</v>
      </c>
      <c r="G498" s="442" t="s">
        <v>61</v>
      </c>
      <c r="H498" s="52" t="s">
        <v>61</v>
      </c>
      <c r="I498" s="442" t="s">
        <v>169</v>
      </c>
      <c r="J498" s="940" t="s">
        <v>61</v>
      </c>
      <c r="K498" s="940"/>
      <c r="L498" s="52" t="s">
        <v>61</v>
      </c>
      <c r="M498" s="52" t="s">
        <v>61</v>
      </c>
      <c r="N498" s="52" t="s">
        <v>61</v>
      </c>
      <c r="O498" s="442" t="s">
        <v>150</v>
      </c>
      <c r="P498" s="451" t="s">
        <v>61</v>
      </c>
      <c r="Q498" s="52" t="s">
        <v>61</v>
      </c>
      <c r="R498" s="103" t="s">
        <v>61</v>
      </c>
      <c r="S498" s="442" t="s">
        <v>61</v>
      </c>
      <c r="T498" s="451" t="s">
        <v>61</v>
      </c>
      <c r="U498" s="941" t="s">
        <v>61</v>
      </c>
      <c r="V498" s="52" t="s">
        <v>61</v>
      </c>
      <c r="W498" s="52" t="s">
        <v>61</v>
      </c>
      <c r="X498" s="52" t="s">
        <v>61</v>
      </c>
      <c r="Y498" s="52" t="s">
        <v>61</v>
      </c>
      <c r="Z498" s="77" t="s">
        <v>61</v>
      </c>
      <c r="AA498" s="787" t="s">
        <v>61</v>
      </c>
      <c r="AB498" s="77" t="s">
        <v>61</v>
      </c>
      <c r="AC498" s="787" t="s">
        <v>61</v>
      </c>
      <c r="AD498" s="77" t="s">
        <v>61</v>
      </c>
      <c r="AE498" s="787" t="s">
        <v>61</v>
      </c>
      <c r="AF498" t="s">
        <v>61</v>
      </c>
      <c r="AG498" s="52"/>
      <c r="AH498" s="52"/>
      <c r="AI498" s="52" t="s">
        <v>61</v>
      </c>
      <c r="AJ498" s="52" t="s">
        <v>61</v>
      </c>
      <c r="AL498" s="52"/>
      <c r="AM498" s="52"/>
    </row>
    <row r="499" spans="1:48">
      <c r="A499" s="52" t="s">
        <v>419</v>
      </c>
      <c r="B499" s="52" t="s">
        <v>167</v>
      </c>
      <c r="C499" s="52">
        <v>2019</v>
      </c>
      <c r="D499" s="52">
        <v>2018</v>
      </c>
      <c r="E499" s="442" t="s">
        <v>168</v>
      </c>
      <c r="F499" s="52" t="s">
        <v>61</v>
      </c>
      <c r="G499" s="442" t="s">
        <v>61</v>
      </c>
      <c r="H499" s="52" t="s">
        <v>61</v>
      </c>
      <c r="I499" s="442" t="s">
        <v>169</v>
      </c>
      <c r="J499" s="940" t="s">
        <v>61</v>
      </c>
      <c r="K499" s="940"/>
      <c r="L499" s="52" t="s">
        <v>61</v>
      </c>
      <c r="M499" s="52" t="s">
        <v>61</v>
      </c>
      <c r="N499" s="52" t="s">
        <v>61</v>
      </c>
      <c r="O499" s="442" t="s">
        <v>150</v>
      </c>
      <c r="P499" s="451" t="s">
        <v>61</v>
      </c>
      <c r="Q499" s="52" t="s">
        <v>61</v>
      </c>
      <c r="R499" s="103" t="s">
        <v>61</v>
      </c>
      <c r="S499" s="442" t="s">
        <v>61</v>
      </c>
      <c r="T499" s="451" t="s">
        <v>61</v>
      </c>
      <c r="U499" s="941" t="s">
        <v>61</v>
      </c>
      <c r="V499" s="52" t="s">
        <v>61</v>
      </c>
      <c r="W499" s="52" t="s">
        <v>61</v>
      </c>
      <c r="X499" s="52" t="s">
        <v>61</v>
      </c>
      <c r="Y499" s="52" t="s">
        <v>61</v>
      </c>
      <c r="Z499" s="77" t="s">
        <v>61</v>
      </c>
      <c r="AA499" s="787" t="s">
        <v>61</v>
      </c>
      <c r="AB499" s="77" t="s">
        <v>61</v>
      </c>
      <c r="AC499" s="787" t="s">
        <v>61</v>
      </c>
      <c r="AD499" s="77" t="s">
        <v>61</v>
      </c>
      <c r="AE499" s="787" t="s">
        <v>61</v>
      </c>
      <c r="AF499" t="s">
        <v>61</v>
      </c>
      <c r="AG499" s="52"/>
      <c r="AH499" s="52"/>
      <c r="AI499" s="52" t="s">
        <v>61</v>
      </c>
      <c r="AJ499" s="52" t="s">
        <v>61</v>
      </c>
      <c r="AL499" s="52"/>
      <c r="AM499" s="52"/>
    </row>
    <row r="500" spans="1:48">
      <c r="A500" s="52" t="s">
        <v>419</v>
      </c>
      <c r="B500" s="52" t="s">
        <v>167</v>
      </c>
      <c r="C500" s="52">
        <v>2020</v>
      </c>
      <c r="D500" s="52">
        <v>2019</v>
      </c>
      <c r="E500" s="442" t="s">
        <v>142</v>
      </c>
      <c r="F500" s="104" t="s">
        <v>168</v>
      </c>
      <c r="G500" s="442" t="s">
        <v>61</v>
      </c>
      <c r="H500" s="52" t="s">
        <v>170</v>
      </c>
      <c r="I500" s="442" t="s">
        <v>171</v>
      </c>
      <c r="J500" s="940" t="s">
        <v>61</v>
      </c>
      <c r="K500" s="940"/>
      <c r="L500" s="81" t="s">
        <v>172</v>
      </c>
      <c r="M500" s="81" t="s">
        <v>61</v>
      </c>
      <c r="N500" s="81" t="s">
        <v>61</v>
      </c>
      <c r="O500" s="442" t="s">
        <v>150</v>
      </c>
      <c r="P500" s="81" t="s">
        <v>61</v>
      </c>
      <c r="Q500" s="81" t="s">
        <v>61</v>
      </c>
      <c r="R500" s="81" t="s">
        <v>61</v>
      </c>
      <c r="S500" s="905" t="s">
        <v>61</v>
      </c>
      <c r="T500" s="81" t="s">
        <v>61</v>
      </c>
      <c r="U500" s="942" t="s">
        <v>61</v>
      </c>
      <c r="V500" s="235" t="s">
        <v>61</v>
      </c>
      <c r="W500" s="235" t="s">
        <v>61</v>
      </c>
      <c r="X500" s="235" t="s">
        <v>61</v>
      </c>
      <c r="Y500" s="81" t="s">
        <v>61</v>
      </c>
      <c r="Z500" s="799" t="s">
        <v>61</v>
      </c>
      <c r="AA500" s="916" t="s">
        <v>61</v>
      </c>
      <c r="AB500" s="799" t="s">
        <v>61</v>
      </c>
      <c r="AC500" s="916" t="s">
        <v>61</v>
      </c>
      <c r="AD500" s="799" t="s">
        <v>61</v>
      </c>
      <c r="AE500" s="916" t="s">
        <v>61</v>
      </c>
      <c r="AF500" t="s">
        <v>61</v>
      </c>
      <c r="AG500" s="81"/>
      <c r="AH500" s="81"/>
      <c r="AI500" s="52" t="s">
        <v>61</v>
      </c>
      <c r="AJ500" s="81" t="s">
        <v>61</v>
      </c>
      <c r="AL500" s="52" t="s">
        <v>216</v>
      </c>
      <c r="AM500" s="52"/>
    </row>
    <row r="501" spans="1:48">
      <c r="A501" s="52" t="s">
        <v>419</v>
      </c>
      <c r="B501" s="52" t="s">
        <v>167</v>
      </c>
      <c r="C501" s="52">
        <v>2021</v>
      </c>
      <c r="D501" s="52">
        <v>2020</v>
      </c>
      <c r="E501" s="442" t="s">
        <v>142</v>
      </c>
      <c r="F501" s="104" t="s">
        <v>168</v>
      </c>
      <c r="G501" s="442" t="s">
        <v>61</v>
      </c>
      <c r="H501" s="52" t="s">
        <v>170</v>
      </c>
      <c r="I501" s="442" t="s">
        <v>296</v>
      </c>
      <c r="J501" s="940" t="s">
        <v>61</v>
      </c>
      <c r="K501" s="940"/>
      <c r="L501" s="81" t="s">
        <v>172</v>
      </c>
      <c r="M501" s="81" t="s">
        <v>61</v>
      </c>
      <c r="N501" s="81" t="s">
        <v>61</v>
      </c>
      <c r="O501" s="442" t="s">
        <v>150</v>
      </c>
      <c r="P501" s="81" t="s">
        <v>61</v>
      </c>
      <c r="Q501" s="81" t="s">
        <v>61</v>
      </c>
      <c r="R501" s="81" t="s">
        <v>61</v>
      </c>
      <c r="S501" s="905" t="s">
        <v>61</v>
      </c>
      <c r="T501" s="81" t="s">
        <v>61</v>
      </c>
      <c r="U501" s="942" t="s">
        <v>61</v>
      </c>
      <c r="V501" s="235" t="s">
        <v>61</v>
      </c>
      <c r="W501" s="235" t="s">
        <v>61</v>
      </c>
      <c r="X501" s="235" t="s">
        <v>61</v>
      </c>
      <c r="Y501" s="81" t="s">
        <v>61</v>
      </c>
      <c r="Z501" s="799" t="s">
        <v>61</v>
      </c>
      <c r="AA501" s="916" t="s">
        <v>61</v>
      </c>
      <c r="AB501" s="799" t="s">
        <v>61</v>
      </c>
      <c r="AC501" s="916" t="s">
        <v>61</v>
      </c>
      <c r="AD501" s="799" t="s">
        <v>61</v>
      </c>
      <c r="AE501" s="916" t="s">
        <v>61</v>
      </c>
      <c r="AF501" t="s">
        <v>61</v>
      </c>
      <c r="AG501" s="81"/>
      <c r="AH501" s="81"/>
      <c r="AI501" s="52" t="s">
        <v>61</v>
      </c>
      <c r="AJ501" s="81" t="s">
        <v>61</v>
      </c>
      <c r="AL501" s="52" t="s">
        <v>216</v>
      </c>
      <c r="AM501" s="52"/>
    </row>
    <row r="502" spans="1:48">
      <c r="A502" s="52" t="s">
        <v>419</v>
      </c>
      <c r="B502" s="52" t="s">
        <v>167</v>
      </c>
      <c r="C502" s="52">
        <v>2022</v>
      </c>
      <c r="D502" s="52">
        <v>2021</v>
      </c>
      <c r="E502" s="442" t="s">
        <v>142</v>
      </c>
      <c r="F502" s="104" t="s">
        <v>168</v>
      </c>
      <c r="G502" s="442" t="s">
        <v>61</v>
      </c>
      <c r="H502" s="52" t="s">
        <v>170</v>
      </c>
      <c r="I502" s="442" t="s">
        <v>420</v>
      </c>
      <c r="J502" s="940" t="s">
        <v>61</v>
      </c>
      <c r="K502" s="940"/>
      <c r="L502" s="81" t="s">
        <v>172</v>
      </c>
      <c r="M502" s="81" t="s">
        <v>61</v>
      </c>
      <c r="N502" s="81" t="s">
        <v>61</v>
      </c>
      <c r="O502" s="442" t="s">
        <v>150</v>
      </c>
      <c r="P502" s="81" t="s">
        <v>61</v>
      </c>
      <c r="Q502" s="81" t="s">
        <v>61</v>
      </c>
      <c r="R502" s="81" t="s">
        <v>61</v>
      </c>
      <c r="S502" s="905" t="s">
        <v>61</v>
      </c>
      <c r="T502" s="81" t="s">
        <v>61</v>
      </c>
      <c r="U502" s="942" t="s">
        <v>61</v>
      </c>
      <c r="V502" s="235" t="s">
        <v>61</v>
      </c>
      <c r="W502" s="235" t="s">
        <v>61</v>
      </c>
      <c r="X502" s="235" t="s">
        <v>61</v>
      </c>
      <c r="Y502" s="81" t="s">
        <v>61</v>
      </c>
      <c r="Z502" s="799" t="s">
        <v>61</v>
      </c>
      <c r="AA502" s="916" t="s">
        <v>61</v>
      </c>
      <c r="AB502" s="799" t="s">
        <v>61</v>
      </c>
      <c r="AC502" s="916" t="s">
        <v>61</v>
      </c>
      <c r="AD502" s="799" t="s">
        <v>61</v>
      </c>
      <c r="AE502" s="916" t="s">
        <v>61</v>
      </c>
      <c r="AF502" t="s">
        <v>61</v>
      </c>
      <c r="AG502" s="81"/>
      <c r="AH502" s="81"/>
      <c r="AI502" s="52" t="s">
        <v>61</v>
      </c>
      <c r="AJ502" s="81" t="s">
        <v>61</v>
      </c>
      <c r="AL502" s="52" t="s">
        <v>421</v>
      </c>
      <c r="AM502" s="52"/>
    </row>
    <row r="503" spans="1:48" s="961" customFormat="1">
      <c r="A503" s="955" t="s">
        <v>419</v>
      </c>
      <c r="B503" s="955" t="s">
        <v>167</v>
      </c>
      <c r="C503" s="955">
        <v>2023</v>
      </c>
      <c r="D503" s="955">
        <v>2022</v>
      </c>
      <c r="E503" s="964" t="s">
        <v>142</v>
      </c>
      <c r="F503" s="1012" t="s">
        <v>168</v>
      </c>
      <c r="G503" s="964" t="s">
        <v>61</v>
      </c>
      <c r="H503" s="955" t="s">
        <v>170</v>
      </c>
      <c r="I503" s="964" t="s">
        <v>422</v>
      </c>
      <c r="J503" s="965" t="s">
        <v>61</v>
      </c>
      <c r="K503" s="965"/>
      <c r="L503" s="1013" t="s">
        <v>172</v>
      </c>
      <c r="M503" s="1013" t="s">
        <v>61</v>
      </c>
      <c r="N503" s="1013" t="s">
        <v>61</v>
      </c>
      <c r="O503" s="964" t="s">
        <v>150</v>
      </c>
      <c r="P503" s="1013" t="s">
        <v>61</v>
      </c>
      <c r="Q503" s="1013" t="s">
        <v>61</v>
      </c>
      <c r="R503" s="1013" t="s">
        <v>61</v>
      </c>
      <c r="S503" s="1014" t="s">
        <v>61</v>
      </c>
      <c r="T503" s="1013" t="s">
        <v>61</v>
      </c>
      <c r="U503" s="1015" t="s">
        <v>61</v>
      </c>
      <c r="V503" s="1016" t="s">
        <v>61</v>
      </c>
      <c r="W503" s="1016" t="s">
        <v>61</v>
      </c>
      <c r="X503" s="1016" t="s">
        <v>61</v>
      </c>
      <c r="Y503" s="1013" t="s">
        <v>61</v>
      </c>
      <c r="Z503" s="1017" t="s">
        <v>61</v>
      </c>
      <c r="AA503" s="1019" t="s">
        <v>61</v>
      </c>
      <c r="AB503" s="1017" t="s">
        <v>61</v>
      </c>
      <c r="AC503" s="1019" t="s">
        <v>61</v>
      </c>
      <c r="AD503" s="1017" t="s">
        <v>61</v>
      </c>
      <c r="AE503" s="1019" t="s">
        <v>61</v>
      </c>
      <c r="AF503" s="961" t="s">
        <v>61</v>
      </c>
      <c r="AG503" s="1013"/>
      <c r="AH503" s="1013"/>
      <c r="AI503" s="955" t="s">
        <v>61</v>
      </c>
      <c r="AJ503" s="1013" t="s">
        <v>61</v>
      </c>
      <c r="AL503" s="955" t="s">
        <v>216</v>
      </c>
      <c r="AM503" s="955"/>
      <c r="AO503" s="963"/>
      <c r="AP503" s="963"/>
      <c r="AQ503" s="963"/>
      <c r="AR503" s="963"/>
      <c r="AT503" s="963"/>
      <c r="AV503" s="963"/>
    </row>
    <row r="504" spans="1:48" s="958" customFormat="1">
      <c r="A504" s="955" t="s">
        <v>419</v>
      </c>
      <c r="B504" s="955" t="s">
        <v>167</v>
      </c>
      <c r="C504" s="955">
        <v>2023</v>
      </c>
      <c r="D504" s="955">
        <v>2023</v>
      </c>
      <c r="E504" s="964" t="s">
        <v>142</v>
      </c>
      <c r="F504" s="1013" t="s">
        <v>168</v>
      </c>
      <c r="G504" s="964" t="s">
        <v>61</v>
      </c>
      <c r="H504" s="955" t="s">
        <v>170</v>
      </c>
      <c r="I504" s="964" t="s">
        <v>422</v>
      </c>
      <c r="J504" s="965" t="s">
        <v>61</v>
      </c>
      <c r="K504" s="965"/>
      <c r="L504" s="1016" t="s">
        <v>172</v>
      </c>
      <c r="M504" s="1095" t="s">
        <v>61</v>
      </c>
      <c r="N504" s="1095"/>
      <c r="O504" s="964" t="s">
        <v>165</v>
      </c>
      <c r="P504" s="1013" t="s">
        <v>61</v>
      </c>
      <c r="Q504" s="1013" t="s">
        <v>61</v>
      </c>
      <c r="R504" s="1013" t="s">
        <v>61</v>
      </c>
      <c r="S504" s="1014" t="s">
        <v>61</v>
      </c>
      <c r="T504" s="1013" t="s">
        <v>61</v>
      </c>
      <c r="U504" s="1015" t="s">
        <v>61</v>
      </c>
      <c r="V504" s="1016" t="s">
        <v>61</v>
      </c>
      <c r="W504" s="1016" t="s">
        <v>61</v>
      </c>
      <c r="X504" s="1016" t="s">
        <v>61</v>
      </c>
      <c r="Y504" s="1013" t="s">
        <v>61</v>
      </c>
      <c r="Z504" s="1100" t="s">
        <v>61</v>
      </c>
      <c r="AA504" s="1101" t="s">
        <v>61</v>
      </c>
      <c r="AB504" s="1100" t="s">
        <v>61</v>
      </c>
      <c r="AC504" s="1101" t="s">
        <v>61</v>
      </c>
      <c r="AD504" s="1100" t="s">
        <v>61</v>
      </c>
      <c r="AE504" s="1101" t="s">
        <v>61</v>
      </c>
      <c r="AF504" s="961" t="s">
        <v>61</v>
      </c>
      <c r="AG504" s="1123"/>
      <c r="AH504" s="1123"/>
      <c r="AI504" s="955" t="s">
        <v>61</v>
      </c>
      <c r="AJ504" s="1013" t="s">
        <v>61</v>
      </c>
      <c r="AL504" s="955"/>
      <c r="AM504" s="955"/>
      <c r="AO504" s="963"/>
      <c r="AP504" s="963"/>
      <c r="AQ504" s="963"/>
      <c r="AR504" s="981"/>
      <c r="AT504" s="981"/>
      <c r="AV504" s="981"/>
    </row>
    <row r="505" spans="1:48" s="958" customFormat="1">
      <c r="A505" s="957" t="s">
        <v>419</v>
      </c>
      <c r="B505" s="957" t="s">
        <v>167</v>
      </c>
      <c r="C505" s="957" t="s">
        <v>702</v>
      </c>
      <c r="D505" s="957">
        <v>2023</v>
      </c>
      <c r="E505" s="991" t="s">
        <v>142</v>
      </c>
      <c r="F505" s="1102" t="s">
        <v>168</v>
      </c>
      <c r="G505" s="958" t="s">
        <v>61</v>
      </c>
      <c r="H505" s="957" t="s">
        <v>170</v>
      </c>
      <c r="I505" s="991" t="s">
        <v>422</v>
      </c>
      <c r="J505" s="992" t="s">
        <v>61</v>
      </c>
      <c r="K505" s="992" t="s">
        <v>707</v>
      </c>
      <c r="L505" s="1102" t="s">
        <v>348</v>
      </c>
      <c r="M505" s="958" t="s">
        <v>61</v>
      </c>
      <c r="N505" s="958" t="s">
        <v>61</v>
      </c>
      <c r="O505" s="991" t="s">
        <v>150</v>
      </c>
      <c r="P505" s="958" t="s">
        <v>61</v>
      </c>
      <c r="Q505" s="958" t="s">
        <v>61</v>
      </c>
      <c r="R505" s="958" t="s">
        <v>61</v>
      </c>
      <c r="S505" s="958" t="s">
        <v>61</v>
      </c>
      <c r="T505" s="958" t="s">
        <v>61</v>
      </c>
      <c r="U505" s="1028" t="s">
        <v>61</v>
      </c>
      <c r="V505" s="958" t="s">
        <v>61</v>
      </c>
      <c r="W505" s="958" t="s">
        <v>61</v>
      </c>
      <c r="X505" s="958" t="s">
        <v>61</v>
      </c>
      <c r="Y505" s="958" t="s">
        <v>61</v>
      </c>
      <c r="Z505" s="958" t="s">
        <v>61</v>
      </c>
      <c r="AA505" s="958" t="s">
        <v>61</v>
      </c>
      <c r="AB505" s="958" t="s">
        <v>61</v>
      </c>
      <c r="AC505" s="958" t="s">
        <v>61</v>
      </c>
      <c r="AD505" s="958" t="s">
        <v>61</v>
      </c>
      <c r="AE505" s="958" t="s">
        <v>61</v>
      </c>
      <c r="AF505" s="958" t="s">
        <v>61</v>
      </c>
      <c r="AG505" s="1135"/>
      <c r="AH505" s="1135"/>
      <c r="AI505" s="957"/>
      <c r="AJ505" s="1029"/>
      <c r="AL505" s="957"/>
      <c r="AM505" s="957"/>
      <c r="AO505" s="981"/>
      <c r="AP505" s="981"/>
      <c r="AQ505" s="981"/>
      <c r="AR505" s="981"/>
      <c r="AT505" s="981"/>
      <c r="AV505" s="981"/>
    </row>
    <row r="506" spans="1:48">
      <c r="A506" s="52" t="s">
        <v>56</v>
      </c>
      <c r="B506" s="52" t="s">
        <v>167</v>
      </c>
      <c r="C506" s="902">
        <v>2017</v>
      </c>
      <c r="D506" s="52">
        <v>2016</v>
      </c>
      <c r="E506" s="442" t="s">
        <v>142</v>
      </c>
      <c r="F506" s="52" t="s">
        <v>142</v>
      </c>
      <c r="G506" s="442" t="s">
        <v>142</v>
      </c>
      <c r="H506" s="52" t="s">
        <v>143</v>
      </c>
      <c r="I506" s="442" t="s">
        <v>144</v>
      </c>
      <c r="J506" s="940" t="s">
        <v>209</v>
      </c>
      <c r="K506" s="940"/>
      <c r="L506" s="52"/>
      <c r="M506" s="52"/>
      <c r="N506" s="52"/>
      <c r="O506" s="442" t="s">
        <v>150</v>
      </c>
      <c r="P506" s="73">
        <v>36000000</v>
      </c>
      <c r="Q506" s="60">
        <v>36000000</v>
      </c>
      <c r="R506" s="61">
        <v>1</v>
      </c>
      <c r="S506" s="442"/>
      <c r="T506" s="60">
        <v>1500000</v>
      </c>
      <c r="U506" s="939">
        <v>4.1666666666666664E-2</v>
      </c>
      <c r="V506" s="789">
        <v>33600000</v>
      </c>
      <c r="W506" s="908">
        <v>0.93333333333333335</v>
      </c>
      <c r="X506" s="60">
        <v>900000</v>
      </c>
      <c r="Y506" s="64">
        <v>2.5000000000000001E-2</v>
      </c>
      <c r="Z506" s="77" t="s">
        <v>61</v>
      </c>
      <c r="AA506" s="787" t="s">
        <v>61</v>
      </c>
      <c r="AB506" s="77" t="s">
        <v>61</v>
      </c>
      <c r="AC506" s="787" t="s">
        <v>61</v>
      </c>
      <c r="AD506" s="77" t="s">
        <v>61</v>
      </c>
      <c r="AE506" s="787" t="s">
        <v>61</v>
      </c>
      <c r="AF506" t="s">
        <v>148</v>
      </c>
      <c r="AH506"/>
      <c r="AI506" s="52" t="s">
        <v>61</v>
      </c>
      <c r="AJ506" s="64" t="s">
        <v>142</v>
      </c>
      <c r="AL506" s="52"/>
      <c r="AM506" s="52"/>
      <c r="AO506" s="1">
        <v>1</v>
      </c>
      <c r="AP506" s="1">
        <f>VLOOKUP(A506,'CH1 graphs'!$G$1:$H$49,2,FALSE)</f>
        <v>1</v>
      </c>
    </row>
    <row r="507" spans="1:48">
      <c r="A507" s="52" t="s">
        <v>56</v>
      </c>
      <c r="B507" s="52" t="s">
        <v>167</v>
      </c>
      <c r="C507" s="52">
        <v>2018</v>
      </c>
      <c r="D507" s="52">
        <v>2017</v>
      </c>
      <c r="E507" s="442" t="s">
        <v>142</v>
      </c>
      <c r="F507" s="52" t="s">
        <v>142</v>
      </c>
      <c r="G507" s="442" t="s">
        <v>142</v>
      </c>
      <c r="H507" s="52" t="s">
        <v>143</v>
      </c>
      <c r="I507" s="442" t="s">
        <v>144</v>
      </c>
      <c r="J507" s="940" t="s">
        <v>209</v>
      </c>
      <c r="K507" s="940"/>
      <c r="L507" s="52"/>
      <c r="M507" s="484" t="s">
        <v>423</v>
      </c>
      <c r="N507" s="158">
        <v>43132</v>
      </c>
      <c r="O507" s="442" t="s">
        <v>150</v>
      </c>
      <c r="P507" s="73">
        <v>37000000</v>
      </c>
      <c r="Q507" s="60">
        <v>37000000</v>
      </c>
      <c r="R507" s="61">
        <v>1</v>
      </c>
      <c r="S507" s="442" t="s">
        <v>424</v>
      </c>
      <c r="T507" s="60">
        <v>1979241</v>
      </c>
      <c r="U507" s="939">
        <v>5.3492999999999999E-2</v>
      </c>
      <c r="V507" s="716" t="s">
        <v>178</v>
      </c>
      <c r="W507" s="716" t="s">
        <v>203</v>
      </c>
      <c r="X507" s="719">
        <v>35020759</v>
      </c>
      <c r="Y507" s="718">
        <v>0.94650699999999999</v>
      </c>
      <c r="Z507" s="77" t="s">
        <v>61</v>
      </c>
      <c r="AA507" s="787" t="s">
        <v>61</v>
      </c>
      <c r="AB507" s="77" t="s">
        <v>61</v>
      </c>
      <c r="AC507" s="787" t="s">
        <v>61</v>
      </c>
      <c r="AD507" s="77" t="s">
        <v>61</v>
      </c>
      <c r="AE507" s="787" t="s">
        <v>61</v>
      </c>
      <c r="AF507" t="s">
        <v>148</v>
      </c>
      <c r="AH507"/>
      <c r="AI507" s="52" t="s">
        <v>61</v>
      </c>
      <c r="AJ507" s="64" t="s">
        <v>142</v>
      </c>
      <c r="AL507" s="52"/>
      <c r="AM507" s="52"/>
      <c r="AO507" s="1">
        <v>1</v>
      </c>
      <c r="AP507" s="1">
        <f>VLOOKUP(A507,'CH1 graphs'!$G$1:$H$49,2,FALSE)</f>
        <v>1</v>
      </c>
    </row>
    <row r="508" spans="1:48">
      <c r="A508" s="52" t="s">
        <v>56</v>
      </c>
      <c r="B508" s="52" t="s">
        <v>167</v>
      </c>
      <c r="C508" s="52">
        <v>2019</v>
      </c>
      <c r="D508" s="52">
        <v>2018</v>
      </c>
      <c r="E508" s="442" t="s">
        <v>142</v>
      </c>
      <c r="F508" s="52" t="s">
        <v>142</v>
      </c>
      <c r="G508" s="442" t="s">
        <v>142</v>
      </c>
      <c r="H508" s="52" t="s">
        <v>143</v>
      </c>
      <c r="I508" s="442" t="s">
        <v>144</v>
      </c>
      <c r="J508" s="940" t="s">
        <v>209</v>
      </c>
      <c r="K508" s="940"/>
      <c r="L508" s="52"/>
      <c r="M508" s="52"/>
      <c r="N508" s="52"/>
      <c r="O508" s="442" t="s">
        <v>150</v>
      </c>
      <c r="P508" s="60">
        <v>37000000</v>
      </c>
      <c r="Q508" s="60">
        <v>37000000</v>
      </c>
      <c r="R508" s="61">
        <v>1</v>
      </c>
      <c r="S508" s="913">
        <v>43405</v>
      </c>
      <c r="T508" s="60">
        <v>2495000</v>
      </c>
      <c r="U508" s="939">
        <v>6.7432432432432438E-2</v>
      </c>
      <c r="V508" s="716" t="s">
        <v>178</v>
      </c>
      <c r="W508" s="716" t="s">
        <v>203</v>
      </c>
      <c r="X508" s="719">
        <v>34505000</v>
      </c>
      <c r="Y508" s="718">
        <v>0.93256756756756753</v>
      </c>
      <c r="Z508" s="77" t="s">
        <v>61</v>
      </c>
      <c r="AA508" s="787" t="s">
        <v>61</v>
      </c>
      <c r="AB508" s="77" t="s">
        <v>61</v>
      </c>
      <c r="AC508" s="787" t="s">
        <v>61</v>
      </c>
      <c r="AD508" s="77" t="s">
        <v>61</v>
      </c>
      <c r="AE508" s="787" t="s">
        <v>61</v>
      </c>
      <c r="AF508" t="s">
        <v>148</v>
      </c>
      <c r="AH508"/>
      <c r="AI508" s="52" t="s">
        <v>61</v>
      </c>
      <c r="AJ508" s="64"/>
      <c r="AL508" s="52"/>
      <c r="AM508" s="52"/>
      <c r="AO508" s="1">
        <v>1</v>
      </c>
      <c r="AP508" s="1">
        <f>VLOOKUP(A508,'CH1 graphs'!$G$1:$H$49,2,FALSE)</f>
        <v>1</v>
      </c>
    </row>
    <row r="509" spans="1:48">
      <c r="A509" s="52" t="s">
        <v>56</v>
      </c>
      <c r="B509" s="52" t="s">
        <v>167</v>
      </c>
      <c r="C509" s="52">
        <v>2020</v>
      </c>
      <c r="D509" s="52">
        <v>2019</v>
      </c>
      <c r="E509" s="442" t="s">
        <v>142</v>
      </c>
      <c r="F509" s="52" t="s">
        <v>142</v>
      </c>
      <c r="G509" s="442" t="s">
        <v>142</v>
      </c>
      <c r="H509" s="52" t="s">
        <v>143</v>
      </c>
      <c r="I509" s="442" t="s">
        <v>144</v>
      </c>
      <c r="J509" s="940" t="s">
        <v>209</v>
      </c>
      <c r="K509" s="940"/>
      <c r="L509" s="52"/>
      <c r="M509" s="52"/>
      <c r="N509" s="52"/>
      <c r="O509" s="442" t="s">
        <v>150</v>
      </c>
      <c r="P509" s="73">
        <v>39309789</v>
      </c>
      <c r="Q509" s="60">
        <v>39309789</v>
      </c>
      <c r="R509" s="61">
        <f>Q509/P509</f>
        <v>1</v>
      </c>
      <c r="S509" s="913">
        <v>43831</v>
      </c>
      <c r="T509" s="60">
        <v>1770000</v>
      </c>
      <c r="U509" s="939">
        <v>0.05</v>
      </c>
      <c r="V509" s="716" t="s">
        <v>178</v>
      </c>
      <c r="W509" s="716" t="s">
        <v>203</v>
      </c>
      <c r="X509" s="719">
        <v>37539789</v>
      </c>
      <c r="Y509" s="718">
        <v>0.95497304755311707</v>
      </c>
      <c r="Z509" s="77" t="s">
        <v>61</v>
      </c>
      <c r="AA509" s="787" t="s">
        <v>61</v>
      </c>
      <c r="AB509" s="77" t="s">
        <v>61</v>
      </c>
      <c r="AC509" s="787" t="s">
        <v>61</v>
      </c>
      <c r="AD509" s="77" t="s">
        <v>61</v>
      </c>
      <c r="AE509" s="787" t="s">
        <v>61</v>
      </c>
      <c r="AF509" t="s">
        <v>148</v>
      </c>
      <c r="AH509"/>
      <c r="AI509" s="52" t="s">
        <v>61</v>
      </c>
      <c r="AJ509" s="64"/>
      <c r="AL509" s="52"/>
      <c r="AM509" s="52"/>
      <c r="AO509" s="1">
        <v>1</v>
      </c>
      <c r="AP509" s="1">
        <f>VLOOKUP(A509,'CH1 graphs'!$G$1:$H$49,2,FALSE)</f>
        <v>1</v>
      </c>
    </row>
    <row r="510" spans="1:48">
      <c r="A510" s="52" t="s">
        <v>56</v>
      </c>
      <c r="B510" s="52" t="s">
        <v>167</v>
      </c>
      <c r="C510" s="52">
        <v>2021</v>
      </c>
      <c r="D510" s="52">
        <v>2020</v>
      </c>
      <c r="E510" s="442" t="s">
        <v>142</v>
      </c>
      <c r="F510" s="52" t="s">
        <v>142</v>
      </c>
      <c r="G510" s="442" t="s">
        <v>330</v>
      </c>
      <c r="H510" s="52" t="s">
        <v>143</v>
      </c>
      <c r="I510" s="442" t="s">
        <v>144</v>
      </c>
      <c r="J510" s="940" t="s">
        <v>410</v>
      </c>
      <c r="K510" s="940"/>
      <c r="L510" s="52"/>
      <c r="M510" s="52"/>
      <c r="N510" s="64"/>
      <c r="O510" s="442" t="s">
        <v>150</v>
      </c>
      <c r="P510" s="73">
        <v>39100000</v>
      </c>
      <c r="Q510" s="59">
        <v>5865000</v>
      </c>
      <c r="R510" s="61">
        <v>0.15</v>
      </c>
      <c r="S510" s="921" t="s">
        <v>425</v>
      </c>
      <c r="T510" s="60">
        <v>731000</v>
      </c>
      <c r="U510" s="939">
        <v>0.12</v>
      </c>
      <c r="V510" s="716" t="s">
        <v>178</v>
      </c>
      <c r="W510" s="716" t="s">
        <v>203</v>
      </c>
      <c r="X510" s="719">
        <v>5134000</v>
      </c>
      <c r="Y510" s="718">
        <v>0.87536231884057969</v>
      </c>
      <c r="Z510" s="77" t="s">
        <v>61</v>
      </c>
      <c r="AA510" s="787" t="s">
        <v>61</v>
      </c>
      <c r="AB510" s="77" t="s">
        <v>61</v>
      </c>
      <c r="AC510" s="787" t="s">
        <v>61</v>
      </c>
      <c r="AD510" s="77" t="s">
        <v>61</v>
      </c>
      <c r="AE510" s="787" t="s">
        <v>61</v>
      </c>
      <c r="AF510" t="s">
        <v>148</v>
      </c>
      <c r="AH510"/>
      <c r="AI510" s="52" t="s">
        <v>61</v>
      </c>
      <c r="AJ510" s="52"/>
      <c r="AL510" s="52"/>
      <c r="AM510" s="52"/>
      <c r="AO510" s="1">
        <v>1</v>
      </c>
      <c r="AP510" s="1">
        <f>VLOOKUP(A510,'CH1 graphs'!$G$1:$H$49,2,FALSE)</f>
        <v>1</v>
      </c>
    </row>
    <row r="511" spans="1:48">
      <c r="A511" s="52" t="s">
        <v>56</v>
      </c>
      <c r="B511" s="52" t="s">
        <v>167</v>
      </c>
      <c r="C511" s="52">
        <v>2022</v>
      </c>
      <c r="D511" s="52">
        <v>2021</v>
      </c>
      <c r="E511" s="442" t="s">
        <v>142</v>
      </c>
      <c r="F511" s="52" t="s">
        <v>142</v>
      </c>
      <c r="G511" s="442" t="s">
        <v>330</v>
      </c>
      <c r="H511" s="52" t="s">
        <v>143</v>
      </c>
      <c r="I511" s="442" t="s">
        <v>157</v>
      </c>
      <c r="J511" s="940" t="s">
        <v>176</v>
      </c>
      <c r="K511" s="940"/>
      <c r="L511" s="52"/>
      <c r="M511" s="85"/>
      <c r="N511" s="52"/>
      <c r="O511" s="442" t="s">
        <v>150</v>
      </c>
      <c r="P511" s="43">
        <v>41190658</v>
      </c>
      <c r="Q511" s="271">
        <v>6030632</v>
      </c>
      <c r="R511" s="793">
        <v>0.14640776071117872</v>
      </c>
      <c r="S511" s="922" t="s">
        <v>426</v>
      </c>
      <c r="T511" s="60">
        <v>574638</v>
      </c>
      <c r="U511" s="939">
        <v>0.1</v>
      </c>
      <c r="V511" s="716" t="s">
        <v>178</v>
      </c>
      <c r="W511" s="716" t="s">
        <v>203</v>
      </c>
      <c r="X511" s="719">
        <v>5455994</v>
      </c>
      <c r="Y511" s="718">
        <v>0.90471346950037745</v>
      </c>
      <c r="Z511" s="77" t="s">
        <v>61</v>
      </c>
      <c r="AA511" s="787" t="s">
        <v>61</v>
      </c>
      <c r="AB511" s="77" t="s">
        <v>61</v>
      </c>
      <c r="AC511" s="787" t="s">
        <v>61</v>
      </c>
      <c r="AD511" s="77" t="s">
        <v>61</v>
      </c>
      <c r="AE511" s="787" t="s">
        <v>61</v>
      </c>
      <c r="AF511" t="s">
        <v>148</v>
      </c>
      <c r="AH511"/>
      <c r="AI511" s="52" t="s">
        <v>61</v>
      </c>
      <c r="AJ511" s="52"/>
      <c r="AL511" s="52"/>
      <c r="AM511" s="52"/>
      <c r="AO511" s="1">
        <v>1</v>
      </c>
      <c r="AP511" s="1">
        <f>VLOOKUP(A511,'CH1 graphs'!$G$1:$H$49,2,FALSE)</f>
        <v>1</v>
      </c>
      <c r="AT511" s="42"/>
    </row>
    <row r="512" spans="1:48" s="961" customFormat="1">
      <c r="A512" s="955" t="s">
        <v>56</v>
      </c>
      <c r="B512" s="955" t="s">
        <v>167</v>
      </c>
      <c r="C512" s="955">
        <v>2023</v>
      </c>
      <c r="D512" s="955">
        <v>2022</v>
      </c>
      <c r="E512" s="964" t="s">
        <v>142</v>
      </c>
      <c r="F512" s="955" t="s">
        <v>163</v>
      </c>
      <c r="G512" s="964" t="s">
        <v>427</v>
      </c>
      <c r="H512" s="955" t="s">
        <v>143</v>
      </c>
      <c r="I512" s="964" t="s">
        <v>157</v>
      </c>
      <c r="J512" s="965" t="s">
        <v>428</v>
      </c>
      <c r="K512" s="965"/>
      <c r="L512" s="976" t="s">
        <v>429</v>
      </c>
      <c r="M512" s="1005"/>
      <c r="N512" s="955"/>
      <c r="O512" s="964" t="s">
        <v>150</v>
      </c>
      <c r="P512" s="975">
        <f>P511</f>
        <v>41190658</v>
      </c>
      <c r="Q512" s="976">
        <v>6152486</v>
      </c>
      <c r="R512" s="979">
        <f>Q512/P512</f>
        <v>0.14936605285596555</v>
      </c>
      <c r="S512" s="964" t="s">
        <v>262</v>
      </c>
      <c r="T512" s="976">
        <v>196313</v>
      </c>
      <c r="U512" s="978">
        <v>3.2000000000000001E-2</v>
      </c>
      <c r="V512" s="1144">
        <v>2241766</v>
      </c>
      <c r="W512" s="1056">
        <v>0.36399999999999999</v>
      </c>
      <c r="X512" s="1144">
        <v>3670978</v>
      </c>
      <c r="Y512" s="1056">
        <v>0.59699999999999998</v>
      </c>
      <c r="Z512" s="1010" t="s">
        <v>430</v>
      </c>
      <c r="AA512" s="1011"/>
      <c r="AB512" s="1010" t="s">
        <v>430</v>
      </c>
      <c r="AC512" s="1011" t="s">
        <v>203</v>
      </c>
      <c r="AD512" s="1010" t="s">
        <v>61</v>
      </c>
      <c r="AE512" s="1011" t="s">
        <v>61</v>
      </c>
      <c r="AF512" s="961" t="s">
        <v>185</v>
      </c>
      <c r="AI512" s="955" t="s">
        <v>61</v>
      </c>
      <c r="AL512" s="955" t="s">
        <v>431</v>
      </c>
      <c r="AM512" s="955"/>
      <c r="AO512" s="963">
        <v>1</v>
      </c>
      <c r="AP512" s="963">
        <f>VLOOKUP(A512,'CH1 graphs'!$G$1:$H$49,2,FALSE)</f>
        <v>1</v>
      </c>
      <c r="AQ512" s="963"/>
      <c r="AR512" s="963"/>
      <c r="AS512" s="972">
        <f>T512-T511</f>
        <v>-378325</v>
      </c>
      <c r="AT512" s="973">
        <f>(T512-T511)/T511</f>
        <v>-0.65837100922667835</v>
      </c>
      <c r="AV512" s="963"/>
    </row>
    <row r="513" spans="1:48" s="958" customFormat="1">
      <c r="A513" s="955" t="s">
        <v>56</v>
      </c>
      <c r="B513" s="955" t="s">
        <v>167</v>
      </c>
      <c r="C513" s="955">
        <v>2023</v>
      </c>
      <c r="D513" s="955">
        <v>2023</v>
      </c>
      <c r="E513" s="964" t="s">
        <v>142</v>
      </c>
      <c r="F513" s="1013" t="s">
        <v>168</v>
      </c>
      <c r="G513" s="964" t="s">
        <v>61</v>
      </c>
      <c r="H513" s="955" t="s">
        <v>143</v>
      </c>
      <c r="I513" s="964" t="s">
        <v>157</v>
      </c>
      <c r="J513" s="965" t="s">
        <v>61</v>
      </c>
      <c r="K513" s="965"/>
      <c r="L513" s="1094" t="s">
        <v>348</v>
      </c>
      <c r="M513" s="1095" t="s">
        <v>61</v>
      </c>
      <c r="N513" s="1095" t="s">
        <v>61</v>
      </c>
      <c r="O513" s="964" t="s">
        <v>165</v>
      </c>
      <c r="P513" s="1013" t="s">
        <v>61</v>
      </c>
      <c r="Q513" s="1013" t="s">
        <v>61</v>
      </c>
      <c r="R513" s="1013" t="s">
        <v>61</v>
      </c>
      <c r="S513" s="1014" t="s">
        <v>61</v>
      </c>
      <c r="T513" s="1013" t="s">
        <v>61</v>
      </c>
      <c r="U513" s="1015" t="s">
        <v>61</v>
      </c>
      <c r="V513" s="1016" t="s">
        <v>61</v>
      </c>
      <c r="W513" s="1016" t="s">
        <v>61</v>
      </c>
      <c r="X513" s="1016" t="s">
        <v>61</v>
      </c>
      <c r="Y513" s="1013" t="s">
        <v>61</v>
      </c>
      <c r="Z513" s="1100" t="s">
        <v>61</v>
      </c>
      <c r="AA513" s="1101" t="s">
        <v>61</v>
      </c>
      <c r="AB513" s="1100" t="s">
        <v>61</v>
      </c>
      <c r="AC513" s="1101" t="s">
        <v>61</v>
      </c>
      <c r="AD513" s="1100" t="s">
        <v>61</v>
      </c>
      <c r="AE513" s="1101" t="s">
        <v>61</v>
      </c>
      <c r="AF513" s="961" t="s">
        <v>61</v>
      </c>
      <c r="AG513" s="1123"/>
      <c r="AH513" s="1123"/>
      <c r="AI513" s="955" t="s">
        <v>61</v>
      </c>
      <c r="AJ513" s="1013" t="s">
        <v>61</v>
      </c>
      <c r="AL513" s="955"/>
      <c r="AM513" s="955"/>
      <c r="AO513" s="963">
        <v>1</v>
      </c>
      <c r="AP513" s="963">
        <f>VLOOKUP(A513,'CH1 graphs'!$G$1:$H$49,2,FALSE)</f>
        <v>1</v>
      </c>
      <c r="AQ513" s="963"/>
      <c r="AR513" s="981"/>
      <c r="AT513" s="981"/>
      <c r="AV513" s="981"/>
    </row>
    <row r="514" spans="1:48" s="958" customFormat="1">
      <c r="A514" s="957" t="s">
        <v>56</v>
      </c>
      <c r="B514" s="957" t="s">
        <v>167</v>
      </c>
      <c r="C514" s="957" t="s">
        <v>702</v>
      </c>
      <c r="D514" s="957">
        <v>2023</v>
      </c>
      <c r="E514" s="991" t="s">
        <v>142</v>
      </c>
      <c r="F514" s="957" t="s">
        <v>168</v>
      </c>
      <c r="G514" s="957" t="s">
        <v>61</v>
      </c>
      <c r="H514" s="957" t="s">
        <v>143</v>
      </c>
      <c r="I514" s="991" t="s">
        <v>157</v>
      </c>
      <c r="J514" s="998" t="s">
        <v>61</v>
      </c>
      <c r="K514" s="992" t="s">
        <v>707</v>
      </c>
      <c r="L514" s="957" t="s">
        <v>708</v>
      </c>
      <c r="M514" s="957" t="s">
        <v>61</v>
      </c>
      <c r="N514" s="957" t="s">
        <v>61</v>
      </c>
      <c r="O514" s="991" t="s">
        <v>150</v>
      </c>
      <c r="P514" s="957" t="s">
        <v>61</v>
      </c>
      <c r="Q514" s="957" t="s">
        <v>61</v>
      </c>
      <c r="R514" s="957" t="s">
        <v>61</v>
      </c>
      <c r="S514" s="957" t="s">
        <v>61</v>
      </c>
      <c r="T514" s="957" t="s">
        <v>61</v>
      </c>
      <c r="U514" s="1001" t="s">
        <v>61</v>
      </c>
      <c r="V514" s="957" t="s">
        <v>61</v>
      </c>
      <c r="W514" s="957" t="s">
        <v>61</v>
      </c>
      <c r="X514" s="957" t="s">
        <v>61</v>
      </c>
      <c r="Y514" s="957" t="s">
        <v>61</v>
      </c>
      <c r="Z514" s="957" t="s">
        <v>61</v>
      </c>
      <c r="AA514" s="957" t="s">
        <v>61</v>
      </c>
      <c r="AB514" s="957" t="s">
        <v>61</v>
      </c>
      <c r="AC514" s="957" t="s">
        <v>61</v>
      </c>
      <c r="AD514" s="957" t="s">
        <v>61</v>
      </c>
      <c r="AE514" s="957" t="s">
        <v>61</v>
      </c>
      <c r="AF514" s="957" t="s">
        <v>61</v>
      </c>
      <c r="AG514" s="1135"/>
      <c r="AH514" s="1135"/>
      <c r="AI514" s="957"/>
      <c r="AJ514" s="1029"/>
      <c r="AL514" s="957"/>
      <c r="AM514" s="957"/>
      <c r="AO514" s="981">
        <v>1</v>
      </c>
      <c r="AP514" s="981"/>
      <c r="AQ514" s="981"/>
      <c r="AR514" s="981"/>
      <c r="AT514" s="981"/>
      <c r="AV514" s="981"/>
    </row>
    <row r="515" spans="1:48">
      <c r="A515" t="s">
        <v>432</v>
      </c>
      <c r="B515" t="s">
        <v>102</v>
      </c>
      <c r="C515">
        <v>2017</v>
      </c>
      <c r="D515">
        <v>2016</v>
      </c>
      <c r="E515" s="442" t="s">
        <v>168</v>
      </c>
      <c r="F515" s="52" t="s">
        <v>61</v>
      </c>
      <c r="G515" s="442" t="s">
        <v>61</v>
      </c>
      <c r="H515" s="52" t="s">
        <v>61</v>
      </c>
      <c r="I515" s="442" t="s">
        <v>169</v>
      </c>
      <c r="J515" s="940" t="s">
        <v>61</v>
      </c>
      <c r="K515" s="940"/>
      <c r="L515" s="52" t="s">
        <v>61</v>
      </c>
      <c r="M515" s="52" t="s">
        <v>61</v>
      </c>
      <c r="N515" s="52" t="s">
        <v>61</v>
      </c>
      <c r="O515" s="442" t="s">
        <v>150</v>
      </c>
      <c r="P515" s="451" t="s">
        <v>61</v>
      </c>
      <c r="Q515" s="52" t="s">
        <v>61</v>
      </c>
      <c r="R515" s="103" t="s">
        <v>61</v>
      </c>
      <c r="S515" s="442" t="s">
        <v>61</v>
      </c>
      <c r="T515" s="451" t="s">
        <v>61</v>
      </c>
      <c r="U515" s="941" t="s">
        <v>61</v>
      </c>
      <c r="V515" s="52" t="s">
        <v>61</v>
      </c>
      <c r="W515" s="52" t="s">
        <v>61</v>
      </c>
      <c r="X515" s="52" t="s">
        <v>61</v>
      </c>
      <c r="Y515" s="52" t="s">
        <v>61</v>
      </c>
      <c r="Z515" s="77" t="s">
        <v>61</v>
      </c>
      <c r="AA515" s="787" t="s">
        <v>61</v>
      </c>
      <c r="AB515" s="77" t="s">
        <v>61</v>
      </c>
      <c r="AC515" s="787" t="s">
        <v>61</v>
      </c>
      <c r="AD515" s="77" t="s">
        <v>61</v>
      </c>
      <c r="AE515" s="787" t="s">
        <v>61</v>
      </c>
      <c r="AF515" t="s">
        <v>61</v>
      </c>
      <c r="AG515" s="52"/>
      <c r="AH515" s="52"/>
      <c r="AI515" s="52" t="s">
        <v>61</v>
      </c>
      <c r="AJ515" s="52" t="s">
        <v>61</v>
      </c>
      <c r="AL515"/>
      <c r="AM515"/>
    </row>
    <row r="516" spans="1:48">
      <c r="A516" t="s">
        <v>432</v>
      </c>
      <c r="B516" t="s">
        <v>102</v>
      </c>
      <c r="C516">
        <v>2018</v>
      </c>
      <c r="D516">
        <v>2017</v>
      </c>
      <c r="E516" s="442" t="s">
        <v>168</v>
      </c>
      <c r="F516" s="52" t="s">
        <v>61</v>
      </c>
      <c r="G516" s="442" t="s">
        <v>61</v>
      </c>
      <c r="H516" s="52" t="s">
        <v>61</v>
      </c>
      <c r="I516" s="442" t="s">
        <v>169</v>
      </c>
      <c r="J516" s="940" t="s">
        <v>61</v>
      </c>
      <c r="K516" s="940"/>
      <c r="L516" s="52" t="s">
        <v>61</v>
      </c>
      <c r="M516" s="52" t="s">
        <v>61</v>
      </c>
      <c r="N516" s="52" t="s">
        <v>61</v>
      </c>
      <c r="O516" s="442" t="s">
        <v>150</v>
      </c>
      <c r="P516" s="451" t="s">
        <v>61</v>
      </c>
      <c r="Q516" s="52" t="s">
        <v>61</v>
      </c>
      <c r="R516" s="103" t="s">
        <v>61</v>
      </c>
      <c r="S516" s="442" t="s">
        <v>61</v>
      </c>
      <c r="T516" s="451" t="s">
        <v>61</v>
      </c>
      <c r="U516" s="941" t="s">
        <v>61</v>
      </c>
      <c r="V516" s="52" t="s">
        <v>61</v>
      </c>
      <c r="W516" s="52" t="s">
        <v>61</v>
      </c>
      <c r="X516" s="52" t="s">
        <v>61</v>
      </c>
      <c r="Y516" s="52" t="s">
        <v>61</v>
      </c>
      <c r="Z516" s="77" t="s">
        <v>61</v>
      </c>
      <c r="AA516" s="787" t="s">
        <v>61</v>
      </c>
      <c r="AB516" s="77" t="s">
        <v>61</v>
      </c>
      <c r="AC516" s="787" t="s">
        <v>61</v>
      </c>
      <c r="AD516" s="77" t="s">
        <v>61</v>
      </c>
      <c r="AE516" s="787" t="s">
        <v>61</v>
      </c>
      <c r="AF516" t="s">
        <v>61</v>
      </c>
      <c r="AG516" s="52"/>
      <c r="AH516" s="52"/>
      <c r="AI516" s="52" t="s">
        <v>61</v>
      </c>
      <c r="AJ516" s="52" t="s">
        <v>61</v>
      </c>
      <c r="AL516"/>
      <c r="AM516"/>
    </row>
    <row r="517" spans="1:48">
      <c r="A517" t="s">
        <v>432</v>
      </c>
      <c r="B517" t="s">
        <v>102</v>
      </c>
      <c r="C517">
        <v>2019</v>
      </c>
      <c r="D517">
        <v>2018</v>
      </c>
      <c r="E517" s="442" t="s">
        <v>168</v>
      </c>
      <c r="F517" s="52" t="s">
        <v>61</v>
      </c>
      <c r="G517" s="442" t="s">
        <v>61</v>
      </c>
      <c r="H517" s="52" t="s">
        <v>61</v>
      </c>
      <c r="I517" s="442" t="s">
        <v>169</v>
      </c>
      <c r="J517" s="940" t="s">
        <v>61</v>
      </c>
      <c r="K517" s="940"/>
      <c r="L517" s="52" t="s">
        <v>61</v>
      </c>
      <c r="M517" s="52" t="s">
        <v>61</v>
      </c>
      <c r="N517" s="52" t="s">
        <v>61</v>
      </c>
      <c r="O517" s="442" t="s">
        <v>150</v>
      </c>
      <c r="P517" s="451" t="s">
        <v>61</v>
      </c>
      <c r="Q517" s="52" t="s">
        <v>61</v>
      </c>
      <c r="R517" s="103" t="s">
        <v>61</v>
      </c>
      <c r="S517" s="442" t="s">
        <v>61</v>
      </c>
      <c r="T517" s="451" t="s">
        <v>61</v>
      </c>
      <c r="U517" s="941" t="s">
        <v>61</v>
      </c>
      <c r="V517" s="52" t="s">
        <v>61</v>
      </c>
      <c r="W517" s="52" t="s">
        <v>61</v>
      </c>
      <c r="X517" s="52" t="s">
        <v>61</v>
      </c>
      <c r="Y517" s="52" t="s">
        <v>61</v>
      </c>
      <c r="Z517" s="77" t="s">
        <v>61</v>
      </c>
      <c r="AA517" s="787" t="s">
        <v>61</v>
      </c>
      <c r="AB517" s="77" t="s">
        <v>61</v>
      </c>
      <c r="AC517" s="787" t="s">
        <v>61</v>
      </c>
      <c r="AD517" s="77" t="s">
        <v>61</v>
      </c>
      <c r="AE517" s="787" t="s">
        <v>61</v>
      </c>
      <c r="AF517" t="s">
        <v>61</v>
      </c>
      <c r="AG517" s="52"/>
      <c r="AH517" s="52"/>
      <c r="AI517" s="52" t="s">
        <v>61</v>
      </c>
      <c r="AJ517" s="52" t="s">
        <v>61</v>
      </c>
      <c r="AL517"/>
      <c r="AM517"/>
    </row>
    <row r="518" spans="1:48">
      <c r="A518" t="s">
        <v>432</v>
      </c>
      <c r="B518" t="s">
        <v>102</v>
      </c>
      <c r="C518">
        <v>2020</v>
      </c>
      <c r="D518">
        <v>2019</v>
      </c>
      <c r="E518" s="442" t="s">
        <v>168</v>
      </c>
      <c r="F518" s="52" t="s">
        <v>61</v>
      </c>
      <c r="G518" s="442" t="s">
        <v>61</v>
      </c>
      <c r="H518" s="52" t="s">
        <v>61</v>
      </c>
      <c r="I518" s="442" t="s">
        <v>169</v>
      </c>
      <c r="J518" s="940" t="s">
        <v>61</v>
      </c>
      <c r="K518" s="940"/>
      <c r="L518" s="52" t="s">
        <v>61</v>
      </c>
      <c r="M518" s="52" t="s">
        <v>61</v>
      </c>
      <c r="N518" s="52" t="s">
        <v>61</v>
      </c>
      <c r="O518" s="442" t="s">
        <v>150</v>
      </c>
      <c r="P518" s="451" t="s">
        <v>61</v>
      </c>
      <c r="Q518" s="52" t="s">
        <v>61</v>
      </c>
      <c r="R518" s="103" t="s">
        <v>61</v>
      </c>
      <c r="S518" s="442" t="s">
        <v>61</v>
      </c>
      <c r="T518" s="451" t="s">
        <v>61</v>
      </c>
      <c r="U518" s="941" t="s">
        <v>61</v>
      </c>
      <c r="V518" s="52" t="s">
        <v>61</v>
      </c>
      <c r="W518" s="52" t="s">
        <v>61</v>
      </c>
      <c r="X518" s="52" t="s">
        <v>61</v>
      </c>
      <c r="Y518" s="52" t="s">
        <v>61</v>
      </c>
      <c r="Z518" s="77" t="s">
        <v>61</v>
      </c>
      <c r="AA518" s="787" t="s">
        <v>61</v>
      </c>
      <c r="AB518" s="77" t="s">
        <v>61</v>
      </c>
      <c r="AC518" s="787" t="s">
        <v>61</v>
      </c>
      <c r="AD518" s="77" t="s">
        <v>61</v>
      </c>
      <c r="AE518" s="787" t="s">
        <v>61</v>
      </c>
      <c r="AF518" t="s">
        <v>61</v>
      </c>
      <c r="AG518" s="52"/>
      <c r="AH518" s="52"/>
      <c r="AI518" s="52" t="s">
        <v>61</v>
      </c>
      <c r="AJ518" s="52" t="s">
        <v>61</v>
      </c>
      <c r="AL518"/>
      <c r="AM518"/>
    </row>
    <row r="519" spans="1:48">
      <c r="A519" t="s">
        <v>432</v>
      </c>
      <c r="B519" t="s">
        <v>102</v>
      </c>
      <c r="C519">
        <v>2021</v>
      </c>
      <c r="D519">
        <v>2020</v>
      </c>
      <c r="E519" s="442" t="s">
        <v>168</v>
      </c>
      <c r="F519" s="52" t="s">
        <v>61</v>
      </c>
      <c r="G519" s="442" t="s">
        <v>61</v>
      </c>
      <c r="H519" s="52" t="s">
        <v>61</v>
      </c>
      <c r="I519" s="442" t="s">
        <v>169</v>
      </c>
      <c r="J519" s="940" t="s">
        <v>61</v>
      </c>
      <c r="K519" s="940"/>
      <c r="L519" s="52" t="s">
        <v>61</v>
      </c>
      <c r="M519" s="52" t="s">
        <v>61</v>
      </c>
      <c r="N519" s="52" t="s">
        <v>61</v>
      </c>
      <c r="O519" s="442" t="s">
        <v>150</v>
      </c>
      <c r="P519" s="451" t="s">
        <v>61</v>
      </c>
      <c r="Q519" s="52" t="s">
        <v>61</v>
      </c>
      <c r="R519" s="103" t="s">
        <v>61</v>
      </c>
      <c r="S519" s="442" t="s">
        <v>61</v>
      </c>
      <c r="T519" s="451" t="s">
        <v>61</v>
      </c>
      <c r="U519" s="941" t="s">
        <v>61</v>
      </c>
      <c r="V519" s="52" t="s">
        <v>61</v>
      </c>
      <c r="W519" s="52" t="s">
        <v>61</v>
      </c>
      <c r="X519" s="52" t="s">
        <v>61</v>
      </c>
      <c r="Y519" s="52" t="s">
        <v>61</v>
      </c>
      <c r="Z519" s="77" t="s">
        <v>61</v>
      </c>
      <c r="AA519" s="787" t="s">
        <v>61</v>
      </c>
      <c r="AB519" s="77" t="s">
        <v>61</v>
      </c>
      <c r="AC519" s="787" t="s">
        <v>61</v>
      </c>
      <c r="AD519" s="77" t="s">
        <v>61</v>
      </c>
      <c r="AE519" s="787" t="s">
        <v>61</v>
      </c>
      <c r="AF519" t="s">
        <v>61</v>
      </c>
      <c r="AG519" s="52"/>
      <c r="AH519" s="52"/>
      <c r="AI519" s="52" t="s">
        <v>61</v>
      </c>
      <c r="AJ519" s="52" t="s">
        <v>61</v>
      </c>
      <c r="AL519"/>
      <c r="AM519"/>
    </row>
    <row r="520" spans="1:48">
      <c r="A520" t="s">
        <v>432</v>
      </c>
      <c r="B520" t="s">
        <v>102</v>
      </c>
      <c r="C520">
        <v>2022</v>
      </c>
      <c r="D520">
        <v>2021</v>
      </c>
      <c r="E520" s="442" t="s">
        <v>168</v>
      </c>
      <c r="F520" s="52" t="s">
        <v>61</v>
      </c>
      <c r="G520" s="442" t="s">
        <v>61</v>
      </c>
      <c r="H520" s="52" t="s">
        <v>61</v>
      </c>
      <c r="I520" s="442" t="s">
        <v>169</v>
      </c>
      <c r="J520" s="940" t="s">
        <v>61</v>
      </c>
      <c r="K520" s="940"/>
      <c r="L520" s="52" t="s">
        <v>61</v>
      </c>
      <c r="M520" s="52" t="s">
        <v>61</v>
      </c>
      <c r="N520" s="52" t="s">
        <v>61</v>
      </c>
      <c r="O520" s="442" t="s">
        <v>150</v>
      </c>
      <c r="P520" s="451" t="s">
        <v>61</v>
      </c>
      <c r="Q520" s="52" t="s">
        <v>61</v>
      </c>
      <c r="R520" s="103" t="s">
        <v>61</v>
      </c>
      <c r="S520" s="442" t="s">
        <v>61</v>
      </c>
      <c r="T520" s="451" t="s">
        <v>61</v>
      </c>
      <c r="U520" s="941" t="s">
        <v>61</v>
      </c>
      <c r="V520" s="52" t="s">
        <v>61</v>
      </c>
      <c r="W520" s="52" t="s">
        <v>61</v>
      </c>
      <c r="X520" s="52" t="s">
        <v>61</v>
      </c>
      <c r="Y520" s="52" t="s">
        <v>61</v>
      </c>
      <c r="Z520" s="77" t="s">
        <v>61</v>
      </c>
      <c r="AA520" s="787" t="s">
        <v>61</v>
      </c>
      <c r="AB520" s="77" t="s">
        <v>61</v>
      </c>
      <c r="AC520" s="787" t="s">
        <v>61</v>
      </c>
      <c r="AD520" s="77" t="s">
        <v>61</v>
      </c>
      <c r="AE520" s="787" t="s">
        <v>61</v>
      </c>
      <c r="AF520" t="s">
        <v>61</v>
      </c>
      <c r="AG520" s="52"/>
      <c r="AH520" s="52"/>
      <c r="AI520" s="52" t="s">
        <v>61</v>
      </c>
      <c r="AJ520" s="52" t="s">
        <v>61</v>
      </c>
      <c r="AL520"/>
      <c r="AM520"/>
    </row>
    <row r="521" spans="1:48" s="958" customFormat="1">
      <c r="A521" s="958" t="s">
        <v>432</v>
      </c>
      <c r="B521" s="958" t="s">
        <v>102</v>
      </c>
      <c r="C521" s="958">
        <v>2023</v>
      </c>
      <c r="D521" s="958">
        <v>2022</v>
      </c>
      <c r="E521" s="991" t="s">
        <v>168</v>
      </c>
      <c r="F521" s="957" t="s">
        <v>61</v>
      </c>
      <c r="G521" s="991" t="s">
        <v>61</v>
      </c>
      <c r="H521" s="957" t="s">
        <v>61</v>
      </c>
      <c r="I521" s="991" t="s">
        <v>169</v>
      </c>
      <c r="J521" s="998" t="s">
        <v>61</v>
      </c>
      <c r="K521" s="998"/>
      <c r="L521" s="957" t="s">
        <v>61</v>
      </c>
      <c r="M521" s="957" t="s">
        <v>61</v>
      </c>
      <c r="N521" s="957" t="s">
        <v>61</v>
      </c>
      <c r="O521" s="991" t="s">
        <v>150</v>
      </c>
      <c r="P521" s="999" t="s">
        <v>61</v>
      </c>
      <c r="Q521" s="957" t="s">
        <v>61</v>
      </c>
      <c r="R521" s="1000" t="s">
        <v>61</v>
      </c>
      <c r="S521" s="991" t="s">
        <v>61</v>
      </c>
      <c r="T521" s="999" t="s">
        <v>61</v>
      </c>
      <c r="U521" s="1001" t="s">
        <v>61</v>
      </c>
      <c r="V521" s="957" t="s">
        <v>61</v>
      </c>
      <c r="W521" s="957" t="s">
        <v>61</v>
      </c>
      <c r="X521" s="957" t="s">
        <v>61</v>
      </c>
      <c r="Y521" s="957" t="s">
        <v>61</v>
      </c>
      <c r="Z521" s="1020" t="s">
        <v>61</v>
      </c>
      <c r="AA521" s="1021" t="s">
        <v>61</v>
      </c>
      <c r="AB521" s="1020" t="s">
        <v>61</v>
      </c>
      <c r="AC521" s="1021" t="s">
        <v>61</v>
      </c>
      <c r="AD521" s="1020" t="s">
        <v>61</v>
      </c>
      <c r="AE521" s="1021" t="s">
        <v>61</v>
      </c>
      <c r="AF521" s="958" t="s">
        <v>61</v>
      </c>
      <c r="AG521" s="957"/>
      <c r="AH521" s="957"/>
      <c r="AI521" s="957" t="s">
        <v>61</v>
      </c>
      <c r="AJ521" s="957" t="s">
        <v>61</v>
      </c>
      <c r="AL521" s="957"/>
      <c r="AM521" s="957"/>
      <c r="AO521" s="981"/>
      <c r="AP521" s="981"/>
      <c r="AQ521" s="981"/>
      <c r="AR521" s="981"/>
      <c r="AT521" s="981"/>
      <c r="AV521" s="981"/>
    </row>
    <row r="522" spans="1:48">
      <c r="A522" s="52" t="s">
        <v>48</v>
      </c>
      <c r="B522" s="52" t="s">
        <v>167</v>
      </c>
      <c r="C522" s="902">
        <v>2017</v>
      </c>
      <c r="D522" s="52">
        <v>2016</v>
      </c>
      <c r="E522" s="442" t="s">
        <v>142</v>
      </c>
      <c r="F522" s="104" t="s">
        <v>168</v>
      </c>
      <c r="G522" s="442" t="s">
        <v>61</v>
      </c>
      <c r="H522" s="52" t="s">
        <v>170</v>
      </c>
      <c r="I522" s="442" t="s">
        <v>343</v>
      </c>
      <c r="J522" s="940" t="s">
        <v>61</v>
      </c>
      <c r="K522" s="940"/>
      <c r="L522" s="235" t="s">
        <v>172</v>
      </c>
      <c r="M522" s="235" t="s">
        <v>61</v>
      </c>
      <c r="N522" s="235" t="s">
        <v>61</v>
      </c>
      <c r="O522" s="442" t="s">
        <v>150</v>
      </c>
      <c r="P522" s="235" t="s">
        <v>61</v>
      </c>
      <c r="Q522" s="235" t="s">
        <v>61</v>
      </c>
      <c r="R522" s="235" t="s">
        <v>61</v>
      </c>
      <c r="S522" s="905" t="s">
        <v>61</v>
      </c>
      <c r="T522" s="235" t="s">
        <v>61</v>
      </c>
      <c r="U522" s="946" t="s">
        <v>61</v>
      </c>
      <c r="V522" s="235" t="s">
        <v>61</v>
      </c>
      <c r="W522" s="235" t="s">
        <v>61</v>
      </c>
      <c r="X522" s="235" t="s">
        <v>61</v>
      </c>
      <c r="Y522" s="235" t="s">
        <v>61</v>
      </c>
      <c r="Z522" s="799" t="s">
        <v>61</v>
      </c>
      <c r="AA522" s="916" t="s">
        <v>61</v>
      </c>
      <c r="AB522" s="799" t="s">
        <v>61</v>
      </c>
      <c r="AC522" s="916" t="s">
        <v>61</v>
      </c>
      <c r="AD522" s="799" t="s">
        <v>61</v>
      </c>
      <c r="AE522" s="916" t="s">
        <v>61</v>
      </c>
      <c r="AF522" t="s">
        <v>61</v>
      </c>
      <c r="AG522" s="235"/>
      <c r="AH522" s="235"/>
      <c r="AI522" s="52" t="s">
        <v>61</v>
      </c>
      <c r="AJ522" s="235" t="s">
        <v>61</v>
      </c>
      <c r="AL522" s="52" t="s">
        <v>344</v>
      </c>
      <c r="AM522" s="52"/>
      <c r="AP522" s="1">
        <f>VLOOKUP(A522,'CH1 graphs'!$G$1:$H$49,2,FALSE)</f>
        <v>1</v>
      </c>
    </row>
    <row r="523" spans="1:48">
      <c r="A523" s="52" t="s">
        <v>48</v>
      </c>
      <c r="B523" s="52" t="s">
        <v>167</v>
      </c>
      <c r="C523" s="52">
        <v>2018</v>
      </c>
      <c r="D523" s="52">
        <v>2017</v>
      </c>
      <c r="E523" s="442" t="s">
        <v>142</v>
      </c>
      <c r="F523" s="104" t="s">
        <v>168</v>
      </c>
      <c r="G523" s="442" t="s">
        <v>61</v>
      </c>
      <c r="H523" s="52" t="s">
        <v>170</v>
      </c>
      <c r="I523" s="442" t="s">
        <v>343</v>
      </c>
      <c r="J523" s="940" t="s">
        <v>61</v>
      </c>
      <c r="K523" s="940"/>
      <c r="L523" s="235" t="s">
        <v>172</v>
      </c>
      <c r="M523" s="235" t="s">
        <v>61</v>
      </c>
      <c r="N523" s="235" t="s">
        <v>61</v>
      </c>
      <c r="O523" s="442" t="s">
        <v>150</v>
      </c>
      <c r="P523" s="235" t="s">
        <v>61</v>
      </c>
      <c r="Q523" s="235" t="s">
        <v>61</v>
      </c>
      <c r="R523" s="235" t="s">
        <v>61</v>
      </c>
      <c r="S523" s="905" t="s">
        <v>61</v>
      </c>
      <c r="T523" s="235" t="s">
        <v>61</v>
      </c>
      <c r="U523" s="946" t="s">
        <v>61</v>
      </c>
      <c r="V523" s="235" t="s">
        <v>61</v>
      </c>
      <c r="W523" s="235" t="s">
        <v>61</v>
      </c>
      <c r="X523" s="235" t="s">
        <v>61</v>
      </c>
      <c r="Y523" s="235" t="s">
        <v>61</v>
      </c>
      <c r="Z523" s="799" t="s">
        <v>61</v>
      </c>
      <c r="AA523" s="916" t="s">
        <v>61</v>
      </c>
      <c r="AB523" s="799" t="s">
        <v>61</v>
      </c>
      <c r="AC523" s="916" t="s">
        <v>61</v>
      </c>
      <c r="AD523" s="799" t="s">
        <v>61</v>
      </c>
      <c r="AE523" s="916" t="s">
        <v>61</v>
      </c>
      <c r="AF523" t="s">
        <v>61</v>
      </c>
      <c r="AG523" s="235"/>
      <c r="AH523" s="235"/>
      <c r="AI523" s="52" t="s">
        <v>61</v>
      </c>
      <c r="AJ523" s="235" t="s">
        <v>61</v>
      </c>
      <c r="AL523" s="52" t="s">
        <v>344</v>
      </c>
      <c r="AM523" s="52"/>
      <c r="AP523" s="1">
        <f>VLOOKUP(A523,'CH1 graphs'!$G$1:$H$49,2,FALSE)</f>
        <v>1</v>
      </c>
    </row>
    <row r="524" spans="1:48">
      <c r="A524" s="52" t="s">
        <v>48</v>
      </c>
      <c r="B524" s="52" t="s">
        <v>167</v>
      </c>
      <c r="C524" s="52">
        <v>2019</v>
      </c>
      <c r="D524" s="52">
        <v>2018</v>
      </c>
      <c r="E524" s="442" t="s">
        <v>142</v>
      </c>
      <c r="F524" s="52" t="s">
        <v>142</v>
      </c>
      <c r="G524" s="442" t="s">
        <v>61</v>
      </c>
      <c r="H524" s="52" t="s">
        <v>170</v>
      </c>
      <c r="I524" s="442" t="s">
        <v>343</v>
      </c>
      <c r="J524" s="940" t="s">
        <v>176</v>
      </c>
      <c r="K524" s="940"/>
      <c r="L524" s="52"/>
      <c r="M524" s="52"/>
      <c r="N524" s="52"/>
      <c r="O524" s="442" t="s">
        <v>150</v>
      </c>
      <c r="P524" s="73">
        <v>661747</v>
      </c>
      <c r="Q524" s="60">
        <v>661747</v>
      </c>
      <c r="R524" s="61">
        <v>1</v>
      </c>
      <c r="S524" s="913">
        <v>43191</v>
      </c>
      <c r="T524" s="73">
        <v>92645</v>
      </c>
      <c r="U524" s="939">
        <v>0.14000000000000001</v>
      </c>
      <c r="V524" s="73">
        <v>132349</v>
      </c>
      <c r="W524" s="64">
        <v>0.19999939553938287</v>
      </c>
      <c r="X524" s="73">
        <v>436753</v>
      </c>
      <c r="Y524" s="64">
        <v>0.65999996977696918</v>
      </c>
      <c r="Z524" s="77" t="s">
        <v>61</v>
      </c>
      <c r="AA524" s="787" t="s">
        <v>61</v>
      </c>
      <c r="AB524" s="77" t="s">
        <v>61</v>
      </c>
      <c r="AC524" s="787" t="s">
        <v>61</v>
      </c>
      <c r="AD524" s="77" t="s">
        <v>61</v>
      </c>
      <c r="AE524" s="787" t="s">
        <v>61</v>
      </c>
      <c r="AF524" t="s">
        <v>148</v>
      </c>
      <c r="AH524"/>
      <c r="AI524" s="52" t="s">
        <v>61</v>
      </c>
      <c r="AJ524" s="64"/>
      <c r="AL524" s="52" t="s">
        <v>344</v>
      </c>
      <c r="AM524" s="52"/>
      <c r="AP524" s="1">
        <f>VLOOKUP(A524,'CH1 graphs'!$G$1:$H$49,2,FALSE)</f>
        <v>1</v>
      </c>
    </row>
    <row r="525" spans="1:48">
      <c r="A525" s="52" t="s">
        <v>48</v>
      </c>
      <c r="B525" s="52" t="s">
        <v>167</v>
      </c>
      <c r="C525" s="52">
        <v>2020</v>
      </c>
      <c r="D525" s="52">
        <v>2019</v>
      </c>
      <c r="E525" s="442" t="s">
        <v>142</v>
      </c>
      <c r="F525" s="104" t="s">
        <v>168</v>
      </c>
      <c r="G525" s="442" t="s">
        <v>61</v>
      </c>
      <c r="H525" s="52" t="s">
        <v>170</v>
      </c>
      <c r="I525" s="442" t="s">
        <v>343</v>
      </c>
      <c r="J525" s="940" t="s">
        <v>61</v>
      </c>
      <c r="K525" s="940"/>
      <c r="L525" s="81" t="s">
        <v>172</v>
      </c>
      <c r="M525" s="81" t="s">
        <v>61</v>
      </c>
      <c r="N525" s="81" t="s">
        <v>61</v>
      </c>
      <c r="O525" s="442" t="s">
        <v>150</v>
      </c>
      <c r="P525" s="81" t="s">
        <v>61</v>
      </c>
      <c r="Q525" s="81" t="s">
        <v>61</v>
      </c>
      <c r="R525" s="81" t="s">
        <v>61</v>
      </c>
      <c r="S525" s="905" t="s">
        <v>61</v>
      </c>
      <c r="T525" s="81" t="s">
        <v>61</v>
      </c>
      <c r="U525" s="942" t="s">
        <v>61</v>
      </c>
      <c r="V525" s="235" t="s">
        <v>61</v>
      </c>
      <c r="W525" s="235" t="s">
        <v>61</v>
      </c>
      <c r="X525" s="235" t="s">
        <v>61</v>
      </c>
      <c r="Y525" s="81" t="s">
        <v>61</v>
      </c>
      <c r="Z525" s="799" t="s">
        <v>61</v>
      </c>
      <c r="AA525" s="916" t="s">
        <v>61</v>
      </c>
      <c r="AB525" s="799" t="s">
        <v>61</v>
      </c>
      <c r="AC525" s="916" t="s">
        <v>61</v>
      </c>
      <c r="AD525" s="799" t="s">
        <v>61</v>
      </c>
      <c r="AE525" s="916" t="s">
        <v>61</v>
      </c>
      <c r="AF525" t="s">
        <v>61</v>
      </c>
      <c r="AG525" s="235"/>
      <c r="AH525" s="235"/>
      <c r="AI525" s="52" t="s">
        <v>61</v>
      </c>
      <c r="AJ525" s="81" t="s">
        <v>61</v>
      </c>
      <c r="AL525" s="52" t="s">
        <v>344</v>
      </c>
      <c r="AM525" s="52"/>
      <c r="AP525" s="1">
        <f>VLOOKUP(A525,'CH1 graphs'!$G$1:$H$49,2,FALSE)</f>
        <v>1</v>
      </c>
    </row>
    <row r="526" spans="1:48">
      <c r="A526" s="52" t="s">
        <v>48</v>
      </c>
      <c r="B526" s="52" t="s">
        <v>167</v>
      </c>
      <c r="C526" s="52">
        <v>2021</v>
      </c>
      <c r="D526" s="52">
        <v>2020</v>
      </c>
      <c r="E526" s="442" t="s">
        <v>142</v>
      </c>
      <c r="F526" s="52" t="s">
        <v>142</v>
      </c>
      <c r="G526" s="442" t="s">
        <v>61</v>
      </c>
      <c r="H526" s="52" t="s">
        <v>170</v>
      </c>
      <c r="I526" s="442" t="s">
        <v>343</v>
      </c>
      <c r="J526" s="940" t="s">
        <v>176</v>
      </c>
      <c r="K526" s="940"/>
      <c r="L526" s="52"/>
      <c r="M526" s="52"/>
      <c r="N526" s="52"/>
      <c r="O526" s="442" t="s">
        <v>150</v>
      </c>
      <c r="P526" s="73">
        <v>700000</v>
      </c>
      <c r="Q526" s="59">
        <v>620638</v>
      </c>
      <c r="R526" s="61">
        <v>0.83</v>
      </c>
      <c r="S526" s="442" t="s">
        <v>268</v>
      </c>
      <c r="T526" s="73">
        <f>Q526*U526</f>
        <v>155159.5</v>
      </c>
      <c r="U526" s="939">
        <v>0.25</v>
      </c>
      <c r="V526" s="789">
        <v>62063.799999999988</v>
      </c>
      <c r="W526" s="908">
        <v>9.9999999999999978E-2</v>
      </c>
      <c r="X526" s="73">
        <v>403414.7</v>
      </c>
      <c r="Y526" s="64">
        <v>0.65</v>
      </c>
      <c r="Z526" s="77" t="s">
        <v>61</v>
      </c>
      <c r="AA526" s="787" t="s">
        <v>61</v>
      </c>
      <c r="AB526" s="77" t="s">
        <v>61</v>
      </c>
      <c r="AC526" s="787" t="s">
        <v>61</v>
      </c>
      <c r="AD526" s="77" t="s">
        <v>61</v>
      </c>
      <c r="AE526" s="787" t="s">
        <v>61</v>
      </c>
      <c r="AF526" t="s">
        <v>148</v>
      </c>
      <c r="AH526"/>
      <c r="AI526" s="52" t="s">
        <v>61</v>
      </c>
      <c r="AJ526" s="52"/>
      <c r="AL526" s="52" t="s">
        <v>344</v>
      </c>
      <c r="AM526" s="52"/>
      <c r="AP526" s="1">
        <f>VLOOKUP(A526,'CH1 graphs'!$G$1:$H$49,2,FALSE)</f>
        <v>1</v>
      </c>
    </row>
    <row r="527" spans="1:48">
      <c r="A527" s="52" t="s">
        <v>48</v>
      </c>
      <c r="B527" s="52" t="s">
        <v>167</v>
      </c>
      <c r="C527" s="52">
        <v>2022</v>
      </c>
      <c r="D527" s="52">
        <v>2021</v>
      </c>
      <c r="E527" s="442" t="s">
        <v>142</v>
      </c>
      <c r="F527" s="52" t="s">
        <v>142</v>
      </c>
      <c r="G527" s="442" t="s">
        <v>61</v>
      </c>
      <c r="H527" s="52" t="s">
        <v>170</v>
      </c>
      <c r="I527" s="442" t="s">
        <v>343</v>
      </c>
      <c r="J527" s="940" t="s">
        <v>176</v>
      </c>
      <c r="K527" s="940"/>
      <c r="L527" s="52"/>
      <c r="M527" s="85"/>
      <c r="N527" s="52"/>
      <c r="O527" s="442" t="s">
        <v>150</v>
      </c>
      <c r="P527" s="73">
        <v>700000</v>
      </c>
      <c r="Q527" s="60">
        <v>700000</v>
      </c>
      <c r="R527" s="61">
        <v>1</v>
      </c>
      <c r="S527" s="923">
        <v>44460</v>
      </c>
      <c r="T527" s="60">
        <v>148017</v>
      </c>
      <c r="U527" s="939">
        <v>0.22</v>
      </c>
      <c r="V527" s="716" t="s">
        <v>178</v>
      </c>
      <c r="W527" s="716" t="s">
        <v>203</v>
      </c>
      <c r="X527" s="719">
        <v>551983</v>
      </c>
      <c r="Y527" s="718">
        <v>0.78854714285714289</v>
      </c>
      <c r="Z527" s="77" t="s">
        <v>61</v>
      </c>
      <c r="AA527" s="787" t="s">
        <v>61</v>
      </c>
      <c r="AB527" s="77" t="s">
        <v>61</v>
      </c>
      <c r="AC527" s="787" t="s">
        <v>61</v>
      </c>
      <c r="AD527" s="77" t="s">
        <v>61</v>
      </c>
      <c r="AE527" s="787" t="s">
        <v>61</v>
      </c>
      <c r="AF527" t="s">
        <v>148</v>
      </c>
      <c r="AH527"/>
      <c r="AI527" s="52" t="s">
        <v>61</v>
      </c>
      <c r="AJ527" s="52"/>
      <c r="AL527" s="52" t="s">
        <v>344</v>
      </c>
      <c r="AM527" s="52"/>
      <c r="AP527" s="1">
        <f>VLOOKUP(A527,'CH1 graphs'!$G$1:$H$49,2,FALSE)</f>
        <v>1</v>
      </c>
      <c r="AT527" s="42"/>
    </row>
    <row r="528" spans="1:48" s="961" customFormat="1">
      <c r="A528" s="955" t="s">
        <v>48</v>
      </c>
      <c r="B528" s="955" t="s">
        <v>167</v>
      </c>
      <c r="C528" s="955">
        <v>2023</v>
      </c>
      <c r="D528" s="955">
        <v>2022</v>
      </c>
      <c r="E528" s="964" t="s">
        <v>142</v>
      </c>
      <c r="F528" s="955" t="s">
        <v>142</v>
      </c>
      <c r="G528" s="964" t="s">
        <v>61</v>
      </c>
      <c r="H528" s="955" t="s">
        <v>174</v>
      </c>
      <c r="I528" s="964" t="s">
        <v>433</v>
      </c>
      <c r="J528" s="965" t="s">
        <v>434</v>
      </c>
      <c r="K528" s="965"/>
      <c r="L528" s="1004" t="s">
        <v>177</v>
      </c>
      <c r="M528" s="1005"/>
      <c r="N528" s="955"/>
      <c r="O528" s="964" t="s">
        <v>150</v>
      </c>
      <c r="P528" s="976">
        <v>661670</v>
      </c>
      <c r="Q528" s="976">
        <v>661670</v>
      </c>
      <c r="R528" s="977">
        <v>1</v>
      </c>
      <c r="S528" s="961" t="s">
        <v>435</v>
      </c>
      <c r="T528" s="976">
        <v>544168</v>
      </c>
      <c r="U528" s="978">
        <v>0.82199999999999995</v>
      </c>
      <c r="V528" s="1007" t="s">
        <v>178</v>
      </c>
      <c r="W528" s="1007"/>
      <c r="X528" s="1010">
        <v>117502</v>
      </c>
      <c r="Y528" s="1011">
        <v>0.17758399202019134</v>
      </c>
      <c r="Z528" s="1010" t="s">
        <v>221</v>
      </c>
      <c r="AA528" s="1011" t="s">
        <v>61</v>
      </c>
      <c r="AB528" s="1010" t="s">
        <v>221</v>
      </c>
      <c r="AC528" s="1011" t="s">
        <v>61</v>
      </c>
      <c r="AD528" s="1010" t="s">
        <v>221</v>
      </c>
      <c r="AE528" s="1011" t="s">
        <v>61</v>
      </c>
      <c r="AF528" s="961" t="s">
        <v>148</v>
      </c>
      <c r="AI528" s="955" t="s">
        <v>61</v>
      </c>
      <c r="AL528" s="955" t="s">
        <v>344</v>
      </c>
      <c r="AM528" s="955"/>
      <c r="AO528" s="963"/>
      <c r="AP528" s="963">
        <f>VLOOKUP(A528,'CH1 graphs'!$G$1:$H$49,2,FALSE)</f>
        <v>1</v>
      </c>
      <c r="AQ528" s="963"/>
      <c r="AR528" s="963"/>
      <c r="AS528" s="972">
        <f>T528-T527</f>
        <v>396151</v>
      </c>
      <c r="AT528" s="973">
        <f>(T528-T527)/T527</f>
        <v>2.6763885229399325</v>
      </c>
      <c r="AV528" s="963"/>
    </row>
    <row r="529" spans="1:48" s="958" customFormat="1">
      <c r="A529" s="955" t="s">
        <v>48</v>
      </c>
      <c r="B529" s="955" t="s">
        <v>167</v>
      </c>
      <c r="C529" s="955">
        <v>2023</v>
      </c>
      <c r="D529" s="955">
        <v>2023</v>
      </c>
      <c r="E529" s="964" t="s">
        <v>142</v>
      </c>
      <c r="F529" s="1013" t="s">
        <v>168</v>
      </c>
      <c r="G529" s="964" t="s">
        <v>61</v>
      </c>
      <c r="H529" s="955" t="s">
        <v>170</v>
      </c>
      <c r="I529" s="964" t="s">
        <v>433</v>
      </c>
      <c r="J529" s="965" t="s">
        <v>61</v>
      </c>
      <c r="K529" s="965"/>
      <c r="L529" s="1094"/>
      <c r="M529" s="1095"/>
      <c r="N529" s="1095"/>
      <c r="O529" s="964" t="s">
        <v>165</v>
      </c>
      <c r="P529" s="1013" t="s">
        <v>61</v>
      </c>
      <c r="Q529" s="1013" t="s">
        <v>61</v>
      </c>
      <c r="R529" s="1013" t="s">
        <v>61</v>
      </c>
      <c r="S529" s="1014" t="s">
        <v>61</v>
      </c>
      <c r="T529" s="1013" t="s">
        <v>61</v>
      </c>
      <c r="U529" s="1015" t="s">
        <v>61</v>
      </c>
      <c r="V529" s="1016" t="s">
        <v>61</v>
      </c>
      <c r="W529" s="1016" t="s">
        <v>61</v>
      </c>
      <c r="X529" s="1016" t="s">
        <v>61</v>
      </c>
      <c r="Y529" s="1013" t="s">
        <v>61</v>
      </c>
      <c r="Z529" s="1100" t="s">
        <v>61</v>
      </c>
      <c r="AA529" s="1101" t="s">
        <v>61</v>
      </c>
      <c r="AB529" s="1100" t="s">
        <v>61</v>
      </c>
      <c r="AC529" s="1101" t="s">
        <v>61</v>
      </c>
      <c r="AD529" s="1100" t="s">
        <v>61</v>
      </c>
      <c r="AE529" s="1101" t="s">
        <v>61</v>
      </c>
      <c r="AF529" s="961" t="s">
        <v>61</v>
      </c>
      <c r="AG529" s="1123"/>
      <c r="AH529" s="1123"/>
      <c r="AI529" s="955" t="s">
        <v>61</v>
      </c>
      <c r="AJ529" s="1013" t="s">
        <v>61</v>
      </c>
      <c r="AL529" s="955" t="s">
        <v>344</v>
      </c>
      <c r="AM529" s="955"/>
      <c r="AO529" s="963"/>
      <c r="AP529" s="963">
        <f>VLOOKUP(A529,'CH1 graphs'!$G$1:$H$49,2,FALSE)</f>
        <v>1</v>
      </c>
      <c r="AQ529" s="963"/>
      <c r="AR529" s="981"/>
      <c r="AT529" s="981"/>
      <c r="AV529" s="981"/>
    </row>
    <row r="530" spans="1:48" s="958" customFormat="1">
      <c r="A530" s="957" t="s">
        <v>48</v>
      </c>
      <c r="B530" s="957" t="s">
        <v>167</v>
      </c>
      <c r="C530" s="957" t="s">
        <v>702</v>
      </c>
      <c r="D530" s="957">
        <v>2023</v>
      </c>
      <c r="E530" s="991" t="s">
        <v>142</v>
      </c>
      <c r="F530" s="957" t="s">
        <v>168</v>
      </c>
      <c r="G530" s="957" t="s">
        <v>61</v>
      </c>
      <c r="H530" s="957" t="s">
        <v>170</v>
      </c>
      <c r="I530" s="991" t="s">
        <v>433</v>
      </c>
      <c r="J530" s="998" t="s">
        <v>61</v>
      </c>
      <c r="K530" s="992" t="s">
        <v>707</v>
      </c>
      <c r="L530" s="957" t="s">
        <v>708</v>
      </c>
      <c r="M530" s="957" t="s">
        <v>61</v>
      </c>
      <c r="N530" s="957" t="s">
        <v>61</v>
      </c>
      <c r="O530" s="991" t="s">
        <v>150</v>
      </c>
      <c r="P530" s="957" t="s">
        <v>61</v>
      </c>
      <c r="Q530" s="957" t="s">
        <v>61</v>
      </c>
      <c r="R530" s="957" t="s">
        <v>61</v>
      </c>
      <c r="S530" s="957" t="s">
        <v>61</v>
      </c>
      <c r="T530" s="957" t="s">
        <v>61</v>
      </c>
      <c r="U530" s="1001" t="s">
        <v>61</v>
      </c>
      <c r="V530" s="957" t="s">
        <v>61</v>
      </c>
      <c r="W530" s="957" t="s">
        <v>61</v>
      </c>
      <c r="X530" s="957" t="s">
        <v>61</v>
      </c>
      <c r="Y530" s="957" t="s">
        <v>61</v>
      </c>
      <c r="Z530" s="957" t="s">
        <v>61</v>
      </c>
      <c r="AA530" s="957" t="s">
        <v>61</v>
      </c>
      <c r="AB530" s="957" t="s">
        <v>61</v>
      </c>
      <c r="AC530" s="957" t="s">
        <v>61</v>
      </c>
      <c r="AD530" s="957" t="s">
        <v>61</v>
      </c>
      <c r="AE530" s="957" t="s">
        <v>61</v>
      </c>
      <c r="AF530" s="957" t="s">
        <v>61</v>
      </c>
      <c r="AG530" s="1135"/>
      <c r="AH530" s="1135"/>
      <c r="AI530" s="957"/>
      <c r="AJ530" s="1029"/>
      <c r="AL530" s="957"/>
      <c r="AM530" s="957"/>
      <c r="AO530" s="981"/>
      <c r="AP530" s="981"/>
      <c r="AQ530" s="981"/>
      <c r="AR530" s="981"/>
      <c r="AT530" s="981"/>
      <c r="AV530" s="981"/>
    </row>
    <row r="531" spans="1:48">
      <c r="A531" t="s">
        <v>436</v>
      </c>
      <c r="B531" t="s">
        <v>141</v>
      </c>
      <c r="C531">
        <v>2017</v>
      </c>
      <c r="D531">
        <v>2016</v>
      </c>
      <c r="E531" s="442" t="s">
        <v>168</v>
      </c>
      <c r="F531" s="52" t="s">
        <v>61</v>
      </c>
      <c r="G531" s="442" t="s">
        <v>61</v>
      </c>
      <c r="H531" s="52" t="s">
        <v>61</v>
      </c>
      <c r="I531" s="442" t="s">
        <v>169</v>
      </c>
      <c r="J531" s="940" t="s">
        <v>61</v>
      </c>
      <c r="K531" s="940"/>
      <c r="L531" s="52" t="s">
        <v>61</v>
      </c>
      <c r="M531" s="52" t="s">
        <v>61</v>
      </c>
      <c r="N531" s="52" t="s">
        <v>61</v>
      </c>
      <c r="O531" s="442" t="s">
        <v>150</v>
      </c>
      <c r="P531" s="451" t="s">
        <v>61</v>
      </c>
      <c r="Q531" s="52" t="s">
        <v>61</v>
      </c>
      <c r="R531" s="103" t="s">
        <v>61</v>
      </c>
      <c r="S531" s="442" t="s">
        <v>61</v>
      </c>
      <c r="T531" s="451" t="s">
        <v>61</v>
      </c>
      <c r="U531" s="941" t="s">
        <v>61</v>
      </c>
      <c r="V531" s="52" t="s">
        <v>61</v>
      </c>
      <c r="W531" s="52" t="s">
        <v>61</v>
      </c>
      <c r="X531" s="52" t="s">
        <v>61</v>
      </c>
      <c r="Y531" s="52" t="s">
        <v>61</v>
      </c>
      <c r="Z531" s="77" t="s">
        <v>61</v>
      </c>
      <c r="AA531" s="787" t="s">
        <v>61</v>
      </c>
      <c r="AB531" s="77" t="s">
        <v>61</v>
      </c>
      <c r="AC531" s="787" t="s">
        <v>61</v>
      </c>
      <c r="AD531" s="77" t="s">
        <v>61</v>
      </c>
      <c r="AE531" s="787" t="s">
        <v>61</v>
      </c>
      <c r="AF531" t="s">
        <v>61</v>
      </c>
      <c r="AG531" s="52"/>
      <c r="AH531" s="52"/>
      <c r="AI531" s="52" t="s">
        <v>61</v>
      </c>
      <c r="AJ531" s="52" t="s">
        <v>61</v>
      </c>
      <c r="AL531"/>
      <c r="AM531"/>
    </row>
    <row r="532" spans="1:48">
      <c r="A532" t="s">
        <v>436</v>
      </c>
      <c r="B532" t="s">
        <v>141</v>
      </c>
      <c r="C532">
        <v>2018</v>
      </c>
      <c r="D532">
        <v>2017</v>
      </c>
      <c r="E532" s="442" t="s">
        <v>168</v>
      </c>
      <c r="F532" s="52" t="s">
        <v>61</v>
      </c>
      <c r="G532" s="442" t="s">
        <v>61</v>
      </c>
      <c r="H532" s="52" t="s">
        <v>61</v>
      </c>
      <c r="I532" s="442" t="s">
        <v>169</v>
      </c>
      <c r="J532" s="940" t="s">
        <v>61</v>
      </c>
      <c r="K532" s="940"/>
      <c r="L532" s="52" t="s">
        <v>61</v>
      </c>
      <c r="M532" s="52" t="s">
        <v>61</v>
      </c>
      <c r="N532" s="52" t="s">
        <v>61</v>
      </c>
      <c r="O532" s="442" t="s">
        <v>150</v>
      </c>
      <c r="P532" s="451" t="s">
        <v>61</v>
      </c>
      <c r="Q532" s="52" t="s">
        <v>61</v>
      </c>
      <c r="R532" s="103" t="s">
        <v>61</v>
      </c>
      <c r="S532" s="442" t="s">
        <v>61</v>
      </c>
      <c r="T532" s="451" t="s">
        <v>61</v>
      </c>
      <c r="U532" s="941" t="s">
        <v>61</v>
      </c>
      <c r="V532" s="52" t="s">
        <v>61</v>
      </c>
      <c r="W532" s="52" t="s">
        <v>61</v>
      </c>
      <c r="X532" s="52" t="s">
        <v>61</v>
      </c>
      <c r="Y532" s="52" t="s">
        <v>61</v>
      </c>
      <c r="Z532" s="77" t="s">
        <v>61</v>
      </c>
      <c r="AA532" s="787" t="s">
        <v>61</v>
      </c>
      <c r="AB532" s="77" t="s">
        <v>61</v>
      </c>
      <c r="AC532" s="787" t="s">
        <v>61</v>
      </c>
      <c r="AD532" s="77" t="s">
        <v>61</v>
      </c>
      <c r="AE532" s="787" t="s">
        <v>61</v>
      </c>
      <c r="AF532" t="s">
        <v>61</v>
      </c>
      <c r="AG532" s="52"/>
      <c r="AH532" s="52"/>
      <c r="AI532" s="52" t="s">
        <v>61</v>
      </c>
      <c r="AJ532" s="52" t="s">
        <v>61</v>
      </c>
      <c r="AL532"/>
      <c r="AM532"/>
    </row>
    <row r="533" spans="1:48">
      <c r="A533" t="s">
        <v>436</v>
      </c>
      <c r="B533" t="s">
        <v>141</v>
      </c>
      <c r="C533">
        <v>2019</v>
      </c>
      <c r="D533">
        <v>2018</v>
      </c>
      <c r="E533" s="442" t="s">
        <v>168</v>
      </c>
      <c r="F533" s="52" t="s">
        <v>61</v>
      </c>
      <c r="G533" s="442" t="s">
        <v>61</v>
      </c>
      <c r="H533" s="52" t="s">
        <v>61</v>
      </c>
      <c r="I533" s="442" t="s">
        <v>169</v>
      </c>
      <c r="J533" s="940" t="s">
        <v>61</v>
      </c>
      <c r="K533" s="940"/>
      <c r="L533" s="52" t="s">
        <v>61</v>
      </c>
      <c r="M533" s="52" t="s">
        <v>61</v>
      </c>
      <c r="N533" s="52" t="s">
        <v>61</v>
      </c>
      <c r="O533" s="442" t="s">
        <v>150</v>
      </c>
      <c r="P533" s="451" t="s">
        <v>61</v>
      </c>
      <c r="Q533" s="52" t="s">
        <v>61</v>
      </c>
      <c r="R533" s="103" t="s">
        <v>61</v>
      </c>
      <c r="S533" s="442" t="s">
        <v>61</v>
      </c>
      <c r="T533" s="451" t="s">
        <v>61</v>
      </c>
      <c r="U533" s="941" t="s">
        <v>61</v>
      </c>
      <c r="V533" s="52" t="s">
        <v>61</v>
      </c>
      <c r="W533" s="52" t="s">
        <v>61</v>
      </c>
      <c r="X533" s="52" t="s">
        <v>61</v>
      </c>
      <c r="Y533" s="52" t="s">
        <v>61</v>
      </c>
      <c r="Z533" s="77" t="s">
        <v>61</v>
      </c>
      <c r="AA533" s="787" t="s">
        <v>61</v>
      </c>
      <c r="AB533" s="77" t="s">
        <v>61</v>
      </c>
      <c r="AC533" s="787" t="s">
        <v>61</v>
      </c>
      <c r="AD533" s="77" t="s">
        <v>61</v>
      </c>
      <c r="AE533" s="787" t="s">
        <v>61</v>
      </c>
      <c r="AF533" t="s">
        <v>61</v>
      </c>
      <c r="AG533" s="52"/>
      <c r="AH533" s="52"/>
      <c r="AI533" s="52" t="s">
        <v>61</v>
      </c>
      <c r="AJ533" s="52" t="s">
        <v>61</v>
      </c>
      <c r="AL533"/>
      <c r="AM533"/>
    </row>
    <row r="534" spans="1:48">
      <c r="A534" t="s">
        <v>436</v>
      </c>
      <c r="B534" t="s">
        <v>141</v>
      </c>
      <c r="C534">
        <v>2020</v>
      </c>
      <c r="D534">
        <v>2019</v>
      </c>
      <c r="E534" s="442" t="s">
        <v>168</v>
      </c>
      <c r="F534" s="52" t="s">
        <v>61</v>
      </c>
      <c r="G534" s="442" t="s">
        <v>61</v>
      </c>
      <c r="H534" s="52" t="s">
        <v>61</v>
      </c>
      <c r="I534" s="442" t="s">
        <v>169</v>
      </c>
      <c r="J534" s="940" t="s">
        <v>61</v>
      </c>
      <c r="K534" s="940"/>
      <c r="L534" s="52" t="s">
        <v>61</v>
      </c>
      <c r="M534" s="52" t="s">
        <v>61</v>
      </c>
      <c r="N534" s="52" t="s">
        <v>61</v>
      </c>
      <c r="O534" s="442" t="s">
        <v>150</v>
      </c>
      <c r="P534" s="451" t="s">
        <v>61</v>
      </c>
      <c r="Q534" s="52" t="s">
        <v>61</v>
      </c>
      <c r="R534" s="103" t="s">
        <v>61</v>
      </c>
      <c r="S534" s="442" t="s">
        <v>61</v>
      </c>
      <c r="T534" s="451" t="s">
        <v>61</v>
      </c>
      <c r="U534" s="941" t="s">
        <v>61</v>
      </c>
      <c r="V534" s="52" t="s">
        <v>61</v>
      </c>
      <c r="W534" s="52" t="s">
        <v>61</v>
      </c>
      <c r="X534" s="52" t="s">
        <v>61</v>
      </c>
      <c r="Y534" s="52" t="s">
        <v>61</v>
      </c>
      <c r="Z534" s="77" t="s">
        <v>61</v>
      </c>
      <c r="AA534" s="787" t="s">
        <v>61</v>
      </c>
      <c r="AB534" s="77" t="s">
        <v>61</v>
      </c>
      <c r="AC534" s="787" t="s">
        <v>61</v>
      </c>
      <c r="AD534" s="77" t="s">
        <v>61</v>
      </c>
      <c r="AE534" s="787" t="s">
        <v>61</v>
      </c>
      <c r="AF534" t="s">
        <v>61</v>
      </c>
      <c r="AG534" s="52"/>
      <c r="AH534" s="52"/>
      <c r="AI534" s="52" t="s">
        <v>61</v>
      </c>
      <c r="AJ534" s="52" t="s">
        <v>61</v>
      </c>
      <c r="AL534"/>
      <c r="AM534"/>
    </row>
    <row r="535" spans="1:48">
      <c r="A535" t="s">
        <v>436</v>
      </c>
      <c r="B535" t="s">
        <v>141</v>
      </c>
      <c r="C535">
        <v>2021</v>
      </c>
      <c r="D535">
        <v>2020</v>
      </c>
      <c r="E535" s="442" t="s">
        <v>168</v>
      </c>
      <c r="F535" s="52" t="s">
        <v>61</v>
      </c>
      <c r="G535" s="442" t="s">
        <v>61</v>
      </c>
      <c r="H535" s="52" t="s">
        <v>61</v>
      </c>
      <c r="I535" s="442" t="s">
        <v>169</v>
      </c>
      <c r="J535" s="940" t="s">
        <v>61</v>
      </c>
      <c r="K535" s="940"/>
      <c r="L535" s="52" t="s">
        <v>61</v>
      </c>
      <c r="M535" s="52" t="s">
        <v>61</v>
      </c>
      <c r="N535" s="52" t="s">
        <v>61</v>
      </c>
      <c r="O535" s="442" t="s">
        <v>150</v>
      </c>
      <c r="P535" s="451" t="s">
        <v>61</v>
      </c>
      <c r="Q535" s="52" t="s">
        <v>61</v>
      </c>
      <c r="R535" s="103" t="s">
        <v>61</v>
      </c>
      <c r="S535" s="442" t="s">
        <v>61</v>
      </c>
      <c r="T535" s="451" t="s">
        <v>61</v>
      </c>
      <c r="U535" s="941" t="s">
        <v>61</v>
      </c>
      <c r="V535" s="52" t="s">
        <v>61</v>
      </c>
      <c r="W535" s="52" t="s">
        <v>61</v>
      </c>
      <c r="X535" s="52" t="s">
        <v>61</v>
      </c>
      <c r="Y535" s="52" t="s">
        <v>61</v>
      </c>
      <c r="Z535" s="77" t="s">
        <v>61</v>
      </c>
      <c r="AA535" s="787" t="s">
        <v>61</v>
      </c>
      <c r="AB535" s="77" t="s">
        <v>61</v>
      </c>
      <c r="AC535" s="787" t="s">
        <v>61</v>
      </c>
      <c r="AD535" s="77" t="s">
        <v>61</v>
      </c>
      <c r="AE535" s="787" t="s">
        <v>61</v>
      </c>
      <c r="AF535" t="s">
        <v>61</v>
      </c>
      <c r="AG535" s="52"/>
      <c r="AH535" s="52"/>
      <c r="AI535" s="52" t="s">
        <v>61</v>
      </c>
      <c r="AJ535" s="52" t="s">
        <v>61</v>
      </c>
      <c r="AL535"/>
      <c r="AM535"/>
    </row>
    <row r="536" spans="1:48">
      <c r="A536" t="s">
        <v>436</v>
      </c>
      <c r="B536" t="s">
        <v>141</v>
      </c>
      <c r="C536">
        <v>2022</v>
      </c>
      <c r="D536">
        <v>2021</v>
      </c>
      <c r="E536" s="442" t="s">
        <v>168</v>
      </c>
      <c r="F536" s="52" t="s">
        <v>61</v>
      </c>
      <c r="G536" s="442" t="s">
        <v>61</v>
      </c>
      <c r="H536" s="52" t="s">
        <v>61</v>
      </c>
      <c r="I536" s="442" t="s">
        <v>169</v>
      </c>
      <c r="J536" s="940" t="s">
        <v>61</v>
      </c>
      <c r="K536" s="940"/>
      <c r="L536" s="52" t="s">
        <v>61</v>
      </c>
      <c r="M536" s="52" t="s">
        <v>61</v>
      </c>
      <c r="N536" s="52" t="s">
        <v>61</v>
      </c>
      <c r="O536" s="442" t="s">
        <v>150</v>
      </c>
      <c r="P536" s="451" t="s">
        <v>61</v>
      </c>
      <c r="Q536" s="52" t="s">
        <v>61</v>
      </c>
      <c r="R536" s="103" t="s">
        <v>61</v>
      </c>
      <c r="S536" s="442" t="s">
        <v>61</v>
      </c>
      <c r="T536" s="451" t="s">
        <v>61</v>
      </c>
      <c r="U536" s="941" t="s">
        <v>61</v>
      </c>
      <c r="V536" s="52" t="s">
        <v>61</v>
      </c>
      <c r="W536" s="52" t="s">
        <v>61</v>
      </c>
      <c r="X536" s="52" t="s">
        <v>61</v>
      </c>
      <c r="Y536" s="52" t="s">
        <v>61</v>
      </c>
      <c r="Z536" s="77" t="s">
        <v>61</v>
      </c>
      <c r="AA536" s="787" t="s">
        <v>61</v>
      </c>
      <c r="AB536" s="77" t="s">
        <v>61</v>
      </c>
      <c r="AC536" s="787" t="s">
        <v>61</v>
      </c>
      <c r="AD536" s="77" t="s">
        <v>61</v>
      </c>
      <c r="AE536" s="787" t="s">
        <v>61</v>
      </c>
      <c r="AF536" t="s">
        <v>61</v>
      </c>
      <c r="AG536" s="52"/>
      <c r="AH536" s="52"/>
      <c r="AI536" s="52" t="s">
        <v>61</v>
      </c>
      <c r="AJ536" s="52" t="s">
        <v>61</v>
      </c>
      <c r="AL536"/>
      <c r="AM536"/>
    </row>
    <row r="537" spans="1:48" s="958" customFormat="1">
      <c r="A537" s="958" t="s">
        <v>436</v>
      </c>
      <c r="B537" s="958" t="s">
        <v>141</v>
      </c>
      <c r="C537" s="958">
        <v>2023</v>
      </c>
      <c r="D537" s="958">
        <v>2022</v>
      </c>
      <c r="E537" s="991" t="s">
        <v>168</v>
      </c>
      <c r="F537" s="957" t="s">
        <v>61</v>
      </c>
      <c r="G537" s="991" t="s">
        <v>61</v>
      </c>
      <c r="H537" s="957" t="s">
        <v>61</v>
      </c>
      <c r="I537" s="991" t="s">
        <v>169</v>
      </c>
      <c r="J537" s="998" t="s">
        <v>61</v>
      </c>
      <c r="K537" s="998"/>
      <c r="L537" s="957" t="s">
        <v>61</v>
      </c>
      <c r="M537" s="957" t="s">
        <v>61</v>
      </c>
      <c r="N537" s="957" t="s">
        <v>61</v>
      </c>
      <c r="O537" s="991" t="s">
        <v>150</v>
      </c>
      <c r="P537" s="999" t="s">
        <v>61</v>
      </c>
      <c r="Q537" s="957" t="s">
        <v>61</v>
      </c>
      <c r="R537" s="1000" t="s">
        <v>61</v>
      </c>
      <c r="S537" s="991" t="s">
        <v>61</v>
      </c>
      <c r="T537" s="999" t="s">
        <v>61</v>
      </c>
      <c r="U537" s="1001" t="s">
        <v>61</v>
      </c>
      <c r="V537" s="957" t="s">
        <v>61</v>
      </c>
      <c r="W537" s="957" t="s">
        <v>61</v>
      </c>
      <c r="X537" s="957" t="s">
        <v>61</v>
      </c>
      <c r="Y537" s="957" t="s">
        <v>61</v>
      </c>
      <c r="Z537" s="1020" t="s">
        <v>61</v>
      </c>
      <c r="AA537" s="1021" t="s">
        <v>61</v>
      </c>
      <c r="AB537" s="1020" t="s">
        <v>61</v>
      </c>
      <c r="AC537" s="1021" t="s">
        <v>61</v>
      </c>
      <c r="AD537" s="1020" t="s">
        <v>61</v>
      </c>
      <c r="AE537" s="1021" t="s">
        <v>61</v>
      </c>
      <c r="AF537" s="958" t="s">
        <v>61</v>
      </c>
      <c r="AG537" s="957"/>
      <c r="AH537" s="957"/>
      <c r="AI537" s="957" t="s">
        <v>61</v>
      </c>
      <c r="AJ537" s="957" t="s">
        <v>61</v>
      </c>
      <c r="AL537" s="957"/>
      <c r="AM537" s="957"/>
      <c r="AO537" s="981"/>
      <c r="AP537" s="981"/>
      <c r="AQ537" s="981"/>
      <c r="AR537" s="981"/>
      <c r="AT537" s="981"/>
      <c r="AV537" s="981"/>
    </row>
    <row r="538" spans="1:48">
      <c r="A538" s="52" t="s">
        <v>19</v>
      </c>
      <c r="B538" s="52" t="s">
        <v>243</v>
      </c>
      <c r="C538" s="52">
        <v>2017</v>
      </c>
      <c r="D538" s="52">
        <v>2016</v>
      </c>
      <c r="E538" s="442" t="s">
        <v>142</v>
      </c>
      <c r="F538" s="52" t="s">
        <v>142</v>
      </c>
      <c r="G538" s="442" t="s">
        <v>168</v>
      </c>
      <c r="H538" s="52" t="s">
        <v>143</v>
      </c>
      <c r="I538" s="442" t="s">
        <v>144</v>
      </c>
      <c r="J538" s="940" t="s">
        <v>145</v>
      </c>
      <c r="K538" s="940"/>
      <c r="L538" s="52"/>
      <c r="M538" s="484" t="s">
        <v>437</v>
      </c>
      <c r="N538" s="158">
        <v>42583</v>
      </c>
      <c r="O538" s="442" t="s">
        <v>150</v>
      </c>
      <c r="P538" s="73">
        <v>47236000</v>
      </c>
      <c r="Q538" s="60">
        <v>11123392</v>
      </c>
      <c r="R538" s="61">
        <v>0.24</v>
      </c>
      <c r="S538" s="442" t="s">
        <v>438</v>
      </c>
      <c r="T538" s="60">
        <v>1254600</v>
      </c>
      <c r="U538" s="939">
        <v>0.11</v>
      </c>
      <c r="V538" s="716" t="s">
        <v>178</v>
      </c>
      <c r="W538" s="716" t="s">
        <v>203</v>
      </c>
      <c r="X538" s="719">
        <v>9868792</v>
      </c>
      <c r="Y538" s="718">
        <v>0.8872106637975179</v>
      </c>
      <c r="Z538" s="77" t="s">
        <v>61</v>
      </c>
      <c r="AA538" s="787" t="s">
        <v>61</v>
      </c>
      <c r="AB538" s="77" t="s">
        <v>61</v>
      </c>
      <c r="AC538" s="787" t="s">
        <v>61</v>
      </c>
      <c r="AD538" s="77" t="s">
        <v>61</v>
      </c>
      <c r="AE538" s="787" t="s">
        <v>61</v>
      </c>
      <c r="AF538" t="s">
        <v>185</v>
      </c>
      <c r="AG538" s="442"/>
      <c r="AH538" s="442"/>
      <c r="AI538" s="52" t="s">
        <v>61</v>
      </c>
      <c r="AJ538" s="64"/>
      <c r="AL538" s="52"/>
      <c r="AM538" s="52"/>
      <c r="AO538" s="1">
        <v>1</v>
      </c>
      <c r="AP538" s="1">
        <f>VLOOKUP(A538,'CH1 graphs'!$G$1:$H$49,2,FALSE)</f>
        <v>1</v>
      </c>
    </row>
    <row r="539" spans="1:48">
      <c r="A539" s="52" t="s">
        <v>19</v>
      </c>
      <c r="B539" s="52" t="s">
        <v>243</v>
      </c>
      <c r="C539" s="52">
        <v>2018</v>
      </c>
      <c r="D539" s="52">
        <v>2017</v>
      </c>
      <c r="E539" s="442" t="s">
        <v>142</v>
      </c>
      <c r="F539" s="52" t="s">
        <v>142</v>
      </c>
      <c r="G539" s="442" t="s">
        <v>142</v>
      </c>
      <c r="H539" s="52" t="s">
        <v>143</v>
      </c>
      <c r="I539" s="442" t="s">
        <v>144</v>
      </c>
      <c r="J539" s="940" t="s">
        <v>145</v>
      </c>
      <c r="K539" s="940"/>
      <c r="L539" s="52"/>
      <c r="M539" s="484" t="s">
        <v>439</v>
      </c>
      <c r="N539" s="158">
        <v>42917</v>
      </c>
      <c r="O539" s="442" t="s">
        <v>150</v>
      </c>
      <c r="P539" s="73">
        <v>47236000</v>
      </c>
      <c r="Q539" s="60">
        <v>13626390</v>
      </c>
      <c r="R539" s="67">
        <v>0.28999999999999998</v>
      </c>
      <c r="S539" s="442" t="s">
        <v>440</v>
      </c>
      <c r="T539" s="60">
        <v>3400000</v>
      </c>
      <c r="U539" s="939">
        <v>0.24951582921081814</v>
      </c>
      <c r="V539" s="716" t="s">
        <v>178</v>
      </c>
      <c r="W539" s="716" t="s">
        <v>203</v>
      </c>
      <c r="X539" s="719">
        <v>10226390</v>
      </c>
      <c r="Y539" s="718">
        <v>0.75048417078918184</v>
      </c>
      <c r="Z539" s="77">
        <v>2900000</v>
      </c>
      <c r="AA539" s="787">
        <v>0.21282232491510958</v>
      </c>
      <c r="AB539" s="77">
        <v>500000</v>
      </c>
      <c r="AC539" s="787">
        <v>3.669350429570855E-2</v>
      </c>
      <c r="AD539" s="77">
        <v>0</v>
      </c>
      <c r="AE539" s="787">
        <v>0</v>
      </c>
      <c r="AF539" t="s">
        <v>185</v>
      </c>
      <c r="AG539" s="442"/>
      <c r="AH539" s="442"/>
      <c r="AI539" s="52" t="s">
        <v>149</v>
      </c>
      <c r="AJ539" s="64"/>
      <c r="AL539" s="52"/>
      <c r="AM539" s="52"/>
      <c r="AO539" s="1">
        <v>1</v>
      </c>
      <c r="AP539" s="1">
        <f>VLOOKUP(A539,'CH1 graphs'!$G$1:$H$49,2,FALSE)</f>
        <v>1</v>
      </c>
    </row>
    <row r="540" spans="1:48">
      <c r="A540" s="52" t="s">
        <v>19</v>
      </c>
      <c r="B540" s="52" t="s">
        <v>243</v>
      </c>
      <c r="C540" s="52">
        <v>2019</v>
      </c>
      <c r="D540" s="52">
        <v>2018</v>
      </c>
      <c r="E540" s="442" t="s">
        <v>142</v>
      </c>
      <c r="F540" s="52" t="s">
        <v>142</v>
      </c>
      <c r="G540" s="442" t="s">
        <v>142</v>
      </c>
      <c r="H540" s="52" t="s">
        <v>143</v>
      </c>
      <c r="I540" s="442" t="s">
        <v>144</v>
      </c>
      <c r="J540" s="940" t="s">
        <v>249</v>
      </c>
      <c r="K540" s="940"/>
      <c r="L540" s="52"/>
      <c r="M540" s="52"/>
      <c r="N540" s="52" t="s">
        <v>61</v>
      </c>
      <c r="O540" s="442" t="s">
        <v>150</v>
      </c>
      <c r="P540" s="60">
        <v>46300000</v>
      </c>
      <c r="Q540" s="60">
        <v>46300000</v>
      </c>
      <c r="R540" s="61">
        <v>1</v>
      </c>
      <c r="S540" s="442" t="s">
        <v>441</v>
      </c>
      <c r="T540" s="60">
        <v>2550000</v>
      </c>
      <c r="U540" s="939">
        <v>0.06</v>
      </c>
      <c r="V540" s="716" t="s">
        <v>178</v>
      </c>
      <c r="W540" s="716" t="s">
        <v>203</v>
      </c>
      <c r="X540" s="719">
        <v>43750000</v>
      </c>
      <c r="Y540" s="718">
        <v>0.94492440604751615</v>
      </c>
      <c r="Z540" s="77" t="s">
        <v>61</v>
      </c>
      <c r="AA540" s="787" t="s">
        <v>61</v>
      </c>
      <c r="AB540" s="77" t="s">
        <v>61</v>
      </c>
      <c r="AC540" s="787" t="s">
        <v>61</v>
      </c>
      <c r="AD540" s="77" t="s">
        <v>61</v>
      </c>
      <c r="AE540" s="787" t="s">
        <v>61</v>
      </c>
      <c r="AF540" t="s">
        <v>185</v>
      </c>
      <c r="AG540" s="442"/>
      <c r="AH540" s="442"/>
      <c r="AI540" s="52" t="s">
        <v>61</v>
      </c>
      <c r="AJ540" s="64"/>
      <c r="AL540" s="52"/>
      <c r="AM540" s="52"/>
      <c r="AO540" s="1">
        <v>1</v>
      </c>
      <c r="AP540" s="1">
        <f>VLOOKUP(A540,'CH1 graphs'!$G$1:$H$49,2,FALSE)</f>
        <v>1</v>
      </c>
    </row>
    <row r="541" spans="1:48">
      <c r="A541" s="52" t="s">
        <v>19</v>
      </c>
      <c r="B541" s="52" t="s">
        <v>243</v>
      </c>
      <c r="C541" s="52">
        <v>2020</v>
      </c>
      <c r="D541" s="52">
        <v>2019</v>
      </c>
      <c r="E541" s="442" t="s">
        <v>142</v>
      </c>
      <c r="F541" s="52" t="s">
        <v>142</v>
      </c>
      <c r="G541" s="442" t="s">
        <v>142</v>
      </c>
      <c r="H541" s="52" t="s">
        <v>143</v>
      </c>
      <c r="I541" s="442" t="s">
        <v>144</v>
      </c>
      <c r="J541" s="940" t="s">
        <v>145</v>
      </c>
      <c r="K541" s="940"/>
      <c r="L541" s="52"/>
      <c r="M541" s="52"/>
      <c r="N541" s="158">
        <v>43647</v>
      </c>
      <c r="O541" s="442" t="s">
        <v>150</v>
      </c>
      <c r="P541" s="73">
        <v>52574000</v>
      </c>
      <c r="Q541" s="60">
        <v>13881444</v>
      </c>
      <c r="R541" s="61">
        <f>Q541/P541</f>
        <v>0.2640362917031232</v>
      </c>
      <c r="S541" s="442" t="s">
        <v>442</v>
      </c>
      <c r="T541" s="73">
        <v>3096614</v>
      </c>
      <c r="U541" s="939">
        <f>T541/Q541</f>
        <v>0.22307578375851964</v>
      </c>
      <c r="V541" s="73">
        <v>4768703</v>
      </c>
      <c r="W541" s="64">
        <v>0.34353075948006562</v>
      </c>
      <c r="X541" s="73">
        <v>6016127</v>
      </c>
      <c r="Y541" s="64">
        <v>0.43</v>
      </c>
      <c r="Z541" s="77">
        <v>2739331</v>
      </c>
      <c r="AA541" s="787">
        <v>0.2</v>
      </c>
      <c r="AB541" s="77">
        <v>357283</v>
      </c>
      <c r="AC541" s="787">
        <v>0.03</v>
      </c>
      <c r="AD541" s="77">
        <v>0</v>
      </c>
      <c r="AE541" s="787">
        <v>0</v>
      </c>
      <c r="AF541" t="s">
        <v>185</v>
      </c>
      <c r="AG541" s="442"/>
      <c r="AH541" s="442"/>
      <c r="AI541" s="52" t="s">
        <v>149</v>
      </c>
      <c r="AJ541" s="64"/>
      <c r="AL541" s="52"/>
      <c r="AM541" s="52" t="s">
        <v>443</v>
      </c>
      <c r="AO541" s="1">
        <v>1</v>
      </c>
      <c r="AP541" s="1">
        <f>VLOOKUP(A541,'CH1 graphs'!$G$1:$H$49,2,FALSE)</f>
        <v>1</v>
      </c>
    </row>
    <row r="542" spans="1:48">
      <c r="A542" s="52" t="s">
        <v>19</v>
      </c>
      <c r="B542" s="52" t="s">
        <v>243</v>
      </c>
      <c r="C542" s="52">
        <v>2021</v>
      </c>
      <c r="D542" s="52">
        <v>2020</v>
      </c>
      <c r="E542" s="442" t="s">
        <v>142</v>
      </c>
      <c r="F542" s="52" t="s">
        <v>142</v>
      </c>
      <c r="G542" s="442" t="s">
        <v>142</v>
      </c>
      <c r="H542" s="52" t="s">
        <v>143</v>
      </c>
      <c r="I542" s="442" t="s">
        <v>144</v>
      </c>
      <c r="J542" s="940" t="s">
        <v>145</v>
      </c>
      <c r="K542" s="940"/>
      <c r="L542" s="52"/>
      <c r="M542" s="484" t="s">
        <v>444</v>
      </c>
      <c r="N542" s="158">
        <v>44044</v>
      </c>
      <c r="O542" s="442" t="s">
        <v>150</v>
      </c>
      <c r="P542" s="73">
        <v>53771000</v>
      </c>
      <c r="Q542" s="59">
        <v>17909824</v>
      </c>
      <c r="R542" s="61">
        <v>0.33307589592903236</v>
      </c>
      <c r="S542" s="442" t="s">
        <v>268</v>
      </c>
      <c r="T542" s="73">
        <v>1883261</v>
      </c>
      <c r="U542" s="939">
        <v>0.1</v>
      </c>
      <c r="V542" s="73">
        <v>9694180</v>
      </c>
      <c r="W542" s="64">
        <v>0.54127723421514362</v>
      </c>
      <c r="X542" s="73">
        <v>6332383</v>
      </c>
      <c r="Y542" s="64">
        <v>0.35</v>
      </c>
      <c r="Z542" s="77">
        <v>1483730</v>
      </c>
      <c r="AA542" s="787">
        <v>0.08</v>
      </c>
      <c r="AB542" s="77">
        <v>399531</v>
      </c>
      <c r="AC542" s="787">
        <v>0.02</v>
      </c>
      <c r="AD542" s="77">
        <v>0</v>
      </c>
      <c r="AE542" s="787">
        <v>0</v>
      </c>
      <c r="AF542" t="s">
        <v>161</v>
      </c>
      <c r="AG542" s="52"/>
      <c r="AH542" s="52"/>
      <c r="AI542" s="52" t="s">
        <v>149</v>
      </c>
      <c r="AJ542" s="52"/>
      <c r="AL542" s="52"/>
      <c r="AM542" s="52"/>
      <c r="AO542" s="1">
        <v>1</v>
      </c>
      <c r="AP542" s="1">
        <f>VLOOKUP(A542,'CH1 graphs'!$G$1:$H$49,2,FALSE)</f>
        <v>1</v>
      </c>
    </row>
    <row r="543" spans="1:48">
      <c r="A543" s="52" t="s">
        <v>19</v>
      </c>
      <c r="B543" s="52" t="s">
        <v>243</v>
      </c>
      <c r="C543" s="52">
        <v>2022</v>
      </c>
      <c r="D543" s="52">
        <v>2021</v>
      </c>
      <c r="E543" s="442" t="s">
        <v>142</v>
      </c>
      <c r="F543" s="52" t="s">
        <v>142</v>
      </c>
      <c r="G543" s="442" t="s">
        <v>142</v>
      </c>
      <c r="H543" s="52" t="s">
        <v>143</v>
      </c>
      <c r="I543" s="442" t="s">
        <v>157</v>
      </c>
      <c r="J543" s="940" t="s">
        <v>145</v>
      </c>
      <c r="K543" s="940"/>
      <c r="L543" s="52"/>
      <c r="M543" s="52"/>
      <c r="N543" s="158">
        <v>44378</v>
      </c>
      <c r="O543" s="442" t="s">
        <v>150</v>
      </c>
      <c r="P543" s="73">
        <v>54986000</v>
      </c>
      <c r="Q543" s="60">
        <v>15152179</v>
      </c>
      <c r="R543" s="61">
        <v>0.27556430727821629</v>
      </c>
      <c r="S543" s="442" t="s">
        <v>445</v>
      </c>
      <c r="T543" s="73">
        <v>2366237</v>
      </c>
      <c r="U543" s="939">
        <v>0.16</v>
      </c>
      <c r="V543" s="73">
        <v>7544468</v>
      </c>
      <c r="W543" s="64">
        <v>0.49791307243664429</v>
      </c>
      <c r="X543" s="73">
        <v>5241474</v>
      </c>
      <c r="Y543" s="64">
        <v>0.35</v>
      </c>
      <c r="Z543" s="77">
        <v>1998688</v>
      </c>
      <c r="AA543" s="787">
        <v>0.13</v>
      </c>
      <c r="AB543" s="77">
        <v>367549</v>
      </c>
      <c r="AC543" s="924">
        <v>0.02</v>
      </c>
      <c r="AD543" s="77">
        <v>0</v>
      </c>
      <c r="AE543" s="787">
        <v>0</v>
      </c>
      <c r="AF543" t="s">
        <v>185</v>
      </c>
      <c r="AG543" s="52"/>
      <c r="AH543" s="52"/>
      <c r="AI543" s="52" t="s">
        <v>149</v>
      </c>
      <c r="AJ543" s="52"/>
      <c r="AL543" s="52"/>
      <c r="AM543" s="52" t="s">
        <v>446</v>
      </c>
      <c r="AO543" s="1">
        <v>1</v>
      </c>
      <c r="AP543" s="1">
        <f>VLOOKUP(A543,'CH1 graphs'!$G$1:$H$49,2,FALSE)</f>
        <v>1</v>
      </c>
      <c r="AT543" s="42"/>
    </row>
    <row r="544" spans="1:48" s="961" customFormat="1">
      <c r="A544" s="955" t="s">
        <v>19</v>
      </c>
      <c r="B544" s="955" t="s">
        <v>243</v>
      </c>
      <c r="C544" s="955">
        <v>2023</v>
      </c>
      <c r="D544" s="955">
        <v>2022</v>
      </c>
      <c r="E544" s="964" t="s">
        <v>142</v>
      </c>
      <c r="F544" s="955" t="s">
        <v>142</v>
      </c>
      <c r="G544" s="964" t="s">
        <v>142</v>
      </c>
      <c r="H544" s="955" t="s">
        <v>143</v>
      </c>
      <c r="I544" s="964" t="s">
        <v>157</v>
      </c>
      <c r="J544" s="965" t="s">
        <v>145</v>
      </c>
      <c r="K544" s="965"/>
      <c r="L544" s="955"/>
      <c r="M544" s="966" t="s">
        <v>447</v>
      </c>
      <c r="N544" s="967">
        <v>44743</v>
      </c>
      <c r="O544" s="964" t="s">
        <v>150</v>
      </c>
      <c r="P544" s="976">
        <v>54986000</v>
      </c>
      <c r="Q544" s="1145">
        <v>14834569</v>
      </c>
      <c r="R544" s="979">
        <v>0.27</v>
      </c>
      <c r="S544" s="964" t="s">
        <v>270</v>
      </c>
      <c r="T544" s="976">
        <v>4354545</v>
      </c>
      <c r="U544" s="978">
        <v>0.28999999999999998</v>
      </c>
      <c r="V544" s="976">
        <v>5370417.6999999993</v>
      </c>
      <c r="W544" s="980">
        <v>0.36202047393490161</v>
      </c>
      <c r="X544" s="976">
        <v>5109606.2500000009</v>
      </c>
      <c r="Y544" s="980">
        <v>0.34</v>
      </c>
      <c r="Z544" s="1026">
        <v>3142733.2000000007</v>
      </c>
      <c r="AA544" s="1027">
        <v>0.21</v>
      </c>
      <c r="AB544" s="1026">
        <v>1211811.8500000001</v>
      </c>
      <c r="AC544" s="1146">
        <v>0.08</v>
      </c>
      <c r="AD544" s="1026">
        <v>0</v>
      </c>
      <c r="AE544" s="1027">
        <v>0</v>
      </c>
      <c r="AF544" s="961" t="s">
        <v>185</v>
      </c>
      <c r="AG544" s="964"/>
      <c r="AH544" s="964"/>
      <c r="AI544" s="955" t="s">
        <v>153</v>
      </c>
      <c r="AJ544" s="955"/>
      <c r="AL544" s="955"/>
      <c r="AM544" s="955" t="s">
        <v>448</v>
      </c>
      <c r="AN544" s="961" t="s">
        <v>727</v>
      </c>
      <c r="AO544" s="963">
        <v>1</v>
      </c>
      <c r="AP544" s="963">
        <f>VLOOKUP(A544,'CH1 graphs'!$G$1:$H$49,2,FALSE)</f>
        <v>1</v>
      </c>
      <c r="AQ544" s="963" t="e">
        <f>VLOOKUP(A544,'CH1 graphs'!$K$2:$L$23,2,FALSE)</f>
        <v>#N/A</v>
      </c>
      <c r="AR544" s="963"/>
      <c r="AS544" s="972">
        <f>T544-T543</f>
        <v>1988308</v>
      </c>
      <c r="AT544" s="973">
        <f>(T544-T543)/T543</f>
        <v>0.84028269357634078</v>
      </c>
      <c r="AU544" s="961">
        <f>AB544-AB986</f>
        <v>-1484971.15</v>
      </c>
      <c r="AV544" s="963">
        <f>AU544/AB986</f>
        <v>-0.55064539861012174</v>
      </c>
    </row>
    <row r="545" spans="1:48" s="958" customFormat="1">
      <c r="A545" s="955" t="s">
        <v>19</v>
      </c>
      <c r="B545" s="955" t="s">
        <v>243</v>
      </c>
      <c r="C545" s="955">
        <v>2023</v>
      </c>
      <c r="D545" s="955">
        <v>2023</v>
      </c>
      <c r="E545" s="964" t="s">
        <v>142</v>
      </c>
      <c r="F545" s="955" t="s">
        <v>142</v>
      </c>
      <c r="G545" s="964" t="s">
        <v>142</v>
      </c>
      <c r="H545" s="955" t="s">
        <v>143</v>
      </c>
      <c r="I545" s="964" t="s">
        <v>157</v>
      </c>
      <c r="J545" s="965" t="s">
        <v>145</v>
      </c>
      <c r="K545" s="965"/>
      <c r="L545" s="955"/>
      <c r="M545" s="966" t="s">
        <v>449</v>
      </c>
      <c r="N545" s="967">
        <v>44927</v>
      </c>
      <c r="O545" s="964" t="s">
        <v>165</v>
      </c>
      <c r="P545" s="976">
        <v>51525602</v>
      </c>
      <c r="Q545" s="1145">
        <v>16618409</v>
      </c>
      <c r="R545" s="977">
        <v>0.32</v>
      </c>
      <c r="S545" s="964" t="s">
        <v>450</v>
      </c>
      <c r="T545" s="976">
        <v>5438215</v>
      </c>
      <c r="U545" s="978">
        <v>0.32</v>
      </c>
      <c r="V545" s="976">
        <v>5275006</v>
      </c>
      <c r="W545" s="980">
        <v>0.32</v>
      </c>
      <c r="X545" s="976">
        <v>5905188</v>
      </c>
      <c r="Y545" s="980">
        <v>0.36</v>
      </c>
      <c r="Z545" s="1026">
        <v>4213529</v>
      </c>
      <c r="AA545" s="1027">
        <v>0.25</v>
      </c>
      <c r="AB545" s="1026">
        <v>1224686</v>
      </c>
      <c r="AC545" s="1027">
        <v>7.0000000000000007E-2</v>
      </c>
      <c r="AD545" s="1026">
        <v>0</v>
      </c>
      <c r="AE545" s="1027">
        <v>0</v>
      </c>
      <c r="AF545" s="961" t="s">
        <v>185</v>
      </c>
      <c r="AG545" s="964"/>
      <c r="AH545" s="964"/>
      <c r="AI545" s="955" t="s">
        <v>153</v>
      </c>
      <c r="AJ545" s="955"/>
      <c r="AL545" s="955"/>
      <c r="AM545" s="955" t="s">
        <v>448</v>
      </c>
      <c r="AO545" s="963">
        <v>1</v>
      </c>
      <c r="AP545" s="963">
        <f>VLOOKUP(A545,'CH1 graphs'!$G$1:$H$49,2,FALSE)</f>
        <v>1</v>
      </c>
      <c r="AQ545" s="963"/>
      <c r="AR545" s="981"/>
      <c r="AT545" s="981"/>
      <c r="AV545" s="981"/>
    </row>
    <row r="546" spans="1:48" s="1037" customFormat="1">
      <c r="A546" s="959" t="s">
        <v>19</v>
      </c>
      <c r="B546" s="959" t="s">
        <v>243</v>
      </c>
      <c r="C546" s="959" t="s">
        <v>702</v>
      </c>
      <c r="D546" s="959">
        <v>2023</v>
      </c>
      <c r="E546" s="1036" t="s">
        <v>142</v>
      </c>
      <c r="F546" s="959" t="s">
        <v>142</v>
      </c>
      <c r="G546" s="1036" t="s">
        <v>142</v>
      </c>
      <c r="H546" s="1036" t="s">
        <v>143</v>
      </c>
      <c r="I546" s="1036" t="s">
        <v>157</v>
      </c>
      <c r="J546" s="1147" t="s">
        <v>145</v>
      </c>
      <c r="K546" s="1147" t="s">
        <v>728</v>
      </c>
      <c r="L546" s="959" t="s">
        <v>729</v>
      </c>
      <c r="M546" s="1114" t="s">
        <v>449</v>
      </c>
      <c r="N546" s="1049">
        <v>44927</v>
      </c>
      <c r="O546" s="1036" t="s">
        <v>150</v>
      </c>
      <c r="P546" s="1115">
        <v>51525602</v>
      </c>
      <c r="Q546" s="1148">
        <v>16618409</v>
      </c>
      <c r="R546" s="1116">
        <v>0.32</v>
      </c>
      <c r="S546" s="1036" t="s">
        <v>450</v>
      </c>
      <c r="T546" s="1115">
        <v>5438215</v>
      </c>
      <c r="U546" s="1117">
        <v>0.32</v>
      </c>
      <c r="V546" s="1115">
        <v>5275006</v>
      </c>
      <c r="W546" s="1118">
        <v>0.32</v>
      </c>
      <c r="X546" s="1115">
        <v>5905188</v>
      </c>
      <c r="Y546" s="1118">
        <v>0.36</v>
      </c>
      <c r="Z546" s="1119">
        <v>4213529</v>
      </c>
      <c r="AA546" s="1120">
        <v>0.25</v>
      </c>
      <c r="AB546" s="1119">
        <v>1224686</v>
      </c>
      <c r="AC546" s="1120">
        <v>7.0000000000000007E-2</v>
      </c>
      <c r="AD546" s="1119">
        <v>0</v>
      </c>
      <c r="AE546" s="1120">
        <v>0</v>
      </c>
      <c r="AF546" s="1036" t="s">
        <v>185</v>
      </c>
      <c r="AG546" s="1036"/>
      <c r="AH546" s="1036"/>
      <c r="AI546" s="959"/>
      <c r="AJ546" s="959"/>
      <c r="AL546" s="959"/>
      <c r="AM546" s="959"/>
      <c r="AO546" s="1045">
        <v>1</v>
      </c>
      <c r="AP546" s="1045"/>
      <c r="AQ546" s="1045"/>
      <c r="AR546" s="1045"/>
      <c r="AT546" s="1045"/>
      <c r="AV546" s="1045"/>
    </row>
    <row r="547" spans="1:48">
      <c r="A547" t="s">
        <v>451</v>
      </c>
      <c r="B547" t="s">
        <v>141</v>
      </c>
      <c r="C547">
        <v>2017</v>
      </c>
      <c r="D547">
        <v>2016</v>
      </c>
      <c r="E547" s="442" t="s">
        <v>168</v>
      </c>
      <c r="F547" s="52" t="s">
        <v>61</v>
      </c>
      <c r="G547" s="442" t="s">
        <v>61</v>
      </c>
      <c r="H547" s="52" t="s">
        <v>61</v>
      </c>
      <c r="I547" s="442" t="s">
        <v>169</v>
      </c>
      <c r="J547" s="940" t="s">
        <v>61</v>
      </c>
      <c r="K547" s="940"/>
      <c r="L547" s="52" t="s">
        <v>61</v>
      </c>
      <c r="M547" s="52" t="s">
        <v>61</v>
      </c>
      <c r="N547" s="52" t="s">
        <v>61</v>
      </c>
      <c r="O547" s="442" t="s">
        <v>150</v>
      </c>
      <c r="P547" s="451" t="s">
        <v>61</v>
      </c>
      <c r="Q547" s="52" t="s">
        <v>61</v>
      </c>
      <c r="R547" s="103" t="s">
        <v>61</v>
      </c>
      <c r="S547" s="442" t="s">
        <v>61</v>
      </c>
      <c r="T547" s="451" t="s">
        <v>61</v>
      </c>
      <c r="U547" s="941" t="s">
        <v>61</v>
      </c>
      <c r="V547" s="52" t="s">
        <v>61</v>
      </c>
      <c r="W547" s="52" t="s">
        <v>61</v>
      </c>
      <c r="X547" s="52" t="s">
        <v>61</v>
      </c>
      <c r="Y547" s="52" t="s">
        <v>61</v>
      </c>
      <c r="Z547" s="77" t="s">
        <v>61</v>
      </c>
      <c r="AA547" s="787" t="s">
        <v>61</v>
      </c>
      <c r="AB547" s="77" t="s">
        <v>61</v>
      </c>
      <c r="AC547" s="787" t="s">
        <v>61</v>
      </c>
      <c r="AD547" s="77" t="s">
        <v>61</v>
      </c>
      <c r="AE547" s="787" t="s">
        <v>61</v>
      </c>
      <c r="AF547" t="s">
        <v>61</v>
      </c>
      <c r="AG547" s="52"/>
      <c r="AH547" s="52"/>
      <c r="AI547" s="52" t="s">
        <v>61</v>
      </c>
      <c r="AJ547" s="52" t="s">
        <v>61</v>
      </c>
      <c r="AL547"/>
      <c r="AM547"/>
    </row>
    <row r="548" spans="1:48">
      <c r="A548" t="s">
        <v>451</v>
      </c>
      <c r="B548" t="s">
        <v>141</v>
      </c>
      <c r="C548">
        <v>2018</v>
      </c>
      <c r="D548">
        <v>2017</v>
      </c>
      <c r="E548" s="442" t="s">
        <v>168</v>
      </c>
      <c r="F548" s="52" t="s">
        <v>61</v>
      </c>
      <c r="G548" s="442" t="s">
        <v>61</v>
      </c>
      <c r="H548" s="52" t="s">
        <v>61</v>
      </c>
      <c r="I548" s="442" t="s">
        <v>169</v>
      </c>
      <c r="J548" s="940" t="s">
        <v>61</v>
      </c>
      <c r="K548" s="940"/>
      <c r="L548" s="52" t="s">
        <v>61</v>
      </c>
      <c r="M548" s="52" t="s">
        <v>61</v>
      </c>
      <c r="N548" s="52" t="s">
        <v>61</v>
      </c>
      <c r="O548" s="442" t="s">
        <v>150</v>
      </c>
      <c r="P548" s="451" t="s">
        <v>61</v>
      </c>
      <c r="Q548" s="52" t="s">
        <v>61</v>
      </c>
      <c r="R548" s="103" t="s">
        <v>61</v>
      </c>
      <c r="S548" s="442" t="s">
        <v>61</v>
      </c>
      <c r="T548" s="451" t="s">
        <v>61</v>
      </c>
      <c r="U548" s="941" t="s">
        <v>61</v>
      </c>
      <c r="V548" s="52" t="s">
        <v>61</v>
      </c>
      <c r="W548" s="52" t="s">
        <v>61</v>
      </c>
      <c r="X548" s="52" t="s">
        <v>61</v>
      </c>
      <c r="Y548" s="52" t="s">
        <v>61</v>
      </c>
      <c r="Z548" s="77" t="s">
        <v>61</v>
      </c>
      <c r="AA548" s="787" t="s">
        <v>61</v>
      </c>
      <c r="AB548" s="77" t="s">
        <v>61</v>
      </c>
      <c r="AC548" s="787" t="s">
        <v>61</v>
      </c>
      <c r="AD548" s="77" t="s">
        <v>61</v>
      </c>
      <c r="AE548" s="787" t="s">
        <v>61</v>
      </c>
      <c r="AF548" t="s">
        <v>61</v>
      </c>
      <c r="AG548" s="52"/>
      <c r="AH548" s="52"/>
      <c r="AI548" s="52" t="s">
        <v>61</v>
      </c>
      <c r="AJ548" s="52" t="s">
        <v>61</v>
      </c>
      <c r="AL548"/>
      <c r="AM548"/>
    </row>
    <row r="549" spans="1:48">
      <c r="A549" t="s">
        <v>451</v>
      </c>
      <c r="B549" t="s">
        <v>141</v>
      </c>
      <c r="C549">
        <v>2019</v>
      </c>
      <c r="D549">
        <v>2018</v>
      </c>
      <c r="E549" s="442" t="s">
        <v>168</v>
      </c>
      <c r="F549" s="52" t="s">
        <v>61</v>
      </c>
      <c r="G549" s="442" t="s">
        <v>61</v>
      </c>
      <c r="H549" s="52" t="s">
        <v>61</v>
      </c>
      <c r="I549" s="442" t="s">
        <v>169</v>
      </c>
      <c r="J549" s="940" t="s">
        <v>61</v>
      </c>
      <c r="K549" s="940"/>
      <c r="L549" s="52" t="s">
        <v>61</v>
      </c>
      <c r="M549" s="52" t="s">
        <v>61</v>
      </c>
      <c r="N549" s="52" t="s">
        <v>61</v>
      </c>
      <c r="O549" s="442" t="s">
        <v>150</v>
      </c>
      <c r="P549" s="451" t="s">
        <v>61</v>
      </c>
      <c r="Q549" s="52" t="s">
        <v>61</v>
      </c>
      <c r="R549" s="103" t="s">
        <v>61</v>
      </c>
      <c r="S549" s="442" t="s">
        <v>61</v>
      </c>
      <c r="T549" s="451" t="s">
        <v>61</v>
      </c>
      <c r="U549" s="941" t="s">
        <v>61</v>
      </c>
      <c r="V549" s="52" t="s">
        <v>61</v>
      </c>
      <c r="W549" s="52" t="s">
        <v>61</v>
      </c>
      <c r="X549" s="52" t="s">
        <v>61</v>
      </c>
      <c r="Y549" s="52" t="s">
        <v>61</v>
      </c>
      <c r="Z549" s="77" t="s">
        <v>61</v>
      </c>
      <c r="AA549" s="787" t="s">
        <v>61</v>
      </c>
      <c r="AB549" s="77" t="s">
        <v>61</v>
      </c>
      <c r="AC549" s="787" t="s">
        <v>61</v>
      </c>
      <c r="AD549" s="77" t="s">
        <v>61</v>
      </c>
      <c r="AE549" s="787" t="s">
        <v>61</v>
      </c>
      <c r="AF549" t="s">
        <v>61</v>
      </c>
      <c r="AG549" s="52"/>
      <c r="AH549" s="52"/>
      <c r="AI549" s="52" t="s">
        <v>61</v>
      </c>
      <c r="AJ549" s="52" t="s">
        <v>61</v>
      </c>
      <c r="AL549"/>
      <c r="AM549"/>
    </row>
    <row r="550" spans="1:48">
      <c r="A550" t="s">
        <v>451</v>
      </c>
      <c r="B550" t="s">
        <v>141</v>
      </c>
      <c r="C550">
        <v>2020</v>
      </c>
      <c r="D550">
        <v>2019</v>
      </c>
      <c r="E550" s="442" t="s">
        <v>168</v>
      </c>
      <c r="F550" s="52" t="s">
        <v>61</v>
      </c>
      <c r="G550" s="442" t="s">
        <v>61</v>
      </c>
      <c r="H550" s="52" t="s">
        <v>61</v>
      </c>
      <c r="I550" s="442" t="s">
        <v>169</v>
      </c>
      <c r="J550" s="940" t="s">
        <v>61</v>
      </c>
      <c r="K550" s="940"/>
      <c r="L550" s="52" t="s">
        <v>61</v>
      </c>
      <c r="M550" s="52" t="s">
        <v>61</v>
      </c>
      <c r="N550" s="52" t="s">
        <v>61</v>
      </c>
      <c r="O550" s="442" t="s">
        <v>150</v>
      </c>
      <c r="P550" s="451" t="s">
        <v>61</v>
      </c>
      <c r="Q550" s="52" t="s">
        <v>61</v>
      </c>
      <c r="R550" s="103" t="s">
        <v>61</v>
      </c>
      <c r="S550" s="442" t="s">
        <v>61</v>
      </c>
      <c r="T550" s="451" t="s">
        <v>61</v>
      </c>
      <c r="U550" s="941" t="s">
        <v>61</v>
      </c>
      <c r="V550" s="52" t="s">
        <v>61</v>
      </c>
      <c r="W550" s="52" t="s">
        <v>61</v>
      </c>
      <c r="X550" s="52" t="s">
        <v>61</v>
      </c>
      <c r="Y550" s="52" t="s">
        <v>61</v>
      </c>
      <c r="Z550" s="77" t="s">
        <v>61</v>
      </c>
      <c r="AA550" s="787" t="s">
        <v>61</v>
      </c>
      <c r="AB550" s="77" t="s">
        <v>61</v>
      </c>
      <c r="AC550" s="787" t="s">
        <v>61</v>
      </c>
      <c r="AD550" s="77" t="s">
        <v>61</v>
      </c>
      <c r="AE550" s="787" t="s">
        <v>61</v>
      </c>
      <c r="AF550" t="s">
        <v>61</v>
      </c>
      <c r="AG550" s="52"/>
      <c r="AH550" s="52"/>
      <c r="AI550" s="52" t="s">
        <v>61</v>
      </c>
      <c r="AJ550" s="52" t="s">
        <v>61</v>
      </c>
      <c r="AL550"/>
      <c r="AM550"/>
    </row>
    <row r="551" spans="1:48">
      <c r="A551" t="s">
        <v>451</v>
      </c>
      <c r="B551" t="s">
        <v>141</v>
      </c>
      <c r="C551">
        <v>2021</v>
      </c>
      <c r="D551">
        <v>2020</v>
      </c>
      <c r="E551" s="442" t="s">
        <v>168</v>
      </c>
      <c r="F551" s="52" t="s">
        <v>61</v>
      </c>
      <c r="G551" s="442" t="s">
        <v>61</v>
      </c>
      <c r="H551" s="52" t="s">
        <v>61</v>
      </c>
      <c r="I551" s="442" t="s">
        <v>169</v>
      </c>
      <c r="J551" s="940" t="s">
        <v>61</v>
      </c>
      <c r="K551" s="940"/>
      <c r="L551" s="52" t="s">
        <v>61</v>
      </c>
      <c r="M551" s="52" t="s">
        <v>61</v>
      </c>
      <c r="N551" s="52" t="s">
        <v>61</v>
      </c>
      <c r="O551" s="442" t="s">
        <v>150</v>
      </c>
      <c r="P551" s="451" t="s">
        <v>61</v>
      </c>
      <c r="Q551" s="52" t="s">
        <v>61</v>
      </c>
      <c r="R551" s="103" t="s">
        <v>61</v>
      </c>
      <c r="S551" s="442" t="s">
        <v>61</v>
      </c>
      <c r="T551" s="451" t="s">
        <v>61</v>
      </c>
      <c r="U551" s="941" t="s">
        <v>61</v>
      </c>
      <c r="V551" s="52" t="s">
        <v>61</v>
      </c>
      <c r="W551" s="52" t="s">
        <v>61</v>
      </c>
      <c r="X551" s="52" t="s">
        <v>61</v>
      </c>
      <c r="Y551" s="52" t="s">
        <v>61</v>
      </c>
      <c r="Z551" s="77" t="s">
        <v>61</v>
      </c>
      <c r="AA551" s="787" t="s">
        <v>61</v>
      </c>
      <c r="AB551" s="77" t="s">
        <v>61</v>
      </c>
      <c r="AC551" s="787" t="s">
        <v>61</v>
      </c>
      <c r="AD551" s="77" t="s">
        <v>61</v>
      </c>
      <c r="AE551" s="787" t="s">
        <v>61</v>
      </c>
      <c r="AF551" t="s">
        <v>61</v>
      </c>
      <c r="AG551" s="52"/>
      <c r="AH551" s="52"/>
      <c r="AI551" s="52" t="s">
        <v>61</v>
      </c>
      <c r="AJ551" s="52" t="s">
        <v>61</v>
      </c>
      <c r="AL551"/>
      <c r="AM551"/>
    </row>
    <row r="552" spans="1:48">
      <c r="A552" t="s">
        <v>451</v>
      </c>
      <c r="B552" t="s">
        <v>141</v>
      </c>
      <c r="C552">
        <v>2022</v>
      </c>
      <c r="D552">
        <v>2021</v>
      </c>
      <c r="E552" s="442" t="s">
        <v>168</v>
      </c>
      <c r="F552" s="52" t="s">
        <v>61</v>
      </c>
      <c r="G552" s="442" t="s">
        <v>61</v>
      </c>
      <c r="H552" s="52" t="s">
        <v>61</v>
      </c>
      <c r="I552" s="442" t="s">
        <v>169</v>
      </c>
      <c r="J552" s="940" t="s">
        <v>61</v>
      </c>
      <c r="K552" s="940"/>
      <c r="L552" s="52" t="s">
        <v>61</v>
      </c>
      <c r="M552" s="52" t="s">
        <v>61</v>
      </c>
      <c r="N552" s="52" t="s">
        <v>61</v>
      </c>
      <c r="O552" s="442" t="s">
        <v>150</v>
      </c>
      <c r="P552" s="451" t="s">
        <v>61</v>
      </c>
      <c r="Q552" s="52" t="s">
        <v>61</v>
      </c>
      <c r="R552" s="103" t="s">
        <v>61</v>
      </c>
      <c r="S552" s="442" t="s">
        <v>61</v>
      </c>
      <c r="T552" s="451" t="s">
        <v>61</v>
      </c>
      <c r="U552" s="941" t="s">
        <v>61</v>
      </c>
      <c r="V552" s="52" t="s">
        <v>61</v>
      </c>
      <c r="W552" s="52" t="s">
        <v>61</v>
      </c>
      <c r="X552" s="52" t="s">
        <v>61</v>
      </c>
      <c r="Y552" s="52" t="s">
        <v>61</v>
      </c>
      <c r="Z552" s="77" t="s">
        <v>61</v>
      </c>
      <c r="AA552" s="787" t="s">
        <v>61</v>
      </c>
      <c r="AB552" s="77" t="s">
        <v>61</v>
      </c>
      <c r="AC552" s="787" t="s">
        <v>61</v>
      </c>
      <c r="AD552" s="77" t="s">
        <v>61</v>
      </c>
      <c r="AE552" s="787" t="s">
        <v>61</v>
      </c>
      <c r="AF552" t="s">
        <v>61</v>
      </c>
      <c r="AG552" s="52"/>
      <c r="AH552" s="52"/>
      <c r="AI552" s="52" t="s">
        <v>61</v>
      </c>
      <c r="AJ552" s="52" t="s">
        <v>61</v>
      </c>
      <c r="AL552"/>
      <c r="AM552"/>
    </row>
    <row r="553" spans="1:48" s="958" customFormat="1">
      <c r="A553" s="958" t="s">
        <v>451</v>
      </c>
      <c r="B553" s="958" t="s">
        <v>141</v>
      </c>
      <c r="C553" s="958">
        <v>2023</v>
      </c>
      <c r="D553" s="958">
        <v>2022</v>
      </c>
      <c r="E553" s="991" t="s">
        <v>168</v>
      </c>
      <c r="F553" s="957" t="s">
        <v>61</v>
      </c>
      <c r="G553" s="991" t="s">
        <v>61</v>
      </c>
      <c r="H553" s="957" t="s">
        <v>61</v>
      </c>
      <c r="I553" s="991" t="s">
        <v>169</v>
      </c>
      <c r="J553" s="998" t="s">
        <v>61</v>
      </c>
      <c r="K553" s="998"/>
      <c r="L553" s="957" t="s">
        <v>61</v>
      </c>
      <c r="M553" s="957" t="s">
        <v>61</v>
      </c>
      <c r="N553" s="957" t="s">
        <v>61</v>
      </c>
      <c r="O553" s="991" t="s">
        <v>150</v>
      </c>
      <c r="P553" s="999" t="s">
        <v>61</v>
      </c>
      <c r="Q553" s="957" t="s">
        <v>61</v>
      </c>
      <c r="R553" s="1000" t="s">
        <v>61</v>
      </c>
      <c r="S553" s="991" t="s">
        <v>61</v>
      </c>
      <c r="T553" s="999" t="s">
        <v>61</v>
      </c>
      <c r="U553" s="1001" t="s">
        <v>61</v>
      </c>
      <c r="V553" s="957" t="s">
        <v>61</v>
      </c>
      <c r="W553" s="957" t="s">
        <v>61</v>
      </c>
      <c r="X553" s="957" t="s">
        <v>61</v>
      </c>
      <c r="Y553" s="957" t="s">
        <v>61</v>
      </c>
      <c r="Z553" s="1020" t="s">
        <v>61</v>
      </c>
      <c r="AA553" s="1021" t="s">
        <v>61</v>
      </c>
      <c r="AB553" s="1020" t="s">
        <v>61</v>
      </c>
      <c r="AC553" s="1021" t="s">
        <v>61</v>
      </c>
      <c r="AD553" s="1020" t="s">
        <v>61</v>
      </c>
      <c r="AE553" s="1021" t="s">
        <v>61</v>
      </c>
      <c r="AF553" s="958" t="s">
        <v>61</v>
      </c>
      <c r="AG553" s="957"/>
      <c r="AH553" s="957"/>
      <c r="AI553" s="957" t="s">
        <v>61</v>
      </c>
      <c r="AJ553" s="957" t="s">
        <v>61</v>
      </c>
      <c r="AL553" s="957"/>
      <c r="AM553" s="957"/>
      <c r="AO553" s="981"/>
      <c r="AP553" s="981"/>
      <c r="AQ553" s="981"/>
      <c r="AR553" s="981"/>
      <c r="AT553" s="981"/>
      <c r="AV553" s="981"/>
    </row>
    <row r="554" spans="1:48">
      <c r="A554" t="s">
        <v>452</v>
      </c>
      <c r="B554" t="s">
        <v>167</v>
      </c>
      <c r="C554">
        <v>2017</v>
      </c>
      <c r="D554">
        <v>2016</v>
      </c>
      <c r="E554" s="442" t="s">
        <v>168</v>
      </c>
      <c r="F554" s="52" t="s">
        <v>61</v>
      </c>
      <c r="G554" s="442" t="s">
        <v>61</v>
      </c>
      <c r="H554" s="52" t="s">
        <v>61</v>
      </c>
      <c r="I554" s="442" t="s">
        <v>169</v>
      </c>
      <c r="J554" s="940" t="s">
        <v>61</v>
      </c>
      <c r="K554" s="940"/>
      <c r="L554" s="52" t="s">
        <v>61</v>
      </c>
      <c r="M554" s="52" t="s">
        <v>61</v>
      </c>
      <c r="N554" s="52" t="s">
        <v>61</v>
      </c>
      <c r="O554" s="442" t="s">
        <v>150</v>
      </c>
      <c r="P554" s="451" t="s">
        <v>61</v>
      </c>
      <c r="Q554" s="52" t="s">
        <v>61</v>
      </c>
      <c r="R554" s="103" t="s">
        <v>61</v>
      </c>
      <c r="S554" s="442" t="s">
        <v>61</v>
      </c>
      <c r="T554" s="451" t="s">
        <v>61</v>
      </c>
      <c r="U554" s="941" t="s">
        <v>61</v>
      </c>
      <c r="V554" s="52" t="s">
        <v>61</v>
      </c>
      <c r="W554" s="52" t="s">
        <v>61</v>
      </c>
      <c r="X554" s="52" t="s">
        <v>61</v>
      </c>
      <c r="Y554" s="52" t="s">
        <v>61</v>
      </c>
      <c r="Z554" s="77" t="s">
        <v>61</v>
      </c>
      <c r="AA554" s="787" t="s">
        <v>61</v>
      </c>
      <c r="AB554" s="77" t="s">
        <v>61</v>
      </c>
      <c r="AC554" s="787" t="s">
        <v>61</v>
      </c>
      <c r="AD554" s="77" t="s">
        <v>61</v>
      </c>
      <c r="AE554" s="787" t="s">
        <v>61</v>
      </c>
      <c r="AF554" t="s">
        <v>61</v>
      </c>
      <c r="AG554" s="52"/>
      <c r="AH554" s="52"/>
      <c r="AI554" s="52" t="s">
        <v>61</v>
      </c>
      <c r="AJ554" s="52" t="s">
        <v>61</v>
      </c>
      <c r="AL554"/>
      <c r="AM554"/>
    </row>
    <row r="555" spans="1:48">
      <c r="A555" t="s">
        <v>452</v>
      </c>
      <c r="B555" t="s">
        <v>167</v>
      </c>
      <c r="C555">
        <v>2018</v>
      </c>
      <c r="D555">
        <v>2017</v>
      </c>
      <c r="E555" s="442" t="s">
        <v>168</v>
      </c>
      <c r="F555" s="52" t="s">
        <v>61</v>
      </c>
      <c r="G555" s="442" t="s">
        <v>61</v>
      </c>
      <c r="H555" s="52" t="s">
        <v>61</v>
      </c>
      <c r="I555" s="442" t="s">
        <v>169</v>
      </c>
      <c r="J555" s="940" t="s">
        <v>61</v>
      </c>
      <c r="K555" s="940"/>
      <c r="L555" s="52" t="s">
        <v>61</v>
      </c>
      <c r="M555" s="52" t="s">
        <v>61</v>
      </c>
      <c r="N555" s="52" t="s">
        <v>61</v>
      </c>
      <c r="O555" s="442" t="s">
        <v>150</v>
      </c>
      <c r="P555" s="451" t="s">
        <v>61</v>
      </c>
      <c r="Q555" s="52" t="s">
        <v>61</v>
      </c>
      <c r="R555" s="103" t="s">
        <v>61</v>
      </c>
      <c r="S555" s="442" t="s">
        <v>61</v>
      </c>
      <c r="T555" s="451" t="s">
        <v>61</v>
      </c>
      <c r="U555" s="941" t="s">
        <v>61</v>
      </c>
      <c r="V555" s="52" t="s">
        <v>61</v>
      </c>
      <c r="W555" s="52" t="s">
        <v>61</v>
      </c>
      <c r="X555" s="52" t="s">
        <v>61</v>
      </c>
      <c r="Y555" s="52" t="s">
        <v>61</v>
      </c>
      <c r="Z555" s="77" t="s">
        <v>61</v>
      </c>
      <c r="AA555" s="787" t="s">
        <v>61</v>
      </c>
      <c r="AB555" s="77" t="s">
        <v>61</v>
      </c>
      <c r="AC555" s="787" t="s">
        <v>61</v>
      </c>
      <c r="AD555" s="77" t="s">
        <v>61</v>
      </c>
      <c r="AE555" s="787" t="s">
        <v>61</v>
      </c>
      <c r="AF555" t="s">
        <v>61</v>
      </c>
      <c r="AG555" s="52"/>
      <c r="AH555" s="52"/>
      <c r="AI555" s="52" t="s">
        <v>61</v>
      </c>
      <c r="AJ555" s="52" t="s">
        <v>61</v>
      </c>
      <c r="AL555"/>
      <c r="AM555"/>
    </row>
    <row r="556" spans="1:48">
      <c r="A556" t="s">
        <v>452</v>
      </c>
      <c r="B556" t="s">
        <v>167</v>
      </c>
      <c r="C556">
        <v>2019</v>
      </c>
      <c r="D556">
        <v>2018</v>
      </c>
      <c r="E556" s="442" t="s">
        <v>168</v>
      </c>
      <c r="F556" s="52" t="s">
        <v>61</v>
      </c>
      <c r="G556" s="442" t="s">
        <v>61</v>
      </c>
      <c r="H556" s="52" t="s">
        <v>61</v>
      </c>
      <c r="I556" s="442" t="s">
        <v>169</v>
      </c>
      <c r="J556" s="940" t="s">
        <v>61</v>
      </c>
      <c r="K556" s="940"/>
      <c r="L556" s="52" t="s">
        <v>61</v>
      </c>
      <c r="M556" s="52" t="s">
        <v>61</v>
      </c>
      <c r="N556" s="52" t="s">
        <v>61</v>
      </c>
      <c r="O556" s="442" t="s">
        <v>150</v>
      </c>
      <c r="P556" s="451" t="s">
        <v>61</v>
      </c>
      <c r="Q556" s="52" t="s">
        <v>61</v>
      </c>
      <c r="R556" s="103" t="s">
        <v>61</v>
      </c>
      <c r="S556" s="442" t="s">
        <v>61</v>
      </c>
      <c r="T556" s="451" t="s">
        <v>61</v>
      </c>
      <c r="U556" s="941" t="s">
        <v>61</v>
      </c>
      <c r="V556" s="52" t="s">
        <v>61</v>
      </c>
      <c r="W556" s="52" t="s">
        <v>61</v>
      </c>
      <c r="X556" s="52" t="s">
        <v>61</v>
      </c>
      <c r="Y556" s="52" t="s">
        <v>61</v>
      </c>
      <c r="Z556" s="77" t="s">
        <v>61</v>
      </c>
      <c r="AA556" s="787" t="s">
        <v>61</v>
      </c>
      <c r="AB556" s="77" t="s">
        <v>61</v>
      </c>
      <c r="AC556" s="787" t="s">
        <v>61</v>
      </c>
      <c r="AD556" s="77" t="s">
        <v>61</v>
      </c>
      <c r="AE556" s="787" t="s">
        <v>61</v>
      </c>
      <c r="AF556" t="s">
        <v>61</v>
      </c>
      <c r="AG556" s="52"/>
      <c r="AH556" s="52"/>
      <c r="AI556" s="52" t="s">
        <v>61</v>
      </c>
      <c r="AJ556" s="52" t="s">
        <v>61</v>
      </c>
      <c r="AL556"/>
      <c r="AM556"/>
    </row>
    <row r="557" spans="1:48">
      <c r="A557" t="s">
        <v>452</v>
      </c>
      <c r="B557" t="s">
        <v>167</v>
      </c>
      <c r="C557">
        <v>2020</v>
      </c>
      <c r="D557">
        <v>2019</v>
      </c>
      <c r="E557" s="442" t="s">
        <v>168</v>
      </c>
      <c r="F557" s="52" t="s">
        <v>61</v>
      </c>
      <c r="G557" s="442" t="s">
        <v>61</v>
      </c>
      <c r="H557" s="52" t="s">
        <v>61</v>
      </c>
      <c r="I557" s="442" t="s">
        <v>169</v>
      </c>
      <c r="J557" s="940" t="s">
        <v>61</v>
      </c>
      <c r="K557" s="940"/>
      <c r="L557" s="52" t="s">
        <v>61</v>
      </c>
      <c r="M557" s="52" t="s">
        <v>61</v>
      </c>
      <c r="N557" s="52" t="s">
        <v>61</v>
      </c>
      <c r="O557" s="442" t="s">
        <v>150</v>
      </c>
      <c r="P557" s="451" t="s">
        <v>61</v>
      </c>
      <c r="Q557" s="52" t="s">
        <v>61</v>
      </c>
      <c r="R557" s="103" t="s">
        <v>61</v>
      </c>
      <c r="S557" s="442" t="s">
        <v>61</v>
      </c>
      <c r="T557" s="451" t="s">
        <v>61</v>
      </c>
      <c r="U557" s="941" t="s">
        <v>61</v>
      </c>
      <c r="V557" s="52" t="s">
        <v>61</v>
      </c>
      <c r="W557" s="52" t="s">
        <v>61</v>
      </c>
      <c r="X557" s="52" t="s">
        <v>61</v>
      </c>
      <c r="Y557" s="52" t="s">
        <v>61</v>
      </c>
      <c r="Z557" s="77" t="s">
        <v>61</v>
      </c>
      <c r="AA557" s="787" t="s">
        <v>61</v>
      </c>
      <c r="AB557" s="77" t="s">
        <v>61</v>
      </c>
      <c r="AC557" s="787" t="s">
        <v>61</v>
      </c>
      <c r="AD557" s="77" t="s">
        <v>61</v>
      </c>
      <c r="AE557" s="787" t="s">
        <v>61</v>
      </c>
      <c r="AF557" t="s">
        <v>61</v>
      </c>
      <c r="AG557" s="52"/>
      <c r="AH557" s="52"/>
      <c r="AI557" s="52" t="s">
        <v>61</v>
      </c>
      <c r="AJ557" s="52" t="s">
        <v>61</v>
      </c>
      <c r="AL557"/>
      <c r="AM557"/>
    </row>
    <row r="558" spans="1:48">
      <c r="A558" t="s">
        <v>452</v>
      </c>
      <c r="B558" t="s">
        <v>167</v>
      </c>
      <c r="C558">
        <v>2021</v>
      </c>
      <c r="D558">
        <v>2020</v>
      </c>
      <c r="E558" s="442" t="s">
        <v>168</v>
      </c>
      <c r="F558" s="52" t="s">
        <v>61</v>
      </c>
      <c r="G558" s="442" t="s">
        <v>61</v>
      </c>
      <c r="H558" s="52" t="s">
        <v>61</v>
      </c>
      <c r="I558" s="442" t="s">
        <v>169</v>
      </c>
      <c r="J558" s="940" t="s">
        <v>61</v>
      </c>
      <c r="K558" s="940"/>
      <c r="L558" s="52" t="s">
        <v>61</v>
      </c>
      <c r="M558" s="52" t="s">
        <v>61</v>
      </c>
      <c r="N558" s="52" t="s">
        <v>61</v>
      </c>
      <c r="O558" s="442" t="s">
        <v>150</v>
      </c>
      <c r="P558" s="451" t="s">
        <v>61</v>
      </c>
      <c r="Q558" s="52" t="s">
        <v>61</v>
      </c>
      <c r="R558" s="103" t="s">
        <v>61</v>
      </c>
      <c r="S558" s="442" t="s">
        <v>61</v>
      </c>
      <c r="T558" s="451" t="s">
        <v>61</v>
      </c>
      <c r="U558" s="941" t="s">
        <v>61</v>
      </c>
      <c r="V558" s="52" t="s">
        <v>61</v>
      </c>
      <c r="W558" s="52" t="s">
        <v>61</v>
      </c>
      <c r="X558" s="52" t="s">
        <v>61</v>
      </c>
      <c r="Y558" s="52" t="s">
        <v>61</v>
      </c>
      <c r="Z558" s="77" t="s">
        <v>61</v>
      </c>
      <c r="AA558" s="787" t="s">
        <v>61</v>
      </c>
      <c r="AB558" s="77" t="s">
        <v>61</v>
      </c>
      <c r="AC558" s="787" t="s">
        <v>61</v>
      </c>
      <c r="AD558" s="77" t="s">
        <v>61</v>
      </c>
      <c r="AE558" s="787" t="s">
        <v>61</v>
      </c>
      <c r="AF558" t="s">
        <v>61</v>
      </c>
      <c r="AG558" s="52"/>
      <c r="AH558" s="52"/>
      <c r="AI558" s="52" t="s">
        <v>61</v>
      </c>
      <c r="AJ558" s="52" t="s">
        <v>61</v>
      </c>
      <c r="AL558"/>
      <c r="AM558"/>
    </row>
    <row r="559" spans="1:48">
      <c r="A559" t="s">
        <v>452</v>
      </c>
      <c r="B559" t="s">
        <v>167</v>
      </c>
      <c r="C559">
        <v>2022</v>
      </c>
      <c r="D559">
        <v>2021</v>
      </c>
      <c r="E559" s="442" t="s">
        <v>168</v>
      </c>
      <c r="F559" s="52" t="s">
        <v>61</v>
      </c>
      <c r="G559" s="442" t="s">
        <v>61</v>
      </c>
      <c r="H559" s="52" t="s">
        <v>61</v>
      </c>
      <c r="I559" s="442" t="s">
        <v>169</v>
      </c>
      <c r="J559" s="940" t="s">
        <v>61</v>
      </c>
      <c r="K559" s="940"/>
      <c r="L559" s="52" t="s">
        <v>61</v>
      </c>
      <c r="M559" s="52" t="s">
        <v>61</v>
      </c>
      <c r="N559" s="52" t="s">
        <v>61</v>
      </c>
      <c r="O559" s="442" t="s">
        <v>150</v>
      </c>
      <c r="P559" s="451" t="s">
        <v>61</v>
      </c>
      <c r="Q559" s="52" t="s">
        <v>61</v>
      </c>
      <c r="R559" s="103" t="s">
        <v>61</v>
      </c>
      <c r="S559" s="442" t="s">
        <v>61</v>
      </c>
      <c r="T559" s="451" t="s">
        <v>61</v>
      </c>
      <c r="U559" s="941" t="s">
        <v>61</v>
      </c>
      <c r="V559" s="52" t="s">
        <v>61</v>
      </c>
      <c r="W559" s="52" t="s">
        <v>61</v>
      </c>
      <c r="X559" s="52" t="s">
        <v>61</v>
      </c>
      <c r="Y559" s="52" t="s">
        <v>61</v>
      </c>
      <c r="Z559" s="77" t="s">
        <v>61</v>
      </c>
      <c r="AA559" s="787" t="s">
        <v>61</v>
      </c>
      <c r="AB559" s="77" t="s">
        <v>61</v>
      </c>
      <c r="AC559" s="787" t="s">
        <v>61</v>
      </c>
      <c r="AD559" s="77" t="s">
        <v>61</v>
      </c>
      <c r="AE559" s="787" t="s">
        <v>61</v>
      </c>
      <c r="AF559" t="s">
        <v>61</v>
      </c>
      <c r="AG559" s="52"/>
      <c r="AH559" s="52"/>
      <c r="AI559" s="52" t="s">
        <v>61</v>
      </c>
      <c r="AJ559" s="52" t="s">
        <v>61</v>
      </c>
      <c r="AL559"/>
      <c r="AM559"/>
    </row>
    <row r="560" spans="1:48" s="958" customFormat="1">
      <c r="A560" s="958" t="s">
        <v>452</v>
      </c>
      <c r="B560" s="958" t="s">
        <v>167</v>
      </c>
      <c r="C560" s="958">
        <v>2023</v>
      </c>
      <c r="D560" s="958">
        <v>2022</v>
      </c>
      <c r="E560" s="991" t="s">
        <v>168</v>
      </c>
      <c r="F560" s="957" t="s">
        <v>61</v>
      </c>
      <c r="G560" s="991" t="s">
        <v>61</v>
      </c>
      <c r="H560" s="957" t="s">
        <v>61</v>
      </c>
      <c r="I560" s="991" t="s">
        <v>169</v>
      </c>
      <c r="J560" s="998" t="s">
        <v>61</v>
      </c>
      <c r="K560" s="998"/>
      <c r="L560" s="957" t="s">
        <v>61</v>
      </c>
      <c r="M560" s="957" t="s">
        <v>61</v>
      </c>
      <c r="N560" s="957" t="s">
        <v>61</v>
      </c>
      <c r="O560" s="991" t="s">
        <v>150</v>
      </c>
      <c r="P560" s="999" t="s">
        <v>61</v>
      </c>
      <c r="Q560" s="957" t="s">
        <v>61</v>
      </c>
      <c r="R560" s="1000" t="s">
        <v>61</v>
      </c>
      <c r="S560" s="991" t="s">
        <v>61</v>
      </c>
      <c r="T560" s="999" t="s">
        <v>61</v>
      </c>
      <c r="U560" s="1001" t="s">
        <v>61</v>
      </c>
      <c r="V560" s="957" t="s">
        <v>61</v>
      </c>
      <c r="W560" s="957" t="s">
        <v>61</v>
      </c>
      <c r="X560" s="957" t="s">
        <v>61</v>
      </c>
      <c r="Y560" s="957" t="s">
        <v>61</v>
      </c>
      <c r="Z560" s="1020" t="s">
        <v>61</v>
      </c>
      <c r="AA560" s="1021" t="s">
        <v>61</v>
      </c>
      <c r="AB560" s="1020" t="s">
        <v>61</v>
      </c>
      <c r="AC560" s="1021" t="s">
        <v>61</v>
      </c>
      <c r="AD560" s="1020" t="s">
        <v>61</v>
      </c>
      <c r="AE560" s="1021" t="s">
        <v>61</v>
      </c>
      <c r="AF560" s="958" t="s">
        <v>61</v>
      </c>
      <c r="AG560" s="957"/>
      <c r="AH560" s="957"/>
      <c r="AI560" s="957" t="s">
        <v>61</v>
      </c>
      <c r="AJ560" s="957" t="s">
        <v>61</v>
      </c>
      <c r="AL560" s="957"/>
      <c r="AM560" s="957"/>
      <c r="AO560" s="981"/>
      <c r="AP560" s="981"/>
      <c r="AQ560" s="981"/>
      <c r="AR560" s="981"/>
      <c r="AT560" s="981"/>
      <c r="AV560" s="981"/>
    </row>
    <row r="561" spans="1:48">
      <c r="A561" s="52" t="s">
        <v>453</v>
      </c>
      <c r="B561" s="52" t="s">
        <v>141</v>
      </c>
      <c r="C561" s="902">
        <v>2017</v>
      </c>
      <c r="D561" s="52">
        <v>2016</v>
      </c>
      <c r="E561" s="442" t="s">
        <v>142</v>
      </c>
      <c r="F561" s="104" t="s">
        <v>168</v>
      </c>
      <c r="G561" s="442" t="s">
        <v>61</v>
      </c>
      <c r="H561" s="52" t="s">
        <v>143</v>
      </c>
      <c r="I561" s="442" t="s">
        <v>304</v>
      </c>
      <c r="J561" s="940" t="s">
        <v>61</v>
      </c>
      <c r="K561" s="940"/>
      <c r="L561" s="81" t="s">
        <v>172</v>
      </c>
      <c r="M561" s="81" t="s">
        <v>61</v>
      </c>
      <c r="N561" s="81" t="s">
        <v>61</v>
      </c>
      <c r="O561" s="442" t="s">
        <v>150</v>
      </c>
      <c r="P561" s="81" t="s">
        <v>61</v>
      </c>
      <c r="Q561" s="81" t="s">
        <v>61</v>
      </c>
      <c r="R561" s="81" t="s">
        <v>61</v>
      </c>
      <c r="S561" s="905" t="s">
        <v>61</v>
      </c>
      <c r="T561" s="81" t="s">
        <v>61</v>
      </c>
      <c r="U561" s="942" t="s">
        <v>61</v>
      </c>
      <c r="V561" s="235" t="s">
        <v>61</v>
      </c>
      <c r="W561" s="235" t="s">
        <v>61</v>
      </c>
      <c r="X561" s="235" t="s">
        <v>61</v>
      </c>
      <c r="Y561" s="81" t="s">
        <v>61</v>
      </c>
      <c r="Z561" s="799" t="s">
        <v>61</v>
      </c>
      <c r="AA561" s="916" t="s">
        <v>61</v>
      </c>
      <c r="AB561" s="799" t="s">
        <v>61</v>
      </c>
      <c r="AC561" s="916" t="s">
        <v>61</v>
      </c>
      <c r="AD561" s="799" t="s">
        <v>61</v>
      </c>
      <c r="AE561" s="916" t="s">
        <v>61</v>
      </c>
      <c r="AF561" t="s">
        <v>61</v>
      </c>
      <c r="AG561" s="81"/>
      <c r="AH561" s="81"/>
      <c r="AI561" s="52" t="s">
        <v>61</v>
      </c>
      <c r="AJ561" s="81" t="s">
        <v>61</v>
      </c>
      <c r="AL561" s="52"/>
      <c r="AM561" s="52"/>
    </row>
    <row r="562" spans="1:48">
      <c r="A562" s="52" t="s">
        <v>453</v>
      </c>
      <c r="B562" s="52" t="s">
        <v>141</v>
      </c>
      <c r="C562" s="52">
        <v>2018</v>
      </c>
      <c r="D562" s="52">
        <v>2017</v>
      </c>
      <c r="E562" s="442" t="s">
        <v>142</v>
      </c>
      <c r="F562" s="104" t="s">
        <v>168</v>
      </c>
      <c r="G562" s="442" t="s">
        <v>61</v>
      </c>
      <c r="H562" s="52" t="s">
        <v>143</v>
      </c>
      <c r="I562" s="442" t="s">
        <v>205</v>
      </c>
      <c r="J562" s="940" t="s">
        <v>61</v>
      </c>
      <c r="K562" s="940"/>
      <c r="L562" s="81" t="s">
        <v>172</v>
      </c>
      <c r="M562" s="81" t="s">
        <v>61</v>
      </c>
      <c r="N562" s="81" t="s">
        <v>61</v>
      </c>
      <c r="O562" s="442" t="s">
        <v>150</v>
      </c>
      <c r="P562" s="81" t="s">
        <v>61</v>
      </c>
      <c r="Q562" s="81" t="s">
        <v>61</v>
      </c>
      <c r="R562" s="81" t="s">
        <v>61</v>
      </c>
      <c r="S562" s="905" t="s">
        <v>61</v>
      </c>
      <c r="T562" s="81" t="s">
        <v>61</v>
      </c>
      <c r="U562" s="942" t="s">
        <v>61</v>
      </c>
      <c r="V562" s="235" t="s">
        <v>61</v>
      </c>
      <c r="W562" s="235" t="s">
        <v>61</v>
      </c>
      <c r="X562" s="235" t="s">
        <v>61</v>
      </c>
      <c r="Y562" s="81" t="s">
        <v>61</v>
      </c>
      <c r="Z562" s="799" t="s">
        <v>61</v>
      </c>
      <c r="AA562" s="916" t="s">
        <v>61</v>
      </c>
      <c r="AB562" s="799" t="s">
        <v>61</v>
      </c>
      <c r="AC562" s="916" t="s">
        <v>61</v>
      </c>
      <c r="AD562" s="799" t="s">
        <v>61</v>
      </c>
      <c r="AE562" s="916" t="s">
        <v>61</v>
      </c>
      <c r="AF562" t="s">
        <v>61</v>
      </c>
      <c r="AG562" s="81"/>
      <c r="AH562" s="81"/>
      <c r="AI562" s="52" t="s">
        <v>61</v>
      </c>
      <c r="AJ562" s="81" t="s">
        <v>61</v>
      </c>
      <c r="AL562" s="52"/>
      <c r="AM562" s="52"/>
    </row>
    <row r="563" spans="1:48">
      <c r="A563" s="52" t="s">
        <v>453</v>
      </c>
      <c r="B563" s="52" t="s">
        <v>141</v>
      </c>
      <c r="C563" s="52">
        <v>2019</v>
      </c>
      <c r="D563" s="52">
        <v>2018</v>
      </c>
      <c r="E563" s="442" t="s">
        <v>142</v>
      </c>
      <c r="F563" s="104" t="s">
        <v>168</v>
      </c>
      <c r="G563" s="442" t="s">
        <v>61</v>
      </c>
      <c r="H563" s="52" t="s">
        <v>143</v>
      </c>
      <c r="I563" s="442" t="s">
        <v>306</v>
      </c>
      <c r="J563" s="940" t="s">
        <v>61</v>
      </c>
      <c r="K563" s="940"/>
      <c r="L563" s="81" t="s">
        <v>172</v>
      </c>
      <c r="M563" s="81" t="s">
        <v>61</v>
      </c>
      <c r="N563" s="81" t="s">
        <v>61</v>
      </c>
      <c r="O563" s="442" t="s">
        <v>150</v>
      </c>
      <c r="P563" s="81" t="s">
        <v>61</v>
      </c>
      <c r="Q563" s="81" t="s">
        <v>61</v>
      </c>
      <c r="R563" s="81" t="s">
        <v>61</v>
      </c>
      <c r="S563" s="905" t="s">
        <v>61</v>
      </c>
      <c r="T563" s="81" t="s">
        <v>61</v>
      </c>
      <c r="U563" s="942" t="s">
        <v>61</v>
      </c>
      <c r="V563" s="235" t="s">
        <v>61</v>
      </c>
      <c r="W563" s="235" t="s">
        <v>61</v>
      </c>
      <c r="X563" s="235" t="s">
        <v>61</v>
      </c>
      <c r="Y563" s="81" t="s">
        <v>61</v>
      </c>
      <c r="Z563" s="799" t="s">
        <v>61</v>
      </c>
      <c r="AA563" s="916" t="s">
        <v>61</v>
      </c>
      <c r="AB563" s="799" t="s">
        <v>61</v>
      </c>
      <c r="AC563" s="916" t="s">
        <v>61</v>
      </c>
      <c r="AD563" s="799" t="s">
        <v>61</v>
      </c>
      <c r="AE563" s="916" t="s">
        <v>61</v>
      </c>
      <c r="AF563" t="s">
        <v>61</v>
      </c>
      <c r="AG563" s="81"/>
      <c r="AH563" s="81"/>
      <c r="AI563" s="52" t="s">
        <v>61</v>
      </c>
      <c r="AJ563" s="81" t="s">
        <v>61</v>
      </c>
      <c r="AL563" s="52"/>
      <c r="AM563" s="52"/>
    </row>
    <row r="564" spans="1:48">
      <c r="A564" s="52" t="s">
        <v>453</v>
      </c>
      <c r="B564" s="52" t="s">
        <v>141</v>
      </c>
      <c r="C564" s="52">
        <v>2020</v>
      </c>
      <c r="D564" s="52">
        <v>2019</v>
      </c>
      <c r="E564" s="442" t="s">
        <v>142</v>
      </c>
      <c r="F564" s="104" t="s">
        <v>168</v>
      </c>
      <c r="G564" s="442" t="s">
        <v>61</v>
      </c>
      <c r="H564" s="52" t="s">
        <v>204</v>
      </c>
      <c r="I564" s="442" t="s">
        <v>306</v>
      </c>
      <c r="J564" s="940" t="s">
        <v>61</v>
      </c>
      <c r="K564" s="940"/>
      <c r="L564" s="81" t="s">
        <v>172</v>
      </c>
      <c r="M564" s="81" t="s">
        <v>61</v>
      </c>
      <c r="N564" s="81" t="s">
        <v>61</v>
      </c>
      <c r="O564" s="442" t="s">
        <v>150</v>
      </c>
      <c r="P564" s="81" t="s">
        <v>61</v>
      </c>
      <c r="Q564" s="81" t="s">
        <v>61</v>
      </c>
      <c r="R564" s="81" t="s">
        <v>61</v>
      </c>
      <c r="S564" s="905" t="s">
        <v>61</v>
      </c>
      <c r="T564" s="81" t="s">
        <v>61</v>
      </c>
      <c r="U564" s="942" t="s">
        <v>61</v>
      </c>
      <c r="V564" s="235" t="s">
        <v>61</v>
      </c>
      <c r="W564" s="235" t="s">
        <v>61</v>
      </c>
      <c r="X564" s="235" t="s">
        <v>61</v>
      </c>
      <c r="Y564" s="81" t="s">
        <v>61</v>
      </c>
      <c r="Z564" s="799" t="s">
        <v>61</v>
      </c>
      <c r="AA564" s="916" t="s">
        <v>61</v>
      </c>
      <c r="AB564" s="799" t="s">
        <v>61</v>
      </c>
      <c r="AC564" s="916" t="s">
        <v>61</v>
      </c>
      <c r="AD564" s="799" t="s">
        <v>61</v>
      </c>
      <c r="AE564" s="916" t="s">
        <v>61</v>
      </c>
      <c r="AF564" t="s">
        <v>61</v>
      </c>
      <c r="AG564" s="81"/>
      <c r="AH564" s="81"/>
      <c r="AI564" s="52" t="s">
        <v>61</v>
      </c>
      <c r="AJ564" s="81" t="s">
        <v>61</v>
      </c>
      <c r="AL564" s="52"/>
      <c r="AM564" s="52"/>
    </row>
    <row r="565" spans="1:48">
      <c r="A565" s="52" t="s">
        <v>453</v>
      </c>
      <c r="B565" s="52" t="s">
        <v>141</v>
      </c>
      <c r="C565" s="52">
        <v>2021</v>
      </c>
      <c r="D565" s="52">
        <v>2020</v>
      </c>
      <c r="E565" s="442" t="s">
        <v>142</v>
      </c>
      <c r="F565" s="104" t="s">
        <v>168</v>
      </c>
      <c r="G565" s="442" t="s">
        <v>61</v>
      </c>
      <c r="H565" s="52" t="s">
        <v>204</v>
      </c>
      <c r="I565" s="442" t="s">
        <v>306</v>
      </c>
      <c r="J565" s="940" t="s">
        <v>61</v>
      </c>
      <c r="K565" s="940"/>
      <c r="L565" s="81" t="s">
        <v>172</v>
      </c>
      <c r="M565" s="81" t="s">
        <v>61</v>
      </c>
      <c r="N565" s="81" t="s">
        <v>61</v>
      </c>
      <c r="O565" s="442" t="s">
        <v>150</v>
      </c>
      <c r="P565" s="81" t="s">
        <v>61</v>
      </c>
      <c r="Q565" s="81" t="s">
        <v>61</v>
      </c>
      <c r="R565" s="81" t="s">
        <v>61</v>
      </c>
      <c r="S565" s="905" t="s">
        <v>61</v>
      </c>
      <c r="T565" s="81" t="s">
        <v>61</v>
      </c>
      <c r="U565" s="942" t="s">
        <v>61</v>
      </c>
      <c r="V565" s="235" t="s">
        <v>61</v>
      </c>
      <c r="W565" s="235" t="s">
        <v>61</v>
      </c>
      <c r="X565" s="235" t="s">
        <v>61</v>
      </c>
      <c r="Y565" s="81" t="s">
        <v>61</v>
      </c>
      <c r="Z565" s="799" t="s">
        <v>61</v>
      </c>
      <c r="AA565" s="916" t="s">
        <v>61</v>
      </c>
      <c r="AB565" s="799" t="s">
        <v>61</v>
      </c>
      <c r="AC565" s="916" t="s">
        <v>61</v>
      </c>
      <c r="AD565" s="799" t="s">
        <v>61</v>
      </c>
      <c r="AE565" s="916" t="s">
        <v>61</v>
      </c>
      <c r="AF565" t="s">
        <v>61</v>
      </c>
      <c r="AG565" s="81"/>
      <c r="AH565" s="81"/>
      <c r="AI565" s="52" t="s">
        <v>61</v>
      </c>
      <c r="AJ565" s="81" t="s">
        <v>61</v>
      </c>
      <c r="AL565" s="52"/>
      <c r="AM565" s="52"/>
    </row>
    <row r="566" spans="1:48">
      <c r="A566" s="52" t="s">
        <v>453</v>
      </c>
      <c r="B566" s="52" t="s">
        <v>141</v>
      </c>
      <c r="C566" s="52">
        <v>2022</v>
      </c>
      <c r="D566" s="52">
        <v>2021</v>
      </c>
      <c r="E566" s="442" t="s">
        <v>142</v>
      </c>
      <c r="F566" s="104" t="s">
        <v>168</v>
      </c>
      <c r="G566" s="442" t="s">
        <v>61</v>
      </c>
      <c r="H566" s="52" t="s">
        <v>204</v>
      </c>
      <c r="I566" s="442" t="s">
        <v>306</v>
      </c>
      <c r="J566" s="940" t="s">
        <v>61</v>
      </c>
      <c r="K566" s="940"/>
      <c r="L566" s="81" t="s">
        <v>172</v>
      </c>
      <c r="M566" s="81" t="s">
        <v>61</v>
      </c>
      <c r="N566" s="81" t="s">
        <v>61</v>
      </c>
      <c r="O566" s="442" t="s">
        <v>150</v>
      </c>
      <c r="P566" s="81" t="s">
        <v>61</v>
      </c>
      <c r="Q566" s="81" t="s">
        <v>61</v>
      </c>
      <c r="R566" s="81" t="s">
        <v>61</v>
      </c>
      <c r="S566" s="905" t="s">
        <v>61</v>
      </c>
      <c r="T566" s="81" t="s">
        <v>61</v>
      </c>
      <c r="U566" s="942" t="s">
        <v>61</v>
      </c>
      <c r="V566" s="235" t="s">
        <v>61</v>
      </c>
      <c r="W566" s="235" t="s">
        <v>61</v>
      </c>
      <c r="X566" s="235" t="s">
        <v>61</v>
      </c>
      <c r="Y566" s="81" t="s">
        <v>61</v>
      </c>
      <c r="Z566" s="799" t="s">
        <v>61</v>
      </c>
      <c r="AA566" s="916" t="s">
        <v>61</v>
      </c>
      <c r="AB566" s="799" t="s">
        <v>61</v>
      </c>
      <c r="AC566" s="916" t="s">
        <v>61</v>
      </c>
      <c r="AD566" s="799" t="s">
        <v>61</v>
      </c>
      <c r="AE566" s="916" t="s">
        <v>61</v>
      </c>
      <c r="AF566" t="s">
        <v>61</v>
      </c>
      <c r="AG566" s="81"/>
      <c r="AH566" s="81"/>
      <c r="AI566" s="52" t="s">
        <v>61</v>
      </c>
      <c r="AJ566" s="81" t="s">
        <v>61</v>
      </c>
      <c r="AL566" s="52"/>
      <c r="AM566" s="52"/>
    </row>
    <row r="567" spans="1:48" s="958" customFormat="1">
      <c r="A567" s="958" t="s">
        <v>453</v>
      </c>
      <c r="B567" s="958" t="s">
        <v>141</v>
      </c>
      <c r="C567" s="958">
        <v>2023</v>
      </c>
      <c r="D567" s="958">
        <v>2022</v>
      </c>
      <c r="E567" s="991" t="s">
        <v>168</v>
      </c>
      <c r="F567" s="957" t="s">
        <v>61</v>
      </c>
      <c r="G567" s="991" t="s">
        <v>61</v>
      </c>
      <c r="H567" s="957" t="s">
        <v>61</v>
      </c>
      <c r="I567" s="991" t="s">
        <v>169</v>
      </c>
      <c r="J567" s="998" t="s">
        <v>61</v>
      </c>
      <c r="K567" s="998"/>
      <c r="L567" s="957" t="s">
        <v>61</v>
      </c>
      <c r="M567" s="957" t="s">
        <v>61</v>
      </c>
      <c r="N567" s="957" t="s">
        <v>61</v>
      </c>
      <c r="O567" s="991" t="s">
        <v>150</v>
      </c>
      <c r="P567" s="999" t="s">
        <v>61</v>
      </c>
      <c r="Q567" s="957" t="s">
        <v>61</v>
      </c>
      <c r="R567" s="1000" t="s">
        <v>61</v>
      </c>
      <c r="S567" s="991" t="s">
        <v>61</v>
      </c>
      <c r="T567" s="999" t="s">
        <v>61</v>
      </c>
      <c r="U567" s="1001" t="s">
        <v>61</v>
      </c>
      <c r="V567" s="957" t="s">
        <v>61</v>
      </c>
      <c r="W567" s="957" t="s">
        <v>61</v>
      </c>
      <c r="X567" s="957" t="s">
        <v>61</v>
      </c>
      <c r="Y567" s="957" t="s">
        <v>61</v>
      </c>
      <c r="Z567" s="1020" t="s">
        <v>61</v>
      </c>
      <c r="AA567" s="1021" t="s">
        <v>61</v>
      </c>
      <c r="AB567" s="1020" t="s">
        <v>61</v>
      </c>
      <c r="AC567" s="1021" t="s">
        <v>61</v>
      </c>
      <c r="AD567" s="1020" t="s">
        <v>61</v>
      </c>
      <c r="AE567" s="1021" t="s">
        <v>61</v>
      </c>
      <c r="AF567" s="958" t="s">
        <v>61</v>
      </c>
      <c r="AG567" s="957"/>
      <c r="AH567" s="957"/>
      <c r="AI567" s="957" t="s">
        <v>61</v>
      </c>
      <c r="AJ567" s="957" t="s">
        <v>61</v>
      </c>
      <c r="AL567" s="957"/>
      <c r="AM567" s="957"/>
      <c r="AO567" s="981"/>
      <c r="AP567" s="981"/>
      <c r="AQ567" s="981"/>
      <c r="AR567" s="981"/>
      <c r="AT567" s="981"/>
      <c r="AV567" s="981"/>
    </row>
    <row r="568" spans="1:48">
      <c r="A568" s="52" t="s">
        <v>454</v>
      </c>
      <c r="B568" s="52" t="s">
        <v>141</v>
      </c>
      <c r="C568" s="902">
        <v>2017</v>
      </c>
      <c r="D568" s="52">
        <v>2016</v>
      </c>
      <c r="E568" s="442" t="s">
        <v>168</v>
      </c>
      <c r="F568" s="52" t="s">
        <v>61</v>
      </c>
      <c r="G568" s="442" t="s">
        <v>61</v>
      </c>
      <c r="H568" s="52" t="s">
        <v>61</v>
      </c>
      <c r="I568" s="442" t="s">
        <v>169</v>
      </c>
      <c r="J568" s="940" t="s">
        <v>61</v>
      </c>
      <c r="K568" s="940"/>
      <c r="L568" s="52" t="s">
        <v>61</v>
      </c>
      <c r="M568" s="52" t="s">
        <v>61</v>
      </c>
      <c r="N568" s="52" t="s">
        <v>61</v>
      </c>
      <c r="O568" s="442" t="s">
        <v>150</v>
      </c>
      <c r="P568" s="451" t="s">
        <v>61</v>
      </c>
      <c r="Q568" s="52" t="s">
        <v>61</v>
      </c>
      <c r="R568" s="103" t="s">
        <v>61</v>
      </c>
      <c r="S568" s="442" t="s">
        <v>61</v>
      </c>
      <c r="T568" s="451" t="s">
        <v>61</v>
      </c>
      <c r="U568" s="941" t="s">
        <v>61</v>
      </c>
      <c r="V568" s="52" t="s">
        <v>61</v>
      </c>
      <c r="W568" s="52" t="s">
        <v>61</v>
      </c>
      <c r="X568" s="52" t="s">
        <v>61</v>
      </c>
      <c r="Y568" s="52" t="s">
        <v>61</v>
      </c>
      <c r="Z568" s="77" t="s">
        <v>61</v>
      </c>
      <c r="AA568" s="787" t="s">
        <v>61</v>
      </c>
      <c r="AB568" s="77" t="s">
        <v>61</v>
      </c>
      <c r="AC568" s="787" t="s">
        <v>61</v>
      </c>
      <c r="AD568" s="77" t="s">
        <v>61</v>
      </c>
      <c r="AE568" s="787" t="s">
        <v>61</v>
      </c>
      <c r="AF568" t="s">
        <v>61</v>
      </c>
      <c r="AG568" s="52"/>
      <c r="AH568" s="52"/>
      <c r="AI568" s="52" t="s">
        <v>61</v>
      </c>
      <c r="AJ568" s="52" t="s">
        <v>61</v>
      </c>
      <c r="AL568" s="52"/>
      <c r="AM568" s="52"/>
    </row>
    <row r="569" spans="1:48">
      <c r="A569" s="52" t="s">
        <v>454</v>
      </c>
      <c r="B569" s="52" t="s">
        <v>141</v>
      </c>
      <c r="C569" s="52">
        <v>2018</v>
      </c>
      <c r="D569" s="52">
        <v>2017</v>
      </c>
      <c r="E569" s="442" t="s">
        <v>168</v>
      </c>
      <c r="F569" s="52" t="s">
        <v>61</v>
      </c>
      <c r="G569" s="442" t="s">
        <v>61</v>
      </c>
      <c r="H569" s="52" t="s">
        <v>61</v>
      </c>
      <c r="I569" s="442" t="s">
        <v>169</v>
      </c>
      <c r="J569" s="940" t="s">
        <v>61</v>
      </c>
      <c r="K569" s="940"/>
      <c r="L569" s="52" t="s">
        <v>61</v>
      </c>
      <c r="M569" s="52" t="s">
        <v>61</v>
      </c>
      <c r="N569" s="52" t="s">
        <v>61</v>
      </c>
      <c r="O569" s="442" t="s">
        <v>150</v>
      </c>
      <c r="P569" s="451" t="s">
        <v>61</v>
      </c>
      <c r="Q569" s="52" t="s">
        <v>61</v>
      </c>
      <c r="R569" s="103" t="s">
        <v>61</v>
      </c>
      <c r="S569" s="442" t="s">
        <v>61</v>
      </c>
      <c r="T569" s="451" t="s">
        <v>61</v>
      </c>
      <c r="U569" s="941" t="s">
        <v>61</v>
      </c>
      <c r="V569" s="52" t="s">
        <v>61</v>
      </c>
      <c r="W569" s="52" t="s">
        <v>61</v>
      </c>
      <c r="X569" s="52" t="s">
        <v>61</v>
      </c>
      <c r="Y569" s="52" t="s">
        <v>61</v>
      </c>
      <c r="Z569" s="77" t="s">
        <v>61</v>
      </c>
      <c r="AA569" s="787" t="s">
        <v>61</v>
      </c>
      <c r="AB569" s="77" t="s">
        <v>61</v>
      </c>
      <c r="AC569" s="787" t="s">
        <v>61</v>
      </c>
      <c r="AD569" s="77" t="s">
        <v>61</v>
      </c>
      <c r="AE569" s="787" t="s">
        <v>61</v>
      </c>
      <c r="AF569" t="s">
        <v>61</v>
      </c>
      <c r="AG569" s="52"/>
      <c r="AH569" s="52"/>
      <c r="AI569" s="52" t="s">
        <v>61</v>
      </c>
      <c r="AJ569" s="52" t="s">
        <v>61</v>
      </c>
      <c r="AL569" s="52"/>
      <c r="AM569" s="52"/>
    </row>
    <row r="570" spans="1:48">
      <c r="A570" s="52" t="s">
        <v>454</v>
      </c>
      <c r="B570" s="52" t="s">
        <v>141</v>
      </c>
      <c r="C570" s="52">
        <v>2019</v>
      </c>
      <c r="D570" s="52">
        <v>2018</v>
      </c>
      <c r="E570" s="442" t="s">
        <v>168</v>
      </c>
      <c r="F570" s="52" t="s">
        <v>61</v>
      </c>
      <c r="G570" s="442" t="s">
        <v>61</v>
      </c>
      <c r="H570" s="52" t="s">
        <v>61</v>
      </c>
      <c r="I570" s="442" t="s">
        <v>169</v>
      </c>
      <c r="J570" s="940" t="s">
        <v>61</v>
      </c>
      <c r="K570" s="940"/>
      <c r="L570" s="52" t="s">
        <v>61</v>
      </c>
      <c r="M570" s="52" t="s">
        <v>61</v>
      </c>
      <c r="N570" s="52" t="s">
        <v>61</v>
      </c>
      <c r="O570" s="442" t="s">
        <v>150</v>
      </c>
      <c r="P570" s="451" t="s">
        <v>61</v>
      </c>
      <c r="Q570" s="52" t="s">
        <v>61</v>
      </c>
      <c r="R570" s="103" t="s">
        <v>61</v>
      </c>
      <c r="S570" s="442" t="s">
        <v>61</v>
      </c>
      <c r="T570" s="451" t="s">
        <v>61</v>
      </c>
      <c r="U570" s="941" t="s">
        <v>61</v>
      </c>
      <c r="V570" s="52" t="s">
        <v>61</v>
      </c>
      <c r="W570" s="52" t="s">
        <v>61</v>
      </c>
      <c r="X570" s="52" t="s">
        <v>61</v>
      </c>
      <c r="Y570" s="52" t="s">
        <v>61</v>
      </c>
      <c r="Z570" s="77" t="s">
        <v>61</v>
      </c>
      <c r="AA570" s="787" t="s">
        <v>61</v>
      </c>
      <c r="AB570" s="77" t="s">
        <v>61</v>
      </c>
      <c r="AC570" s="787" t="s">
        <v>61</v>
      </c>
      <c r="AD570" s="77" t="s">
        <v>61</v>
      </c>
      <c r="AE570" s="787" t="s">
        <v>61</v>
      </c>
      <c r="AF570" t="s">
        <v>61</v>
      </c>
      <c r="AG570" s="52"/>
      <c r="AH570" s="52"/>
      <c r="AI570" s="52" t="s">
        <v>61</v>
      </c>
      <c r="AJ570" s="52" t="s">
        <v>61</v>
      </c>
      <c r="AL570" s="52"/>
      <c r="AM570" s="52"/>
    </row>
    <row r="571" spans="1:48">
      <c r="A571" s="52" t="s">
        <v>454</v>
      </c>
      <c r="B571" s="52" t="s">
        <v>141</v>
      </c>
      <c r="C571" s="52">
        <v>2020</v>
      </c>
      <c r="D571" s="52">
        <v>2019</v>
      </c>
      <c r="E571" s="442" t="s">
        <v>142</v>
      </c>
      <c r="F571" s="104" t="s">
        <v>168</v>
      </c>
      <c r="G571" s="442" t="s">
        <v>61</v>
      </c>
      <c r="H571" s="52" t="s">
        <v>174</v>
      </c>
      <c r="I571" s="442" t="s">
        <v>231</v>
      </c>
      <c r="J571" s="940" t="s">
        <v>61</v>
      </c>
      <c r="K571" s="940"/>
      <c r="L571" s="81" t="s">
        <v>172</v>
      </c>
      <c r="M571" s="81" t="s">
        <v>61</v>
      </c>
      <c r="N571" s="81" t="s">
        <v>61</v>
      </c>
      <c r="O571" s="442" t="s">
        <v>150</v>
      </c>
      <c r="P571" s="81" t="s">
        <v>61</v>
      </c>
      <c r="Q571" s="81" t="s">
        <v>61</v>
      </c>
      <c r="R571" s="81" t="s">
        <v>61</v>
      </c>
      <c r="S571" s="905" t="s">
        <v>61</v>
      </c>
      <c r="T571" s="81" t="s">
        <v>61</v>
      </c>
      <c r="U571" s="942" t="s">
        <v>61</v>
      </c>
      <c r="V571" s="235" t="s">
        <v>61</v>
      </c>
      <c r="W571" s="235" t="s">
        <v>61</v>
      </c>
      <c r="X571" s="235" t="s">
        <v>61</v>
      </c>
      <c r="Y571" s="81" t="s">
        <v>61</v>
      </c>
      <c r="Z571" s="799" t="s">
        <v>61</v>
      </c>
      <c r="AA571" s="916" t="s">
        <v>61</v>
      </c>
      <c r="AB571" s="799" t="s">
        <v>61</v>
      </c>
      <c r="AC571" s="916" t="s">
        <v>61</v>
      </c>
      <c r="AD571" s="799" t="s">
        <v>61</v>
      </c>
      <c r="AE571" s="916" t="s">
        <v>61</v>
      </c>
      <c r="AF571" t="s">
        <v>61</v>
      </c>
      <c r="AG571" s="81"/>
      <c r="AH571" s="81"/>
      <c r="AI571" s="52" t="s">
        <v>61</v>
      </c>
      <c r="AJ571" s="81" t="s">
        <v>61</v>
      </c>
      <c r="AL571" s="52"/>
      <c r="AM571" s="52"/>
    </row>
    <row r="572" spans="1:48">
      <c r="A572" s="52" t="s">
        <v>454</v>
      </c>
      <c r="B572" s="52" t="s">
        <v>141</v>
      </c>
      <c r="C572" s="52">
        <v>2021</v>
      </c>
      <c r="D572" s="52">
        <v>2020</v>
      </c>
      <c r="E572" s="442" t="s">
        <v>142</v>
      </c>
      <c r="F572" s="104" t="s">
        <v>168</v>
      </c>
      <c r="G572" s="442" t="s">
        <v>61</v>
      </c>
      <c r="H572" s="52" t="s">
        <v>174</v>
      </c>
      <c r="I572" s="442" t="s">
        <v>231</v>
      </c>
      <c r="J572" s="940" t="s">
        <v>61</v>
      </c>
      <c r="K572" s="940"/>
      <c r="L572" s="81" t="s">
        <v>172</v>
      </c>
      <c r="M572" s="81" t="s">
        <v>61</v>
      </c>
      <c r="N572" s="81" t="s">
        <v>61</v>
      </c>
      <c r="O572" s="442" t="s">
        <v>150</v>
      </c>
      <c r="P572" s="81" t="s">
        <v>61</v>
      </c>
      <c r="Q572" s="81" t="s">
        <v>61</v>
      </c>
      <c r="R572" s="81" t="s">
        <v>61</v>
      </c>
      <c r="S572" s="905" t="s">
        <v>61</v>
      </c>
      <c r="T572" s="81" t="s">
        <v>61</v>
      </c>
      <c r="U572" s="942" t="s">
        <v>61</v>
      </c>
      <c r="V572" s="235" t="s">
        <v>61</v>
      </c>
      <c r="W572" s="235" t="s">
        <v>61</v>
      </c>
      <c r="X572" s="235" t="s">
        <v>61</v>
      </c>
      <c r="Y572" s="81" t="s">
        <v>61</v>
      </c>
      <c r="Z572" s="799" t="s">
        <v>61</v>
      </c>
      <c r="AA572" s="916" t="s">
        <v>61</v>
      </c>
      <c r="AB572" s="799" t="s">
        <v>61</v>
      </c>
      <c r="AC572" s="916" t="s">
        <v>61</v>
      </c>
      <c r="AD572" s="799" t="s">
        <v>61</v>
      </c>
      <c r="AE572" s="916" t="s">
        <v>61</v>
      </c>
      <c r="AF572" t="s">
        <v>61</v>
      </c>
      <c r="AG572" s="81"/>
      <c r="AH572" s="81"/>
      <c r="AI572" s="52" t="s">
        <v>61</v>
      </c>
      <c r="AJ572" s="81" t="s">
        <v>61</v>
      </c>
      <c r="AL572" s="52"/>
      <c r="AM572" s="52"/>
    </row>
    <row r="573" spans="1:48">
      <c r="A573" s="52" t="s">
        <v>454</v>
      </c>
      <c r="B573" s="52" t="s">
        <v>141</v>
      </c>
      <c r="C573" s="52">
        <v>2022</v>
      </c>
      <c r="D573" s="52">
        <v>2021</v>
      </c>
      <c r="E573" s="442" t="s">
        <v>142</v>
      </c>
      <c r="F573" s="104" t="s">
        <v>168</v>
      </c>
      <c r="G573" s="442" t="s">
        <v>61</v>
      </c>
      <c r="H573" s="52" t="s">
        <v>174</v>
      </c>
      <c r="I573" s="442" t="s">
        <v>455</v>
      </c>
      <c r="J573" s="940" t="s">
        <v>61</v>
      </c>
      <c r="K573" s="940"/>
      <c r="L573" s="81" t="s">
        <v>172</v>
      </c>
      <c r="M573" s="81" t="s">
        <v>61</v>
      </c>
      <c r="N573" s="81" t="s">
        <v>61</v>
      </c>
      <c r="O573" s="442" t="s">
        <v>150</v>
      </c>
      <c r="P573" s="81" t="s">
        <v>61</v>
      </c>
      <c r="Q573" s="81" t="s">
        <v>61</v>
      </c>
      <c r="R573" s="81" t="s">
        <v>61</v>
      </c>
      <c r="S573" s="905" t="s">
        <v>61</v>
      </c>
      <c r="T573" s="81" t="s">
        <v>61</v>
      </c>
      <c r="U573" s="942" t="s">
        <v>61</v>
      </c>
      <c r="V573" s="235" t="s">
        <v>61</v>
      </c>
      <c r="W573" s="235" t="s">
        <v>61</v>
      </c>
      <c r="X573" s="235" t="s">
        <v>61</v>
      </c>
      <c r="Y573" s="81" t="s">
        <v>61</v>
      </c>
      <c r="Z573" s="799" t="s">
        <v>61</v>
      </c>
      <c r="AA573" s="916" t="s">
        <v>61</v>
      </c>
      <c r="AB573" s="799" t="s">
        <v>61</v>
      </c>
      <c r="AC573" s="916" t="s">
        <v>61</v>
      </c>
      <c r="AD573" s="799" t="s">
        <v>61</v>
      </c>
      <c r="AE573" s="916" t="s">
        <v>61</v>
      </c>
      <c r="AF573" t="s">
        <v>61</v>
      </c>
      <c r="AG573" s="81"/>
      <c r="AH573" s="81"/>
      <c r="AI573" s="52" t="s">
        <v>61</v>
      </c>
      <c r="AJ573" s="81" t="s">
        <v>61</v>
      </c>
      <c r="AL573" s="52"/>
      <c r="AM573" s="52"/>
    </row>
    <row r="574" spans="1:48" s="961" customFormat="1">
      <c r="A574" s="955" t="s">
        <v>454</v>
      </c>
      <c r="B574" s="955" t="s">
        <v>141</v>
      </c>
      <c r="C574" s="955">
        <v>2023</v>
      </c>
      <c r="D574" s="955">
        <v>2022</v>
      </c>
      <c r="E574" s="964" t="s">
        <v>142</v>
      </c>
      <c r="F574" s="1012" t="s">
        <v>168</v>
      </c>
      <c r="G574" s="964" t="s">
        <v>61</v>
      </c>
      <c r="H574" s="955" t="s">
        <v>174</v>
      </c>
      <c r="I574" s="964" t="s">
        <v>456</v>
      </c>
      <c r="J574" s="965" t="s">
        <v>61</v>
      </c>
      <c r="K574" s="965"/>
      <c r="L574" s="1013" t="s">
        <v>172</v>
      </c>
      <c r="M574" s="1013" t="s">
        <v>61</v>
      </c>
      <c r="N574" s="1013" t="s">
        <v>61</v>
      </c>
      <c r="O574" s="964" t="s">
        <v>150</v>
      </c>
      <c r="P574" s="1013" t="s">
        <v>61</v>
      </c>
      <c r="Q574" s="1013" t="s">
        <v>61</v>
      </c>
      <c r="R574" s="1013" t="s">
        <v>61</v>
      </c>
      <c r="S574" s="1014" t="s">
        <v>61</v>
      </c>
      <c r="T574" s="1013" t="s">
        <v>61</v>
      </c>
      <c r="U574" s="1015" t="s">
        <v>61</v>
      </c>
      <c r="V574" s="1016" t="s">
        <v>61</v>
      </c>
      <c r="W574" s="1016" t="s">
        <v>61</v>
      </c>
      <c r="X574" s="1016" t="s">
        <v>61</v>
      </c>
      <c r="Y574" s="1013" t="s">
        <v>61</v>
      </c>
      <c r="Z574" s="1017" t="s">
        <v>61</v>
      </c>
      <c r="AA574" s="1019" t="s">
        <v>61</v>
      </c>
      <c r="AB574" s="1017" t="s">
        <v>61</v>
      </c>
      <c r="AC574" s="1019" t="s">
        <v>61</v>
      </c>
      <c r="AD574" s="1017" t="s">
        <v>61</v>
      </c>
      <c r="AE574" s="1019" t="s">
        <v>61</v>
      </c>
      <c r="AF574" s="961" t="s">
        <v>61</v>
      </c>
      <c r="AG574" s="1013"/>
      <c r="AH574" s="1013"/>
      <c r="AI574" s="955" t="s">
        <v>61</v>
      </c>
      <c r="AJ574" s="1013" t="s">
        <v>61</v>
      </c>
      <c r="AL574" s="955"/>
      <c r="AM574" s="955"/>
      <c r="AO574" s="963"/>
      <c r="AP574" s="963"/>
      <c r="AQ574" s="963"/>
      <c r="AR574" s="963"/>
      <c r="AT574" s="963"/>
      <c r="AV574" s="963"/>
    </row>
    <row r="575" spans="1:48" s="958" customFormat="1">
      <c r="A575" s="955" t="s">
        <v>454</v>
      </c>
      <c r="B575" s="955" t="s">
        <v>141</v>
      </c>
      <c r="C575" s="955">
        <v>2023</v>
      </c>
      <c r="D575" s="955">
        <v>2023</v>
      </c>
      <c r="E575" s="964" t="s">
        <v>142</v>
      </c>
      <c r="F575" s="1013" t="s">
        <v>168</v>
      </c>
      <c r="G575" s="964" t="s">
        <v>61</v>
      </c>
      <c r="H575" s="955" t="s">
        <v>174</v>
      </c>
      <c r="I575" s="964" t="s">
        <v>456</v>
      </c>
      <c r="J575" s="965" t="s">
        <v>61</v>
      </c>
      <c r="K575" s="965"/>
      <c r="L575" s="1016" t="s">
        <v>348</v>
      </c>
      <c r="M575" s="1095" t="s">
        <v>61</v>
      </c>
      <c r="N575" s="1095" t="s">
        <v>61</v>
      </c>
      <c r="O575" s="964" t="s">
        <v>165</v>
      </c>
      <c r="P575" s="1013" t="s">
        <v>61</v>
      </c>
      <c r="Q575" s="1013" t="s">
        <v>61</v>
      </c>
      <c r="R575" s="1013" t="s">
        <v>61</v>
      </c>
      <c r="S575" s="1014" t="s">
        <v>61</v>
      </c>
      <c r="T575" s="1013" t="s">
        <v>61</v>
      </c>
      <c r="U575" s="1015" t="s">
        <v>61</v>
      </c>
      <c r="V575" s="1016" t="s">
        <v>61</v>
      </c>
      <c r="W575" s="1016" t="s">
        <v>61</v>
      </c>
      <c r="X575" s="1016" t="s">
        <v>61</v>
      </c>
      <c r="Y575" s="1013" t="s">
        <v>61</v>
      </c>
      <c r="Z575" s="1100" t="s">
        <v>61</v>
      </c>
      <c r="AA575" s="1101" t="s">
        <v>61</v>
      </c>
      <c r="AB575" s="1100" t="s">
        <v>61</v>
      </c>
      <c r="AC575" s="1101" t="s">
        <v>61</v>
      </c>
      <c r="AD575" s="1100" t="s">
        <v>61</v>
      </c>
      <c r="AE575" s="1101" t="s">
        <v>61</v>
      </c>
      <c r="AF575" s="961" t="s">
        <v>61</v>
      </c>
      <c r="AG575" s="1016"/>
      <c r="AH575" s="1016"/>
      <c r="AI575" s="955" t="s">
        <v>61</v>
      </c>
      <c r="AJ575" s="1013" t="s">
        <v>61</v>
      </c>
      <c r="AL575" s="955"/>
      <c r="AM575" s="955"/>
      <c r="AO575" s="963"/>
      <c r="AP575" s="963"/>
      <c r="AQ575" s="963"/>
      <c r="AR575" s="981"/>
      <c r="AT575" s="981"/>
      <c r="AV575" s="981"/>
    </row>
    <row r="576" spans="1:48" s="958" customFormat="1">
      <c r="A576" s="957" t="s">
        <v>454</v>
      </c>
      <c r="B576" s="957" t="s">
        <v>141</v>
      </c>
      <c r="C576" s="957" t="s">
        <v>702</v>
      </c>
      <c r="D576" s="957">
        <v>2023</v>
      </c>
      <c r="E576" s="991" t="s">
        <v>142</v>
      </c>
      <c r="F576" s="1102" t="s">
        <v>168</v>
      </c>
      <c r="G576" s="958" t="s">
        <v>61</v>
      </c>
      <c r="H576" s="957" t="s">
        <v>174</v>
      </c>
      <c r="I576" s="991" t="s">
        <v>456</v>
      </c>
      <c r="J576" s="992" t="s">
        <v>61</v>
      </c>
      <c r="K576" s="992" t="s">
        <v>707</v>
      </c>
      <c r="L576" s="1102" t="s">
        <v>348</v>
      </c>
      <c r="M576" s="958" t="s">
        <v>61</v>
      </c>
      <c r="N576" s="958" t="s">
        <v>61</v>
      </c>
      <c r="O576" s="991" t="s">
        <v>150</v>
      </c>
      <c r="P576" s="958" t="s">
        <v>61</v>
      </c>
      <c r="Q576" s="958" t="s">
        <v>61</v>
      </c>
      <c r="R576" s="958" t="s">
        <v>61</v>
      </c>
      <c r="S576" s="958" t="s">
        <v>61</v>
      </c>
      <c r="T576" s="958" t="s">
        <v>61</v>
      </c>
      <c r="U576" s="1028" t="s">
        <v>61</v>
      </c>
      <c r="V576" s="958" t="s">
        <v>61</v>
      </c>
      <c r="W576" s="958" t="s">
        <v>61</v>
      </c>
      <c r="X576" s="958" t="s">
        <v>61</v>
      </c>
      <c r="Y576" s="958" t="s">
        <v>61</v>
      </c>
      <c r="Z576" s="958" t="s">
        <v>61</v>
      </c>
      <c r="AA576" s="958" t="s">
        <v>61</v>
      </c>
      <c r="AB576" s="958" t="s">
        <v>61</v>
      </c>
      <c r="AC576" s="958" t="s">
        <v>61</v>
      </c>
      <c r="AD576" s="958" t="s">
        <v>61</v>
      </c>
      <c r="AE576" s="958" t="s">
        <v>61</v>
      </c>
      <c r="AF576" s="958" t="s">
        <v>61</v>
      </c>
      <c r="AG576" s="1125"/>
      <c r="AH576" s="1125"/>
      <c r="AI576" s="957"/>
      <c r="AJ576" s="1029"/>
      <c r="AL576" s="957"/>
      <c r="AM576" s="957"/>
      <c r="AO576" s="981"/>
      <c r="AP576" s="981"/>
      <c r="AQ576" s="981"/>
      <c r="AR576" s="981"/>
      <c r="AT576" s="981"/>
      <c r="AV576" s="981"/>
    </row>
    <row r="577" spans="1:48">
      <c r="A577" s="52" t="s">
        <v>38</v>
      </c>
      <c r="B577" s="52" t="s">
        <v>167</v>
      </c>
      <c r="C577" s="902">
        <v>2017</v>
      </c>
      <c r="D577" s="52">
        <v>2016</v>
      </c>
      <c r="E577" s="442" t="s">
        <v>168</v>
      </c>
      <c r="F577" s="52" t="s">
        <v>61</v>
      </c>
      <c r="G577" s="442" t="s">
        <v>61</v>
      </c>
      <c r="H577" s="52" t="s">
        <v>61</v>
      </c>
      <c r="I577" s="442" t="s">
        <v>169</v>
      </c>
      <c r="J577" s="940" t="s">
        <v>61</v>
      </c>
      <c r="K577" s="940"/>
      <c r="L577" s="52" t="s">
        <v>61</v>
      </c>
      <c r="M577" s="52" t="s">
        <v>61</v>
      </c>
      <c r="N577" s="52" t="s">
        <v>61</v>
      </c>
      <c r="O577" s="442" t="s">
        <v>150</v>
      </c>
      <c r="P577" s="451" t="s">
        <v>61</v>
      </c>
      <c r="Q577" s="52" t="s">
        <v>61</v>
      </c>
      <c r="R577" s="103" t="s">
        <v>61</v>
      </c>
      <c r="S577" s="442" t="s">
        <v>61</v>
      </c>
      <c r="T577" s="451" t="s">
        <v>61</v>
      </c>
      <c r="U577" s="941" t="s">
        <v>61</v>
      </c>
      <c r="V577" s="52" t="s">
        <v>61</v>
      </c>
      <c r="W577" s="52" t="s">
        <v>61</v>
      </c>
      <c r="X577" s="52" t="s">
        <v>61</v>
      </c>
      <c r="Y577" s="52" t="s">
        <v>61</v>
      </c>
      <c r="Z577" s="77" t="s">
        <v>61</v>
      </c>
      <c r="AA577" s="787" t="s">
        <v>61</v>
      </c>
      <c r="AB577" s="77" t="s">
        <v>61</v>
      </c>
      <c r="AC577" s="787" t="s">
        <v>61</v>
      </c>
      <c r="AD577" s="77" t="s">
        <v>61</v>
      </c>
      <c r="AE577" s="787" t="s">
        <v>61</v>
      </c>
      <c r="AF577" t="s">
        <v>61</v>
      </c>
      <c r="AG577" s="52"/>
      <c r="AH577" s="52"/>
      <c r="AI577" s="52" t="s">
        <v>61</v>
      </c>
      <c r="AJ577" s="52" t="s">
        <v>61</v>
      </c>
      <c r="AL577" s="52"/>
      <c r="AM577" s="52"/>
    </row>
    <row r="578" spans="1:48">
      <c r="A578" s="52" t="s">
        <v>38</v>
      </c>
      <c r="B578" s="52" t="s">
        <v>167</v>
      </c>
      <c r="C578" s="52">
        <v>2018</v>
      </c>
      <c r="D578" s="52">
        <v>2017</v>
      </c>
      <c r="E578" s="442" t="s">
        <v>168</v>
      </c>
      <c r="F578" s="52" t="s">
        <v>61</v>
      </c>
      <c r="G578" s="442" t="s">
        <v>61</v>
      </c>
      <c r="H578" s="52" t="s">
        <v>61</v>
      </c>
      <c r="I578" s="442" t="s">
        <v>169</v>
      </c>
      <c r="J578" s="940" t="s">
        <v>61</v>
      </c>
      <c r="K578" s="940"/>
      <c r="L578" s="52" t="s">
        <v>61</v>
      </c>
      <c r="M578" s="52" t="s">
        <v>61</v>
      </c>
      <c r="N578" s="52" t="s">
        <v>61</v>
      </c>
      <c r="O578" s="442" t="s">
        <v>150</v>
      </c>
      <c r="P578" s="451" t="s">
        <v>61</v>
      </c>
      <c r="Q578" s="52" t="s">
        <v>61</v>
      </c>
      <c r="R578" s="103" t="s">
        <v>61</v>
      </c>
      <c r="S578" s="442" t="s">
        <v>61</v>
      </c>
      <c r="T578" s="451" t="s">
        <v>61</v>
      </c>
      <c r="U578" s="941" t="s">
        <v>61</v>
      </c>
      <c r="V578" s="52" t="s">
        <v>61</v>
      </c>
      <c r="W578" s="52" t="s">
        <v>61</v>
      </c>
      <c r="X578" s="52" t="s">
        <v>61</v>
      </c>
      <c r="Y578" s="52" t="s">
        <v>61</v>
      </c>
      <c r="Z578" s="77" t="s">
        <v>61</v>
      </c>
      <c r="AA578" s="787" t="s">
        <v>61</v>
      </c>
      <c r="AB578" s="77" t="s">
        <v>61</v>
      </c>
      <c r="AC578" s="787" t="s">
        <v>61</v>
      </c>
      <c r="AD578" s="77" t="s">
        <v>61</v>
      </c>
      <c r="AE578" s="787" t="s">
        <v>61</v>
      </c>
      <c r="AF578" t="s">
        <v>61</v>
      </c>
      <c r="AG578" s="52"/>
      <c r="AH578" s="52"/>
      <c r="AI578" s="52" t="s">
        <v>61</v>
      </c>
      <c r="AJ578" s="52" t="s">
        <v>61</v>
      </c>
      <c r="AL578" s="52"/>
      <c r="AM578" s="52"/>
    </row>
    <row r="579" spans="1:48">
      <c r="A579" s="52" t="s">
        <v>38</v>
      </c>
      <c r="B579" s="52" t="s">
        <v>167</v>
      </c>
      <c r="C579" s="52">
        <v>2019</v>
      </c>
      <c r="D579" s="52">
        <v>2018</v>
      </c>
      <c r="E579" s="442" t="s">
        <v>168</v>
      </c>
      <c r="F579" s="52" t="s">
        <v>61</v>
      </c>
      <c r="G579" s="442" t="s">
        <v>61</v>
      </c>
      <c r="H579" s="52" t="s">
        <v>61</v>
      </c>
      <c r="I579" s="442" t="s">
        <v>169</v>
      </c>
      <c r="J579" s="940" t="s">
        <v>61</v>
      </c>
      <c r="K579" s="940"/>
      <c r="L579" s="52" t="s">
        <v>61</v>
      </c>
      <c r="M579" s="52" t="s">
        <v>61</v>
      </c>
      <c r="N579" s="52" t="s">
        <v>61</v>
      </c>
      <c r="O579" s="442" t="s">
        <v>150</v>
      </c>
      <c r="P579" s="451" t="s">
        <v>61</v>
      </c>
      <c r="Q579" s="52" t="s">
        <v>61</v>
      </c>
      <c r="R579" s="103" t="s">
        <v>61</v>
      </c>
      <c r="S579" s="442" t="s">
        <v>61</v>
      </c>
      <c r="T579" s="451" t="s">
        <v>61</v>
      </c>
      <c r="U579" s="941" t="s">
        <v>61</v>
      </c>
      <c r="V579" s="52" t="s">
        <v>61</v>
      </c>
      <c r="W579" s="52" t="s">
        <v>61</v>
      </c>
      <c r="X579" s="52" t="s">
        <v>61</v>
      </c>
      <c r="Y579" s="52" t="s">
        <v>61</v>
      </c>
      <c r="Z579" s="77" t="s">
        <v>61</v>
      </c>
      <c r="AA579" s="787" t="s">
        <v>61</v>
      </c>
      <c r="AB579" s="77" t="s">
        <v>61</v>
      </c>
      <c r="AC579" s="787" t="s">
        <v>61</v>
      </c>
      <c r="AD579" s="77" t="s">
        <v>61</v>
      </c>
      <c r="AE579" s="787" t="s">
        <v>61</v>
      </c>
      <c r="AF579" t="s">
        <v>61</v>
      </c>
      <c r="AG579" s="52"/>
      <c r="AH579" s="52"/>
      <c r="AI579" s="52" t="s">
        <v>61</v>
      </c>
      <c r="AJ579" s="52" t="s">
        <v>61</v>
      </c>
      <c r="AL579" s="52"/>
      <c r="AM579" s="52"/>
    </row>
    <row r="580" spans="1:48">
      <c r="A580" s="52" t="s">
        <v>38</v>
      </c>
      <c r="B580" s="52" t="s">
        <v>167</v>
      </c>
      <c r="C580" s="52">
        <v>2020</v>
      </c>
      <c r="D580" s="52">
        <v>2019</v>
      </c>
      <c r="E580" s="442" t="s">
        <v>168</v>
      </c>
      <c r="F580" s="52" t="s">
        <v>61</v>
      </c>
      <c r="G580" s="442" t="s">
        <v>61</v>
      </c>
      <c r="H580" s="52" t="s">
        <v>61</v>
      </c>
      <c r="I580" s="442" t="s">
        <v>169</v>
      </c>
      <c r="J580" s="940" t="s">
        <v>61</v>
      </c>
      <c r="K580" s="940"/>
      <c r="L580" s="52" t="s">
        <v>61</v>
      </c>
      <c r="M580" s="52" t="s">
        <v>61</v>
      </c>
      <c r="N580" s="52" t="s">
        <v>61</v>
      </c>
      <c r="O580" s="442" t="s">
        <v>150</v>
      </c>
      <c r="P580" s="451" t="s">
        <v>61</v>
      </c>
      <c r="Q580" s="52" t="s">
        <v>61</v>
      </c>
      <c r="R580" s="103" t="s">
        <v>61</v>
      </c>
      <c r="S580" s="442" t="s">
        <v>61</v>
      </c>
      <c r="T580" s="451" t="s">
        <v>61</v>
      </c>
      <c r="U580" s="941" t="s">
        <v>61</v>
      </c>
      <c r="V580" s="52" t="s">
        <v>61</v>
      </c>
      <c r="W580" s="52" t="s">
        <v>61</v>
      </c>
      <c r="X580" s="52" t="s">
        <v>61</v>
      </c>
      <c r="Y580" s="52" t="s">
        <v>61</v>
      </c>
      <c r="Z580" s="77" t="s">
        <v>61</v>
      </c>
      <c r="AA580" s="787" t="s">
        <v>61</v>
      </c>
      <c r="AB580" s="77" t="s">
        <v>61</v>
      </c>
      <c r="AC580" s="787" t="s">
        <v>61</v>
      </c>
      <c r="AD580" s="77" t="s">
        <v>61</v>
      </c>
      <c r="AE580" s="787" t="s">
        <v>61</v>
      </c>
      <c r="AF580" t="s">
        <v>61</v>
      </c>
      <c r="AG580" s="52"/>
      <c r="AH580" s="52"/>
      <c r="AI580" s="52" t="s">
        <v>61</v>
      </c>
      <c r="AJ580" s="52" t="s">
        <v>61</v>
      </c>
      <c r="AL580" s="52"/>
      <c r="AM580" s="52"/>
    </row>
    <row r="581" spans="1:48">
      <c r="A581" s="52" t="s">
        <v>38</v>
      </c>
      <c r="B581" s="52" t="s">
        <v>167</v>
      </c>
      <c r="C581" s="52">
        <v>2021</v>
      </c>
      <c r="D581" s="52">
        <v>2020</v>
      </c>
      <c r="E581" s="442" t="s">
        <v>142</v>
      </c>
      <c r="F581" s="99" t="s">
        <v>427</v>
      </c>
      <c r="G581" s="442" t="s">
        <v>61</v>
      </c>
      <c r="H581" s="52" t="s">
        <v>204</v>
      </c>
      <c r="I581" s="442" t="s">
        <v>144</v>
      </c>
      <c r="J581" s="940" t="s">
        <v>61</v>
      </c>
      <c r="K581" s="940"/>
      <c r="L581" s="99" t="s">
        <v>61</v>
      </c>
      <c r="M581" s="99" t="s">
        <v>61</v>
      </c>
      <c r="N581" s="99" t="s">
        <v>61</v>
      </c>
      <c r="O581" s="442" t="s">
        <v>150</v>
      </c>
      <c r="P581" s="797" t="s">
        <v>61</v>
      </c>
      <c r="Q581" s="99" t="s">
        <v>61</v>
      </c>
      <c r="R581" s="798" t="s">
        <v>61</v>
      </c>
      <c r="S581" s="915" t="s">
        <v>61</v>
      </c>
      <c r="T581" s="797" t="s">
        <v>61</v>
      </c>
      <c r="U581" s="947" t="s">
        <v>61</v>
      </c>
      <c r="V581" s="99" t="s">
        <v>61</v>
      </c>
      <c r="W581" s="99" t="s">
        <v>61</v>
      </c>
      <c r="X581" s="99" t="s">
        <v>61</v>
      </c>
      <c r="Y581" s="99" t="s">
        <v>61</v>
      </c>
      <c r="Z581" s="799" t="s">
        <v>61</v>
      </c>
      <c r="AA581" s="916" t="s">
        <v>61</v>
      </c>
      <c r="AB581" s="799" t="s">
        <v>61</v>
      </c>
      <c r="AC581" s="916" t="s">
        <v>61</v>
      </c>
      <c r="AD581" s="799" t="s">
        <v>61</v>
      </c>
      <c r="AE581" s="916" t="s">
        <v>61</v>
      </c>
      <c r="AF581" t="s">
        <v>61</v>
      </c>
      <c r="AG581" s="99"/>
      <c r="AH581" s="99"/>
      <c r="AI581" s="52" t="s">
        <v>61</v>
      </c>
      <c r="AJ581" s="99" t="s">
        <v>61</v>
      </c>
      <c r="AL581" s="52"/>
      <c r="AM581" s="52"/>
    </row>
    <row r="582" spans="1:48">
      <c r="A582" s="52" t="s">
        <v>38</v>
      </c>
      <c r="B582" s="52" t="s">
        <v>167</v>
      </c>
      <c r="C582" s="52">
        <v>2022</v>
      </c>
      <c r="D582" s="52">
        <v>2021</v>
      </c>
      <c r="E582" s="442" t="s">
        <v>142</v>
      </c>
      <c r="F582" s="99" t="s">
        <v>427</v>
      </c>
      <c r="G582" s="442" t="s">
        <v>61</v>
      </c>
      <c r="H582" s="52" t="s">
        <v>204</v>
      </c>
      <c r="I582" s="442" t="s">
        <v>144</v>
      </c>
      <c r="J582" s="940" t="s">
        <v>61</v>
      </c>
      <c r="K582" s="940"/>
      <c r="L582" s="99" t="s">
        <v>61</v>
      </c>
      <c r="M582" s="99" t="s">
        <v>61</v>
      </c>
      <c r="N582" s="99" t="s">
        <v>61</v>
      </c>
      <c r="O582" s="442" t="s">
        <v>150</v>
      </c>
      <c r="P582" s="797" t="s">
        <v>61</v>
      </c>
      <c r="Q582" s="99" t="s">
        <v>61</v>
      </c>
      <c r="R582" s="798" t="s">
        <v>61</v>
      </c>
      <c r="S582" s="915" t="s">
        <v>61</v>
      </c>
      <c r="T582" s="797" t="s">
        <v>61</v>
      </c>
      <c r="U582" s="947" t="s">
        <v>61</v>
      </c>
      <c r="V582" s="99" t="s">
        <v>61</v>
      </c>
      <c r="W582" s="99" t="s">
        <v>61</v>
      </c>
      <c r="X582" s="99" t="s">
        <v>61</v>
      </c>
      <c r="Y582" s="99" t="s">
        <v>61</v>
      </c>
      <c r="Z582" s="799" t="s">
        <v>61</v>
      </c>
      <c r="AA582" s="916" t="s">
        <v>61</v>
      </c>
      <c r="AB582" s="799" t="s">
        <v>61</v>
      </c>
      <c r="AC582" s="916" t="s">
        <v>61</v>
      </c>
      <c r="AD582" s="799" t="s">
        <v>61</v>
      </c>
      <c r="AE582" s="916" t="s">
        <v>61</v>
      </c>
      <c r="AF582" t="s">
        <v>61</v>
      </c>
      <c r="AG582" s="99"/>
      <c r="AH582" s="99"/>
      <c r="AI582" s="52" t="s">
        <v>61</v>
      </c>
      <c r="AJ582" s="99" t="s">
        <v>61</v>
      </c>
      <c r="AL582" s="52"/>
      <c r="AM582" s="52"/>
    </row>
    <row r="583" spans="1:48" s="961" customFormat="1">
      <c r="A583" s="955" t="s">
        <v>38</v>
      </c>
      <c r="B583" s="955" t="s">
        <v>167</v>
      </c>
      <c r="C583" s="955">
        <v>2023</v>
      </c>
      <c r="D583" s="955">
        <v>2022</v>
      </c>
      <c r="E583" s="964" t="s">
        <v>142</v>
      </c>
      <c r="F583" s="955" t="s">
        <v>142</v>
      </c>
      <c r="G583" s="964" t="s">
        <v>163</v>
      </c>
      <c r="H583" s="955" t="s">
        <v>204</v>
      </c>
      <c r="I583" s="964" t="s">
        <v>261</v>
      </c>
      <c r="J583" s="965" t="s">
        <v>145</v>
      </c>
      <c r="K583" s="965"/>
      <c r="L583" s="976"/>
      <c r="M583" s="1022" t="s">
        <v>457</v>
      </c>
      <c r="N583" s="967">
        <v>44805</v>
      </c>
      <c r="O583" s="964" t="s">
        <v>150</v>
      </c>
      <c r="P583" s="976">
        <v>4300000</v>
      </c>
      <c r="Q583" s="976">
        <v>3864000</v>
      </c>
      <c r="R583" s="979">
        <f>Q583/P583</f>
        <v>0.89860465116279065</v>
      </c>
      <c r="S583" s="964" t="s">
        <v>458</v>
      </c>
      <c r="T583" s="1033">
        <v>1289000</v>
      </c>
      <c r="U583" s="978">
        <v>0.33</v>
      </c>
      <c r="V583" s="1033">
        <v>783000</v>
      </c>
      <c r="W583" s="980">
        <v>0.2</v>
      </c>
      <c r="X583" s="1033">
        <v>1792000</v>
      </c>
      <c r="Y583" s="980">
        <v>0.46</v>
      </c>
      <c r="Z583" s="1026">
        <v>1094000</v>
      </c>
      <c r="AA583" s="1027">
        <v>0.28000000000000003</v>
      </c>
      <c r="AB583" s="1026">
        <v>195000</v>
      </c>
      <c r="AC583" s="1027">
        <v>0.05</v>
      </c>
      <c r="AD583" s="1026">
        <v>0</v>
      </c>
      <c r="AE583" s="1027">
        <v>0</v>
      </c>
      <c r="AF583" s="961" t="s">
        <v>161</v>
      </c>
      <c r="AG583" s="955"/>
      <c r="AH583" s="955"/>
      <c r="AI583" s="955" t="s">
        <v>149</v>
      </c>
      <c r="AL583" s="955" t="s">
        <v>162</v>
      </c>
      <c r="AM583" s="955"/>
      <c r="AN583" s="961" t="s">
        <v>727</v>
      </c>
      <c r="AO583" s="963"/>
      <c r="AP583" s="963"/>
      <c r="AQ583" s="963"/>
      <c r="AR583" s="963"/>
      <c r="AT583" s="963"/>
      <c r="AU583" s="961" t="e">
        <f>AB583-AB580</f>
        <v>#VALUE!</v>
      </c>
      <c r="AV583" s="963"/>
    </row>
    <row r="584" spans="1:48" s="958" customFormat="1">
      <c r="A584" s="955" t="s">
        <v>38</v>
      </c>
      <c r="B584" s="955" t="s">
        <v>167</v>
      </c>
      <c r="C584" s="955">
        <v>2023</v>
      </c>
      <c r="D584" s="955">
        <v>2023</v>
      </c>
      <c r="E584" s="964" t="s">
        <v>142</v>
      </c>
      <c r="F584" s="974" t="s">
        <v>142</v>
      </c>
      <c r="G584" s="964" t="s">
        <v>142</v>
      </c>
      <c r="H584" s="955" t="s">
        <v>143</v>
      </c>
      <c r="I584" s="964" t="s">
        <v>263</v>
      </c>
      <c r="J584" s="965" t="s">
        <v>145</v>
      </c>
      <c r="K584" s="965"/>
      <c r="L584" s="976"/>
      <c r="M584" s="1022" t="s">
        <v>457</v>
      </c>
      <c r="N584" s="967">
        <v>44805</v>
      </c>
      <c r="O584" s="964" t="s">
        <v>165</v>
      </c>
      <c r="P584" s="976">
        <v>4300000</v>
      </c>
      <c r="Q584" s="976">
        <v>3864000</v>
      </c>
      <c r="R584" s="979">
        <v>0.89860465116279065</v>
      </c>
      <c r="S584" s="964" t="s">
        <v>459</v>
      </c>
      <c r="T584" s="976">
        <v>1461000</v>
      </c>
      <c r="U584" s="978">
        <v>0.38</v>
      </c>
      <c r="V584" s="1149">
        <v>783000</v>
      </c>
      <c r="W584" s="980">
        <v>0.2</v>
      </c>
      <c r="X584" s="1149">
        <v>1620000</v>
      </c>
      <c r="Y584" s="980">
        <v>0.42</v>
      </c>
      <c r="Z584" s="1026">
        <v>1228000</v>
      </c>
      <c r="AA584" s="1027">
        <v>0.32</v>
      </c>
      <c r="AB584" s="1026">
        <v>233000</v>
      </c>
      <c r="AC584" s="1027">
        <v>0.06</v>
      </c>
      <c r="AD584" s="1026">
        <v>0</v>
      </c>
      <c r="AE584" s="1027">
        <v>0</v>
      </c>
      <c r="AF584" s="961" t="s">
        <v>161</v>
      </c>
      <c r="AG584" s="955"/>
      <c r="AH584" s="955"/>
      <c r="AI584" s="955" t="s">
        <v>149</v>
      </c>
      <c r="AJ584" s="961"/>
      <c r="AL584" s="955" t="s">
        <v>162</v>
      </c>
      <c r="AM584" s="955"/>
      <c r="AO584" s="963"/>
      <c r="AP584" s="963"/>
      <c r="AQ584" s="963"/>
      <c r="AR584" s="981"/>
      <c r="AT584" s="981"/>
      <c r="AV584" s="981"/>
    </row>
    <row r="585" spans="1:48" s="1037" customFormat="1">
      <c r="A585" s="959" t="s">
        <v>38</v>
      </c>
      <c r="B585" s="959" t="s">
        <v>167</v>
      </c>
      <c r="C585" s="959" t="s">
        <v>702</v>
      </c>
      <c r="D585" s="959">
        <v>2023</v>
      </c>
      <c r="E585" s="1036" t="s">
        <v>142</v>
      </c>
      <c r="F585" s="959" t="s">
        <v>142</v>
      </c>
      <c r="G585" s="1195" t="s">
        <v>142</v>
      </c>
      <c r="H585" s="1195"/>
      <c r="I585" s="1195"/>
      <c r="J585" s="1196" t="s">
        <v>145</v>
      </c>
      <c r="K585" s="1196" t="s">
        <v>728</v>
      </c>
      <c r="L585" s="959" t="s">
        <v>737</v>
      </c>
      <c r="M585" s="1114" t="s">
        <v>457</v>
      </c>
      <c r="N585" s="1197">
        <v>44805</v>
      </c>
      <c r="O585" s="1036" t="s">
        <v>150</v>
      </c>
      <c r="P585" s="1198">
        <v>4300000</v>
      </c>
      <c r="Q585" s="1198">
        <v>3864000</v>
      </c>
      <c r="R585" s="1199">
        <v>0.89860465116279065</v>
      </c>
      <c r="S585" s="1200" t="s">
        <v>459</v>
      </c>
      <c r="T585" s="1198">
        <v>1461000</v>
      </c>
      <c r="U585" s="1201">
        <v>0.38</v>
      </c>
      <c r="V585" s="1205">
        <v>783000</v>
      </c>
      <c r="W585" s="1202">
        <v>0.2</v>
      </c>
      <c r="X585" s="1205">
        <v>1620000</v>
      </c>
      <c r="Y585" s="1202">
        <v>0.42</v>
      </c>
      <c r="Z585" s="1198">
        <v>1228000</v>
      </c>
      <c r="AA585" s="1199">
        <v>0.32</v>
      </c>
      <c r="AB585" s="1198">
        <v>233000</v>
      </c>
      <c r="AC585" s="1199">
        <v>0.06</v>
      </c>
      <c r="AD585" s="1198">
        <v>0</v>
      </c>
      <c r="AE585" s="1199">
        <v>0</v>
      </c>
      <c r="AF585" s="1203" t="s">
        <v>161</v>
      </c>
      <c r="AG585" s="959"/>
      <c r="AH585" s="959"/>
      <c r="AI585" s="959"/>
      <c r="AL585" s="959"/>
      <c r="AM585" s="959"/>
      <c r="AO585" s="1045"/>
      <c r="AP585" s="1045"/>
      <c r="AQ585" s="1045"/>
      <c r="AR585" s="1045"/>
      <c r="AT585" s="1045"/>
      <c r="AV585" s="1045"/>
    </row>
    <row r="586" spans="1:48">
      <c r="A586" s="52" t="s">
        <v>46</v>
      </c>
      <c r="B586" s="52" t="s">
        <v>167</v>
      </c>
      <c r="C586" s="902">
        <v>2017</v>
      </c>
      <c r="D586" s="52">
        <v>2016</v>
      </c>
      <c r="E586" s="442" t="s">
        <v>142</v>
      </c>
      <c r="F586" s="104" t="s">
        <v>168</v>
      </c>
      <c r="G586" s="442" t="s">
        <v>61</v>
      </c>
      <c r="H586" s="52" t="s">
        <v>170</v>
      </c>
      <c r="I586" s="442" t="s">
        <v>343</v>
      </c>
      <c r="J586" s="940" t="s">
        <v>61</v>
      </c>
      <c r="K586" s="940"/>
      <c r="L586" s="235" t="s">
        <v>460</v>
      </c>
      <c r="M586" s="657" t="s">
        <v>461</v>
      </c>
      <c r="N586" s="235" t="s">
        <v>61</v>
      </c>
      <c r="O586" s="442" t="s">
        <v>150</v>
      </c>
      <c r="P586" s="235" t="s">
        <v>61</v>
      </c>
      <c r="Q586" s="235" t="s">
        <v>61</v>
      </c>
      <c r="R586" s="235" t="s">
        <v>61</v>
      </c>
      <c r="S586" s="905" t="s">
        <v>61</v>
      </c>
      <c r="T586" s="235" t="s">
        <v>61</v>
      </c>
      <c r="U586" s="946" t="s">
        <v>61</v>
      </c>
      <c r="V586" s="235" t="s">
        <v>61</v>
      </c>
      <c r="W586" s="235" t="s">
        <v>61</v>
      </c>
      <c r="X586" s="235" t="s">
        <v>61</v>
      </c>
      <c r="Y586" s="235" t="s">
        <v>61</v>
      </c>
      <c r="Z586" s="799" t="s">
        <v>61</v>
      </c>
      <c r="AA586" s="916" t="s">
        <v>61</v>
      </c>
      <c r="AB586" s="799" t="s">
        <v>61</v>
      </c>
      <c r="AC586" s="916" t="s">
        <v>61</v>
      </c>
      <c r="AD586" s="799" t="s">
        <v>61</v>
      </c>
      <c r="AE586" s="916" t="s">
        <v>61</v>
      </c>
      <c r="AF586" t="s">
        <v>61</v>
      </c>
      <c r="AG586" s="235"/>
      <c r="AH586" s="235"/>
      <c r="AI586" s="52" t="s">
        <v>61</v>
      </c>
      <c r="AJ586" s="235" t="s">
        <v>61</v>
      </c>
      <c r="AL586" s="52" t="s">
        <v>344</v>
      </c>
      <c r="AM586" s="52"/>
      <c r="AP586" s="1">
        <f>VLOOKUP(A586,'CH1 graphs'!$G$1:$H$49,2,FALSE)</f>
        <v>1</v>
      </c>
    </row>
    <row r="587" spans="1:48">
      <c r="A587" s="52" t="s">
        <v>46</v>
      </c>
      <c r="B587" s="52" t="s">
        <v>167</v>
      </c>
      <c r="C587" s="52">
        <v>2018</v>
      </c>
      <c r="D587" s="52">
        <v>2017</v>
      </c>
      <c r="E587" s="442" t="s">
        <v>142</v>
      </c>
      <c r="F587" s="104" t="s">
        <v>168</v>
      </c>
      <c r="G587" s="442" t="s">
        <v>61</v>
      </c>
      <c r="H587" s="52" t="s">
        <v>170</v>
      </c>
      <c r="I587" s="442" t="s">
        <v>171</v>
      </c>
      <c r="J587" s="940" t="s">
        <v>61</v>
      </c>
      <c r="K587" s="940"/>
      <c r="L587" s="235" t="s">
        <v>460</v>
      </c>
      <c r="M587" s="657" t="s">
        <v>462</v>
      </c>
      <c r="N587" s="235" t="s">
        <v>61</v>
      </c>
      <c r="O587" s="442" t="s">
        <v>150</v>
      </c>
      <c r="P587" s="235" t="s">
        <v>61</v>
      </c>
      <c r="Q587" s="235" t="s">
        <v>61</v>
      </c>
      <c r="R587" s="235" t="s">
        <v>61</v>
      </c>
      <c r="S587" s="905" t="s">
        <v>61</v>
      </c>
      <c r="T587" s="235" t="s">
        <v>61</v>
      </c>
      <c r="U587" s="946" t="s">
        <v>61</v>
      </c>
      <c r="V587" s="235" t="s">
        <v>61</v>
      </c>
      <c r="W587" s="235" t="s">
        <v>61</v>
      </c>
      <c r="X587" s="235" t="s">
        <v>61</v>
      </c>
      <c r="Y587" s="235" t="s">
        <v>61</v>
      </c>
      <c r="Z587" s="799" t="s">
        <v>61</v>
      </c>
      <c r="AA587" s="916" t="s">
        <v>61</v>
      </c>
      <c r="AB587" s="799" t="s">
        <v>61</v>
      </c>
      <c r="AC587" s="916" t="s">
        <v>61</v>
      </c>
      <c r="AD587" s="799" t="s">
        <v>61</v>
      </c>
      <c r="AE587" s="916" t="s">
        <v>61</v>
      </c>
      <c r="AF587" t="s">
        <v>61</v>
      </c>
      <c r="AG587" s="235"/>
      <c r="AH587" s="235"/>
      <c r="AI587" s="52" t="s">
        <v>61</v>
      </c>
      <c r="AJ587" s="235" t="s">
        <v>61</v>
      </c>
      <c r="AL587" s="52" t="s">
        <v>344</v>
      </c>
      <c r="AM587" s="52"/>
      <c r="AP587" s="1">
        <f>VLOOKUP(A587,'CH1 graphs'!$G$1:$H$49,2,FALSE)</f>
        <v>1</v>
      </c>
    </row>
    <row r="588" spans="1:48">
      <c r="A588" s="52" t="s">
        <v>46</v>
      </c>
      <c r="B588" s="52" t="s">
        <v>167</v>
      </c>
      <c r="C588" s="52">
        <v>2019</v>
      </c>
      <c r="D588" s="52">
        <v>2018</v>
      </c>
      <c r="E588" s="442" t="s">
        <v>142</v>
      </c>
      <c r="F588" s="52" t="s">
        <v>142</v>
      </c>
      <c r="G588" s="442" t="s">
        <v>61</v>
      </c>
      <c r="H588" s="52" t="s">
        <v>170</v>
      </c>
      <c r="I588" s="442" t="s">
        <v>343</v>
      </c>
      <c r="J588" s="940" t="s">
        <v>463</v>
      </c>
      <c r="K588" s="940"/>
      <c r="L588" s="52"/>
      <c r="M588" s="484" t="s">
        <v>464</v>
      </c>
      <c r="N588" s="52"/>
      <c r="O588" s="442" t="s">
        <v>150</v>
      </c>
      <c r="P588" s="73">
        <v>1500000</v>
      </c>
      <c r="Q588" s="60">
        <v>1500000</v>
      </c>
      <c r="R588" s="61">
        <v>1</v>
      </c>
      <c r="S588" s="442" t="s">
        <v>465</v>
      </c>
      <c r="T588" s="73">
        <v>502500.00000000006</v>
      </c>
      <c r="U588" s="950">
        <v>0.33500000000000002</v>
      </c>
      <c r="V588" s="73">
        <v>142499.99999999994</v>
      </c>
      <c r="W588" s="64">
        <v>9.4999999999999959E-2</v>
      </c>
      <c r="X588" s="73">
        <v>855000</v>
      </c>
      <c r="Y588" s="64">
        <v>0.56999999999999995</v>
      </c>
      <c r="Z588" s="77" t="s">
        <v>61</v>
      </c>
      <c r="AA588" s="787" t="s">
        <v>61</v>
      </c>
      <c r="AB588" s="77" t="s">
        <v>61</v>
      </c>
      <c r="AC588" s="787" t="s">
        <v>61</v>
      </c>
      <c r="AD588" s="77" t="s">
        <v>61</v>
      </c>
      <c r="AE588" s="787" t="s">
        <v>61</v>
      </c>
      <c r="AF588" t="s">
        <v>148</v>
      </c>
      <c r="AH588"/>
      <c r="AI588" s="52" t="s">
        <v>61</v>
      </c>
      <c r="AJ588" s="64"/>
      <c r="AL588" s="52" t="s">
        <v>344</v>
      </c>
      <c r="AM588" s="52"/>
      <c r="AP588" s="1">
        <f>VLOOKUP(A588,'CH1 graphs'!$G$1:$H$49,2,FALSE)</f>
        <v>1</v>
      </c>
    </row>
    <row r="589" spans="1:48">
      <c r="A589" s="52" t="s">
        <v>46</v>
      </c>
      <c r="B589" s="52" t="s">
        <v>167</v>
      </c>
      <c r="C589" s="52">
        <v>2020</v>
      </c>
      <c r="D589" s="52">
        <v>2019</v>
      </c>
      <c r="E589" s="442" t="s">
        <v>142</v>
      </c>
      <c r="F589" s="52" t="s">
        <v>142</v>
      </c>
      <c r="G589" s="442" t="s">
        <v>61</v>
      </c>
      <c r="H589" s="52" t="s">
        <v>170</v>
      </c>
      <c r="I589" s="442" t="s">
        <v>171</v>
      </c>
      <c r="J589" s="940" t="s">
        <v>463</v>
      </c>
      <c r="K589" s="940"/>
      <c r="L589" s="52"/>
      <c r="M589" s="484"/>
      <c r="N589" s="52"/>
      <c r="O589" s="442" t="s">
        <v>150</v>
      </c>
      <c r="P589" s="73">
        <v>916000</v>
      </c>
      <c r="Q589" s="60">
        <v>916000</v>
      </c>
      <c r="R589" s="61">
        <v>1</v>
      </c>
      <c r="S589" s="442" t="s">
        <v>466</v>
      </c>
      <c r="T589" s="73">
        <v>265640</v>
      </c>
      <c r="U589" s="950">
        <v>0.28999999999999998</v>
      </c>
      <c r="V589" s="73">
        <v>73280</v>
      </c>
      <c r="W589" s="64">
        <v>0.08</v>
      </c>
      <c r="X589" s="73">
        <v>577080</v>
      </c>
      <c r="Y589" s="64">
        <v>0.63</v>
      </c>
      <c r="Z589" s="77" t="s">
        <v>61</v>
      </c>
      <c r="AA589" s="787" t="s">
        <v>61</v>
      </c>
      <c r="AB589" s="77" t="s">
        <v>61</v>
      </c>
      <c r="AC589" s="787" t="s">
        <v>61</v>
      </c>
      <c r="AD589" s="77" t="s">
        <v>61</v>
      </c>
      <c r="AE589" s="787" t="s">
        <v>61</v>
      </c>
      <c r="AF589" t="s">
        <v>148</v>
      </c>
      <c r="AH589"/>
      <c r="AI589" s="52" t="s">
        <v>61</v>
      </c>
      <c r="AJ589" s="64"/>
      <c r="AL589" s="52" t="s">
        <v>344</v>
      </c>
      <c r="AM589" s="52"/>
      <c r="AP589" s="1">
        <f>VLOOKUP(A589,'CH1 graphs'!$G$1:$H$49,2,FALSE)</f>
        <v>1</v>
      </c>
    </row>
    <row r="590" spans="1:48">
      <c r="A590" s="52" t="s">
        <v>46</v>
      </c>
      <c r="B590" s="52" t="s">
        <v>167</v>
      </c>
      <c r="C590" s="52">
        <v>2021</v>
      </c>
      <c r="D590" s="52">
        <v>2020</v>
      </c>
      <c r="E590" s="442" t="s">
        <v>142</v>
      </c>
      <c r="F590" s="778" t="s">
        <v>142</v>
      </c>
      <c r="G590" s="442" t="s">
        <v>61</v>
      </c>
      <c r="H590" s="52" t="s">
        <v>143</v>
      </c>
      <c r="I590" s="442" t="s">
        <v>144</v>
      </c>
      <c r="J590" s="940" t="s">
        <v>463</v>
      </c>
      <c r="K590" s="940"/>
      <c r="L590" s="233"/>
      <c r="M590" s="650" t="s">
        <v>467</v>
      </c>
      <c r="N590" s="817">
        <v>44044</v>
      </c>
      <c r="O590" s="442" t="s">
        <v>150</v>
      </c>
      <c r="P590" s="73">
        <v>879529</v>
      </c>
      <c r="Q590" s="73">
        <v>879529</v>
      </c>
      <c r="R590" s="818">
        <v>1</v>
      </c>
      <c r="S590" s="925">
        <v>44044</v>
      </c>
      <c r="T590" s="819">
        <v>430969.21</v>
      </c>
      <c r="U590" s="951">
        <v>0.49</v>
      </c>
      <c r="V590" s="716" t="s">
        <v>178</v>
      </c>
      <c r="W590" s="716" t="s">
        <v>203</v>
      </c>
      <c r="X590" s="719">
        <v>448559.79</v>
      </c>
      <c r="Y590" s="718">
        <v>0.51</v>
      </c>
      <c r="Z590" s="77" t="s">
        <v>61</v>
      </c>
      <c r="AA590" s="787" t="s">
        <v>61</v>
      </c>
      <c r="AB590" s="77" t="s">
        <v>61</v>
      </c>
      <c r="AC590" s="787" t="s">
        <v>61</v>
      </c>
      <c r="AD590" s="77" t="s">
        <v>61</v>
      </c>
      <c r="AE590" s="787" t="s">
        <v>61</v>
      </c>
      <c r="AF590" t="s">
        <v>148</v>
      </c>
      <c r="AH590"/>
      <c r="AI590" s="52" t="s">
        <v>61</v>
      </c>
      <c r="AJ590" s="233"/>
      <c r="AL590" s="52" t="s">
        <v>344</v>
      </c>
      <c r="AM590" s="52"/>
      <c r="AP590" s="1">
        <f>VLOOKUP(A590,'CH1 graphs'!$G$1:$H$49,2,FALSE)</f>
        <v>1</v>
      </c>
    </row>
    <row r="591" spans="1:48">
      <c r="A591" s="52" t="s">
        <v>46</v>
      </c>
      <c r="B591" s="52" t="s">
        <v>167</v>
      </c>
      <c r="C591" s="52">
        <v>2022</v>
      </c>
      <c r="D591" s="52">
        <v>2021</v>
      </c>
      <c r="E591" s="442" t="s">
        <v>142</v>
      </c>
      <c r="F591" s="52" t="s">
        <v>142</v>
      </c>
      <c r="G591" s="442" t="s">
        <v>61</v>
      </c>
      <c r="H591" s="52" t="s">
        <v>204</v>
      </c>
      <c r="I591" s="442" t="s">
        <v>468</v>
      </c>
      <c r="J591" s="940" t="s">
        <v>463</v>
      </c>
      <c r="K591" s="940"/>
      <c r="L591" s="52"/>
      <c r="M591" s="484" t="s">
        <v>469</v>
      </c>
      <c r="N591" s="52"/>
      <c r="O591" s="442" t="s">
        <v>150</v>
      </c>
      <c r="P591" s="73">
        <v>1500000</v>
      </c>
      <c r="Q591" s="73">
        <v>1500000</v>
      </c>
      <c r="R591" s="61">
        <v>1</v>
      </c>
      <c r="S591" s="442" t="s">
        <v>470</v>
      </c>
      <c r="T591" s="60">
        <v>735000</v>
      </c>
      <c r="U591" s="939">
        <v>0.49</v>
      </c>
      <c r="V591" s="716" t="s">
        <v>178</v>
      </c>
      <c r="W591" s="716" t="s">
        <v>203</v>
      </c>
      <c r="X591" s="719">
        <v>765000</v>
      </c>
      <c r="Y591" s="718">
        <v>0.51</v>
      </c>
      <c r="Z591" s="77" t="s">
        <v>61</v>
      </c>
      <c r="AA591" s="787" t="s">
        <v>61</v>
      </c>
      <c r="AB591" s="77" t="s">
        <v>61</v>
      </c>
      <c r="AC591" s="787" t="s">
        <v>61</v>
      </c>
      <c r="AD591" s="77" t="s">
        <v>61</v>
      </c>
      <c r="AE591" s="787" t="s">
        <v>61</v>
      </c>
      <c r="AF591" t="s">
        <v>148</v>
      </c>
      <c r="AH591"/>
      <c r="AI591" s="52" t="s">
        <v>61</v>
      </c>
      <c r="AJ591" s="52"/>
      <c r="AL591" s="52" t="s">
        <v>344</v>
      </c>
      <c r="AM591" s="52"/>
      <c r="AP591" s="1">
        <f>VLOOKUP(A591,'CH1 graphs'!$G$1:$H$49,2,FALSE)</f>
        <v>1</v>
      </c>
      <c r="AT591" s="42"/>
    </row>
    <row r="592" spans="1:48" s="961" customFormat="1">
      <c r="A592" s="955" t="s">
        <v>46</v>
      </c>
      <c r="B592" s="955" t="s">
        <v>167</v>
      </c>
      <c r="C592" s="955">
        <v>2023</v>
      </c>
      <c r="D592" s="955">
        <v>2022</v>
      </c>
      <c r="E592" s="964" t="s">
        <v>142</v>
      </c>
      <c r="F592" s="955" t="s">
        <v>142</v>
      </c>
      <c r="G592" s="964" t="s">
        <v>61</v>
      </c>
      <c r="H592" s="955" t="s">
        <v>204</v>
      </c>
      <c r="I592" s="964" t="s">
        <v>261</v>
      </c>
      <c r="J592" s="965" t="s">
        <v>145</v>
      </c>
      <c r="K592" s="965"/>
      <c r="L592" s="976"/>
      <c r="M592" s="1022" t="s">
        <v>457</v>
      </c>
      <c r="N592" s="967">
        <v>44805</v>
      </c>
      <c r="O592" s="964" t="s">
        <v>150</v>
      </c>
      <c r="P592" s="976">
        <v>1500000</v>
      </c>
      <c r="Q592" s="976">
        <v>1500000</v>
      </c>
      <c r="R592" s="979">
        <v>1</v>
      </c>
      <c r="S592" s="964" t="s">
        <v>458</v>
      </c>
      <c r="T592" s="1033">
        <v>695000</v>
      </c>
      <c r="U592" s="978">
        <v>0.46</v>
      </c>
      <c r="V592" s="1033">
        <v>179000</v>
      </c>
      <c r="W592" s="980">
        <v>0.12</v>
      </c>
      <c r="X592" s="1033">
        <v>627000</v>
      </c>
      <c r="Y592" s="980">
        <v>0.42</v>
      </c>
      <c r="Z592" s="1026">
        <v>584000</v>
      </c>
      <c r="AA592" s="1027">
        <v>0.39</v>
      </c>
      <c r="AB592" s="1026">
        <v>111000</v>
      </c>
      <c r="AC592" s="1027">
        <v>7.0000000000000007E-2</v>
      </c>
      <c r="AD592" s="1026">
        <v>0</v>
      </c>
      <c r="AE592" s="1027">
        <v>0</v>
      </c>
      <c r="AF592" s="961" t="s">
        <v>161</v>
      </c>
      <c r="AG592" s="955"/>
      <c r="AH592" s="955"/>
      <c r="AI592" s="955" t="s">
        <v>149</v>
      </c>
      <c r="AL592" s="955" t="s">
        <v>344</v>
      </c>
      <c r="AM592" s="955"/>
      <c r="AN592" s="961" t="s">
        <v>727</v>
      </c>
      <c r="AO592" s="963"/>
      <c r="AP592" s="963">
        <f>VLOOKUP(A592,'CH1 graphs'!$G$1:$H$49,2,FALSE)</f>
        <v>1</v>
      </c>
      <c r="AQ592" s="963"/>
      <c r="AR592" s="963"/>
      <c r="AS592" s="972">
        <f>T592-T591</f>
        <v>-40000</v>
      </c>
      <c r="AT592" s="1150">
        <f>(T592-T591)/T591</f>
        <v>-5.4421768707482991E-2</v>
      </c>
      <c r="AU592" s="961" t="e">
        <f>AB592-AB591</f>
        <v>#VALUE!</v>
      </c>
      <c r="AV592" s="963"/>
    </row>
    <row r="593" spans="1:48" s="958" customFormat="1">
      <c r="A593" s="955" t="s">
        <v>46</v>
      </c>
      <c r="B593" s="955" t="s">
        <v>167</v>
      </c>
      <c r="C593" s="955">
        <v>2023</v>
      </c>
      <c r="D593" s="955">
        <v>2023</v>
      </c>
      <c r="E593" s="964" t="s">
        <v>142</v>
      </c>
      <c r="F593" s="1005" t="s">
        <v>142</v>
      </c>
      <c r="G593" s="964" t="s">
        <v>61</v>
      </c>
      <c r="H593" s="955" t="s">
        <v>143</v>
      </c>
      <c r="I593" s="964" t="s">
        <v>263</v>
      </c>
      <c r="J593" s="965" t="s">
        <v>145</v>
      </c>
      <c r="K593" s="965"/>
      <c r="L593" s="976"/>
      <c r="M593" s="1022" t="s">
        <v>457</v>
      </c>
      <c r="N593" s="967">
        <v>44805</v>
      </c>
      <c r="O593" s="964" t="s">
        <v>165</v>
      </c>
      <c r="P593" s="976">
        <v>1500000</v>
      </c>
      <c r="Q593" s="976">
        <v>1500000</v>
      </c>
      <c r="R593" s="979">
        <v>1</v>
      </c>
      <c r="S593" s="964" t="s">
        <v>459</v>
      </c>
      <c r="T593" s="1033">
        <v>799000</v>
      </c>
      <c r="U593" s="978">
        <v>0.53</v>
      </c>
      <c r="V593" s="1149">
        <v>178000</v>
      </c>
      <c r="W593" s="980">
        <v>0.12</v>
      </c>
      <c r="X593" s="1149">
        <v>523000</v>
      </c>
      <c r="Y593" s="980">
        <v>0.35</v>
      </c>
      <c r="Z593" s="1026">
        <v>678000</v>
      </c>
      <c r="AA593" s="1027">
        <v>0.45</v>
      </c>
      <c r="AB593" s="1026">
        <v>121000</v>
      </c>
      <c r="AC593" s="1027">
        <v>0.08</v>
      </c>
      <c r="AD593" s="1026">
        <v>0</v>
      </c>
      <c r="AE593" s="1027">
        <v>0</v>
      </c>
      <c r="AF593" s="961" t="s">
        <v>61</v>
      </c>
      <c r="AG593" s="961"/>
      <c r="AH593" s="961"/>
      <c r="AI593" s="955" t="s">
        <v>153</v>
      </c>
      <c r="AJ593" s="961"/>
      <c r="AL593" s="955" t="s">
        <v>344</v>
      </c>
      <c r="AM593" s="955"/>
      <c r="AO593" s="963"/>
      <c r="AP593" s="963">
        <f>VLOOKUP(A593,'CH1 graphs'!$G$1:$H$49,2,FALSE)</f>
        <v>1</v>
      </c>
      <c r="AQ593" s="963"/>
      <c r="AR593" s="981"/>
      <c r="AT593" s="981"/>
      <c r="AV593" s="981"/>
    </row>
    <row r="594" spans="1:48" s="1037" customFormat="1">
      <c r="A594" s="959" t="s">
        <v>46</v>
      </c>
      <c r="B594" s="959" t="s">
        <v>167</v>
      </c>
      <c r="C594" s="959" t="s">
        <v>702</v>
      </c>
      <c r="D594" s="959">
        <v>2023</v>
      </c>
      <c r="E594" s="1036" t="s">
        <v>142</v>
      </c>
      <c r="F594" s="959" t="s">
        <v>142</v>
      </c>
      <c r="G594" s="1195" t="s">
        <v>61</v>
      </c>
      <c r="H594" s="1195" t="s">
        <v>143</v>
      </c>
      <c r="I594" s="1195" t="s">
        <v>263</v>
      </c>
      <c r="J594" s="1196" t="s">
        <v>145</v>
      </c>
      <c r="K594" s="1196" t="s">
        <v>728</v>
      </c>
      <c r="L594" s="959" t="s">
        <v>739</v>
      </c>
      <c r="M594" s="1114" t="s">
        <v>457</v>
      </c>
      <c r="N594" s="1197">
        <v>44805</v>
      </c>
      <c r="O594" s="1036" t="s">
        <v>150</v>
      </c>
      <c r="P594" s="1198">
        <v>1500000</v>
      </c>
      <c r="Q594" s="1198">
        <v>1500000</v>
      </c>
      <c r="R594" s="1199">
        <v>1</v>
      </c>
      <c r="S594" s="1200" t="s">
        <v>459</v>
      </c>
      <c r="T594" s="1206">
        <v>799000</v>
      </c>
      <c r="U594" s="1201">
        <v>0.53</v>
      </c>
      <c r="V594" s="1205">
        <v>178000</v>
      </c>
      <c r="W594" s="1202">
        <v>0.12</v>
      </c>
      <c r="X594" s="1205">
        <v>523000</v>
      </c>
      <c r="Y594" s="1202">
        <v>0.35</v>
      </c>
      <c r="Z594" s="1198">
        <v>678000</v>
      </c>
      <c r="AA594" s="1199">
        <v>0.45</v>
      </c>
      <c r="AB594" s="1198">
        <v>121000</v>
      </c>
      <c r="AC594" s="1199">
        <v>0.08</v>
      </c>
      <c r="AD594" s="1198">
        <v>0</v>
      </c>
      <c r="AE594" s="1199">
        <v>0</v>
      </c>
      <c r="AF594" s="1204"/>
      <c r="AI594" s="959"/>
      <c r="AL594" s="959"/>
      <c r="AM594" s="959"/>
      <c r="AO594" s="1045"/>
      <c r="AP594" s="1045"/>
      <c r="AQ594" s="1045"/>
      <c r="AR594" s="1045"/>
      <c r="AT594" s="1045"/>
      <c r="AV594" s="1045"/>
    </row>
    <row r="595" spans="1:48">
      <c r="A595" s="52" t="s">
        <v>50</v>
      </c>
      <c r="B595" s="52" t="s">
        <v>180</v>
      </c>
      <c r="C595" s="52">
        <v>2017</v>
      </c>
      <c r="D595" s="52">
        <v>2016</v>
      </c>
      <c r="E595" s="442" t="s">
        <v>142</v>
      </c>
      <c r="F595" s="52" t="s">
        <v>142</v>
      </c>
      <c r="G595" s="442" t="s">
        <v>142</v>
      </c>
      <c r="H595" s="52" t="s">
        <v>143</v>
      </c>
      <c r="I595" s="442" t="s">
        <v>144</v>
      </c>
      <c r="J595" s="940" t="s">
        <v>145</v>
      </c>
      <c r="K595" s="940"/>
      <c r="L595" s="52"/>
      <c r="M595" s="649" t="s">
        <v>471</v>
      </c>
      <c r="N595" s="158">
        <v>42491</v>
      </c>
      <c r="O595" s="442" t="s">
        <v>150</v>
      </c>
      <c r="P595" s="73">
        <v>1942008</v>
      </c>
      <c r="Q595" s="60">
        <v>1412131</v>
      </c>
      <c r="R595" s="61">
        <v>0.73</v>
      </c>
      <c r="S595" s="442" t="s">
        <v>472</v>
      </c>
      <c r="T595" s="485">
        <v>345569</v>
      </c>
      <c r="U595" s="939">
        <v>0.24471454843778659</v>
      </c>
      <c r="V595" s="485">
        <v>647939</v>
      </c>
      <c r="W595" s="64">
        <v>0.45883774239075553</v>
      </c>
      <c r="X595" s="485">
        <v>418150</v>
      </c>
      <c r="Y595" s="64">
        <v>0.29611275441159496</v>
      </c>
      <c r="Z595" s="820">
        <v>230618</v>
      </c>
      <c r="AA595" s="787">
        <v>0.16331204399591823</v>
      </c>
      <c r="AB595" s="820">
        <v>114951</v>
      </c>
      <c r="AC595" s="787">
        <v>8.1402504441868348E-2</v>
      </c>
      <c r="AD595" s="821">
        <v>0</v>
      </c>
      <c r="AE595" s="787">
        <v>0</v>
      </c>
      <c r="AF595" t="s">
        <v>185</v>
      </c>
      <c r="AG595" s="442"/>
      <c r="AH595" s="442"/>
      <c r="AI595" s="52" t="s">
        <v>149</v>
      </c>
      <c r="AJ595" s="64"/>
      <c r="AL595" s="52"/>
      <c r="AM595" s="52"/>
      <c r="AO595" s="1">
        <v>1</v>
      </c>
      <c r="AP595" s="1">
        <f>VLOOKUP(A595,'CH1 graphs'!$G$1:$H$49,2,FALSE)</f>
        <v>1</v>
      </c>
      <c r="AQ595" s="1">
        <f>VLOOKUP(A595,'CH1 graphs'!$K$2:$L$23,2,FALSE)</f>
        <v>1</v>
      </c>
    </row>
    <row r="596" spans="1:48">
      <c r="A596" s="52" t="s">
        <v>50</v>
      </c>
      <c r="B596" s="52" t="s">
        <v>180</v>
      </c>
      <c r="C596" s="52">
        <v>2018</v>
      </c>
      <c r="D596" s="52">
        <v>2017</v>
      </c>
      <c r="E596" s="442" t="s">
        <v>142</v>
      </c>
      <c r="F596" s="52" t="s">
        <v>142</v>
      </c>
      <c r="G596" s="442" t="s">
        <v>142</v>
      </c>
      <c r="H596" s="52" t="s">
        <v>143</v>
      </c>
      <c r="I596" s="442" t="s">
        <v>144</v>
      </c>
      <c r="J596" s="940" t="s">
        <v>145</v>
      </c>
      <c r="K596" s="940"/>
      <c r="L596" s="52"/>
      <c r="M596" s="484" t="s">
        <v>473</v>
      </c>
      <c r="N596" s="158">
        <v>42491</v>
      </c>
      <c r="O596" s="442" t="s">
        <v>150</v>
      </c>
      <c r="P596" s="73">
        <v>1942008</v>
      </c>
      <c r="Q596" s="60">
        <v>1412131</v>
      </c>
      <c r="R596" s="61">
        <v>0.73</v>
      </c>
      <c r="S596" s="442" t="s">
        <v>474</v>
      </c>
      <c r="T596" s="485">
        <v>345569</v>
      </c>
      <c r="U596" s="939">
        <v>0.24471454843778659</v>
      </c>
      <c r="V596" s="485">
        <v>647939</v>
      </c>
      <c r="W596" s="64">
        <v>0.45883774239075553</v>
      </c>
      <c r="X596" s="485">
        <v>418150</v>
      </c>
      <c r="Y596" s="64">
        <v>0.29611275441159496</v>
      </c>
      <c r="Z596" s="77">
        <v>230618</v>
      </c>
      <c r="AA596" s="787">
        <v>0.16331204399591823</v>
      </c>
      <c r="AB596" s="77">
        <v>114951</v>
      </c>
      <c r="AC596" s="787">
        <v>8.1402504441868348E-2</v>
      </c>
      <c r="AD596" s="77">
        <v>0</v>
      </c>
      <c r="AE596" s="787">
        <v>0</v>
      </c>
      <c r="AF596" t="s">
        <v>185</v>
      </c>
      <c r="AG596" s="442"/>
      <c r="AH596" s="442"/>
      <c r="AI596" s="52" t="s">
        <v>149</v>
      </c>
      <c r="AJ596" s="64"/>
      <c r="AL596" s="52"/>
      <c r="AM596" s="52"/>
      <c r="AO596" s="1">
        <v>1</v>
      </c>
      <c r="AP596" s="1">
        <f>VLOOKUP(A596,'CH1 graphs'!$G$1:$H$49,2,FALSE)</f>
        <v>1</v>
      </c>
      <c r="AQ596" s="1">
        <f>VLOOKUP(A596,'CH1 graphs'!$K$2:$L$23,2,FALSE)</f>
        <v>1</v>
      </c>
    </row>
    <row r="597" spans="1:48">
      <c r="A597" s="52" t="s">
        <v>50</v>
      </c>
      <c r="B597" s="52" t="s">
        <v>180</v>
      </c>
      <c r="C597" s="52">
        <v>2019</v>
      </c>
      <c r="D597" s="52">
        <v>2018</v>
      </c>
      <c r="E597" s="442" t="s">
        <v>142</v>
      </c>
      <c r="F597" s="52" t="s">
        <v>142</v>
      </c>
      <c r="G597" s="442" t="s">
        <v>168</v>
      </c>
      <c r="H597" s="52" t="s">
        <v>143</v>
      </c>
      <c r="I597" s="442" t="s">
        <v>144</v>
      </c>
      <c r="J597" s="940" t="s">
        <v>145</v>
      </c>
      <c r="K597" s="940"/>
      <c r="L597" s="52"/>
      <c r="M597" s="484" t="s">
        <v>475</v>
      </c>
      <c r="N597" s="158">
        <v>43405</v>
      </c>
      <c r="O597" s="442" t="s">
        <v>150</v>
      </c>
      <c r="P597" s="437">
        <v>2272021</v>
      </c>
      <c r="Q597" s="60">
        <v>1454255</v>
      </c>
      <c r="R597" s="61">
        <v>0.64</v>
      </c>
      <c r="S597" s="442" t="s">
        <v>411</v>
      </c>
      <c r="T597" s="73">
        <v>273667</v>
      </c>
      <c r="U597" s="939">
        <v>0.19</v>
      </c>
      <c r="V597" s="73">
        <v>702789</v>
      </c>
      <c r="W597" s="64">
        <v>0.48326256399324741</v>
      </c>
      <c r="X597" s="73">
        <v>477802</v>
      </c>
      <c r="Y597" s="64">
        <v>0.33</v>
      </c>
      <c r="Z597" s="77">
        <v>230682</v>
      </c>
      <c r="AA597" s="787">
        <v>0.16</v>
      </c>
      <c r="AB597" s="77">
        <v>42953</v>
      </c>
      <c r="AC597" s="787">
        <v>0.03</v>
      </c>
      <c r="AD597" s="77">
        <v>0</v>
      </c>
      <c r="AE597" s="787">
        <v>0</v>
      </c>
      <c r="AF597" t="s">
        <v>185</v>
      </c>
      <c r="AG597" s="442"/>
      <c r="AH597" s="442"/>
      <c r="AI597" s="52" t="s">
        <v>149</v>
      </c>
      <c r="AJ597" s="64"/>
      <c r="AL597" s="52"/>
      <c r="AM597" s="52"/>
      <c r="AO597" s="1">
        <v>1</v>
      </c>
      <c r="AP597" s="1">
        <f>VLOOKUP(A597,'CH1 graphs'!$G$1:$H$49,2,FALSE)</f>
        <v>1</v>
      </c>
      <c r="AQ597" s="1">
        <f>VLOOKUP(A597,'CH1 graphs'!$K$2:$L$23,2,FALSE)</f>
        <v>1</v>
      </c>
    </row>
    <row r="598" spans="1:48">
      <c r="A598" s="52" t="s">
        <v>50</v>
      </c>
      <c r="B598" s="52" t="s">
        <v>180</v>
      </c>
      <c r="C598" s="52">
        <v>2020</v>
      </c>
      <c r="D598" s="52">
        <v>2019</v>
      </c>
      <c r="E598" s="442" t="s">
        <v>142</v>
      </c>
      <c r="F598" s="52" t="s">
        <v>142</v>
      </c>
      <c r="G598" s="442" t="s">
        <v>142</v>
      </c>
      <c r="H598" s="52" t="s">
        <v>143</v>
      </c>
      <c r="I598" s="442" t="s">
        <v>144</v>
      </c>
      <c r="J598" s="940" t="s">
        <v>145</v>
      </c>
      <c r="K598" s="940"/>
      <c r="L598" s="52"/>
      <c r="M598" s="52"/>
      <c r="N598" s="158">
        <v>43617</v>
      </c>
      <c r="O598" s="442" t="s">
        <v>150</v>
      </c>
      <c r="P598" s="73">
        <v>2293000</v>
      </c>
      <c r="Q598" s="60">
        <v>1455255</v>
      </c>
      <c r="R598" s="61">
        <f>Q598/P598</f>
        <v>0.63465111208024427</v>
      </c>
      <c r="S598" s="442" t="s">
        <v>364</v>
      </c>
      <c r="T598" s="73">
        <v>433727</v>
      </c>
      <c r="U598" s="939">
        <v>0.3</v>
      </c>
      <c r="V598" s="73">
        <v>467696</v>
      </c>
      <c r="W598" s="64">
        <v>0.32138422475786033</v>
      </c>
      <c r="X598" s="73">
        <v>553832</v>
      </c>
      <c r="Y598" s="64">
        <v>0.38</v>
      </c>
      <c r="Z598" s="77">
        <v>362503</v>
      </c>
      <c r="AA598" s="787">
        <v>0.25</v>
      </c>
      <c r="AB598" s="77">
        <v>71224</v>
      </c>
      <c r="AC598" s="787">
        <v>0.05</v>
      </c>
      <c r="AD598" s="77">
        <v>0</v>
      </c>
      <c r="AE598" s="787">
        <v>0</v>
      </c>
      <c r="AF598" t="s">
        <v>185</v>
      </c>
      <c r="AG598" s="442"/>
      <c r="AH598" s="442"/>
      <c r="AI598" s="52" t="s">
        <v>149</v>
      </c>
      <c r="AJ598" s="64"/>
      <c r="AL598" s="52"/>
      <c r="AM598" s="52"/>
      <c r="AO598" s="1">
        <v>1</v>
      </c>
      <c r="AP598" s="1">
        <f>VLOOKUP(A598,'CH1 graphs'!$G$1:$H$49,2,FALSE)</f>
        <v>1</v>
      </c>
      <c r="AQ598" s="1">
        <f>VLOOKUP(A598,'CH1 graphs'!$K$2:$L$23,2,FALSE)</f>
        <v>1</v>
      </c>
    </row>
    <row r="599" spans="1:48">
      <c r="A599" s="52" t="s">
        <v>50</v>
      </c>
      <c r="B599" s="52" t="s">
        <v>180</v>
      </c>
      <c r="C599" s="52">
        <v>2021</v>
      </c>
      <c r="D599" s="52">
        <v>2020</v>
      </c>
      <c r="E599" s="442" t="s">
        <v>142</v>
      </c>
      <c r="F599" s="52" t="s">
        <v>142</v>
      </c>
      <c r="G599" s="442" t="s">
        <v>142</v>
      </c>
      <c r="H599" s="52" t="s">
        <v>143</v>
      </c>
      <c r="I599" s="442" t="s">
        <v>144</v>
      </c>
      <c r="J599" s="940" t="s">
        <v>145</v>
      </c>
      <c r="K599" s="940"/>
      <c r="L599" s="52"/>
      <c r="M599" s="52"/>
      <c r="N599" s="158">
        <v>44013</v>
      </c>
      <c r="O599" s="442" t="s">
        <v>150</v>
      </c>
      <c r="P599" s="73">
        <v>2008801</v>
      </c>
      <c r="Q599" s="59">
        <v>1465150</v>
      </c>
      <c r="R599" s="61">
        <v>0.72936542743656541</v>
      </c>
      <c r="S599" s="442" t="s">
        <v>365</v>
      </c>
      <c r="T599" s="73">
        <v>582169</v>
      </c>
      <c r="U599" s="939">
        <v>0.4</v>
      </c>
      <c r="V599" s="73">
        <v>404452</v>
      </c>
      <c r="W599" s="64">
        <v>0.27604818619254001</v>
      </c>
      <c r="X599" s="73">
        <v>478529</v>
      </c>
      <c r="Y599" s="64">
        <v>0.33</v>
      </c>
      <c r="Z599" s="77">
        <v>481725</v>
      </c>
      <c r="AA599" s="787">
        <v>0.33</v>
      </c>
      <c r="AB599" s="77">
        <v>100444</v>
      </c>
      <c r="AC599" s="787">
        <v>7.0000000000000007E-2</v>
      </c>
      <c r="AD599" s="77">
        <v>0</v>
      </c>
      <c r="AE599" s="787">
        <v>0</v>
      </c>
      <c r="AF599" t="s">
        <v>161</v>
      </c>
      <c r="AG599" s="52"/>
      <c r="AH599" s="52"/>
      <c r="AI599" s="52" t="s">
        <v>149</v>
      </c>
      <c r="AJ599" s="52"/>
      <c r="AL599" s="52"/>
      <c r="AM599" s="52"/>
      <c r="AO599" s="1">
        <v>1</v>
      </c>
      <c r="AP599" s="1">
        <f>VLOOKUP(A599,'CH1 graphs'!$G$1:$H$49,2,FALSE)</f>
        <v>1</v>
      </c>
      <c r="AQ599" s="1">
        <f>VLOOKUP(A599,'CH1 graphs'!$K$2:$L$23,2,FALSE)</f>
        <v>1</v>
      </c>
    </row>
    <row r="600" spans="1:48">
      <c r="A600" s="52" t="s">
        <v>50</v>
      </c>
      <c r="B600" s="52" t="s">
        <v>180</v>
      </c>
      <c r="C600" s="52">
        <v>2022</v>
      </c>
      <c r="D600" s="52">
        <v>2021</v>
      </c>
      <c r="E600" s="442" t="s">
        <v>142</v>
      </c>
      <c r="F600" s="52" t="s">
        <v>142</v>
      </c>
      <c r="G600" s="442" t="s">
        <v>142</v>
      </c>
      <c r="H600" s="52" t="s">
        <v>143</v>
      </c>
      <c r="I600" s="442" t="s">
        <v>157</v>
      </c>
      <c r="J600" s="940" t="s">
        <v>145</v>
      </c>
      <c r="K600" s="940"/>
      <c r="L600" s="52"/>
      <c r="M600" s="52"/>
      <c r="N600" s="158">
        <v>44013</v>
      </c>
      <c r="O600" s="442" t="s">
        <v>150</v>
      </c>
      <c r="P600" s="73">
        <v>2008801</v>
      </c>
      <c r="Q600" s="60">
        <v>1465150</v>
      </c>
      <c r="R600" s="61">
        <v>0.72936542743656541</v>
      </c>
      <c r="S600" s="442" t="s">
        <v>365</v>
      </c>
      <c r="T600" s="73">
        <v>582169</v>
      </c>
      <c r="U600" s="939">
        <v>0.4</v>
      </c>
      <c r="V600" s="73">
        <v>404452</v>
      </c>
      <c r="W600" s="64">
        <v>0.27604818619254001</v>
      </c>
      <c r="X600" s="73">
        <v>478529</v>
      </c>
      <c r="Y600" s="64">
        <v>0.33</v>
      </c>
      <c r="Z600" s="77">
        <v>481725</v>
      </c>
      <c r="AA600" s="787">
        <v>0.33</v>
      </c>
      <c r="AB600" s="77">
        <v>100444</v>
      </c>
      <c r="AC600" s="787">
        <v>7.0000000000000007E-2</v>
      </c>
      <c r="AD600" s="77">
        <v>0</v>
      </c>
      <c r="AE600" s="787">
        <v>0</v>
      </c>
      <c r="AF600" t="s">
        <v>161</v>
      </c>
      <c r="AG600" s="52"/>
      <c r="AH600" s="52"/>
      <c r="AI600" s="52" t="s">
        <v>149</v>
      </c>
      <c r="AJ600" s="52"/>
      <c r="AL600" s="52"/>
      <c r="AM600" s="52"/>
      <c r="AO600" s="1">
        <v>1</v>
      </c>
      <c r="AP600" s="1">
        <f>VLOOKUP(A600,'CH1 graphs'!$G$1:$H$49,2,FALSE)</f>
        <v>1</v>
      </c>
      <c r="AQ600" s="1">
        <f>VLOOKUP(A600,'CH1 graphs'!$K$2:$L$23,2,FALSE)</f>
        <v>1</v>
      </c>
      <c r="AT600" s="42"/>
    </row>
    <row r="601" spans="1:48" s="961" customFormat="1">
      <c r="A601" s="955" t="s">
        <v>50</v>
      </c>
      <c r="B601" s="955" t="s">
        <v>180</v>
      </c>
      <c r="C601" s="955">
        <v>2023</v>
      </c>
      <c r="D601" s="955">
        <v>2022</v>
      </c>
      <c r="E601" s="964" t="s">
        <v>142</v>
      </c>
      <c r="F601" s="955" t="s">
        <v>142</v>
      </c>
      <c r="G601" s="964" t="s">
        <v>168</v>
      </c>
      <c r="H601" s="955" t="s">
        <v>143</v>
      </c>
      <c r="I601" s="964" t="s">
        <v>157</v>
      </c>
      <c r="J601" s="965" t="s">
        <v>145</v>
      </c>
      <c r="K601" s="965"/>
      <c r="L601" s="976"/>
      <c r="M601" s="1022" t="s">
        <v>476</v>
      </c>
      <c r="N601" s="967">
        <v>44501</v>
      </c>
      <c r="O601" s="964" t="s">
        <v>150</v>
      </c>
      <c r="P601" s="976">
        <v>2100000</v>
      </c>
      <c r="Q601" s="975">
        <v>1475113</v>
      </c>
      <c r="R601" s="977">
        <v>0.70243476190476195</v>
      </c>
      <c r="S601" s="964" t="s">
        <v>477</v>
      </c>
      <c r="T601" s="976">
        <v>337511</v>
      </c>
      <c r="U601" s="978">
        <v>0.23</v>
      </c>
      <c r="V601" s="976">
        <v>609762</v>
      </c>
      <c r="W601" s="980">
        <v>0.41336629803954</v>
      </c>
      <c r="X601" s="976">
        <v>527840</v>
      </c>
      <c r="Y601" s="980">
        <v>0.36</v>
      </c>
      <c r="Z601" s="1026">
        <v>311868</v>
      </c>
      <c r="AA601" s="1027">
        <v>0.21</v>
      </c>
      <c r="AB601" s="1026">
        <v>25643</v>
      </c>
      <c r="AC601" s="1027">
        <v>0.02</v>
      </c>
      <c r="AD601" s="1026">
        <v>0</v>
      </c>
      <c r="AE601" s="1027">
        <v>0</v>
      </c>
      <c r="AF601" s="961" t="s">
        <v>161</v>
      </c>
      <c r="AG601" s="955"/>
      <c r="AH601" s="955"/>
      <c r="AI601" s="955" t="s">
        <v>149</v>
      </c>
      <c r="AL601" s="955"/>
      <c r="AM601" s="955"/>
      <c r="AN601" s="961" t="s">
        <v>727</v>
      </c>
      <c r="AO601" s="963">
        <v>1</v>
      </c>
      <c r="AP601" s="963">
        <f>VLOOKUP(A601,'CH1 graphs'!$G$1:$H$49,2,FALSE)</f>
        <v>1</v>
      </c>
      <c r="AQ601" s="963">
        <f>VLOOKUP(A601,'CH1 graphs'!$K$2:$L$23,2,FALSE)</f>
        <v>1</v>
      </c>
      <c r="AR601" s="963"/>
      <c r="AS601" s="972">
        <f>T601-T600</f>
        <v>-244658</v>
      </c>
      <c r="AT601" s="973">
        <f>(T601-T600)/T600</f>
        <v>-0.42025253835226539</v>
      </c>
      <c r="AU601" s="961">
        <f>AB601-AB600</f>
        <v>-74801</v>
      </c>
      <c r="AV601" s="963">
        <f>AU601/AB600</f>
        <v>-0.74470351638724064</v>
      </c>
    </row>
    <row r="602" spans="1:48" s="958" customFormat="1">
      <c r="A602" s="955" t="s">
        <v>50</v>
      </c>
      <c r="B602" s="955" t="s">
        <v>180</v>
      </c>
      <c r="C602" s="955">
        <v>2023</v>
      </c>
      <c r="D602" s="955">
        <v>2023</v>
      </c>
      <c r="E602" s="964" t="s">
        <v>142</v>
      </c>
      <c r="F602" s="974" t="s">
        <v>142</v>
      </c>
      <c r="G602" s="964" t="s">
        <v>168</v>
      </c>
      <c r="H602" s="955" t="s">
        <v>143</v>
      </c>
      <c r="I602" s="964" t="s">
        <v>157</v>
      </c>
      <c r="J602" s="965" t="s">
        <v>145</v>
      </c>
      <c r="K602" s="965"/>
      <c r="L602" s="976"/>
      <c r="M602" s="966" t="s">
        <v>478</v>
      </c>
      <c r="N602" s="967">
        <v>44713</v>
      </c>
      <c r="O602" s="964" t="s">
        <v>165</v>
      </c>
      <c r="P602" s="976">
        <v>2104715</v>
      </c>
      <c r="Q602" s="976">
        <v>1485145</v>
      </c>
      <c r="R602" s="977">
        <v>0.71</v>
      </c>
      <c r="S602" s="964" t="s">
        <v>370</v>
      </c>
      <c r="T602" s="976">
        <v>319429</v>
      </c>
      <c r="U602" s="978">
        <v>0.22</v>
      </c>
      <c r="V602" s="976">
        <v>654668</v>
      </c>
      <c r="W602" s="980">
        <v>0.44081082991896414</v>
      </c>
      <c r="X602" s="976">
        <v>511048</v>
      </c>
      <c r="Y602" s="980">
        <v>0.34</v>
      </c>
      <c r="Z602" s="1026">
        <v>319429</v>
      </c>
      <c r="AA602" s="1027">
        <v>0.22</v>
      </c>
      <c r="AB602" s="1026">
        <v>0</v>
      </c>
      <c r="AC602" s="1027">
        <v>0</v>
      </c>
      <c r="AD602" s="1026">
        <v>0</v>
      </c>
      <c r="AE602" s="1027">
        <v>0</v>
      </c>
      <c r="AF602" s="961" t="s">
        <v>161</v>
      </c>
      <c r="AG602" s="955"/>
      <c r="AH602" s="955"/>
      <c r="AI602" s="955" t="s">
        <v>149</v>
      </c>
      <c r="AJ602" s="961"/>
      <c r="AL602" s="955"/>
      <c r="AM602" s="955"/>
      <c r="AO602" s="963">
        <v>1</v>
      </c>
      <c r="AP602" s="963">
        <f>VLOOKUP(A602,'CH1 graphs'!$G$1:$H$49,2,FALSE)</f>
        <v>1</v>
      </c>
      <c r="AQ602" s="963">
        <f>VLOOKUP(A602,'CH1 graphs'!$K$2:$L$23,2,FALSE)</f>
        <v>1</v>
      </c>
      <c r="AR602" s="981"/>
      <c r="AT602" s="981"/>
      <c r="AV602" s="981"/>
    </row>
    <row r="603" spans="1:48" s="1037" customFormat="1">
      <c r="A603" s="959" t="s">
        <v>50</v>
      </c>
      <c r="B603" s="959" t="s">
        <v>180</v>
      </c>
      <c r="C603" s="959" t="s">
        <v>702</v>
      </c>
      <c r="D603" s="959">
        <v>2023</v>
      </c>
      <c r="E603" s="1036" t="s">
        <v>142</v>
      </c>
      <c r="F603" s="959" t="s">
        <v>142</v>
      </c>
      <c r="G603" s="1195" t="s">
        <v>168</v>
      </c>
      <c r="H603" s="1195" t="s">
        <v>143</v>
      </c>
      <c r="I603" s="1195" t="s">
        <v>157</v>
      </c>
      <c r="J603" s="1196" t="s">
        <v>145</v>
      </c>
      <c r="K603" s="1196" t="s">
        <v>728</v>
      </c>
      <c r="L603" s="959" t="s">
        <v>739</v>
      </c>
      <c r="M603" s="1114" t="s">
        <v>478</v>
      </c>
      <c r="N603" s="1197">
        <v>44713</v>
      </c>
      <c r="O603" s="1036" t="s">
        <v>150</v>
      </c>
      <c r="P603" s="1198">
        <v>2104715</v>
      </c>
      <c r="Q603" s="1198">
        <v>1485145</v>
      </c>
      <c r="R603" s="1199">
        <v>0.71</v>
      </c>
      <c r="S603" s="1200" t="s">
        <v>370</v>
      </c>
      <c r="T603" s="1198">
        <v>319429</v>
      </c>
      <c r="U603" s="1201">
        <v>0.22</v>
      </c>
      <c r="V603" s="1198">
        <v>654668</v>
      </c>
      <c r="W603" s="1202">
        <v>0.44081082991896414</v>
      </c>
      <c r="X603" s="1198">
        <v>511048</v>
      </c>
      <c r="Y603" s="1202">
        <v>0.34</v>
      </c>
      <c r="Z603" s="1198">
        <v>319429</v>
      </c>
      <c r="AA603" s="1199">
        <v>0.22</v>
      </c>
      <c r="AB603" s="1198">
        <v>0</v>
      </c>
      <c r="AC603" s="1199">
        <v>0</v>
      </c>
      <c r="AD603" s="1198">
        <v>0</v>
      </c>
      <c r="AE603" s="1199">
        <v>0</v>
      </c>
      <c r="AF603" s="1203" t="s">
        <v>161</v>
      </c>
      <c r="AG603" s="959"/>
      <c r="AH603" s="959"/>
      <c r="AI603" s="959"/>
      <c r="AL603" s="959"/>
      <c r="AM603" s="959"/>
      <c r="AO603" s="1045">
        <v>1</v>
      </c>
      <c r="AP603" s="1045"/>
      <c r="AQ603" s="1045"/>
      <c r="AR603" s="1045"/>
      <c r="AT603" s="1045"/>
      <c r="AV603" s="1045"/>
    </row>
    <row r="604" spans="1:48">
      <c r="A604" s="52" t="s">
        <v>49</v>
      </c>
      <c r="B604" s="52" t="s">
        <v>116</v>
      </c>
      <c r="C604" s="902">
        <v>2017</v>
      </c>
      <c r="D604" s="52">
        <v>2016</v>
      </c>
      <c r="E604" s="442" t="s">
        <v>142</v>
      </c>
      <c r="F604" s="52" t="s">
        <v>142</v>
      </c>
      <c r="G604" s="442" t="s">
        <v>168</v>
      </c>
      <c r="H604" s="52" t="s">
        <v>143</v>
      </c>
      <c r="I604" s="442" t="s">
        <v>144</v>
      </c>
      <c r="J604" s="940" t="s">
        <v>226</v>
      </c>
      <c r="K604" s="940"/>
      <c r="L604" s="52"/>
      <c r="M604" s="52"/>
      <c r="N604" s="158">
        <v>42675</v>
      </c>
      <c r="O604" s="442" t="s">
        <v>150</v>
      </c>
      <c r="P604" s="73">
        <v>4615222</v>
      </c>
      <c r="Q604" s="60">
        <v>4197432</v>
      </c>
      <c r="R604" s="61">
        <v>0.91</v>
      </c>
      <c r="S604" s="442" t="s">
        <v>399</v>
      </c>
      <c r="T604" s="60">
        <v>52960</v>
      </c>
      <c r="U604" s="939">
        <v>1.2617238349543244E-2</v>
      </c>
      <c r="V604" s="59">
        <v>3373391</v>
      </c>
      <c r="W604" s="64">
        <v>0.8036797260801366</v>
      </c>
      <c r="X604" s="60">
        <v>769845</v>
      </c>
      <c r="Y604" s="64">
        <v>0.18340856981125603</v>
      </c>
      <c r="Z604" s="77" t="s">
        <v>61</v>
      </c>
      <c r="AA604" s="787" t="s">
        <v>61</v>
      </c>
      <c r="AB604" s="77" t="s">
        <v>61</v>
      </c>
      <c r="AC604" s="787" t="s">
        <v>61</v>
      </c>
      <c r="AD604" s="77" t="s">
        <v>61</v>
      </c>
      <c r="AE604" s="787" t="s">
        <v>61</v>
      </c>
      <c r="AF604" t="s">
        <v>161</v>
      </c>
      <c r="AG604" s="52"/>
      <c r="AH604" s="52"/>
      <c r="AI604" s="52" t="s">
        <v>61</v>
      </c>
      <c r="AJ604" s="64"/>
      <c r="AL604" s="52"/>
      <c r="AM604" s="52"/>
      <c r="AO604" s="1">
        <v>1</v>
      </c>
      <c r="AP604" s="1">
        <f>VLOOKUP(A604,'CH1 graphs'!$G$1:$H$49,2,FALSE)</f>
        <v>1</v>
      </c>
      <c r="AQ604" s="1">
        <f>VLOOKUP(A604,'CH1 graphs'!$K$2:$L$23,2,FALSE)</f>
        <v>1</v>
      </c>
    </row>
    <row r="605" spans="1:48">
      <c r="A605" s="52" t="s">
        <v>49</v>
      </c>
      <c r="B605" s="52" t="s">
        <v>116</v>
      </c>
      <c r="C605" s="52">
        <v>2018</v>
      </c>
      <c r="D605" s="52">
        <v>2017</v>
      </c>
      <c r="E605" s="442" t="s">
        <v>142</v>
      </c>
      <c r="F605" s="52" t="s">
        <v>142</v>
      </c>
      <c r="G605" s="442" t="s">
        <v>168</v>
      </c>
      <c r="H605" s="52" t="s">
        <v>143</v>
      </c>
      <c r="I605" s="442" t="s">
        <v>144</v>
      </c>
      <c r="J605" s="940" t="s">
        <v>226</v>
      </c>
      <c r="K605" s="940"/>
      <c r="L605" s="52"/>
      <c r="M605" s="52"/>
      <c r="N605" s="158">
        <v>42795</v>
      </c>
      <c r="O605" s="442" t="s">
        <v>150</v>
      </c>
      <c r="P605" s="73">
        <v>4713125</v>
      </c>
      <c r="Q605" s="60">
        <v>4197432</v>
      </c>
      <c r="R605" s="61">
        <v>0.89</v>
      </c>
      <c r="S605" s="442" t="s">
        <v>284</v>
      </c>
      <c r="T605" s="73">
        <v>15434</v>
      </c>
      <c r="U605" s="939">
        <v>3.6770101338151518E-3</v>
      </c>
      <c r="V605" s="485">
        <v>3641375</v>
      </c>
      <c r="W605" s="64">
        <v>0.86752447687061995</v>
      </c>
      <c r="X605" s="73">
        <v>387989</v>
      </c>
      <c r="Y605" s="64">
        <v>9.2434850642011596E-2</v>
      </c>
      <c r="Z605" s="77">
        <v>15434</v>
      </c>
      <c r="AA605" s="787">
        <v>3.6770101338151518E-3</v>
      </c>
      <c r="AB605" s="77">
        <v>0</v>
      </c>
      <c r="AC605" s="787">
        <v>0</v>
      </c>
      <c r="AD605" s="77">
        <v>0</v>
      </c>
      <c r="AE605" s="787">
        <v>0</v>
      </c>
      <c r="AF605" t="s">
        <v>161</v>
      </c>
      <c r="AG605" s="52"/>
      <c r="AH605" s="52"/>
      <c r="AI605" s="52"/>
      <c r="AJ605" s="64"/>
      <c r="AL605" s="52"/>
      <c r="AM605" s="52"/>
      <c r="AO605" s="1">
        <v>1</v>
      </c>
      <c r="AP605" s="1">
        <f>VLOOKUP(A605,'CH1 graphs'!$G$1:$H$49,2,FALSE)</f>
        <v>1</v>
      </c>
      <c r="AQ605" s="1">
        <f>VLOOKUP(A605,'CH1 graphs'!$K$2:$L$23,2,FALSE)</f>
        <v>1</v>
      </c>
    </row>
    <row r="606" spans="1:48">
      <c r="A606" s="52" t="s">
        <v>49</v>
      </c>
      <c r="B606" s="52" t="s">
        <v>116</v>
      </c>
      <c r="C606" s="52">
        <v>2019</v>
      </c>
      <c r="D606" s="52">
        <v>2018</v>
      </c>
      <c r="E606" s="442" t="s">
        <v>142</v>
      </c>
      <c r="F606" s="52" t="s">
        <v>142</v>
      </c>
      <c r="G606" s="442" t="s">
        <v>168</v>
      </c>
      <c r="H606" s="52" t="s">
        <v>143</v>
      </c>
      <c r="I606" s="442" t="s">
        <v>144</v>
      </c>
      <c r="J606" s="940" t="s">
        <v>226</v>
      </c>
      <c r="K606" s="940"/>
      <c r="L606" s="52"/>
      <c r="M606" s="52"/>
      <c r="N606" s="52"/>
      <c r="O606" s="442" t="s">
        <v>150</v>
      </c>
      <c r="P606" s="437">
        <v>4853516</v>
      </c>
      <c r="Q606" s="60">
        <v>4243477</v>
      </c>
      <c r="R606" s="61">
        <v>0.87</v>
      </c>
      <c r="S606" s="442" t="s">
        <v>258</v>
      </c>
      <c r="T606" s="73">
        <v>43489</v>
      </c>
      <c r="U606" s="939">
        <v>1.0248435422178558E-2</v>
      </c>
      <c r="V606" s="73">
        <v>3573780</v>
      </c>
      <c r="W606" s="64">
        <v>0.84218201253358982</v>
      </c>
      <c r="X606" s="73">
        <v>626208</v>
      </c>
      <c r="Y606" s="64">
        <v>0.14756955204423164</v>
      </c>
      <c r="Z606" s="77">
        <v>43489</v>
      </c>
      <c r="AA606" s="787">
        <v>1.0248435422178558E-2</v>
      </c>
      <c r="AB606" s="77">
        <v>0</v>
      </c>
      <c r="AC606" s="787">
        <v>0</v>
      </c>
      <c r="AD606" s="77">
        <v>0</v>
      </c>
      <c r="AE606" s="787">
        <v>0</v>
      </c>
      <c r="AF606" t="s">
        <v>185</v>
      </c>
      <c r="AG606" s="442"/>
      <c r="AH606" s="442"/>
      <c r="AI606" s="52"/>
      <c r="AJ606" s="64"/>
      <c r="AL606" s="52"/>
      <c r="AM606" s="52"/>
      <c r="AO606" s="1">
        <v>1</v>
      </c>
      <c r="AP606" s="1">
        <f>VLOOKUP(A606,'CH1 graphs'!$G$1:$H$49,2,FALSE)</f>
        <v>1</v>
      </c>
      <c r="AQ606" s="1">
        <f>VLOOKUP(A606,'CH1 graphs'!$K$2:$L$23,2,FALSE)</f>
        <v>1</v>
      </c>
    </row>
    <row r="607" spans="1:48">
      <c r="A607" s="52" t="s">
        <v>49</v>
      </c>
      <c r="B607" s="52" t="s">
        <v>116</v>
      </c>
      <c r="C607" s="52">
        <v>2020</v>
      </c>
      <c r="D607" s="52">
        <v>2019</v>
      </c>
      <c r="E607" s="442" t="s">
        <v>142</v>
      </c>
      <c r="F607" s="52" t="s">
        <v>142</v>
      </c>
      <c r="G607" s="442" t="s">
        <v>168</v>
      </c>
      <c r="H607" s="52" t="s">
        <v>143</v>
      </c>
      <c r="I607" s="442" t="s">
        <v>144</v>
      </c>
      <c r="J607" s="940" t="s">
        <v>226</v>
      </c>
      <c r="K607" s="940"/>
      <c r="L607" s="52"/>
      <c r="M607" s="52"/>
      <c r="N607" s="52"/>
      <c r="O607" s="442" t="s">
        <v>150</v>
      </c>
      <c r="P607" s="73">
        <v>4999498.8505747123</v>
      </c>
      <c r="Q607" s="60">
        <v>4349564</v>
      </c>
      <c r="R607" s="61">
        <f>Q607/P607</f>
        <v>0.87000000000000011</v>
      </c>
      <c r="S607" s="442" t="s">
        <v>286</v>
      </c>
      <c r="T607" s="73">
        <v>41411</v>
      </c>
      <c r="U607" s="939">
        <v>0.01</v>
      </c>
      <c r="V607" s="73">
        <v>3501852</v>
      </c>
      <c r="W607" s="64">
        <v>0.80510414377165163</v>
      </c>
      <c r="X607" s="73">
        <v>806301</v>
      </c>
      <c r="Y607" s="64">
        <v>0.18537513185229601</v>
      </c>
      <c r="Z607" s="77">
        <v>41411</v>
      </c>
      <c r="AA607" s="787">
        <v>0.01</v>
      </c>
      <c r="AB607" s="77">
        <v>0</v>
      </c>
      <c r="AC607" s="787">
        <v>0</v>
      </c>
      <c r="AD607" s="77">
        <v>0</v>
      </c>
      <c r="AE607" s="787">
        <v>0</v>
      </c>
      <c r="AF607" t="s">
        <v>161</v>
      </c>
      <c r="AG607" s="52"/>
      <c r="AH607" s="52"/>
      <c r="AI607" s="52"/>
      <c r="AJ607" s="64"/>
      <c r="AL607" s="52"/>
      <c r="AM607" s="52"/>
      <c r="AO607" s="1">
        <v>1</v>
      </c>
      <c r="AP607" s="1">
        <f>VLOOKUP(A607,'CH1 graphs'!$G$1:$H$49,2,FALSE)</f>
        <v>1</v>
      </c>
      <c r="AQ607" s="1">
        <f>VLOOKUP(A607,'CH1 graphs'!$K$2:$L$23,2,FALSE)</f>
        <v>1</v>
      </c>
    </row>
    <row r="608" spans="1:48">
      <c r="A608" s="52" t="s">
        <v>49</v>
      </c>
      <c r="B608" s="52" t="s">
        <v>116</v>
      </c>
      <c r="C608" s="52">
        <v>2021</v>
      </c>
      <c r="D608" s="52">
        <v>2020</v>
      </c>
      <c r="E608" s="442" t="s">
        <v>142</v>
      </c>
      <c r="F608" s="52" t="s">
        <v>142</v>
      </c>
      <c r="G608" s="442" t="s">
        <v>168</v>
      </c>
      <c r="H608" s="52" t="s">
        <v>143</v>
      </c>
      <c r="I608" s="442" t="s">
        <v>144</v>
      </c>
      <c r="J608" s="940" t="s">
        <v>226</v>
      </c>
      <c r="K608" s="940"/>
      <c r="L608" s="52"/>
      <c r="M608" s="52"/>
      <c r="N608" s="158">
        <v>44136</v>
      </c>
      <c r="O608" s="442" t="s">
        <v>150</v>
      </c>
      <c r="P608" s="73">
        <v>5170000</v>
      </c>
      <c r="Q608" s="59">
        <v>4568298</v>
      </c>
      <c r="R608" s="61">
        <v>0.88</v>
      </c>
      <c r="S608" s="442" t="s">
        <v>268</v>
      </c>
      <c r="T608" s="73">
        <v>450735</v>
      </c>
      <c r="U608" s="939">
        <v>9.8666067756525519E-2</v>
      </c>
      <c r="V608" s="73">
        <v>3003824</v>
      </c>
      <c r="W608" s="64">
        <v>0.65753678941259963</v>
      </c>
      <c r="X608" s="73">
        <v>1113739</v>
      </c>
      <c r="Y608" s="64">
        <v>0.24379736173078026</v>
      </c>
      <c r="Z608" s="77">
        <v>405076</v>
      </c>
      <c r="AA608" s="787">
        <v>8.8671098076351415E-2</v>
      </c>
      <c r="AB608" s="77">
        <v>45659</v>
      </c>
      <c r="AC608" s="787">
        <v>9.9947507802687127E-3</v>
      </c>
      <c r="AD608" s="77">
        <v>0</v>
      </c>
      <c r="AE608" s="787">
        <v>0</v>
      </c>
      <c r="AF608" t="s">
        <v>161</v>
      </c>
      <c r="AG608" s="52"/>
      <c r="AH608" s="52"/>
      <c r="AI608" s="52" t="s">
        <v>149</v>
      </c>
      <c r="AJ608" s="52"/>
      <c r="AL608" s="52"/>
      <c r="AM608" s="52"/>
      <c r="AO608" s="1">
        <v>1</v>
      </c>
      <c r="AP608" s="1">
        <f>VLOOKUP(A608,'CH1 graphs'!$G$1:$H$49,2,FALSE)</f>
        <v>1</v>
      </c>
      <c r="AQ608" s="1">
        <f>VLOOKUP(A608,'CH1 graphs'!$K$2:$L$23,2,FALSE)</f>
        <v>1</v>
      </c>
    </row>
    <row r="609" spans="1:48">
      <c r="A609" s="52" t="s">
        <v>49</v>
      </c>
      <c r="B609" s="52" t="s">
        <v>116</v>
      </c>
      <c r="C609" s="52">
        <v>2022</v>
      </c>
      <c r="D609" s="52">
        <v>2021</v>
      </c>
      <c r="E609" s="442" t="s">
        <v>142</v>
      </c>
      <c r="F609" s="52" t="s">
        <v>142</v>
      </c>
      <c r="G609" s="442" t="s">
        <v>168</v>
      </c>
      <c r="H609" s="52" t="s">
        <v>143</v>
      </c>
      <c r="I609" s="442" t="s">
        <v>157</v>
      </c>
      <c r="J609" s="940" t="s">
        <v>226</v>
      </c>
      <c r="K609" s="940"/>
      <c r="L609" s="52"/>
      <c r="M609" s="52"/>
      <c r="N609" s="52"/>
      <c r="O609" s="442" t="s">
        <v>150</v>
      </c>
      <c r="P609" s="73">
        <v>5170000</v>
      </c>
      <c r="Q609" s="60">
        <v>4714178</v>
      </c>
      <c r="R609" s="61">
        <v>0.91183326885880078</v>
      </c>
      <c r="S609" s="442" t="s">
        <v>287</v>
      </c>
      <c r="T609" s="73">
        <v>939381</v>
      </c>
      <c r="U609" s="939">
        <v>0.19926718931699228</v>
      </c>
      <c r="V609" s="73">
        <v>2264675</v>
      </c>
      <c r="W609" s="64">
        <v>0.48039658239464017</v>
      </c>
      <c r="X609" s="73">
        <v>1510122</v>
      </c>
      <c r="Y609" s="64">
        <v>0.32033622828836755</v>
      </c>
      <c r="Z609" s="77">
        <v>776050</v>
      </c>
      <c r="AA609" s="787">
        <v>0.16462042799402143</v>
      </c>
      <c r="AB609" s="77">
        <v>163331</v>
      </c>
      <c r="AC609" s="787">
        <v>3.4646761322970836E-2</v>
      </c>
      <c r="AD609" s="77">
        <v>0</v>
      </c>
      <c r="AE609" s="787">
        <v>0</v>
      </c>
      <c r="AF609" t="s">
        <v>161</v>
      </c>
      <c r="AG609" s="52"/>
      <c r="AH609" s="52"/>
      <c r="AI609" s="52"/>
      <c r="AJ609" s="52"/>
      <c r="AL609" s="52"/>
      <c r="AM609" s="52"/>
      <c r="AO609" s="1">
        <v>1</v>
      </c>
      <c r="AP609" s="1">
        <f>VLOOKUP(A609,'CH1 graphs'!$G$1:$H$49,2,FALSE)</f>
        <v>1</v>
      </c>
      <c r="AQ609" s="1">
        <f>VLOOKUP(A609,'CH1 graphs'!$K$2:$L$23,2,FALSE)</f>
        <v>1</v>
      </c>
      <c r="AT609" s="42"/>
    </row>
    <row r="610" spans="1:48" s="961" customFormat="1">
      <c r="A610" s="955" t="s">
        <v>49</v>
      </c>
      <c r="B610" s="955" t="s">
        <v>116</v>
      </c>
      <c r="C610" s="955">
        <v>2023</v>
      </c>
      <c r="D610" s="955">
        <v>2022</v>
      </c>
      <c r="E610" s="964" t="s">
        <v>142</v>
      </c>
      <c r="F610" s="955" t="s">
        <v>142</v>
      </c>
      <c r="G610" s="964" t="s">
        <v>330</v>
      </c>
      <c r="H610" s="955" t="s">
        <v>143</v>
      </c>
      <c r="I610" s="964" t="s">
        <v>157</v>
      </c>
      <c r="J610" s="965" t="s">
        <v>226</v>
      </c>
      <c r="K610" s="965"/>
      <c r="L610" s="976"/>
      <c r="M610" s="1005"/>
      <c r="N610" s="955"/>
      <c r="O610" s="964" t="s">
        <v>150</v>
      </c>
      <c r="P610" s="976">
        <v>4799779</v>
      </c>
      <c r="Q610" s="975">
        <v>4799779</v>
      </c>
      <c r="R610" s="977">
        <v>1</v>
      </c>
      <c r="S610" s="964" t="s">
        <v>270</v>
      </c>
      <c r="T610" s="976">
        <v>373230.32999999996</v>
      </c>
      <c r="U610" s="978">
        <v>7.7759898945347267E-2</v>
      </c>
      <c r="V610" s="976">
        <v>3406982.2300000004</v>
      </c>
      <c r="W610" s="980">
        <v>0.70982064590890548</v>
      </c>
      <c r="X610" s="976">
        <v>1019566.4400000001</v>
      </c>
      <c r="Y610" s="980">
        <v>0.21241945514574734</v>
      </c>
      <c r="Z610" s="1026">
        <v>365747.56999999995</v>
      </c>
      <c r="AA610" s="1027">
        <v>7.6200918833971301E-2</v>
      </c>
      <c r="AB610" s="1026">
        <v>7482.76</v>
      </c>
      <c r="AC610" s="1027">
        <v>1.5589801113759614E-3</v>
      </c>
      <c r="AD610" s="1026">
        <v>0</v>
      </c>
      <c r="AE610" s="1027">
        <v>0</v>
      </c>
      <c r="AF610" s="961" t="s">
        <v>161</v>
      </c>
      <c r="AG610" s="955"/>
      <c r="AH610" s="955"/>
      <c r="AI610" s="955" t="s">
        <v>149</v>
      </c>
      <c r="AL610" s="955"/>
      <c r="AM610" s="955"/>
      <c r="AN610" s="961" t="s">
        <v>727</v>
      </c>
      <c r="AO610" s="963">
        <v>1</v>
      </c>
      <c r="AP610" s="963">
        <f>VLOOKUP(A610,'CH1 graphs'!$G$1:$H$49,2,FALSE)</f>
        <v>1</v>
      </c>
      <c r="AQ610" s="963">
        <f>VLOOKUP(A610,'CH1 graphs'!$K$2:$L$23,2,FALSE)</f>
        <v>1</v>
      </c>
      <c r="AR610" s="963"/>
      <c r="AS610" s="972">
        <f>T610-T609</f>
        <v>-566150.67000000004</v>
      </c>
      <c r="AT610" s="973">
        <f>(T610-T609)/T609</f>
        <v>-0.60268482117479494</v>
      </c>
      <c r="AU610" s="961">
        <f>AB610-AB609</f>
        <v>-155848.24</v>
      </c>
      <c r="AV610" s="963">
        <f>AU610/AB609</f>
        <v>-0.95418652919531499</v>
      </c>
    </row>
    <row r="611" spans="1:48" s="958" customFormat="1">
      <c r="A611" s="955" t="s">
        <v>49</v>
      </c>
      <c r="B611" s="955" t="s">
        <v>116</v>
      </c>
      <c r="C611" s="955">
        <v>2023</v>
      </c>
      <c r="D611" s="955">
        <v>2023</v>
      </c>
      <c r="E611" s="964" t="s">
        <v>142</v>
      </c>
      <c r="F611" s="974" t="s">
        <v>142</v>
      </c>
      <c r="G611" s="964" t="s">
        <v>330</v>
      </c>
      <c r="H611" s="955" t="s">
        <v>143</v>
      </c>
      <c r="I611" s="964" t="s">
        <v>157</v>
      </c>
      <c r="J611" s="965" t="s">
        <v>226</v>
      </c>
      <c r="K611" s="965"/>
      <c r="L611" s="976"/>
      <c r="M611" s="955"/>
      <c r="N611" s="955"/>
      <c r="O611" s="964" t="s">
        <v>165</v>
      </c>
      <c r="P611" s="976">
        <v>4799779</v>
      </c>
      <c r="Q611" s="976">
        <v>4799779</v>
      </c>
      <c r="R611" s="977">
        <v>1</v>
      </c>
      <c r="S611" s="964" t="s">
        <v>271</v>
      </c>
      <c r="T611" s="976">
        <v>531267.53</v>
      </c>
      <c r="U611" s="978">
        <v>0.11068583157682886</v>
      </c>
      <c r="V611" s="976">
        <v>2883503.44</v>
      </c>
      <c r="W611" s="980">
        <v>0.60075754321188535</v>
      </c>
      <c r="X611" s="976">
        <v>1385008.0300000003</v>
      </c>
      <c r="Y611" s="980">
        <v>0.28855662521128583</v>
      </c>
      <c r="Z611" s="1026">
        <v>509913.38</v>
      </c>
      <c r="AA611" s="1027">
        <v>0.10623684548809435</v>
      </c>
      <c r="AB611" s="1026">
        <v>21354.15</v>
      </c>
      <c r="AC611" s="1027">
        <v>4.4489860887345026E-3</v>
      </c>
      <c r="AD611" s="1026">
        <v>0</v>
      </c>
      <c r="AE611" s="1027">
        <v>0</v>
      </c>
      <c r="AF611" s="961" t="s">
        <v>161</v>
      </c>
      <c r="AG611" s="955"/>
      <c r="AH611" s="955"/>
      <c r="AI611" s="955" t="s">
        <v>149</v>
      </c>
      <c r="AJ611" s="961"/>
      <c r="AL611" s="955"/>
      <c r="AM611" s="955"/>
      <c r="AO611" s="963">
        <v>1</v>
      </c>
      <c r="AP611" s="963">
        <f>VLOOKUP(A611,'CH1 graphs'!$G$1:$H$49,2,FALSE)</f>
        <v>1</v>
      </c>
      <c r="AQ611" s="963">
        <f>VLOOKUP(A611,'CH1 graphs'!$K$2:$L$23,2,FALSE)</f>
        <v>1</v>
      </c>
      <c r="AR611" s="981"/>
      <c r="AT611" s="981"/>
      <c r="AV611" s="981"/>
    </row>
    <row r="612" spans="1:48" s="1037" customFormat="1">
      <c r="A612" s="959" t="s">
        <v>49</v>
      </c>
      <c r="B612" s="959" t="s">
        <v>116</v>
      </c>
      <c r="C612" s="959" t="s">
        <v>702</v>
      </c>
      <c r="D612" s="959">
        <v>2023</v>
      </c>
      <c r="E612" s="1036" t="s">
        <v>142</v>
      </c>
      <c r="F612" s="959" t="s">
        <v>142</v>
      </c>
      <c r="G612" s="1112" t="s">
        <v>330</v>
      </c>
      <c r="H612" s="1112" t="s">
        <v>143</v>
      </c>
      <c r="I612" s="1112" t="s">
        <v>157</v>
      </c>
      <c r="J612" s="1038" t="s">
        <v>226</v>
      </c>
      <c r="K612" s="1038" t="s">
        <v>728</v>
      </c>
      <c r="L612" s="959" t="s">
        <v>729</v>
      </c>
      <c r="M612" s="1039" t="s">
        <v>732</v>
      </c>
      <c r="N612" s="1049">
        <v>44866</v>
      </c>
      <c r="O612" s="1036" t="s">
        <v>150</v>
      </c>
      <c r="P612" s="1050">
        <v>4799779</v>
      </c>
      <c r="Q612" s="1050">
        <v>4799779</v>
      </c>
      <c r="R612" s="1051">
        <v>1</v>
      </c>
      <c r="S612" s="1037" t="s">
        <v>271</v>
      </c>
      <c r="T612" s="1050">
        <v>531267.53</v>
      </c>
      <c r="U612" s="1043">
        <v>0.11068583157682886</v>
      </c>
      <c r="V612" s="1050">
        <v>2883503.44</v>
      </c>
      <c r="W612" s="1042">
        <v>0.60075754321188535</v>
      </c>
      <c r="X612" s="1050">
        <v>1385008.0300000003</v>
      </c>
      <c r="Y612" s="1042">
        <v>0.28855662521128583</v>
      </c>
      <c r="Z612" s="1050">
        <v>509913.38</v>
      </c>
      <c r="AA612" s="1042">
        <v>0.10623684548809435</v>
      </c>
      <c r="AB612" s="1050">
        <v>21354.15</v>
      </c>
      <c r="AC612" s="1042">
        <v>4.4489860887345026E-3</v>
      </c>
      <c r="AD612" s="1050">
        <v>0</v>
      </c>
      <c r="AE612" s="1042">
        <v>0</v>
      </c>
      <c r="AF612" s="959" t="s">
        <v>161</v>
      </c>
      <c r="AG612" s="959"/>
      <c r="AH612" s="959"/>
      <c r="AI612" s="959"/>
      <c r="AL612" s="959"/>
      <c r="AM612" s="959"/>
      <c r="AO612" s="1045"/>
      <c r="AP612" s="1045"/>
      <c r="AQ612" s="1045"/>
      <c r="AR612" s="1045"/>
      <c r="AT612" s="1045"/>
      <c r="AV612" s="1045"/>
    </row>
    <row r="613" spans="1:48">
      <c r="A613" s="52" t="s">
        <v>53</v>
      </c>
      <c r="B613" s="52" t="s">
        <v>167</v>
      </c>
      <c r="C613" s="902">
        <v>2017</v>
      </c>
      <c r="D613" s="52">
        <v>2016</v>
      </c>
      <c r="E613" s="442" t="s">
        <v>142</v>
      </c>
      <c r="F613" s="52" t="s">
        <v>142</v>
      </c>
      <c r="G613" s="442" t="s">
        <v>168</v>
      </c>
      <c r="H613" s="52" t="s">
        <v>143</v>
      </c>
      <c r="I613" s="442" t="s">
        <v>144</v>
      </c>
      <c r="J613" s="940" t="s">
        <v>209</v>
      </c>
      <c r="K613" s="940"/>
      <c r="L613" s="52"/>
      <c r="M613" s="52"/>
      <c r="N613" s="52"/>
      <c r="O613" s="442" t="s">
        <v>150</v>
      </c>
      <c r="P613" s="73">
        <v>6400000</v>
      </c>
      <c r="Q613" s="60">
        <v>6400000</v>
      </c>
      <c r="R613" s="61">
        <v>1</v>
      </c>
      <c r="S613" s="913">
        <v>42675</v>
      </c>
      <c r="T613" s="60">
        <v>363500</v>
      </c>
      <c r="U613" s="939">
        <v>5.6796874999999997E-2</v>
      </c>
      <c r="V613" s="789">
        <v>5036500</v>
      </c>
      <c r="W613" s="908">
        <v>0.78695312500000003</v>
      </c>
      <c r="X613" s="60">
        <v>1000000</v>
      </c>
      <c r="Y613" s="64">
        <v>0.15625</v>
      </c>
      <c r="Z613" s="77" t="s">
        <v>61</v>
      </c>
      <c r="AA613" s="787" t="s">
        <v>61</v>
      </c>
      <c r="AB613" s="77" t="s">
        <v>61</v>
      </c>
      <c r="AC613" s="787" t="s">
        <v>61</v>
      </c>
      <c r="AD613" s="77" t="s">
        <v>61</v>
      </c>
      <c r="AE613" s="787" t="s">
        <v>61</v>
      </c>
      <c r="AF613" t="s">
        <v>148</v>
      </c>
      <c r="AH613"/>
      <c r="AI613" s="52" t="s">
        <v>61</v>
      </c>
      <c r="AJ613" s="64"/>
      <c r="AL613" s="52"/>
      <c r="AM613" s="52"/>
      <c r="AO613" s="1">
        <v>1</v>
      </c>
      <c r="AP613" s="1">
        <f>VLOOKUP(A613,'CH1 graphs'!$G$1:$H$49,2,FALSE)</f>
        <v>1</v>
      </c>
    </row>
    <row r="614" spans="1:48">
      <c r="A614" s="52" t="s">
        <v>53</v>
      </c>
      <c r="B614" s="52" t="s">
        <v>167</v>
      </c>
      <c r="C614" s="52">
        <v>2018</v>
      </c>
      <c r="D614" s="52">
        <v>2017</v>
      </c>
      <c r="E614" s="442" t="s">
        <v>142</v>
      </c>
      <c r="F614" s="52" t="s">
        <v>142</v>
      </c>
      <c r="G614" s="442" t="s">
        <v>168</v>
      </c>
      <c r="H614" s="52" t="s">
        <v>143</v>
      </c>
      <c r="I614" s="442" t="s">
        <v>144</v>
      </c>
      <c r="J614" s="940" t="s">
        <v>209</v>
      </c>
      <c r="K614" s="940"/>
      <c r="L614" s="52"/>
      <c r="M614" s="484" t="s">
        <v>479</v>
      </c>
      <c r="N614" s="158">
        <v>43101</v>
      </c>
      <c r="O614" s="442" t="s">
        <v>150</v>
      </c>
      <c r="P614" s="73">
        <v>6500000</v>
      </c>
      <c r="Q614" s="60">
        <v>6500000</v>
      </c>
      <c r="R614" s="61">
        <v>1</v>
      </c>
      <c r="S614" s="913">
        <v>43101</v>
      </c>
      <c r="T614" s="60">
        <v>630000</v>
      </c>
      <c r="U614" s="939">
        <v>9.6923076923076917E-2</v>
      </c>
      <c r="V614" s="716" t="s">
        <v>178</v>
      </c>
      <c r="W614" s="716" t="s">
        <v>203</v>
      </c>
      <c r="X614" s="719">
        <v>5870000</v>
      </c>
      <c r="Y614" s="718">
        <v>0.90307692307692311</v>
      </c>
      <c r="Z614" s="77" t="s">
        <v>61</v>
      </c>
      <c r="AA614" s="787" t="s">
        <v>61</v>
      </c>
      <c r="AB614" s="77" t="s">
        <v>61</v>
      </c>
      <c r="AC614" s="787" t="s">
        <v>61</v>
      </c>
      <c r="AD614" s="77" t="s">
        <v>61</v>
      </c>
      <c r="AE614" s="787" t="s">
        <v>61</v>
      </c>
      <c r="AF614" t="s">
        <v>148</v>
      </c>
      <c r="AH614"/>
      <c r="AI614" s="52" t="s">
        <v>61</v>
      </c>
      <c r="AJ614" s="64"/>
      <c r="AL614" s="52"/>
      <c r="AM614" s="52"/>
      <c r="AO614" s="1">
        <v>1</v>
      </c>
      <c r="AP614" s="1">
        <f>VLOOKUP(A614,'CH1 graphs'!$G$1:$H$49,2,FALSE)</f>
        <v>1</v>
      </c>
    </row>
    <row r="615" spans="1:48">
      <c r="A615" s="52" t="s">
        <v>53</v>
      </c>
      <c r="B615" s="52" t="s">
        <v>167</v>
      </c>
      <c r="C615" s="52">
        <v>2019</v>
      </c>
      <c r="D615" s="52">
        <v>2018</v>
      </c>
      <c r="E615" s="442" t="s">
        <v>142</v>
      </c>
      <c r="F615" s="52" t="s">
        <v>142</v>
      </c>
      <c r="G615" s="442" t="s">
        <v>168</v>
      </c>
      <c r="H615" s="52" t="s">
        <v>143</v>
      </c>
      <c r="I615" s="442" t="s">
        <v>144</v>
      </c>
      <c r="J615" s="940" t="s">
        <v>209</v>
      </c>
      <c r="K615" s="940"/>
      <c r="L615" s="52"/>
      <c r="M615" s="52"/>
      <c r="N615" s="52"/>
      <c r="O615" s="442" t="s">
        <v>150</v>
      </c>
      <c r="P615" s="60">
        <v>6600000</v>
      </c>
      <c r="Q615" s="60">
        <v>6600000</v>
      </c>
      <c r="R615" s="61">
        <v>1</v>
      </c>
      <c r="S615" s="913">
        <v>43374</v>
      </c>
      <c r="T615" s="60">
        <v>298000</v>
      </c>
      <c r="U615" s="939">
        <v>4.5151515151515151E-2</v>
      </c>
      <c r="V615" s="716" t="s">
        <v>178</v>
      </c>
      <c r="W615" s="716" t="s">
        <v>203</v>
      </c>
      <c r="X615" s="719">
        <v>6302000</v>
      </c>
      <c r="Y615" s="718">
        <v>0.95484848484848484</v>
      </c>
      <c r="Z615" s="77" t="s">
        <v>61</v>
      </c>
      <c r="AA615" s="787" t="s">
        <v>61</v>
      </c>
      <c r="AB615" s="77" t="s">
        <v>61</v>
      </c>
      <c r="AC615" s="787" t="s">
        <v>61</v>
      </c>
      <c r="AD615" s="77" t="s">
        <v>61</v>
      </c>
      <c r="AE615" s="787" t="s">
        <v>61</v>
      </c>
      <c r="AF615" t="s">
        <v>148</v>
      </c>
      <c r="AH615"/>
      <c r="AI615" s="52" t="s">
        <v>61</v>
      </c>
      <c r="AJ615" s="64"/>
      <c r="AL615" s="52"/>
      <c r="AM615" s="52"/>
      <c r="AO615" s="1">
        <v>1</v>
      </c>
      <c r="AP615" s="1">
        <f>VLOOKUP(A615,'CH1 graphs'!$G$1:$H$49,2,FALSE)</f>
        <v>1</v>
      </c>
    </row>
    <row r="616" spans="1:48">
      <c r="A616" s="52" t="s">
        <v>53</v>
      </c>
      <c r="B616" s="52" t="s">
        <v>167</v>
      </c>
      <c r="C616" s="52">
        <v>2020</v>
      </c>
      <c r="D616" s="52">
        <v>2019</v>
      </c>
      <c r="E616" s="442" t="s">
        <v>142</v>
      </c>
      <c r="F616" s="52" t="s">
        <v>142</v>
      </c>
      <c r="G616" s="442" t="s">
        <v>168</v>
      </c>
      <c r="H616" s="52" t="s">
        <v>143</v>
      </c>
      <c r="I616" s="442" t="s">
        <v>144</v>
      </c>
      <c r="J616" s="940" t="s">
        <v>209</v>
      </c>
      <c r="K616" s="940"/>
      <c r="L616" s="52"/>
      <c r="M616" s="52"/>
      <c r="N616" s="52"/>
      <c r="O616" s="442" t="s">
        <v>150</v>
      </c>
      <c r="P616" s="73">
        <v>6700000</v>
      </c>
      <c r="Q616" s="60">
        <v>6700000</v>
      </c>
      <c r="R616" s="61">
        <f>Q616/P616</f>
        <v>1</v>
      </c>
      <c r="S616" s="913">
        <v>43831</v>
      </c>
      <c r="T616" s="60">
        <v>336000</v>
      </c>
      <c r="U616" s="939">
        <v>0.05</v>
      </c>
      <c r="V616" s="716" t="s">
        <v>178</v>
      </c>
      <c r="W616" s="716" t="s">
        <v>203</v>
      </c>
      <c r="X616" s="719">
        <v>6364000</v>
      </c>
      <c r="Y616" s="718">
        <v>0.94985074626865673</v>
      </c>
      <c r="Z616" s="77" t="s">
        <v>61</v>
      </c>
      <c r="AA616" s="787" t="s">
        <v>61</v>
      </c>
      <c r="AB616" s="77" t="s">
        <v>61</v>
      </c>
      <c r="AC616" s="787" t="s">
        <v>61</v>
      </c>
      <c r="AD616" s="77" t="s">
        <v>61</v>
      </c>
      <c r="AE616" s="787" t="s">
        <v>61</v>
      </c>
      <c r="AF616" t="s">
        <v>148</v>
      </c>
      <c r="AH616"/>
      <c r="AI616" s="52" t="s">
        <v>61</v>
      </c>
      <c r="AJ616" s="64"/>
      <c r="AL616" s="52"/>
      <c r="AM616" s="52"/>
      <c r="AO616" s="1">
        <v>1</v>
      </c>
      <c r="AP616" s="1">
        <f>VLOOKUP(A616,'CH1 graphs'!$G$1:$H$49,2,FALSE)</f>
        <v>1</v>
      </c>
    </row>
    <row r="617" spans="1:48">
      <c r="A617" s="52" t="s">
        <v>53</v>
      </c>
      <c r="B617" s="52" t="s">
        <v>167</v>
      </c>
      <c r="C617" s="52">
        <v>2021</v>
      </c>
      <c r="D617" s="52">
        <v>2020</v>
      </c>
      <c r="E617" s="442" t="s">
        <v>142</v>
      </c>
      <c r="F617" s="52" t="s">
        <v>142</v>
      </c>
      <c r="G617" s="442" t="s">
        <v>168</v>
      </c>
      <c r="H617" s="52" t="s">
        <v>143</v>
      </c>
      <c r="I617" s="442" t="s">
        <v>144</v>
      </c>
      <c r="J617" s="940" t="s">
        <v>410</v>
      </c>
      <c r="K617" s="940"/>
      <c r="L617" s="52"/>
      <c r="M617" s="52"/>
      <c r="N617" s="52"/>
      <c r="O617" s="442" t="s">
        <v>150</v>
      </c>
      <c r="P617" s="73">
        <v>7400000</v>
      </c>
      <c r="Q617" s="60">
        <v>7400000</v>
      </c>
      <c r="R617" s="61">
        <v>1</v>
      </c>
      <c r="S617" s="442" t="s">
        <v>425</v>
      </c>
      <c r="T617" s="59">
        <v>698755</v>
      </c>
      <c r="U617" s="939">
        <v>9.4426351351351356E-2</v>
      </c>
      <c r="V617" s="716" t="s">
        <v>178</v>
      </c>
      <c r="W617" s="716" t="s">
        <v>203</v>
      </c>
      <c r="X617" s="719">
        <v>6701245</v>
      </c>
      <c r="Y617" s="718">
        <v>0.90557364864864864</v>
      </c>
      <c r="Z617" s="77" t="s">
        <v>61</v>
      </c>
      <c r="AA617" s="787" t="s">
        <v>61</v>
      </c>
      <c r="AB617" s="77" t="s">
        <v>61</v>
      </c>
      <c r="AC617" s="787" t="s">
        <v>61</v>
      </c>
      <c r="AD617" s="77" t="s">
        <v>61</v>
      </c>
      <c r="AE617" s="787" t="s">
        <v>61</v>
      </c>
      <c r="AF617" t="s">
        <v>148</v>
      </c>
      <c r="AH617"/>
      <c r="AI617" s="52" t="s">
        <v>61</v>
      </c>
      <c r="AJ617" s="52"/>
      <c r="AL617"/>
      <c r="AM617" s="52"/>
      <c r="AO617" s="1">
        <v>1</v>
      </c>
      <c r="AP617" s="1">
        <f>VLOOKUP(A617,'CH1 graphs'!$G$1:$H$49,2,FALSE)</f>
        <v>1</v>
      </c>
    </row>
    <row r="618" spans="1:48">
      <c r="A618" s="52" t="s">
        <v>53</v>
      </c>
      <c r="B618" s="52" t="s">
        <v>167</v>
      </c>
      <c r="C618" s="52">
        <v>2022</v>
      </c>
      <c r="D618" s="52">
        <v>2021</v>
      </c>
      <c r="E618" s="442" t="s">
        <v>142</v>
      </c>
      <c r="F618" s="52" t="s">
        <v>142</v>
      </c>
      <c r="G618" s="442" t="s">
        <v>168</v>
      </c>
      <c r="H618" s="52" t="s">
        <v>143</v>
      </c>
      <c r="I618" s="442" t="s">
        <v>157</v>
      </c>
      <c r="J618" s="940" t="s">
        <v>410</v>
      </c>
      <c r="K618" s="940"/>
      <c r="L618" s="52"/>
      <c r="M618" s="85"/>
      <c r="N618" s="52"/>
      <c r="O618" s="442" t="s">
        <v>150</v>
      </c>
      <c r="P618" s="73">
        <v>8200000</v>
      </c>
      <c r="Q618" s="60">
        <v>8200000</v>
      </c>
      <c r="R618" s="61">
        <v>1</v>
      </c>
      <c r="S618" s="442" t="s">
        <v>287</v>
      </c>
      <c r="T618" s="60">
        <v>511000</v>
      </c>
      <c r="U618" s="939">
        <v>6.2317073170731707E-2</v>
      </c>
      <c r="V618" s="716" t="s">
        <v>178</v>
      </c>
      <c r="W618" s="716" t="s">
        <v>203</v>
      </c>
      <c r="X618" s="719">
        <v>7689000</v>
      </c>
      <c r="Y618" s="718">
        <v>0.93768292682926824</v>
      </c>
      <c r="Z618" s="77" t="s">
        <v>61</v>
      </c>
      <c r="AA618" s="787" t="s">
        <v>61</v>
      </c>
      <c r="AB618" s="77" t="s">
        <v>61</v>
      </c>
      <c r="AC618" s="787" t="s">
        <v>61</v>
      </c>
      <c r="AD618" s="77" t="s">
        <v>61</v>
      </c>
      <c r="AE618" s="787" t="s">
        <v>61</v>
      </c>
      <c r="AF618" t="s">
        <v>148</v>
      </c>
      <c r="AH618"/>
      <c r="AI618" s="52" t="s">
        <v>61</v>
      </c>
      <c r="AJ618" s="52"/>
      <c r="AL618" s="52"/>
      <c r="AM618" s="52"/>
      <c r="AO618" s="1">
        <v>1</v>
      </c>
      <c r="AP618" s="1">
        <f>VLOOKUP(A618,'CH1 graphs'!$G$1:$H$49,2,FALSE)</f>
        <v>1</v>
      </c>
      <c r="AT618" s="42"/>
    </row>
    <row r="619" spans="1:48" s="961" customFormat="1">
      <c r="A619" s="955" t="s">
        <v>53</v>
      </c>
      <c r="B619" s="955" t="s">
        <v>167</v>
      </c>
      <c r="C619" s="955">
        <v>2023</v>
      </c>
      <c r="D619" s="955">
        <v>2022</v>
      </c>
      <c r="E619" s="964" t="s">
        <v>142</v>
      </c>
      <c r="F619" s="955" t="s">
        <v>142</v>
      </c>
      <c r="G619" s="964" t="s">
        <v>168</v>
      </c>
      <c r="H619" s="955" t="s">
        <v>143</v>
      </c>
      <c r="I619" s="964" t="s">
        <v>157</v>
      </c>
      <c r="J619" s="965" t="s">
        <v>410</v>
      </c>
      <c r="K619" s="965"/>
      <c r="L619" s="976"/>
      <c r="M619" s="1046" t="s">
        <v>480</v>
      </c>
      <c r="N619" s="955"/>
      <c r="O619" s="964" t="s">
        <v>150</v>
      </c>
      <c r="P619" s="975">
        <v>8200000</v>
      </c>
      <c r="Q619" s="976">
        <f>134787+695516+679974+43000</f>
        <v>1553277</v>
      </c>
      <c r="R619" s="979">
        <f>Q619/P619</f>
        <v>0.18942402439024389</v>
      </c>
      <c r="S619" s="1151"/>
      <c r="T619" s="1023">
        <v>300000</v>
      </c>
      <c r="U619" s="978">
        <f>T619/Q619</f>
        <v>0.19314005164564982</v>
      </c>
      <c r="V619" s="1152"/>
      <c r="W619" s="1009" t="s">
        <v>257</v>
      </c>
      <c r="X619" s="1152" t="str">
        <f>Y525</f>
        <v>N/A</v>
      </c>
      <c r="Y619" s="1009"/>
      <c r="Z619" s="1010" t="s">
        <v>430</v>
      </c>
      <c r="AA619" s="1011"/>
      <c r="AB619" s="1010" t="s">
        <v>430</v>
      </c>
      <c r="AC619" s="1011"/>
      <c r="AD619" s="1010" t="s">
        <v>61</v>
      </c>
      <c r="AE619" s="1011" t="s">
        <v>61</v>
      </c>
      <c r="AF619" s="961" t="s">
        <v>148</v>
      </c>
      <c r="AI619" s="955" t="s">
        <v>61</v>
      </c>
      <c r="AL619" s="955" t="s">
        <v>481</v>
      </c>
      <c r="AM619" s="955"/>
      <c r="AO619" s="963">
        <v>1</v>
      </c>
      <c r="AP619" s="963">
        <f>VLOOKUP(A619,'CH1 graphs'!$G$1:$H$49,2,FALSE)</f>
        <v>1</v>
      </c>
      <c r="AQ619" s="963"/>
      <c r="AR619" s="963"/>
      <c r="AS619" s="972">
        <f>T619-T618</f>
        <v>-211000</v>
      </c>
      <c r="AT619" s="973">
        <f>(T619-T618)/T618</f>
        <v>-0.41291585127201563</v>
      </c>
      <c r="AV619" s="963"/>
    </row>
    <row r="620" spans="1:48" s="958" customFormat="1">
      <c r="A620" s="955" t="s">
        <v>53</v>
      </c>
      <c r="B620" s="955" t="s">
        <v>167</v>
      </c>
      <c r="C620" s="955">
        <v>2023</v>
      </c>
      <c r="D620" s="955">
        <v>2023</v>
      </c>
      <c r="E620" s="964" t="s">
        <v>142</v>
      </c>
      <c r="F620" s="1013" t="s">
        <v>168</v>
      </c>
      <c r="G620" s="964" t="s">
        <v>61</v>
      </c>
      <c r="H620" s="955" t="s">
        <v>143</v>
      </c>
      <c r="I620" s="964" t="s">
        <v>157</v>
      </c>
      <c r="J620" s="965" t="s">
        <v>61</v>
      </c>
      <c r="K620" s="965"/>
      <c r="L620" s="1016" t="s">
        <v>348</v>
      </c>
      <c r="M620" s="1095" t="s">
        <v>61</v>
      </c>
      <c r="N620" s="1095" t="s">
        <v>61</v>
      </c>
      <c r="O620" s="964" t="s">
        <v>165</v>
      </c>
      <c r="P620" s="1013" t="s">
        <v>61</v>
      </c>
      <c r="Q620" s="1013" t="s">
        <v>61</v>
      </c>
      <c r="R620" s="1013" t="s">
        <v>61</v>
      </c>
      <c r="S620" s="1014" t="s">
        <v>61</v>
      </c>
      <c r="T620" s="1013" t="s">
        <v>61</v>
      </c>
      <c r="U620" s="1015" t="s">
        <v>61</v>
      </c>
      <c r="V620" s="1016" t="s">
        <v>61</v>
      </c>
      <c r="W620" s="1016" t="s">
        <v>61</v>
      </c>
      <c r="X620" s="1016" t="s">
        <v>61</v>
      </c>
      <c r="Y620" s="1013" t="s">
        <v>61</v>
      </c>
      <c r="Z620" s="1100" t="s">
        <v>61</v>
      </c>
      <c r="AA620" s="1101" t="s">
        <v>61</v>
      </c>
      <c r="AB620" s="1100" t="s">
        <v>61</v>
      </c>
      <c r="AC620" s="1101" t="s">
        <v>61</v>
      </c>
      <c r="AD620" s="1100" t="s">
        <v>61</v>
      </c>
      <c r="AE620" s="1101" t="s">
        <v>61</v>
      </c>
      <c r="AF620" s="961" t="s">
        <v>61</v>
      </c>
      <c r="AG620" s="1123"/>
      <c r="AH620" s="1123"/>
      <c r="AI620" s="955" t="s">
        <v>61</v>
      </c>
      <c r="AJ620" s="1013" t="s">
        <v>61</v>
      </c>
      <c r="AL620" s="955"/>
      <c r="AM620" s="955"/>
      <c r="AO620" s="963">
        <v>1</v>
      </c>
      <c r="AP620" s="963">
        <f>VLOOKUP(A620,'CH1 graphs'!$G$1:$H$49,2,FALSE)</f>
        <v>1</v>
      </c>
      <c r="AQ620" s="963"/>
      <c r="AR620" s="981"/>
      <c r="AT620" s="981"/>
      <c r="AV620" s="981"/>
    </row>
    <row r="621" spans="1:48" s="958" customFormat="1">
      <c r="A621" s="957" t="s">
        <v>53</v>
      </c>
      <c r="B621" s="957" t="s">
        <v>167</v>
      </c>
      <c r="C621" s="957" t="s">
        <v>702</v>
      </c>
      <c r="D621" s="957">
        <v>2023</v>
      </c>
      <c r="E621" s="991" t="s">
        <v>142</v>
      </c>
      <c r="F621" s="957" t="s">
        <v>168</v>
      </c>
      <c r="G621" s="957" t="s">
        <v>61</v>
      </c>
      <c r="H621" s="957" t="s">
        <v>143</v>
      </c>
      <c r="I621" s="991" t="s">
        <v>157</v>
      </c>
      <c r="J621" s="998" t="s">
        <v>61</v>
      </c>
      <c r="K621" s="992" t="s">
        <v>707</v>
      </c>
      <c r="L621" s="957" t="s">
        <v>708</v>
      </c>
      <c r="M621" s="957" t="s">
        <v>61</v>
      </c>
      <c r="N621" s="957" t="s">
        <v>61</v>
      </c>
      <c r="O621" s="991" t="s">
        <v>150</v>
      </c>
      <c r="P621" s="957" t="s">
        <v>61</v>
      </c>
      <c r="Q621" s="957" t="s">
        <v>61</v>
      </c>
      <c r="R621" s="957" t="s">
        <v>61</v>
      </c>
      <c r="S621" s="957" t="s">
        <v>61</v>
      </c>
      <c r="T621" s="957" t="s">
        <v>61</v>
      </c>
      <c r="U621" s="1001" t="s">
        <v>61</v>
      </c>
      <c r="V621" s="957" t="s">
        <v>61</v>
      </c>
      <c r="W621" s="957" t="s">
        <v>61</v>
      </c>
      <c r="X621" s="957" t="s">
        <v>61</v>
      </c>
      <c r="Y621" s="957" t="s">
        <v>61</v>
      </c>
      <c r="Z621" s="957" t="s">
        <v>61</v>
      </c>
      <c r="AA621" s="957" t="s">
        <v>61</v>
      </c>
      <c r="AB621" s="957" t="s">
        <v>61</v>
      </c>
      <c r="AC621" s="957" t="s">
        <v>61</v>
      </c>
      <c r="AD621" s="957" t="s">
        <v>61</v>
      </c>
      <c r="AE621" s="957" t="s">
        <v>61</v>
      </c>
      <c r="AF621" s="957" t="s">
        <v>61</v>
      </c>
      <c r="AG621" s="1135"/>
      <c r="AH621" s="1135"/>
      <c r="AI621" s="957"/>
      <c r="AJ621" s="1029"/>
      <c r="AL621" s="957"/>
      <c r="AM621" s="957"/>
      <c r="AO621" s="981">
        <v>1</v>
      </c>
      <c r="AP621" s="981"/>
      <c r="AQ621" s="981"/>
      <c r="AR621" s="981"/>
      <c r="AT621" s="981"/>
      <c r="AV621" s="981"/>
    </row>
    <row r="622" spans="1:48">
      <c r="A622" s="52" t="s">
        <v>28</v>
      </c>
      <c r="B622" s="52" t="s">
        <v>180</v>
      </c>
      <c r="C622" s="902">
        <v>2017</v>
      </c>
      <c r="D622" s="52">
        <v>2016</v>
      </c>
      <c r="E622" s="442" t="s">
        <v>142</v>
      </c>
      <c r="F622" s="52" t="s">
        <v>142</v>
      </c>
      <c r="G622" s="442" t="s">
        <v>142</v>
      </c>
      <c r="H622" s="52" t="s">
        <v>143</v>
      </c>
      <c r="I622" s="442" t="s">
        <v>144</v>
      </c>
      <c r="J622" s="940" t="s">
        <v>145</v>
      </c>
      <c r="K622" s="940"/>
      <c r="L622" s="52"/>
      <c r="M622" s="52"/>
      <c r="N622" s="158">
        <v>42614</v>
      </c>
      <c r="O622" s="442" t="s">
        <v>150</v>
      </c>
      <c r="P622" s="73">
        <v>23662120</v>
      </c>
      <c r="Q622" s="60">
        <v>1631545</v>
      </c>
      <c r="R622" s="61">
        <v>7.0000000000000007E-2</v>
      </c>
      <c r="S622" s="442" t="s">
        <v>482</v>
      </c>
      <c r="T622" s="485">
        <v>848659</v>
      </c>
      <c r="U622" s="939">
        <v>0.52015666132408234</v>
      </c>
      <c r="V622" s="485">
        <v>254388</v>
      </c>
      <c r="W622" s="64">
        <v>0.15591846991655148</v>
      </c>
      <c r="X622" s="485">
        <v>528498</v>
      </c>
      <c r="Y622" s="64">
        <v>0.3239248687593661</v>
      </c>
      <c r="Z622" s="77">
        <v>515316</v>
      </c>
      <c r="AA622" s="787">
        <v>0.31584541033192465</v>
      </c>
      <c r="AB622" s="77">
        <v>333343</v>
      </c>
      <c r="AC622" s="787">
        <v>0.20431125099215774</v>
      </c>
      <c r="AD622" s="77">
        <v>0</v>
      </c>
      <c r="AE622" s="787">
        <v>0</v>
      </c>
      <c r="AF622" t="s">
        <v>185</v>
      </c>
      <c r="AG622" s="442"/>
      <c r="AH622" s="442"/>
      <c r="AI622" s="52" t="s">
        <v>153</v>
      </c>
      <c r="AJ622" s="64"/>
      <c r="AL622" s="52"/>
      <c r="AM622" s="52" t="s">
        <v>483</v>
      </c>
      <c r="AO622" s="1">
        <v>1</v>
      </c>
      <c r="AP622" s="1">
        <f>VLOOKUP(A622,'CH1 graphs'!$G$1:$H$49,2,FALSE)</f>
        <v>1</v>
      </c>
      <c r="AQ622" s="1">
        <f>VLOOKUP(A622,'CH1 graphs'!$K$2:$L$23,2,FALSE)</f>
        <v>1</v>
      </c>
    </row>
    <row r="623" spans="1:48">
      <c r="A623" s="52" t="s">
        <v>28</v>
      </c>
      <c r="B623" s="52" t="s">
        <v>180</v>
      </c>
      <c r="C623" s="52">
        <v>2018</v>
      </c>
      <c r="D623" s="52">
        <v>2017</v>
      </c>
      <c r="E623" s="442" t="s">
        <v>142</v>
      </c>
      <c r="F623" s="52" t="s">
        <v>142</v>
      </c>
      <c r="G623" s="442" t="s">
        <v>142</v>
      </c>
      <c r="H623" s="52" t="s">
        <v>143</v>
      </c>
      <c r="I623" s="442" t="s">
        <v>144</v>
      </c>
      <c r="J623" s="940" t="s">
        <v>145</v>
      </c>
      <c r="K623" s="940"/>
      <c r="L623" s="52"/>
      <c r="M623" s="484" t="s">
        <v>484</v>
      </c>
      <c r="N623" s="158">
        <v>43009</v>
      </c>
      <c r="O623" s="442" t="s">
        <v>150</v>
      </c>
      <c r="P623" s="73">
        <v>24301024</v>
      </c>
      <c r="Q623" s="60">
        <v>2999494</v>
      </c>
      <c r="R623" s="61">
        <f>Q623/P623</f>
        <v>0.12343076571588095</v>
      </c>
      <c r="S623" s="442" t="s">
        <v>485</v>
      </c>
      <c r="T623" s="73">
        <v>1522468</v>
      </c>
      <c r="U623" s="939">
        <v>0.50757494430727312</v>
      </c>
      <c r="V623" s="73">
        <v>576680</v>
      </c>
      <c r="W623" s="64">
        <v>0.19</v>
      </c>
      <c r="X623" s="73">
        <v>667717</v>
      </c>
      <c r="Y623" s="64">
        <v>0.22260988019979369</v>
      </c>
      <c r="Z623" s="77">
        <v>1130323</v>
      </c>
      <c r="AA623" s="787">
        <v>0.3768378933246741</v>
      </c>
      <c r="AB623" s="77">
        <v>392145</v>
      </c>
      <c r="AC623" s="787">
        <v>0.13073705098259905</v>
      </c>
      <c r="AD623" s="77">
        <v>0</v>
      </c>
      <c r="AE623" s="787">
        <v>0</v>
      </c>
      <c r="AF623" t="s">
        <v>185</v>
      </c>
      <c r="AG623" s="442"/>
      <c r="AH623" s="442"/>
      <c r="AI623" s="52" t="s">
        <v>153</v>
      </c>
      <c r="AJ623" s="64"/>
      <c r="AL623" s="52"/>
      <c r="AM623" s="52" t="s">
        <v>486</v>
      </c>
      <c r="AO623" s="1">
        <v>1</v>
      </c>
      <c r="AP623" s="1">
        <f>VLOOKUP(A623,'CH1 graphs'!$G$1:$H$49,2,FALSE)</f>
        <v>1</v>
      </c>
      <c r="AQ623" s="1">
        <f>VLOOKUP(A623,'CH1 graphs'!$K$2:$L$23,2,FALSE)</f>
        <v>1</v>
      </c>
    </row>
    <row r="624" spans="1:48">
      <c r="A624" s="52" t="s">
        <v>28</v>
      </c>
      <c r="B624" s="52" t="s">
        <v>180</v>
      </c>
      <c r="C624" s="52">
        <v>2019</v>
      </c>
      <c r="D624" s="52">
        <v>2018</v>
      </c>
      <c r="E624" s="442" t="s">
        <v>142</v>
      </c>
      <c r="F624" s="52" t="s">
        <v>142</v>
      </c>
      <c r="G624" s="442" t="s">
        <v>142</v>
      </c>
      <c r="H624" s="52" t="s">
        <v>143</v>
      </c>
      <c r="I624" s="442" t="s">
        <v>144</v>
      </c>
      <c r="J624" s="940" t="s">
        <v>145</v>
      </c>
      <c r="K624" s="940"/>
      <c r="L624" s="52"/>
      <c r="M624" s="484" t="s">
        <v>484</v>
      </c>
      <c r="N624" s="158">
        <v>43009</v>
      </c>
      <c r="O624" s="442" t="s">
        <v>150</v>
      </c>
      <c r="P624" s="73">
        <v>24301024</v>
      </c>
      <c r="Q624" s="60">
        <v>2999494</v>
      </c>
      <c r="R624" s="61">
        <v>0.12</v>
      </c>
      <c r="S624" s="442" t="s">
        <v>485</v>
      </c>
      <c r="T624" s="73">
        <v>1522468</v>
      </c>
      <c r="U624" s="939">
        <v>0.50757494430727312</v>
      </c>
      <c r="V624" s="73">
        <v>576680</v>
      </c>
      <c r="W624" s="64">
        <v>0.19</v>
      </c>
      <c r="X624" s="73">
        <v>667717</v>
      </c>
      <c r="Y624" s="64">
        <v>0.22260988019979369</v>
      </c>
      <c r="Z624" s="77">
        <v>1130323</v>
      </c>
      <c r="AA624" s="787">
        <v>0.3768378933246741</v>
      </c>
      <c r="AB624" s="77">
        <v>392145</v>
      </c>
      <c r="AC624" s="787">
        <v>0.13073705098259905</v>
      </c>
      <c r="AD624" s="77">
        <v>0</v>
      </c>
      <c r="AE624" s="787">
        <v>0</v>
      </c>
      <c r="AF624" t="s">
        <v>185</v>
      </c>
      <c r="AG624" s="442"/>
      <c r="AH624" s="442"/>
      <c r="AI624" s="52" t="s">
        <v>153</v>
      </c>
      <c r="AJ624" s="64"/>
      <c r="AL624" s="52"/>
      <c r="AM624" s="52" t="s">
        <v>487</v>
      </c>
      <c r="AO624" s="1">
        <v>1</v>
      </c>
      <c r="AP624" s="1">
        <f>VLOOKUP(A624,'CH1 graphs'!$G$1:$H$49,2,FALSE)</f>
        <v>1</v>
      </c>
      <c r="AQ624" s="1">
        <f>VLOOKUP(A624,'CH1 graphs'!$K$2:$L$23,2,FALSE)</f>
        <v>1</v>
      </c>
    </row>
    <row r="625" spans="1:48">
      <c r="A625" s="52" t="s">
        <v>28</v>
      </c>
      <c r="B625" s="52" t="s">
        <v>180</v>
      </c>
      <c r="C625" s="52">
        <v>2020</v>
      </c>
      <c r="D625" s="52">
        <v>2019</v>
      </c>
      <c r="E625" s="442" t="s">
        <v>142</v>
      </c>
      <c r="F625" s="52" t="s">
        <v>142</v>
      </c>
      <c r="G625" s="442" t="s">
        <v>142</v>
      </c>
      <c r="H625" s="52" t="s">
        <v>143</v>
      </c>
      <c r="I625" s="442" t="s">
        <v>144</v>
      </c>
      <c r="J625" s="940" t="s">
        <v>145</v>
      </c>
      <c r="K625" s="940"/>
      <c r="L625" s="52"/>
      <c r="M625" s="52"/>
      <c r="N625" s="158">
        <v>43374</v>
      </c>
      <c r="O625" s="442" t="s">
        <v>150</v>
      </c>
      <c r="P625" s="73">
        <v>26262000</v>
      </c>
      <c r="Q625" s="60">
        <v>4601075</v>
      </c>
      <c r="R625" s="61">
        <v>0.18</v>
      </c>
      <c r="S625" s="442" t="s">
        <v>488</v>
      </c>
      <c r="T625" s="73">
        <v>1306975</v>
      </c>
      <c r="U625" s="939">
        <v>0.28000000000000003</v>
      </c>
      <c r="V625" s="73">
        <v>1957163</v>
      </c>
      <c r="W625" s="64">
        <v>0.42537081008242639</v>
      </c>
      <c r="X625" s="73">
        <v>1336937</v>
      </c>
      <c r="Y625" s="64">
        <v>0.28999999999999998</v>
      </c>
      <c r="Z625" s="77">
        <v>940615</v>
      </c>
      <c r="AA625" s="787">
        <v>0.2</v>
      </c>
      <c r="AB625" s="77">
        <v>366360</v>
      </c>
      <c r="AC625" s="787">
        <v>0.08</v>
      </c>
      <c r="AD625" s="77">
        <v>0</v>
      </c>
      <c r="AE625" s="787">
        <v>0</v>
      </c>
      <c r="AF625" t="s">
        <v>185</v>
      </c>
      <c r="AG625" s="442"/>
      <c r="AH625" s="442"/>
      <c r="AI625" s="52" t="s">
        <v>153</v>
      </c>
      <c r="AJ625" s="64"/>
      <c r="AL625" s="52"/>
      <c r="AM625" s="52" t="s">
        <v>489</v>
      </c>
      <c r="AO625" s="1">
        <v>1</v>
      </c>
      <c r="AP625" s="1">
        <f>VLOOKUP(A625,'CH1 graphs'!$G$1:$H$49,2,FALSE)</f>
        <v>1</v>
      </c>
      <c r="AQ625" s="1">
        <f>VLOOKUP(A625,'CH1 graphs'!$K$2:$L$23,2,FALSE)</f>
        <v>1</v>
      </c>
    </row>
    <row r="626" spans="1:48">
      <c r="A626" s="52" t="s">
        <v>28</v>
      </c>
      <c r="B626" s="52" t="s">
        <v>180</v>
      </c>
      <c r="C626" s="52">
        <v>2021</v>
      </c>
      <c r="D626" s="52">
        <v>2020</v>
      </c>
      <c r="E626" s="442" t="s">
        <v>142</v>
      </c>
      <c r="F626" s="52" t="s">
        <v>142</v>
      </c>
      <c r="G626" s="442" t="s">
        <v>142</v>
      </c>
      <c r="H626" s="52" t="s">
        <v>143</v>
      </c>
      <c r="I626" s="442" t="s">
        <v>144</v>
      </c>
      <c r="J626" s="940" t="s">
        <v>145</v>
      </c>
      <c r="K626" s="940"/>
      <c r="L626" s="52"/>
      <c r="M626" s="52"/>
      <c r="N626" s="158">
        <v>44136</v>
      </c>
      <c r="O626" s="442" t="s">
        <v>150</v>
      </c>
      <c r="P626" s="73">
        <v>25680342</v>
      </c>
      <c r="Q626" s="59">
        <v>3908628</v>
      </c>
      <c r="R626" s="793">
        <f>Q626/P626</f>
        <v>0.15220311318283844</v>
      </c>
      <c r="S626" s="442" t="s">
        <v>268</v>
      </c>
      <c r="T626" s="73">
        <v>1062712</v>
      </c>
      <c r="U626" s="939">
        <v>0.27</v>
      </c>
      <c r="V626" s="73">
        <v>1191738</v>
      </c>
      <c r="W626" s="64">
        <v>0.30489931505377332</v>
      </c>
      <c r="X626" s="73">
        <v>1654178</v>
      </c>
      <c r="Y626" s="64">
        <v>0.42321193011972486</v>
      </c>
      <c r="Z626" s="77">
        <v>858496</v>
      </c>
      <c r="AA626" s="787">
        <v>0.22</v>
      </c>
      <c r="AB626" s="77">
        <v>204216</v>
      </c>
      <c r="AC626" s="787">
        <v>0.05</v>
      </c>
      <c r="AD626" s="77">
        <v>0</v>
      </c>
      <c r="AE626" s="787">
        <v>0</v>
      </c>
      <c r="AF626" t="s">
        <v>185</v>
      </c>
      <c r="AG626" s="442"/>
      <c r="AH626" s="442"/>
      <c r="AI626" s="52" t="s">
        <v>153</v>
      </c>
      <c r="AJ626" s="52"/>
      <c r="AL626" s="52"/>
      <c r="AM626" s="52" t="s">
        <v>490</v>
      </c>
      <c r="AO626" s="1">
        <v>1</v>
      </c>
      <c r="AP626" s="1">
        <f>VLOOKUP(A626,'CH1 graphs'!$G$1:$H$49,2,FALSE)</f>
        <v>1</v>
      </c>
      <c r="AQ626" s="1">
        <f>VLOOKUP(A626,'CH1 graphs'!$K$2:$L$23,2,FALSE)</f>
        <v>1</v>
      </c>
    </row>
    <row r="627" spans="1:48">
      <c r="A627" s="52" t="s">
        <v>28</v>
      </c>
      <c r="B627" s="52" t="s">
        <v>180</v>
      </c>
      <c r="C627" s="52">
        <v>2022</v>
      </c>
      <c r="D627" s="52">
        <v>2021</v>
      </c>
      <c r="E627" s="442" t="s">
        <v>142</v>
      </c>
      <c r="F627" s="52" t="s">
        <v>142</v>
      </c>
      <c r="G627" s="442" t="s">
        <v>142</v>
      </c>
      <c r="H627" s="52" t="s">
        <v>143</v>
      </c>
      <c r="I627" s="442" t="s">
        <v>157</v>
      </c>
      <c r="J627" s="940" t="s">
        <v>145</v>
      </c>
      <c r="K627" s="940"/>
      <c r="L627" s="52"/>
      <c r="M627" s="52"/>
      <c r="N627" s="158">
        <v>44501</v>
      </c>
      <c r="O627" s="442" t="s">
        <v>150</v>
      </c>
      <c r="P627" s="73">
        <v>27891778</v>
      </c>
      <c r="Q627" s="60">
        <v>4414391</v>
      </c>
      <c r="R627" s="61">
        <f>Q627/P627</f>
        <v>0.1582685406430526</v>
      </c>
      <c r="S627" s="442" t="s">
        <v>491</v>
      </c>
      <c r="T627" s="73">
        <v>1642643</v>
      </c>
      <c r="U627" s="939">
        <v>0.37</v>
      </c>
      <c r="V627" s="73">
        <v>951648</v>
      </c>
      <c r="W627" s="64">
        <v>0.215578547527847</v>
      </c>
      <c r="X627" s="73">
        <v>1820100</v>
      </c>
      <c r="Y627" s="64">
        <v>0.41</v>
      </c>
      <c r="Z627" s="77">
        <v>1237868</v>
      </c>
      <c r="AA627" s="787">
        <v>0.28000000000000003</v>
      </c>
      <c r="AB627" s="77">
        <v>404775</v>
      </c>
      <c r="AC627" s="787">
        <v>0.09</v>
      </c>
      <c r="AD627" s="533">
        <v>13918</v>
      </c>
      <c r="AE627" s="787">
        <v>0</v>
      </c>
      <c r="AF627" t="s">
        <v>185</v>
      </c>
      <c r="AG627" s="442"/>
      <c r="AH627" s="442"/>
      <c r="AI627" s="52" t="s">
        <v>153</v>
      </c>
      <c r="AJ627" s="52"/>
      <c r="AL627" s="52"/>
      <c r="AM627" s="52" t="s">
        <v>492</v>
      </c>
      <c r="AO627" s="1">
        <v>1</v>
      </c>
      <c r="AP627" s="1">
        <f>VLOOKUP(A627,'CH1 graphs'!$G$1:$H$49,2,FALSE)</f>
        <v>1</v>
      </c>
      <c r="AQ627" s="1">
        <f>VLOOKUP(A627,'CH1 graphs'!$K$2:$L$23,2,FALSE)</f>
        <v>1</v>
      </c>
      <c r="AT627" s="42"/>
    </row>
    <row r="628" spans="1:48" s="961" customFormat="1">
      <c r="A628" s="955" t="s">
        <v>28</v>
      </c>
      <c r="B628" s="955" t="s">
        <v>180</v>
      </c>
      <c r="C628" s="955">
        <v>2023</v>
      </c>
      <c r="D628" s="955">
        <v>2022</v>
      </c>
      <c r="E628" s="964" t="s">
        <v>142</v>
      </c>
      <c r="F628" s="955" t="s">
        <v>142</v>
      </c>
      <c r="G628" s="964" t="s">
        <v>142</v>
      </c>
      <c r="H628" s="955" t="s">
        <v>143</v>
      </c>
      <c r="I628" s="964" t="s">
        <v>157</v>
      </c>
      <c r="J628" s="965" t="s">
        <v>145</v>
      </c>
      <c r="K628" s="965"/>
      <c r="L628" s="976"/>
      <c r="M628" s="1022" t="s">
        <v>493</v>
      </c>
      <c r="N628" s="967">
        <v>44866</v>
      </c>
      <c r="O628" s="964" t="s">
        <v>150</v>
      </c>
      <c r="P628" s="976">
        <v>29042000</v>
      </c>
      <c r="Q628" s="975">
        <v>6230078</v>
      </c>
      <c r="R628" s="977">
        <f>Q628/P628</f>
        <v>0.21451959231457887</v>
      </c>
      <c r="S628" s="964" t="s">
        <v>494</v>
      </c>
      <c r="T628" s="976">
        <v>2225075</v>
      </c>
      <c r="U628" s="978">
        <v>0.36</v>
      </c>
      <c r="V628" s="976">
        <v>1534551</v>
      </c>
      <c r="W628" s="980">
        <v>0.24</v>
      </c>
      <c r="X628" s="976">
        <v>2470452</v>
      </c>
      <c r="Y628" s="980">
        <v>0.4</v>
      </c>
      <c r="Z628" s="1026">
        <v>1972981</v>
      </c>
      <c r="AA628" s="1027">
        <v>0.32</v>
      </c>
      <c r="AB628" s="1026">
        <v>252094</v>
      </c>
      <c r="AC628" s="1027">
        <v>0.04</v>
      </c>
      <c r="AD628" s="1026">
        <v>0</v>
      </c>
      <c r="AE628" s="1027">
        <v>0</v>
      </c>
      <c r="AF628" s="961" t="s">
        <v>185</v>
      </c>
      <c r="AG628" s="964"/>
      <c r="AH628" s="964"/>
      <c r="AI628" s="955" t="s">
        <v>149</v>
      </c>
      <c r="AL628" s="955"/>
      <c r="AM628" s="955"/>
      <c r="AN628" s="961" t="s">
        <v>727</v>
      </c>
      <c r="AO628" s="963">
        <v>1</v>
      </c>
      <c r="AP628" s="963">
        <f>VLOOKUP(A628,'CH1 graphs'!$G$1:$H$49,2,FALSE)</f>
        <v>1</v>
      </c>
      <c r="AQ628" s="963">
        <f>VLOOKUP(A628,'CH1 graphs'!$K$2:$L$23,2,FALSE)</f>
        <v>1</v>
      </c>
      <c r="AR628" s="963"/>
      <c r="AS628" s="972">
        <f>T628-T627</f>
        <v>582432</v>
      </c>
      <c r="AT628" s="973">
        <f>(T628-T627)/T627</f>
        <v>0.3545700435213251</v>
      </c>
      <c r="AU628" s="961">
        <f>AB628-AB627</f>
        <v>-152681</v>
      </c>
      <c r="AV628" s="963">
        <f>AU628/AB627</f>
        <v>-0.37719967883392008</v>
      </c>
    </row>
    <row r="629" spans="1:48" s="958" customFormat="1">
      <c r="A629" s="955" t="s">
        <v>28</v>
      </c>
      <c r="B629" s="955" t="s">
        <v>180</v>
      </c>
      <c r="C629" s="955">
        <v>2023</v>
      </c>
      <c r="D629" s="955">
        <v>2023</v>
      </c>
      <c r="E629" s="964" t="s">
        <v>142</v>
      </c>
      <c r="F629" s="974" t="s">
        <v>142</v>
      </c>
      <c r="G629" s="964" t="s">
        <v>142</v>
      </c>
      <c r="H629" s="955" t="s">
        <v>143</v>
      </c>
      <c r="I629" s="964" t="s">
        <v>157</v>
      </c>
      <c r="J629" s="965" t="s">
        <v>145</v>
      </c>
      <c r="K629" s="965"/>
      <c r="L629" s="976"/>
      <c r="M629" s="966" t="s">
        <v>493</v>
      </c>
      <c r="N629" s="967">
        <v>44866</v>
      </c>
      <c r="O629" s="964" t="s">
        <v>165</v>
      </c>
      <c r="P629" s="976">
        <v>29042000</v>
      </c>
      <c r="Q629" s="976">
        <v>6230078</v>
      </c>
      <c r="R629" s="977">
        <v>0.21451959231457887</v>
      </c>
      <c r="S629" s="964" t="s">
        <v>494</v>
      </c>
      <c r="T629" s="976">
        <v>2225075</v>
      </c>
      <c r="U629" s="978">
        <v>0.36</v>
      </c>
      <c r="V629" s="976">
        <v>1534551</v>
      </c>
      <c r="W629" s="980">
        <v>0.24631328853346621</v>
      </c>
      <c r="X629" s="976">
        <v>2470452</v>
      </c>
      <c r="Y629" s="980">
        <v>0.4</v>
      </c>
      <c r="Z629" s="1026">
        <v>1972981</v>
      </c>
      <c r="AA629" s="1027">
        <v>0.32</v>
      </c>
      <c r="AB629" s="1026">
        <v>252094</v>
      </c>
      <c r="AC629" s="1027">
        <v>0.04</v>
      </c>
      <c r="AD629" s="1026">
        <v>0</v>
      </c>
      <c r="AE629" s="1027">
        <v>0</v>
      </c>
      <c r="AF629" s="961" t="s">
        <v>185</v>
      </c>
      <c r="AG629" s="964"/>
      <c r="AH629" s="964"/>
      <c r="AI629" s="955" t="s">
        <v>149</v>
      </c>
      <c r="AJ629" s="961"/>
      <c r="AL629" s="955"/>
      <c r="AM629" s="955"/>
      <c r="AO629" s="963">
        <v>1</v>
      </c>
      <c r="AP629" s="963">
        <f>VLOOKUP(A629,'CH1 graphs'!$G$1:$H$49,2,FALSE)</f>
        <v>1</v>
      </c>
      <c r="AQ629" s="963">
        <f>VLOOKUP(A629,'CH1 graphs'!$K$2:$L$23,2,FALSE)</f>
        <v>1</v>
      </c>
      <c r="AR629" s="981"/>
      <c r="AT629" s="981"/>
      <c r="AV629" s="981"/>
    </row>
    <row r="630" spans="1:48" s="1037" customFormat="1">
      <c r="A630" s="959" t="s">
        <v>28</v>
      </c>
      <c r="B630" s="959" t="s">
        <v>180</v>
      </c>
      <c r="C630" s="959" t="s">
        <v>702</v>
      </c>
      <c r="D630" s="959">
        <v>2023</v>
      </c>
      <c r="E630" s="1036" t="s">
        <v>142</v>
      </c>
      <c r="F630" s="959" t="s">
        <v>142</v>
      </c>
      <c r="G630" s="1112" t="s">
        <v>142</v>
      </c>
      <c r="H630" s="1112"/>
      <c r="I630" s="1112"/>
      <c r="J630" s="1113" t="s">
        <v>145</v>
      </c>
      <c r="K630" s="1113" t="s">
        <v>728</v>
      </c>
      <c r="L630" s="959" t="s">
        <v>729</v>
      </c>
      <c r="M630" s="1114" t="s">
        <v>493</v>
      </c>
      <c r="N630" s="1049">
        <v>44866</v>
      </c>
      <c r="O630" s="1036" t="s">
        <v>150</v>
      </c>
      <c r="P630" s="1115">
        <v>29042000</v>
      </c>
      <c r="Q630" s="1115">
        <v>6230078</v>
      </c>
      <c r="R630" s="1116">
        <v>0.21451959231457887</v>
      </c>
      <c r="S630" s="1036" t="s">
        <v>494</v>
      </c>
      <c r="T630" s="1115">
        <v>2225075</v>
      </c>
      <c r="U630" s="1117">
        <v>0.36</v>
      </c>
      <c r="V630" s="1115">
        <v>1534551</v>
      </c>
      <c r="W630" s="1118">
        <v>0.24631328853346621</v>
      </c>
      <c r="X630" s="1115">
        <v>2470452</v>
      </c>
      <c r="Y630" s="1118">
        <v>0.4</v>
      </c>
      <c r="Z630" s="1119">
        <v>1972981</v>
      </c>
      <c r="AA630" s="1120">
        <v>0.32</v>
      </c>
      <c r="AB630" s="1119">
        <v>252094</v>
      </c>
      <c r="AC630" s="1120">
        <v>0.04</v>
      </c>
      <c r="AD630" s="1119">
        <v>0</v>
      </c>
      <c r="AE630" s="1120">
        <v>0</v>
      </c>
      <c r="AF630" s="1036" t="s">
        <v>185</v>
      </c>
      <c r="AG630" s="1036"/>
      <c r="AH630" s="1036"/>
      <c r="AI630" s="959"/>
      <c r="AL630" s="959"/>
      <c r="AM630" s="959"/>
      <c r="AO630" s="1045"/>
      <c r="AP630" s="1045"/>
      <c r="AQ630" s="1045"/>
      <c r="AR630" s="1045"/>
      <c r="AT630" s="1045"/>
      <c r="AV630" s="1045"/>
    </row>
    <row r="631" spans="1:48">
      <c r="A631" s="52" t="s">
        <v>20</v>
      </c>
      <c r="B631" s="52" t="s">
        <v>180</v>
      </c>
      <c r="C631" s="902">
        <v>2017</v>
      </c>
      <c r="D631" s="52">
        <v>2016</v>
      </c>
      <c r="E631" s="442" t="s">
        <v>142</v>
      </c>
      <c r="F631" s="52" t="s">
        <v>142</v>
      </c>
      <c r="G631" s="442" t="s">
        <v>142</v>
      </c>
      <c r="H631" s="52" t="s">
        <v>143</v>
      </c>
      <c r="I631" s="442" t="s">
        <v>144</v>
      </c>
      <c r="J631" s="940" t="s">
        <v>183</v>
      </c>
      <c r="K631" s="940"/>
      <c r="L631" s="52"/>
      <c r="M631" s="484" t="s">
        <v>495</v>
      </c>
      <c r="N631" s="52"/>
      <c r="O631" s="442" t="s">
        <v>150</v>
      </c>
      <c r="P631" s="73">
        <v>16800000</v>
      </c>
      <c r="Q631" s="60">
        <v>14500000</v>
      </c>
      <c r="R631" s="61">
        <v>0.86309523809523814</v>
      </c>
      <c r="S631" s="926"/>
      <c r="T631" s="73">
        <v>6700000</v>
      </c>
      <c r="U631" s="939">
        <v>0.46206896551724136</v>
      </c>
      <c r="V631" s="716" t="s">
        <v>178</v>
      </c>
      <c r="W631" s="716" t="s">
        <v>203</v>
      </c>
      <c r="X631" s="719">
        <v>7800000</v>
      </c>
      <c r="Y631" s="718">
        <v>0.53793103448275859</v>
      </c>
      <c r="Z631" s="77" t="s">
        <v>61</v>
      </c>
      <c r="AA631" s="787" t="s">
        <v>61</v>
      </c>
      <c r="AB631" s="77" t="s">
        <v>61</v>
      </c>
      <c r="AC631" s="787" t="s">
        <v>61</v>
      </c>
      <c r="AD631" s="77" t="s">
        <v>61</v>
      </c>
      <c r="AE631" s="787" t="s">
        <v>61</v>
      </c>
      <c r="AF631" t="s">
        <v>185</v>
      </c>
      <c r="AG631" s="442"/>
      <c r="AH631" s="442"/>
      <c r="AI631" s="52" t="s">
        <v>61</v>
      </c>
      <c r="AJ631" s="64"/>
      <c r="AL631" s="52"/>
      <c r="AM631" s="52"/>
      <c r="AO631" s="1">
        <v>1</v>
      </c>
      <c r="AP631" s="1">
        <f>VLOOKUP(A631,'CH1 graphs'!$G$1:$H$49,2,FALSE)</f>
        <v>1</v>
      </c>
    </row>
    <row r="632" spans="1:48">
      <c r="A632" s="52" t="s">
        <v>20</v>
      </c>
      <c r="B632" s="52" t="s">
        <v>180</v>
      </c>
      <c r="C632" s="902">
        <v>2018</v>
      </c>
      <c r="D632" s="52">
        <v>2017</v>
      </c>
      <c r="E632" s="442" t="s">
        <v>142</v>
      </c>
      <c r="F632" s="52" t="s">
        <v>142</v>
      </c>
      <c r="G632" s="442" t="s">
        <v>142</v>
      </c>
      <c r="H632" s="52" t="s">
        <v>143</v>
      </c>
      <c r="I632" s="442" t="s">
        <v>144</v>
      </c>
      <c r="J632" s="940" t="s">
        <v>249</v>
      </c>
      <c r="K632" s="940"/>
      <c r="L632" s="52"/>
      <c r="M632" s="52"/>
      <c r="N632" s="52" t="s">
        <v>61</v>
      </c>
      <c r="O632" s="442" t="s">
        <v>150</v>
      </c>
      <c r="P632" s="73">
        <v>18771580</v>
      </c>
      <c r="Q632" s="60">
        <v>18771580</v>
      </c>
      <c r="R632" s="61">
        <v>1</v>
      </c>
      <c r="S632" s="442" t="s">
        <v>496</v>
      </c>
      <c r="T632" s="73">
        <v>5100000</v>
      </c>
      <c r="U632" s="939">
        <v>0.2716873060232543</v>
      </c>
      <c r="V632" s="789">
        <v>11471580</v>
      </c>
      <c r="W632" s="927">
        <v>0.61111424824122418</v>
      </c>
      <c r="X632" s="77">
        <v>2200000</v>
      </c>
      <c r="Y632" s="909">
        <v>0.11719844573552146</v>
      </c>
      <c r="Z632" s="77" t="s">
        <v>61</v>
      </c>
      <c r="AA632" s="787" t="s">
        <v>61</v>
      </c>
      <c r="AB632" s="77" t="s">
        <v>61</v>
      </c>
      <c r="AC632" s="787" t="s">
        <v>61</v>
      </c>
      <c r="AD632" s="77" t="s">
        <v>61</v>
      </c>
      <c r="AE632" s="787" t="s">
        <v>61</v>
      </c>
      <c r="AF632" t="s">
        <v>185</v>
      </c>
      <c r="AG632" s="442"/>
      <c r="AH632" s="442"/>
      <c r="AI632" s="52" t="s">
        <v>61</v>
      </c>
      <c r="AJ632" s="64"/>
      <c r="AL632" s="52"/>
      <c r="AM632" s="52"/>
      <c r="AO632" s="1">
        <v>1</v>
      </c>
      <c r="AP632" s="1">
        <f>VLOOKUP(A632,'CH1 graphs'!$G$1:$H$49,2,FALSE)</f>
        <v>1</v>
      </c>
    </row>
    <row r="633" spans="1:48">
      <c r="A633" s="52" t="s">
        <v>20</v>
      </c>
      <c r="B633" s="52" t="s">
        <v>180</v>
      </c>
      <c r="C633" s="52">
        <v>2019</v>
      </c>
      <c r="D633" s="52">
        <v>2018</v>
      </c>
      <c r="E633" s="442" t="s">
        <v>142</v>
      </c>
      <c r="F633" s="52" t="s">
        <v>142</v>
      </c>
      <c r="G633" s="442" t="s">
        <v>142</v>
      </c>
      <c r="H633" s="52" t="s">
        <v>143</v>
      </c>
      <c r="I633" s="442" t="s">
        <v>144</v>
      </c>
      <c r="J633" s="940" t="s">
        <v>145</v>
      </c>
      <c r="K633" s="940"/>
      <c r="L633" s="52"/>
      <c r="M633" s="52"/>
      <c r="N633" s="158">
        <v>43313</v>
      </c>
      <c r="O633" s="442" t="s">
        <v>150</v>
      </c>
      <c r="P633" s="437">
        <v>18771580</v>
      </c>
      <c r="Q633" s="60">
        <v>15329133</v>
      </c>
      <c r="R633" s="61">
        <v>0.82</v>
      </c>
      <c r="S633" s="442" t="s">
        <v>497</v>
      </c>
      <c r="T633" s="73">
        <v>3306405</v>
      </c>
      <c r="U633" s="939">
        <v>0.2156941948380251</v>
      </c>
      <c r="V633" s="73">
        <v>6914281</v>
      </c>
      <c r="W633" s="64">
        <v>0.45617035223061864</v>
      </c>
      <c r="X633" s="73">
        <v>5030032</v>
      </c>
      <c r="Y633" s="64">
        <v>0.32813545293135626</v>
      </c>
      <c r="Z633" s="77">
        <v>2857245</v>
      </c>
      <c r="AA633" s="787">
        <v>0.186393124777507</v>
      </c>
      <c r="AB633" s="77">
        <v>449160</v>
      </c>
      <c r="AC633" s="787">
        <v>2.9301070060518099E-2</v>
      </c>
      <c r="AD633" s="77">
        <v>0</v>
      </c>
      <c r="AE633" s="787">
        <v>0</v>
      </c>
      <c r="AF633" t="s">
        <v>185</v>
      </c>
      <c r="AG633" s="442"/>
      <c r="AH633" s="442"/>
      <c r="AI633" s="52" t="s">
        <v>149</v>
      </c>
      <c r="AJ633" s="64"/>
      <c r="AL633" s="52"/>
      <c r="AM633" s="52"/>
      <c r="AO633" s="1">
        <v>1</v>
      </c>
      <c r="AP633" s="1">
        <f>VLOOKUP(A633,'CH1 graphs'!$G$1:$H$49,2,FALSE)</f>
        <v>1</v>
      </c>
    </row>
    <row r="634" spans="1:48">
      <c r="A634" s="52" t="s">
        <v>20</v>
      </c>
      <c r="B634" s="52" t="s">
        <v>180</v>
      </c>
      <c r="C634" s="52">
        <v>2020</v>
      </c>
      <c r="D634" s="52">
        <v>2019</v>
      </c>
      <c r="E634" s="442" t="s">
        <v>142</v>
      </c>
      <c r="F634" s="52" t="s">
        <v>142</v>
      </c>
      <c r="G634" s="442" t="s">
        <v>142</v>
      </c>
      <c r="H634" s="52" t="s">
        <v>143</v>
      </c>
      <c r="I634" s="442" t="s">
        <v>144</v>
      </c>
      <c r="J634" s="940" t="s">
        <v>145</v>
      </c>
      <c r="K634" s="940"/>
      <c r="L634" s="52"/>
      <c r="M634" s="52"/>
      <c r="N634" s="158">
        <v>43313</v>
      </c>
      <c r="O634" s="442" t="s">
        <v>150</v>
      </c>
      <c r="P634" s="437">
        <v>18771580</v>
      </c>
      <c r="Q634" s="60">
        <v>15329133</v>
      </c>
      <c r="R634" s="67">
        <v>0.82</v>
      </c>
      <c r="S634" s="442" t="s">
        <v>497</v>
      </c>
      <c r="T634" s="73">
        <v>3306391</v>
      </c>
      <c r="U634" s="939">
        <v>0.22</v>
      </c>
      <c r="V634" s="73">
        <v>6914281</v>
      </c>
      <c r="W634" s="64">
        <v>0.45617178740637193</v>
      </c>
      <c r="X634" s="73">
        <v>5030024</v>
      </c>
      <c r="Y634" s="64">
        <v>0.33</v>
      </c>
      <c r="Z634" s="77">
        <v>2857238</v>
      </c>
      <c r="AA634" s="787">
        <v>0.19</v>
      </c>
      <c r="AB634" s="77">
        <v>449153</v>
      </c>
      <c r="AC634" s="787">
        <v>0.03</v>
      </c>
      <c r="AD634" s="77">
        <v>0</v>
      </c>
      <c r="AE634" s="787">
        <v>0</v>
      </c>
      <c r="AF634" t="s">
        <v>185</v>
      </c>
      <c r="AG634" s="442"/>
      <c r="AH634" s="442"/>
      <c r="AI634" s="52" t="s">
        <v>149</v>
      </c>
      <c r="AJ634" s="64"/>
      <c r="AL634" s="52"/>
      <c r="AM634" s="52"/>
      <c r="AO634" s="1">
        <v>1</v>
      </c>
      <c r="AP634" s="1">
        <f>VLOOKUP(A634,'CH1 graphs'!$G$1:$H$49,2,FALSE)</f>
        <v>1</v>
      </c>
    </row>
    <row r="635" spans="1:48">
      <c r="A635" s="52" t="s">
        <v>20</v>
      </c>
      <c r="B635" s="52" t="s">
        <v>180</v>
      </c>
      <c r="C635" s="52">
        <v>2021</v>
      </c>
      <c r="D635" s="52">
        <v>2020</v>
      </c>
      <c r="E635" s="442" t="s">
        <v>142</v>
      </c>
      <c r="F635" s="52" t="s">
        <v>142</v>
      </c>
      <c r="G635" s="442" t="s">
        <v>142</v>
      </c>
      <c r="H635" s="52" t="s">
        <v>143</v>
      </c>
      <c r="I635" s="442" t="s">
        <v>144</v>
      </c>
      <c r="J635" s="940" t="s">
        <v>145</v>
      </c>
      <c r="K635" s="940"/>
      <c r="L635" s="52"/>
      <c r="M635" s="52"/>
      <c r="N635" s="158">
        <v>44166</v>
      </c>
      <c r="O635" s="442" t="s">
        <v>150</v>
      </c>
      <c r="P635" s="73">
        <v>19718415</v>
      </c>
      <c r="Q635" s="60">
        <v>17677952</v>
      </c>
      <c r="R635" s="793">
        <f>Q635/P635</f>
        <v>0.89651992819909709</v>
      </c>
      <c r="S635" s="442" t="s">
        <v>215</v>
      </c>
      <c r="T635" s="73">
        <v>2549703</v>
      </c>
      <c r="U635" s="939">
        <v>0.14000000000000001</v>
      </c>
      <c r="V635" s="73">
        <v>8945219</v>
      </c>
      <c r="W635" s="64">
        <v>0.50600991562823572</v>
      </c>
      <c r="X635" s="73">
        <v>6183030</v>
      </c>
      <c r="Y635" s="64">
        <v>0.35</v>
      </c>
      <c r="Z635" s="77">
        <v>2549703</v>
      </c>
      <c r="AA635" s="787">
        <v>0.14000000000000001</v>
      </c>
      <c r="AB635" s="77">
        <v>0</v>
      </c>
      <c r="AC635" s="787">
        <v>0</v>
      </c>
      <c r="AD635" s="77">
        <v>0</v>
      </c>
      <c r="AE635" s="787">
        <v>0</v>
      </c>
      <c r="AF635" t="s">
        <v>161</v>
      </c>
      <c r="AG635" s="52"/>
      <c r="AH635" s="52"/>
      <c r="AI635" s="52" t="s">
        <v>149</v>
      </c>
      <c r="AJ635" s="52"/>
      <c r="AL635" s="52"/>
      <c r="AM635" s="52"/>
      <c r="AO635" s="1">
        <v>1</v>
      </c>
      <c r="AP635" s="1">
        <f>VLOOKUP(A635,'CH1 graphs'!$G$1:$H$49,2,FALSE)</f>
        <v>1</v>
      </c>
    </row>
    <row r="636" spans="1:48">
      <c r="A636" s="52" t="s">
        <v>20</v>
      </c>
      <c r="B636" s="52" t="s">
        <v>180</v>
      </c>
      <c r="C636" s="52">
        <v>2022</v>
      </c>
      <c r="D636" s="52">
        <v>2021</v>
      </c>
      <c r="E636" s="442" t="s">
        <v>142</v>
      </c>
      <c r="F636" s="52" t="s">
        <v>142</v>
      </c>
      <c r="G636" s="442" t="s">
        <v>142</v>
      </c>
      <c r="H636" s="52" t="s">
        <v>143</v>
      </c>
      <c r="I636" s="442" t="s">
        <v>157</v>
      </c>
      <c r="J636" s="940" t="s">
        <v>145</v>
      </c>
      <c r="K636" s="940"/>
      <c r="L636" s="52"/>
      <c r="M636" s="52"/>
      <c r="N636" s="158">
        <v>44166</v>
      </c>
      <c r="O636" s="442" t="s">
        <v>150</v>
      </c>
      <c r="P636" s="73">
        <v>19718415</v>
      </c>
      <c r="Q636" s="60">
        <v>17677952</v>
      </c>
      <c r="R636" s="61">
        <v>0.89651992819909709</v>
      </c>
      <c r="S636" s="442" t="s">
        <v>366</v>
      </c>
      <c r="T636" s="73">
        <v>2642540</v>
      </c>
      <c r="U636" s="939">
        <v>0.15</v>
      </c>
      <c r="V636" s="73">
        <v>8768783</v>
      </c>
      <c r="W636" s="64">
        <v>0.49602934774344903</v>
      </c>
      <c r="X636" s="73">
        <v>6266629</v>
      </c>
      <c r="Y636" s="64">
        <v>0.35</v>
      </c>
      <c r="Z636" s="77">
        <v>2509092</v>
      </c>
      <c r="AA636" s="787">
        <v>0.14000000000000001</v>
      </c>
      <c r="AB636" s="77">
        <v>133448</v>
      </c>
      <c r="AC636" s="787">
        <v>0.01</v>
      </c>
      <c r="AD636" s="77">
        <v>0</v>
      </c>
      <c r="AE636" s="787">
        <v>0</v>
      </c>
      <c r="AF636" t="s">
        <v>185</v>
      </c>
      <c r="AG636" s="52"/>
      <c r="AH636" s="52"/>
      <c r="AI636" s="52" t="s">
        <v>149</v>
      </c>
      <c r="AJ636" s="52"/>
      <c r="AL636" s="52"/>
      <c r="AM636" s="52"/>
      <c r="AO636" s="1">
        <v>1</v>
      </c>
      <c r="AP636" s="1">
        <f>VLOOKUP(A636,'CH1 graphs'!$G$1:$H$49,2,FALSE)</f>
        <v>1</v>
      </c>
      <c r="AT636" s="42"/>
    </row>
    <row r="637" spans="1:48" s="961" customFormat="1">
      <c r="A637" s="955" t="s">
        <v>20</v>
      </c>
      <c r="B637" s="955" t="s">
        <v>180</v>
      </c>
      <c r="C637" s="955">
        <v>2023</v>
      </c>
      <c r="D637" s="955">
        <v>2022</v>
      </c>
      <c r="E637" s="964" t="s">
        <v>142</v>
      </c>
      <c r="F637" s="955" t="s">
        <v>142</v>
      </c>
      <c r="G637" s="964" t="s">
        <v>142</v>
      </c>
      <c r="H637" s="955" t="s">
        <v>143</v>
      </c>
      <c r="I637" s="964" t="s">
        <v>157</v>
      </c>
      <c r="J637" s="965" t="s">
        <v>145</v>
      </c>
      <c r="K637" s="965"/>
      <c r="L637" s="976"/>
      <c r="M637" s="1022" t="s">
        <v>498</v>
      </c>
      <c r="N637" s="967">
        <v>44713</v>
      </c>
      <c r="O637" s="964" t="s">
        <v>150</v>
      </c>
      <c r="P637" s="976">
        <v>19348953</v>
      </c>
      <c r="Q637" s="975">
        <v>19317465</v>
      </c>
      <c r="R637" s="977">
        <v>0.99837262512343694</v>
      </c>
      <c r="S637" s="964" t="s">
        <v>499</v>
      </c>
      <c r="T637" s="976">
        <v>3822502</v>
      </c>
      <c r="U637" s="978">
        <v>0.2</v>
      </c>
      <c r="V637" s="976">
        <v>8815301</v>
      </c>
      <c r="W637" s="980">
        <v>0.45</v>
      </c>
      <c r="X637" s="976">
        <v>6679662</v>
      </c>
      <c r="Y637" s="980">
        <v>0.35</v>
      </c>
      <c r="Z637" s="1026">
        <v>3822502</v>
      </c>
      <c r="AA637" s="1027">
        <v>0.2</v>
      </c>
      <c r="AB637" s="1026">
        <v>0</v>
      </c>
      <c r="AC637" s="1027">
        <v>0</v>
      </c>
      <c r="AD637" s="1026">
        <v>0</v>
      </c>
      <c r="AE637" s="1027">
        <v>0</v>
      </c>
      <c r="AF637" s="961" t="s">
        <v>185</v>
      </c>
      <c r="AG637" s="964"/>
      <c r="AH637" s="964"/>
      <c r="AI637" s="955" t="s">
        <v>149</v>
      </c>
      <c r="AL637" s="955"/>
      <c r="AM637" s="955"/>
      <c r="AN637" s="961" t="s">
        <v>727</v>
      </c>
      <c r="AO637" s="963">
        <v>1</v>
      </c>
      <c r="AP637" s="963">
        <f>VLOOKUP(A637,'CH1 graphs'!$G$1:$H$49,2,FALSE)</f>
        <v>1</v>
      </c>
      <c r="AQ637" s="963"/>
      <c r="AR637" s="963"/>
      <c r="AS637" s="972">
        <f>T637-T636</f>
        <v>1179962</v>
      </c>
      <c r="AT637" s="973">
        <f>(T637-T636)/T636</f>
        <v>0.44652569119105101</v>
      </c>
      <c r="AU637" s="961">
        <f>AB637-AB636</f>
        <v>-133448</v>
      </c>
      <c r="AV637" s="963">
        <f>AU637/AB636</f>
        <v>-1</v>
      </c>
    </row>
    <row r="638" spans="1:48" s="958" customFormat="1">
      <c r="A638" s="955" t="s">
        <v>20</v>
      </c>
      <c r="B638" s="955" t="s">
        <v>180</v>
      </c>
      <c r="C638" s="955">
        <v>2023</v>
      </c>
      <c r="D638" s="955">
        <v>2023</v>
      </c>
      <c r="E638" s="964" t="s">
        <v>142</v>
      </c>
      <c r="F638" s="974" t="s">
        <v>142</v>
      </c>
      <c r="G638" s="964" t="s">
        <v>163</v>
      </c>
      <c r="H638" s="955" t="s">
        <v>143</v>
      </c>
      <c r="I638" s="964" t="s">
        <v>157</v>
      </c>
      <c r="J638" s="965" t="s">
        <v>145</v>
      </c>
      <c r="K638" s="965"/>
      <c r="L638" s="976"/>
      <c r="M638" s="966" t="s">
        <v>498</v>
      </c>
      <c r="N638" s="967">
        <v>44713</v>
      </c>
      <c r="O638" s="964" t="s">
        <v>165</v>
      </c>
      <c r="P638" s="976">
        <v>19348953</v>
      </c>
      <c r="Q638" s="976">
        <v>19317465</v>
      </c>
      <c r="R638" s="977">
        <v>0.99837262512343694</v>
      </c>
      <c r="S638" s="964" t="s">
        <v>499</v>
      </c>
      <c r="T638" s="976">
        <v>3822502</v>
      </c>
      <c r="U638" s="978">
        <v>0.2</v>
      </c>
      <c r="V638" s="976">
        <v>8815301</v>
      </c>
      <c r="W638" s="980">
        <v>0.45</v>
      </c>
      <c r="X638" s="976">
        <v>6679662</v>
      </c>
      <c r="Y638" s="980">
        <v>0.35</v>
      </c>
      <c r="Z638" s="1026">
        <v>3822502</v>
      </c>
      <c r="AA638" s="1027">
        <v>0.2</v>
      </c>
      <c r="AB638" s="1026">
        <v>0</v>
      </c>
      <c r="AC638" s="1027">
        <v>0</v>
      </c>
      <c r="AD638" s="1026">
        <v>0</v>
      </c>
      <c r="AE638" s="1027">
        <v>0</v>
      </c>
      <c r="AF638" s="961" t="s">
        <v>161</v>
      </c>
      <c r="AG638" s="955"/>
      <c r="AH638" s="955"/>
      <c r="AI638" s="955" t="s">
        <v>149</v>
      </c>
      <c r="AJ638" s="961"/>
      <c r="AL638" s="955"/>
      <c r="AM638" s="955"/>
      <c r="AO638" s="963">
        <v>1</v>
      </c>
      <c r="AP638" s="963">
        <f>VLOOKUP(A638,'CH1 graphs'!$G$1:$H$49,2,FALSE)</f>
        <v>1</v>
      </c>
      <c r="AQ638" s="963"/>
      <c r="AR638" s="981"/>
      <c r="AT638" s="981"/>
      <c r="AV638" s="981"/>
    </row>
    <row r="639" spans="1:48" s="1037" customFormat="1">
      <c r="A639" s="959" t="s">
        <v>20</v>
      </c>
      <c r="B639" s="959" t="s">
        <v>180</v>
      </c>
      <c r="C639" s="959" t="s">
        <v>702</v>
      </c>
      <c r="D639" s="959">
        <v>2023</v>
      </c>
      <c r="E639" s="1036" t="s">
        <v>142</v>
      </c>
      <c r="F639" s="959" t="s">
        <v>142</v>
      </c>
      <c r="G639" s="1112" t="s">
        <v>163</v>
      </c>
      <c r="H639" s="1112" t="s">
        <v>143</v>
      </c>
      <c r="I639" s="1112" t="s">
        <v>157</v>
      </c>
      <c r="J639" s="1113" t="s">
        <v>145</v>
      </c>
      <c r="K639" s="1113" t="s">
        <v>728</v>
      </c>
      <c r="L639" s="959" t="s">
        <v>729</v>
      </c>
      <c r="M639" s="1114" t="s">
        <v>498</v>
      </c>
      <c r="N639" s="1049">
        <v>44713</v>
      </c>
      <c r="O639" s="1036" t="s">
        <v>150</v>
      </c>
      <c r="P639" s="1115">
        <v>19348953</v>
      </c>
      <c r="Q639" s="1115">
        <v>19317465</v>
      </c>
      <c r="R639" s="1116">
        <v>0.99837262512343694</v>
      </c>
      <c r="S639" s="1036" t="s">
        <v>499</v>
      </c>
      <c r="T639" s="1115">
        <v>3822502</v>
      </c>
      <c r="U639" s="1117">
        <v>0.2</v>
      </c>
      <c r="V639" s="1115">
        <v>8815301</v>
      </c>
      <c r="W639" s="1118">
        <v>0.45</v>
      </c>
      <c r="X639" s="1115">
        <v>6679662</v>
      </c>
      <c r="Y639" s="1118">
        <v>0.35</v>
      </c>
      <c r="Z639" s="1119">
        <v>3822502</v>
      </c>
      <c r="AA639" s="1120">
        <v>0.2</v>
      </c>
      <c r="AB639" s="1119">
        <v>0</v>
      </c>
      <c r="AC639" s="1120">
        <v>0</v>
      </c>
      <c r="AD639" s="1119">
        <v>0</v>
      </c>
      <c r="AE639" s="1120">
        <v>0</v>
      </c>
      <c r="AF639" s="959" t="s">
        <v>161</v>
      </c>
      <c r="AG639" s="959"/>
      <c r="AH639" s="959"/>
      <c r="AI639" s="959"/>
      <c r="AL639" s="959"/>
      <c r="AM639" s="959"/>
      <c r="AO639" s="1045">
        <v>1</v>
      </c>
      <c r="AP639" s="1045"/>
      <c r="AQ639" s="1045"/>
      <c r="AR639" s="1045"/>
      <c r="AT639" s="1045"/>
      <c r="AV639" s="1045"/>
    </row>
    <row r="640" spans="1:48">
      <c r="A640" t="s">
        <v>500</v>
      </c>
      <c r="B640" t="s">
        <v>141</v>
      </c>
      <c r="C640">
        <v>2017</v>
      </c>
      <c r="D640">
        <v>2016</v>
      </c>
      <c r="E640" s="442" t="s">
        <v>168</v>
      </c>
      <c r="F640" s="52" t="s">
        <v>61</v>
      </c>
      <c r="G640" s="442" t="s">
        <v>61</v>
      </c>
      <c r="H640" s="52" t="s">
        <v>61</v>
      </c>
      <c r="I640" s="442" t="s">
        <v>169</v>
      </c>
      <c r="J640" s="940" t="s">
        <v>61</v>
      </c>
      <c r="K640" s="940"/>
      <c r="L640" s="52" t="s">
        <v>61</v>
      </c>
      <c r="M640" s="52" t="s">
        <v>61</v>
      </c>
      <c r="N640" s="52" t="s">
        <v>61</v>
      </c>
      <c r="O640" s="442" t="s">
        <v>150</v>
      </c>
      <c r="P640" s="451" t="s">
        <v>61</v>
      </c>
      <c r="Q640" s="52" t="s">
        <v>61</v>
      </c>
      <c r="R640" s="103" t="s">
        <v>61</v>
      </c>
      <c r="S640" s="442" t="s">
        <v>61</v>
      </c>
      <c r="T640" s="451" t="s">
        <v>61</v>
      </c>
      <c r="U640" s="941" t="s">
        <v>61</v>
      </c>
      <c r="V640" s="52" t="s">
        <v>61</v>
      </c>
      <c r="W640" s="52" t="s">
        <v>61</v>
      </c>
      <c r="X640" s="52" t="s">
        <v>61</v>
      </c>
      <c r="Y640" s="52" t="s">
        <v>61</v>
      </c>
      <c r="Z640" s="77" t="s">
        <v>61</v>
      </c>
      <c r="AA640" s="787" t="s">
        <v>61</v>
      </c>
      <c r="AB640" s="77" t="s">
        <v>61</v>
      </c>
      <c r="AC640" s="787" t="s">
        <v>61</v>
      </c>
      <c r="AD640" s="77" t="s">
        <v>61</v>
      </c>
      <c r="AE640" s="787" t="s">
        <v>61</v>
      </c>
      <c r="AF640" t="s">
        <v>61</v>
      </c>
      <c r="AG640" s="52"/>
      <c r="AH640" s="52"/>
      <c r="AI640" s="52" t="s">
        <v>61</v>
      </c>
      <c r="AJ640" s="52" t="s">
        <v>61</v>
      </c>
      <c r="AL640"/>
      <c r="AM640"/>
    </row>
    <row r="641" spans="1:48">
      <c r="A641" t="s">
        <v>500</v>
      </c>
      <c r="B641" t="s">
        <v>141</v>
      </c>
      <c r="C641">
        <v>2018</v>
      </c>
      <c r="D641">
        <v>2017</v>
      </c>
      <c r="E641" s="442" t="s">
        <v>168</v>
      </c>
      <c r="F641" s="52" t="s">
        <v>61</v>
      </c>
      <c r="G641" s="442" t="s">
        <v>61</v>
      </c>
      <c r="H641" s="52" t="s">
        <v>61</v>
      </c>
      <c r="I641" s="442" t="s">
        <v>169</v>
      </c>
      <c r="J641" s="940" t="s">
        <v>61</v>
      </c>
      <c r="K641" s="940"/>
      <c r="L641" s="52" t="s">
        <v>61</v>
      </c>
      <c r="M641" s="52" t="s">
        <v>61</v>
      </c>
      <c r="N641" s="52" t="s">
        <v>61</v>
      </c>
      <c r="O641" s="442" t="s">
        <v>150</v>
      </c>
      <c r="P641" s="451" t="s">
        <v>61</v>
      </c>
      <c r="Q641" s="52" t="s">
        <v>61</v>
      </c>
      <c r="R641" s="103" t="s">
        <v>61</v>
      </c>
      <c r="S641" s="442" t="s">
        <v>61</v>
      </c>
      <c r="T641" s="451" t="s">
        <v>61</v>
      </c>
      <c r="U641" s="941" t="s">
        <v>61</v>
      </c>
      <c r="V641" s="52" t="s">
        <v>61</v>
      </c>
      <c r="W641" s="52" t="s">
        <v>61</v>
      </c>
      <c r="X641" s="52" t="s">
        <v>61</v>
      </c>
      <c r="Y641" s="52" t="s">
        <v>61</v>
      </c>
      <c r="Z641" s="77" t="s">
        <v>61</v>
      </c>
      <c r="AA641" s="787" t="s">
        <v>61</v>
      </c>
      <c r="AB641" s="77" t="s">
        <v>61</v>
      </c>
      <c r="AC641" s="787" t="s">
        <v>61</v>
      </c>
      <c r="AD641" s="77" t="s">
        <v>61</v>
      </c>
      <c r="AE641" s="787" t="s">
        <v>61</v>
      </c>
      <c r="AF641" t="s">
        <v>61</v>
      </c>
      <c r="AG641" s="52"/>
      <c r="AH641" s="52"/>
      <c r="AI641" s="52" t="s">
        <v>61</v>
      </c>
      <c r="AJ641" s="52" t="s">
        <v>61</v>
      </c>
      <c r="AL641"/>
      <c r="AM641"/>
    </row>
    <row r="642" spans="1:48">
      <c r="A642" t="s">
        <v>500</v>
      </c>
      <c r="B642" t="s">
        <v>141</v>
      </c>
      <c r="C642">
        <v>2019</v>
      </c>
      <c r="D642">
        <v>2018</v>
      </c>
      <c r="E642" s="442" t="s">
        <v>168</v>
      </c>
      <c r="F642" s="52" t="s">
        <v>61</v>
      </c>
      <c r="G642" s="442" t="s">
        <v>61</v>
      </c>
      <c r="H642" s="52" t="s">
        <v>61</v>
      </c>
      <c r="I642" s="442" t="s">
        <v>169</v>
      </c>
      <c r="J642" s="940" t="s">
        <v>61</v>
      </c>
      <c r="K642" s="940"/>
      <c r="L642" s="52" t="s">
        <v>61</v>
      </c>
      <c r="M642" s="52" t="s">
        <v>61</v>
      </c>
      <c r="N642" s="52" t="s">
        <v>61</v>
      </c>
      <c r="O642" s="442" t="s">
        <v>150</v>
      </c>
      <c r="P642" s="451" t="s">
        <v>61</v>
      </c>
      <c r="Q642" s="52" t="s">
        <v>61</v>
      </c>
      <c r="R642" s="103" t="s">
        <v>61</v>
      </c>
      <c r="S642" s="442" t="s">
        <v>61</v>
      </c>
      <c r="T642" s="451" t="s">
        <v>61</v>
      </c>
      <c r="U642" s="941" t="s">
        <v>61</v>
      </c>
      <c r="V642" s="52" t="s">
        <v>61</v>
      </c>
      <c r="W642" s="52" t="s">
        <v>61</v>
      </c>
      <c r="X642" s="52" t="s">
        <v>61</v>
      </c>
      <c r="Y642" s="52" t="s">
        <v>61</v>
      </c>
      <c r="Z642" s="77" t="s">
        <v>61</v>
      </c>
      <c r="AA642" s="787" t="s">
        <v>61</v>
      </c>
      <c r="AB642" s="77" t="s">
        <v>61</v>
      </c>
      <c r="AC642" s="787" t="s">
        <v>61</v>
      </c>
      <c r="AD642" s="77" t="s">
        <v>61</v>
      </c>
      <c r="AE642" s="787" t="s">
        <v>61</v>
      </c>
      <c r="AF642" t="s">
        <v>61</v>
      </c>
      <c r="AG642" s="52"/>
      <c r="AH642" s="52"/>
      <c r="AI642" s="52" t="s">
        <v>61</v>
      </c>
      <c r="AJ642" s="52" t="s">
        <v>61</v>
      </c>
      <c r="AL642"/>
      <c r="AM642"/>
    </row>
    <row r="643" spans="1:48">
      <c r="A643" t="s">
        <v>500</v>
      </c>
      <c r="B643" t="s">
        <v>141</v>
      </c>
      <c r="C643">
        <v>2020</v>
      </c>
      <c r="D643">
        <v>2019</v>
      </c>
      <c r="E643" s="442" t="s">
        <v>168</v>
      </c>
      <c r="F643" s="52" t="s">
        <v>61</v>
      </c>
      <c r="G643" s="442" t="s">
        <v>61</v>
      </c>
      <c r="H643" s="52" t="s">
        <v>61</v>
      </c>
      <c r="I643" s="442" t="s">
        <v>169</v>
      </c>
      <c r="J643" s="940" t="s">
        <v>61</v>
      </c>
      <c r="K643" s="940"/>
      <c r="L643" s="52" t="s">
        <v>61</v>
      </c>
      <c r="M643" s="52" t="s">
        <v>61</v>
      </c>
      <c r="N643" s="52" t="s">
        <v>61</v>
      </c>
      <c r="O643" s="442" t="s">
        <v>150</v>
      </c>
      <c r="P643" s="451" t="s">
        <v>61</v>
      </c>
      <c r="Q643" s="52" t="s">
        <v>61</v>
      </c>
      <c r="R643" s="103" t="s">
        <v>61</v>
      </c>
      <c r="S643" s="442" t="s">
        <v>61</v>
      </c>
      <c r="T643" s="451" t="s">
        <v>61</v>
      </c>
      <c r="U643" s="941" t="s">
        <v>61</v>
      </c>
      <c r="V643" s="52" t="s">
        <v>61</v>
      </c>
      <c r="W643" s="52" t="s">
        <v>61</v>
      </c>
      <c r="X643" s="52" t="s">
        <v>61</v>
      </c>
      <c r="Y643" s="52" t="s">
        <v>61</v>
      </c>
      <c r="Z643" s="77" t="s">
        <v>61</v>
      </c>
      <c r="AA643" s="787" t="s">
        <v>61</v>
      </c>
      <c r="AB643" s="77" t="s">
        <v>61</v>
      </c>
      <c r="AC643" s="787" t="s">
        <v>61</v>
      </c>
      <c r="AD643" s="77" t="s">
        <v>61</v>
      </c>
      <c r="AE643" s="787" t="s">
        <v>61</v>
      </c>
      <c r="AF643" t="s">
        <v>61</v>
      </c>
      <c r="AG643" s="52"/>
      <c r="AH643" s="52"/>
      <c r="AI643" s="52" t="s">
        <v>61</v>
      </c>
      <c r="AJ643" s="52" t="s">
        <v>61</v>
      </c>
      <c r="AL643"/>
      <c r="AM643"/>
    </row>
    <row r="644" spans="1:48">
      <c r="A644" t="s">
        <v>500</v>
      </c>
      <c r="B644" t="s">
        <v>141</v>
      </c>
      <c r="C644">
        <v>2021</v>
      </c>
      <c r="D644">
        <v>2020</v>
      </c>
      <c r="E644" s="442" t="s">
        <v>168</v>
      </c>
      <c r="F644" s="52" t="s">
        <v>61</v>
      </c>
      <c r="G644" s="442" t="s">
        <v>61</v>
      </c>
      <c r="H644" s="52" t="s">
        <v>61</v>
      </c>
      <c r="I644" s="442" t="s">
        <v>169</v>
      </c>
      <c r="J644" s="940" t="s">
        <v>61</v>
      </c>
      <c r="K644" s="940"/>
      <c r="L644" s="52" t="s">
        <v>61</v>
      </c>
      <c r="M644" s="52" t="s">
        <v>61</v>
      </c>
      <c r="N644" s="52" t="s">
        <v>61</v>
      </c>
      <c r="O644" s="442" t="s">
        <v>150</v>
      </c>
      <c r="P644" s="451" t="s">
        <v>61</v>
      </c>
      <c r="Q644" s="52" t="s">
        <v>61</v>
      </c>
      <c r="R644" s="103" t="s">
        <v>61</v>
      </c>
      <c r="S644" s="442" t="s">
        <v>61</v>
      </c>
      <c r="T644" s="451" t="s">
        <v>61</v>
      </c>
      <c r="U644" s="941" t="s">
        <v>61</v>
      </c>
      <c r="V644" s="52" t="s">
        <v>61</v>
      </c>
      <c r="W644" s="52" t="s">
        <v>61</v>
      </c>
      <c r="X644" s="52" t="s">
        <v>61</v>
      </c>
      <c r="Y644" s="52" t="s">
        <v>61</v>
      </c>
      <c r="Z644" s="77" t="s">
        <v>61</v>
      </c>
      <c r="AA644" s="787" t="s">
        <v>61</v>
      </c>
      <c r="AB644" s="77" t="s">
        <v>61</v>
      </c>
      <c r="AC644" s="787" t="s">
        <v>61</v>
      </c>
      <c r="AD644" s="77" t="s">
        <v>61</v>
      </c>
      <c r="AE644" s="787" t="s">
        <v>61</v>
      </c>
      <c r="AF644" t="s">
        <v>61</v>
      </c>
      <c r="AG644" s="52"/>
      <c r="AH644" s="52"/>
      <c r="AI644" s="52" t="s">
        <v>61</v>
      </c>
      <c r="AJ644" s="52" t="s">
        <v>61</v>
      </c>
      <c r="AL644"/>
      <c r="AM644"/>
    </row>
    <row r="645" spans="1:48">
      <c r="A645" t="s">
        <v>500</v>
      </c>
      <c r="B645" t="s">
        <v>141</v>
      </c>
      <c r="C645">
        <v>2022</v>
      </c>
      <c r="D645">
        <v>2021</v>
      </c>
      <c r="E645" s="442" t="s">
        <v>168</v>
      </c>
      <c r="F645" s="52" t="s">
        <v>61</v>
      </c>
      <c r="G645" s="442" t="s">
        <v>61</v>
      </c>
      <c r="H645" s="52" t="s">
        <v>61</v>
      </c>
      <c r="I645" s="442" t="s">
        <v>169</v>
      </c>
      <c r="J645" s="940" t="s">
        <v>61</v>
      </c>
      <c r="K645" s="940"/>
      <c r="L645" s="52" t="s">
        <v>61</v>
      </c>
      <c r="M645" s="52" t="s">
        <v>61</v>
      </c>
      <c r="N645" s="52" t="s">
        <v>61</v>
      </c>
      <c r="O645" s="442" t="s">
        <v>150</v>
      </c>
      <c r="P645" s="451" t="s">
        <v>61</v>
      </c>
      <c r="Q645" s="52" t="s">
        <v>61</v>
      </c>
      <c r="R645" s="103" t="s">
        <v>61</v>
      </c>
      <c r="S645" s="442" t="s">
        <v>61</v>
      </c>
      <c r="T645" s="451" t="s">
        <v>61</v>
      </c>
      <c r="U645" s="941" t="s">
        <v>61</v>
      </c>
      <c r="V645" s="52" t="s">
        <v>61</v>
      </c>
      <c r="W645" s="52" t="s">
        <v>61</v>
      </c>
      <c r="X645" s="52" t="s">
        <v>61</v>
      </c>
      <c r="Y645" s="52" t="s">
        <v>61</v>
      </c>
      <c r="Z645" s="77" t="s">
        <v>61</v>
      </c>
      <c r="AA645" s="787" t="s">
        <v>61</v>
      </c>
      <c r="AB645" s="77" t="s">
        <v>61</v>
      </c>
      <c r="AC645" s="787" t="s">
        <v>61</v>
      </c>
      <c r="AD645" s="77" t="s">
        <v>61</v>
      </c>
      <c r="AE645" s="787" t="s">
        <v>61</v>
      </c>
      <c r="AF645" t="s">
        <v>61</v>
      </c>
      <c r="AG645" s="52"/>
      <c r="AH645" s="52"/>
      <c r="AI645" s="52" t="s">
        <v>61</v>
      </c>
      <c r="AJ645" s="52" t="s">
        <v>61</v>
      </c>
      <c r="AL645"/>
      <c r="AM645"/>
    </row>
    <row r="646" spans="1:48" s="958" customFormat="1">
      <c r="A646" s="958" t="s">
        <v>500</v>
      </c>
      <c r="B646" s="958" t="s">
        <v>141</v>
      </c>
      <c r="C646" s="958">
        <v>2023</v>
      </c>
      <c r="D646" s="958">
        <v>2022</v>
      </c>
      <c r="E646" s="991" t="s">
        <v>168</v>
      </c>
      <c r="F646" s="957" t="s">
        <v>61</v>
      </c>
      <c r="G646" s="991" t="s">
        <v>61</v>
      </c>
      <c r="H646" s="957" t="s">
        <v>61</v>
      </c>
      <c r="I646" s="991" t="s">
        <v>169</v>
      </c>
      <c r="J646" s="998" t="s">
        <v>61</v>
      </c>
      <c r="K646" s="998"/>
      <c r="L646" s="957" t="s">
        <v>61</v>
      </c>
      <c r="M646" s="957" t="s">
        <v>61</v>
      </c>
      <c r="N646" s="957" t="s">
        <v>61</v>
      </c>
      <c r="O646" s="991" t="s">
        <v>150</v>
      </c>
      <c r="P646" s="999" t="s">
        <v>61</v>
      </c>
      <c r="Q646" s="957" t="s">
        <v>61</v>
      </c>
      <c r="R646" s="1000" t="s">
        <v>61</v>
      </c>
      <c r="S646" s="991" t="s">
        <v>61</v>
      </c>
      <c r="T646" s="999" t="s">
        <v>61</v>
      </c>
      <c r="U646" s="1001" t="s">
        <v>61</v>
      </c>
      <c r="V646" s="957" t="s">
        <v>61</v>
      </c>
      <c r="W646" s="957" t="s">
        <v>61</v>
      </c>
      <c r="X646" s="957" t="s">
        <v>61</v>
      </c>
      <c r="Y646" s="957" t="s">
        <v>61</v>
      </c>
      <c r="Z646" s="1020" t="s">
        <v>61</v>
      </c>
      <c r="AA646" s="1021" t="s">
        <v>61</v>
      </c>
      <c r="AB646" s="1020" t="s">
        <v>61</v>
      </c>
      <c r="AC646" s="1021" t="s">
        <v>61</v>
      </c>
      <c r="AD646" s="1020" t="s">
        <v>61</v>
      </c>
      <c r="AE646" s="1021" t="s">
        <v>61</v>
      </c>
      <c r="AF646" s="958" t="s">
        <v>61</v>
      </c>
      <c r="AG646" s="957"/>
      <c r="AH646" s="957"/>
      <c r="AI646" s="957" t="s">
        <v>61</v>
      </c>
      <c r="AJ646" s="957" t="s">
        <v>61</v>
      </c>
      <c r="AL646" s="957"/>
      <c r="AM646" s="957"/>
      <c r="AO646" s="981"/>
      <c r="AP646" s="981"/>
      <c r="AQ646" s="981"/>
      <c r="AR646" s="981"/>
      <c r="AT646" s="981"/>
      <c r="AV646" s="981"/>
    </row>
    <row r="647" spans="1:48">
      <c r="A647" t="s">
        <v>501</v>
      </c>
      <c r="B647" t="s">
        <v>141</v>
      </c>
      <c r="C647">
        <v>2017</v>
      </c>
      <c r="D647">
        <v>2016</v>
      </c>
      <c r="E647" s="442" t="s">
        <v>168</v>
      </c>
      <c r="F647" s="52" t="s">
        <v>61</v>
      </c>
      <c r="G647" s="442" t="s">
        <v>61</v>
      </c>
      <c r="H647" s="52" t="s">
        <v>61</v>
      </c>
      <c r="I647" s="442" t="s">
        <v>169</v>
      </c>
      <c r="J647" s="940" t="s">
        <v>61</v>
      </c>
      <c r="K647" s="940"/>
      <c r="L647" s="52" t="s">
        <v>61</v>
      </c>
      <c r="M647" s="52" t="s">
        <v>61</v>
      </c>
      <c r="N647" s="52" t="s">
        <v>61</v>
      </c>
      <c r="O647" s="442" t="s">
        <v>150</v>
      </c>
      <c r="P647" s="451" t="s">
        <v>61</v>
      </c>
      <c r="Q647" s="52" t="s">
        <v>61</v>
      </c>
      <c r="R647" s="103" t="s">
        <v>61</v>
      </c>
      <c r="S647" s="442" t="s">
        <v>61</v>
      </c>
      <c r="T647" s="451" t="s">
        <v>61</v>
      </c>
      <c r="U647" s="941" t="s">
        <v>61</v>
      </c>
      <c r="V647" s="52" t="s">
        <v>61</v>
      </c>
      <c r="W647" s="52" t="s">
        <v>61</v>
      </c>
      <c r="X647" s="52" t="s">
        <v>61</v>
      </c>
      <c r="Y647" s="52" t="s">
        <v>61</v>
      </c>
      <c r="Z647" s="77" t="s">
        <v>61</v>
      </c>
      <c r="AA647" s="787" t="s">
        <v>61</v>
      </c>
      <c r="AB647" s="77" t="s">
        <v>61</v>
      </c>
      <c r="AC647" s="787" t="s">
        <v>61</v>
      </c>
      <c r="AD647" s="77" t="s">
        <v>61</v>
      </c>
      <c r="AE647" s="787" t="s">
        <v>61</v>
      </c>
      <c r="AF647" t="s">
        <v>61</v>
      </c>
      <c r="AG647" s="52"/>
      <c r="AH647" s="52"/>
      <c r="AI647" s="52" t="s">
        <v>61</v>
      </c>
      <c r="AJ647" s="52" t="s">
        <v>61</v>
      </c>
      <c r="AL647"/>
      <c r="AM647"/>
    </row>
    <row r="648" spans="1:48">
      <c r="A648" t="s">
        <v>501</v>
      </c>
      <c r="B648" t="s">
        <v>141</v>
      </c>
      <c r="C648">
        <v>2018</v>
      </c>
      <c r="D648">
        <v>2017</v>
      </c>
      <c r="E648" s="442" t="s">
        <v>168</v>
      </c>
      <c r="F648" s="52" t="s">
        <v>61</v>
      </c>
      <c r="G648" s="442" t="s">
        <v>61</v>
      </c>
      <c r="H648" s="52" t="s">
        <v>61</v>
      </c>
      <c r="I648" s="442" t="s">
        <v>169</v>
      </c>
      <c r="J648" s="940" t="s">
        <v>61</v>
      </c>
      <c r="K648" s="940"/>
      <c r="L648" s="52" t="s">
        <v>61</v>
      </c>
      <c r="M648" s="52" t="s">
        <v>61</v>
      </c>
      <c r="N648" s="52" t="s">
        <v>61</v>
      </c>
      <c r="O648" s="442" t="s">
        <v>150</v>
      </c>
      <c r="P648" s="451" t="s">
        <v>61</v>
      </c>
      <c r="Q648" s="52" t="s">
        <v>61</v>
      </c>
      <c r="R648" s="103" t="s">
        <v>61</v>
      </c>
      <c r="S648" s="442" t="s">
        <v>61</v>
      </c>
      <c r="T648" s="451" t="s">
        <v>61</v>
      </c>
      <c r="U648" s="941" t="s">
        <v>61</v>
      </c>
      <c r="V648" s="52" t="s">
        <v>61</v>
      </c>
      <c r="W648" s="52" t="s">
        <v>61</v>
      </c>
      <c r="X648" s="52" t="s">
        <v>61</v>
      </c>
      <c r="Y648" s="52" t="s">
        <v>61</v>
      </c>
      <c r="Z648" s="77" t="s">
        <v>61</v>
      </c>
      <c r="AA648" s="787" t="s">
        <v>61</v>
      </c>
      <c r="AB648" s="77" t="s">
        <v>61</v>
      </c>
      <c r="AC648" s="787" t="s">
        <v>61</v>
      </c>
      <c r="AD648" s="77" t="s">
        <v>61</v>
      </c>
      <c r="AE648" s="787" t="s">
        <v>61</v>
      </c>
      <c r="AF648" t="s">
        <v>61</v>
      </c>
      <c r="AG648" s="52"/>
      <c r="AH648" s="52"/>
      <c r="AI648" s="52" t="s">
        <v>61</v>
      </c>
      <c r="AJ648" s="52" t="s">
        <v>61</v>
      </c>
      <c r="AL648"/>
      <c r="AM648"/>
    </row>
    <row r="649" spans="1:48">
      <c r="A649" t="s">
        <v>501</v>
      </c>
      <c r="B649" t="s">
        <v>141</v>
      </c>
      <c r="C649">
        <v>2019</v>
      </c>
      <c r="D649">
        <v>2018</v>
      </c>
      <c r="E649" s="442" t="s">
        <v>168</v>
      </c>
      <c r="F649" s="52" t="s">
        <v>61</v>
      </c>
      <c r="G649" s="442" t="s">
        <v>61</v>
      </c>
      <c r="H649" s="52" t="s">
        <v>61</v>
      </c>
      <c r="I649" s="442" t="s">
        <v>169</v>
      </c>
      <c r="J649" s="940" t="s">
        <v>61</v>
      </c>
      <c r="K649" s="940"/>
      <c r="L649" s="52" t="s">
        <v>61</v>
      </c>
      <c r="M649" s="52" t="s">
        <v>61</v>
      </c>
      <c r="N649" s="52" t="s">
        <v>61</v>
      </c>
      <c r="O649" s="442" t="s">
        <v>150</v>
      </c>
      <c r="P649" s="451" t="s">
        <v>61</v>
      </c>
      <c r="Q649" s="52" t="s">
        <v>61</v>
      </c>
      <c r="R649" s="103" t="s">
        <v>61</v>
      </c>
      <c r="S649" s="442" t="s">
        <v>61</v>
      </c>
      <c r="T649" s="451" t="s">
        <v>61</v>
      </c>
      <c r="U649" s="941" t="s">
        <v>61</v>
      </c>
      <c r="V649" s="52" t="s">
        <v>61</v>
      </c>
      <c r="W649" s="52" t="s">
        <v>61</v>
      </c>
      <c r="X649" s="52" t="s">
        <v>61</v>
      </c>
      <c r="Y649" s="52" t="s">
        <v>61</v>
      </c>
      <c r="Z649" s="77" t="s">
        <v>61</v>
      </c>
      <c r="AA649" s="787" t="s">
        <v>61</v>
      </c>
      <c r="AB649" s="77" t="s">
        <v>61</v>
      </c>
      <c r="AC649" s="787" t="s">
        <v>61</v>
      </c>
      <c r="AD649" s="77" t="s">
        <v>61</v>
      </c>
      <c r="AE649" s="787" t="s">
        <v>61</v>
      </c>
      <c r="AF649" t="s">
        <v>61</v>
      </c>
      <c r="AG649" s="52"/>
      <c r="AH649" s="52"/>
      <c r="AI649" s="52" t="s">
        <v>61</v>
      </c>
      <c r="AJ649" s="52" t="s">
        <v>61</v>
      </c>
      <c r="AL649"/>
      <c r="AM649"/>
    </row>
    <row r="650" spans="1:48">
      <c r="A650" t="s">
        <v>501</v>
      </c>
      <c r="B650" t="s">
        <v>141</v>
      </c>
      <c r="C650">
        <v>2020</v>
      </c>
      <c r="D650">
        <v>2019</v>
      </c>
      <c r="E650" s="442" t="s">
        <v>168</v>
      </c>
      <c r="F650" s="52" t="s">
        <v>61</v>
      </c>
      <c r="G650" s="442" t="s">
        <v>61</v>
      </c>
      <c r="H650" s="52" t="s">
        <v>61</v>
      </c>
      <c r="I650" s="442" t="s">
        <v>169</v>
      </c>
      <c r="J650" s="940" t="s">
        <v>61</v>
      </c>
      <c r="K650" s="940"/>
      <c r="L650" s="52" t="s">
        <v>61</v>
      </c>
      <c r="M650" s="52" t="s">
        <v>61</v>
      </c>
      <c r="N650" s="52" t="s">
        <v>61</v>
      </c>
      <c r="O650" s="442" t="s">
        <v>150</v>
      </c>
      <c r="P650" s="451" t="s">
        <v>61</v>
      </c>
      <c r="Q650" s="52" t="s">
        <v>61</v>
      </c>
      <c r="R650" s="103" t="s">
        <v>61</v>
      </c>
      <c r="S650" s="442" t="s">
        <v>61</v>
      </c>
      <c r="T650" s="451" t="s">
        <v>61</v>
      </c>
      <c r="U650" s="941" t="s">
        <v>61</v>
      </c>
      <c r="V650" s="52" t="s">
        <v>61</v>
      </c>
      <c r="W650" s="52" t="s">
        <v>61</v>
      </c>
      <c r="X650" s="52" t="s">
        <v>61</v>
      </c>
      <c r="Y650" s="52" t="s">
        <v>61</v>
      </c>
      <c r="Z650" s="77" t="s">
        <v>61</v>
      </c>
      <c r="AA650" s="787" t="s">
        <v>61</v>
      </c>
      <c r="AB650" s="77" t="s">
        <v>61</v>
      </c>
      <c r="AC650" s="787" t="s">
        <v>61</v>
      </c>
      <c r="AD650" s="77" t="s">
        <v>61</v>
      </c>
      <c r="AE650" s="787" t="s">
        <v>61</v>
      </c>
      <c r="AF650" t="s">
        <v>61</v>
      </c>
      <c r="AG650" s="52"/>
      <c r="AH650" s="52"/>
      <c r="AI650" s="52" t="s">
        <v>61</v>
      </c>
      <c r="AJ650" s="52" t="s">
        <v>61</v>
      </c>
      <c r="AL650"/>
      <c r="AM650"/>
    </row>
    <row r="651" spans="1:48">
      <c r="A651" t="s">
        <v>501</v>
      </c>
      <c r="B651" t="s">
        <v>141</v>
      </c>
      <c r="C651">
        <v>2021</v>
      </c>
      <c r="D651">
        <v>2020</v>
      </c>
      <c r="E651" s="442" t="s">
        <v>168</v>
      </c>
      <c r="F651" s="52" t="s">
        <v>61</v>
      </c>
      <c r="G651" s="442" t="s">
        <v>61</v>
      </c>
      <c r="H651" s="52" t="s">
        <v>61</v>
      </c>
      <c r="I651" s="442" t="s">
        <v>169</v>
      </c>
      <c r="J651" s="940" t="s">
        <v>61</v>
      </c>
      <c r="K651" s="940"/>
      <c r="L651" s="52" t="s">
        <v>61</v>
      </c>
      <c r="M651" s="52" t="s">
        <v>61</v>
      </c>
      <c r="N651" s="52" t="s">
        <v>61</v>
      </c>
      <c r="O651" s="442" t="s">
        <v>150</v>
      </c>
      <c r="P651" s="451" t="s">
        <v>61</v>
      </c>
      <c r="Q651" s="52" t="s">
        <v>61</v>
      </c>
      <c r="R651" s="103" t="s">
        <v>61</v>
      </c>
      <c r="S651" s="442" t="s">
        <v>61</v>
      </c>
      <c r="T651" s="451" t="s">
        <v>61</v>
      </c>
      <c r="U651" s="941" t="s">
        <v>61</v>
      </c>
      <c r="V651" s="52" t="s">
        <v>61</v>
      </c>
      <c r="W651" s="52" t="s">
        <v>61</v>
      </c>
      <c r="X651" s="52" t="s">
        <v>61</v>
      </c>
      <c r="Y651" s="52" t="s">
        <v>61</v>
      </c>
      <c r="Z651" s="77" t="s">
        <v>61</v>
      </c>
      <c r="AA651" s="787" t="s">
        <v>61</v>
      </c>
      <c r="AB651" s="77" t="s">
        <v>61</v>
      </c>
      <c r="AC651" s="787" t="s">
        <v>61</v>
      </c>
      <c r="AD651" s="77" t="s">
        <v>61</v>
      </c>
      <c r="AE651" s="787" t="s">
        <v>61</v>
      </c>
      <c r="AF651" t="s">
        <v>61</v>
      </c>
      <c r="AG651" s="52"/>
      <c r="AH651" s="52"/>
      <c r="AI651" s="52" t="s">
        <v>61</v>
      </c>
      <c r="AJ651" s="52" t="s">
        <v>61</v>
      </c>
      <c r="AL651"/>
      <c r="AM651"/>
    </row>
    <row r="652" spans="1:48">
      <c r="A652" t="s">
        <v>501</v>
      </c>
      <c r="B652" t="s">
        <v>141</v>
      </c>
      <c r="C652">
        <v>2022</v>
      </c>
      <c r="D652">
        <v>2021</v>
      </c>
      <c r="E652" s="442" t="s">
        <v>168</v>
      </c>
      <c r="F652" s="52" t="s">
        <v>61</v>
      </c>
      <c r="G652" s="442" t="s">
        <v>61</v>
      </c>
      <c r="H652" s="52" t="s">
        <v>61</v>
      </c>
      <c r="I652" s="442" t="s">
        <v>169</v>
      </c>
      <c r="J652" s="940" t="s">
        <v>61</v>
      </c>
      <c r="K652" s="940"/>
      <c r="L652" s="52" t="s">
        <v>61</v>
      </c>
      <c r="M652" s="52" t="s">
        <v>61</v>
      </c>
      <c r="N652" s="52" t="s">
        <v>61</v>
      </c>
      <c r="O652" s="442" t="s">
        <v>150</v>
      </c>
      <c r="P652" s="451" t="s">
        <v>61</v>
      </c>
      <c r="Q652" s="52" t="s">
        <v>61</v>
      </c>
      <c r="R652" s="103" t="s">
        <v>61</v>
      </c>
      <c r="S652" s="442" t="s">
        <v>61</v>
      </c>
      <c r="T652" s="451" t="s">
        <v>61</v>
      </c>
      <c r="U652" s="941" t="s">
        <v>61</v>
      </c>
      <c r="V652" s="52" t="s">
        <v>61</v>
      </c>
      <c r="W652" s="52" t="s">
        <v>61</v>
      </c>
      <c r="X652" s="52" t="s">
        <v>61</v>
      </c>
      <c r="Y652" s="52" t="s">
        <v>61</v>
      </c>
      <c r="Z652" s="77" t="s">
        <v>61</v>
      </c>
      <c r="AA652" s="787" t="s">
        <v>61</v>
      </c>
      <c r="AB652" s="77" t="s">
        <v>61</v>
      </c>
      <c r="AC652" s="787" t="s">
        <v>61</v>
      </c>
      <c r="AD652" s="77" t="s">
        <v>61</v>
      </c>
      <c r="AE652" s="787" t="s">
        <v>61</v>
      </c>
      <c r="AF652" t="s">
        <v>61</v>
      </c>
      <c r="AG652" s="52"/>
      <c r="AH652" s="52"/>
      <c r="AI652" s="52" t="s">
        <v>61</v>
      </c>
      <c r="AJ652" s="52" t="s">
        <v>61</v>
      </c>
      <c r="AL652"/>
      <c r="AM652"/>
    </row>
    <row r="653" spans="1:48" s="958" customFormat="1">
      <c r="A653" s="958" t="s">
        <v>501</v>
      </c>
      <c r="B653" s="958" t="s">
        <v>141</v>
      </c>
      <c r="C653" s="958">
        <v>2023</v>
      </c>
      <c r="D653" s="958">
        <v>2022</v>
      </c>
      <c r="E653" s="991" t="s">
        <v>168</v>
      </c>
      <c r="F653" s="957" t="s">
        <v>61</v>
      </c>
      <c r="G653" s="991" t="s">
        <v>61</v>
      </c>
      <c r="H653" s="957" t="s">
        <v>61</v>
      </c>
      <c r="I653" s="991" t="s">
        <v>169</v>
      </c>
      <c r="J653" s="998" t="s">
        <v>61</v>
      </c>
      <c r="K653" s="998"/>
      <c r="L653" s="957" t="s">
        <v>61</v>
      </c>
      <c r="M653" s="957" t="s">
        <v>61</v>
      </c>
      <c r="N653" s="957" t="s">
        <v>61</v>
      </c>
      <c r="O653" s="991" t="s">
        <v>150</v>
      </c>
      <c r="P653" s="999" t="s">
        <v>61</v>
      </c>
      <c r="Q653" s="957" t="s">
        <v>61</v>
      </c>
      <c r="R653" s="1000" t="s">
        <v>61</v>
      </c>
      <c r="S653" s="991" t="s">
        <v>61</v>
      </c>
      <c r="T653" s="999" t="s">
        <v>61</v>
      </c>
      <c r="U653" s="1001" t="s">
        <v>61</v>
      </c>
      <c r="V653" s="957" t="s">
        <v>61</v>
      </c>
      <c r="W653" s="957" t="s">
        <v>61</v>
      </c>
      <c r="X653" s="957" t="s">
        <v>61</v>
      </c>
      <c r="Y653" s="957" t="s">
        <v>61</v>
      </c>
      <c r="Z653" s="1020" t="s">
        <v>61</v>
      </c>
      <c r="AA653" s="1021" t="s">
        <v>61</v>
      </c>
      <c r="AB653" s="1020" t="s">
        <v>61</v>
      </c>
      <c r="AC653" s="1021" t="s">
        <v>61</v>
      </c>
      <c r="AD653" s="1020" t="s">
        <v>61</v>
      </c>
      <c r="AE653" s="1021" t="s">
        <v>61</v>
      </c>
      <c r="AF653" s="958" t="s">
        <v>61</v>
      </c>
      <c r="AG653" s="957"/>
      <c r="AH653" s="957"/>
      <c r="AI653" s="957" t="s">
        <v>61</v>
      </c>
      <c r="AJ653" s="957" t="s">
        <v>61</v>
      </c>
      <c r="AL653" s="957"/>
      <c r="AM653" s="957"/>
      <c r="AO653" s="981"/>
      <c r="AP653" s="981"/>
      <c r="AQ653" s="981"/>
      <c r="AR653" s="981"/>
      <c r="AT653" s="981"/>
      <c r="AV653" s="981"/>
    </row>
    <row r="654" spans="1:48">
      <c r="A654" s="52" t="s">
        <v>32</v>
      </c>
      <c r="B654" s="52" t="s">
        <v>116</v>
      </c>
      <c r="C654" s="902">
        <v>2017</v>
      </c>
      <c r="D654" s="52">
        <v>2016</v>
      </c>
      <c r="E654" s="442" t="s">
        <v>142</v>
      </c>
      <c r="F654" s="52" t="s">
        <v>142</v>
      </c>
      <c r="G654" s="442" t="s">
        <v>168</v>
      </c>
      <c r="H654" s="52" t="s">
        <v>143</v>
      </c>
      <c r="I654" s="442" t="s">
        <v>144</v>
      </c>
      <c r="J654" s="940" t="s">
        <v>226</v>
      </c>
      <c r="K654" s="940"/>
      <c r="L654" s="52"/>
      <c r="M654" s="52"/>
      <c r="N654" s="158"/>
      <c r="O654" s="442" t="s">
        <v>150</v>
      </c>
      <c r="P654" s="73">
        <v>18717617</v>
      </c>
      <c r="Q654" s="60">
        <v>18343082</v>
      </c>
      <c r="R654" s="61">
        <v>0.98</v>
      </c>
      <c r="S654" s="442" t="s">
        <v>305</v>
      </c>
      <c r="T654" s="73">
        <v>240661.43000000005</v>
      </c>
      <c r="U654" s="939">
        <v>1.3120010584916976E-2</v>
      </c>
      <c r="V654" s="73">
        <v>16247364.68</v>
      </c>
      <c r="W654" s="64">
        <v>0.8857488986856189</v>
      </c>
      <c r="X654" s="73">
        <v>1855055.89</v>
      </c>
      <c r="Y654" s="64">
        <v>0.10113109072946411</v>
      </c>
      <c r="Z654" s="77">
        <v>240661.43000000005</v>
      </c>
      <c r="AA654" s="787">
        <v>1.3120010584916976E-2</v>
      </c>
      <c r="AB654" s="77">
        <v>0</v>
      </c>
      <c r="AC654" s="787">
        <v>0</v>
      </c>
      <c r="AD654" s="77">
        <v>0</v>
      </c>
      <c r="AE654" s="787">
        <v>0</v>
      </c>
      <c r="AF654" t="s">
        <v>148</v>
      </c>
      <c r="AH654"/>
      <c r="AI654" s="52"/>
      <c r="AJ654" s="64"/>
      <c r="AL654" s="52"/>
      <c r="AM654" s="52"/>
      <c r="AO654" s="1">
        <v>1</v>
      </c>
      <c r="AP654" s="1">
        <f>VLOOKUP(A654,'CH1 graphs'!$G$1:$H$49,2,FALSE)</f>
        <v>1</v>
      </c>
      <c r="AQ654" s="1">
        <f>VLOOKUP(A654,'CH1 graphs'!$K$2:$L$23,2,FALSE)</f>
        <v>1</v>
      </c>
    </row>
    <row r="655" spans="1:48">
      <c r="A655" s="52" t="s">
        <v>32</v>
      </c>
      <c r="B655" s="52" t="s">
        <v>116</v>
      </c>
      <c r="C655" s="52">
        <v>2018</v>
      </c>
      <c r="D655" s="52">
        <v>2017</v>
      </c>
      <c r="E655" s="442" t="s">
        <v>142</v>
      </c>
      <c r="F655" s="52" t="s">
        <v>142</v>
      </c>
      <c r="G655" s="442" t="s">
        <v>168</v>
      </c>
      <c r="H655" s="52" t="s">
        <v>143</v>
      </c>
      <c r="I655" s="442" t="s">
        <v>144</v>
      </c>
      <c r="J655" s="940" t="s">
        <v>226</v>
      </c>
      <c r="K655" s="940"/>
      <c r="L655" s="52"/>
      <c r="M655" s="52"/>
      <c r="N655" s="158">
        <v>42795</v>
      </c>
      <c r="O655" s="442" t="s">
        <v>150</v>
      </c>
      <c r="P655" s="73">
        <v>18876001</v>
      </c>
      <c r="Q655" s="60">
        <v>18876001</v>
      </c>
      <c r="R655" s="61">
        <v>1</v>
      </c>
      <c r="S655" s="442" t="s">
        <v>284</v>
      </c>
      <c r="T655" s="73">
        <v>600778</v>
      </c>
      <c r="U655" s="939">
        <v>3.182761009601557E-2</v>
      </c>
      <c r="V655" s="73">
        <v>15042057</v>
      </c>
      <c r="W655" s="64">
        <v>0.79688791073914433</v>
      </c>
      <c r="X655" s="73">
        <v>3233166</v>
      </c>
      <c r="Y655" s="64">
        <v>0.17128447916484005</v>
      </c>
      <c r="Z655" s="77">
        <v>579021</v>
      </c>
      <c r="AA655" s="787">
        <v>3.0674982481723751E-2</v>
      </c>
      <c r="AB655" s="77">
        <v>21757</v>
      </c>
      <c r="AC655" s="787">
        <v>1.1526276142918195E-3</v>
      </c>
      <c r="AD655" s="77">
        <v>0</v>
      </c>
      <c r="AE655" s="787">
        <v>0</v>
      </c>
      <c r="AF655" t="s">
        <v>148</v>
      </c>
      <c r="AH655"/>
      <c r="AI655" s="52"/>
      <c r="AJ655" s="64"/>
      <c r="AL655" s="52"/>
      <c r="AM655" s="52"/>
      <c r="AO655" s="1">
        <v>1</v>
      </c>
      <c r="AP655" s="1">
        <f>VLOOKUP(A655,'CH1 graphs'!$G$1:$H$49,2,FALSE)</f>
        <v>1</v>
      </c>
      <c r="AQ655" s="1">
        <f>VLOOKUP(A655,'CH1 graphs'!$K$2:$L$23,2,FALSE)</f>
        <v>1</v>
      </c>
    </row>
    <row r="656" spans="1:48">
      <c r="A656" s="52" t="s">
        <v>32</v>
      </c>
      <c r="B656" s="52" t="s">
        <v>116</v>
      </c>
      <c r="C656" s="52">
        <v>2019</v>
      </c>
      <c r="D656" s="52">
        <v>2018</v>
      </c>
      <c r="E656" s="442" t="s">
        <v>142</v>
      </c>
      <c r="F656" s="52" t="s">
        <v>142</v>
      </c>
      <c r="G656" s="442" t="s">
        <v>168</v>
      </c>
      <c r="H656" s="52" t="s">
        <v>143</v>
      </c>
      <c r="I656" s="442" t="s">
        <v>144</v>
      </c>
      <c r="J656" s="940" t="s">
        <v>226</v>
      </c>
      <c r="K656" s="940"/>
      <c r="L656" s="52"/>
      <c r="M656" s="52"/>
      <c r="N656" s="52"/>
      <c r="O656" s="442" t="s">
        <v>150</v>
      </c>
      <c r="P656" s="437">
        <v>19419003</v>
      </c>
      <c r="Q656" s="60">
        <v>18876001</v>
      </c>
      <c r="R656" s="61">
        <v>0.97</v>
      </c>
      <c r="S656" s="442" t="s">
        <v>258</v>
      </c>
      <c r="T656" s="73">
        <v>932651</v>
      </c>
      <c r="U656" s="939">
        <v>4.9409353178144037E-2</v>
      </c>
      <c r="V656" s="73">
        <v>14527231</v>
      </c>
      <c r="W656" s="64">
        <v>0.76961380750085784</v>
      </c>
      <c r="X656" s="73">
        <v>3416119</v>
      </c>
      <c r="Y656" s="64">
        <v>0.18097683932099812</v>
      </c>
      <c r="Z656" s="77">
        <v>884708</v>
      </c>
      <c r="AA656" s="787">
        <v>4.6869461386445148E-2</v>
      </c>
      <c r="AB656" s="77">
        <v>47943</v>
      </c>
      <c r="AC656" s="787">
        <v>2.5398917916988877E-3</v>
      </c>
      <c r="AD656" s="77">
        <v>0</v>
      </c>
      <c r="AE656" s="787">
        <v>0</v>
      </c>
      <c r="AF656" t="s">
        <v>148</v>
      </c>
      <c r="AH656"/>
      <c r="AI656" s="52"/>
      <c r="AJ656" s="64"/>
      <c r="AL656" s="52"/>
      <c r="AM656" s="52"/>
      <c r="AO656" s="1">
        <v>1</v>
      </c>
      <c r="AP656" s="1">
        <f>VLOOKUP(A656,'CH1 graphs'!$G$1:$H$49,2,FALSE)</f>
        <v>1</v>
      </c>
      <c r="AQ656" s="1">
        <f>VLOOKUP(A656,'CH1 graphs'!$K$2:$L$23,2,FALSE)</f>
        <v>1</v>
      </c>
    </row>
    <row r="657" spans="1:48">
      <c r="A657" s="52" t="s">
        <v>32</v>
      </c>
      <c r="B657" s="52" t="s">
        <v>116</v>
      </c>
      <c r="C657" s="52">
        <v>2020</v>
      </c>
      <c r="D657" s="52">
        <v>2019</v>
      </c>
      <c r="E657" s="442" t="s">
        <v>142</v>
      </c>
      <c r="F657" s="52" t="s">
        <v>142</v>
      </c>
      <c r="G657" s="442" t="s">
        <v>142</v>
      </c>
      <c r="H657" s="52" t="s">
        <v>143</v>
      </c>
      <c r="I657" s="442" t="s">
        <v>144</v>
      </c>
      <c r="J657" s="940" t="s">
        <v>226</v>
      </c>
      <c r="K657" s="940"/>
      <c r="L657" s="52"/>
      <c r="M657" s="52"/>
      <c r="N657" s="52"/>
      <c r="O657" s="442" t="s">
        <v>150</v>
      </c>
      <c r="P657" s="73">
        <v>20537000</v>
      </c>
      <c r="Q657" s="60">
        <v>20537000</v>
      </c>
      <c r="R657" s="61">
        <f>Q657/P657</f>
        <v>1</v>
      </c>
      <c r="S657" s="442" t="s">
        <v>259</v>
      </c>
      <c r="T657" s="73">
        <v>648329.69000000006</v>
      </c>
      <c r="U657" s="939">
        <v>0.03</v>
      </c>
      <c r="V657" s="73">
        <v>16952609.739999998</v>
      </c>
      <c r="W657" s="64">
        <v>0.82546670594536686</v>
      </c>
      <c r="X657" s="73">
        <v>2936060.57</v>
      </c>
      <c r="Y657" s="64">
        <v>0.14296443346155718</v>
      </c>
      <c r="Z657" s="77">
        <v>609574.18000000005</v>
      </c>
      <c r="AA657" s="787">
        <v>0.03</v>
      </c>
      <c r="AB657" s="77">
        <v>38755.51</v>
      </c>
      <c r="AC657" s="787">
        <v>0</v>
      </c>
      <c r="AD657" s="77">
        <v>0</v>
      </c>
      <c r="AE657" s="787">
        <v>0</v>
      </c>
      <c r="AF657" t="s">
        <v>148</v>
      </c>
      <c r="AH657"/>
      <c r="AI657" s="52" t="s">
        <v>149</v>
      </c>
      <c r="AJ657" s="64"/>
      <c r="AL657" s="52"/>
      <c r="AM657" s="52"/>
      <c r="AO657" s="1">
        <v>1</v>
      </c>
      <c r="AP657" s="1">
        <f>VLOOKUP(A657,'CH1 graphs'!$G$1:$H$49,2,FALSE)</f>
        <v>1</v>
      </c>
      <c r="AQ657" s="1">
        <f>VLOOKUP(A657,'CH1 graphs'!$K$2:$L$23,2,FALSE)</f>
        <v>1</v>
      </c>
    </row>
    <row r="658" spans="1:48">
      <c r="A658" s="52" t="s">
        <v>32</v>
      </c>
      <c r="B658" s="52" t="s">
        <v>116</v>
      </c>
      <c r="C658" s="52">
        <v>2021</v>
      </c>
      <c r="D658" s="52">
        <v>2020</v>
      </c>
      <c r="E658" s="442" t="s">
        <v>142</v>
      </c>
      <c r="F658" s="52" t="s">
        <v>142</v>
      </c>
      <c r="G658" s="442" t="s">
        <v>142</v>
      </c>
      <c r="H658" s="52" t="s">
        <v>143</v>
      </c>
      <c r="I658" s="442" t="s">
        <v>144</v>
      </c>
      <c r="J658" s="940" t="s">
        <v>226</v>
      </c>
      <c r="K658" s="940"/>
      <c r="L658" s="52"/>
      <c r="M658" s="52"/>
      <c r="N658" s="158">
        <v>43891</v>
      </c>
      <c r="O658" s="442" t="s">
        <v>150</v>
      </c>
      <c r="P658" s="73">
        <v>20875431</v>
      </c>
      <c r="Q658" s="60">
        <v>20537000</v>
      </c>
      <c r="R658" s="61">
        <v>0.98</v>
      </c>
      <c r="S658" s="442" t="s">
        <v>240</v>
      </c>
      <c r="T658" s="73">
        <v>1340740.9005103142</v>
      </c>
      <c r="U658" s="939">
        <v>6.5284165190159948E-2</v>
      </c>
      <c r="V658" s="73">
        <v>15541372.066374047</v>
      </c>
      <c r="W658" s="64">
        <v>0.75674986932726529</v>
      </c>
      <c r="X658" s="73">
        <v>3654887.0331156421</v>
      </c>
      <c r="Y658" s="64">
        <v>0.17796596548257507</v>
      </c>
      <c r="Z658" s="77">
        <v>1210866.4935497835</v>
      </c>
      <c r="AA658" s="787">
        <v>5.8960242175088093E-2</v>
      </c>
      <c r="AB658" s="77">
        <v>129874.40696053072</v>
      </c>
      <c r="AC658" s="787">
        <v>6.32392301507186E-3</v>
      </c>
      <c r="AD658" s="77">
        <v>0</v>
      </c>
      <c r="AE658" s="787">
        <v>0</v>
      </c>
      <c r="AF658" t="s">
        <v>148</v>
      </c>
      <c r="AH658"/>
      <c r="AI658" s="52" t="s">
        <v>149</v>
      </c>
      <c r="AJ658" s="52"/>
      <c r="AL658" s="52"/>
      <c r="AM658" s="52"/>
      <c r="AO658" s="1">
        <v>1</v>
      </c>
      <c r="AP658" s="1">
        <f>VLOOKUP(A658,'CH1 graphs'!$G$1:$H$49,2,FALSE)</f>
        <v>1</v>
      </c>
      <c r="AQ658" s="1">
        <f>VLOOKUP(A658,'CH1 graphs'!$K$2:$L$23,2,FALSE)</f>
        <v>1</v>
      </c>
    </row>
    <row r="659" spans="1:48">
      <c r="A659" s="52" t="s">
        <v>32</v>
      </c>
      <c r="B659" s="52" t="s">
        <v>116</v>
      </c>
      <c r="C659" s="52">
        <v>2022</v>
      </c>
      <c r="D659" s="52">
        <v>2021</v>
      </c>
      <c r="E659" s="442" t="s">
        <v>142</v>
      </c>
      <c r="F659" s="52" t="s">
        <v>142</v>
      </c>
      <c r="G659" s="442" t="s">
        <v>142</v>
      </c>
      <c r="H659" s="52" t="s">
        <v>143</v>
      </c>
      <c r="I659" s="442" t="s">
        <v>157</v>
      </c>
      <c r="J659" s="940" t="s">
        <v>226</v>
      </c>
      <c r="K659" s="940"/>
      <c r="L659" s="52"/>
      <c r="M659" s="52"/>
      <c r="N659" s="52"/>
      <c r="O659" s="442" t="s">
        <v>150</v>
      </c>
      <c r="P659" s="73">
        <v>21112000</v>
      </c>
      <c r="Q659" s="60">
        <v>21112001</v>
      </c>
      <c r="R659" s="61">
        <v>1.0000000473664268</v>
      </c>
      <c r="S659" s="442" t="s">
        <v>287</v>
      </c>
      <c r="T659" s="73">
        <v>1307073</v>
      </c>
      <c r="U659" s="939">
        <v>6.1911374483167178E-2</v>
      </c>
      <c r="V659" s="73">
        <v>15720652</v>
      </c>
      <c r="W659" s="64">
        <v>0.7446310749985281</v>
      </c>
      <c r="X659" s="73">
        <v>4084276</v>
      </c>
      <c r="Y659" s="64">
        <v>0.19345755051830474</v>
      </c>
      <c r="Z659" s="77">
        <v>1245569</v>
      </c>
      <c r="AA659" s="787">
        <v>5.8998149914828067E-2</v>
      </c>
      <c r="AB659" s="77">
        <v>61504</v>
      </c>
      <c r="AC659" s="924">
        <v>2.9132245683391165E-3</v>
      </c>
      <c r="AD659" s="77">
        <v>0</v>
      </c>
      <c r="AE659" s="787">
        <v>0</v>
      </c>
      <c r="AF659" t="s">
        <v>148</v>
      </c>
      <c r="AH659"/>
      <c r="AI659" s="52" t="s">
        <v>149</v>
      </c>
      <c r="AJ659" s="52"/>
      <c r="AL659" s="52"/>
      <c r="AM659" s="52"/>
      <c r="AO659" s="1">
        <v>1</v>
      </c>
      <c r="AP659" s="1">
        <f>VLOOKUP(A659,'CH1 graphs'!$G$1:$H$49,2,FALSE)</f>
        <v>1</v>
      </c>
      <c r="AQ659" s="1">
        <f>VLOOKUP(A659,'CH1 graphs'!$K$2:$L$23,2,FALSE)</f>
        <v>1</v>
      </c>
      <c r="AT659" s="42"/>
    </row>
    <row r="660" spans="1:48" s="961" customFormat="1">
      <c r="A660" s="955" t="s">
        <v>32</v>
      </c>
      <c r="B660" s="955" t="s">
        <v>116</v>
      </c>
      <c r="C660" s="955">
        <v>2023</v>
      </c>
      <c r="D660" s="955">
        <v>2022</v>
      </c>
      <c r="E660" s="964" t="s">
        <v>142</v>
      </c>
      <c r="F660" s="955" t="s">
        <v>142</v>
      </c>
      <c r="G660" s="964" t="s">
        <v>142</v>
      </c>
      <c r="H660" s="955" t="s">
        <v>143</v>
      </c>
      <c r="I660" s="964" t="s">
        <v>157</v>
      </c>
      <c r="J660" s="965" t="s">
        <v>226</v>
      </c>
      <c r="K660" s="965"/>
      <c r="L660" s="976"/>
      <c r="M660" s="1005"/>
      <c r="N660" s="955"/>
      <c r="O660" s="964" t="s">
        <v>150</v>
      </c>
      <c r="P660" s="976">
        <v>21696914</v>
      </c>
      <c r="Q660" s="975">
        <v>21696914</v>
      </c>
      <c r="R660" s="979">
        <v>1</v>
      </c>
      <c r="S660" s="964" t="s">
        <v>262</v>
      </c>
      <c r="T660" s="976">
        <v>1841067</v>
      </c>
      <c r="U660" s="978">
        <v>8.4853864471233095E-2</v>
      </c>
      <c r="V660" s="976">
        <v>15444742</v>
      </c>
      <c r="W660" s="980">
        <v>0.71184049492015311</v>
      </c>
      <c r="X660" s="976">
        <v>4411105</v>
      </c>
      <c r="Y660" s="980">
        <v>0.20330564060861375</v>
      </c>
      <c r="Z660" s="1026">
        <v>1684507</v>
      </c>
      <c r="AA660" s="1027">
        <v>7.7638091758118227E-2</v>
      </c>
      <c r="AB660" s="1026">
        <v>156560</v>
      </c>
      <c r="AC660" s="1146">
        <v>7.2157727131148697E-3</v>
      </c>
      <c r="AD660" s="1026">
        <v>0</v>
      </c>
      <c r="AE660" s="1027">
        <v>0</v>
      </c>
      <c r="AF660" s="961" t="s">
        <v>148</v>
      </c>
      <c r="AI660" s="955" t="s">
        <v>149</v>
      </c>
      <c r="AL660" s="955"/>
      <c r="AM660" s="955"/>
      <c r="AN660" s="961" t="s">
        <v>710</v>
      </c>
      <c r="AO660" s="963">
        <v>1</v>
      </c>
      <c r="AP660" s="963">
        <f>VLOOKUP(A660,'CH1 graphs'!$G$1:$H$49,2,FALSE)</f>
        <v>1</v>
      </c>
      <c r="AQ660" s="963">
        <f>VLOOKUP(A660,'CH1 graphs'!$K$2:$L$23,2,FALSE)</f>
        <v>1</v>
      </c>
      <c r="AR660" s="963"/>
      <c r="AS660" s="972">
        <f>T660-T659</f>
        <v>533994</v>
      </c>
      <c r="AT660" s="973">
        <f>(T660-T659)/T659</f>
        <v>0.40854183354716989</v>
      </c>
      <c r="AU660" s="961">
        <f>AB660-AB659</f>
        <v>95056</v>
      </c>
      <c r="AV660" s="963">
        <f>AU660/AB659</f>
        <v>1.5455254942767951</v>
      </c>
    </row>
    <row r="661" spans="1:48" s="958" customFormat="1">
      <c r="A661" s="955" t="s">
        <v>32</v>
      </c>
      <c r="B661" s="955" t="s">
        <v>116</v>
      </c>
      <c r="C661" s="955">
        <v>2023</v>
      </c>
      <c r="D661" s="955">
        <v>2023</v>
      </c>
      <c r="E661" s="964" t="s">
        <v>142</v>
      </c>
      <c r="F661" s="974" t="s">
        <v>142</v>
      </c>
      <c r="G661" s="964" t="s">
        <v>142</v>
      </c>
      <c r="H661" s="955" t="s">
        <v>143</v>
      </c>
      <c r="I661" s="964" t="s">
        <v>157</v>
      </c>
      <c r="J661" s="965" t="s">
        <v>226</v>
      </c>
      <c r="K661" s="965"/>
      <c r="L661" s="976"/>
      <c r="M661" s="955"/>
      <c r="N661" s="955"/>
      <c r="O661" s="964" t="s">
        <v>165</v>
      </c>
      <c r="P661" s="976">
        <v>22293389.757228162</v>
      </c>
      <c r="Q661" s="976">
        <v>22293389.757228162</v>
      </c>
      <c r="R661" s="977">
        <v>1</v>
      </c>
      <c r="S661" s="964" t="s">
        <v>271</v>
      </c>
      <c r="T661" s="976">
        <v>1246406.2687479137</v>
      </c>
      <c r="U661" s="978">
        <v>5.5909230597997898E-2</v>
      </c>
      <c r="V661" s="976">
        <v>17011094.010531679</v>
      </c>
      <c r="W661" s="980">
        <v>0.76305551536935701</v>
      </c>
      <c r="X661" s="976">
        <v>4035889.4779485716</v>
      </c>
      <c r="Y661" s="980">
        <v>0.18103525403264523</v>
      </c>
      <c r="Z661" s="1026">
        <v>1137919.1486997285</v>
      </c>
      <c r="AA661" s="1027">
        <v>5.1042894826291825E-2</v>
      </c>
      <c r="AB661" s="1026">
        <v>106815.92851542009</v>
      </c>
      <c r="AC661" s="1027">
        <v>4.7913722264146608E-3</v>
      </c>
      <c r="AD661" s="1026">
        <v>1671.1915327646832</v>
      </c>
      <c r="AE661" s="1027">
        <v>7.4963545291394483E-5</v>
      </c>
      <c r="AF661" s="961" t="s">
        <v>148</v>
      </c>
      <c r="AG661" s="961"/>
      <c r="AH661" s="961"/>
      <c r="AI661" s="955" t="s">
        <v>153</v>
      </c>
      <c r="AJ661" s="961"/>
      <c r="AL661" s="955"/>
      <c r="AM661" s="955"/>
      <c r="AO661" s="963">
        <v>1</v>
      </c>
      <c r="AP661" s="963">
        <f>VLOOKUP(A661,'CH1 graphs'!$G$1:$H$49,2,FALSE)</f>
        <v>1</v>
      </c>
      <c r="AQ661" s="963">
        <f>VLOOKUP(A661,'CH1 graphs'!$K$2:$L$23,2,FALSE)</f>
        <v>1</v>
      </c>
      <c r="AR661" s="981"/>
      <c r="AT661" s="981"/>
      <c r="AV661" s="981"/>
    </row>
    <row r="662" spans="1:48" s="961" customFormat="1">
      <c r="A662" s="955" t="s">
        <v>32</v>
      </c>
      <c r="B662" s="955" t="s">
        <v>116</v>
      </c>
      <c r="C662" s="955" t="s">
        <v>702</v>
      </c>
      <c r="D662" s="955">
        <v>2023</v>
      </c>
      <c r="E662" s="964" t="s">
        <v>142</v>
      </c>
      <c r="F662" s="955" t="s">
        <v>142</v>
      </c>
      <c r="H662" s="961" t="s">
        <v>143</v>
      </c>
      <c r="I662" s="961" t="s">
        <v>157</v>
      </c>
      <c r="J662" s="1030" t="s">
        <v>226</v>
      </c>
      <c r="K662" s="1030" t="s">
        <v>703</v>
      </c>
      <c r="L662" s="955" t="s">
        <v>711</v>
      </c>
      <c r="M662" s="1046" t="s">
        <v>715</v>
      </c>
      <c r="N662" s="967">
        <v>44986</v>
      </c>
      <c r="O662" s="964" t="s">
        <v>150</v>
      </c>
      <c r="P662" s="976">
        <v>22293390.094525982</v>
      </c>
      <c r="Q662" s="976">
        <v>22293392</v>
      </c>
      <c r="R662" s="979">
        <v>1.0000000854726001</v>
      </c>
      <c r="S662" s="1025" t="s">
        <v>655</v>
      </c>
      <c r="T662" s="972">
        <v>760885</v>
      </c>
      <c r="U662" s="1035">
        <v>3.4130517240265633E-2</v>
      </c>
      <c r="V662" s="972">
        <v>18616635</v>
      </c>
      <c r="W662" s="1034">
        <v>0.83507413317811841</v>
      </c>
      <c r="X662" s="972">
        <v>2915874</v>
      </c>
      <c r="Y662" s="1034">
        <v>0.13079543929429852</v>
      </c>
      <c r="Z662" s="972">
        <v>721833</v>
      </c>
      <c r="AA662" s="1034">
        <v>3.2378787400320241E-2</v>
      </c>
      <c r="AB662" s="972">
        <v>39054</v>
      </c>
      <c r="AC662" s="1034">
        <v>1.7518195526279715E-3</v>
      </c>
      <c r="AD662" s="972">
        <v>0</v>
      </c>
      <c r="AE662" s="1034">
        <v>0</v>
      </c>
      <c r="AF662" s="1048" t="s">
        <v>148</v>
      </c>
      <c r="AI662" s="955"/>
      <c r="AL662" s="955"/>
      <c r="AM662" s="955"/>
      <c r="AO662" s="963">
        <v>1</v>
      </c>
      <c r="AP662" s="963"/>
      <c r="AQ662" s="963"/>
      <c r="AR662" s="963"/>
      <c r="AT662" s="963"/>
      <c r="AV662" s="963"/>
    </row>
    <row r="663" spans="1:48" s="1037" customFormat="1">
      <c r="A663" s="959" t="s">
        <v>32</v>
      </c>
      <c r="B663" s="959" t="s">
        <v>116</v>
      </c>
      <c r="C663" s="959" t="s">
        <v>702</v>
      </c>
      <c r="D663" s="959">
        <v>2023</v>
      </c>
      <c r="E663" s="1036" t="s">
        <v>142</v>
      </c>
      <c r="F663" s="959" t="s">
        <v>142</v>
      </c>
      <c r="H663" s="1037" t="s">
        <v>143</v>
      </c>
      <c r="I663" s="1037" t="s">
        <v>157</v>
      </c>
      <c r="J663" s="1038" t="s">
        <v>226</v>
      </c>
      <c r="K663" s="1038" t="s">
        <v>703</v>
      </c>
      <c r="L663" s="959" t="s">
        <v>711</v>
      </c>
      <c r="M663" s="1039" t="s">
        <v>715</v>
      </c>
      <c r="N663" s="1049">
        <v>44986</v>
      </c>
      <c r="O663" s="1036" t="s">
        <v>165</v>
      </c>
      <c r="P663" s="1050">
        <v>22293390.094525982</v>
      </c>
      <c r="Q663" s="1050">
        <v>22293392</v>
      </c>
      <c r="R663" s="1051">
        <v>1.0000000854726001</v>
      </c>
      <c r="S663" s="1037" t="s">
        <v>271</v>
      </c>
      <c r="T663" s="1050">
        <v>1262079</v>
      </c>
      <c r="U663" s="1043">
        <v>5.661224635533256E-2</v>
      </c>
      <c r="V663" s="1050">
        <v>16940744</v>
      </c>
      <c r="W663" s="1042">
        <v>0.75989979452207179</v>
      </c>
      <c r="X663" s="1050">
        <v>4090565</v>
      </c>
      <c r="Y663" s="1042">
        <v>0.18348777969723046</v>
      </c>
      <c r="Z663" s="1050">
        <v>1183340</v>
      </c>
      <c r="AA663" s="1042">
        <v>5.3080302898724431E-2</v>
      </c>
      <c r="AB663" s="1050">
        <v>76236</v>
      </c>
      <c r="AC663" s="1042">
        <v>3.4196680343664167E-3</v>
      </c>
      <c r="AD663" s="1050">
        <v>2506.7872991470199</v>
      </c>
      <c r="AE663" s="1042">
        <v>1.1244530662480702E-4</v>
      </c>
      <c r="AF663" s="1052" t="s">
        <v>148</v>
      </c>
      <c r="AI663" s="959"/>
      <c r="AL663" s="959"/>
      <c r="AM663" s="959"/>
      <c r="AO663" s="1045">
        <v>1</v>
      </c>
      <c r="AP663" s="1045"/>
      <c r="AQ663" s="1045"/>
      <c r="AR663" s="1045"/>
      <c r="AT663" s="1045"/>
      <c r="AV663" s="1045"/>
    </row>
    <row r="664" spans="1:48">
      <c r="A664" t="s">
        <v>502</v>
      </c>
      <c r="B664" t="s">
        <v>141</v>
      </c>
      <c r="C664">
        <v>2017</v>
      </c>
      <c r="D664">
        <v>2016</v>
      </c>
      <c r="E664" s="442" t="s">
        <v>168</v>
      </c>
      <c r="F664" s="52" t="s">
        <v>61</v>
      </c>
      <c r="G664" s="442" t="s">
        <v>61</v>
      </c>
      <c r="H664" s="52" t="s">
        <v>61</v>
      </c>
      <c r="I664" s="442" t="s">
        <v>169</v>
      </c>
      <c r="J664" s="940" t="s">
        <v>61</v>
      </c>
      <c r="K664" s="940"/>
      <c r="L664" s="52" t="s">
        <v>61</v>
      </c>
      <c r="M664" s="52" t="s">
        <v>61</v>
      </c>
      <c r="N664" s="52" t="s">
        <v>61</v>
      </c>
      <c r="O664" s="442" t="s">
        <v>150</v>
      </c>
      <c r="P664" s="451" t="s">
        <v>61</v>
      </c>
      <c r="Q664" s="52" t="s">
        <v>61</v>
      </c>
      <c r="R664" s="103" t="s">
        <v>61</v>
      </c>
      <c r="S664" s="442" t="s">
        <v>61</v>
      </c>
      <c r="T664" s="451" t="s">
        <v>61</v>
      </c>
      <c r="U664" s="941" t="s">
        <v>61</v>
      </c>
      <c r="V664" s="52" t="s">
        <v>61</v>
      </c>
      <c r="W664" s="52" t="s">
        <v>61</v>
      </c>
      <c r="X664" s="52" t="s">
        <v>61</v>
      </c>
      <c r="Y664" s="52" t="s">
        <v>61</v>
      </c>
      <c r="Z664" s="77" t="s">
        <v>61</v>
      </c>
      <c r="AA664" s="787" t="s">
        <v>61</v>
      </c>
      <c r="AB664" s="77" t="s">
        <v>61</v>
      </c>
      <c r="AC664" s="787" t="s">
        <v>61</v>
      </c>
      <c r="AD664" s="77" t="s">
        <v>61</v>
      </c>
      <c r="AE664" s="787" t="s">
        <v>61</v>
      </c>
      <c r="AF664" t="s">
        <v>61</v>
      </c>
      <c r="AG664" s="52"/>
      <c r="AH664" s="52"/>
      <c r="AI664" s="52" t="s">
        <v>61</v>
      </c>
      <c r="AJ664" s="52" t="s">
        <v>61</v>
      </c>
      <c r="AL664"/>
      <c r="AM664"/>
    </row>
    <row r="665" spans="1:48">
      <c r="A665" t="s">
        <v>502</v>
      </c>
      <c r="B665" t="s">
        <v>141</v>
      </c>
      <c r="C665">
        <v>2018</v>
      </c>
      <c r="D665">
        <v>2017</v>
      </c>
      <c r="E665" s="442" t="s">
        <v>168</v>
      </c>
      <c r="F665" s="52" t="s">
        <v>61</v>
      </c>
      <c r="G665" s="442" t="s">
        <v>61</v>
      </c>
      <c r="H665" s="52" t="s">
        <v>61</v>
      </c>
      <c r="I665" s="442" t="s">
        <v>169</v>
      </c>
      <c r="J665" s="940" t="s">
        <v>61</v>
      </c>
      <c r="K665" s="940"/>
      <c r="L665" s="52" t="s">
        <v>61</v>
      </c>
      <c r="M665" s="52" t="s">
        <v>61</v>
      </c>
      <c r="N665" s="52" t="s">
        <v>61</v>
      </c>
      <c r="O665" s="442" t="s">
        <v>150</v>
      </c>
      <c r="P665" s="451" t="s">
        <v>61</v>
      </c>
      <c r="Q665" s="52" t="s">
        <v>61</v>
      </c>
      <c r="R665" s="103" t="s">
        <v>61</v>
      </c>
      <c r="S665" s="442" t="s">
        <v>61</v>
      </c>
      <c r="T665" s="451" t="s">
        <v>61</v>
      </c>
      <c r="U665" s="941" t="s">
        <v>61</v>
      </c>
      <c r="V665" s="52" t="s">
        <v>61</v>
      </c>
      <c r="W665" s="52" t="s">
        <v>61</v>
      </c>
      <c r="X665" s="52" t="s">
        <v>61</v>
      </c>
      <c r="Y665" s="52" t="s">
        <v>61</v>
      </c>
      <c r="Z665" s="77" t="s">
        <v>61</v>
      </c>
      <c r="AA665" s="787" t="s">
        <v>61</v>
      </c>
      <c r="AB665" s="77" t="s">
        <v>61</v>
      </c>
      <c r="AC665" s="787" t="s">
        <v>61</v>
      </c>
      <c r="AD665" s="77" t="s">
        <v>61</v>
      </c>
      <c r="AE665" s="787" t="s">
        <v>61</v>
      </c>
      <c r="AF665" t="s">
        <v>61</v>
      </c>
      <c r="AG665" s="52"/>
      <c r="AH665" s="52"/>
      <c r="AI665" s="52" t="s">
        <v>61</v>
      </c>
      <c r="AJ665" s="52" t="s">
        <v>61</v>
      </c>
      <c r="AL665"/>
      <c r="AM665"/>
    </row>
    <row r="666" spans="1:48">
      <c r="A666" t="s">
        <v>502</v>
      </c>
      <c r="B666" t="s">
        <v>141</v>
      </c>
      <c r="C666">
        <v>2019</v>
      </c>
      <c r="D666">
        <v>2018</v>
      </c>
      <c r="E666" s="442" t="s">
        <v>168</v>
      </c>
      <c r="F666" s="52" t="s">
        <v>61</v>
      </c>
      <c r="G666" s="442" t="s">
        <v>61</v>
      </c>
      <c r="H666" s="52" t="s">
        <v>61</v>
      </c>
      <c r="I666" s="442" t="s">
        <v>169</v>
      </c>
      <c r="J666" s="940" t="s">
        <v>61</v>
      </c>
      <c r="K666" s="940"/>
      <c r="L666" s="52" t="s">
        <v>61</v>
      </c>
      <c r="M666" s="52" t="s">
        <v>61</v>
      </c>
      <c r="N666" s="52" t="s">
        <v>61</v>
      </c>
      <c r="O666" s="442" t="s">
        <v>150</v>
      </c>
      <c r="P666" s="451" t="s">
        <v>61</v>
      </c>
      <c r="Q666" s="52" t="s">
        <v>61</v>
      </c>
      <c r="R666" s="103" t="s">
        <v>61</v>
      </c>
      <c r="S666" s="442" t="s">
        <v>61</v>
      </c>
      <c r="T666" s="451" t="s">
        <v>61</v>
      </c>
      <c r="U666" s="941" t="s">
        <v>61</v>
      </c>
      <c r="V666" s="52" t="s">
        <v>61</v>
      </c>
      <c r="W666" s="52" t="s">
        <v>61</v>
      </c>
      <c r="X666" s="52" t="s">
        <v>61</v>
      </c>
      <c r="Y666" s="52" t="s">
        <v>61</v>
      </c>
      <c r="Z666" s="77" t="s">
        <v>61</v>
      </c>
      <c r="AA666" s="787" t="s">
        <v>61</v>
      </c>
      <c r="AB666" s="77" t="s">
        <v>61</v>
      </c>
      <c r="AC666" s="787" t="s">
        <v>61</v>
      </c>
      <c r="AD666" s="77" t="s">
        <v>61</v>
      </c>
      <c r="AE666" s="787" t="s">
        <v>61</v>
      </c>
      <c r="AF666" t="s">
        <v>61</v>
      </c>
      <c r="AG666" s="52"/>
      <c r="AH666" s="52"/>
      <c r="AI666" s="52" t="s">
        <v>61</v>
      </c>
      <c r="AJ666" s="52" t="s">
        <v>61</v>
      </c>
      <c r="AL666"/>
      <c r="AM666"/>
    </row>
    <row r="667" spans="1:48">
      <c r="A667" t="s">
        <v>502</v>
      </c>
      <c r="B667" t="s">
        <v>141</v>
      </c>
      <c r="C667">
        <v>2020</v>
      </c>
      <c r="D667">
        <v>2019</v>
      </c>
      <c r="E667" s="442" t="s">
        <v>168</v>
      </c>
      <c r="F667" s="52" t="s">
        <v>61</v>
      </c>
      <c r="G667" s="442" t="s">
        <v>61</v>
      </c>
      <c r="H667" s="52" t="s">
        <v>61</v>
      </c>
      <c r="I667" s="442" t="s">
        <v>169</v>
      </c>
      <c r="J667" s="940" t="s">
        <v>61</v>
      </c>
      <c r="K667" s="940"/>
      <c r="L667" s="52" t="s">
        <v>61</v>
      </c>
      <c r="M667" s="52" t="s">
        <v>61</v>
      </c>
      <c r="N667" s="52" t="s">
        <v>61</v>
      </c>
      <c r="O667" s="442" t="s">
        <v>150</v>
      </c>
      <c r="P667" s="451" t="s">
        <v>61</v>
      </c>
      <c r="Q667" s="52" t="s">
        <v>61</v>
      </c>
      <c r="R667" s="103" t="s">
        <v>61</v>
      </c>
      <c r="S667" s="442" t="s">
        <v>61</v>
      </c>
      <c r="T667" s="451" t="s">
        <v>61</v>
      </c>
      <c r="U667" s="941" t="s">
        <v>61</v>
      </c>
      <c r="V667" s="52" t="s">
        <v>61</v>
      </c>
      <c r="W667" s="52" t="s">
        <v>61</v>
      </c>
      <c r="X667" s="52" t="s">
        <v>61</v>
      </c>
      <c r="Y667" s="52" t="s">
        <v>61</v>
      </c>
      <c r="Z667" s="77" t="s">
        <v>61</v>
      </c>
      <c r="AA667" s="787" t="s">
        <v>61</v>
      </c>
      <c r="AB667" s="77" t="s">
        <v>61</v>
      </c>
      <c r="AC667" s="787" t="s">
        <v>61</v>
      </c>
      <c r="AD667" s="77" t="s">
        <v>61</v>
      </c>
      <c r="AE667" s="787" t="s">
        <v>61</v>
      </c>
      <c r="AF667" t="s">
        <v>61</v>
      </c>
      <c r="AG667" s="52"/>
      <c r="AH667" s="52"/>
      <c r="AI667" s="52" t="s">
        <v>61</v>
      </c>
      <c r="AJ667" s="52" t="s">
        <v>61</v>
      </c>
      <c r="AL667"/>
      <c r="AM667"/>
    </row>
    <row r="668" spans="1:48">
      <c r="A668" t="s">
        <v>502</v>
      </c>
      <c r="B668" t="s">
        <v>141</v>
      </c>
      <c r="C668">
        <v>2021</v>
      </c>
      <c r="D668">
        <v>2020</v>
      </c>
      <c r="E668" s="442" t="s">
        <v>168</v>
      </c>
      <c r="F668" s="52" t="s">
        <v>61</v>
      </c>
      <c r="G668" s="442" t="s">
        <v>61</v>
      </c>
      <c r="H668" s="52" t="s">
        <v>61</v>
      </c>
      <c r="I668" s="442" t="s">
        <v>169</v>
      </c>
      <c r="J668" s="940" t="s">
        <v>61</v>
      </c>
      <c r="K668" s="940"/>
      <c r="L668" s="52" t="s">
        <v>61</v>
      </c>
      <c r="M668" s="52" t="s">
        <v>61</v>
      </c>
      <c r="N668" s="52" t="s">
        <v>61</v>
      </c>
      <c r="O668" s="442" t="s">
        <v>150</v>
      </c>
      <c r="P668" s="451" t="s">
        <v>61</v>
      </c>
      <c r="Q668" s="52" t="s">
        <v>61</v>
      </c>
      <c r="R668" s="103" t="s">
        <v>61</v>
      </c>
      <c r="S668" s="442" t="s">
        <v>61</v>
      </c>
      <c r="T668" s="451" t="s">
        <v>61</v>
      </c>
      <c r="U668" s="941" t="s">
        <v>61</v>
      </c>
      <c r="V668" s="52" t="s">
        <v>61</v>
      </c>
      <c r="W668" s="52" t="s">
        <v>61</v>
      </c>
      <c r="X668" s="52" t="s">
        <v>61</v>
      </c>
      <c r="Y668" s="52" t="s">
        <v>61</v>
      </c>
      <c r="Z668" s="77" t="s">
        <v>61</v>
      </c>
      <c r="AA668" s="787" t="s">
        <v>61</v>
      </c>
      <c r="AB668" s="77" t="s">
        <v>61</v>
      </c>
      <c r="AC668" s="787" t="s">
        <v>61</v>
      </c>
      <c r="AD668" s="77" t="s">
        <v>61</v>
      </c>
      <c r="AE668" s="787" t="s">
        <v>61</v>
      </c>
      <c r="AF668" t="s">
        <v>61</v>
      </c>
      <c r="AG668" s="52"/>
      <c r="AH668" s="52"/>
      <c r="AI668" s="52" t="s">
        <v>61</v>
      </c>
      <c r="AJ668" s="52" t="s">
        <v>61</v>
      </c>
      <c r="AL668"/>
      <c r="AM668"/>
    </row>
    <row r="669" spans="1:48">
      <c r="A669" t="s">
        <v>502</v>
      </c>
      <c r="B669" t="s">
        <v>141</v>
      </c>
      <c r="C669">
        <v>2022</v>
      </c>
      <c r="D669">
        <v>2021</v>
      </c>
      <c r="E669" s="442" t="s">
        <v>168</v>
      </c>
      <c r="F669" s="52" t="s">
        <v>61</v>
      </c>
      <c r="G669" s="442" t="s">
        <v>61</v>
      </c>
      <c r="H669" s="52" t="s">
        <v>61</v>
      </c>
      <c r="I669" s="442" t="s">
        <v>169</v>
      </c>
      <c r="J669" s="940" t="s">
        <v>61</v>
      </c>
      <c r="K669" s="940"/>
      <c r="L669" s="52" t="s">
        <v>61</v>
      </c>
      <c r="M669" s="52" t="s">
        <v>61</v>
      </c>
      <c r="N669" s="52" t="s">
        <v>61</v>
      </c>
      <c r="O669" s="442" t="s">
        <v>150</v>
      </c>
      <c r="P669" s="451" t="s">
        <v>61</v>
      </c>
      <c r="Q669" s="52" t="s">
        <v>61</v>
      </c>
      <c r="R669" s="103" t="s">
        <v>61</v>
      </c>
      <c r="S669" s="442" t="s">
        <v>61</v>
      </c>
      <c r="T669" s="451" t="s">
        <v>61</v>
      </c>
      <c r="U669" s="941" t="s">
        <v>61</v>
      </c>
      <c r="V669" s="52" t="s">
        <v>61</v>
      </c>
      <c r="W669" s="52" t="s">
        <v>61</v>
      </c>
      <c r="X669" s="52" t="s">
        <v>61</v>
      </c>
      <c r="Y669" s="52" t="s">
        <v>61</v>
      </c>
      <c r="Z669" s="77" t="s">
        <v>61</v>
      </c>
      <c r="AA669" s="787" t="s">
        <v>61</v>
      </c>
      <c r="AB669" s="77" t="s">
        <v>61</v>
      </c>
      <c r="AC669" s="787" t="s">
        <v>61</v>
      </c>
      <c r="AD669" s="77" t="s">
        <v>61</v>
      </c>
      <c r="AE669" s="787" t="s">
        <v>61</v>
      </c>
      <c r="AF669" t="s">
        <v>61</v>
      </c>
      <c r="AG669" s="52"/>
      <c r="AH669" s="52"/>
      <c r="AI669" s="52" t="s">
        <v>61</v>
      </c>
      <c r="AJ669" s="52" t="s">
        <v>61</v>
      </c>
      <c r="AL669"/>
      <c r="AM669"/>
    </row>
    <row r="670" spans="1:48" s="958" customFormat="1">
      <c r="A670" s="958" t="s">
        <v>502</v>
      </c>
      <c r="B670" s="958" t="s">
        <v>141</v>
      </c>
      <c r="C670" s="958">
        <v>2023</v>
      </c>
      <c r="D670" s="958">
        <v>2022</v>
      </c>
      <c r="E670" s="991" t="s">
        <v>168</v>
      </c>
      <c r="F670" s="957" t="s">
        <v>61</v>
      </c>
      <c r="G670" s="991" t="s">
        <v>61</v>
      </c>
      <c r="H670" s="957" t="s">
        <v>61</v>
      </c>
      <c r="I670" s="991" t="s">
        <v>169</v>
      </c>
      <c r="J670" s="998" t="s">
        <v>61</v>
      </c>
      <c r="K670" s="998"/>
      <c r="L670" s="957" t="s">
        <v>61</v>
      </c>
      <c r="M670" s="957" t="s">
        <v>61</v>
      </c>
      <c r="N670" s="957" t="s">
        <v>61</v>
      </c>
      <c r="O670" s="991" t="s">
        <v>150</v>
      </c>
      <c r="P670" s="999" t="s">
        <v>61</v>
      </c>
      <c r="Q670" s="957" t="s">
        <v>61</v>
      </c>
      <c r="R670" s="1000" t="s">
        <v>61</v>
      </c>
      <c r="S670" s="991" t="s">
        <v>61</v>
      </c>
      <c r="T670" s="999" t="s">
        <v>61</v>
      </c>
      <c r="U670" s="1001" t="s">
        <v>61</v>
      </c>
      <c r="V670" s="957" t="s">
        <v>61</v>
      </c>
      <c r="W670" s="957" t="s">
        <v>61</v>
      </c>
      <c r="X670" s="957" t="s">
        <v>61</v>
      </c>
      <c r="Y670" s="957" t="s">
        <v>61</v>
      </c>
      <c r="Z670" s="1020" t="s">
        <v>61</v>
      </c>
      <c r="AA670" s="1021" t="s">
        <v>61</v>
      </c>
      <c r="AB670" s="1020" t="s">
        <v>61</v>
      </c>
      <c r="AC670" s="1021" t="s">
        <v>61</v>
      </c>
      <c r="AD670" s="1020" t="s">
        <v>61</v>
      </c>
      <c r="AE670" s="1021" t="s">
        <v>61</v>
      </c>
      <c r="AF670" s="958" t="s">
        <v>61</v>
      </c>
      <c r="AG670" s="957"/>
      <c r="AH670" s="957"/>
      <c r="AI670" s="957" t="s">
        <v>61</v>
      </c>
      <c r="AJ670" s="957" t="s">
        <v>61</v>
      </c>
      <c r="AL670" s="957"/>
      <c r="AM670" s="957"/>
      <c r="AO670" s="981"/>
      <c r="AP670" s="981"/>
      <c r="AQ670" s="981"/>
      <c r="AR670" s="981"/>
      <c r="AT670" s="981"/>
      <c r="AV670" s="981"/>
    </row>
    <row r="671" spans="1:48">
      <c r="A671" s="52" t="s">
        <v>43</v>
      </c>
      <c r="B671" s="52" t="s">
        <v>116</v>
      </c>
      <c r="C671" s="902">
        <v>2017</v>
      </c>
      <c r="D671" s="52">
        <v>2016</v>
      </c>
      <c r="E671" s="442" t="s">
        <v>142</v>
      </c>
      <c r="F671" s="52" t="s">
        <v>142</v>
      </c>
      <c r="G671" s="442" t="s">
        <v>168</v>
      </c>
      <c r="H671" s="52" t="s">
        <v>143</v>
      </c>
      <c r="I671" s="442" t="s">
        <v>144</v>
      </c>
      <c r="J671" s="940" t="s">
        <v>226</v>
      </c>
      <c r="K671" s="940"/>
      <c r="L671" s="52"/>
      <c r="M671" s="52"/>
      <c r="N671" s="158">
        <v>42675</v>
      </c>
      <c r="O671" s="442" t="s">
        <v>150</v>
      </c>
      <c r="P671" s="73">
        <v>4166463</v>
      </c>
      <c r="Q671" s="60">
        <v>3735019</v>
      </c>
      <c r="R671" s="61">
        <v>0.9</v>
      </c>
      <c r="S671" s="442" t="s">
        <v>399</v>
      </c>
      <c r="T671" s="73">
        <v>118851</v>
      </c>
      <c r="U671" s="939">
        <v>3.1820721661656878E-2</v>
      </c>
      <c r="V671" s="73">
        <v>3124618</v>
      </c>
      <c r="W671" s="64">
        <v>0.83657352211595171</v>
      </c>
      <c r="X671" s="73">
        <v>491550</v>
      </c>
      <c r="Y671" s="64">
        <v>0.13160575622239137</v>
      </c>
      <c r="Z671" s="77">
        <v>118851</v>
      </c>
      <c r="AA671" s="787">
        <v>3.1820721661656878E-2</v>
      </c>
      <c r="AB671" s="77">
        <v>0</v>
      </c>
      <c r="AC671" s="787">
        <v>0</v>
      </c>
      <c r="AD671" s="77">
        <v>0</v>
      </c>
      <c r="AE671" s="787">
        <v>0</v>
      </c>
      <c r="AF671" t="s">
        <v>148</v>
      </c>
      <c r="AH671"/>
      <c r="AI671" s="52"/>
      <c r="AJ671" s="64"/>
      <c r="AL671" s="52"/>
      <c r="AM671" s="52"/>
      <c r="AO671" s="1">
        <v>1</v>
      </c>
      <c r="AP671" s="1">
        <f>VLOOKUP(A671,'CH1 graphs'!$G$1:$H$49,2,FALSE)</f>
        <v>1</v>
      </c>
      <c r="AQ671" s="1">
        <f>VLOOKUP(A671,'CH1 graphs'!$K$2:$L$23,2,FALSE)</f>
        <v>1</v>
      </c>
    </row>
    <row r="672" spans="1:48">
      <c r="A672" s="52" t="s">
        <v>43</v>
      </c>
      <c r="B672" s="52" t="s">
        <v>116</v>
      </c>
      <c r="C672" s="52">
        <v>2018</v>
      </c>
      <c r="D672" s="52">
        <v>2017</v>
      </c>
      <c r="E672" s="442" t="s">
        <v>142</v>
      </c>
      <c r="F672" s="52" t="s">
        <v>142</v>
      </c>
      <c r="G672" s="442" t="s">
        <v>168</v>
      </c>
      <c r="H672" s="52" t="s">
        <v>143</v>
      </c>
      <c r="I672" s="442" t="s">
        <v>144</v>
      </c>
      <c r="J672" s="940" t="s">
        <v>226</v>
      </c>
      <c r="K672" s="940"/>
      <c r="L672" s="52"/>
      <c r="M672" s="52"/>
      <c r="N672" s="158">
        <v>42795</v>
      </c>
      <c r="O672" s="442" t="s">
        <v>150</v>
      </c>
      <c r="P672" s="73">
        <v>4182000</v>
      </c>
      <c r="Q672" s="60">
        <v>3893774</v>
      </c>
      <c r="R672" s="61">
        <v>0.93</v>
      </c>
      <c r="S672" s="442" t="s">
        <v>284</v>
      </c>
      <c r="T672" s="485">
        <v>281157</v>
      </c>
      <c r="U672" s="939">
        <v>7.2206810153850734E-2</v>
      </c>
      <c r="V672" s="485">
        <v>2714107</v>
      </c>
      <c r="W672" s="64">
        <v>0.69703762981621431</v>
      </c>
      <c r="X672" s="485">
        <v>906366</v>
      </c>
      <c r="Y672" s="64">
        <v>0.23277313988947484</v>
      </c>
      <c r="Z672" s="77">
        <v>251753</v>
      </c>
      <c r="AA672" s="787">
        <v>6.4655267614401865E-2</v>
      </c>
      <c r="AB672" s="77">
        <v>29404</v>
      </c>
      <c r="AC672" s="787">
        <v>7.5515425394488741E-3</v>
      </c>
      <c r="AD672" s="77">
        <v>0</v>
      </c>
      <c r="AE672" s="787">
        <v>0</v>
      </c>
      <c r="AF672" t="s">
        <v>148</v>
      </c>
      <c r="AH672"/>
      <c r="AI672" s="52"/>
      <c r="AJ672" s="64"/>
      <c r="AL672" s="52"/>
      <c r="AM672" s="52"/>
      <c r="AO672" s="1">
        <v>1</v>
      </c>
      <c r="AP672" s="1">
        <f>VLOOKUP(A672,'CH1 graphs'!$G$1:$H$49,2,FALSE)</f>
        <v>1</v>
      </c>
      <c r="AQ672" s="1">
        <f>VLOOKUP(A672,'CH1 graphs'!$K$2:$L$23,2,FALSE)</f>
        <v>1</v>
      </c>
    </row>
    <row r="673" spans="1:48">
      <c r="A673" s="52" t="s">
        <v>43</v>
      </c>
      <c r="B673" s="52" t="s">
        <v>116</v>
      </c>
      <c r="C673" s="52">
        <v>2019</v>
      </c>
      <c r="D673" s="52">
        <v>2018</v>
      </c>
      <c r="E673" s="442" t="s">
        <v>142</v>
      </c>
      <c r="F673" s="52" t="s">
        <v>142</v>
      </c>
      <c r="G673" s="442" t="s">
        <v>168</v>
      </c>
      <c r="H673" s="52" t="s">
        <v>143</v>
      </c>
      <c r="I673" s="442" t="s">
        <v>144</v>
      </c>
      <c r="J673" s="940" t="s">
        <v>226</v>
      </c>
      <c r="K673" s="940"/>
      <c r="L673" s="52"/>
      <c r="M673" s="52"/>
      <c r="N673" s="158">
        <v>43160</v>
      </c>
      <c r="O673" s="442" t="s">
        <v>150</v>
      </c>
      <c r="P673" s="437">
        <v>4540068</v>
      </c>
      <c r="Q673" s="60">
        <v>3984231</v>
      </c>
      <c r="R673" s="61">
        <v>0.88</v>
      </c>
      <c r="S673" s="442" t="s">
        <v>503</v>
      </c>
      <c r="T673" s="73">
        <v>538446</v>
      </c>
      <c r="U673" s="939">
        <v>0.13514427250829583</v>
      </c>
      <c r="V673" s="73">
        <v>2472078</v>
      </c>
      <c r="W673" s="64">
        <v>0.62046553023657514</v>
      </c>
      <c r="X673" s="73">
        <v>973707</v>
      </c>
      <c r="Y673" s="64">
        <v>0.24439019725512903</v>
      </c>
      <c r="Z673" s="77">
        <v>515113</v>
      </c>
      <c r="AA673" s="787">
        <v>0.12928793536318553</v>
      </c>
      <c r="AB673" s="77">
        <v>23333</v>
      </c>
      <c r="AC673" s="787">
        <v>5.8563371451103114E-3</v>
      </c>
      <c r="AD673" s="77">
        <v>0</v>
      </c>
      <c r="AE673" s="787">
        <v>0</v>
      </c>
      <c r="AF673" t="s">
        <v>185</v>
      </c>
      <c r="AG673" s="442"/>
      <c r="AH673" s="442"/>
      <c r="AI673" s="52"/>
      <c r="AJ673" s="64"/>
      <c r="AL673" s="52"/>
      <c r="AM673" s="52"/>
      <c r="AO673" s="1">
        <v>1</v>
      </c>
      <c r="AP673" s="1">
        <f>VLOOKUP(A673,'CH1 graphs'!$G$1:$H$49,2,FALSE)</f>
        <v>1</v>
      </c>
      <c r="AQ673" s="1">
        <f>VLOOKUP(A673,'CH1 graphs'!$K$2:$L$23,2,FALSE)</f>
        <v>1</v>
      </c>
    </row>
    <row r="674" spans="1:48">
      <c r="A674" s="52" t="s">
        <v>43</v>
      </c>
      <c r="B674" s="52" t="s">
        <v>116</v>
      </c>
      <c r="C674" s="52">
        <v>2020</v>
      </c>
      <c r="D674" s="52">
        <v>2019</v>
      </c>
      <c r="E674" s="442" t="s">
        <v>142</v>
      </c>
      <c r="F674" s="52" t="s">
        <v>142</v>
      </c>
      <c r="G674" s="442" t="s">
        <v>168</v>
      </c>
      <c r="H674" s="52" t="s">
        <v>143</v>
      </c>
      <c r="I674" s="442" t="s">
        <v>144</v>
      </c>
      <c r="J674" s="940" t="s">
        <v>226</v>
      </c>
      <c r="K674" s="940"/>
      <c r="L674" s="52"/>
      <c r="M674" s="52"/>
      <c r="N674" s="52"/>
      <c r="O674" s="442" t="s">
        <v>150</v>
      </c>
      <c r="P674" s="73">
        <v>4686602.2988505745</v>
      </c>
      <c r="Q674" s="60">
        <v>4077344</v>
      </c>
      <c r="R674" s="67">
        <f>Q674/P674</f>
        <v>0.87</v>
      </c>
      <c r="S674" s="442" t="s">
        <v>286</v>
      </c>
      <c r="T674" s="73">
        <v>606647</v>
      </c>
      <c r="U674" s="939">
        <v>0.15</v>
      </c>
      <c r="V674" s="73">
        <v>2318998</v>
      </c>
      <c r="W674" s="64">
        <v>0.56875210921619568</v>
      </c>
      <c r="X674" s="73">
        <v>1151699</v>
      </c>
      <c r="Y674" s="64">
        <v>0.28246304457019078</v>
      </c>
      <c r="Z674" s="77">
        <v>565817</v>
      </c>
      <c r="AA674" s="787">
        <v>0.14000000000000001</v>
      </c>
      <c r="AB674" s="77">
        <v>40830</v>
      </c>
      <c r="AC674" s="787">
        <v>0.01</v>
      </c>
      <c r="AD674" s="77">
        <v>0</v>
      </c>
      <c r="AE674" s="787">
        <v>0</v>
      </c>
      <c r="AF674" t="s">
        <v>185</v>
      </c>
      <c r="AG674" s="442"/>
      <c r="AH674" s="442"/>
      <c r="AI674" s="52"/>
      <c r="AJ674" s="64"/>
      <c r="AL674" s="52"/>
      <c r="AM674" s="52"/>
      <c r="AO674" s="1">
        <v>1</v>
      </c>
      <c r="AP674" s="1">
        <f>VLOOKUP(A674,'CH1 graphs'!$G$1:$H$49,2,FALSE)</f>
        <v>1</v>
      </c>
      <c r="AQ674" s="1">
        <f>VLOOKUP(A674,'CH1 graphs'!$K$2:$L$23,2,FALSE)</f>
        <v>1</v>
      </c>
    </row>
    <row r="675" spans="1:48">
      <c r="A675" s="52" t="s">
        <v>43</v>
      </c>
      <c r="B675" s="52" t="s">
        <v>116</v>
      </c>
      <c r="C675" s="52">
        <v>2021</v>
      </c>
      <c r="D675" s="52">
        <v>2020</v>
      </c>
      <c r="E675" s="442" t="s">
        <v>142</v>
      </c>
      <c r="F675" s="52" t="s">
        <v>142</v>
      </c>
      <c r="G675" s="442" t="s">
        <v>168</v>
      </c>
      <c r="H675" s="52" t="s">
        <v>143</v>
      </c>
      <c r="I675" s="442" t="s">
        <v>144</v>
      </c>
      <c r="J675" s="940" t="s">
        <v>226</v>
      </c>
      <c r="K675" s="940"/>
      <c r="L675" s="52"/>
      <c r="M675" s="52"/>
      <c r="N675" s="158">
        <v>43891</v>
      </c>
      <c r="O675" s="442" t="s">
        <v>150</v>
      </c>
      <c r="P675" s="73">
        <v>4173077</v>
      </c>
      <c r="Q675" s="59">
        <v>4173047</v>
      </c>
      <c r="R675" s="61">
        <v>1</v>
      </c>
      <c r="S675" s="442" t="s">
        <v>260</v>
      </c>
      <c r="T675" s="73">
        <v>609180.2901093876</v>
      </c>
      <c r="U675" s="939">
        <v>0.14597973377951109</v>
      </c>
      <c r="V675" s="73">
        <v>2764040.4557203036</v>
      </c>
      <c r="W675" s="64">
        <v>0.66235545770759441</v>
      </c>
      <c r="X675" s="73">
        <v>799826.25417030859</v>
      </c>
      <c r="Y675" s="64">
        <v>0.19166480851289439</v>
      </c>
      <c r="Z675" s="77">
        <v>542193.88063384371</v>
      </c>
      <c r="AA675" s="787">
        <v>0.1299275758537691</v>
      </c>
      <c r="AB675" s="77">
        <v>66986.409475543929</v>
      </c>
      <c r="AC675" s="787">
        <v>1.6052157925742008E-2</v>
      </c>
      <c r="AD675" s="77">
        <v>0</v>
      </c>
      <c r="AE675" s="787">
        <v>0</v>
      </c>
      <c r="AF675" t="s">
        <v>185</v>
      </c>
      <c r="AG675" s="442"/>
      <c r="AH675" s="442"/>
      <c r="AI675" s="52" t="s">
        <v>149</v>
      </c>
      <c r="AJ675" s="52"/>
      <c r="AL675" s="52"/>
      <c r="AM675" s="52"/>
      <c r="AO675" s="1">
        <v>1</v>
      </c>
      <c r="AP675" s="1">
        <f>VLOOKUP(A675,'CH1 graphs'!$G$1:$H$49,2,FALSE)</f>
        <v>1</v>
      </c>
      <c r="AQ675" s="1">
        <f>VLOOKUP(A675,'CH1 graphs'!$K$2:$L$23,2,FALSE)</f>
        <v>1</v>
      </c>
    </row>
    <row r="676" spans="1:48">
      <c r="A676" s="52" t="s">
        <v>43</v>
      </c>
      <c r="B676" s="52" t="s">
        <v>116</v>
      </c>
      <c r="C676" s="52">
        <v>2022</v>
      </c>
      <c r="D676" s="52">
        <v>2021</v>
      </c>
      <c r="E676" s="442" t="s">
        <v>142</v>
      </c>
      <c r="F676" s="52" t="s">
        <v>142</v>
      </c>
      <c r="G676" s="442" t="s">
        <v>168</v>
      </c>
      <c r="H676" s="52" t="s">
        <v>143</v>
      </c>
      <c r="I676" s="442" t="s">
        <v>157</v>
      </c>
      <c r="J676" s="940" t="s">
        <v>226</v>
      </c>
      <c r="K676" s="940"/>
      <c r="L676" s="52"/>
      <c r="M676" s="52"/>
      <c r="N676" s="52"/>
      <c r="O676" s="442" t="s">
        <v>150</v>
      </c>
      <c r="P676" s="73">
        <v>4271197</v>
      </c>
      <c r="Q676" s="60">
        <v>4271197</v>
      </c>
      <c r="R676" s="61">
        <v>1</v>
      </c>
      <c r="S676" s="442" t="s">
        <v>287</v>
      </c>
      <c r="T676" s="73">
        <v>484150.6208925409</v>
      </c>
      <c r="U676" s="939">
        <v>0.11335244450034519</v>
      </c>
      <c r="V676" s="73">
        <v>2895721.5496392963</v>
      </c>
      <c r="W676" s="64">
        <v>0.67796487720873011</v>
      </c>
      <c r="X676" s="73">
        <v>891324.82946816273</v>
      </c>
      <c r="Y676" s="64">
        <v>0.20868267829092471</v>
      </c>
      <c r="Z676" s="77">
        <v>462342.39764939342</v>
      </c>
      <c r="AA676" s="787">
        <v>0.10824656358613134</v>
      </c>
      <c r="AB676" s="77">
        <v>21808.223243147553</v>
      </c>
      <c r="AC676" s="924">
        <v>5.1058809142138731E-3</v>
      </c>
      <c r="AD676" s="77">
        <v>0</v>
      </c>
      <c r="AE676" s="787">
        <v>0</v>
      </c>
      <c r="AF676" t="s">
        <v>161</v>
      </c>
      <c r="AG676" s="442"/>
      <c r="AH676" s="442"/>
      <c r="AI676" s="52"/>
      <c r="AJ676" s="52"/>
      <c r="AL676" s="52"/>
      <c r="AM676" s="52"/>
      <c r="AO676" s="1">
        <v>1</v>
      </c>
      <c r="AP676" s="1">
        <f>VLOOKUP(A676,'CH1 graphs'!$G$1:$H$49,2,FALSE)</f>
        <v>1</v>
      </c>
      <c r="AQ676" s="1">
        <f>VLOOKUP(A676,'CH1 graphs'!$K$2:$L$23,2,FALSE)</f>
        <v>1</v>
      </c>
      <c r="AT676" s="42"/>
    </row>
    <row r="677" spans="1:48" s="961" customFormat="1">
      <c r="A677" s="955" t="s">
        <v>43</v>
      </c>
      <c r="B677" s="955" t="s">
        <v>116</v>
      </c>
      <c r="C677" s="955">
        <v>2023</v>
      </c>
      <c r="D677" s="955">
        <v>2022</v>
      </c>
      <c r="E677" s="964" t="s">
        <v>142</v>
      </c>
      <c r="F677" s="955" t="s">
        <v>142</v>
      </c>
      <c r="G677" s="964" t="s">
        <v>142</v>
      </c>
      <c r="H677" s="955" t="s">
        <v>143</v>
      </c>
      <c r="I677" s="964" t="s">
        <v>157</v>
      </c>
      <c r="J677" s="965" t="s">
        <v>226</v>
      </c>
      <c r="K677" s="965"/>
      <c r="L677" s="976"/>
      <c r="M677" s="1005"/>
      <c r="N677" s="955"/>
      <c r="O677" s="964" t="s">
        <v>150</v>
      </c>
      <c r="P677" s="975">
        <v>4359275</v>
      </c>
      <c r="Q677" s="975">
        <v>4359275</v>
      </c>
      <c r="R677" s="979">
        <v>1</v>
      </c>
      <c r="S677" s="964" t="s">
        <v>262</v>
      </c>
      <c r="T677" s="976">
        <v>878920</v>
      </c>
      <c r="U677" s="978">
        <v>0.20162068233823285</v>
      </c>
      <c r="V677" s="976">
        <v>2045402</v>
      </c>
      <c r="W677" s="980">
        <v>0.46920692087560434</v>
      </c>
      <c r="X677" s="976">
        <v>1434953</v>
      </c>
      <c r="Y677" s="980">
        <v>0.32917239678616284</v>
      </c>
      <c r="Z677" s="1026">
        <v>795603</v>
      </c>
      <c r="AA677" s="1027">
        <v>0.18250810054424188</v>
      </c>
      <c r="AB677" s="1026">
        <v>83317</v>
      </c>
      <c r="AC677" s="1146">
        <v>1.9112581793990974E-2</v>
      </c>
      <c r="AD677" s="1026">
        <v>0</v>
      </c>
      <c r="AE677" s="1027">
        <v>0</v>
      </c>
      <c r="AF677" s="961" t="s">
        <v>161</v>
      </c>
      <c r="AG677" s="955"/>
      <c r="AH677" s="955"/>
      <c r="AI677" s="955" t="s">
        <v>149</v>
      </c>
      <c r="AL677" s="955"/>
      <c r="AM677" s="955"/>
      <c r="AN677" s="961" t="s">
        <v>710</v>
      </c>
      <c r="AO677" s="963">
        <v>1</v>
      </c>
      <c r="AP677" s="963">
        <f>VLOOKUP(A677,'CH1 graphs'!$G$1:$H$49,2,FALSE)</f>
        <v>1</v>
      </c>
      <c r="AQ677" s="963">
        <f>VLOOKUP(A677,'CH1 graphs'!$K$2:$L$23,2,FALSE)</f>
        <v>1</v>
      </c>
      <c r="AR677" s="963"/>
      <c r="AS677" s="972">
        <f>T677-T676</f>
        <v>394769.3791074591</v>
      </c>
      <c r="AT677" s="973">
        <f>(T677-T676)/T676</f>
        <v>0.81538546491935548</v>
      </c>
      <c r="AU677" s="961">
        <f>AB677-AB676</f>
        <v>61508.776756852443</v>
      </c>
      <c r="AV677" s="963">
        <f>AU677/AB676</f>
        <v>2.8204396145008905</v>
      </c>
    </row>
    <row r="678" spans="1:48" s="958" customFormat="1">
      <c r="A678" s="955" t="s">
        <v>43</v>
      </c>
      <c r="B678" s="955" t="s">
        <v>116</v>
      </c>
      <c r="C678" s="955">
        <v>2023</v>
      </c>
      <c r="D678" s="955">
        <v>2023</v>
      </c>
      <c r="E678" s="964" t="s">
        <v>142</v>
      </c>
      <c r="F678" s="974" t="s">
        <v>142</v>
      </c>
      <c r="G678" s="964" t="s">
        <v>427</v>
      </c>
      <c r="H678" s="955" t="s">
        <v>143</v>
      </c>
      <c r="I678" s="964" t="s">
        <v>157</v>
      </c>
      <c r="J678" s="965" t="s">
        <v>226</v>
      </c>
      <c r="K678" s="965"/>
      <c r="L678" s="976"/>
      <c r="M678" s="955"/>
      <c r="N678" s="955"/>
      <c r="O678" s="964" t="s">
        <v>165</v>
      </c>
      <c r="P678" s="976">
        <v>4372038</v>
      </c>
      <c r="Q678" s="976">
        <v>4372038</v>
      </c>
      <c r="R678" s="977">
        <v>1</v>
      </c>
      <c r="S678" s="964" t="s">
        <v>271</v>
      </c>
      <c r="T678" s="976">
        <v>694612.07000000007</v>
      </c>
      <c r="U678" s="978">
        <v>0.15887603675905837</v>
      </c>
      <c r="V678" s="976">
        <v>2578174.6799999997</v>
      </c>
      <c r="W678" s="980">
        <v>0.58969631096527519</v>
      </c>
      <c r="X678" s="976">
        <v>1099251.2500000002</v>
      </c>
      <c r="Y678" s="980">
        <v>0.25142765227566644</v>
      </c>
      <c r="Z678" s="1026">
        <v>588479.22000000009</v>
      </c>
      <c r="AA678" s="1027">
        <v>0.13460066449559682</v>
      </c>
      <c r="AB678" s="1026">
        <v>106132.84999999999</v>
      </c>
      <c r="AC678" s="1027">
        <v>2.4275372263461568E-2</v>
      </c>
      <c r="AD678" s="1026">
        <v>0</v>
      </c>
      <c r="AE678" s="1027">
        <v>0</v>
      </c>
      <c r="AF678" s="961" t="s">
        <v>161</v>
      </c>
      <c r="AG678" s="955"/>
      <c r="AH678" s="955"/>
      <c r="AI678" s="955" t="s">
        <v>149</v>
      </c>
      <c r="AJ678" s="961"/>
      <c r="AL678" s="955"/>
      <c r="AM678" s="955"/>
      <c r="AO678" s="963">
        <v>1</v>
      </c>
      <c r="AP678" s="963">
        <f>VLOOKUP(A678,'CH1 graphs'!$G$1:$H$49,2,FALSE)</f>
        <v>1</v>
      </c>
      <c r="AQ678" s="963">
        <f>VLOOKUP(A678,'CH1 graphs'!$K$2:$L$23,2,FALSE)</f>
        <v>1</v>
      </c>
      <c r="AR678" s="981"/>
      <c r="AT678" s="981"/>
      <c r="AV678" s="981"/>
    </row>
    <row r="679" spans="1:48" s="961" customFormat="1">
      <c r="A679" s="955" t="s">
        <v>43</v>
      </c>
      <c r="B679" s="955" t="s">
        <v>116</v>
      </c>
      <c r="C679" s="955" t="s">
        <v>702</v>
      </c>
      <c r="D679" s="955">
        <v>2023</v>
      </c>
      <c r="E679" s="964" t="s">
        <v>142</v>
      </c>
      <c r="F679" s="955" t="s">
        <v>142</v>
      </c>
      <c r="H679" s="961" t="s">
        <v>143</v>
      </c>
      <c r="I679" s="961" t="s">
        <v>157</v>
      </c>
      <c r="J679" s="1030" t="s">
        <v>226</v>
      </c>
      <c r="K679" s="1030" t="s">
        <v>703</v>
      </c>
      <c r="L679" s="955" t="s">
        <v>711</v>
      </c>
      <c r="M679" s="1046" t="s">
        <v>715</v>
      </c>
      <c r="N679" s="967">
        <v>44986</v>
      </c>
      <c r="O679" s="964" t="s">
        <v>150</v>
      </c>
      <c r="P679" s="976">
        <v>3543688</v>
      </c>
      <c r="Q679" s="976">
        <v>3543688</v>
      </c>
      <c r="R679" s="979">
        <v>1</v>
      </c>
      <c r="S679" s="1025" t="s">
        <v>655</v>
      </c>
      <c r="T679" s="972">
        <v>271966</v>
      </c>
      <c r="U679" s="1035">
        <v>7.6746598459006554E-2</v>
      </c>
      <c r="V679" s="972">
        <v>2622896</v>
      </c>
      <c r="W679" s="1034">
        <v>0.74015996893631719</v>
      </c>
      <c r="X679" s="972">
        <v>648826</v>
      </c>
      <c r="Y679" s="1034">
        <v>0.18309343260467625</v>
      </c>
      <c r="Z679" s="972">
        <v>270827</v>
      </c>
      <c r="AA679" s="1034">
        <v>7.6425181900889691E-2</v>
      </c>
      <c r="AB679" s="972">
        <v>1139</v>
      </c>
      <c r="AC679" s="1034">
        <v>3.2141655811685453E-4</v>
      </c>
      <c r="AD679" s="972">
        <v>0</v>
      </c>
      <c r="AE679" s="1034">
        <v>0</v>
      </c>
      <c r="AF679" s="962" t="s">
        <v>161</v>
      </c>
      <c r="AG679" s="955"/>
      <c r="AH679" s="955"/>
      <c r="AI679" s="955"/>
      <c r="AL679" s="955"/>
      <c r="AM679" s="955"/>
      <c r="AO679" s="963">
        <v>1</v>
      </c>
      <c r="AP679" s="963"/>
      <c r="AQ679" s="963"/>
      <c r="AR679" s="963"/>
      <c r="AT679" s="963"/>
      <c r="AV679" s="963"/>
    </row>
    <row r="680" spans="1:48" s="1037" customFormat="1">
      <c r="A680" s="959" t="s">
        <v>43</v>
      </c>
      <c r="B680" s="959" t="s">
        <v>116</v>
      </c>
      <c r="C680" s="959" t="s">
        <v>702</v>
      </c>
      <c r="D680" s="959">
        <v>2023</v>
      </c>
      <c r="E680" s="1036" t="s">
        <v>142</v>
      </c>
      <c r="F680" s="959" t="s">
        <v>142</v>
      </c>
      <c r="H680" s="1037" t="s">
        <v>143</v>
      </c>
      <c r="I680" s="1037" t="s">
        <v>157</v>
      </c>
      <c r="J680" s="1038" t="s">
        <v>226</v>
      </c>
      <c r="K680" s="1038" t="s">
        <v>703</v>
      </c>
      <c r="L680" s="959" t="s">
        <v>711</v>
      </c>
      <c r="M680" s="1039" t="s">
        <v>715</v>
      </c>
      <c r="N680" s="1049">
        <v>44986</v>
      </c>
      <c r="O680" s="1036" t="s">
        <v>165</v>
      </c>
      <c r="P680" s="1153">
        <v>3543688</v>
      </c>
      <c r="Q680" s="1153">
        <v>3543688</v>
      </c>
      <c r="R680" s="1116">
        <v>1</v>
      </c>
      <c r="S680" s="1036" t="s">
        <v>271</v>
      </c>
      <c r="T680" s="1050">
        <v>472274</v>
      </c>
      <c r="U680" s="1043">
        <v>0.13327189075336204</v>
      </c>
      <c r="V680" s="1050">
        <v>2248135</v>
      </c>
      <c r="W680" s="1042">
        <v>0.63440545555929306</v>
      </c>
      <c r="X680" s="1050">
        <v>823272</v>
      </c>
      <c r="Y680" s="1042">
        <v>0.23232067834414316</v>
      </c>
      <c r="Z680" s="1050">
        <v>444297</v>
      </c>
      <c r="AA680" s="1042">
        <v>0.12537700835965243</v>
      </c>
      <c r="AB680" s="1050">
        <v>27977</v>
      </c>
      <c r="AC680" s="1042">
        <v>7.8948823937096037E-3</v>
      </c>
      <c r="AD680" s="1050">
        <v>0</v>
      </c>
      <c r="AE680" s="1042">
        <v>0</v>
      </c>
      <c r="AF680" s="1140" t="s">
        <v>161</v>
      </c>
      <c r="AG680" s="959"/>
      <c r="AH680" s="959"/>
      <c r="AI680" s="959"/>
      <c r="AL680" s="959"/>
      <c r="AM680" s="959"/>
      <c r="AO680" s="1045">
        <v>1</v>
      </c>
      <c r="AP680" s="1045"/>
      <c r="AQ680" s="1045"/>
      <c r="AR680" s="1045"/>
      <c r="AT680" s="1045"/>
      <c r="AV680" s="1045"/>
    </row>
    <row r="681" spans="1:48">
      <c r="A681" t="s">
        <v>504</v>
      </c>
      <c r="B681">
        <v>0</v>
      </c>
      <c r="C681">
        <v>2017</v>
      </c>
      <c r="D681">
        <v>2016</v>
      </c>
      <c r="E681" s="442" t="s">
        <v>168</v>
      </c>
      <c r="F681" s="52" t="s">
        <v>61</v>
      </c>
      <c r="G681" s="442" t="s">
        <v>61</v>
      </c>
      <c r="H681" s="52" t="s">
        <v>61</v>
      </c>
      <c r="I681" s="442" t="s">
        <v>169</v>
      </c>
      <c r="J681" s="940" t="s">
        <v>61</v>
      </c>
      <c r="K681" s="940"/>
      <c r="L681" s="52" t="s">
        <v>61</v>
      </c>
      <c r="M681" s="52" t="s">
        <v>61</v>
      </c>
      <c r="N681" s="52" t="s">
        <v>61</v>
      </c>
      <c r="O681" s="442" t="s">
        <v>150</v>
      </c>
      <c r="P681" s="451" t="s">
        <v>61</v>
      </c>
      <c r="Q681" s="52" t="s">
        <v>61</v>
      </c>
      <c r="R681" s="103" t="s">
        <v>61</v>
      </c>
      <c r="S681" s="442" t="s">
        <v>61</v>
      </c>
      <c r="T681" s="451" t="s">
        <v>61</v>
      </c>
      <c r="U681" s="941" t="s">
        <v>61</v>
      </c>
      <c r="V681" s="52" t="s">
        <v>61</v>
      </c>
      <c r="W681" s="52" t="s">
        <v>61</v>
      </c>
      <c r="X681" s="52" t="s">
        <v>61</v>
      </c>
      <c r="Y681" s="52" t="s">
        <v>61</v>
      </c>
      <c r="Z681" s="77" t="s">
        <v>61</v>
      </c>
      <c r="AA681" s="787" t="s">
        <v>61</v>
      </c>
      <c r="AB681" s="77" t="s">
        <v>61</v>
      </c>
      <c r="AC681" s="787" t="s">
        <v>61</v>
      </c>
      <c r="AD681" s="77" t="s">
        <v>61</v>
      </c>
      <c r="AE681" s="787" t="s">
        <v>61</v>
      </c>
      <c r="AF681" t="s">
        <v>61</v>
      </c>
      <c r="AG681" s="52"/>
      <c r="AH681" s="52"/>
      <c r="AI681" s="52" t="s">
        <v>61</v>
      </c>
      <c r="AJ681" s="52" t="s">
        <v>61</v>
      </c>
      <c r="AL681"/>
      <c r="AM681"/>
    </row>
    <row r="682" spans="1:48">
      <c r="A682" t="s">
        <v>504</v>
      </c>
      <c r="B682">
        <v>0</v>
      </c>
      <c r="C682">
        <v>2018</v>
      </c>
      <c r="D682">
        <v>2017</v>
      </c>
      <c r="E682" s="442" t="s">
        <v>168</v>
      </c>
      <c r="F682" s="52" t="s">
        <v>61</v>
      </c>
      <c r="G682" s="442" t="s">
        <v>61</v>
      </c>
      <c r="H682" s="52" t="s">
        <v>61</v>
      </c>
      <c r="I682" s="442" t="s">
        <v>169</v>
      </c>
      <c r="J682" s="940" t="s">
        <v>61</v>
      </c>
      <c r="K682" s="940"/>
      <c r="L682" s="52" t="s">
        <v>61</v>
      </c>
      <c r="M682" s="52" t="s">
        <v>61</v>
      </c>
      <c r="N682" s="52" t="s">
        <v>61</v>
      </c>
      <c r="O682" s="442" t="s">
        <v>150</v>
      </c>
      <c r="P682" s="451" t="s">
        <v>61</v>
      </c>
      <c r="Q682" s="52" t="s">
        <v>61</v>
      </c>
      <c r="R682" s="103" t="s">
        <v>61</v>
      </c>
      <c r="S682" s="442" t="s">
        <v>61</v>
      </c>
      <c r="T682" s="451" t="s">
        <v>61</v>
      </c>
      <c r="U682" s="941" t="s">
        <v>61</v>
      </c>
      <c r="V682" s="52" t="s">
        <v>61</v>
      </c>
      <c r="W682" s="52" t="s">
        <v>61</v>
      </c>
      <c r="X682" s="52" t="s">
        <v>61</v>
      </c>
      <c r="Y682" s="52" t="s">
        <v>61</v>
      </c>
      <c r="Z682" s="77" t="s">
        <v>61</v>
      </c>
      <c r="AA682" s="787" t="s">
        <v>61</v>
      </c>
      <c r="AB682" s="77" t="s">
        <v>61</v>
      </c>
      <c r="AC682" s="787" t="s">
        <v>61</v>
      </c>
      <c r="AD682" s="77" t="s">
        <v>61</v>
      </c>
      <c r="AE682" s="787" t="s">
        <v>61</v>
      </c>
      <c r="AF682" t="s">
        <v>61</v>
      </c>
      <c r="AG682" s="52"/>
      <c r="AH682" s="52"/>
      <c r="AI682" s="52" t="s">
        <v>61</v>
      </c>
      <c r="AJ682" s="52" t="s">
        <v>61</v>
      </c>
      <c r="AL682"/>
      <c r="AM682"/>
    </row>
    <row r="683" spans="1:48">
      <c r="A683" t="s">
        <v>504</v>
      </c>
      <c r="B683">
        <v>0</v>
      </c>
      <c r="C683">
        <v>2019</v>
      </c>
      <c r="D683">
        <v>2018</v>
      </c>
      <c r="E683" s="442" t="s">
        <v>168</v>
      </c>
      <c r="F683" s="52" t="s">
        <v>61</v>
      </c>
      <c r="G683" s="442" t="s">
        <v>61</v>
      </c>
      <c r="H683" s="52" t="s">
        <v>61</v>
      </c>
      <c r="I683" s="442" t="s">
        <v>169</v>
      </c>
      <c r="J683" s="940" t="s">
        <v>61</v>
      </c>
      <c r="K683" s="940"/>
      <c r="L683" s="52" t="s">
        <v>61</v>
      </c>
      <c r="M683" s="52" t="s">
        <v>61</v>
      </c>
      <c r="N683" s="52" t="s">
        <v>61</v>
      </c>
      <c r="O683" s="442" t="s">
        <v>150</v>
      </c>
      <c r="P683" s="451" t="s">
        <v>61</v>
      </c>
      <c r="Q683" s="52" t="s">
        <v>61</v>
      </c>
      <c r="R683" s="103" t="s">
        <v>61</v>
      </c>
      <c r="S683" s="442" t="s">
        <v>61</v>
      </c>
      <c r="T683" s="451" t="s">
        <v>61</v>
      </c>
      <c r="U683" s="941" t="s">
        <v>61</v>
      </c>
      <c r="V683" s="52" t="s">
        <v>61</v>
      </c>
      <c r="W683" s="52" t="s">
        <v>61</v>
      </c>
      <c r="X683" s="52" t="s">
        <v>61</v>
      </c>
      <c r="Y683" s="52" t="s">
        <v>61</v>
      </c>
      <c r="Z683" s="77" t="s">
        <v>61</v>
      </c>
      <c r="AA683" s="787" t="s">
        <v>61</v>
      </c>
      <c r="AB683" s="77" t="s">
        <v>61</v>
      </c>
      <c r="AC683" s="787" t="s">
        <v>61</v>
      </c>
      <c r="AD683" s="77" t="s">
        <v>61</v>
      </c>
      <c r="AE683" s="787" t="s">
        <v>61</v>
      </c>
      <c r="AF683" t="s">
        <v>61</v>
      </c>
      <c r="AG683" s="52"/>
      <c r="AH683" s="52"/>
      <c r="AI683" s="52" t="s">
        <v>61</v>
      </c>
      <c r="AJ683" s="52" t="s">
        <v>61</v>
      </c>
      <c r="AL683"/>
      <c r="AM683"/>
    </row>
    <row r="684" spans="1:48">
      <c r="A684" t="s">
        <v>504</v>
      </c>
      <c r="B684">
        <v>0</v>
      </c>
      <c r="C684">
        <v>2020</v>
      </c>
      <c r="D684">
        <v>2019</v>
      </c>
      <c r="E684" s="442" t="s">
        <v>168</v>
      </c>
      <c r="F684" s="52" t="s">
        <v>61</v>
      </c>
      <c r="G684" s="442" t="s">
        <v>61</v>
      </c>
      <c r="H684" s="52" t="s">
        <v>61</v>
      </c>
      <c r="I684" s="442" t="s">
        <v>169</v>
      </c>
      <c r="J684" s="940" t="s">
        <v>61</v>
      </c>
      <c r="K684" s="940"/>
      <c r="L684" s="52" t="s">
        <v>61</v>
      </c>
      <c r="M684" s="52" t="s">
        <v>61</v>
      </c>
      <c r="N684" s="52" t="s">
        <v>61</v>
      </c>
      <c r="O684" s="442" t="s">
        <v>150</v>
      </c>
      <c r="P684" s="451" t="s">
        <v>61</v>
      </c>
      <c r="Q684" s="52" t="s">
        <v>61</v>
      </c>
      <c r="R684" s="103" t="s">
        <v>61</v>
      </c>
      <c r="S684" s="442" t="s">
        <v>61</v>
      </c>
      <c r="T684" s="451" t="s">
        <v>61</v>
      </c>
      <c r="U684" s="941" t="s">
        <v>61</v>
      </c>
      <c r="V684" s="52" t="s">
        <v>61</v>
      </c>
      <c r="W684" s="52" t="s">
        <v>61</v>
      </c>
      <c r="X684" s="52" t="s">
        <v>61</v>
      </c>
      <c r="Y684" s="52" t="s">
        <v>61</v>
      </c>
      <c r="Z684" s="77" t="s">
        <v>61</v>
      </c>
      <c r="AA684" s="787" t="s">
        <v>61</v>
      </c>
      <c r="AB684" s="77" t="s">
        <v>61</v>
      </c>
      <c r="AC684" s="787" t="s">
        <v>61</v>
      </c>
      <c r="AD684" s="77" t="s">
        <v>61</v>
      </c>
      <c r="AE684" s="787" t="s">
        <v>61</v>
      </c>
      <c r="AF684" t="s">
        <v>61</v>
      </c>
      <c r="AG684" s="52"/>
      <c r="AH684" s="52"/>
      <c r="AI684" s="52" t="s">
        <v>61</v>
      </c>
      <c r="AJ684" s="52" t="s">
        <v>61</v>
      </c>
      <c r="AL684"/>
      <c r="AM684"/>
    </row>
    <row r="685" spans="1:48">
      <c r="A685" t="s">
        <v>504</v>
      </c>
      <c r="B685">
        <v>0</v>
      </c>
      <c r="C685">
        <v>2021</v>
      </c>
      <c r="D685">
        <v>2020</v>
      </c>
      <c r="E685" s="442" t="s">
        <v>168</v>
      </c>
      <c r="F685" s="52" t="s">
        <v>61</v>
      </c>
      <c r="G685" s="442" t="s">
        <v>61</v>
      </c>
      <c r="H685" s="52" t="s">
        <v>61</v>
      </c>
      <c r="I685" s="442" t="s">
        <v>169</v>
      </c>
      <c r="J685" s="940" t="s">
        <v>61</v>
      </c>
      <c r="K685" s="940"/>
      <c r="L685" s="52" t="s">
        <v>61</v>
      </c>
      <c r="M685" s="52" t="s">
        <v>61</v>
      </c>
      <c r="N685" s="52" t="s">
        <v>61</v>
      </c>
      <c r="O685" s="442" t="s">
        <v>150</v>
      </c>
      <c r="P685" s="451" t="s">
        <v>61</v>
      </c>
      <c r="Q685" s="52" t="s">
        <v>61</v>
      </c>
      <c r="R685" s="103" t="s">
        <v>61</v>
      </c>
      <c r="S685" s="442" t="s">
        <v>61</v>
      </c>
      <c r="T685" s="451" t="s">
        <v>61</v>
      </c>
      <c r="U685" s="941" t="s">
        <v>61</v>
      </c>
      <c r="V685" s="52" t="s">
        <v>61</v>
      </c>
      <c r="W685" s="52" t="s">
        <v>61</v>
      </c>
      <c r="X685" s="52" t="s">
        <v>61</v>
      </c>
      <c r="Y685" s="52" t="s">
        <v>61</v>
      </c>
      <c r="Z685" s="77" t="s">
        <v>61</v>
      </c>
      <c r="AA685" s="787" t="s">
        <v>61</v>
      </c>
      <c r="AB685" s="77" t="s">
        <v>61</v>
      </c>
      <c r="AC685" s="787" t="s">
        <v>61</v>
      </c>
      <c r="AD685" s="77" t="s">
        <v>61</v>
      </c>
      <c r="AE685" s="787" t="s">
        <v>61</v>
      </c>
      <c r="AF685" t="s">
        <v>61</v>
      </c>
      <c r="AG685" s="52"/>
      <c r="AH685" s="52"/>
      <c r="AI685" s="52" t="s">
        <v>61</v>
      </c>
      <c r="AJ685" s="52" t="s">
        <v>61</v>
      </c>
      <c r="AL685"/>
      <c r="AM685"/>
    </row>
    <row r="686" spans="1:48">
      <c r="A686" t="s">
        <v>504</v>
      </c>
      <c r="B686">
        <v>0</v>
      </c>
      <c r="C686">
        <v>2022</v>
      </c>
      <c r="D686">
        <v>2021</v>
      </c>
      <c r="E686" s="442" t="s">
        <v>168</v>
      </c>
      <c r="F686" s="52" t="s">
        <v>61</v>
      </c>
      <c r="G686" s="442" t="s">
        <v>61</v>
      </c>
      <c r="H686" s="52" t="s">
        <v>61</v>
      </c>
      <c r="I686" s="442" t="s">
        <v>169</v>
      </c>
      <c r="J686" s="940" t="s">
        <v>61</v>
      </c>
      <c r="K686" s="940"/>
      <c r="L686" s="52" t="s">
        <v>61</v>
      </c>
      <c r="M686" s="52" t="s">
        <v>61</v>
      </c>
      <c r="N686" s="52" t="s">
        <v>61</v>
      </c>
      <c r="O686" s="442" t="s">
        <v>150</v>
      </c>
      <c r="P686" s="451" t="s">
        <v>61</v>
      </c>
      <c r="Q686" s="52" t="s">
        <v>61</v>
      </c>
      <c r="R686" s="103" t="s">
        <v>61</v>
      </c>
      <c r="S686" s="442" t="s">
        <v>61</v>
      </c>
      <c r="T686" s="451" t="s">
        <v>61</v>
      </c>
      <c r="U686" s="941" t="s">
        <v>61</v>
      </c>
      <c r="V686" s="52" t="s">
        <v>61</v>
      </c>
      <c r="W686" s="52" t="s">
        <v>61</v>
      </c>
      <c r="X686" s="52" t="s">
        <v>61</v>
      </c>
      <c r="Y686" s="52" t="s">
        <v>61</v>
      </c>
      <c r="Z686" s="77" t="s">
        <v>61</v>
      </c>
      <c r="AA686" s="787" t="s">
        <v>61</v>
      </c>
      <c r="AB686" s="77" t="s">
        <v>61</v>
      </c>
      <c r="AC686" s="787" t="s">
        <v>61</v>
      </c>
      <c r="AD686" s="77" t="s">
        <v>61</v>
      </c>
      <c r="AE686" s="787" t="s">
        <v>61</v>
      </c>
      <c r="AF686" t="s">
        <v>61</v>
      </c>
      <c r="AG686" s="52"/>
      <c r="AH686" s="52"/>
      <c r="AI686" s="52" t="s">
        <v>61</v>
      </c>
      <c r="AJ686" s="52" t="s">
        <v>61</v>
      </c>
      <c r="AL686"/>
      <c r="AM686"/>
    </row>
    <row r="687" spans="1:48" s="958" customFormat="1">
      <c r="A687" s="958" t="s">
        <v>504</v>
      </c>
      <c r="B687" s="958">
        <v>0</v>
      </c>
      <c r="C687" s="958">
        <v>2023</v>
      </c>
      <c r="D687" s="958">
        <v>2022</v>
      </c>
      <c r="E687" s="991" t="s">
        <v>168</v>
      </c>
      <c r="F687" s="957" t="s">
        <v>61</v>
      </c>
      <c r="G687" s="991" t="s">
        <v>61</v>
      </c>
      <c r="H687" s="957" t="s">
        <v>61</v>
      </c>
      <c r="I687" s="991" t="s">
        <v>169</v>
      </c>
      <c r="J687" s="998" t="s">
        <v>61</v>
      </c>
      <c r="K687" s="998"/>
      <c r="L687" s="957" t="s">
        <v>61</v>
      </c>
      <c r="M687" s="957" t="s">
        <v>61</v>
      </c>
      <c r="N687" s="957" t="s">
        <v>61</v>
      </c>
      <c r="O687" s="991" t="s">
        <v>150</v>
      </c>
      <c r="P687" s="999" t="s">
        <v>61</v>
      </c>
      <c r="Q687" s="957" t="s">
        <v>61</v>
      </c>
      <c r="R687" s="1000" t="s">
        <v>61</v>
      </c>
      <c r="S687" s="991" t="s">
        <v>61</v>
      </c>
      <c r="T687" s="999" t="s">
        <v>61</v>
      </c>
      <c r="U687" s="1001" t="s">
        <v>61</v>
      </c>
      <c r="V687" s="957" t="s">
        <v>61</v>
      </c>
      <c r="W687" s="957" t="s">
        <v>61</v>
      </c>
      <c r="X687" s="957" t="s">
        <v>61</v>
      </c>
      <c r="Y687" s="957" t="s">
        <v>61</v>
      </c>
      <c r="Z687" s="1020" t="s">
        <v>61</v>
      </c>
      <c r="AA687" s="1021" t="s">
        <v>61</v>
      </c>
      <c r="AB687" s="1020" t="s">
        <v>61</v>
      </c>
      <c r="AC687" s="1021" t="s">
        <v>61</v>
      </c>
      <c r="AD687" s="1020" t="s">
        <v>61</v>
      </c>
      <c r="AE687" s="1021" t="s">
        <v>61</v>
      </c>
      <c r="AF687" s="958" t="s">
        <v>61</v>
      </c>
      <c r="AG687" s="957"/>
      <c r="AH687" s="957"/>
      <c r="AI687" s="957" t="s">
        <v>61</v>
      </c>
      <c r="AJ687" s="957" t="s">
        <v>61</v>
      </c>
      <c r="AL687" s="957"/>
      <c r="AM687" s="957"/>
      <c r="AO687" s="981"/>
      <c r="AP687" s="981"/>
      <c r="AQ687" s="981"/>
      <c r="AR687" s="981"/>
      <c r="AT687" s="981"/>
      <c r="AV687" s="981"/>
    </row>
    <row r="688" spans="1:48">
      <c r="A688" t="s">
        <v>505</v>
      </c>
      <c r="B688">
        <v>0</v>
      </c>
      <c r="C688">
        <v>2017</v>
      </c>
      <c r="D688">
        <v>2016</v>
      </c>
      <c r="E688" s="442" t="s">
        <v>168</v>
      </c>
      <c r="F688" s="52" t="s">
        <v>61</v>
      </c>
      <c r="G688" s="442" t="s">
        <v>61</v>
      </c>
      <c r="H688" s="52" t="s">
        <v>61</v>
      </c>
      <c r="I688" s="442" t="s">
        <v>169</v>
      </c>
      <c r="J688" s="940" t="s">
        <v>61</v>
      </c>
      <c r="K688" s="940"/>
      <c r="L688" s="52" t="s">
        <v>61</v>
      </c>
      <c r="M688" s="52" t="s">
        <v>61</v>
      </c>
      <c r="N688" s="52" t="s">
        <v>61</v>
      </c>
      <c r="O688" s="442" t="s">
        <v>150</v>
      </c>
      <c r="P688" s="451" t="s">
        <v>61</v>
      </c>
      <c r="Q688" s="52" t="s">
        <v>61</v>
      </c>
      <c r="R688" s="103" t="s">
        <v>61</v>
      </c>
      <c r="S688" s="442" t="s">
        <v>61</v>
      </c>
      <c r="T688" s="451" t="s">
        <v>61</v>
      </c>
      <c r="U688" s="941" t="s">
        <v>61</v>
      </c>
      <c r="V688" s="52" t="s">
        <v>61</v>
      </c>
      <c r="W688" s="52" t="s">
        <v>61</v>
      </c>
      <c r="X688" s="52" t="s">
        <v>61</v>
      </c>
      <c r="Y688" s="52" t="s">
        <v>61</v>
      </c>
      <c r="Z688" s="77" t="s">
        <v>61</v>
      </c>
      <c r="AA688" s="787" t="s">
        <v>61</v>
      </c>
      <c r="AB688" s="77" t="s">
        <v>61</v>
      </c>
      <c r="AC688" s="787" t="s">
        <v>61</v>
      </c>
      <c r="AD688" s="77" t="s">
        <v>61</v>
      </c>
      <c r="AE688" s="787" t="s">
        <v>61</v>
      </c>
      <c r="AF688" t="s">
        <v>61</v>
      </c>
      <c r="AG688" s="52"/>
      <c r="AH688" s="52"/>
      <c r="AI688" s="52" t="s">
        <v>61</v>
      </c>
      <c r="AJ688" s="52" t="s">
        <v>61</v>
      </c>
      <c r="AL688"/>
      <c r="AM688"/>
    </row>
    <row r="689" spans="1:48">
      <c r="A689" t="s">
        <v>505</v>
      </c>
      <c r="B689">
        <v>0</v>
      </c>
      <c r="C689">
        <v>2018</v>
      </c>
      <c r="D689">
        <v>2017</v>
      </c>
      <c r="E689" s="442" t="s">
        <v>168</v>
      </c>
      <c r="F689" s="52" t="s">
        <v>61</v>
      </c>
      <c r="G689" s="442" t="s">
        <v>61</v>
      </c>
      <c r="H689" s="52" t="s">
        <v>61</v>
      </c>
      <c r="I689" s="442" t="s">
        <v>169</v>
      </c>
      <c r="J689" s="940" t="s">
        <v>61</v>
      </c>
      <c r="K689" s="940"/>
      <c r="L689" s="52" t="s">
        <v>61</v>
      </c>
      <c r="M689" s="52" t="s">
        <v>61</v>
      </c>
      <c r="N689" s="52" t="s">
        <v>61</v>
      </c>
      <c r="O689" s="442" t="s">
        <v>150</v>
      </c>
      <c r="P689" s="451" t="s">
        <v>61</v>
      </c>
      <c r="Q689" s="52" t="s">
        <v>61</v>
      </c>
      <c r="R689" s="103" t="s">
        <v>61</v>
      </c>
      <c r="S689" s="442" t="s">
        <v>61</v>
      </c>
      <c r="T689" s="451" t="s">
        <v>61</v>
      </c>
      <c r="U689" s="941" t="s">
        <v>61</v>
      </c>
      <c r="V689" s="52" t="s">
        <v>61</v>
      </c>
      <c r="W689" s="52" t="s">
        <v>61</v>
      </c>
      <c r="X689" s="52" t="s">
        <v>61</v>
      </c>
      <c r="Y689" s="52" t="s">
        <v>61</v>
      </c>
      <c r="Z689" s="77" t="s">
        <v>61</v>
      </c>
      <c r="AA689" s="787" t="s">
        <v>61</v>
      </c>
      <c r="AB689" s="77" t="s">
        <v>61</v>
      </c>
      <c r="AC689" s="787" t="s">
        <v>61</v>
      </c>
      <c r="AD689" s="77" t="s">
        <v>61</v>
      </c>
      <c r="AE689" s="787" t="s">
        <v>61</v>
      </c>
      <c r="AF689" t="s">
        <v>61</v>
      </c>
      <c r="AG689" s="52"/>
      <c r="AH689" s="52"/>
      <c r="AI689" s="52" t="s">
        <v>61</v>
      </c>
      <c r="AJ689" s="52" t="s">
        <v>61</v>
      </c>
      <c r="AL689"/>
      <c r="AM689"/>
    </row>
    <row r="690" spans="1:48">
      <c r="A690" t="s">
        <v>505</v>
      </c>
      <c r="B690">
        <v>0</v>
      </c>
      <c r="C690">
        <v>2019</v>
      </c>
      <c r="D690">
        <v>2018</v>
      </c>
      <c r="E690" s="442" t="s">
        <v>168</v>
      </c>
      <c r="F690" s="52" t="s">
        <v>61</v>
      </c>
      <c r="G690" s="442" t="s">
        <v>61</v>
      </c>
      <c r="H690" s="52" t="s">
        <v>61</v>
      </c>
      <c r="I690" s="442" t="s">
        <v>169</v>
      </c>
      <c r="J690" s="940" t="s">
        <v>61</v>
      </c>
      <c r="K690" s="940"/>
      <c r="L690" s="52" t="s">
        <v>61</v>
      </c>
      <c r="M690" s="52" t="s">
        <v>61</v>
      </c>
      <c r="N690" s="52" t="s">
        <v>61</v>
      </c>
      <c r="O690" s="442" t="s">
        <v>150</v>
      </c>
      <c r="P690" s="451" t="s">
        <v>61</v>
      </c>
      <c r="Q690" s="52" t="s">
        <v>61</v>
      </c>
      <c r="R690" s="103" t="s">
        <v>61</v>
      </c>
      <c r="S690" s="442" t="s">
        <v>61</v>
      </c>
      <c r="T690" s="451" t="s">
        <v>61</v>
      </c>
      <c r="U690" s="941" t="s">
        <v>61</v>
      </c>
      <c r="V690" s="52" t="s">
        <v>61</v>
      </c>
      <c r="W690" s="52" t="s">
        <v>61</v>
      </c>
      <c r="X690" s="52" t="s">
        <v>61</v>
      </c>
      <c r="Y690" s="52" t="s">
        <v>61</v>
      </c>
      <c r="Z690" s="77" t="s">
        <v>61</v>
      </c>
      <c r="AA690" s="787" t="s">
        <v>61</v>
      </c>
      <c r="AB690" s="77" t="s">
        <v>61</v>
      </c>
      <c r="AC690" s="787" t="s">
        <v>61</v>
      </c>
      <c r="AD690" s="77" t="s">
        <v>61</v>
      </c>
      <c r="AE690" s="787" t="s">
        <v>61</v>
      </c>
      <c r="AF690" t="s">
        <v>61</v>
      </c>
      <c r="AG690" s="52"/>
      <c r="AH690" s="52"/>
      <c r="AI690" s="52" t="s">
        <v>61</v>
      </c>
      <c r="AJ690" s="52" t="s">
        <v>61</v>
      </c>
      <c r="AL690"/>
      <c r="AM690"/>
    </row>
    <row r="691" spans="1:48">
      <c r="A691" t="s">
        <v>505</v>
      </c>
      <c r="B691">
        <v>0</v>
      </c>
      <c r="C691">
        <v>2020</v>
      </c>
      <c r="D691">
        <v>2019</v>
      </c>
      <c r="E691" s="442" t="s">
        <v>168</v>
      </c>
      <c r="F691" s="52" t="s">
        <v>61</v>
      </c>
      <c r="G691" s="442" t="s">
        <v>61</v>
      </c>
      <c r="H691" s="52" t="s">
        <v>61</v>
      </c>
      <c r="I691" s="442" t="s">
        <v>169</v>
      </c>
      <c r="J691" s="940" t="s">
        <v>61</v>
      </c>
      <c r="K691" s="940"/>
      <c r="L691" s="52" t="s">
        <v>61</v>
      </c>
      <c r="M691" s="52" t="s">
        <v>61</v>
      </c>
      <c r="N691" s="52" t="s">
        <v>61</v>
      </c>
      <c r="O691" s="442" t="s">
        <v>150</v>
      </c>
      <c r="P691" s="451" t="s">
        <v>61</v>
      </c>
      <c r="Q691" s="52" t="s">
        <v>61</v>
      </c>
      <c r="R691" s="103" t="s">
        <v>61</v>
      </c>
      <c r="S691" s="442" t="s">
        <v>61</v>
      </c>
      <c r="T691" s="451" t="s">
        <v>61</v>
      </c>
      <c r="U691" s="941" t="s">
        <v>61</v>
      </c>
      <c r="V691" s="52" t="s">
        <v>61</v>
      </c>
      <c r="W691" s="52" t="s">
        <v>61</v>
      </c>
      <c r="X691" s="52" t="s">
        <v>61</v>
      </c>
      <c r="Y691" s="52" t="s">
        <v>61</v>
      </c>
      <c r="Z691" s="77" t="s">
        <v>61</v>
      </c>
      <c r="AA691" s="787" t="s">
        <v>61</v>
      </c>
      <c r="AB691" s="77" t="s">
        <v>61</v>
      </c>
      <c r="AC691" s="787" t="s">
        <v>61</v>
      </c>
      <c r="AD691" s="77" t="s">
        <v>61</v>
      </c>
      <c r="AE691" s="787" t="s">
        <v>61</v>
      </c>
      <c r="AF691" t="s">
        <v>61</v>
      </c>
      <c r="AG691" s="52"/>
      <c r="AH691" s="52"/>
      <c r="AI691" s="52" t="s">
        <v>61</v>
      </c>
      <c r="AJ691" s="52" t="s">
        <v>61</v>
      </c>
      <c r="AL691"/>
      <c r="AM691"/>
    </row>
    <row r="692" spans="1:48">
      <c r="A692" t="s">
        <v>505</v>
      </c>
      <c r="B692">
        <v>0</v>
      </c>
      <c r="C692">
        <v>2021</v>
      </c>
      <c r="D692">
        <v>2020</v>
      </c>
      <c r="E692" s="442" t="s">
        <v>168</v>
      </c>
      <c r="F692" s="52" t="s">
        <v>61</v>
      </c>
      <c r="G692" s="442" t="s">
        <v>61</v>
      </c>
      <c r="H692" s="52" t="s">
        <v>61</v>
      </c>
      <c r="I692" s="442" t="s">
        <v>169</v>
      </c>
      <c r="J692" s="940" t="s">
        <v>61</v>
      </c>
      <c r="K692" s="940"/>
      <c r="L692" s="52" t="s">
        <v>61</v>
      </c>
      <c r="M692" s="52" t="s">
        <v>61</v>
      </c>
      <c r="N692" s="52" t="s">
        <v>61</v>
      </c>
      <c r="O692" s="442" t="s">
        <v>150</v>
      </c>
      <c r="P692" s="451" t="s">
        <v>61</v>
      </c>
      <c r="Q692" s="52" t="s">
        <v>61</v>
      </c>
      <c r="R692" s="103" t="s">
        <v>61</v>
      </c>
      <c r="S692" s="442" t="s">
        <v>61</v>
      </c>
      <c r="T692" s="451" t="s">
        <v>61</v>
      </c>
      <c r="U692" s="941" t="s">
        <v>61</v>
      </c>
      <c r="V692" s="52" t="s">
        <v>61</v>
      </c>
      <c r="W692" s="52" t="s">
        <v>61</v>
      </c>
      <c r="X692" s="52" t="s">
        <v>61</v>
      </c>
      <c r="Y692" s="52" t="s">
        <v>61</v>
      </c>
      <c r="Z692" s="77" t="s">
        <v>61</v>
      </c>
      <c r="AA692" s="787" t="s">
        <v>61</v>
      </c>
      <c r="AB692" s="77" t="s">
        <v>61</v>
      </c>
      <c r="AC692" s="787" t="s">
        <v>61</v>
      </c>
      <c r="AD692" s="77" t="s">
        <v>61</v>
      </c>
      <c r="AE692" s="787" t="s">
        <v>61</v>
      </c>
      <c r="AF692" t="s">
        <v>61</v>
      </c>
      <c r="AG692" s="52"/>
      <c r="AH692" s="52"/>
      <c r="AI692" s="52" t="s">
        <v>61</v>
      </c>
      <c r="AJ692" s="52" t="s">
        <v>61</v>
      </c>
      <c r="AL692"/>
      <c r="AM692"/>
    </row>
    <row r="693" spans="1:48">
      <c r="A693" t="s">
        <v>505</v>
      </c>
      <c r="B693">
        <v>0</v>
      </c>
      <c r="C693">
        <v>2022</v>
      </c>
      <c r="D693">
        <v>2021</v>
      </c>
      <c r="E693" s="442" t="s">
        <v>168</v>
      </c>
      <c r="F693" s="52" t="s">
        <v>61</v>
      </c>
      <c r="G693" s="442" t="s">
        <v>61</v>
      </c>
      <c r="H693" s="52" t="s">
        <v>61</v>
      </c>
      <c r="I693" s="442" t="s">
        <v>169</v>
      </c>
      <c r="J693" s="940" t="s">
        <v>61</v>
      </c>
      <c r="K693" s="940"/>
      <c r="L693" s="52" t="s">
        <v>61</v>
      </c>
      <c r="M693" s="52" t="s">
        <v>61</v>
      </c>
      <c r="N693" s="52" t="s">
        <v>61</v>
      </c>
      <c r="O693" s="442" t="s">
        <v>150</v>
      </c>
      <c r="P693" s="451" t="s">
        <v>61</v>
      </c>
      <c r="Q693" s="52" t="s">
        <v>61</v>
      </c>
      <c r="R693" s="103" t="s">
        <v>61</v>
      </c>
      <c r="S693" s="442" t="s">
        <v>61</v>
      </c>
      <c r="T693" s="451" t="s">
        <v>61</v>
      </c>
      <c r="U693" s="941" t="s">
        <v>61</v>
      </c>
      <c r="V693" s="52" t="s">
        <v>61</v>
      </c>
      <c r="W693" s="52" t="s">
        <v>61</v>
      </c>
      <c r="X693" s="52" t="s">
        <v>61</v>
      </c>
      <c r="Y693" s="52" t="s">
        <v>61</v>
      </c>
      <c r="Z693" s="77" t="s">
        <v>61</v>
      </c>
      <c r="AA693" s="787" t="s">
        <v>61</v>
      </c>
      <c r="AB693" s="77" t="s">
        <v>61</v>
      </c>
      <c r="AC693" s="787" t="s">
        <v>61</v>
      </c>
      <c r="AD693" s="77" t="s">
        <v>61</v>
      </c>
      <c r="AE693" s="787" t="s">
        <v>61</v>
      </c>
      <c r="AF693" t="s">
        <v>61</v>
      </c>
      <c r="AG693" s="52"/>
      <c r="AH693" s="52"/>
      <c r="AI693" s="52" t="s">
        <v>61</v>
      </c>
      <c r="AJ693" s="52" t="s">
        <v>61</v>
      </c>
      <c r="AL693"/>
      <c r="AM693"/>
    </row>
    <row r="694" spans="1:48" s="958" customFormat="1">
      <c r="A694" s="958" t="s">
        <v>505</v>
      </c>
      <c r="B694" s="958">
        <v>0</v>
      </c>
      <c r="C694" s="958">
        <v>2023</v>
      </c>
      <c r="D694" s="958">
        <v>2022</v>
      </c>
      <c r="E694" s="991" t="s">
        <v>168</v>
      </c>
      <c r="F694" s="957" t="s">
        <v>61</v>
      </c>
      <c r="G694" s="991" t="s">
        <v>61</v>
      </c>
      <c r="H694" s="957" t="s">
        <v>61</v>
      </c>
      <c r="I694" s="991" t="s">
        <v>169</v>
      </c>
      <c r="J694" s="998" t="s">
        <v>61</v>
      </c>
      <c r="K694" s="998"/>
      <c r="L694" s="957" t="s">
        <v>61</v>
      </c>
      <c r="M694" s="957" t="s">
        <v>61</v>
      </c>
      <c r="N694" s="957" t="s">
        <v>61</v>
      </c>
      <c r="O694" s="991" t="s">
        <v>150</v>
      </c>
      <c r="P694" s="999" t="s">
        <v>61</v>
      </c>
      <c r="Q694" s="957" t="s">
        <v>61</v>
      </c>
      <c r="R694" s="1000" t="s">
        <v>61</v>
      </c>
      <c r="S694" s="991" t="s">
        <v>61</v>
      </c>
      <c r="T694" s="999" t="s">
        <v>61</v>
      </c>
      <c r="U694" s="1001" t="s">
        <v>61</v>
      </c>
      <c r="V694" s="957" t="s">
        <v>61</v>
      </c>
      <c r="W694" s="957" t="s">
        <v>61</v>
      </c>
      <c r="X694" s="957" t="s">
        <v>61</v>
      </c>
      <c r="Y694" s="957" t="s">
        <v>61</v>
      </c>
      <c r="Z694" s="1020" t="s">
        <v>61</v>
      </c>
      <c r="AA694" s="1021" t="s">
        <v>61</v>
      </c>
      <c r="AB694" s="1020" t="s">
        <v>61</v>
      </c>
      <c r="AC694" s="1021" t="s">
        <v>61</v>
      </c>
      <c r="AD694" s="1020" t="s">
        <v>61</v>
      </c>
      <c r="AE694" s="1021" t="s">
        <v>61</v>
      </c>
      <c r="AF694" s="958" t="s">
        <v>61</v>
      </c>
      <c r="AG694" s="957"/>
      <c r="AH694" s="957"/>
      <c r="AI694" s="957" t="s">
        <v>61</v>
      </c>
      <c r="AJ694" s="957" t="s">
        <v>61</v>
      </c>
      <c r="AL694" s="957"/>
      <c r="AM694" s="957"/>
      <c r="AO694" s="981"/>
      <c r="AP694" s="981"/>
      <c r="AQ694" s="981"/>
      <c r="AR694" s="981"/>
      <c r="AT694" s="981"/>
      <c r="AV694" s="981"/>
    </row>
    <row r="695" spans="1:48">
      <c r="A695" t="s">
        <v>506</v>
      </c>
      <c r="B695">
        <v>0</v>
      </c>
      <c r="C695">
        <v>2017</v>
      </c>
      <c r="D695">
        <v>2016</v>
      </c>
      <c r="E695" s="442" t="s">
        <v>168</v>
      </c>
      <c r="F695" s="52" t="s">
        <v>61</v>
      </c>
      <c r="G695" s="442" t="s">
        <v>61</v>
      </c>
      <c r="H695" s="52" t="s">
        <v>61</v>
      </c>
      <c r="I695" s="442" t="s">
        <v>169</v>
      </c>
      <c r="J695" s="940" t="s">
        <v>61</v>
      </c>
      <c r="K695" s="940"/>
      <c r="L695" s="52" t="s">
        <v>61</v>
      </c>
      <c r="M695" s="52" t="s">
        <v>61</v>
      </c>
      <c r="N695" s="52" t="s">
        <v>61</v>
      </c>
      <c r="O695" s="442" t="s">
        <v>150</v>
      </c>
      <c r="P695" s="451" t="s">
        <v>61</v>
      </c>
      <c r="Q695" s="52" t="s">
        <v>61</v>
      </c>
      <c r="R695" s="103" t="s">
        <v>61</v>
      </c>
      <c r="S695" s="442" t="s">
        <v>61</v>
      </c>
      <c r="T695" s="451" t="s">
        <v>61</v>
      </c>
      <c r="U695" s="941" t="s">
        <v>61</v>
      </c>
      <c r="V695" s="52" t="s">
        <v>61</v>
      </c>
      <c r="W695" s="52" t="s">
        <v>61</v>
      </c>
      <c r="X695" s="52" t="s">
        <v>61</v>
      </c>
      <c r="Y695" s="52" t="s">
        <v>61</v>
      </c>
      <c r="Z695" s="77" t="s">
        <v>61</v>
      </c>
      <c r="AA695" s="787" t="s">
        <v>61</v>
      </c>
      <c r="AB695" s="77" t="s">
        <v>61</v>
      </c>
      <c r="AC695" s="787" t="s">
        <v>61</v>
      </c>
      <c r="AD695" s="77" t="s">
        <v>61</v>
      </c>
      <c r="AE695" s="787" t="s">
        <v>61</v>
      </c>
      <c r="AF695" t="s">
        <v>61</v>
      </c>
      <c r="AG695" s="52"/>
      <c r="AH695" s="52"/>
      <c r="AI695" s="52" t="s">
        <v>61</v>
      </c>
      <c r="AJ695" s="52" t="s">
        <v>61</v>
      </c>
      <c r="AL695"/>
      <c r="AM695"/>
    </row>
    <row r="696" spans="1:48">
      <c r="A696" t="s">
        <v>506</v>
      </c>
      <c r="B696">
        <v>0</v>
      </c>
      <c r="C696">
        <v>2018</v>
      </c>
      <c r="D696">
        <v>2017</v>
      </c>
      <c r="E696" s="442" t="s">
        <v>168</v>
      </c>
      <c r="F696" s="52" t="s">
        <v>61</v>
      </c>
      <c r="G696" s="442" t="s">
        <v>61</v>
      </c>
      <c r="H696" s="52" t="s">
        <v>61</v>
      </c>
      <c r="I696" s="442" t="s">
        <v>169</v>
      </c>
      <c r="J696" s="940" t="s">
        <v>61</v>
      </c>
      <c r="K696" s="940"/>
      <c r="L696" s="52" t="s">
        <v>61</v>
      </c>
      <c r="M696" s="52" t="s">
        <v>61</v>
      </c>
      <c r="N696" s="52" t="s">
        <v>61</v>
      </c>
      <c r="O696" s="442" t="s">
        <v>150</v>
      </c>
      <c r="P696" s="451" t="s">
        <v>61</v>
      </c>
      <c r="Q696" s="52" t="s">
        <v>61</v>
      </c>
      <c r="R696" s="103" t="s">
        <v>61</v>
      </c>
      <c r="S696" s="442" t="s">
        <v>61</v>
      </c>
      <c r="T696" s="451" t="s">
        <v>61</v>
      </c>
      <c r="U696" s="941" t="s">
        <v>61</v>
      </c>
      <c r="V696" s="52" t="s">
        <v>61</v>
      </c>
      <c r="W696" s="52" t="s">
        <v>61</v>
      </c>
      <c r="X696" s="52" t="s">
        <v>61</v>
      </c>
      <c r="Y696" s="52" t="s">
        <v>61</v>
      </c>
      <c r="Z696" s="77" t="s">
        <v>61</v>
      </c>
      <c r="AA696" s="787" t="s">
        <v>61</v>
      </c>
      <c r="AB696" s="77" t="s">
        <v>61</v>
      </c>
      <c r="AC696" s="787" t="s">
        <v>61</v>
      </c>
      <c r="AD696" s="77" t="s">
        <v>61</v>
      </c>
      <c r="AE696" s="787" t="s">
        <v>61</v>
      </c>
      <c r="AF696" t="s">
        <v>61</v>
      </c>
      <c r="AG696" s="52"/>
      <c r="AH696" s="52"/>
      <c r="AI696" s="52" t="s">
        <v>61</v>
      </c>
      <c r="AJ696" s="52" t="s">
        <v>61</v>
      </c>
      <c r="AL696"/>
      <c r="AM696"/>
    </row>
    <row r="697" spans="1:48">
      <c r="A697" t="s">
        <v>506</v>
      </c>
      <c r="B697">
        <v>0</v>
      </c>
      <c r="C697">
        <v>2019</v>
      </c>
      <c r="D697">
        <v>2018</v>
      </c>
      <c r="E697" s="442" t="s">
        <v>168</v>
      </c>
      <c r="F697" s="52" t="s">
        <v>61</v>
      </c>
      <c r="G697" s="442" t="s">
        <v>61</v>
      </c>
      <c r="H697" s="52" t="s">
        <v>61</v>
      </c>
      <c r="I697" s="442" t="s">
        <v>169</v>
      </c>
      <c r="J697" s="940" t="s">
        <v>61</v>
      </c>
      <c r="K697" s="940"/>
      <c r="L697" s="52" t="s">
        <v>61</v>
      </c>
      <c r="M697" s="52" t="s">
        <v>61</v>
      </c>
      <c r="N697" s="52" t="s">
        <v>61</v>
      </c>
      <c r="O697" s="442" t="s">
        <v>150</v>
      </c>
      <c r="P697" s="451" t="s">
        <v>61</v>
      </c>
      <c r="Q697" s="52" t="s">
        <v>61</v>
      </c>
      <c r="R697" s="103" t="s">
        <v>61</v>
      </c>
      <c r="S697" s="442" t="s">
        <v>61</v>
      </c>
      <c r="T697" s="451" t="s">
        <v>61</v>
      </c>
      <c r="U697" s="941" t="s">
        <v>61</v>
      </c>
      <c r="V697" s="52" t="s">
        <v>61</v>
      </c>
      <c r="W697" s="52" t="s">
        <v>61</v>
      </c>
      <c r="X697" s="52" t="s">
        <v>61</v>
      </c>
      <c r="Y697" s="52" t="s">
        <v>61</v>
      </c>
      <c r="Z697" s="77" t="s">
        <v>61</v>
      </c>
      <c r="AA697" s="787" t="s">
        <v>61</v>
      </c>
      <c r="AB697" s="77" t="s">
        <v>61</v>
      </c>
      <c r="AC697" s="787" t="s">
        <v>61</v>
      </c>
      <c r="AD697" s="77" t="s">
        <v>61</v>
      </c>
      <c r="AE697" s="787" t="s">
        <v>61</v>
      </c>
      <c r="AF697" t="s">
        <v>61</v>
      </c>
      <c r="AG697" s="52"/>
      <c r="AH697" s="52"/>
      <c r="AI697" s="52" t="s">
        <v>61</v>
      </c>
      <c r="AJ697" s="52" t="s">
        <v>61</v>
      </c>
      <c r="AL697"/>
      <c r="AM697"/>
    </row>
    <row r="698" spans="1:48">
      <c r="A698" t="s">
        <v>506</v>
      </c>
      <c r="B698">
        <v>0</v>
      </c>
      <c r="C698">
        <v>2020</v>
      </c>
      <c r="D698">
        <v>2019</v>
      </c>
      <c r="E698" s="442" t="s">
        <v>168</v>
      </c>
      <c r="F698" s="52" t="s">
        <v>61</v>
      </c>
      <c r="G698" s="442" t="s">
        <v>61</v>
      </c>
      <c r="H698" s="52" t="s">
        <v>61</v>
      </c>
      <c r="I698" s="442" t="s">
        <v>169</v>
      </c>
      <c r="J698" s="940" t="s">
        <v>61</v>
      </c>
      <c r="K698" s="940"/>
      <c r="L698" s="52" t="s">
        <v>61</v>
      </c>
      <c r="M698" s="52" t="s">
        <v>61</v>
      </c>
      <c r="N698" s="52" t="s">
        <v>61</v>
      </c>
      <c r="O698" s="442" t="s">
        <v>150</v>
      </c>
      <c r="P698" s="451" t="s">
        <v>61</v>
      </c>
      <c r="Q698" s="52" t="s">
        <v>61</v>
      </c>
      <c r="R698" s="103" t="s">
        <v>61</v>
      </c>
      <c r="S698" s="442" t="s">
        <v>61</v>
      </c>
      <c r="T698" s="451" t="s">
        <v>61</v>
      </c>
      <c r="U698" s="941" t="s">
        <v>61</v>
      </c>
      <c r="V698" s="52" t="s">
        <v>61</v>
      </c>
      <c r="W698" s="52" t="s">
        <v>61</v>
      </c>
      <c r="X698" s="52" t="s">
        <v>61</v>
      </c>
      <c r="Y698" s="52" t="s">
        <v>61</v>
      </c>
      <c r="Z698" s="77" t="s">
        <v>61</v>
      </c>
      <c r="AA698" s="787" t="s">
        <v>61</v>
      </c>
      <c r="AB698" s="77" t="s">
        <v>61</v>
      </c>
      <c r="AC698" s="787" t="s">
        <v>61</v>
      </c>
      <c r="AD698" s="77" t="s">
        <v>61</v>
      </c>
      <c r="AE698" s="787" t="s">
        <v>61</v>
      </c>
      <c r="AF698" t="s">
        <v>61</v>
      </c>
      <c r="AG698" s="52"/>
      <c r="AH698" s="52"/>
      <c r="AI698" s="52" t="s">
        <v>61</v>
      </c>
      <c r="AJ698" s="52" t="s">
        <v>61</v>
      </c>
      <c r="AL698"/>
      <c r="AM698"/>
    </row>
    <row r="699" spans="1:48">
      <c r="A699" t="s">
        <v>506</v>
      </c>
      <c r="B699">
        <v>0</v>
      </c>
      <c r="C699">
        <v>2021</v>
      </c>
      <c r="D699">
        <v>2020</v>
      </c>
      <c r="E699" s="442" t="s">
        <v>168</v>
      </c>
      <c r="F699" s="52" t="s">
        <v>61</v>
      </c>
      <c r="G699" s="442" t="s">
        <v>61</v>
      </c>
      <c r="H699" s="52" t="s">
        <v>61</v>
      </c>
      <c r="I699" s="442" t="s">
        <v>169</v>
      </c>
      <c r="J699" s="940" t="s">
        <v>61</v>
      </c>
      <c r="K699" s="940"/>
      <c r="L699" s="52" t="s">
        <v>61</v>
      </c>
      <c r="M699" s="52" t="s">
        <v>61</v>
      </c>
      <c r="N699" s="52" t="s">
        <v>61</v>
      </c>
      <c r="O699" s="442" t="s">
        <v>150</v>
      </c>
      <c r="P699" s="451" t="s">
        <v>61</v>
      </c>
      <c r="Q699" s="52" t="s">
        <v>61</v>
      </c>
      <c r="R699" s="103" t="s">
        <v>61</v>
      </c>
      <c r="S699" s="442" t="s">
        <v>61</v>
      </c>
      <c r="T699" s="451" t="s">
        <v>61</v>
      </c>
      <c r="U699" s="941" t="s">
        <v>61</v>
      </c>
      <c r="V699" s="52" t="s">
        <v>61</v>
      </c>
      <c r="W699" s="52" t="s">
        <v>61</v>
      </c>
      <c r="X699" s="52" t="s">
        <v>61</v>
      </c>
      <c r="Y699" s="52" t="s">
        <v>61</v>
      </c>
      <c r="Z699" s="77" t="s">
        <v>61</v>
      </c>
      <c r="AA699" s="787" t="s">
        <v>61</v>
      </c>
      <c r="AB699" s="77" t="s">
        <v>61</v>
      </c>
      <c r="AC699" s="787" t="s">
        <v>61</v>
      </c>
      <c r="AD699" s="77" t="s">
        <v>61</v>
      </c>
      <c r="AE699" s="787" t="s">
        <v>61</v>
      </c>
      <c r="AF699" t="s">
        <v>61</v>
      </c>
      <c r="AG699" s="52"/>
      <c r="AH699" s="52"/>
      <c r="AI699" s="52" t="s">
        <v>61</v>
      </c>
      <c r="AJ699" s="52" t="s">
        <v>61</v>
      </c>
      <c r="AL699"/>
      <c r="AM699"/>
    </row>
    <row r="700" spans="1:48">
      <c r="A700" t="s">
        <v>506</v>
      </c>
      <c r="B700">
        <v>0</v>
      </c>
      <c r="C700">
        <v>2022</v>
      </c>
      <c r="D700">
        <v>2021</v>
      </c>
      <c r="E700" s="442" t="s">
        <v>168</v>
      </c>
      <c r="F700" s="52" t="s">
        <v>61</v>
      </c>
      <c r="G700" s="442" t="s">
        <v>61</v>
      </c>
      <c r="H700" s="52" t="s">
        <v>61</v>
      </c>
      <c r="I700" s="442" t="s">
        <v>169</v>
      </c>
      <c r="J700" s="940" t="s">
        <v>61</v>
      </c>
      <c r="K700" s="940"/>
      <c r="L700" s="52" t="s">
        <v>61</v>
      </c>
      <c r="M700" s="52" t="s">
        <v>61</v>
      </c>
      <c r="N700" s="52" t="s">
        <v>61</v>
      </c>
      <c r="O700" s="442" t="s">
        <v>150</v>
      </c>
      <c r="P700" s="451" t="s">
        <v>61</v>
      </c>
      <c r="Q700" s="52" t="s">
        <v>61</v>
      </c>
      <c r="R700" s="103" t="s">
        <v>61</v>
      </c>
      <c r="S700" s="442" t="s">
        <v>61</v>
      </c>
      <c r="T700" s="451" t="s">
        <v>61</v>
      </c>
      <c r="U700" s="941" t="s">
        <v>61</v>
      </c>
      <c r="V700" s="52" t="s">
        <v>61</v>
      </c>
      <c r="W700" s="52" t="s">
        <v>61</v>
      </c>
      <c r="X700" s="52" t="s">
        <v>61</v>
      </c>
      <c r="Y700" s="52" t="s">
        <v>61</v>
      </c>
      <c r="Z700" s="77" t="s">
        <v>61</v>
      </c>
      <c r="AA700" s="787" t="s">
        <v>61</v>
      </c>
      <c r="AB700" s="77" t="s">
        <v>61</v>
      </c>
      <c r="AC700" s="787" t="s">
        <v>61</v>
      </c>
      <c r="AD700" s="77" t="s">
        <v>61</v>
      </c>
      <c r="AE700" s="787" t="s">
        <v>61</v>
      </c>
      <c r="AF700" t="s">
        <v>61</v>
      </c>
      <c r="AG700" s="52"/>
      <c r="AH700" s="52"/>
      <c r="AI700" s="52" t="s">
        <v>61</v>
      </c>
      <c r="AJ700" s="52" t="s">
        <v>61</v>
      </c>
      <c r="AL700"/>
      <c r="AM700"/>
    </row>
    <row r="701" spans="1:48" s="958" customFormat="1">
      <c r="A701" s="958" t="s">
        <v>506</v>
      </c>
      <c r="B701" s="958">
        <v>0</v>
      </c>
      <c r="C701" s="958">
        <v>2023</v>
      </c>
      <c r="D701" s="958">
        <v>2022</v>
      </c>
      <c r="E701" s="991" t="s">
        <v>168</v>
      </c>
      <c r="F701" s="957" t="s">
        <v>61</v>
      </c>
      <c r="G701" s="991" t="s">
        <v>61</v>
      </c>
      <c r="H701" s="957" t="s">
        <v>61</v>
      </c>
      <c r="I701" s="991" t="s">
        <v>169</v>
      </c>
      <c r="J701" s="998" t="s">
        <v>61</v>
      </c>
      <c r="K701" s="998"/>
      <c r="L701" s="957" t="s">
        <v>61</v>
      </c>
      <c r="M701" s="957" t="s">
        <v>61</v>
      </c>
      <c r="N701" s="957" t="s">
        <v>61</v>
      </c>
      <c r="O701" s="991" t="s">
        <v>150</v>
      </c>
      <c r="P701" s="999" t="s">
        <v>61</v>
      </c>
      <c r="Q701" s="957" t="s">
        <v>61</v>
      </c>
      <c r="R701" s="1000" t="s">
        <v>61</v>
      </c>
      <c r="S701" s="991" t="s">
        <v>61</v>
      </c>
      <c r="T701" s="999" t="s">
        <v>61</v>
      </c>
      <c r="U701" s="1001" t="s">
        <v>61</v>
      </c>
      <c r="V701" s="957" t="s">
        <v>61</v>
      </c>
      <c r="W701" s="957" t="s">
        <v>61</v>
      </c>
      <c r="X701" s="957" t="s">
        <v>61</v>
      </c>
      <c r="Y701" s="957" t="s">
        <v>61</v>
      </c>
      <c r="Z701" s="1020" t="s">
        <v>61</v>
      </c>
      <c r="AA701" s="1021" t="s">
        <v>61</v>
      </c>
      <c r="AB701" s="1020" t="s">
        <v>61</v>
      </c>
      <c r="AC701" s="1021" t="s">
        <v>61</v>
      </c>
      <c r="AD701" s="1020" t="s">
        <v>61</v>
      </c>
      <c r="AE701" s="1021" t="s">
        <v>61</v>
      </c>
      <c r="AF701" s="958" t="s">
        <v>61</v>
      </c>
      <c r="AG701" s="957"/>
      <c r="AH701" s="957"/>
      <c r="AI701" s="957" t="s">
        <v>61</v>
      </c>
      <c r="AJ701" s="957" t="s">
        <v>61</v>
      </c>
      <c r="AL701" s="957"/>
      <c r="AM701" s="957"/>
      <c r="AO701" s="981"/>
      <c r="AP701" s="981"/>
      <c r="AQ701" s="981"/>
      <c r="AR701" s="981"/>
      <c r="AT701" s="981"/>
      <c r="AV701" s="981"/>
    </row>
    <row r="702" spans="1:48">
      <c r="A702" t="s">
        <v>507</v>
      </c>
      <c r="B702">
        <v>0</v>
      </c>
      <c r="C702">
        <v>2017</v>
      </c>
      <c r="D702">
        <v>2016</v>
      </c>
      <c r="E702" s="442" t="s">
        <v>168</v>
      </c>
      <c r="F702" s="52" t="s">
        <v>61</v>
      </c>
      <c r="G702" s="442" t="s">
        <v>61</v>
      </c>
      <c r="H702" s="52" t="s">
        <v>61</v>
      </c>
      <c r="I702" s="442" t="s">
        <v>169</v>
      </c>
      <c r="J702" s="940" t="s">
        <v>61</v>
      </c>
      <c r="K702" s="940"/>
      <c r="L702" s="52" t="s">
        <v>61</v>
      </c>
      <c r="M702" s="52" t="s">
        <v>61</v>
      </c>
      <c r="N702" s="52" t="s">
        <v>61</v>
      </c>
      <c r="O702" s="442" t="s">
        <v>150</v>
      </c>
      <c r="P702" s="451" t="s">
        <v>61</v>
      </c>
      <c r="Q702" s="52" t="s">
        <v>61</v>
      </c>
      <c r="R702" s="103" t="s">
        <v>61</v>
      </c>
      <c r="S702" s="442" t="s">
        <v>61</v>
      </c>
      <c r="T702" s="451" t="s">
        <v>61</v>
      </c>
      <c r="U702" s="941" t="s">
        <v>61</v>
      </c>
      <c r="V702" s="52" t="s">
        <v>61</v>
      </c>
      <c r="W702" s="52" t="s">
        <v>61</v>
      </c>
      <c r="X702" s="52" t="s">
        <v>61</v>
      </c>
      <c r="Y702" s="52" t="s">
        <v>61</v>
      </c>
      <c r="Z702" s="77" t="s">
        <v>61</v>
      </c>
      <c r="AA702" s="787" t="s">
        <v>61</v>
      </c>
      <c r="AB702" s="77" t="s">
        <v>61</v>
      </c>
      <c r="AC702" s="787" t="s">
        <v>61</v>
      </c>
      <c r="AD702" s="77" t="s">
        <v>61</v>
      </c>
      <c r="AE702" s="787" t="s">
        <v>61</v>
      </c>
      <c r="AF702" t="s">
        <v>61</v>
      </c>
      <c r="AG702" s="52"/>
      <c r="AH702" s="52"/>
      <c r="AI702" s="52" t="s">
        <v>61</v>
      </c>
      <c r="AJ702" s="52" t="s">
        <v>61</v>
      </c>
      <c r="AL702"/>
      <c r="AM702"/>
    </row>
    <row r="703" spans="1:48">
      <c r="A703" t="s">
        <v>507</v>
      </c>
      <c r="B703">
        <v>0</v>
      </c>
      <c r="C703">
        <v>2018</v>
      </c>
      <c r="D703">
        <v>2017</v>
      </c>
      <c r="E703" s="442" t="s">
        <v>168</v>
      </c>
      <c r="F703" s="52" t="s">
        <v>61</v>
      </c>
      <c r="G703" s="442" t="s">
        <v>61</v>
      </c>
      <c r="H703" s="52" t="s">
        <v>61</v>
      </c>
      <c r="I703" s="442" t="s">
        <v>169</v>
      </c>
      <c r="J703" s="940" t="s">
        <v>61</v>
      </c>
      <c r="K703" s="940"/>
      <c r="L703" s="52" t="s">
        <v>61</v>
      </c>
      <c r="M703" s="52" t="s">
        <v>61</v>
      </c>
      <c r="N703" s="52" t="s">
        <v>61</v>
      </c>
      <c r="O703" s="442" t="s">
        <v>150</v>
      </c>
      <c r="P703" s="451" t="s">
        <v>61</v>
      </c>
      <c r="Q703" s="52" t="s">
        <v>61</v>
      </c>
      <c r="R703" s="103" t="s">
        <v>61</v>
      </c>
      <c r="S703" s="442" t="s">
        <v>61</v>
      </c>
      <c r="T703" s="451" t="s">
        <v>61</v>
      </c>
      <c r="U703" s="941" t="s">
        <v>61</v>
      </c>
      <c r="V703" s="52" t="s">
        <v>61</v>
      </c>
      <c r="W703" s="52" t="s">
        <v>61</v>
      </c>
      <c r="X703" s="52" t="s">
        <v>61</v>
      </c>
      <c r="Y703" s="52" t="s">
        <v>61</v>
      </c>
      <c r="Z703" s="77" t="s">
        <v>61</v>
      </c>
      <c r="AA703" s="787" t="s">
        <v>61</v>
      </c>
      <c r="AB703" s="77" t="s">
        <v>61</v>
      </c>
      <c r="AC703" s="787" t="s">
        <v>61</v>
      </c>
      <c r="AD703" s="77" t="s">
        <v>61</v>
      </c>
      <c r="AE703" s="787" t="s">
        <v>61</v>
      </c>
      <c r="AF703" t="s">
        <v>61</v>
      </c>
      <c r="AG703" s="52"/>
      <c r="AH703" s="52"/>
      <c r="AI703" s="52" t="s">
        <v>61</v>
      </c>
      <c r="AJ703" s="52" t="s">
        <v>61</v>
      </c>
      <c r="AL703"/>
      <c r="AM703"/>
    </row>
    <row r="704" spans="1:48">
      <c r="A704" t="s">
        <v>507</v>
      </c>
      <c r="B704">
        <v>0</v>
      </c>
      <c r="C704">
        <v>2019</v>
      </c>
      <c r="D704">
        <v>2018</v>
      </c>
      <c r="E704" s="442" t="s">
        <v>168</v>
      </c>
      <c r="F704" s="52" t="s">
        <v>61</v>
      </c>
      <c r="G704" s="442" t="s">
        <v>61</v>
      </c>
      <c r="H704" s="52" t="s">
        <v>61</v>
      </c>
      <c r="I704" s="442" t="s">
        <v>169</v>
      </c>
      <c r="J704" s="940" t="s">
        <v>61</v>
      </c>
      <c r="K704" s="940"/>
      <c r="L704" s="52" t="s">
        <v>61</v>
      </c>
      <c r="M704" s="52" t="s">
        <v>61</v>
      </c>
      <c r="N704" s="52" t="s">
        <v>61</v>
      </c>
      <c r="O704" s="442" t="s">
        <v>150</v>
      </c>
      <c r="P704" s="451" t="s">
        <v>61</v>
      </c>
      <c r="Q704" s="52" t="s">
        <v>61</v>
      </c>
      <c r="R704" s="103" t="s">
        <v>61</v>
      </c>
      <c r="S704" s="442" t="s">
        <v>61</v>
      </c>
      <c r="T704" s="451" t="s">
        <v>61</v>
      </c>
      <c r="U704" s="941" t="s">
        <v>61</v>
      </c>
      <c r="V704" s="52" t="s">
        <v>61</v>
      </c>
      <c r="W704" s="52" t="s">
        <v>61</v>
      </c>
      <c r="X704" s="52" t="s">
        <v>61</v>
      </c>
      <c r="Y704" s="52" t="s">
        <v>61</v>
      </c>
      <c r="Z704" s="77" t="s">
        <v>61</v>
      </c>
      <c r="AA704" s="787" t="s">
        <v>61</v>
      </c>
      <c r="AB704" s="77" t="s">
        <v>61</v>
      </c>
      <c r="AC704" s="787" t="s">
        <v>61</v>
      </c>
      <c r="AD704" s="77" t="s">
        <v>61</v>
      </c>
      <c r="AE704" s="787" t="s">
        <v>61</v>
      </c>
      <c r="AF704" t="s">
        <v>61</v>
      </c>
      <c r="AG704" s="52"/>
      <c r="AH704" s="52"/>
      <c r="AI704" s="52" t="s">
        <v>61</v>
      </c>
      <c r="AJ704" s="52" t="s">
        <v>61</v>
      </c>
      <c r="AL704"/>
      <c r="AM704"/>
    </row>
    <row r="705" spans="1:48">
      <c r="A705" t="s">
        <v>507</v>
      </c>
      <c r="B705">
        <v>0</v>
      </c>
      <c r="C705">
        <v>2020</v>
      </c>
      <c r="D705">
        <v>2019</v>
      </c>
      <c r="E705" s="442" t="s">
        <v>168</v>
      </c>
      <c r="F705" s="52" t="s">
        <v>61</v>
      </c>
      <c r="G705" s="442" t="s">
        <v>61</v>
      </c>
      <c r="H705" s="52" t="s">
        <v>61</v>
      </c>
      <c r="I705" s="442" t="s">
        <v>169</v>
      </c>
      <c r="J705" s="940" t="s">
        <v>61</v>
      </c>
      <c r="K705" s="940"/>
      <c r="L705" s="52" t="s">
        <v>61</v>
      </c>
      <c r="M705" s="52" t="s">
        <v>61</v>
      </c>
      <c r="N705" s="52" t="s">
        <v>61</v>
      </c>
      <c r="O705" s="442" t="s">
        <v>150</v>
      </c>
      <c r="P705" s="451" t="s">
        <v>61</v>
      </c>
      <c r="Q705" s="52" t="s">
        <v>61</v>
      </c>
      <c r="R705" s="103" t="s">
        <v>61</v>
      </c>
      <c r="S705" s="442" t="s">
        <v>61</v>
      </c>
      <c r="T705" s="451" t="s">
        <v>61</v>
      </c>
      <c r="U705" s="941" t="s">
        <v>61</v>
      </c>
      <c r="V705" s="52" t="s">
        <v>61</v>
      </c>
      <c r="W705" s="52" t="s">
        <v>61</v>
      </c>
      <c r="X705" s="52" t="s">
        <v>61</v>
      </c>
      <c r="Y705" s="52" t="s">
        <v>61</v>
      </c>
      <c r="Z705" s="77" t="s">
        <v>61</v>
      </c>
      <c r="AA705" s="787" t="s">
        <v>61</v>
      </c>
      <c r="AB705" s="77" t="s">
        <v>61</v>
      </c>
      <c r="AC705" s="787" t="s">
        <v>61</v>
      </c>
      <c r="AD705" s="77" t="s">
        <v>61</v>
      </c>
      <c r="AE705" s="787" t="s">
        <v>61</v>
      </c>
      <c r="AF705" t="s">
        <v>61</v>
      </c>
      <c r="AG705" s="52"/>
      <c r="AH705" s="52"/>
      <c r="AI705" s="52" t="s">
        <v>61</v>
      </c>
      <c r="AJ705" s="52" t="s">
        <v>61</v>
      </c>
      <c r="AL705"/>
      <c r="AM705"/>
    </row>
    <row r="706" spans="1:48">
      <c r="A706" t="s">
        <v>507</v>
      </c>
      <c r="B706">
        <v>0</v>
      </c>
      <c r="C706">
        <v>2021</v>
      </c>
      <c r="D706">
        <v>2020</v>
      </c>
      <c r="E706" s="442" t="s">
        <v>168</v>
      </c>
      <c r="F706" s="52" t="s">
        <v>61</v>
      </c>
      <c r="G706" s="442" t="s">
        <v>61</v>
      </c>
      <c r="H706" s="52" t="s">
        <v>61</v>
      </c>
      <c r="I706" s="442" t="s">
        <v>169</v>
      </c>
      <c r="J706" s="940" t="s">
        <v>61</v>
      </c>
      <c r="K706" s="940"/>
      <c r="L706" s="52" t="s">
        <v>61</v>
      </c>
      <c r="M706" s="52" t="s">
        <v>61</v>
      </c>
      <c r="N706" s="52" t="s">
        <v>61</v>
      </c>
      <c r="O706" s="442" t="s">
        <v>150</v>
      </c>
      <c r="P706" s="451" t="s">
        <v>61</v>
      </c>
      <c r="Q706" s="52" t="s">
        <v>61</v>
      </c>
      <c r="R706" s="103" t="s">
        <v>61</v>
      </c>
      <c r="S706" s="442" t="s">
        <v>61</v>
      </c>
      <c r="T706" s="451" t="s">
        <v>61</v>
      </c>
      <c r="U706" s="941" t="s">
        <v>61</v>
      </c>
      <c r="V706" s="52" t="s">
        <v>61</v>
      </c>
      <c r="W706" s="52" t="s">
        <v>61</v>
      </c>
      <c r="X706" s="52" t="s">
        <v>61</v>
      </c>
      <c r="Y706" s="52" t="s">
        <v>61</v>
      </c>
      <c r="Z706" s="77" t="s">
        <v>61</v>
      </c>
      <c r="AA706" s="787" t="s">
        <v>61</v>
      </c>
      <c r="AB706" s="77" t="s">
        <v>61</v>
      </c>
      <c r="AC706" s="787" t="s">
        <v>61</v>
      </c>
      <c r="AD706" s="77" t="s">
        <v>61</v>
      </c>
      <c r="AE706" s="787" t="s">
        <v>61</v>
      </c>
      <c r="AF706" t="s">
        <v>61</v>
      </c>
      <c r="AG706" s="52"/>
      <c r="AH706" s="52"/>
      <c r="AI706" s="52" t="s">
        <v>61</v>
      </c>
      <c r="AJ706" s="52" t="s">
        <v>61</v>
      </c>
      <c r="AL706"/>
      <c r="AM706"/>
    </row>
    <row r="707" spans="1:48">
      <c r="A707" t="s">
        <v>507</v>
      </c>
      <c r="B707">
        <v>0</v>
      </c>
      <c r="C707">
        <v>2022</v>
      </c>
      <c r="D707">
        <v>2021</v>
      </c>
      <c r="E707" s="442" t="s">
        <v>168</v>
      </c>
      <c r="F707" s="52" t="s">
        <v>61</v>
      </c>
      <c r="G707" s="442" t="s">
        <v>61</v>
      </c>
      <c r="H707" s="52" t="s">
        <v>61</v>
      </c>
      <c r="I707" s="442" t="s">
        <v>169</v>
      </c>
      <c r="J707" s="940" t="s">
        <v>61</v>
      </c>
      <c r="K707" s="940"/>
      <c r="L707" s="52" t="s">
        <v>61</v>
      </c>
      <c r="M707" s="52" t="s">
        <v>61</v>
      </c>
      <c r="N707" s="52" t="s">
        <v>61</v>
      </c>
      <c r="O707" s="442" t="s">
        <v>150</v>
      </c>
      <c r="P707" s="451" t="s">
        <v>61</v>
      </c>
      <c r="Q707" s="52" t="s">
        <v>61</v>
      </c>
      <c r="R707" s="103" t="s">
        <v>61</v>
      </c>
      <c r="S707" s="442" t="s">
        <v>61</v>
      </c>
      <c r="T707" s="451" t="s">
        <v>61</v>
      </c>
      <c r="U707" s="941" t="s">
        <v>61</v>
      </c>
      <c r="V707" s="52" t="s">
        <v>61</v>
      </c>
      <c r="W707" s="52" t="s">
        <v>61</v>
      </c>
      <c r="X707" s="52" t="s">
        <v>61</v>
      </c>
      <c r="Y707" s="52" t="s">
        <v>61</v>
      </c>
      <c r="Z707" s="77" t="s">
        <v>61</v>
      </c>
      <c r="AA707" s="787" t="s">
        <v>61</v>
      </c>
      <c r="AB707" s="77" t="s">
        <v>61</v>
      </c>
      <c r="AC707" s="787" t="s">
        <v>61</v>
      </c>
      <c r="AD707" s="77" t="s">
        <v>61</v>
      </c>
      <c r="AE707" s="787" t="s">
        <v>61</v>
      </c>
      <c r="AF707" t="s">
        <v>61</v>
      </c>
      <c r="AG707" s="52"/>
      <c r="AH707" s="52"/>
      <c r="AI707" s="52" t="s">
        <v>61</v>
      </c>
      <c r="AJ707" s="52" t="s">
        <v>61</v>
      </c>
      <c r="AL707"/>
      <c r="AM707"/>
    </row>
    <row r="708" spans="1:48" s="958" customFormat="1">
      <c r="A708" s="958" t="s">
        <v>507</v>
      </c>
      <c r="B708" s="958">
        <v>0</v>
      </c>
      <c r="C708" s="958">
        <v>2023</v>
      </c>
      <c r="D708" s="958">
        <v>2022</v>
      </c>
      <c r="E708" s="991" t="s">
        <v>168</v>
      </c>
      <c r="F708" s="957" t="s">
        <v>61</v>
      </c>
      <c r="G708" s="991" t="s">
        <v>61</v>
      </c>
      <c r="H708" s="957" t="s">
        <v>61</v>
      </c>
      <c r="I708" s="991" t="s">
        <v>169</v>
      </c>
      <c r="J708" s="998" t="s">
        <v>61</v>
      </c>
      <c r="K708" s="998"/>
      <c r="L708" s="957" t="s">
        <v>61</v>
      </c>
      <c r="M708" s="957" t="s">
        <v>61</v>
      </c>
      <c r="N708" s="957" t="s">
        <v>61</v>
      </c>
      <c r="O708" s="991" t="s">
        <v>150</v>
      </c>
      <c r="P708" s="999" t="s">
        <v>61</v>
      </c>
      <c r="Q708" s="957" t="s">
        <v>61</v>
      </c>
      <c r="R708" s="1000" t="s">
        <v>61</v>
      </c>
      <c r="S708" s="991" t="s">
        <v>61</v>
      </c>
      <c r="T708" s="999" t="s">
        <v>61</v>
      </c>
      <c r="U708" s="1001" t="s">
        <v>61</v>
      </c>
      <c r="V708" s="957" t="s">
        <v>61</v>
      </c>
      <c r="W708" s="957" t="s">
        <v>61</v>
      </c>
      <c r="X708" s="957" t="s">
        <v>61</v>
      </c>
      <c r="Y708" s="957" t="s">
        <v>61</v>
      </c>
      <c r="Z708" s="1020" t="s">
        <v>61</v>
      </c>
      <c r="AA708" s="1021" t="s">
        <v>61</v>
      </c>
      <c r="AB708" s="1020" t="s">
        <v>61</v>
      </c>
      <c r="AC708" s="1021" t="s">
        <v>61</v>
      </c>
      <c r="AD708" s="1020" t="s">
        <v>61</v>
      </c>
      <c r="AE708" s="1021" t="s">
        <v>61</v>
      </c>
      <c r="AF708" s="958" t="s">
        <v>61</v>
      </c>
      <c r="AG708" s="957"/>
      <c r="AH708" s="957"/>
      <c r="AI708" s="957" t="s">
        <v>61</v>
      </c>
      <c r="AJ708" s="957" t="s">
        <v>61</v>
      </c>
      <c r="AL708" s="957"/>
      <c r="AM708" s="957"/>
      <c r="AO708" s="981"/>
      <c r="AP708" s="981"/>
      <c r="AQ708" s="981"/>
      <c r="AR708" s="981"/>
      <c r="AT708" s="981"/>
      <c r="AV708" s="981"/>
    </row>
    <row r="709" spans="1:48">
      <c r="A709" s="52" t="s">
        <v>508</v>
      </c>
      <c r="B709" s="52" t="s">
        <v>141</v>
      </c>
      <c r="C709" s="902">
        <v>2017</v>
      </c>
      <c r="D709" s="52">
        <v>2016</v>
      </c>
      <c r="E709" s="442" t="s">
        <v>168</v>
      </c>
      <c r="F709" s="52" t="s">
        <v>61</v>
      </c>
      <c r="G709" s="442" t="s">
        <v>61</v>
      </c>
      <c r="H709" s="52" t="s">
        <v>61</v>
      </c>
      <c r="I709" s="442" t="s">
        <v>169</v>
      </c>
      <c r="J709" s="940" t="s">
        <v>61</v>
      </c>
      <c r="K709" s="940"/>
      <c r="L709" s="52" t="s">
        <v>61</v>
      </c>
      <c r="M709" s="52" t="s">
        <v>61</v>
      </c>
      <c r="N709" s="52" t="s">
        <v>61</v>
      </c>
      <c r="O709" s="442" t="s">
        <v>150</v>
      </c>
      <c r="P709" s="451" t="s">
        <v>61</v>
      </c>
      <c r="Q709" s="52" t="s">
        <v>61</v>
      </c>
      <c r="R709" s="103" t="s">
        <v>61</v>
      </c>
      <c r="S709" s="442" t="s">
        <v>61</v>
      </c>
      <c r="T709" s="451" t="s">
        <v>61</v>
      </c>
      <c r="U709" s="941" t="s">
        <v>61</v>
      </c>
      <c r="V709" s="52" t="s">
        <v>61</v>
      </c>
      <c r="W709" s="52" t="s">
        <v>61</v>
      </c>
      <c r="X709" s="52" t="s">
        <v>61</v>
      </c>
      <c r="Y709" s="52" t="s">
        <v>61</v>
      </c>
      <c r="Z709" s="77" t="s">
        <v>61</v>
      </c>
      <c r="AA709" s="787" t="s">
        <v>61</v>
      </c>
      <c r="AB709" s="77" t="s">
        <v>61</v>
      </c>
      <c r="AC709" s="787" t="s">
        <v>61</v>
      </c>
      <c r="AD709" s="77" t="s">
        <v>61</v>
      </c>
      <c r="AE709" s="787" t="s">
        <v>61</v>
      </c>
      <c r="AF709" t="s">
        <v>61</v>
      </c>
      <c r="AG709" s="52"/>
      <c r="AH709" s="52"/>
      <c r="AI709" s="52" t="s">
        <v>61</v>
      </c>
      <c r="AJ709" s="52" t="s">
        <v>61</v>
      </c>
      <c r="AL709" s="52"/>
      <c r="AM709" s="52"/>
    </row>
    <row r="710" spans="1:48">
      <c r="A710" s="52" t="s">
        <v>508</v>
      </c>
      <c r="B710" s="52" t="s">
        <v>141</v>
      </c>
      <c r="C710" s="52">
        <v>2018</v>
      </c>
      <c r="D710" s="52">
        <v>2017</v>
      </c>
      <c r="E710" s="442" t="s">
        <v>168</v>
      </c>
      <c r="F710" s="52" t="s">
        <v>61</v>
      </c>
      <c r="G710" s="442" t="s">
        <v>61</v>
      </c>
      <c r="H710" s="52" t="s">
        <v>61</v>
      </c>
      <c r="I710" s="442" t="s">
        <v>169</v>
      </c>
      <c r="J710" s="940" t="s">
        <v>61</v>
      </c>
      <c r="K710" s="940"/>
      <c r="L710" s="52" t="s">
        <v>61</v>
      </c>
      <c r="M710" s="52" t="s">
        <v>61</v>
      </c>
      <c r="N710" s="52" t="s">
        <v>61</v>
      </c>
      <c r="O710" s="442" t="s">
        <v>150</v>
      </c>
      <c r="P710" s="451" t="s">
        <v>61</v>
      </c>
      <c r="Q710" s="52" t="s">
        <v>61</v>
      </c>
      <c r="R710" s="103" t="s">
        <v>61</v>
      </c>
      <c r="S710" s="442" t="s">
        <v>61</v>
      </c>
      <c r="T710" s="451" t="s">
        <v>61</v>
      </c>
      <c r="U710" s="941" t="s">
        <v>61</v>
      </c>
      <c r="V710" s="52" t="s">
        <v>61</v>
      </c>
      <c r="W710" s="52" t="s">
        <v>61</v>
      </c>
      <c r="X710" s="52" t="s">
        <v>61</v>
      </c>
      <c r="Y710" s="52" t="s">
        <v>61</v>
      </c>
      <c r="Z710" s="77" t="s">
        <v>61</v>
      </c>
      <c r="AA710" s="787" t="s">
        <v>61</v>
      </c>
      <c r="AB710" s="77" t="s">
        <v>61</v>
      </c>
      <c r="AC710" s="787" t="s">
        <v>61</v>
      </c>
      <c r="AD710" s="77" t="s">
        <v>61</v>
      </c>
      <c r="AE710" s="787" t="s">
        <v>61</v>
      </c>
      <c r="AF710" t="s">
        <v>61</v>
      </c>
      <c r="AG710" s="52"/>
      <c r="AH710" s="52"/>
      <c r="AI710" s="52" t="s">
        <v>61</v>
      </c>
      <c r="AJ710" s="52" t="s">
        <v>61</v>
      </c>
      <c r="AL710" s="52"/>
      <c r="AM710" s="52"/>
    </row>
    <row r="711" spans="1:48">
      <c r="A711" s="52" t="s">
        <v>508</v>
      </c>
      <c r="B711" s="52" t="s">
        <v>141</v>
      </c>
      <c r="C711" s="52">
        <v>2019</v>
      </c>
      <c r="D711" s="52">
        <v>2018</v>
      </c>
      <c r="E711" s="442" t="s">
        <v>168</v>
      </c>
      <c r="F711" s="52" t="s">
        <v>61</v>
      </c>
      <c r="G711" s="442" t="s">
        <v>61</v>
      </c>
      <c r="H711" s="52" t="s">
        <v>61</v>
      </c>
      <c r="I711" s="442" t="s">
        <v>169</v>
      </c>
      <c r="J711" s="940" t="s">
        <v>61</v>
      </c>
      <c r="K711" s="940"/>
      <c r="L711" s="52" t="s">
        <v>61</v>
      </c>
      <c r="M711" s="52" t="s">
        <v>61</v>
      </c>
      <c r="N711" s="52" t="s">
        <v>61</v>
      </c>
      <c r="O711" s="442" t="s">
        <v>150</v>
      </c>
      <c r="P711" s="451" t="s">
        <v>61</v>
      </c>
      <c r="Q711" s="52" t="s">
        <v>61</v>
      </c>
      <c r="R711" s="103" t="s">
        <v>61</v>
      </c>
      <c r="S711" s="442" t="s">
        <v>61</v>
      </c>
      <c r="T711" s="451" t="s">
        <v>61</v>
      </c>
      <c r="U711" s="941" t="s">
        <v>61</v>
      </c>
      <c r="V711" s="52" t="s">
        <v>61</v>
      </c>
      <c r="W711" s="52" t="s">
        <v>61</v>
      </c>
      <c r="X711" s="52" t="s">
        <v>61</v>
      </c>
      <c r="Y711" s="52" t="s">
        <v>61</v>
      </c>
      <c r="Z711" s="77" t="s">
        <v>61</v>
      </c>
      <c r="AA711" s="787" t="s">
        <v>61</v>
      </c>
      <c r="AB711" s="77" t="s">
        <v>61</v>
      </c>
      <c r="AC711" s="787" t="s">
        <v>61</v>
      </c>
      <c r="AD711" s="77" t="s">
        <v>61</v>
      </c>
      <c r="AE711" s="787" t="s">
        <v>61</v>
      </c>
      <c r="AF711" t="s">
        <v>61</v>
      </c>
      <c r="AG711" s="52"/>
      <c r="AH711" s="52"/>
      <c r="AI711" s="52" t="s">
        <v>61</v>
      </c>
      <c r="AJ711" s="52" t="s">
        <v>61</v>
      </c>
      <c r="AL711" s="52"/>
      <c r="AM711" s="52"/>
    </row>
    <row r="712" spans="1:48">
      <c r="A712" s="52" t="s">
        <v>508</v>
      </c>
      <c r="B712" s="52" t="s">
        <v>141</v>
      </c>
      <c r="C712" s="52">
        <v>2020</v>
      </c>
      <c r="D712" s="52">
        <v>2019</v>
      </c>
      <c r="E712" s="442" t="s">
        <v>168</v>
      </c>
      <c r="F712" s="52" t="s">
        <v>61</v>
      </c>
      <c r="G712" s="442" t="s">
        <v>61</v>
      </c>
      <c r="H712" s="52" t="s">
        <v>61</v>
      </c>
      <c r="I712" s="442" t="s">
        <v>169</v>
      </c>
      <c r="J712" s="940" t="s">
        <v>61</v>
      </c>
      <c r="K712" s="940"/>
      <c r="L712" s="52" t="s">
        <v>61</v>
      </c>
      <c r="M712" s="52" t="s">
        <v>61</v>
      </c>
      <c r="N712" s="52" t="s">
        <v>61</v>
      </c>
      <c r="O712" s="442" t="s">
        <v>150</v>
      </c>
      <c r="P712" s="451" t="s">
        <v>61</v>
      </c>
      <c r="Q712" s="52" t="s">
        <v>61</v>
      </c>
      <c r="R712" s="103" t="s">
        <v>61</v>
      </c>
      <c r="S712" s="442" t="s">
        <v>61</v>
      </c>
      <c r="T712" s="451" t="s">
        <v>61</v>
      </c>
      <c r="U712" s="941" t="s">
        <v>61</v>
      </c>
      <c r="V712" s="52" t="s">
        <v>61</v>
      </c>
      <c r="W712" s="52" t="s">
        <v>61</v>
      </c>
      <c r="X712" s="52" t="s">
        <v>61</v>
      </c>
      <c r="Y712" s="52" t="s">
        <v>61</v>
      </c>
      <c r="Z712" s="77" t="s">
        <v>61</v>
      </c>
      <c r="AA712" s="787" t="s">
        <v>61</v>
      </c>
      <c r="AB712" s="77" t="s">
        <v>61</v>
      </c>
      <c r="AC712" s="787" t="s">
        <v>61</v>
      </c>
      <c r="AD712" s="77" t="s">
        <v>61</v>
      </c>
      <c r="AE712" s="787" t="s">
        <v>61</v>
      </c>
      <c r="AF712" t="s">
        <v>61</v>
      </c>
      <c r="AG712" s="52"/>
      <c r="AH712" s="52"/>
      <c r="AI712" s="52" t="s">
        <v>61</v>
      </c>
      <c r="AJ712" s="52" t="s">
        <v>61</v>
      </c>
      <c r="AL712" s="52"/>
      <c r="AM712" s="52"/>
    </row>
    <row r="713" spans="1:48">
      <c r="A713" s="52" t="s">
        <v>508</v>
      </c>
      <c r="B713" s="52" t="s">
        <v>141</v>
      </c>
      <c r="C713" s="52">
        <v>2021</v>
      </c>
      <c r="D713" s="52">
        <v>2020</v>
      </c>
      <c r="E713" s="442" t="s">
        <v>168</v>
      </c>
      <c r="F713" s="52" t="s">
        <v>61</v>
      </c>
      <c r="G713" s="442" t="s">
        <v>61</v>
      </c>
      <c r="H713" s="52" t="s">
        <v>61</v>
      </c>
      <c r="I713" s="442" t="s">
        <v>169</v>
      </c>
      <c r="J713" s="940" t="s">
        <v>61</v>
      </c>
      <c r="K713" s="940"/>
      <c r="L713" s="52" t="s">
        <v>61</v>
      </c>
      <c r="M713" s="52" t="s">
        <v>61</v>
      </c>
      <c r="N713" s="52" t="s">
        <v>61</v>
      </c>
      <c r="O713" s="442" t="s">
        <v>150</v>
      </c>
      <c r="P713" s="451" t="s">
        <v>61</v>
      </c>
      <c r="Q713" s="52" t="s">
        <v>61</v>
      </c>
      <c r="R713" s="103" t="s">
        <v>61</v>
      </c>
      <c r="S713" s="442" t="s">
        <v>61</v>
      </c>
      <c r="T713" s="451" t="s">
        <v>61</v>
      </c>
      <c r="U713" s="941" t="s">
        <v>61</v>
      </c>
      <c r="V713" s="52" t="s">
        <v>61</v>
      </c>
      <c r="W713" s="52" t="s">
        <v>61</v>
      </c>
      <c r="X713" s="52" t="s">
        <v>61</v>
      </c>
      <c r="Y713" s="52" t="s">
        <v>61</v>
      </c>
      <c r="Z713" s="77" t="s">
        <v>61</v>
      </c>
      <c r="AA713" s="787" t="s">
        <v>61</v>
      </c>
      <c r="AB713" s="77" t="s">
        <v>61</v>
      </c>
      <c r="AC713" s="787" t="s">
        <v>61</v>
      </c>
      <c r="AD713" s="77" t="s">
        <v>61</v>
      </c>
      <c r="AE713" s="787" t="s">
        <v>61</v>
      </c>
      <c r="AF713" t="s">
        <v>61</v>
      </c>
      <c r="AG713" s="52"/>
      <c r="AH713" s="52"/>
      <c r="AI713" s="52" t="s">
        <v>61</v>
      </c>
      <c r="AJ713" s="52" t="s">
        <v>61</v>
      </c>
      <c r="AL713" s="52"/>
      <c r="AM713" s="52"/>
    </row>
    <row r="714" spans="1:48">
      <c r="A714" s="52" t="s">
        <v>508</v>
      </c>
      <c r="B714" s="52" t="s">
        <v>141</v>
      </c>
      <c r="C714" s="52">
        <v>2022</v>
      </c>
      <c r="D714" s="52">
        <v>2021</v>
      </c>
      <c r="E714" s="442" t="s">
        <v>142</v>
      </c>
      <c r="F714" s="104" t="s">
        <v>168</v>
      </c>
      <c r="G714" s="442" t="s">
        <v>61</v>
      </c>
      <c r="H714" s="52" t="s">
        <v>174</v>
      </c>
      <c r="I714" s="442" t="s">
        <v>509</v>
      </c>
      <c r="J714" s="940" t="s">
        <v>61</v>
      </c>
      <c r="K714" s="940"/>
      <c r="L714" s="81" t="s">
        <v>61</v>
      </c>
      <c r="M714" s="81" t="s">
        <v>61</v>
      </c>
      <c r="N714" s="81" t="s">
        <v>61</v>
      </c>
      <c r="O714" s="442" t="s">
        <v>150</v>
      </c>
      <c r="P714" s="81" t="s">
        <v>61</v>
      </c>
      <c r="Q714" s="81" t="s">
        <v>61</v>
      </c>
      <c r="R714" s="81" t="s">
        <v>61</v>
      </c>
      <c r="S714" s="905" t="s">
        <v>61</v>
      </c>
      <c r="T714" s="81" t="s">
        <v>61</v>
      </c>
      <c r="U714" s="942" t="s">
        <v>61</v>
      </c>
      <c r="V714" s="235" t="s">
        <v>61</v>
      </c>
      <c r="W714" s="235" t="s">
        <v>61</v>
      </c>
      <c r="X714" s="235" t="s">
        <v>61</v>
      </c>
      <c r="Y714" s="81" t="s">
        <v>61</v>
      </c>
      <c r="Z714" s="799" t="s">
        <v>61</v>
      </c>
      <c r="AA714" s="916" t="s">
        <v>61</v>
      </c>
      <c r="AB714" s="799" t="s">
        <v>61</v>
      </c>
      <c r="AC714" s="916" t="s">
        <v>61</v>
      </c>
      <c r="AD714" s="799" t="s">
        <v>61</v>
      </c>
      <c r="AE714" s="916" t="s">
        <v>61</v>
      </c>
      <c r="AF714" t="s">
        <v>61</v>
      </c>
      <c r="AG714" s="81"/>
      <c r="AH714" s="81"/>
      <c r="AI714" s="52" t="s">
        <v>61</v>
      </c>
      <c r="AJ714" s="81" t="s">
        <v>61</v>
      </c>
      <c r="AL714" s="52"/>
      <c r="AM714" s="52"/>
    </row>
    <row r="715" spans="1:48" s="958" customFormat="1">
      <c r="A715" s="958" t="s">
        <v>508</v>
      </c>
      <c r="B715" s="957" t="s">
        <v>141</v>
      </c>
      <c r="C715" s="958">
        <v>2023</v>
      </c>
      <c r="D715" s="958">
        <v>2022</v>
      </c>
      <c r="E715" s="991" t="s">
        <v>168</v>
      </c>
      <c r="F715" s="957" t="s">
        <v>61</v>
      </c>
      <c r="G715" s="991" t="s">
        <v>61</v>
      </c>
      <c r="H715" s="957" t="s">
        <v>61</v>
      </c>
      <c r="I715" s="991" t="s">
        <v>169</v>
      </c>
      <c r="J715" s="998" t="s">
        <v>61</v>
      </c>
      <c r="K715" s="998"/>
      <c r="L715" s="957" t="s">
        <v>61</v>
      </c>
      <c r="M715" s="957" t="s">
        <v>61</v>
      </c>
      <c r="N715" s="957" t="s">
        <v>61</v>
      </c>
      <c r="O715" s="991" t="s">
        <v>150</v>
      </c>
      <c r="P715" s="999" t="s">
        <v>61</v>
      </c>
      <c r="Q715" s="957" t="s">
        <v>61</v>
      </c>
      <c r="R715" s="1000" t="s">
        <v>61</v>
      </c>
      <c r="S715" s="991" t="s">
        <v>61</v>
      </c>
      <c r="T715" s="999" t="s">
        <v>61</v>
      </c>
      <c r="U715" s="1001" t="s">
        <v>61</v>
      </c>
      <c r="V715" s="957" t="s">
        <v>61</v>
      </c>
      <c r="W715" s="957" t="s">
        <v>61</v>
      </c>
      <c r="X715" s="957" t="s">
        <v>61</v>
      </c>
      <c r="Y715" s="957" t="s">
        <v>61</v>
      </c>
      <c r="Z715" s="1020" t="s">
        <v>61</v>
      </c>
      <c r="AA715" s="1021" t="s">
        <v>61</v>
      </c>
      <c r="AB715" s="1020" t="s">
        <v>61</v>
      </c>
      <c r="AC715" s="1021" t="s">
        <v>61</v>
      </c>
      <c r="AD715" s="1020" t="s">
        <v>61</v>
      </c>
      <c r="AE715" s="1021" t="s">
        <v>61</v>
      </c>
      <c r="AF715" s="958" t="s">
        <v>61</v>
      </c>
      <c r="AG715" s="957"/>
      <c r="AH715" s="957"/>
      <c r="AI715" s="957" t="s">
        <v>61</v>
      </c>
      <c r="AJ715" s="957" t="s">
        <v>61</v>
      </c>
      <c r="AL715" s="957"/>
      <c r="AM715" s="957"/>
      <c r="AO715" s="981"/>
      <c r="AP715" s="981"/>
      <c r="AQ715" s="981"/>
      <c r="AR715" s="981"/>
      <c r="AT715" s="981"/>
      <c r="AV715" s="981"/>
    </row>
    <row r="716" spans="1:48">
      <c r="A716" t="s">
        <v>510</v>
      </c>
      <c r="B716">
        <v>0</v>
      </c>
      <c r="C716">
        <v>2017</v>
      </c>
      <c r="D716">
        <v>2016</v>
      </c>
      <c r="E716" s="442" t="s">
        <v>168</v>
      </c>
      <c r="F716" s="52" t="s">
        <v>61</v>
      </c>
      <c r="G716" s="442" t="s">
        <v>61</v>
      </c>
      <c r="H716" s="52" t="s">
        <v>61</v>
      </c>
      <c r="I716" s="442" t="s">
        <v>169</v>
      </c>
      <c r="J716" s="940" t="s">
        <v>61</v>
      </c>
      <c r="K716" s="940"/>
      <c r="L716" s="52" t="s">
        <v>61</v>
      </c>
      <c r="M716" s="52" t="s">
        <v>61</v>
      </c>
      <c r="N716" s="52" t="s">
        <v>61</v>
      </c>
      <c r="O716" s="442" t="s">
        <v>150</v>
      </c>
      <c r="P716" s="451" t="s">
        <v>61</v>
      </c>
      <c r="Q716" s="52" t="s">
        <v>61</v>
      </c>
      <c r="R716" s="103" t="s">
        <v>61</v>
      </c>
      <c r="S716" s="442" t="s">
        <v>61</v>
      </c>
      <c r="T716" s="451" t="s">
        <v>61</v>
      </c>
      <c r="U716" s="941" t="s">
        <v>61</v>
      </c>
      <c r="V716" s="52" t="s">
        <v>61</v>
      </c>
      <c r="W716" s="52" t="s">
        <v>61</v>
      </c>
      <c r="X716" s="52" t="s">
        <v>61</v>
      </c>
      <c r="Y716" s="52" t="s">
        <v>61</v>
      </c>
      <c r="Z716" s="77" t="s">
        <v>61</v>
      </c>
      <c r="AA716" s="787" t="s">
        <v>61</v>
      </c>
      <c r="AB716" s="77" t="s">
        <v>61</v>
      </c>
      <c r="AC716" s="787" t="s">
        <v>61</v>
      </c>
      <c r="AD716" s="77" t="s">
        <v>61</v>
      </c>
      <c r="AE716" s="787" t="s">
        <v>61</v>
      </c>
      <c r="AF716" t="s">
        <v>61</v>
      </c>
      <c r="AG716" s="52"/>
      <c r="AH716" s="52"/>
      <c r="AI716" s="52" t="s">
        <v>61</v>
      </c>
      <c r="AJ716" s="52" t="s">
        <v>61</v>
      </c>
      <c r="AL716"/>
      <c r="AM716"/>
    </row>
    <row r="717" spans="1:48">
      <c r="A717" t="s">
        <v>510</v>
      </c>
      <c r="B717">
        <v>0</v>
      </c>
      <c r="C717">
        <v>2018</v>
      </c>
      <c r="D717">
        <v>2017</v>
      </c>
      <c r="E717" s="442" t="s">
        <v>168</v>
      </c>
      <c r="F717" s="52" t="s">
        <v>61</v>
      </c>
      <c r="G717" s="442" t="s">
        <v>61</v>
      </c>
      <c r="H717" s="52" t="s">
        <v>61</v>
      </c>
      <c r="I717" s="442" t="s">
        <v>169</v>
      </c>
      <c r="J717" s="940" t="s">
        <v>61</v>
      </c>
      <c r="K717" s="940"/>
      <c r="L717" s="52" t="s">
        <v>61</v>
      </c>
      <c r="M717" s="52" t="s">
        <v>61</v>
      </c>
      <c r="N717" s="52" t="s">
        <v>61</v>
      </c>
      <c r="O717" s="442" t="s">
        <v>150</v>
      </c>
      <c r="P717" s="451" t="s">
        <v>61</v>
      </c>
      <c r="Q717" s="52" t="s">
        <v>61</v>
      </c>
      <c r="R717" s="103" t="s">
        <v>61</v>
      </c>
      <c r="S717" s="442" t="s">
        <v>61</v>
      </c>
      <c r="T717" s="451" t="s">
        <v>61</v>
      </c>
      <c r="U717" s="941" t="s">
        <v>61</v>
      </c>
      <c r="V717" s="52" t="s">
        <v>61</v>
      </c>
      <c r="W717" s="52" t="s">
        <v>61</v>
      </c>
      <c r="X717" s="52" t="s">
        <v>61</v>
      </c>
      <c r="Y717" s="52" t="s">
        <v>61</v>
      </c>
      <c r="Z717" s="77" t="s">
        <v>61</v>
      </c>
      <c r="AA717" s="787" t="s">
        <v>61</v>
      </c>
      <c r="AB717" s="77" t="s">
        <v>61</v>
      </c>
      <c r="AC717" s="787" t="s">
        <v>61</v>
      </c>
      <c r="AD717" s="77" t="s">
        <v>61</v>
      </c>
      <c r="AE717" s="787" t="s">
        <v>61</v>
      </c>
      <c r="AF717" t="s">
        <v>61</v>
      </c>
      <c r="AG717" s="52"/>
      <c r="AH717" s="52"/>
      <c r="AI717" s="52" t="s">
        <v>61</v>
      </c>
      <c r="AJ717" s="52" t="s">
        <v>61</v>
      </c>
      <c r="AL717"/>
      <c r="AM717"/>
    </row>
    <row r="718" spans="1:48">
      <c r="A718" t="s">
        <v>510</v>
      </c>
      <c r="B718">
        <v>0</v>
      </c>
      <c r="C718">
        <v>2019</v>
      </c>
      <c r="D718">
        <v>2018</v>
      </c>
      <c r="E718" s="442" t="s">
        <v>168</v>
      </c>
      <c r="F718" s="52" t="s">
        <v>61</v>
      </c>
      <c r="G718" s="442" t="s">
        <v>61</v>
      </c>
      <c r="H718" s="52" t="s">
        <v>61</v>
      </c>
      <c r="I718" s="442" t="s">
        <v>169</v>
      </c>
      <c r="J718" s="940" t="s">
        <v>61</v>
      </c>
      <c r="K718" s="940"/>
      <c r="L718" s="52" t="s">
        <v>61</v>
      </c>
      <c r="M718" s="52" t="s">
        <v>61</v>
      </c>
      <c r="N718" s="52" t="s">
        <v>61</v>
      </c>
      <c r="O718" s="442" t="s">
        <v>150</v>
      </c>
      <c r="P718" s="451" t="s">
        <v>61</v>
      </c>
      <c r="Q718" s="52" t="s">
        <v>61</v>
      </c>
      <c r="R718" s="103" t="s">
        <v>61</v>
      </c>
      <c r="S718" s="442" t="s">
        <v>61</v>
      </c>
      <c r="T718" s="451" t="s">
        <v>61</v>
      </c>
      <c r="U718" s="941" t="s">
        <v>61</v>
      </c>
      <c r="V718" s="52" t="s">
        <v>61</v>
      </c>
      <c r="W718" s="52" t="s">
        <v>61</v>
      </c>
      <c r="X718" s="52" t="s">
        <v>61</v>
      </c>
      <c r="Y718" s="52" t="s">
        <v>61</v>
      </c>
      <c r="Z718" s="77" t="s">
        <v>61</v>
      </c>
      <c r="AA718" s="787" t="s">
        <v>61</v>
      </c>
      <c r="AB718" s="77" t="s">
        <v>61</v>
      </c>
      <c r="AC718" s="787" t="s">
        <v>61</v>
      </c>
      <c r="AD718" s="77" t="s">
        <v>61</v>
      </c>
      <c r="AE718" s="787" t="s">
        <v>61</v>
      </c>
      <c r="AF718" t="s">
        <v>61</v>
      </c>
      <c r="AG718" s="52"/>
      <c r="AH718" s="52"/>
      <c r="AI718" s="52" t="s">
        <v>61</v>
      </c>
      <c r="AJ718" s="52" t="s">
        <v>61</v>
      </c>
      <c r="AL718"/>
      <c r="AM718"/>
    </row>
    <row r="719" spans="1:48">
      <c r="A719" t="s">
        <v>510</v>
      </c>
      <c r="B719">
        <v>0</v>
      </c>
      <c r="C719">
        <v>2020</v>
      </c>
      <c r="D719">
        <v>2019</v>
      </c>
      <c r="E719" s="442" t="s">
        <v>168</v>
      </c>
      <c r="F719" s="52" t="s">
        <v>61</v>
      </c>
      <c r="G719" s="442" t="s">
        <v>61</v>
      </c>
      <c r="H719" s="52" t="s">
        <v>61</v>
      </c>
      <c r="I719" s="442" t="s">
        <v>169</v>
      </c>
      <c r="J719" s="940" t="s">
        <v>61</v>
      </c>
      <c r="K719" s="940"/>
      <c r="L719" s="52" t="s">
        <v>61</v>
      </c>
      <c r="M719" s="52" t="s">
        <v>61</v>
      </c>
      <c r="N719" s="52" t="s">
        <v>61</v>
      </c>
      <c r="O719" s="442" t="s">
        <v>150</v>
      </c>
      <c r="P719" s="451" t="s">
        <v>61</v>
      </c>
      <c r="Q719" s="52" t="s">
        <v>61</v>
      </c>
      <c r="R719" s="103" t="s">
        <v>61</v>
      </c>
      <c r="S719" s="442" t="s">
        <v>61</v>
      </c>
      <c r="T719" s="451" t="s">
        <v>61</v>
      </c>
      <c r="U719" s="941" t="s">
        <v>61</v>
      </c>
      <c r="V719" s="52" t="s">
        <v>61</v>
      </c>
      <c r="W719" s="52" t="s">
        <v>61</v>
      </c>
      <c r="X719" s="52" t="s">
        <v>61</v>
      </c>
      <c r="Y719" s="52" t="s">
        <v>61</v>
      </c>
      <c r="Z719" s="77" t="s">
        <v>61</v>
      </c>
      <c r="AA719" s="787" t="s">
        <v>61</v>
      </c>
      <c r="AB719" s="77" t="s">
        <v>61</v>
      </c>
      <c r="AC719" s="787" t="s">
        <v>61</v>
      </c>
      <c r="AD719" s="77" t="s">
        <v>61</v>
      </c>
      <c r="AE719" s="787" t="s">
        <v>61</v>
      </c>
      <c r="AF719" t="s">
        <v>61</v>
      </c>
      <c r="AG719" s="52"/>
      <c r="AH719" s="52"/>
      <c r="AI719" s="52" t="s">
        <v>61</v>
      </c>
      <c r="AJ719" s="52" t="s">
        <v>61</v>
      </c>
      <c r="AL719"/>
      <c r="AM719"/>
    </row>
    <row r="720" spans="1:48">
      <c r="A720" t="s">
        <v>510</v>
      </c>
      <c r="B720">
        <v>0</v>
      </c>
      <c r="C720">
        <v>2021</v>
      </c>
      <c r="D720">
        <v>2020</v>
      </c>
      <c r="E720" s="442" t="s">
        <v>168</v>
      </c>
      <c r="F720" s="52" t="s">
        <v>61</v>
      </c>
      <c r="G720" s="442" t="s">
        <v>61</v>
      </c>
      <c r="H720" s="52" t="s">
        <v>61</v>
      </c>
      <c r="I720" s="442" t="s">
        <v>169</v>
      </c>
      <c r="J720" s="940" t="s">
        <v>61</v>
      </c>
      <c r="K720" s="940"/>
      <c r="L720" s="52" t="s">
        <v>61</v>
      </c>
      <c r="M720" s="52" t="s">
        <v>61</v>
      </c>
      <c r="N720" s="52" t="s">
        <v>61</v>
      </c>
      <c r="O720" s="442" t="s">
        <v>150</v>
      </c>
      <c r="P720" s="451" t="s">
        <v>61</v>
      </c>
      <c r="Q720" s="52" t="s">
        <v>61</v>
      </c>
      <c r="R720" s="103" t="s">
        <v>61</v>
      </c>
      <c r="S720" s="442" t="s">
        <v>61</v>
      </c>
      <c r="T720" s="451" t="s">
        <v>61</v>
      </c>
      <c r="U720" s="941" t="s">
        <v>61</v>
      </c>
      <c r="V720" s="52" t="s">
        <v>61</v>
      </c>
      <c r="W720" s="52" t="s">
        <v>61</v>
      </c>
      <c r="X720" s="52" t="s">
        <v>61</v>
      </c>
      <c r="Y720" s="52" t="s">
        <v>61</v>
      </c>
      <c r="Z720" s="77" t="s">
        <v>61</v>
      </c>
      <c r="AA720" s="787" t="s">
        <v>61</v>
      </c>
      <c r="AB720" s="77" t="s">
        <v>61</v>
      </c>
      <c r="AC720" s="787" t="s">
        <v>61</v>
      </c>
      <c r="AD720" s="77" t="s">
        <v>61</v>
      </c>
      <c r="AE720" s="787" t="s">
        <v>61</v>
      </c>
      <c r="AF720" t="s">
        <v>61</v>
      </c>
      <c r="AG720" s="52"/>
      <c r="AH720" s="52"/>
      <c r="AI720" s="52" t="s">
        <v>61</v>
      </c>
      <c r="AJ720" s="52" t="s">
        <v>61</v>
      </c>
      <c r="AL720"/>
      <c r="AM720"/>
    </row>
    <row r="721" spans="1:48">
      <c r="A721" t="s">
        <v>510</v>
      </c>
      <c r="B721">
        <v>0</v>
      </c>
      <c r="C721">
        <v>2022</v>
      </c>
      <c r="D721">
        <v>2021</v>
      </c>
      <c r="E721" s="442" t="s">
        <v>168</v>
      </c>
      <c r="F721" s="52" t="s">
        <v>61</v>
      </c>
      <c r="G721" s="442" t="s">
        <v>61</v>
      </c>
      <c r="H721" s="52" t="s">
        <v>61</v>
      </c>
      <c r="I721" s="442" t="s">
        <v>169</v>
      </c>
      <c r="J721" s="940" t="s">
        <v>61</v>
      </c>
      <c r="K721" s="940"/>
      <c r="L721" s="52" t="s">
        <v>61</v>
      </c>
      <c r="M721" s="52" t="s">
        <v>61</v>
      </c>
      <c r="N721" s="52" t="s">
        <v>61</v>
      </c>
      <c r="O721" s="442" t="s">
        <v>150</v>
      </c>
      <c r="P721" s="451" t="s">
        <v>61</v>
      </c>
      <c r="Q721" s="52" t="s">
        <v>61</v>
      </c>
      <c r="R721" s="103" t="s">
        <v>61</v>
      </c>
      <c r="S721" s="442" t="s">
        <v>61</v>
      </c>
      <c r="T721" s="451" t="s">
        <v>61</v>
      </c>
      <c r="U721" s="941" t="s">
        <v>61</v>
      </c>
      <c r="V721" s="52" t="s">
        <v>61</v>
      </c>
      <c r="W721" s="52" t="s">
        <v>61</v>
      </c>
      <c r="X721" s="52" t="s">
        <v>61</v>
      </c>
      <c r="Y721" s="52" t="s">
        <v>61</v>
      </c>
      <c r="Z721" s="77" t="s">
        <v>61</v>
      </c>
      <c r="AA721" s="787" t="s">
        <v>61</v>
      </c>
      <c r="AB721" s="77" t="s">
        <v>61</v>
      </c>
      <c r="AC721" s="787" t="s">
        <v>61</v>
      </c>
      <c r="AD721" s="77" t="s">
        <v>61</v>
      </c>
      <c r="AE721" s="787" t="s">
        <v>61</v>
      </c>
      <c r="AF721" t="s">
        <v>61</v>
      </c>
      <c r="AG721" s="52"/>
      <c r="AH721" s="52"/>
      <c r="AI721" s="52" t="s">
        <v>61</v>
      </c>
      <c r="AJ721" s="52" t="s">
        <v>61</v>
      </c>
      <c r="AL721"/>
      <c r="AM721"/>
    </row>
    <row r="722" spans="1:48" s="958" customFormat="1">
      <c r="A722" s="958" t="s">
        <v>510</v>
      </c>
      <c r="B722" s="958">
        <v>0</v>
      </c>
      <c r="C722" s="958">
        <v>2023</v>
      </c>
      <c r="D722" s="958">
        <v>2022</v>
      </c>
      <c r="E722" s="991" t="s">
        <v>168</v>
      </c>
      <c r="F722" s="957" t="s">
        <v>61</v>
      </c>
      <c r="G722" s="991" t="s">
        <v>61</v>
      </c>
      <c r="H722" s="957" t="s">
        <v>61</v>
      </c>
      <c r="I722" s="991" t="s">
        <v>169</v>
      </c>
      <c r="J722" s="998" t="s">
        <v>61</v>
      </c>
      <c r="K722" s="998"/>
      <c r="L722" s="957" t="s">
        <v>61</v>
      </c>
      <c r="M722" s="957" t="s">
        <v>61</v>
      </c>
      <c r="N722" s="957" t="s">
        <v>61</v>
      </c>
      <c r="O722" s="991" t="s">
        <v>150</v>
      </c>
      <c r="P722" s="999" t="s">
        <v>61</v>
      </c>
      <c r="Q722" s="957" t="s">
        <v>61</v>
      </c>
      <c r="R722" s="1000" t="s">
        <v>61</v>
      </c>
      <c r="S722" s="991" t="s">
        <v>61</v>
      </c>
      <c r="T722" s="999" t="s">
        <v>61</v>
      </c>
      <c r="U722" s="1001" t="s">
        <v>61</v>
      </c>
      <c r="V722" s="957" t="s">
        <v>61</v>
      </c>
      <c r="W722" s="957" t="s">
        <v>61</v>
      </c>
      <c r="X722" s="957" t="s">
        <v>61</v>
      </c>
      <c r="Y722" s="957" t="s">
        <v>61</v>
      </c>
      <c r="Z722" s="1020" t="s">
        <v>61</v>
      </c>
      <c r="AA722" s="1021" t="s">
        <v>61</v>
      </c>
      <c r="AB722" s="1020" t="s">
        <v>61</v>
      </c>
      <c r="AC722" s="1021" t="s">
        <v>61</v>
      </c>
      <c r="AD722" s="1020" t="s">
        <v>61</v>
      </c>
      <c r="AE722" s="1021" t="s">
        <v>61</v>
      </c>
      <c r="AF722" s="958" t="s">
        <v>61</v>
      </c>
      <c r="AG722" s="957"/>
      <c r="AH722" s="957"/>
      <c r="AI722" s="957" t="s">
        <v>61</v>
      </c>
      <c r="AJ722" s="957" t="s">
        <v>61</v>
      </c>
      <c r="AL722" s="957"/>
      <c r="AM722" s="957"/>
      <c r="AO722" s="981"/>
      <c r="AP722" s="981"/>
      <c r="AQ722" s="981"/>
      <c r="AR722" s="981"/>
      <c r="AT722" s="981"/>
      <c r="AV722" s="981"/>
    </row>
    <row r="723" spans="1:48">
      <c r="A723" t="s">
        <v>511</v>
      </c>
      <c r="B723">
        <v>0</v>
      </c>
      <c r="C723">
        <v>2017</v>
      </c>
      <c r="D723">
        <v>2016</v>
      </c>
      <c r="E723" s="442" t="s">
        <v>168</v>
      </c>
      <c r="F723" s="52" t="s">
        <v>61</v>
      </c>
      <c r="G723" s="442" t="s">
        <v>61</v>
      </c>
      <c r="H723" s="52" t="s">
        <v>61</v>
      </c>
      <c r="I723" s="442" t="s">
        <v>169</v>
      </c>
      <c r="J723" s="940" t="s">
        <v>61</v>
      </c>
      <c r="K723" s="940"/>
      <c r="L723" s="52" t="s">
        <v>61</v>
      </c>
      <c r="M723" s="52" t="s">
        <v>61</v>
      </c>
      <c r="N723" s="52" t="s">
        <v>61</v>
      </c>
      <c r="O723" s="442" t="s">
        <v>150</v>
      </c>
      <c r="P723" s="451" t="s">
        <v>61</v>
      </c>
      <c r="Q723" s="52" t="s">
        <v>61</v>
      </c>
      <c r="R723" s="103" t="s">
        <v>61</v>
      </c>
      <c r="S723" s="442" t="s">
        <v>61</v>
      </c>
      <c r="T723" s="451" t="s">
        <v>61</v>
      </c>
      <c r="U723" s="941" t="s">
        <v>61</v>
      </c>
      <c r="V723" s="52" t="s">
        <v>61</v>
      </c>
      <c r="W723" s="52" t="s">
        <v>61</v>
      </c>
      <c r="X723" s="52" t="s">
        <v>61</v>
      </c>
      <c r="Y723" s="52" t="s">
        <v>61</v>
      </c>
      <c r="Z723" s="77" t="s">
        <v>61</v>
      </c>
      <c r="AA723" s="787" t="s">
        <v>61</v>
      </c>
      <c r="AB723" s="77" t="s">
        <v>61</v>
      </c>
      <c r="AC723" s="787" t="s">
        <v>61</v>
      </c>
      <c r="AD723" s="77" t="s">
        <v>61</v>
      </c>
      <c r="AE723" s="787" t="s">
        <v>61</v>
      </c>
      <c r="AF723" t="s">
        <v>61</v>
      </c>
      <c r="AG723" s="52"/>
      <c r="AH723" s="52"/>
      <c r="AI723" s="52" t="s">
        <v>61</v>
      </c>
      <c r="AJ723" s="52" t="s">
        <v>61</v>
      </c>
      <c r="AL723"/>
      <c r="AM723"/>
    </row>
    <row r="724" spans="1:48">
      <c r="A724" t="s">
        <v>511</v>
      </c>
      <c r="B724">
        <v>0</v>
      </c>
      <c r="C724">
        <v>2018</v>
      </c>
      <c r="D724">
        <v>2017</v>
      </c>
      <c r="E724" s="442" t="s">
        <v>168</v>
      </c>
      <c r="F724" s="52" t="s">
        <v>61</v>
      </c>
      <c r="G724" s="442" t="s">
        <v>61</v>
      </c>
      <c r="H724" s="52" t="s">
        <v>61</v>
      </c>
      <c r="I724" s="442" t="s">
        <v>169</v>
      </c>
      <c r="J724" s="940" t="s">
        <v>61</v>
      </c>
      <c r="K724" s="940"/>
      <c r="L724" s="52" t="s">
        <v>61</v>
      </c>
      <c r="M724" s="52" t="s">
        <v>61</v>
      </c>
      <c r="N724" s="52" t="s">
        <v>61</v>
      </c>
      <c r="O724" s="442" t="s">
        <v>150</v>
      </c>
      <c r="P724" s="451" t="s">
        <v>61</v>
      </c>
      <c r="Q724" s="52" t="s">
        <v>61</v>
      </c>
      <c r="R724" s="103" t="s">
        <v>61</v>
      </c>
      <c r="S724" s="442" t="s">
        <v>61</v>
      </c>
      <c r="T724" s="451" t="s">
        <v>61</v>
      </c>
      <c r="U724" s="941" t="s">
        <v>61</v>
      </c>
      <c r="V724" s="52" t="s">
        <v>61</v>
      </c>
      <c r="W724" s="52" t="s">
        <v>61</v>
      </c>
      <c r="X724" s="52" t="s">
        <v>61</v>
      </c>
      <c r="Y724" s="52" t="s">
        <v>61</v>
      </c>
      <c r="Z724" s="77" t="s">
        <v>61</v>
      </c>
      <c r="AA724" s="787" t="s">
        <v>61</v>
      </c>
      <c r="AB724" s="77" t="s">
        <v>61</v>
      </c>
      <c r="AC724" s="787" t="s">
        <v>61</v>
      </c>
      <c r="AD724" s="77" t="s">
        <v>61</v>
      </c>
      <c r="AE724" s="787" t="s">
        <v>61</v>
      </c>
      <c r="AF724" t="s">
        <v>61</v>
      </c>
      <c r="AG724" s="52"/>
      <c r="AH724" s="52"/>
      <c r="AI724" s="52" t="s">
        <v>61</v>
      </c>
      <c r="AJ724" s="52" t="s">
        <v>61</v>
      </c>
      <c r="AL724"/>
      <c r="AM724"/>
    </row>
    <row r="725" spans="1:48">
      <c r="A725" t="s">
        <v>511</v>
      </c>
      <c r="B725">
        <v>0</v>
      </c>
      <c r="C725">
        <v>2019</v>
      </c>
      <c r="D725">
        <v>2018</v>
      </c>
      <c r="E725" s="442" t="s">
        <v>168</v>
      </c>
      <c r="F725" s="52" t="s">
        <v>61</v>
      </c>
      <c r="G725" s="442" t="s">
        <v>61</v>
      </c>
      <c r="H725" s="52" t="s">
        <v>61</v>
      </c>
      <c r="I725" s="442" t="s">
        <v>169</v>
      </c>
      <c r="J725" s="940" t="s">
        <v>61</v>
      </c>
      <c r="K725" s="940"/>
      <c r="L725" s="52" t="s">
        <v>61</v>
      </c>
      <c r="M725" s="52" t="s">
        <v>61</v>
      </c>
      <c r="N725" s="52" t="s">
        <v>61</v>
      </c>
      <c r="O725" s="442" t="s">
        <v>150</v>
      </c>
      <c r="P725" s="451" t="s">
        <v>61</v>
      </c>
      <c r="Q725" s="52" t="s">
        <v>61</v>
      </c>
      <c r="R725" s="103" t="s">
        <v>61</v>
      </c>
      <c r="S725" s="442" t="s">
        <v>61</v>
      </c>
      <c r="T725" s="451" t="s">
        <v>61</v>
      </c>
      <c r="U725" s="941" t="s">
        <v>61</v>
      </c>
      <c r="V725" s="52" t="s">
        <v>61</v>
      </c>
      <c r="W725" s="52" t="s">
        <v>61</v>
      </c>
      <c r="X725" s="52" t="s">
        <v>61</v>
      </c>
      <c r="Y725" s="52" t="s">
        <v>61</v>
      </c>
      <c r="Z725" s="77" t="s">
        <v>61</v>
      </c>
      <c r="AA725" s="787" t="s">
        <v>61</v>
      </c>
      <c r="AB725" s="77" t="s">
        <v>61</v>
      </c>
      <c r="AC725" s="787" t="s">
        <v>61</v>
      </c>
      <c r="AD725" s="77" t="s">
        <v>61</v>
      </c>
      <c r="AE725" s="787" t="s">
        <v>61</v>
      </c>
      <c r="AF725" t="s">
        <v>61</v>
      </c>
      <c r="AG725" s="52"/>
      <c r="AH725" s="52"/>
      <c r="AI725" s="52" t="s">
        <v>61</v>
      </c>
      <c r="AJ725" s="52" t="s">
        <v>61</v>
      </c>
      <c r="AL725"/>
      <c r="AM725"/>
    </row>
    <row r="726" spans="1:48">
      <c r="A726" t="s">
        <v>511</v>
      </c>
      <c r="B726">
        <v>0</v>
      </c>
      <c r="C726">
        <v>2020</v>
      </c>
      <c r="D726">
        <v>2019</v>
      </c>
      <c r="E726" s="442" t="s">
        <v>168</v>
      </c>
      <c r="F726" s="52" t="s">
        <v>61</v>
      </c>
      <c r="G726" s="442" t="s">
        <v>61</v>
      </c>
      <c r="H726" s="52" t="s">
        <v>61</v>
      </c>
      <c r="I726" s="442" t="s">
        <v>169</v>
      </c>
      <c r="J726" s="940" t="s">
        <v>61</v>
      </c>
      <c r="K726" s="940"/>
      <c r="L726" s="52" t="s">
        <v>61</v>
      </c>
      <c r="M726" s="52" t="s">
        <v>61</v>
      </c>
      <c r="N726" s="52" t="s">
        <v>61</v>
      </c>
      <c r="O726" s="442" t="s">
        <v>150</v>
      </c>
      <c r="P726" s="451" t="s">
        <v>61</v>
      </c>
      <c r="Q726" s="52" t="s">
        <v>61</v>
      </c>
      <c r="R726" s="103" t="s">
        <v>61</v>
      </c>
      <c r="S726" s="442" t="s">
        <v>61</v>
      </c>
      <c r="T726" s="451" t="s">
        <v>61</v>
      </c>
      <c r="U726" s="941" t="s">
        <v>61</v>
      </c>
      <c r="V726" s="52" t="s">
        <v>61</v>
      </c>
      <c r="W726" s="52" t="s">
        <v>61</v>
      </c>
      <c r="X726" s="52" t="s">
        <v>61</v>
      </c>
      <c r="Y726" s="52" t="s">
        <v>61</v>
      </c>
      <c r="Z726" s="77" t="s">
        <v>61</v>
      </c>
      <c r="AA726" s="787" t="s">
        <v>61</v>
      </c>
      <c r="AB726" s="77" t="s">
        <v>61</v>
      </c>
      <c r="AC726" s="787" t="s">
        <v>61</v>
      </c>
      <c r="AD726" s="77" t="s">
        <v>61</v>
      </c>
      <c r="AE726" s="787" t="s">
        <v>61</v>
      </c>
      <c r="AF726" t="s">
        <v>61</v>
      </c>
      <c r="AG726" s="52"/>
      <c r="AH726" s="52"/>
      <c r="AI726" s="52" t="s">
        <v>61</v>
      </c>
      <c r="AJ726" s="52" t="s">
        <v>61</v>
      </c>
      <c r="AL726"/>
      <c r="AM726"/>
    </row>
    <row r="727" spans="1:48">
      <c r="A727" t="s">
        <v>511</v>
      </c>
      <c r="B727">
        <v>0</v>
      </c>
      <c r="C727">
        <v>2021</v>
      </c>
      <c r="D727">
        <v>2020</v>
      </c>
      <c r="E727" s="442" t="s">
        <v>168</v>
      </c>
      <c r="F727" s="52" t="s">
        <v>61</v>
      </c>
      <c r="G727" s="442" t="s">
        <v>61</v>
      </c>
      <c r="H727" s="52" t="s">
        <v>61</v>
      </c>
      <c r="I727" s="442" t="s">
        <v>169</v>
      </c>
      <c r="J727" s="940" t="s">
        <v>61</v>
      </c>
      <c r="K727" s="940"/>
      <c r="L727" s="52" t="s">
        <v>61</v>
      </c>
      <c r="M727" s="52" t="s">
        <v>61</v>
      </c>
      <c r="N727" s="52" t="s">
        <v>61</v>
      </c>
      <c r="O727" s="442" t="s">
        <v>150</v>
      </c>
      <c r="P727" s="451" t="s">
        <v>61</v>
      </c>
      <c r="Q727" s="52" t="s">
        <v>61</v>
      </c>
      <c r="R727" s="103" t="s">
        <v>61</v>
      </c>
      <c r="S727" s="442" t="s">
        <v>61</v>
      </c>
      <c r="T727" s="451" t="s">
        <v>61</v>
      </c>
      <c r="U727" s="941" t="s">
        <v>61</v>
      </c>
      <c r="V727" s="52" t="s">
        <v>61</v>
      </c>
      <c r="W727" s="52" t="s">
        <v>61</v>
      </c>
      <c r="X727" s="52" t="s">
        <v>61</v>
      </c>
      <c r="Y727" s="52" t="s">
        <v>61</v>
      </c>
      <c r="Z727" s="77" t="s">
        <v>61</v>
      </c>
      <c r="AA727" s="787" t="s">
        <v>61</v>
      </c>
      <c r="AB727" s="77" t="s">
        <v>61</v>
      </c>
      <c r="AC727" s="787" t="s">
        <v>61</v>
      </c>
      <c r="AD727" s="77" t="s">
        <v>61</v>
      </c>
      <c r="AE727" s="787" t="s">
        <v>61</v>
      </c>
      <c r="AF727" t="s">
        <v>61</v>
      </c>
      <c r="AG727" s="52"/>
      <c r="AH727" s="52"/>
      <c r="AI727" s="52" t="s">
        <v>61</v>
      </c>
      <c r="AJ727" s="52" t="s">
        <v>61</v>
      </c>
      <c r="AL727"/>
      <c r="AM727"/>
    </row>
    <row r="728" spans="1:48">
      <c r="A728" t="s">
        <v>511</v>
      </c>
      <c r="B728">
        <v>0</v>
      </c>
      <c r="C728">
        <v>2022</v>
      </c>
      <c r="D728">
        <v>2021</v>
      </c>
      <c r="E728" s="442" t="s">
        <v>168</v>
      </c>
      <c r="F728" s="52" t="s">
        <v>61</v>
      </c>
      <c r="G728" s="442" t="s">
        <v>61</v>
      </c>
      <c r="H728" s="52" t="s">
        <v>61</v>
      </c>
      <c r="I728" s="442" t="s">
        <v>169</v>
      </c>
      <c r="J728" s="940" t="s">
        <v>61</v>
      </c>
      <c r="K728" s="940"/>
      <c r="L728" s="52" t="s">
        <v>61</v>
      </c>
      <c r="M728" s="52" t="s">
        <v>61</v>
      </c>
      <c r="N728" s="52" t="s">
        <v>61</v>
      </c>
      <c r="O728" s="442" t="s">
        <v>150</v>
      </c>
      <c r="P728" s="451" t="s">
        <v>61</v>
      </c>
      <c r="Q728" s="52" t="s">
        <v>61</v>
      </c>
      <c r="R728" s="103" t="s">
        <v>61</v>
      </c>
      <c r="S728" s="442" t="s">
        <v>61</v>
      </c>
      <c r="T728" s="451" t="s">
        <v>61</v>
      </c>
      <c r="U728" s="941" t="s">
        <v>61</v>
      </c>
      <c r="V728" s="52" t="s">
        <v>61</v>
      </c>
      <c r="W728" s="52" t="s">
        <v>61</v>
      </c>
      <c r="X728" s="52" t="s">
        <v>61</v>
      </c>
      <c r="Y728" s="52" t="s">
        <v>61</v>
      </c>
      <c r="Z728" s="77" t="s">
        <v>61</v>
      </c>
      <c r="AA728" s="787" t="s">
        <v>61</v>
      </c>
      <c r="AB728" s="77" t="s">
        <v>61</v>
      </c>
      <c r="AC728" s="787" t="s">
        <v>61</v>
      </c>
      <c r="AD728" s="77" t="s">
        <v>61</v>
      </c>
      <c r="AE728" s="787" t="s">
        <v>61</v>
      </c>
      <c r="AF728" t="s">
        <v>61</v>
      </c>
      <c r="AG728" s="52"/>
      <c r="AH728" s="52"/>
      <c r="AI728" s="52" t="s">
        <v>61</v>
      </c>
      <c r="AJ728" s="52" t="s">
        <v>61</v>
      </c>
      <c r="AL728"/>
      <c r="AM728"/>
    </row>
    <row r="729" spans="1:48" s="958" customFormat="1">
      <c r="A729" s="958" t="s">
        <v>511</v>
      </c>
      <c r="B729" s="958">
        <v>0</v>
      </c>
      <c r="C729" s="958">
        <v>2023</v>
      </c>
      <c r="D729" s="958">
        <v>2022</v>
      </c>
      <c r="E729" s="991" t="s">
        <v>168</v>
      </c>
      <c r="F729" s="957" t="s">
        <v>61</v>
      </c>
      <c r="G729" s="991" t="s">
        <v>61</v>
      </c>
      <c r="H729" s="957" t="s">
        <v>61</v>
      </c>
      <c r="I729" s="991" t="s">
        <v>169</v>
      </c>
      <c r="J729" s="998" t="s">
        <v>61</v>
      </c>
      <c r="K729" s="998"/>
      <c r="L729" s="957" t="s">
        <v>61</v>
      </c>
      <c r="M729" s="957" t="s">
        <v>61</v>
      </c>
      <c r="N729" s="957" t="s">
        <v>61</v>
      </c>
      <c r="O729" s="991" t="s">
        <v>150</v>
      </c>
      <c r="P729" s="999" t="s">
        <v>61</v>
      </c>
      <c r="Q729" s="957" t="s">
        <v>61</v>
      </c>
      <c r="R729" s="1000" t="s">
        <v>61</v>
      </c>
      <c r="S729" s="991" t="s">
        <v>61</v>
      </c>
      <c r="T729" s="999" t="s">
        <v>61</v>
      </c>
      <c r="U729" s="1001" t="s">
        <v>61</v>
      </c>
      <c r="V729" s="957" t="s">
        <v>61</v>
      </c>
      <c r="W729" s="957" t="s">
        <v>61</v>
      </c>
      <c r="X729" s="957" t="s">
        <v>61</v>
      </c>
      <c r="Y729" s="957" t="s">
        <v>61</v>
      </c>
      <c r="Z729" s="1020" t="s">
        <v>61</v>
      </c>
      <c r="AA729" s="1021" t="s">
        <v>61</v>
      </c>
      <c r="AB729" s="1020" t="s">
        <v>61</v>
      </c>
      <c r="AC729" s="1021" t="s">
        <v>61</v>
      </c>
      <c r="AD729" s="1020" t="s">
        <v>61</v>
      </c>
      <c r="AE729" s="1021" t="s">
        <v>61</v>
      </c>
      <c r="AF729" s="958" t="s">
        <v>61</v>
      </c>
      <c r="AG729" s="957"/>
      <c r="AH729" s="957"/>
      <c r="AI729" s="957" t="s">
        <v>61</v>
      </c>
      <c r="AJ729" s="957" t="s">
        <v>61</v>
      </c>
      <c r="AL729" s="957"/>
      <c r="AM729" s="957"/>
      <c r="AO729" s="981"/>
      <c r="AP729" s="981"/>
      <c r="AQ729" s="981"/>
      <c r="AR729" s="981"/>
      <c r="AT729" s="981"/>
      <c r="AV729" s="981"/>
    </row>
    <row r="730" spans="1:48">
      <c r="A730" s="52" t="s">
        <v>31</v>
      </c>
      <c r="B730" s="52" t="s">
        <v>180</v>
      </c>
      <c r="C730" s="902">
        <v>2017</v>
      </c>
      <c r="D730" s="52">
        <v>2016</v>
      </c>
      <c r="E730" s="442" t="s">
        <v>142</v>
      </c>
      <c r="F730" s="52" t="s">
        <v>142</v>
      </c>
      <c r="G730" s="442" t="s">
        <v>142</v>
      </c>
      <c r="H730" s="52" t="s">
        <v>143</v>
      </c>
      <c r="I730" s="442" t="s">
        <v>144</v>
      </c>
      <c r="J730" s="940" t="s">
        <v>145</v>
      </c>
      <c r="K730" s="940"/>
      <c r="L730" s="52"/>
      <c r="M730" s="52"/>
      <c r="N730" s="158">
        <v>42583</v>
      </c>
      <c r="O730" s="442" t="s">
        <v>150</v>
      </c>
      <c r="P730" s="73">
        <v>26423623</v>
      </c>
      <c r="Q730" s="59">
        <v>12451985</v>
      </c>
      <c r="R730" s="61">
        <v>0.47124442397622762</v>
      </c>
      <c r="S730" s="442" t="s">
        <v>512</v>
      </c>
      <c r="T730" s="485">
        <v>1910536</v>
      </c>
      <c r="U730" s="939">
        <v>0.15343224393540467</v>
      </c>
      <c r="V730" s="73">
        <v>6378607</v>
      </c>
      <c r="W730" s="64">
        <v>0.51225623866395598</v>
      </c>
      <c r="X730" s="73">
        <v>4162842</v>
      </c>
      <c r="Y730" s="64">
        <v>0.33431151740063936</v>
      </c>
      <c r="Z730" s="77">
        <v>1501172</v>
      </c>
      <c r="AA730" s="787">
        <v>0.1205568429451208</v>
      </c>
      <c r="AB730" s="77">
        <v>409364</v>
      </c>
      <c r="AC730" s="787">
        <v>3.2875400990283882E-2</v>
      </c>
      <c r="AD730" s="77">
        <v>0</v>
      </c>
      <c r="AE730" s="787">
        <v>0</v>
      </c>
      <c r="AF730" t="s">
        <v>185</v>
      </c>
      <c r="AG730" s="442"/>
      <c r="AH730" s="442"/>
      <c r="AI730" s="52" t="s">
        <v>149</v>
      </c>
      <c r="AJ730" s="64"/>
      <c r="AL730" s="52"/>
      <c r="AM730" s="52"/>
      <c r="AO730" s="1">
        <v>1</v>
      </c>
      <c r="AP730" s="1">
        <f>VLOOKUP(A730,'CH1 graphs'!$G$1:$H$49,2,FALSE)</f>
        <v>1</v>
      </c>
      <c r="AQ730" s="1">
        <f>VLOOKUP(A730,'CH1 graphs'!$K$2:$L$23,2,FALSE)</f>
        <v>1</v>
      </c>
    </row>
    <row r="731" spans="1:48">
      <c r="A731" s="52" t="s">
        <v>31</v>
      </c>
      <c r="B731" s="52" t="s">
        <v>180</v>
      </c>
      <c r="C731" s="52">
        <v>2018</v>
      </c>
      <c r="D731" s="52">
        <v>2017</v>
      </c>
      <c r="E731" s="442" t="s">
        <v>142</v>
      </c>
      <c r="F731" s="52" t="s">
        <v>142</v>
      </c>
      <c r="G731" s="442" t="s">
        <v>142</v>
      </c>
      <c r="H731" s="52" t="s">
        <v>143</v>
      </c>
      <c r="I731" s="442" t="s">
        <v>144</v>
      </c>
      <c r="J731" s="940" t="s">
        <v>145</v>
      </c>
      <c r="K731" s="940"/>
      <c r="L731" s="52"/>
      <c r="M731" s="52"/>
      <c r="N731" s="158">
        <v>42583</v>
      </c>
      <c r="O731" s="442" t="s">
        <v>150</v>
      </c>
      <c r="P731" s="73">
        <v>26423623</v>
      </c>
      <c r="Q731" s="60">
        <v>12451986</v>
      </c>
      <c r="R731" s="67">
        <v>0.47</v>
      </c>
      <c r="S731" s="442" t="s">
        <v>362</v>
      </c>
      <c r="T731" s="485">
        <v>3149619</v>
      </c>
      <c r="U731" s="939">
        <v>0.25294109710691931</v>
      </c>
      <c r="V731" s="73">
        <v>5734826</v>
      </c>
      <c r="W731" s="64">
        <v>0.46055512751138655</v>
      </c>
      <c r="X731" s="73">
        <v>3574333</v>
      </c>
      <c r="Y731" s="64">
        <v>0.28704923054041337</v>
      </c>
      <c r="Z731" s="77">
        <v>2193568</v>
      </c>
      <c r="AA731" s="787">
        <v>0.17616209976464797</v>
      </c>
      <c r="AB731" s="77">
        <v>956051</v>
      </c>
      <c r="AC731" s="787">
        <v>7.6778997342271352E-2</v>
      </c>
      <c r="AD731" s="77">
        <v>0</v>
      </c>
      <c r="AE731" s="787">
        <v>0</v>
      </c>
      <c r="AF731" t="s">
        <v>185</v>
      </c>
      <c r="AG731" s="442"/>
      <c r="AH731" s="442"/>
      <c r="AI731" s="52" t="s">
        <v>149</v>
      </c>
      <c r="AJ731" s="64"/>
      <c r="AL731" s="52"/>
      <c r="AM731" s="52"/>
      <c r="AO731" s="1">
        <v>1</v>
      </c>
      <c r="AP731" s="1">
        <f>VLOOKUP(A731,'CH1 graphs'!$G$1:$H$49,2,FALSE)</f>
        <v>1</v>
      </c>
      <c r="AQ731" s="1">
        <f>VLOOKUP(A731,'CH1 graphs'!$K$2:$L$23,2,FALSE)</f>
        <v>1</v>
      </c>
    </row>
    <row r="732" spans="1:48">
      <c r="A732" s="52" t="s">
        <v>31</v>
      </c>
      <c r="B732" s="52" t="s">
        <v>180</v>
      </c>
      <c r="C732" s="52">
        <v>2019</v>
      </c>
      <c r="D732" s="52">
        <v>2018</v>
      </c>
      <c r="E732" s="442" t="s">
        <v>142</v>
      </c>
      <c r="F732" s="52" t="s">
        <v>142</v>
      </c>
      <c r="G732" s="442" t="s">
        <v>142</v>
      </c>
      <c r="H732" s="52" t="s">
        <v>143</v>
      </c>
      <c r="I732" s="442" t="s">
        <v>144</v>
      </c>
      <c r="J732" s="940" t="s">
        <v>145</v>
      </c>
      <c r="K732" s="940"/>
      <c r="L732" s="52"/>
      <c r="M732" s="52"/>
      <c r="N732" s="158">
        <v>43374</v>
      </c>
      <c r="O732" s="442" t="s">
        <v>150</v>
      </c>
      <c r="P732" s="437">
        <v>30528673</v>
      </c>
      <c r="Q732" s="60">
        <v>28785007</v>
      </c>
      <c r="R732" s="61">
        <v>0.94</v>
      </c>
      <c r="S732" s="442" t="s">
        <v>513</v>
      </c>
      <c r="T732" s="73">
        <v>1780512</v>
      </c>
      <c r="U732" s="939">
        <v>6.1855534723337047E-2</v>
      </c>
      <c r="V732" s="73">
        <v>19166532</v>
      </c>
      <c r="W732" s="64">
        <v>0.66585121900439348</v>
      </c>
      <c r="X732" s="73">
        <v>7837963</v>
      </c>
      <c r="Y732" s="64">
        <v>0.27229324627226947</v>
      </c>
      <c r="Z732" s="77">
        <v>1333847</v>
      </c>
      <c r="AA732" s="787">
        <v>4.6338255189585328E-2</v>
      </c>
      <c r="AB732" s="77">
        <v>446665</v>
      </c>
      <c r="AC732" s="787">
        <v>1.551727953375172E-2</v>
      </c>
      <c r="AD732" s="77">
        <v>0</v>
      </c>
      <c r="AE732" s="787">
        <v>0</v>
      </c>
      <c r="AF732" t="s">
        <v>185</v>
      </c>
      <c r="AG732" s="442"/>
      <c r="AH732" s="442"/>
      <c r="AI732" s="52" t="s">
        <v>149</v>
      </c>
      <c r="AJ732" s="64"/>
      <c r="AL732" s="52"/>
      <c r="AM732" s="52"/>
      <c r="AO732" s="1">
        <v>1</v>
      </c>
      <c r="AP732" s="1">
        <f>VLOOKUP(A732,'CH1 graphs'!$G$1:$H$49,2,FALSE)</f>
        <v>1</v>
      </c>
      <c r="AQ732" s="1">
        <f>VLOOKUP(A732,'CH1 graphs'!$K$2:$L$23,2,FALSE)</f>
        <v>1</v>
      </c>
    </row>
    <row r="733" spans="1:48">
      <c r="A733" s="52" t="s">
        <v>31</v>
      </c>
      <c r="B733" s="52" t="s">
        <v>180</v>
      </c>
      <c r="C733" s="52">
        <v>2020</v>
      </c>
      <c r="D733" s="52">
        <v>2019</v>
      </c>
      <c r="E733" s="442" t="s">
        <v>142</v>
      </c>
      <c r="F733" s="52" t="s">
        <v>142</v>
      </c>
      <c r="G733" s="442" t="s">
        <v>142</v>
      </c>
      <c r="H733" s="52" t="s">
        <v>143</v>
      </c>
      <c r="I733" s="442" t="s">
        <v>144</v>
      </c>
      <c r="J733" s="940" t="s">
        <v>145</v>
      </c>
      <c r="K733" s="940"/>
      <c r="L733" s="52"/>
      <c r="M733" s="52"/>
      <c r="N733" s="158">
        <v>43617</v>
      </c>
      <c r="O733" s="442" t="s">
        <v>150</v>
      </c>
      <c r="P733" s="73">
        <v>27909798</v>
      </c>
      <c r="Q733" s="60">
        <v>4983961</v>
      </c>
      <c r="R733" s="61">
        <f>Q733/P733</f>
        <v>0.17857388290664089</v>
      </c>
      <c r="S733" s="442" t="s">
        <v>188</v>
      </c>
      <c r="T733" s="73">
        <v>1689408</v>
      </c>
      <c r="U733" s="939">
        <v>0.34</v>
      </c>
      <c r="V733" s="73">
        <v>1693964</v>
      </c>
      <c r="W733" s="64">
        <v>0.33988307693418951</v>
      </c>
      <c r="X733" s="73">
        <v>1600589</v>
      </c>
      <c r="Y733" s="64">
        <v>0.32</v>
      </c>
      <c r="Z733" s="77">
        <v>1424615</v>
      </c>
      <c r="AA733" s="787">
        <v>0.28999999999999998</v>
      </c>
      <c r="AB733" s="77">
        <v>264793</v>
      </c>
      <c r="AC733" s="787">
        <v>0.05</v>
      </c>
      <c r="AD733" s="77">
        <v>0</v>
      </c>
      <c r="AE733" s="787">
        <v>0</v>
      </c>
      <c r="AF733" t="s">
        <v>185</v>
      </c>
      <c r="AG733" s="442"/>
      <c r="AH733" s="442"/>
      <c r="AI733" s="52" t="s">
        <v>149</v>
      </c>
      <c r="AJ733" s="64" t="s">
        <v>142</v>
      </c>
      <c r="AL733" s="52"/>
      <c r="AM733" s="52" t="s">
        <v>514</v>
      </c>
      <c r="AO733" s="1">
        <v>1</v>
      </c>
      <c r="AP733" s="1">
        <f>VLOOKUP(A733,'CH1 graphs'!$G$1:$H$49,2,FALSE)</f>
        <v>1</v>
      </c>
      <c r="AQ733" s="1">
        <f>VLOOKUP(A733,'CH1 graphs'!$K$2:$L$23,2,FALSE)</f>
        <v>1</v>
      </c>
    </row>
    <row r="734" spans="1:48">
      <c r="A734" s="52" t="s">
        <v>31</v>
      </c>
      <c r="B734" s="52" t="s">
        <v>180</v>
      </c>
      <c r="C734" s="52">
        <v>2021</v>
      </c>
      <c r="D734" s="52">
        <v>2020</v>
      </c>
      <c r="E734" s="442" t="s">
        <v>142</v>
      </c>
      <c r="F734" s="52" t="s">
        <v>142</v>
      </c>
      <c r="G734" s="442" t="s">
        <v>142</v>
      </c>
      <c r="H734" s="52" t="s">
        <v>143</v>
      </c>
      <c r="I734" s="442" t="s">
        <v>144</v>
      </c>
      <c r="J734" s="940" t="s">
        <v>145</v>
      </c>
      <c r="K734" s="940"/>
      <c r="L734" s="52"/>
      <c r="M734" s="52"/>
      <c r="N734" s="158">
        <v>44105</v>
      </c>
      <c r="O734" s="442" t="s">
        <v>150</v>
      </c>
      <c r="P734" s="73">
        <v>30066648</v>
      </c>
      <c r="Q734" s="59">
        <v>18143069</v>
      </c>
      <c r="R734" s="61">
        <v>0.60342839015509808</v>
      </c>
      <c r="S734" s="442" t="s">
        <v>515</v>
      </c>
      <c r="T734" s="73">
        <v>2674922</v>
      </c>
      <c r="U734" s="952">
        <v>0.15</v>
      </c>
      <c r="V734" s="73">
        <v>6695577</v>
      </c>
      <c r="W734" s="64">
        <v>0.36904324180214493</v>
      </c>
      <c r="X734" s="73">
        <v>8772570</v>
      </c>
      <c r="Y734" s="64">
        <v>0.48</v>
      </c>
      <c r="Z734" s="77">
        <v>2368993</v>
      </c>
      <c r="AA734" s="787">
        <v>0.13</v>
      </c>
      <c r="AB734" s="77">
        <v>305929</v>
      </c>
      <c r="AC734" s="787">
        <v>0.02</v>
      </c>
      <c r="AD734" s="77">
        <v>0</v>
      </c>
      <c r="AE734" s="787">
        <v>0</v>
      </c>
      <c r="AF734" t="s">
        <v>161</v>
      </c>
      <c r="AG734" s="52"/>
      <c r="AH734" s="52"/>
      <c r="AI734" s="52" t="s">
        <v>149</v>
      </c>
      <c r="AJ734" s="52"/>
      <c r="AL734" s="52"/>
      <c r="AM734" s="52" t="s">
        <v>516</v>
      </c>
      <c r="AO734" s="1">
        <v>1</v>
      </c>
      <c r="AP734" s="1">
        <f>VLOOKUP(A734,'CH1 graphs'!$G$1:$H$49,2,FALSE)</f>
        <v>1</v>
      </c>
      <c r="AQ734" s="1">
        <f>VLOOKUP(A734,'CH1 graphs'!$K$2:$L$23,2,FALSE)</f>
        <v>1</v>
      </c>
    </row>
    <row r="735" spans="1:48">
      <c r="A735" s="52" t="s">
        <v>31</v>
      </c>
      <c r="B735" s="52" t="s">
        <v>180</v>
      </c>
      <c r="C735" s="52">
        <v>2022</v>
      </c>
      <c r="D735" s="52">
        <v>2021</v>
      </c>
      <c r="E735" s="442" t="s">
        <v>142</v>
      </c>
      <c r="F735" s="52" t="s">
        <v>142</v>
      </c>
      <c r="G735" s="442" t="s">
        <v>142</v>
      </c>
      <c r="H735" s="52" t="s">
        <v>143</v>
      </c>
      <c r="I735" s="442" t="s">
        <v>157</v>
      </c>
      <c r="J735" s="940" t="s">
        <v>145</v>
      </c>
      <c r="K735" s="940"/>
      <c r="L735" s="52"/>
      <c r="M735" s="52"/>
      <c r="N735" s="158">
        <v>44105</v>
      </c>
      <c r="O735" s="442" t="s">
        <v>150</v>
      </c>
      <c r="P735" s="73">
        <v>30066648</v>
      </c>
      <c r="Q735" s="60">
        <v>18143069</v>
      </c>
      <c r="R735" s="61">
        <v>0.60342839015509808</v>
      </c>
      <c r="S735" s="442" t="s">
        <v>366</v>
      </c>
      <c r="T735" s="73">
        <v>2914056</v>
      </c>
      <c r="U735" s="939">
        <v>0.16</v>
      </c>
      <c r="V735" s="73">
        <v>6822024</v>
      </c>
      <c r="W735" s="64">
        <v>0.37601268010390082</v>
      </c>
      <c r="X735" s="73">
        <v>8406989</v>
      </c>
      <c r="Y735" s="64">
        <v>0.46</v>
      </c>
      <c r="Z735" s="77">
        <v>2649367</v>
      </c>
      <c r="AA735" s="787">
        <v>0.15</v>
      </c>
      <c r="AB735" s="77">
        <v>264689</v>
      </c>
      <c r="AC735" s="787">
        <v>0.01</v>
      </c>
      <c r="AD735" s="77">
        <v>0</v>
      </c>
      <c r="AE735" s="787">
        <v>0</v>
      </c>
      <c r="AF735" t="s">
        <v>148</v>
      </c>
      <c r="AG735" s="52"/>
      <c r="AH735" s="52"/>
      <c r="AI735" s="52" t="s">
        <v>149</v>
      </c>
      <c r="AJ735" s="52"/>
      <c r="AL735" s="52"/>
      <c r="AM735" s="52" t="s">
        <v>517</v>
      </c>
      <c r="AO735" s="1">
        <v>1</v>
      </c>
      <c r="AP735" s="1">
        <f>VLOOKUP(A735,'CH1 graphs'!$G$1:$H$49,2,FALSE)</f>
        <v>1</v>
      </c>
      <c r="AQ735" s="1">
        <f>VLOOKUP(A735,'CH1 graphs'!$K$2:$L$23,2,FALSE)</f>
        <v>1</v>
      </c>
      <c r="AT735" s="42"/>
    </row>
    <row r="736" spans="1:48" s="961" customFormat="1">
      <c r="A736" s="962" t="s">
        <v>31</v>
      </c>
      <c r="B736" s="962" t="s">
        <v>180</v>
      </c>
      <c r="C736" s="962">
        <v>2023</v>
      </c>
      <c r="D736" s="962">
        <v>2022</v>
      </c>
      <c r="E736" s="964" t="s">
        <v>142</v>
      </c>
      <c r="F736" s="962" t="s">
        <v>163</v>
      </c>
      <c r="G736" s="964" t="s">
        <v>142</v>
      </c>
      <c r="H736" s="955" t="s">
        <v>143</v>
      </c>
      <c r="I736" s="1025" t="s">
        <v>157</v>
      </c>
      <c r="J736" s="965" t="s">
        <v>145</v>
      </c>
      <c r="K736" s="965"/>
      <c r="L736" s="1026"/>
      <c r="M736" s="1022" t="s">
        <v>518</v>
      </c>
      <c r="N736" s="1154">
        <v>44866</v>
      </c>
      <c r="O736" s="964" t="s">
        <v>150</v>
      </c>
      <c r="P736" s="968">
        <v>31966572</v>
      </c>
      <c r="Q736" s="968">
        <v>31966572</v>
      </c>
      <c r="R736" s="1027">
        <f>Q736/P736</f>
        <v>1</v>
      </c>
      <c r="S736" s="964" t="s">
        <v>519</v>
      </c>
      <c r="T736" s="1155">
        <f>AB736+Z736</f>
        <v>3146423</v>
      </c>
      <c r="U736" s="1156">
        <v>0.1</v>
      </c>
      <c r="V736" s="1026">
        <v>16026000</v>
      </c>
      <c r="W736" s="1157">
        <v>0.5</v>
      </c>
      <c r="X736" s="1026">
        <v>12974000</v>
      </c>
      <c r="Y736" s="1157">
        <v>0.4</v>
      </c>
      <c r="Z736" s="1026">
        <v>2748872</v>
      </c>
      <c r="AA736" s="1027">
        <v>0.09</v>
      </c>
      <c r="AB736" s="1026">
        <v>397551</v>
      </c>
      <c r="AC736" s="1027">
        <v>0.01</v>
      </c>
      <c r="AD736" s="1026">
        <v>0</v>
      </c>
      <c r="AE736" s="1027">
        <v>0</v>
      </c>
      <c r="AF736" s="961" t="s">
        <v>148</v>
      </c>
      <c r="AI736" s="955" t="s">
        <v>149</v>
      </c>
      <c r="AJ736" s="1048"/>
      <c r="AL736" s="962"/>
      <c r="AM736" s="962"/>
      <c r="AN736" s="961" t="s">
        <v>727</v>
      </c>
      <c r="AO736" s="963">
        <v>1</v>
      </c>
      <c r="AP736" s="963">
        <f>VLOOKUP(A736,'CH1 graphs'!$G$1:$H$49,2,FALSE)</f>
        <v>1</v>
      </c>
      <c r="AQ736" s="963">
        <f>VLOOKUP(A736,'CH1 graphs'!$K$2:$L$23,2,FALSE)</f>
        <v>1</v>
      </c>
      <c r="AR736" s="963"/>
      <c r="AS736" s="972">
        <f>T736-T735</f>
        <v>232367</v>
      </c>
      <c r="AT736" s="973">
        <f>(T736-T735)/T735</f>
        <v>7.9740059902760965E-2</v>
      </c>
      <c r="AU736" s="961">
        <f>AB736-AB735</f>
        <v>132862</v>
      </c>
      <c r="AV736" s="963">
        <f>AU736/AB735</f>
        <v>0.50195512469350823</v>
      </c>
    </row>
    <row r="737" spans="1:48" s="958" customFormat="1">
      <c r="A737" s="955" t="s">
        <v>31</v>
      </c>
      <c r="B737" s="955" t="s">
        <v>180</v>
      </c>
      <c r="C737" s="955">
        <v>2023</v>
      </c>
      <c r="D737" s="955">
        <v>2023</v>
      </c>
      <c r="E737" s="964" t="s">
        <v>142</v>
      </c>
      <c r="F737" s="974" t="s">
        <v>142</v>
      </c>
      <c r="G737" s="964" t="s">
        <v>163</v>
      </c>
      <c r="H737" s="955" t="s">
        <v>143</v>
      </c>
      <c r="I737" s="964" t="s">
        <v>157</v>
      </c>
      <c r="J737" s="965" t="s">
        <v>145</v>
      </c>
      <c r="K737" s="965"/>
      <c r="L737" s="1026" t="s">
        <v>520</v>
      </c>
      <c r="M737" s="966" t="s">
        <v>518</v>
      </c>
      <c r="N737" s="1154">
        <v>44866</v>
      </c>
      <c r="O737" s="964" t="s">
        <v>165</v>
      </c>
      <c r="P737" s="976">
        <v>31966572</v>
      </c>
      <c r="Q737" s="976">
        <v>31966572</v>
      </c>
      <c r="R737" s="1027">
        <f>Q737/P737</f>
        <v>1</v>
      </c>
      <c r="S737" s="1158" t="s">
        <v>519</v>
      </c>
      <c r="T737" s="1155">
        <f>AB737+Z737</f>
        <v>3146423</v>
      </c>
      <c r="U737" s="1156">
        <v>0.1</v>
      </c>
      <c r="V737" s="1026">
        <v>16026000</v>
      </c>
      <c r="W737" s="1157">
        <v>0.5</v>
      </c>
      <c r="X737" s="1026">
        <v>12974000</v>
      </c>
      <c r="Y737" s="1157">
        <v>0.4</v>
      </c>
      <c r="Z737" s="1026">
        <v>2748872</v>
      </c>
      <c r="AA737" s="1027">
        <v>0.09</v>
      </c>
      <c r="AB737" s="1026">
        <v>397551</v>
      </c>
      <c r="AC737" s="1027">
        <v>0.01</v>
      </c>
      <c r="AD737" s="1026">
        <v>0</v>
      </c>
      <c r="AE737" s="1027">
        <v>0</v>
      </c>
      <c r="AF737" s="961" t="s">
        <v>148</v>
      </c>
      <c r="AG737" s="961"/>
      <c r="AH737" s="961"/>
      <c r="AI737" s="955" t="s">
        <v>149</v>
      </c>
      <c r="AJ737" s="961"/>
      <c r="AL737" s="955"/>
      <c r="AM737" s="955"/>
      <c r="AO737" s="963">
        <v>1</v>
      </c>
      <c r="AP737" s="963">
        <f>VLOOKUP(A737,'CH1 graphs'!$G$1:$H$49,2,FALSE)</f>
        <v>1</v>
      </c>
      <c r="AQ737" s="963">
        <f>VLOOKUP(A737,'CH1 graphs'!$K$2:$L$23,2,FALSE)</f>
        <v>1</v>
      </c>
      <c r="AR737" s="981"/>
      <c r="AT737" s="981"/>
      <c r="AV737" s="981"/>
    </row>
    <row r="738" spans="1:48" s="1037" customFormat="1">
      <c r="A738" s="959" t="s">
        <v>31</v>
      </c>
      <c r="B738" s="959" t="s">
        <v>180</v>
      </c>
      <c r="C738" s="959" t="s">
        <v>702</v>
      </c>
      <c r="D738" s="959">
        <v>2023</v>
      </c>
      <c r="E738" s="1036" t="s">
        <v>142</v>
      </c>
      <c r="F738" s="1140" t="s">
        <v>163</v>
      </c>
      <c r="G738" s="1112" t="s">
        <v>163</v>
      </c>
      <c r="H738" s="1112" t="s">
        <v>143</v>
      </c>
      <c r="I738" s="1112" t="s">
        <v>157</v>
      </c>
      <c r="J738" s="1159" t="s">
        <v>145</v>
      </c>
      <c r="K738" s="1159" t="s">
        <v>728</v>
      </c>
      <c r="L738" s="959" t="s">
        <v>729</v>
      </c>
      <c r="M738" s="1114" t="s">
        <v>518</v>
      </c>
      <c r="N738" s="1160">
        <v>44866</v>
      </c>
      <c r="O738" s="1036" t="s">
        <v>150</v>
      </c>
      <c r="P738" s="1115">
        <v>31966572</v>
      </c>
      <c r="Q738" s="1115">
        <v>31966572</v>
      </c>
      <c r="R738" s="1120">
        <f>Q738/P738</f>
        <v>1</v>
      </c>
      <c r="S738" s="1161" t="s">
        <v>519</v>
      </c>
      <c r="T738" s="1162">
        <f>AB738+Z738</f>
        <v>3146423</v>
      </c>
      <c r="U738" s="1163">
        <v>0.1</v>
      </c>
      <c r="V738" s="1119">
        <v>16026000</v>
      </c>
      <c r="W738" s="1164">
        <v>0.5</v>
      </c>
      <c r="X738" s="1119">
        <v>12974000</v>
      </c>
      <c r="Y738" s="1164">
        <v>0.4</v>
      </c>
      <c r="Z738" s="1119">
        <v>2748872</v>
      </c>
      <c r="AA738" s="1120">
        <v>0.09</v>
      </c>
      <c r="AB738" s="1119">
        <v>397551</v>
      </c>
      <c r="AC738" s="1120">
        <v>0.01</v>
      </c>
      <c r="AD738" s="1119">
        <v>0</v>
      </c>
      <c r="AE738" s="1120">
        <v>0</v>
      </c>
      <c r="AF738" s="1037" t="s">
        <v>148</v>
      </c>
      <c r="AI738" s="959"/>
      <c r="AL738" s="959"/>
      <c r="AM738" s="959"/>
      <c r="AO738" s="1045">
        <v>1</v>
      </c>
      <c r="AP738" s="1045"/>
      <c r="AQ738" s="1045"/>
      <c r="AR738" s="1045"/>
      <c r="AS738" s="972">
        <f>T738-T736</f>
        <v>0</v>
      </c>
      <c r="AT738" s="1045"/>
      <c r="AV738" s="1045"/>
    </row>
    <row r="739" spans="1:48">
      <c r="A739" s="69" t="s">
        <v>9</v>
      </c>
      <c r="B739" s="69" t="s">
        <v>141</v>
      </c>
      <c r="C739" s="929">
        <v>2017</v>
      </c>
      <c r="D739" s="69">
        <v>2016</v>
      </c>
      <c r="E739" s="442" t="s">
        <v>142</v>
      </c>
      <c r="F739" s="69" t="s">
        <v>142</v>
      </c>
      <c r="G739" s="442" t="s">
        <v>168</v>
      </c>
      <c r="H739" s="52" t="s">
        <v>143</v>
      </c>
      <c r="I739" s="442" t="s">
        <v>144</v>
      </c>
      <c r="J739" s="940" t="s">
        <v>61</v>
      </c>
      <c r="K739" s="940"/>
      <c r="L739" s="69"/>
      <c r="M739" s="69"/>
      <c r="N739" s="69"/>
      <c r="O739" s="442" t="s">
        <v>150</v>
      </c>
      <c r="P739" s="77">
        <v>51892349</v>
      </c>
      <c r="Q739" s="792">
        <v>35000000</v>
      </c>
      <c r="R739" s="793">
        <f>Q739/P739</f>
        <v>0.67447322533038545</v>
      </c>
      <c r="S739" s="684"/>
      <c r="T739" s="792">
        <v>700000</v>
      </c>
      <c r="U739" s="944">
        <f>T739/Q739</f>
        <v>0.02</v>
      </c>
      <c r="V739" s="823">
        <v>32500000</v>
      </c>
      <c r="W739" s="928">
        <v>0.9285714285714286</v>
      </c>
      <c r="X739" s="792">
        <v>1800000</v>
      </c>
      <c r="Y739" s="910">
        <v>5.1428571428571428E-2</v>
      </c>
      <c r="Z739" s="77" t="s">
        <v>61</v>
      </c>
      <c r="AA739" s="787" t="s">
        <v>61</v>
      </c>
      <c r="AB739" s="77" t="s">
        <v>61</v>
      </c>
      <c r="AC739" s="787" t="s">
        <v>61</v>
      </c>
      <c r="AD739" s="77" t="s">
        <v>61</v>
      </c>
      <c r="AE739" s="787" t="s">
        <v>61</v>
      </c>
      <c r="AF739" t="s">
        <v>185</v>
      </c>
      <c r="AG739" s="442"/>
      <c r="AH739" s="442"/>
      <c r="AI739" s="52" t="s">
        <v>61</v>
      </c>
      <c r="AJ739" s="910"/>
      <c r="AL739" s="69"/>
      <c r="AM739" s="69"/>
    </row>
    <row r="740" spans="1:48">
      <c r="A740" s="52" t="s">
        <v>9</v>
      </c>
      <c r="B740" s="52" t="s">
        <v>141</v>
      </c>
      <c r="C740" s="52">
        <v>2018</v>
      </c>
      <c r="D740" s="52">
        <v>2017</v>
      </c>
      <c r="E740" s="442" t="s">
        <v>142</v>
      </c>
      <c r="F740" s="52" t="s">
        <v>142</v>
      </c>
      <c r="G740" s="442" t="s">
        <v>168</v>
      </c>
      <c r="H740" s="52" t="s">
        <v>143</v>
      </c>
      <c r="I740" s="442" t="s">
        <v>144</v>
      </c>
      <c r="J740" s="940" t="s">
        <v>209</v>
      </c>
      <c r="K740" s="940"/>
      <c r="L740" s="52"/>
      <c r="M740" s="484" t="s">
        <v>521</v>
      </c>
      <c r="N740" s="158">
        <v>43040</v>
      </c>
      <c r="O740" s="442" t="s">
        <v>150</v>
      </c>
      <c r="P740" s="73">
        <v>53800000</v>
      </c>
      <c r="Q740" s="60">
        <v>8300000.0000000009</v>
      </c>
      <c r="R740" s="61">
        <v>0.154275092936803</v>
      </c>
      <c r="S740" s="442" t="s">
        <v>424</v>
      </c>
      <c r="T740" s="60">
        <v>779000</v>
      </c>
      <c r="U740" s="939">
        <v>9.3855421686746973E-2</v>
      </c>
      <c r="V740" s="716" t="s">
        <v>178</v>
      </c>
      <c r="W740" s="716" t="s">
        <v>203</v>
      </c>
      <c r="X740" s="719">
        <v>7521000.0000000009</v>
      </c>
      <c r="Y740" s="718">
        <v>0.90614457831325301</v>
      </c>
      <c r="Z740" s="77" t="s">
        <v>61</v>
      </c>
      <c r="AA740" s="787" t="s">
        <v>61</v>
      </c>
      <c r="AB740" s="77" t="s">
        <v>61</v>
      </c>
      <c r="AC740" s="787" t="s">
        <v>61</v>
      </c>
      <c r="AD740" s="77" t="s">
        <v>61</v>
      </c>
      <c r="AE740" s="787" t="s">
        <v>61</v>
      </c>
      <c r="AF740" t="s">
        <v>148</v>
      </c>
      <c r="AH740"/>
      <c r="AI740" s="52" t="s">
        <v>61</v>
      </c>
      <c r="AJ740" s="64"/>
      <c r="AL740" s="52"/>
      <c r="AM740" s="52"/>
    </row>
    <row r="741" spans="1:48">
      <c r="A741" s="52" t="s">
        <v>9</v>
      </c>
      <c r="B741" s="52" t="s">
        <v>141</v>
      </c>
      <c r="C741" s="52">
        <v>2019</v>
      </c>
      <c r="D741" s="52">
        <v>2018</v>
      </c>
      <c r="E741" s="442" t="s">
        <v>142</v>
      </c>
      <c r="F741" s="52" t="s">
        <v>142</v>
      </c>
      <c r="G741" s="442" t="s">
        <v>168</v>
      </c>
      <c r="H741" s="52" t="s">
        <v>143</v>
      </c>
      <c r="I741" s="442" t="s">
        <v>144</v>
      </c>
      <c r="J741" s="940" t="s">
        <v>209</v>
      </c>
      <c r="K741" s="940"/>
      <c r="L741" s="52"/>
      <c r="M741" s="52"/>
      <c r="N741" s="52"/>
      <c r="O741" s="442" t="s">
        <v>150</v>
      </c>
      <c r="P741" s="437">
        <v>52666014</v>
      </c>
      <c r="Q741" s="60">
        <v>7400000</v>
      </c>
      <c r="R741" s="61">
        <v>0.14000000000000001</v>
      </c>
      <c r="S741" s="913">
        <v>43435</v>
      </c>
      <c r="T741" s="60">
        <v>823600</v>
      </c>
      <c r="U741" s="939">
        <v>0.1112972972972973</v>
      </c>
      <c r="V741" s="716" t="s">
        <v>178</v>
      </c>
      <c r="W741" s="716" t="s">
        <v>203</v>
      </c>
      <c r="X741" s="719">
        <v>6576400</v>
      </c>
      <c r="Y741" s="718">
        <v>0.88870270270270268</v>
      </c>
      <c r="Z741" s="77" t="s">
        <v>61</v>
      </c>
      <c r="AA741" s="787" t="s">
        <v>61</v>
      </c>
      <c r="AB741" s="77" t="s">
        <v>61</v>
      </c>
      <c r="AC741" s="787" t="s">
        <v>61</v>
      </c>
      <c r="AD741" s="77" t="s">
        <v>61</v>
      </c>
      <c r="AE741" s="787" t="s">
        <v>61</v>
      </c>
      <c r="AF741" t="s">
        <v>148</v>
      </c>
      <c r="AH741"/>
      <c r="AI741" s="52" t="s">
        <v>61</v>
      </c>
      <c r="AJ741" s="64"/>
      <c r="AL741" s="52"/>
      <c r="AM741" s="52" t="s">
        <v>522</v>
      </c>
    </row>
    <row r="742" spans="1:48">
      <c r="A742" s="52" t="s">
        <v>9</v>
      </c>
      <c r="B742" s="52" t="s">
        <v>141</v>
      </c>
      <c r="C742" s="52">
        <v>2020</v>
      </c>
      <c r="D742" s="52">
        <v>2019</v>
      </c>
      <c r="E742" s="442" t="s">
        <v>142</v>
      </c>
      <c r="F742" s="52" t="s">
        <v>142</v>
      </c>
      <c r="G742" s="442" t="s">
        <v>168</v>
      </c>
      <c r="H742" s="52" t="s">
        <v>143</v>
      </c>
      <c r="I742" s="442" t="s">
        <v>144</v>
      </c>
      <c r="J742" s="940" t="s">
        <v>209</v>
      </c>
      <c r="K742" s="940"/>
      <c r="L742" s="52"/>
      <c r="M742" s="52"/>
      <c r="N742" s="52"/>
      <c r="O742" s="442" t="s">
        <v>150</v>
      </c>
      <c r="P742" s="437">
        <v>54045422</v>
      </c>
      <c r="Q742" s="60">
        <v>54045422</v>
      </c>
      <c r="R742" s="61">
        <v>1</v>
      </c>
      <c r="S742" s="913">
        <v>43831</v>
      </c>
      <c r="T742" s="60">
        <v>711980</v>
      </c>
      <c r="U742" s="939">
        <v>0.01</v>
      </c>
      <c r="V742" s="789">
        <v>53311422</v>
      </c>
      <c r="W742" s="930">
        <v>0.98641883118240803</v>
      </c>
      <c r="X742" s="60">
        <v>22020</v>
      </c>
      <c r="Y742" s="64">
        <v>4.0743506452775965E-4</v>
      </c>
      <c r="Z742" s="77" t="s">
        <v>61</v>
      </c>
      <c r="AA742" s="787" t="s">
        <v>61</v>
      </c>
      <c r="AB742" s="77" t="s">
        <v>61</v>
      </c>
      <c r="AC742" s="787" t="s">
        <v>61</v>
      </c>
      <c r="AD742" s="77" t="s">
        <v>61</v>
      </c>
      <c r="AE742" s="787" t="s">
        <v>61</v>
      </c>
      <c r="AF742" t="s">
        <v>148</v>
      </c>
      <c r="AH742"/>
      <c r="AI742" s="52" t="s">
        <v>61</v>
      </c>
      <c r="AJ742" s="64"/>
      <c r="AL742" s="52"/>
      <c r="AM742" s="52"/>
    </row>
    <row r="743" spans="1:48">
      <c r="A743" s="52" t="s">
        <v>9</v>
      </c>
      <c r="B743" s="52" t="s">
        <v>141</v>
      </c>
      <c r="C743" s="52">
        <v>2021</v>
      </c>
      <c r="D743" s="52">
        <v>2020</v>
      </c>
      <c r="E743" s="442" t="s">
        <v>142</v>
      </c>
      <c r="F743" s="104" t="s">
        <v>168</v>
      </c>
      <c r="G743" s="442" t="s">
        <v>61</v>
      </c>
      <c r="H743" s="52" t="s">
        <v>143</v>
      </c>
      <c r="I743" s="442" t="s">
        <v>144</v>
      </c>
      <c r="J743" s="940" t="s">
        <v>61</v>
      </c>
      <c r="K743" s="940"/>
      <c r="L743" s="81" t="s">
        <v>172</v>
      </c>
      <c r="M743" s="81" t="s">
        <v>61</v>
      </c>
      <c r="N743" s="81" t="s">
        <v>61</v>
      </c>
      <c r="O743" s="442" t="s">
        <v>150</v>
      </c>
      <c r="P743" s="81" t="s">
        <v>61</v>
      </c>
      <c r="Q743" s="81" t="s">
        <v>61</v>
      </c>
      <c r="R743" s="81" t="s">
        <v>61</v>
      </c>
      <c r="S743" s="905" t="s">
        <v>61</v>
      </c>
      <c r="T743" s="81" t="s">
        <v>61</v>
      </c>
      <c r="U743" s="942" t="s">
        <v>61</v>
      </c>
      <c r="V743" s="235" t="s">
        <v>61</v>
      </c>
      <c r="W743" s="235" t="s">
        <v>61</v>
      </c>
      <c r="X743" s="235" t="s">
        <v>61</v>
      </c>
      <c r="Y743" s="81" t="s">
        <v>61</v>
      </c>
      <c r="Z743" s="799" t="s">
        <v>61</v>
      </c>
      <c r="AA743" s="916" t="s">
        <v>61</v>
      </c>
      <c r="AB743" s="799" t="s">
        <v>61</v>
      </c>
      <c r="AC743" s="916" t="s">
        <v>61</v>
      </c>
      <c r="AD743" s="799" t="s">
        <v>61</v>
      </c>
      <c r="AE743" s="916" t="s">
        <v>61</v>
      </c>
      <c r="AF743" t="s">
        <v>61</v>
      </c>
      <c r="AG743" s="81"/>
      <c r="AH743" s="81"/>
      <c r="AI743" s="52" t="s">
        <v>61</v>
      </c>
      <c r="AJ743" s="81" t="s">
        <v>61</v>
      </c>
      <c r="AL743" s="52"/>
      <c r="AM743" s="52"/>
    </row>
    <row r="744" spans="1:48">
      <c r="A744" s="52" t="s">
        <v>9</v>
      </c>
      <c r="B744" s="52" t="s">
        <v>141</v>
      </c>
      <c r="C744" s="52">
        <v>2022</v>
      </c>
      <c r="D744" s="52">
        <v>2021</v>
      </c>
      <c r="E744" s="442" t="s">
        <v>142</v>
      </c>
      <c r="F744" s="81" t="s">
        <v>168</v>
      </c>
      <c r="G744" s="442" t="s">
        <v>61</v>
      </c>
      <c r="H744" s="52" t="s">
        <v>143</v>
      </c>
      <c r="I744" s="442" t="s">
        <v>157</v>
      </c>
      <c r="J744" s="940" t="s">
        <v>61</v>
      </c>
      <c r="K744" s="940"/>
      <c r="L744" s="81" t="s">
        <v>172</v>
      </c>
      <c r="M744" s="81" t="s">
        <v>61</v>
      </c>
      <c r="N744" s="81" t="s">
        <v>61</v>
      </c>
      <c r="O744" s="442" t="s">
        <v>150</v>
      </c>
      <c r="P744" s="81" t="s">
        <v>61</v>
      </c>
      <c r="Q744" s="81" t="s">
        <v>61</v>
      </c>
      <c r="R744" s="81" t="s">
        <v>61</v>
      </c>
      <c r="S744" s="905" t="s">
        <v>61</v>
      </c>
      <c r="T744" s="81" t="s">
        <v>61</v>
      </c>
      <c r="U744" s="942" t="s">
        <v>61</v>
      </c>
      <c r="V744" s="235" t="s">
        <v>61</v>
      </c>
      <c r="W744" s="235" t="s">
        <v>61</v>
      </c>
      <c r="X744" s="235" t="s">
        <v>61</v>
      </c>
      <c r="Y744" s="81" t="s">
        <v>61</v>
      </c>
      <c r="Z744" s="799" t="s">
        <v>61</v>
      </c>
      <c r="AA744" s="916" t="s">
        <v>61</v>
      </c>
      <c r="AB744" s="799" t="s">
        <v>61</v>
      </c>
      <c r="AC744" s="916" t="s">
        <v>61</v>
      </c>
      <c r="AD744" s="799" t="s">
        <v>61</v>
      </c>
      <c r="AE744" s="916" t="s">
        <v>61</v>
      </c>
      <c r="AF744" t="s">
        <v>61</v>
      </c>
      <c r="AG744" s="81"/>
      <c r="AH744" s="81"/>
      <c r="AI744" s="52" t="s">
        <v>61</v>
      </c>
      <c r="AJ744" s="81" t="s">
        <v>61</v>
      </c>
      <c r="AL744" s="52"/>
      <c r="AM744" s="52"/>
    </row>
    <row r="745" spans="1:48" s="961" customFormat="1">
      <c r="A745" s="955" t="s">
        <v>9</v>
      </c>
      <c r="B745" s="955" t="s">
        <v>141</v>
      </c>
      <c r="C745" s="955">
        <v>2023</v>
      </c>
      <c r="D745" s="955">
        <v>2022</v>
      </c>
      <c r="E745" s="964" t="s">
        <v>142</v>
      </c>
      <c r="F745" s="955" t="s">
        <v>163</v>
      </c>
      <c r="G745" s="964" t="s">
        <v>163</v>
      </c>
      <c r="H745" s="955" t="s">
        <v>143</v>
      </c>
      <c r="I745" s="964" t="s">
        <v>157</v>
      </c>
      <c r="J745" s="965" t="s">
        <v>410</v>
      </c>
      <c r="K745" s="965"/>
      <c r="L745" s="976" t="s">
        <v>523</v>
      </c>
      <c r="M745" s="1005" t="s">
        <v>61</v>
      </c>
      <c r="N745" s="1005" t="s">
        <v>61</v>
      </c>
      <c r="O745" s="964" t="s">
        <v>150</v>
      </c>
      <c r="P745" s="1165">
        <v>56000000</v>
      </c>
      <c r="Q745" s="1165">
        <v>56000000</v>
      </c>
      <c r="R745" s="1166">
        <v>1</v>
      </c>
      <c r="S745" s="1167" t="s">
        <v>524</v>
      </c>
      <c r="T745" s="1165">
        <v>15200000</v>
      </c>
      <c r="U745" s="1168">
        <f>T745/Q745</f>
        <v>0.27142857142857141</v>
      </c>
      <c r="V745" s="1007" t="s">
        <v>178</v>
      </c>
      <c r="W745" s="1169"/>
      <c r="X745" s="1170">
        <f>Q745-T745</f>
        <v>40800000</v>
      </c>
      <c r="Y745" s="1169" t="s">
        <v>61</v>
      </c>
      <c r="Z745" s="1010" t="s">
        <v>221</v>
      </c>
      <c r="AA745" s="1011" t="s">
        <v>61</v>
      </c>
      <c r="AB745" s="1010" t="s">
        <v>221</v>
      </c>
      <c r="AC745" s="1011" t="s">
        <v>61</v>
      </c>
      <c r="AD745" s="1010" t="s">
        <v>221</v>
      </c>
      <c r="AE745" s="1011" t="s">
        <v>61</v>
      </c>
      <c r="AF745" s="961" t="s">
        <v>148</v>
      </c>
      <c r="AI745" s="955" t="s">
        <v>61</v>
      </c>
      <c r="AJ745" s="1005" t="s">
        <v>61</v>
      </c>
      <c r="AL745" s="955"/>
      <c r="AM745" s="955"/>
      <c r="AO745" s="963"/>
      <c r="AP745" s="963"/>
      <c r="AQ745" s="963"/>
      <c r="AR745" s="963"/>
      <c r="AT745" s="963"/>
      <c r="AV745" s="963"/>
    </row>
    <row r="746" spans="1:48" s="958" customFormat="1">
      <c r="A746" s="955" t="s">
        <v>9</v>
      </c>
      <c r="B746" s="955" t="s">
        <v>141</v>
      </c>
      <c r="C746" s="955">
        <v>2023</v>
      </c>
      <c r="D746" s="955">
        <v>2023</v>
      </c>
      <c r="E746" s="964" t="s">
        <v>142</v>
      </c>
      <c r="F746" s="1013" t="s">
        <v>168</v>
      </c>
      <c r="G746" s="964" t="s">
        <v>61</v>
      </c>
      <c r="H746" s="955" t="s">
        <v>143</v>
      </c>
      <c r="I746" s="964" t="s">
        <v>157</v>
      </c>
      <c r="J746" s="965" t="s">
        <v>61</v>
      </c>
      <c r="K746" s="965"/>
      <c r="L746" s="1013" t="s">
        <v>348</v>
      </c>
      <c r="M746" s="1013" t="s">
        <v>61</v>
      </c>
      <c r="N746" s="1013" t="s">
        <v>61</v>
      </c>
      <c r="O746" s="964" t="s">
        <v>165</v>
      </c>
      <c r="P746" s="1013" t="s">
        <v>61</v>
      </c>
      <c r="Q746" s="1013" t="s">
        <v>61</v>
      </c>
      <c r="R746" s="1013" t="s">
        <v>61</v>
      </c>
      <c r="S746" s="1014" t="s">
        <v>61</v>
      </c>
      <c r="T746" s="1013" t="s">
        <v>61</v>
      </c>
      <c r="U746" s="1015" t="s">
        <v>61</v>
      </c>
      <c r="V746" s="1016" t="s">
        <v>61</v>
      </c>
      <c r="W746" s="1016" t="s">
        <v>61</v>
      </c>
      <c r="X746" s="1016" t="s">
        <v>61</v>
      </c>
      <c r="Y746" s="1013" t="s">
        <v>61</v>
      </c>
      <c r="Z746" s="1100" t="s">
        <v>61</v>
      </c>
      <c r="AA746" s="1101" t="s">
        <v>61</v>
      </c>
      <c r="AB746" s="1100" t="s">
        <v>61</v>
      </c>
      <c r="AC746" s="1101" t="s">
        <v>61</v>
      </c>
      <c r="AD746" s="1100" t="s">
        <v>61</v>
      </c>
      <c r="AE746" s="1101" t="s">
        <v>61</v>
      </c>
      <c r="AF746" s="961" t="s">
        <v>61</v>
      </c>
      <c r="AG746" s="1013"/>
      <c r="AH746" s="1013"/>
      <c r="AI746" s="955" t="s">
        <v>61</v>
      </c>
      <c r="AJ746" s="1013" t="s">
        <v>61</v>
      </c>
      <c r="AL746" s="955"/>
      <c r="AM746" s="955"/>
      <c r="AO746" s="963"/>
      <c r="AP746" s="963"/>
      <c r="AQ746" s="963"/>
      <c r="AR746" s="981"/>
      <c r="AT746" s="981"/>
      <c r="AV746" s="981"/>
    </row>
    <row r="747" spans="1:48" s="958" customFormat="1">
      <c r="A747" s="957" t="s">
        <v>9</v>
      </c>
      <c r="B747" s="957" t="s">
        <v>141</v>
      </c>
      <c r="C747" s="957" t="s">
        <v>702</v>
      </c>
      <c r="D747" s="957">
        <v>2023</v>
      </c>
      <c r="E747" s="991" t="s">
        <v>142</v>
      </c>
      <c r="F747" s="957" t="s">
        <v>168</v>
      </c>
      <c r="G747" s="957" t="s">
        <v>61</v>
      </c>
      <c r="H747" s="957" t="s">
        <v>143</v>
      </c>
      <c r="I747" s="991" t="s">
        <v>157</v>
      </c>
      <c r="J747" s="998" t="s">
        <v>61</v>
      </c>
      <c r="K747" s="992" t="s">
        <v>707</v>
      </c>
      <c r="L747" s="957" t="s">
        <v>708</v>
      </c>
      <c r="M747" s="957" t="s">
        <v>61</v>
      </c>
      <c r="N747" s="957" t="s">
        <v>61</v>
      </c>
      <c r="O747" s="991" t="s">
        <v>150</v>
      </c>
      <c r="P747" s="957" t="s">
        <v>61</v>
      </c>
      <c r="Q747" s="957" t="s">
        <v>61</v>
      </c>
      <c r="R747" s="957" t="s">
        <v>61</v>
      </c>
      <c r="S747" s="957" t="s">
        <v>61</v>
      </c>
      <c r="T747" s="957" t="s">
        <v>61</v>
      </c>
      <c r="U747" s="1001" t="s">
        <v>61</v>
      </c>
      <c r="V747" s="957" t="s">
        <v>61</v>
      </c>
      <c r="W747" s="957" t="s">
        <v>61</v>
      </c>
      <c r="X747" s="957" t="s">
        <v>61</v>
      </c>
      <c r="Y747" s="957" t="s">
        <v>61</v>
      </c>
      <c r="Z747" s="957" t="s">
        <v>61</v>
      </c>
      <c r="AA747" s="957" t="s">
        <v>61</v>
      </c>
      <c r="AB747" s="957" t="s">
        <v>61</v>
      </c>
      <c r="AC747" s="957" t="s">
        <v>61</v>
      </c>
      <c r="AD747" s="957" t="s">
        <v>61</v>
      </c>
      <c r="AE747" s="957" t="s">
        <v>61</v>
      </c>
      <c r="AF747" s="957" t="s">
        <v>61</v>
      </c>
      <c r="AG747" s="1029"/>
      <c r="AH747" s="1029"/>
      <c r="AI747" s="957"/>
      <c r="AJ747" s="1029"/>
      <c r="AL747" s="957"/>
      <c r="AM747" s="957"/>
      <c r="AO747" s="981"/>
      <c r="AP747" s="981"/>
      <c r="AQ747" s="981"/>
      <c r="AR747" s="981"/>
      <c r="AT747" s="981"/>
      <c r="AV747" s="981"/>
    </row>
    <row r="748" spans="1:48">
      <c r="A748" s="52" t="s">
        <v>45</v>
      </c>
      <c r="B748" s="52" t="s">
        <v>180</v>
      </c>
      <c r="C748" s="902">
        <v>2017</v>
      </c>
      <c r="D748" s="52">
        <v>2016</v>
      </c>
      <c r="E748" s="442" t="s">
        <v>142</v>
      </c>
      <c r="F748" s="52" t="s">
        <v>142</v>
      </c>
      <c r="G748" s="442" t="s">
        <v>168</v>
      </c>
      <c r="H748" s="52" t="s">
        <v>181</v>
      </c>
      <c r="I748" s="442" t="s">
        <v>182</v>
      </c>
      <c r="J748" s="940" t="s">
        <v>183</v>
      </c>
      <c r="K748" s="940"/>
      <c r="L748" s="52"/>
      <c r="M748" s="52"/>
      <c r="N748" s="52"/>
      <c r="O748" s="442" t="s">
        <v>150</v>
      </c>
      <c r="P748" s="73">
        <v>2323352</v>
      </c>
      <c r="Q748" s="60">
        <v>1300000</v>
      </c>
      <c r="R748" s="61">
        <f>Q748/P748</f>
        <v>0.55953639396871413</v>
      </c>
      <c r="S748" s="442"/>
      <c r="T748" s="60">
        <v>596000</v>
      </c>
      <c r="U748" s="939">
        <v>0.45846153846153848</v>
      </c>
      <c r="V748" s="789">
        <v>571000</v>
      </c>
      <c r="W748" s="908">
        <v>0.43923076923076926</v>
      </c>
      <c r="X748" s="60">
        <v>133000</v>
      </c>
      <c r="Y748" s="64">
        <v>0.10230769230769231</v>
      </c>
      <c r="Z748" s="77" t="s">
        <v>61</v>
      </c>
      <c r="AA748" s="787" t="s">
        <v>61</v>
      </c>
      <c r="AB748" s="77" t="s">
        <v>61</v>
      </c>
      <c r="AC748" s="787" t="s">
        <v>61</v>
      </c>
      <c r="AD748" s="77" t="s">
        <v>61</v>
      </c>
      <c r="AE748" s="787" t="s">
        <v>61</v>
      </c>
      <c r="AF748" t="s">
        <v>185</v>
      </c>
      <c r="AG748" s="442"/>
      <c r="AH748" s="442"/>
      <c r="AI748" s="52" t="s">
        <v>61</v>
      </c>
      <c r="AJ748" s="64"/>
      <c r="AL748" s="52"/>
      <c r="AM748" s="52"/>
      <c r="AP748" s="1">
        <f>VLOOKUP(A748,'CH1 graphs'!$G$1:$H$49,2,FALSE)</f>
        <v>1</v>
      </c>
    </row>
    <row r="749" spans="1:48">
      <c r="A749" s="52" t="s">
        <v>45</v>
      </c>
      <c r="B749" s="52" t="s">
        <v>180</v>
      </c>
      <c r="C749" s="52">
        <v>2018</v>
      </c>
      <c r="D749" s="52">
        <v>2017</v>
      </c>
      <c r="E749" s="442" t="s">
        <v>142</v>
      </c>
      <c r="F749" s="52" t="s">
        <v>142</v>
      </c>
      <c r="G749" s="442" t="s">
        <v>168</v>
      </c>
      <c r="H749" s="52" t="s">
        <v>181</v>
      </c>
      <c r="I749" s="442" t="s">
        <v>182</v>
      </c>
      <c r="J749" s="940" t="s">
        <v>183</v>
      </c>
      <c r="K749" s="940"/>
      <c r="L749" s="52"/>
      <c r="M749" s="52"/>
      <c r="N749" s="52"/>
      <c r="O749" s="442" t="s">
        <v>150</v>
      </c>
      <c r="P749" s="73">
        <v>2405680</v>
      </c>
      <c r="Q749" s="60">
        <v>1300000</v>
      </c>
      <c r="R749" s="61">
        <f>Q749/P749</f>
        <v>0.5403877489940474</v>
      </c>
      <c r="S749" s="442" t="s">
        <v>525</v>
      </c>
      <c r="T749" s="60">
        <v>596000</v>
      </c>
      <c r="U749" s="939">
        <v>0.45846153846153848</v>
      </c>
      <c r="V749" s="789">
        <v>571000</v>
      </c>
      <c r="W749" s="908">
        <v>0.43923076923076926</v>
      </c>
      <c r="X749" s="60">
        <v>133000</v>
      </c>
      <c r="Y749" s="64">
        <v>0.10230769230769231</v>
      </c>
      <c r="Z749" s="77" t="s">
        <v>61</v>
      </c>
      <c r="AA749" s="787" t="s">
        <v>61</v>
      </c>
      <c r="AB749" s="77" t="s">
        <v>61</v>
      </c>
      <c r="AC749" s="787" t="s">
        <v>61</v>
      </c>
      <c r="AD749" s="77" t="s">
        <v>61</v>
      </c>
      <c r="AE749" s="787" t="s">
        <v>61</v>
      </c>
      <c r="AF749" t="s">
        <v>185</v>
      </c>
      <c r="AG749" s="442"/>
      <c r="AH749" s="442"/>
      <c r="AI749" s="52" t="s">
        <v>61</v>
      </c>
      <c r="AJ749" s="64"/>
      <c r="AL749" s="52"/>
      <c r="AM749" s="52"/>
      <c r="AP749" s="1">
        <f>VLOOKUP(A749,'CH1 graphs'!$G$1:$H$49,2,FALSE)</f>
        <v>1</v>
      </c>
    </row>
    <row r="750" spans="1:48">
      <c r="A750" s="52" t="s">
        <v>45</v>
      </c>
      <c r="B750" s="52" t="s">
        <v>180</v>
      </c>
      <c r="C750" s="52">
        <v>2019</v>
      </c>
      <c r="D750" s="52">
        <v>2018</v>
      </c>
      <c r="E750" s="442" t="s">
        <v>168</v>
      </c>
      <c r="F750" s="52" t="s">
        <v>61</v>
      </c>
      <c r="G750" s="442" t="s">
        <v>61</v>
      </c>
      <c r="H750" s="52" t="s">
        <v>61</v>
      </c>
      <c r="I750" s="442" t="s">
        <v>169</v>
      </c>
      <c r="J750" s="940" t="s">
        <v>61</v>
      </c>
      <c r="K750" s="940"/>
      <c r="L750" s="52" t="s">
        <v>61</v>
      </c>
      <c r="M750" s="52" t="s">
        <v>61</v>
      </c>
      <c r="N750" s="52" t="s">
        <v>61</v>
      </c>
      <c r="O750" s="442" t="s">
        <v>150</v>
      </c>
      <c r="P750" s="451" t="s">
        <v>61</v>
      </c>
      <c r="Q750" s="451" t="s">
        <v>61</v>
      </c>
      <c r="R750" s="103" t="s">
        <v>61</v>
      </c>
      <c r="S750" s="442" t="s">
        <v>61</v>
      </c>
      <c r="T750" s="451" t="s">
        <v>61</v>
      </c>
      <c r="U750" s="941" t="s">
        <v>61</v>
      </c>
      <c r="V750" s="52" t="s">
        <v>61</v>
      </c>
      <c r="W750" s="52" t="s">
        <v>61</v>
      </c>
      <c r="X750" s="52" t="s">
        <v>61</v>
      </c>
      <c r="Y750" s="52" t="s">
        <v>61</v>
      </c>
      <c r="Z750" s="77" t="s">
        <v>61</v>
      </c>
      <c r="AA750" s="787" t="s">
        <v>61</v>
      </c>
      <c r="AB750" s="77" t="s">
        <v>61</v>
      </c>
      <c r="AC750" s="787" t="s">
        <v>61</v>
      </c>
      <c r="AD750" s="77" t="s">
        <v>61</v>
      </c>
      <c r="AE750" s="787" t="s">
        <v>61</v>
      </c>
      <c r="AF750" t="s">
        <v>61</v>
      </c>
      <c r="AG750" s="52"/>
      <c r="AH750" s="52"/>
      <c r="AI750" s="52" t="s">
        <v>61</v>
      </c>
      <c r="AJ750" s="52" t="s">
        <v>61</v>
      </c>
      <c r="AL750" s="52"/>
      <c r="AM750" s="52"/>
      <c r="AP750" s="1">
        <f>VLOOKUP(A750,'CH1 graphs'!$G$1:$H$49,2,FALSE)</f>
        <v>1</v>
      </c>
    </row>
    <row r="751" spans="1:48">
      <c r="A751" s="52" t="s">
        <v>45</v>
      </c>
      <c r="B751" s="52" t="s">
        <v>180</v>
      </c>
      <c r="C751" s="52">
        <v>2020</v>
      </c>
      <c r="D751" s="52">
        <v>2019</v>
      </c>
      <c r="E751" s="442" t="s">
        <v>142</v>
      </c>
      <c r="F751" s="52" t="s">
        <v>142</v>
      </c>
      <c r="G751" s="442" t="s">
        <v>168</v>
      </c>
      <c r="H751" s="52" t="s">
        <v>174</v>
      </c>
      <c r="I751" s="442" t="s">
        <v>231</v>
      </c>
      <c r="J751" s="940" t="s">
        <v>145</v>
      </c>
      <c r="K751" s="940"/>
      <c r="L751" s="52"/>
      <c r="M751" s="52"/>
      <c r="N751" s="158">
        <v>43739</v>
      </c>
      <c r="O751" s="442" t="s">
        <v>150</v>
      </c>
      <c r="P751" s="73">
        <v>2495000</v>
      </c>
      <c r="Q751" s="60">
        <v>2413643</v>
      </c>
      <c r="R751" s="61">
        <f>Q751/P751</f>
        <v>0.96739198396793591</v>
      </c>
      <c r="S751" s="442" t="s">
        <v>364</v>
      </c>
      <c r="T751" s="73">
        <v>429274</v>
      </c>
      <c r="U751" s="939">
        <v>0.18</v>
      </c>
      <c r="V751" s="73">
        <v>1134928</v>
      </c>
      <c r="W751" s="64">
        <v>0.47021369771751664</v>
      </c>
      <c r="X751" s="73">
        <v>849441</v>
      </c>
      <c r="Y751" s="64">
        <v>0.35</v>
      </c>
      <c r="Z751" s="77">
        <v>429274</v>
      </c>
      <c r="AA751" s="787">
        <v>0.18</v>
      </c>
      <c r="AB751" s="77">
        <v>0</v>
      </c>
      <c r="AC751" s="787">
        <v>0</v>
      </c>
      <c r="AD751" s="77">
        <v>0</v>
      </c>
      <c r="AE751" s="787">
        <v>0</v>
      </c>
      <c r="AF751" t="s">
        <v>185</v>
      </c>
      <c r="AG751" s="442"/>
      <c r="AH751" s="442"/>
      <c r="AI751" s="52" t="s">
        <v>149</v>
      </c>
      <c r="AJ751" s="64"/>
      <c r="AL751" s="52"/>
      <c r="AM751" s="52"/>
      <c r="AP751" s="1">
        <f>VLOOKUP(A751,'CH1 graphs'!$G$1:$H$49,2,FALSE)</f>
        <v>1</v>
      </c>
    </row>
    <row r="752" spans="1:48">
      <c r="A752" s="52" t="s">
        <v>45</v>
      </c>
      <c r="B752" s="52" t="s">
        <v>180</v>
      </c>
      <c r="C752" s="52">
        <v>2021</v>
      </c>
      <c r="D752" s="52">
        <v>2020</v>
      </c>
      <c r="E752" s="442" t="s">
        <v>142</v>
      </c>
      <c r="F752" s="52" t="s">
        <v>142</v>
      </c>
      <c r="G752" s="442" t="s">
        <v>168</v>
      </c>
      <c r="H752" s="52" t="s">
        <v>143</v>
      </c>
      <c r="I752" s="442" t="s">
        <v>144</v>
      </c>
      <c r="J752" s="940" t="s">
        <v>145</v>
      </c>
      <c r="K752" s="940"/>
      <c r="L752" s="52"/>
      <c r="M752" s="52"/>
      <c r="N752" s="158">
        <v>44013</v>
      </c>
      <c r="O752" s="442" t="s">
        <v>150</v>
      </c>
      <c r="P752" s="73">
        <v>2541000</v>
      </c>
      <c r="Q752" s="59">
        <v>2256200</v>
      </c>
      <c r="R752" s="61">
        <v>0.88791814246359702</v>
      </c>
      <c r="S752" s="442" t="s">
        <v>365</v>
      </c>
      <c r="T752" s="73">
        <v>440610</v>
      </c>
      <c r="U752" s="939">
        <v>0.2</v>
      </c>
      <c r="V752" s="73">
        <v>1164920</v>
      </c>
      <c r="W752" s="64">
        <v>0.51631947522382771</v>
      </c>
      <c r="X752" s="73">
        <v>650670</v>
      </c>
      <c r="Y752" s="64">
        <v>0.28999999999999998</v>
      </c>
      <c r="Z752" s="77">
        <v>426310</v>
      </c>
      <c r="AA752" s="787">
        <v>0.19</v>
      </c>
      <c r="AB752" s="77">
        <v>14300</v>
      </c>
      <c r="AC752" s="787">
        <v>0.01</v>
      </c>
      <c r="AD752" s="77">
        <v>0</v>
      </c>
      <c r="AE752" s="787">
        <v>0</v>
      </c>
      <c r="AF752" t="s">
        <v>161</v>
      </c>
      <c r="AG752" s="52"/>
      <c r="AH752" s="52"/>
      <c r="AI752" s="52" t="s">
        <v>149</v>
      </c>
      <c r="AJ752" s="52"/>
      <c r="AL752" s="52"/>
      <c r="AM752" s="52" t="s">
        <v>526</v>
      </c>
      <c r="AP752" s="1">
        <f>VLOOKUP(A752,'CH1 graphs'!$G$1:$H$49,2,FALSE)</f>
        <v>1</v>
      </c>
    </row>
    <row r="753" spans="1:48">
      <c r="A753" s="52" t="s">
        <v>45</v>
      </c>
      <c r="B753" s="52" t="s">
        <v>180</v>
      </c>
      <c r="C753" s="52">
        <v>2022</v>
      </c>
      <c r="D753" s="52">
        <v>2021</v>
      </c>
      <c r="E753" s="442" t="s">
        <v>142</v>
      </c>
      <c r="F753" s="52" t="s">
        <v>142</v>
      </c>
      <c r="G753" s="442" t="s">
        <v>142</v>
      </c>
      <c r="H753" s="52" t="s">
        <v>143</v>
      </c>
      <c r="I753" s="442" t="s">
        <v>157</v>
      </c>
      <c r="J753" s="940" t="s">
        <v>145</v>
      </c>
      <c r="K753" s="940"/>
      <c r="L753" s="52"/>
      <c r="M753" s="52"/>
      <c r="N753" s="158">
        <v>44470</v>
      </c>
      <c r="O753" s="442" t="s">
        <v>150</v>
      </c>
      <c r="P753" s="73">
        <v>2550226</v>
      </c>
      <c r="Q753" s="60">
        <v>2550226</v>
      </c>
      <c r="R753" s="61">
        <v>1</v>
      </c>
      <c r="S753" s="442" t="s">
        <v>368</v>
      </c>
      <c r="T753" s="73">
        <v>750313</v>
      </c>
      <c r="U753" s="939">
        <v>0.3</v>
      </c>
      <c r="V753" s="73">
        <v>964174</v>
      </c>
      <c r="W753" s="64">
        <v>0.37807394325051974</v>
      </c>
      <c r="X753" s="73">
        <v>835739</v>
      </c>
      <c r="Y753" s="64">
        <v>0.33</v>
      </c>
      <c r="Z753" s="77">
        <v>631697</v>
      </c>
      <c r="AA753" s="787">
        <v>0.25</v>
      </c>
      <c r="AB753" s="77">
        <v>118616</v>
      </c>
      <c r="AC753" s="787">
        <v>0.05</v>
      </c>
      <c r="AD753" s="77">
        <v>0</v>
      </c>
      <c r="AE753" s="787">
        <v>0</v>
      </c>
      <c r="AF753" t="s">
        <v>161</v>
      </c>
      <c r="AG753" s="52"/>
      <c r="AH753" s="52"/>
      <c r="AI753" s="52" t="s">
        <v>149</v>
      </c>
      <c r="AJ753" s="52"/>
      <c r="AL753" s="52"/>
      <c r="AM753" s="52"/>
      <c r="AP753" s="1">
        <f>VLOOKUP(A753,'CH1 graphs'!$G$1:$H$49,2,FALSE)</f>
        <v>1</v>
      </c>
      <c r="AT753" s="42"/>
    </row>
    <row r="754" spans="1:48" s="961" customFormat="1">
      <c r="A754" s="955" t="s">
        <v>45</v>
      </c>
      <c r="B754" s="955" t="s">
        <v>180</v>
      </c>
      <c r="C754" s="955">
        <v>2023</v>
      </c>
      <c r="D754" s="955">
        <v>2022</v>
      </c>
      <c r="E754" s="964" t="s">
        <v>142</v>
      </c>
      <c r="F754" s="955" t="s">
        <v>142</v>
      </c>
      <c r="G754" s="964" t="s">
        <v>142</v>
      </c>
      <c r="H754" s="955" t="s">
        <v>143</v>
      </c>
      <c r="I754" s="964" t="s">
        <v>157</v>
      </c>
      <c r="J754" s="965" t="s">
        <v>145</v>
      </c>
      <c r="K754" s="965"/>
      <c r="L754" s="955"/>
      <c r="M754" s="966" t="s">
        <v>527</v>
      </c>
      <c r="N754" s="967">
        <v>44470</v>
      </c>
      <c r="O754" s="964" t="s">
        <v>150</v>
      </c>
      <c r="P754" s="976">
        <v>2550226</v>
      </c>
      <c r="Q754" s="975">
        <v>2550226</v>
      </c>
      <c r="R754" s="977">
        <v>1</v>
      </c>
      <c r="S754" s="964" t="s">
        <v>368</v>
      </c>
      <c r="T754" s="976">
        <v>750313</v>
      </c>
      <c r="U754" s="978">
        <v>0.3</v>
      </c>
      <c r="V754" s="976">
        <v>964174</v>
      </c>
      <c r="W754" s="980">
        <v>0.37</v>
      </c>
      <c r="X754" s="976">
        <v>835739</v>
      </c>
      <c r="Y754" s="980">
        <v>0.33</v>
      </c>
      <c r="Z754" s="1026">
        <v>631697</v>
      </c>
      <c r="AA754" s="1027">
        <v>0.25</v>
      </c>
      <c r="AB754" s="1026">
        <v>118616</v>
      </c>
      <c r="AC754" s="1027">
        <v>0.05</v>
      </c>
      <c r="AD754" s="1026">
        <v>0</v>
      </c>
      <c r="AE754" s="1027">
        <v>0</v>
      </c>
      <c r="AF754" s="961" t="s">
        <v>161</v>
      </c>
      <c r="AG754" s="955"/>
      <c r="AH754" s="955"/>
      <c r="AI754" s="955" t="s">
        <v>149</v>
      </c>
      <c r="AL754" s="955"/>
      <c r="AM754" s="955"/>
      <c r="AN754" s="961" t="s">
        <v>727</v>
      </c>
      <c r="AO754" s="963"/>
      <c r="AP754" s="963">
        <f>VLOOKUP(A754,'CH1 graphs'!$G$1:$H$49,2,FALSE)</f>
        <v>1</v>
      </c>
      <c r="AQ754" s="963"/>
      <c r="AR754" s="963"/>
      <c r="AS754" s="972">
        <f>T754-T753</f>
        <v>0</v>
      </c>
      <c r="AT754" s="973">
        <f>(T754-T753)/T753</f>
        <v>0</v>
      </c>
      <c r="AU754" s="961">
        <f>AB754-AB753</f>
        <v>0</v>
      </c>
      <c r="AV754" s="963">
        <f>AU754/AB753</f>
        <v>0</v>
      </c>
    </row>
    <row r="755" spans="1:48" s="958" customFormat="1">
      <c r="A755" s="955" t="s">
        <v>45</v>
      </c>
      <c r="B755" s="955" t="s">
        <v>180</v>
      </c>
      <c r="C755" s="955">
        <v>2023</v>
      </c>
      <c r="D755" s="955">
        <v>2023</v>
      </c>
      <c r="E755" s="964" t="s">
        <v>142</v>
      </c>
      <c r="F755" s="1005" t="s">
        <v>142</v>
      </c>
      <c r="G755" s="964" t="s">
        <v>168</v>
      </c>
      <c r="H755" s="955" t="s">
        <v>143</v>
      </c>
      <c r="I755" s="964" t="s">
        <v>263</v>
      </c>
      <c r="J755" s="965" t="s">
        <v>145</v>
      </c>
      <c r="K755" s="965"/>
      <c r="L755" s="976"/>
      <c r="M755" s="966" t="s">
        <v>528</v>
      </c>
      <c r="N755" s="967">
        <v>44805</v>
      </c>
      <c r="O755" s="964" t="s">
        <v>165</v>
      </c>
      <c r="P755" s="976">
        <v>2596037</v>
      </c>
      <c r="Q755" s="976">
        <v>2596037</v>
      </c>
      <c r="R755" s="977">
        <v>1</v>
      </c>
      <c r="S755" s="1171" t="s">
        <v>529</v>
      </c>
      <c r="T755" s="976">
        <v>390000</v>
      </c>
      <c r="U755" s="978">
        <v>0.15</v>
      </c>
      <c r="V755" s="976">
        <v>1302000</v>
      </c>
      <c r="W755" s="980">
        <v>0.5</v>
      </c>
      <c r="X755" s="976">
        <v>905000</v>
      </c>
      <c r="Y755" s="980">
        <v>0.35</v>
      </c>
      <c r="Z755" s="1026">
        <v>384000</v>
      </c>
      <c r="AA755" s="1027">
        <v>0.15</v>
      </c>
      <c r="AB755" s="1026">
        <v>6000</v>
      </c>
      <c r="AC755" s="1027">
        <v>0</v>
      </c>
      <c r="AD755" s="1026">
        <v>0</v>
      </c>
      <c r="AE755" s="1027">
        <v>0</v>
      </c>
      <c r="AF755" s="961" t="s">
        <v>161</v>
      </c>
      <c r="AG755" s="955"/>
      <c r="AH755" s="955"/>
      <c r="AI755" s="955" t="s">
        <v>149</v>
      </c>
      <c r="AJ755" s="961"/>
      <c r="AL755" s="955"/>
      <c r="AM755" s="955"/>
      <c r="AO755" s="963"/>
      <c r="AP755" s="963">
        <f>VLOOKUP(A755,'CH1 graphs'!$G$1:$H$49,2,FALSE)</f>
        <v>1</v>
      </c>
      <c r="AQ755" s="963"/>
      <c r="AR755" s="981"/>
      <c r="AT755" s="981"/>
      <c r="AV755" s="981"/>
    </row>
    <row r="756" spans="1:48" s="1037" customFormat="1">
      <c r="A756" s="959" t="s">
        <v>45</v>
      </c>
      <c r="B756" s="959" t="s">
        <v>180</v>
      </c>
      <c r="C756" s="959" t="s">
        <v>702</v>
      </c>
      <c r="D756" s="959">
        <v>2023</v>
      </c>
      <c r="E756" s="1036" t="s">
        <v>142</v>
      </c>
      <c r="F756" s="959" t="s">
        <v>142</v>
      </c>
      <c r="G756" s="1112" t="s">
        <v>168</v>
      </c>
      <c r="H756" s="1112" t="s">
        <v>143</v>
      </c>
      <c r="I756" s="1112" t="s">
        <v>263</v>
      </c>
      <c r="J756" s="1113" t="s">
        <v>145</v>
      </c>
      <c r="K756" s="1113" t="s">
        <v>728</v>
      </c>
      <c r="L756" s="959" t="s">
        <v>729</v>
      </c>
      <c r="M756" s="1114" t="s">
        <v>528</v>
      </c>
      <c r="N756" s="1049">
        <v>44805</v>
      </c>
      <c r="O756" s="1036" t="s">
        <v>150</v>
      </c>
      <c r="P756" s="1115">
        <v>2596037</v>
      </c>
      <c r="Q756" s="1115">
        <v>2596037</v>
      </c>
      <c r="R756" s="1116">
        <v>1</v>
      </c>
      <c r="S756" s="1172" t="s">
        <v>529</v>
      </c>
      <c r="T756" s="1115">
        <v>390000</v>
      </c>
      <c r="U756" s="1117">
        <v>0.15</v>
      </c>
      <c r="V756" s="1115">
        <v>1302000</v>
      </c>
      <c r="W756" s="1118">
        <v>0.5</v>
      </c>
      <c r="X756" s="1115">
        <v>905000</v>
      </c>
      <c r="Y756" s="1118">
        <v>0.35</v>
      </c>
      <c r="Z756" s="1119">
        <v>384000</v>
      </c>
      <c r="AA756" s="1120">
        <v>0.15</v>
      </c>
      <c r="AB756" s="1119">
        <v>6000</v>
      </c>
      <c r="AC756" s="1120">
        <v>0</v>
      </c>
      <c r="AD756" s="1119">
        <v>0</v>
      </c>
      <c r="AE756" s="1120">
        <v>0</v>
      </c>
      <c r="AF756" s="959" t="s">
        <v>161</v>
      </c>
      <c r="AG756" s="959"/>
      <c r="AH756" s="959"/>
      <c r="AI756" s="959"/>
      <c r="AL756" s="959"/>
      <c r="AM756" s="959"/>
      <c r="AO756" s="1045"/>
      <c r="AP756" s="1045"/>
      <c r="AQ756" s="1045"/>
      <c r="AR756" s="1045"/>
      <c r="AT756" s="1045"/>
      <c r="AV756" s="1045"/>
    </row>
    <row r="757" spans="1:48">
      <c r="A757" s="52" t="s">
        <v>530</v>
      </c>
      <c r="B757" s="52" t="s">
        <v>141</v>
      </c>
      <c r="C757" s="902">
        <v>2017</v>
      </c>
      <c r="D757" s="52">
        <v>2016</v>
      </c>
      <c r="E757" s="442" t="s">
        <v>142</v>
      </c>
      <c r="F757" s="52" t="s">
        <v>142</v>
      </c>
      <c r="G757" s="442" t="s">
        <v>168</v>
      </c>
      <c r="H757" s="52" t="s">
        <v>143</v>
      </c>
      <c r="I757" s="442" t="s">
        <v>144</v>
      </c>
      <c r="J757" s="940" t="s">
        <v>531</v>
      </c>
      <c r="K757" s="940"/>
      <c r="L757" s="52"/>
      <c r="M757" s="52"/>
      <c r="N757" s="52"/>
      <c r="O757" s="442" t="s">
        <v>150</v>
      </c>
      <c r="P757" s="73">
        <v>28900000</v>
      </c>
      <c r="Q757" s="60">
        <v>28900000</v>
      </c>
      <c r="R757" s="61">
        <v>1</v>
      </c>
      <c r="S757" s="442" t="s">
        <v>532</v>
      </c>
      <c r="T757" s="60">
        <v>430000</v>
      </c>
      <c r="U757" s="939">
        <v>1.4878892733564015E-2</v>
      </c>
      <c r="V757" s="716" t="s">
        <v>178</v>
      </c>
      <c r="W757" s="716" t="s">
        <v>203</v>
      </c>
      <c r="X757" s="719">
        <v>28470000</v>
      </c>
      <c r="Y757" s="718">
        <v>0.98512110726643598</v>
      </c>
      <c r="Z757" s="77" t="s">
        <v>61</v>
      </c>
      <c r="AA757" s="787" t="s">
        <v>61</v>
      </c>
      <c r="AB757" s="77" t="s">
        <v>61</v>
      </c>
      <c r="AC757" s="787" t="s">
        <v>61</v>
      </c>
      <c r="AD757" s="77" t="s">
        <v>61</v>
      </c>
      <c r="AE757" s="787" t="s">
        <v>61</v>
      </c>
      <c r="AF757" t="s">
        <v>185</v>
      </c>
      <c r="AG757" s="442"/>
      <c r="AH757" s="442"/>
      <c r="AI757" s="52" t="s">
        <v>61</v>
      </c>
      <c r="AJ757" s="64"/>
      <c r="AL757" s="52"/>
      <c r="AM757" s="52"/>
    </row>
    <row r="758" spans="1:48">
      <c r="A758" s="52" t="s">
        <v>530</v>
      </c>
      <c r="B758" s="52" t="s">
        <v>141</v>
      </c>
      <c r="C758" s="52">
        <v>2018</v>
      </c>
      <c r="D758" s="52">
        <v>2017</v>
      </c>
      <c r="E758" s="442" t="s">
        <v>142</v>
      </c>
      <c r="F758" s="52" t="s">
        <v>142</v>
      </c>
      <c r="G758" s="442" t="s">
        <v>168</v>
      </c>
      <c r="H758" s="52" t="s">
        <v>204</v>
      </c>
      <c r="I758" s="442" t="s">
        <v>205</v>
      </c>
      <c r="J758" s="940" t="s">
        <v>531</v>
      </c>
      <c r="K758" s="940"/>
      <c r="L758" s="52"/>
      <c r="M758" s="484" t="s">
        <v>533</v>
      </c>
      <c r="N758" s="52"/>
      <c r="O758" s="442" t="s">
        <v>150</v>
      </c>
      <c r="P758" s="73">
        <v>28183426</v>
      </c>
      <c r="Q758" s="60">
        <v>1900000</v>
      </c>
      <c r="R758" s="61">
        <f>Q758/P758</f>
        <v>6.7415508675205071E-2</v>
      </c>
      <c r="S758" s="442" t="s">
        <v>424</v>
      </c>
      <c r="T758" s="60">
        <v>777999.99999999988</v>
      </c>
      <c r="U758" s="939">
        <v>0.40947368421052627</v>
      </c>
      <c r="V758" s="716" t="s">
        <v>178</v>
      </c>
      <c r="W758" s="716" t="s">
        <v>203</v>
      </c>
      <c r="X758" s="719">
        <v>1122000</v>
      </c>
      <c r="Y758" s="718">
        <v>0.59052631578947368</v>
      </c>
      <c r="Z758" s="77" t="s">
        <v>61</v>
      </c>
      <c r="AA758" s="787" t="s">
        <v>61</v>
      </c>
      <c r="AB758" s="77" t="s">
        <v>61</v>
      </c>
      <c r="AC758" s="787" t="s">
        <v>61</v>
      </c>
      <c r="AD758" s="77" t="s">
        <v>61</v>
      </c>
      <c r="AE758" s="787" t="s">
        <v>61</v>
      </c>
      <c r="AF758" t="s">
        <v>185</v>
      </c>
      <c r="AG758" s="442"/>
      <c r="AH758" s="442"/>
      <c r="AI758" s="52" t="s">
        <v>61</v>
      </c>
      <c r="AJ758" s="64"/>
      <c r="AL758" s="52"/>
      <c r="AM758" s="52"/>
    </row>
    <row r="759" spans="1:48">
      <c r="A759" s="52" t="s">
        <v>530</v>
      </c>
      <c r="B759" s="52" t="s">
        <v>141</v>
      </c>
      <c r="C759" s="52">
        <v>2019</v>
      </c>
      <c r="D759" s="52">
        <v>2018</v>
      </c>
      <c r="E759" s="442" t="s">
        <v>142</v>
      </c>
      <c r="F759" s="104" t="s">
        <v>168</v>
      </c>
      <c r="G759" s="442" t="s">
        <v>61</v>
      </c>
      <c r="H759" s="52" t="s">
        <v>204</v>
      </c>
      <c r="I759" s="442" t="s">
        <v>306</v>
      </c>
      <c r="J759" s="940" t="s">
        <v>61</v>
      </c>
      <c r="K759" s="940"/>
      <c r="L759" s="81" t="s">
        <v>172</v>
      </c>
      <c r="M759" s="81" t="s">
        <v>61</v>
      </c>
      <c r="N759" s="81" t="s">
        <v>61</v>
      </c>
      <c r="O759" s="442" t="s">
        <v>150</v>
      </c>
      <c r="P759" s="81" t="s">
        <v>61</v>
      </c>
      <c r="Q759" s="81" t="s">
        <v>61</v>
      </c>
      <c r="R759" s="81" t="s">
        <v>61</v>
      </c>
      <c r="S759" s="905" t="s">
        <v>61</v>
      </c>
      <c r="T759" s="81" t="s">
        <v>61</v>
      </c>
      <c r="U759" s="942" t="s">
        <v>61</v>
      </c>
      <c r="V759" s="235" t="s">
        <v>61</v>
      </c>
      <c r="W759" s="235" t="s">
        <v>61</v>
      </c>
      <c r="X759" s="235" t="s">
        <v>61</v>
      </c>
      <c r="Y759" s="81" t="s">
        <v>61</v>
      </c>
      <c r="Z759" s="799" t="s">
        <v>61</v>
      </c>
      <c r="AA759" s="916" t="s">
        <v>61</v>
      </c>
      <c r="AB759" s="799" t="s">
        <v>61</v>
      </c>
      <c r="AC759" s="916" t="s">
        <v>61</v>
      </c>
      <c r="AD759" s="799" t="s">
        <v>61</v>
      </c>
      <c r="AE759" s="916" t="s">
        <v>61</v>
      </c>
      <c r="AF759" t="s">
        <v>61</v>
      </c>
      <c r="AG759" s="81"/>
      <c r="AH759" s="81"/>
      <c r="AI759" s="52" t="s">
        <v>61</v>
      </c>
      <c r="AJ759" s="81" t="s">
        <v>61</v>
      </c>
      <c r="AL759" s="52"/>
      <c r="AM759" s="52"/>
    </row>
    <row r="760" spans="1:48">
      <c r="A760" s="52" t="s">
        <v>530</v>
      </c>
      <c r="B760" s="52" t="s">
        <v>141</v>
      </c>
      <c r="C760" s="52">
        <v>2020</v>
      </c>
      <c r="D760" s="52">
        <v>2019</v>
      </c>
      <c r="E760" s="442" t="s">
        <v>142</v>
      </c>
      <c r="F760" s="104" t="s">
        <v>168</v>
      </c>
      <c r="G760" s="442" t="s">
        <v>61</v>
      </c>
      <c r="H760" s="52" t="s">
        <v>204</v>
      </c>
      <c r="I760" s="442" t="s">
        <v>306</v>
      </c>
      <c r="J760" s="940" t="s">
        <v>61</v>
      </c>
      <c r="K760" s="940"/>
      <c r="L760" s="81" t="s">
        <v>172</v>
      </c>
      <c r="M760" s="81" t="s">
        <v>61</v>
      </c>
      <c r="N760" s="81" t="s">
        <v>61</v>
      </c>
      <c r="O760" s="442" t="s">
        <v>150</v>
      </c>
      <c r="P760" s="81" t="s">
        <v>61</v>
      </c>
      <c r="Q760" s="81" t="s">
        <v>61</v>
      </c>
      <c r="R760" s="81" t="s">
        <v>61</v>
      </c>
      <c r="S760" s="905" t="s">
        <v>61</v>
      </c>
      <c r="T760" s="81" t="s">
        <v>61</v>
      </c>
      <c r="U760" s="942" t="s">
        <v>61</v>
      </c>
      <c r="V760" s="235" t="s">
        <v>61</v>
      </c>
      <c r="W760" s="235" t="s">
        <v>61</v>
      </c>
      <c r="X760" s="235" t="s">
        <v>61</v>
      </c>
      <c r="Y760" s="81" t="s">
        <v>61</v>
      </c>
      <c r="Z760" s="799" t="s">
        <v>61</v>
      </c>
      <c r="AA760" s="916" t="s">
        <v>61</v>
      </c>
      <c r="AB760" s="799" t="s">
        <v>61</v>
      </c>
      <c r="AC760" s="916" t="s">
        <v>61</v>
      </c>
      <c r="AD760" s="799" t="s">
        <v>61</v>
      </c>
      <c r="AE760" s="916" t="s">
        <v>61</v>
      </c>
      <c r="AF760" t="s">
        <v>61</v>
      </c>
      <c r="AG760" s="81"/>
      <c r="AH760" s="81"/>
      <c r="AI760" s="52" t="s">
        <v>61</v>
      </c>
      <c r="AJ760" s="81" t="s">
        <v>61</v>
      </c>
      <c r="AL760" s="52"/>
      <c r="AM760" s="52"/>
    </row>
    <row r="761" spans="1:48">
      <c r="A761" s="52" t="s">
        <v>530</v>
      </c>
      <c r="B761" s="52" t="s">
        <v>141</v>
      </c>
      <c r="C761" s="52">
        <v>2021</v>
      </c>
      <c r="D761" s="52">
        <v>2020</v>
      </c>
      <c r="E761" s="442" t="s">
        <v>142</v>
      </c>
      <c r="F761" s="104" t="s">
        <v>168</v>
      </c>
      <c r="G761" s="442" t="s">
        <v>61</v>
      </c>
      <c r="H761" s="52" t="s">
        <v>174</v>
      </c>
      <c r="I761" s="442" t="s">
        <v>231</v>
      </c>
      <c r="J761" s="940" t="s">
        <v>61</v>
      </c>
      <c r="K761" s="940"/>
      <c r="L761" s="81" t="s">
        <v>172</v>
      </c>
      <c r="M761" s="81" t="s">
        <v>61</v>
      </c>
      <c r="N761" s="81" t="s">
        <v>61</v>
      </c>
      <c r="O761" s="442" t="s">
        <v>150</v>
      </c>
      <c r="P761" s="81" t="s">
        <v>61</v>
      </c>
      <c r="Q761" s="81" t="s">
        <v>61</v>
      </c>
      <c r="R761" s="81" t="s">
        <v>61</v>
      </c>
      <c r="S761" s="905" t="s">
        <v>61</v>
      </c>
      <c r="T761" s="81" t="s">
        <v>61</v>
      </c>
      <c r="U761" s="942" t="s">
        <v>61</v>
      </c>
      <c r="V761" s="235" t="s">
        <v>61</v>
      </c>
      <c r="W761" s="235" t="s">
        <v>61</v>
      </c>
      <c r="X761" s="235" t="s">
        <v>61</v>
      </c>
      <c r="Y761" s="81" t="s">
        <v>61</v>
      </c>
      <c r="Z761" s="799" t="s">
        <v>61</v>
      </c>
      <c r="AA761" s="916" t="s">
        <v>61</v>
      </c>
      <c r="AB761" s="799" t="s">
        <v>61</v>
      </c>
      <c r="AC761" s="916" t="s">
        <v>61</v>
      </c>
      <c r="AD761" s="799" t="s">
        <v>61</v>
      </c>
      <c r="AE761" s="916" t="s">
        <v>61</v>
      </c>
      <c r="AF761" t="s">
        <v>61</v>
      </c>
      <c r="AG761" s="81"/>
      <c r="AH761" s="81"/>
      <c r="AI761" s="52" t="s">
        <v>61</v>
      </c>
      <c r="AJ761" s="81" t="s">
        <v>61</v>
      </c>
      <c r="AL761" s="52"/>
      <c r="AM761" s="52"/>
    </row>
    <row r="762" spans="1:48">
      <c r="A762" s="52" t="s">
        <v>530</v>
      </c>
      <c r="B762" s="52" t="s">
        <v>141</v>
      </c>
      <c r="C762" s="52">
        <v>2022</v>
      </c>
      <c r="D762" s="52">
        <v>2021</v>
      </c>
      <c r="E762" s="442" t="s">
        <v>142</v>
      </c>
      <c r="F762" s="104" t="s">
        <v>168</v>
      </c>
      <c r="G762" s="442" t="s">
        <v>61</v>
      </c>
      <c r="H762" s="52" t="s">
        <v>174</v>
      </c>
      <c r="I762" s="442" t="s">
        <v>534</v>
      </c>
      <c r="J762" s="940" t="s">
        <v>61</v>
      </c>
      <c r="K762" s="940"/>
      <c r="L762" s="81" t="s">
        <v>172</v>
      </c>
      <c r="M762" s="81" t="s">
        <v>61</v>
      </c>
      <c r="N762" s="81" t="s">
        <v>61</v>
      </c>
      <c r="O762" s="442" t="s">
        <v>150</v>
      </c>
      <c r="P762" s="81" t="s">
        <v>61</v>
      </c>
      <c r="Q762" s="81" t="s">
        <v>61</v>
      </c>
      <c r="R762" s="81" t="s">
        <v>61</v>
      </c>
      <c r="S762" s="905" t="s">
        <v>61</v>
      </c>
      <c r="T762" s="81" t="s">
        <v>61</v>
      </c>
      <c r="U762" s="942" t="s">
        <v>61</v>
      </c>
      <c r="V762" s="235" t="s">
        <v>61</v>
      </c>
      <c r="W762" s="235" t="s">
        <v>61</v>
      </c>
      <c r="X762" s="235" t="s">
        <v>61</v>
      </c>
      <c r="Y762" s="81" t="s">
        <v>61</v>
      </c>
      <c r="Z762" s="799" t="s">
        <v>61</v>
      </c>
      <c r="AA762" s="916" t="s">
        <v>61</v>
      </c>
      <c r="AB762" s="799" t="s">
        <v>61</v>
      </c>
      <c r="AC762" s="916" t="s">
        <v>61</v>
      </c>
      <c r="AD762" s="799" t="s">
        <v>61</v>
      </c>
      <c r="AE762" s="916" t="s">
        <v>61</v>
      </c>
      <c r="AF762" t="s">
        <v>61</v>
      </c>
      <c r="AG762" s="81"/>
      <c r="AH762" s="81"/>
      <c r="AI762" s="52" t="s">
        <v>61</v>
      </c>
      <c r="AJ762" s="81" t="s">
        <v>61</v>
      </c>
      <c r="AL762" s="52"/>
      <c r="AM762" s="52"/>
    </row>
    <row r="763" spans="1:48" s="961" customFormat="1">
      <c r="A763" s="955" t="s">
        <v>530</v>
      </c>
      <c r="B763" s="955" t="s">
        <v>141</v>
      </c>
      <c r="C763" s="955">
        <v>2023</v>
      </c>
      <c r="D763" s="955">
        <v>2022</v>
      </c>
      <c r="E763" s="964" t="s">
        <v>142</v>
      </c>
      <c r="F763" s="1012" t="s">
        <v>168</v>
      </c>
      <c r="G763" s="964" t="s">
        <v>61</v>
      </c>
      <c r="H763" s="955" t="s">
        <v>174</v>
      </c>
      <c r="I763" s="964" t="s">
        <v>535</v>
      </c>
      <c r="J763" s="965" t="s">
        <v>61</v>
      </c>
      <c r="K763" s="965"/>
      <c r="L763" s="1013" t="s">
        <v>172</v>
      </c>
      <c r="M763" s="1013" t="s">
        <v>61</v>
      </c>
      <c r="N763" s="1013" t="s">
        <v>61</v>
      </c>
      <c r="O763" s="964" t="s">
        <v>150</v>
      </c>
      <c r="P763" s="1013" t="s">
        <v>61</v>
      </c>
      <c r="Q763" s="1013" t="s">
        <v>61</v>
      </c>
      <c r="R763" s="1013" t="s">
        <v>61</v>
      </c>
      <c r="S763" s="1014" t="s">
        <v>61</v>
      </c>
      <c r="T763" s="1013" t="s">
        <v>61</v>
      </c>
      <c r="U763" s="1015" t="s">
        <v>61</v>
      </c>
      <c r="V763" s="1016" t="s">
        <v>61</v>
      </c>
      <c r="W763" s="1016" t="s">
        <v>61</v>
      </c>
      <c r="X763" s="1016" t="s">
        <v>61</v>
      </c>
      <c r="Y763" s="1013" t="s">
        <v>61</v>
      </c>
      <c r="Z763" s="1017" t="s">
        <v>61</v>
      </c>
      <c r="AA763" s="1019" t="s">
        <v>61</v>
      </c>
      <c r="AB763" s="1017" t="s">
        <v>61</v>
      </c>
      <c r="AC763" s="1019" t="s">
        <v>61</v>
      </c>
      <c r="AD763" s="1017" t="s">
        <v>61</v>
      </c>
      <c r="AE763" s="1019" t="s">
        <v>61</v>
      </c>
      <c r="AF763" s="961" t="s">
        <v>61</v>
      </c>
      <c r="AG763" s="1013"/>
      <c r="AH763" s="1013"/>
      <c r="AI763" s="955" t="s">
        <v>61</v>
      </c>
      <c r="AJ763" s="1013" t="s">
        <v>61</v>
      </c>
      <c r="AL763" s="955"/>
      <c r="AM763" s="955"/>
      <c r="AO763" s="963"/>
      <c r="AP763" s="963"/>
      <c r="AQ763" s="963"/>
      <c r="AR763" s="963"/>
      <c r="AT763" s="963"/>
      <c r="AV763" s="963"/>
    </row>
    <row r="764" spans="1:48" s="958" customFormat="1">
      <c r="A764" s="955" t="s">
        <v>530</v>
      </c>
      <c r="B764" s="955" t="s">
        <v>141</v>
      </c>
      <c r="C764" s="955">
        <v>2023</v>
      </c>
      <c r="D764" s="955">
        <v>2023</v>
      </c>
      <c r="E764" s="964" t="s">
        <v>142</v>
      </c>
      <c r="F764" s="1013" t="s">
        <v>168</v>
      </c>
      <c r="G764" s="964" t="s">
        <v>61</v>
      </c>
      <c r="H764" s="955" t="s">
        <v>174</v>
      </c>
      <c r="I764" s="964" t="s">
        <v>535</v>
      </c>
      <c r="J764" s="965" t="s">
        <v>61</v>
      </c>
      <c r="K764" s="965"/>
      <c r="L764" s="1094" t="s">
        <v>172</v>
      </c>
      <c r="M764" s="1095" t="s">
        <v>61</v>
      </c>
      <c r="N764" s="1095" t="s">
        <v>61</v>
      </c>
      <c r="O764" s="964" t="s">
        <v>165</v>
      </c>
      <c r="P764" s="1013" t="s">
        <v>61</v>
      </c>
      <c r="Q764" s="1013" t="s">
        <v>61</v>
      </c>
      <c r="R764" s="1013" t="s">
        <v>61</v>
      </c>
      <c r="S764" s="1014" t="s">
        <v>61</v>
      </c>
      <c r="T764" s="1013" t="s">
        <v>61</v>
      </c>
      <c r="U764" s="1015" t="s">
        <v>61</v>
      </c>
      <c r="V764" s="1016" t="s">
        <v>61</v>
      </c>
      <c r="W764" s="1016" t="s">
        <v>61</v>
      </c>
      <c r="X764" s="1016" t="s">
        <v>61</v>
      </c>
      <c r="Y764" s="1013" t="s">
        <v>61</v>
      </c>
      <c r="Z764" s="1100" t="s">
        <v>61</v>
      </c>
      <c r="AA764" s="1101" t="s">
        <v>61</v>
      </c>
      <c r="AB764" s="1100" t="s">
        <v>61</v>
      </c>
      <c r="AC764" s="1101" t="s">
        <v>61</v>
      </c>
      <c r="AD764" s="1100" t="s">
        <v>61</v>
      </c>
      <c r="AE764" s="1101" t="s">
        <v>61</v>
      </c>
      <c r="AF764" s="961" t="s">
        <v>61</v>
      </c>
      <c r="AG764" s="1016"/>
      <c r="AH764" s="1016"/>
      <c r="AI764" s="955" t="s">
        <v>61</v>
      </c>
      <c r="AJ764" s="1013" t="s">
        <v>61</v>
      </c>
      <c r="AL764" s="955"/>
      <c r="AM764" s="955"/>
      <c r="AO764" s="963"/>
      <c r="AP764" s="963"/>
      <c r="AQ764" s="963"/>
      <c r="AR764" s="981"/>
      <c r="AT764" s="981"/>
      <c r="AV764" s="981"/>
    </row>
    <row r="765" spans="1:48" s="958" customFormat="1">
      <c r="A765" s="957" t="s">
        <v>530</v>
      </c>
      <c r="B765" s="957" t="s">
        <v>141</v>
      </c>
      <c r="C765" s="957" t="s">
        <v>702</v>
      </c>
      <c r="D765" s="957">
        <v>2023</v>
      </c>
      <c r="E765" s="991" t="s">
        <v>142</v>
      </c>
      <c r="F765" s="1102" t="s">
        <v>168</v>
      </c>
      <c r="G765" s="958" t="s">
        <v>61</v>
      </c>
      <c r="H765" s="957" t="s">
        <v>174</v>
      </c>
      <c r="I765" s="991" t="s">
        <v>535</v>
      </c>
      <c r="J765" s="992" t="s">
        <v>61</v>
      </c>
      <c r="K765" s="992" t="s">
        <v>707</v>
      </c>
      <c r="L765" s="1102" t="s">
        <v>348</v>
      </c>
      <c r="M765" s="958" t="s">
        <v>61</v>
      </c>
      <c r="N765" s="958" t="s">
        <v>61</v>
      </c>
      <c r="O765" s="991" t="s">
        <v>150</v>
      </c>
      <c r="P765" s="958" t="s">
        <v>61</v>
      </c>
      <c r="Q765" s="958" t="s">
        <v>61</v>
      </c>
      <c r="R765" s="958" t="s">
        <v>61</v>
      </c>
      <c r="S765" s="958" t="s">
        <v>61</v>
      </c>
      <c r="T765" s="958" t="s">
        <v>61</v>
      </c>
      <c r="U765" s="1028" t="s">
        <v>61</v>
      </c>
      <c r="V765" s="958" t="s">
        <v>61</v>
      </c>
      <c r="W765" s="958" t="s">
        <v>61</v>
      </c>
      <c r="X765" s="958" t="s">
        <v>61</v>
      </c>
      <c r="Y765" s="958" t="s">
        <v>61</v>
      </c>
      <c r="Z765" s="958" t="s">
        <v>61</v>
      </c>
      <c r="AA765" s="958" t="s">
        <v>61</v>
      </c>
      <c r="AB765" s="958" t="s">
        <v>61</v>
      </c>
      <c r="AC765" s="958" t="s">
        <v>61</v>
      </c>
      <c r="AD765" s="958" t="s">
        <v>61</v>
      </c>
      <c r="AE765" s="958" t="s">
        <v>61</v>
      </c>
      <c r="AF765" s="958" t="s">
        <v>61</v>
      </c>
      <c r="AG765" s="1125"/>
      <c r="AH765" s="1125"/>
      <c r="AI765" s="957"/>
      <c r="AJ765" s="1029"/>
      <c r="AL765" s="957"/>
      <c r="AM765" s="957"/>
      <c r="AO765" s="981"/>
      <c r="AP765" s="981"/>
      <c r="AQ765" s="981"/>
      <c r="AR765" s="981"/>
      <c r="AT765" s="981"/>
      <c r="AV765" s="981"/>
    </row>
    <row r="766" spans="1:48">
      <c r="A766" s="69" t="s">
        <v>55</v>
      </c>
      <c r="B766" s="69" t="s">
        <v>102</v>
      </c>
      <c r="C766" s="929">
        <v>2017</v>
      </c>
      <c r="D766" s="69">
        <v>2016</v>
      </c>
      <c r="E766" s="442" t="s">
        <v>142</v>
      </c>
      <c r="F766" s="69" t="s">
        <v>142</v>
      </c>
      <c r="G766" s="442" t="s">
        <v>168</v>
      </c>
      <c r="H766" s="52" t="s">
        <v>181</v>
      </c>
      <c r="I766" s="442" t="s">
        <v>182</v>
      </c>
      <c r="J766" s="940" t="s">
        <v>249</v>
      </c>
      <c r="K766" s="940"/>
      <c r="L766" s="69"/>
      <c r="M766" s="69"/>
      <c r="N766" s="69" t="s">
        <v>61</v>
      </c>
      <c r="O766" s="442" t="s">
        <v>150</v>
      </c>
      <c r="P766" s="77">
        <v>5900000</v>
      </c>
      <c r="Q766" s="792">
        <v>5900000</v>
      </c>
      <c r="R766" s="934">
        <v>1</v>
      </c>
      <c r="S766" s="684" t="s">
        <v>536</v>
      </c>
      <c r="T766" s="792">
        <v>100000</v>
      </c>
      <c r="U766" s="944">
        <v>1.6949152542372881E-2</v>
      </c>
      <c r="V766" s="716" t="s">
        <v>178</v>
      </c>
      <c r="W766" s="716" t="s">
        <v>203</v>
      </c>
      <c r="X766" s="719">
        <v>5800000</v>
      </c>
      <c r="Y766" s="718">
        <v>0.98305084745762716</v>
      </c>
      <c r="Z766" s="77" t="s">
        <v>61</v>
      </c>
      <c r="AA766" s="787" t="s">
        <v>61</v>
      </c>
      <c r="AB766" s="77" t="s">
        <v>61</v>
      </c>
      <c r="AC766" s="787" t="s">
        <v>61</v>
      </c>
      <c r="AD766" s="77" t="s">
        <v>61</v>
      </c>
      <c r="AE766" s="787" t="s">
        <v>61</v>
      </c>
      <c r="AF766" t="s">
        <v>185</v>
      </c>
      <c r="AG766" s="442"/>
      <c r="AH766" s="442"/>
      <c r="AI766" s="52" t="s">
        <v>61</v>
      </c>
      <c r="AJ766" s="910"/>
      <c r="AL766" s="69"/>
      <c r="AM766" s="69"/>
      <c r="AO766" s="1">
        <v>1</v>
      </c>
      <c r="AP766" s="1">
        <f>VLOOKUP(A766,'CH1 graphs'!$G$1:$H$49,2,FALSE)</f>
        <v>1</v>
      </c>
    </row>
    <row r="767" spans="1:48">
      <c r="A767" s="52" t="s">
        <v>55</v>
      </c>
      <c r="B767" s="52" t="s">
        <v>102</v>
      </c>
      <c r="C767" s="52">
        <v>2018</v>
      </c>
      <c r="D767" s="52">
        <v>2017</v>
      </c>
      <c r="E767" s="442" t="s">
        <v>142</v>
      </c>
      <c r="F767" s="52" t="s">
        <v>142</v>
      </c>
      <c r="G767" s="442" t="s">
        <v>168</v>
      </c>
      <c r="H767" s="52" t="s">
        <v>181</v>
      </c>
      <c r="I767" s="442" t="s">
        <v>182</v>
      </c>
      <c r="J767" s="940" t="s">
        <v>249</v>
      </c>
      <c r="K767" s="940"/>
      <c r="L767" s="52"/>
      <c r="M767" s="52"/>
      <c r="N767" s="52" t="s">
        <v>61</v>
      </c>
      <c r="O767" s="442" t="s">
        <v>150</v>
      </c>
      <c r="P767" s="73">
        <v>6480532</v>
      </c>
      <c r="Q767" s="60">
        <v>6217581</v>
      </c>
      <c r="R767" s="67">
        <f>Q767/P767</f>
        <v>0.95942447317596768</v>
      </c>
      <c r="S767" s="442" t="s">
        <v>424</v>
      </c>
      <c r="T767" s="60">
        <v>25000</v>
      </c>
      <c r="U767" s="939">
        <v>4.0208563426837544E-3</v>
      </c>
      <c r="V767" s="716" t="s">
        <v>178</v>
      </c>
      <c r="W767" s="716" t="s">
        <v>203</v>
      </c>
      <c r="X767" s="719">
        <v>6192581</v>
      </c>
      <c r="Y767" s="718">
        <v>0.99597914365731621</v>
      </c>
      <c r="Z767" s="77" t="s">
        <v>61</v>
      </c>
      <c r="AA767" s="787" t="s">
        <v>61</v>
      </c>
      <c r="AB767" s="77" t="s">
        <v>61</v>
      </c>
      <c r="AC767" s="787" t="s">
        <v>61</v>
      </c>
      <c r="AD767" s="77" t="s">
        <v>61</v>
      </c>
      <c r="AE767" s="787" t="s">
        <v>61</v>
      </c>
      <c r="AF767" t="s">
        <v>185</v>
      </c>
      <c r="AG767" s="442"/>
      <c r="AH767" s="442"/>
      <c r="AI767" s="52" t="s">
        <v>61</v>
      </c>
      <c r="AJ767" s="64"/>
      <c r="AL767" s="52"/>
      <c r="AM767" s="52"/>
      <c r="AO767" s="1">
        <v>1</v>
      </c>
      <c r="AP767" s="1">
        <f>VLOOKUP(A767,'CH1 graphs'!$G$1:$H$49,2,FALSE)</f>
        <v>1</v>
      </c>
    </row>
    <row r="768" spans="1:48">
      <c r="A768" s="52" t="s">
        <v>55</v>
      </c>
      <c r="B768" s="52" t="s">
        <v>102</v>
      </c>
      <c r="C768" s="52">
        <v>2019</v>
      </c>
      <c r="D768" s="52">
        <v>2018</v>
      </c>
      <c r="E768" s="442" t="s">
        <v>142</v>
      </c>
      <c r="F768" s="52" t="s">
        <v>142</v>
      </c>
      <c r="G768" s="442" t="s">
        <v>168</v>
      </c>
      <c r="H768" s="52" t="s">
        <v>174</v>
      </c>
      <c r="I768" s="442" t="s">
        <v>292</v>
      </c>
      <c r="J768" s="940" t="s">
        <v>249</v>
      </c>
      <c r="K768" s="940"/>
      <c r="L768" s="52"/>
      <c r="M768" s="52"/>
      <c r="N768" s="52" t="s">
        <v>61</v>
      </c>
      <c r="O768" s="442" t="s">
        <v>150</v>
      </c>
      <c r="P768" s="60">
        <v>6010767</v>
      </c>
      <c r="Q768" s="60">
        <v>6010767</v>
      </c>
      <c r="R768" s="61">
        <v>1</v>
      </c>
      <c r="S768" s="442" t="s">
        <v>537</v>
      </c>
      <c r="T768" s="60">
        <v>15000</v>
      </c>
      <c r="U768" s="939">
        <v>2.4955217861547451E-3</v>
      </c>
      <c r="V768" s="716" t="s">
        <v>178</v>
      </c>
      <c r="W768" s="716" t="s">
        <v>203</v>
      </c>
      <c r="X768" s="719">
        <v>5995767</v>
      </c>
      <c r="Y768" s="718">
        <v>0.99750447821384525</v>
      </c>
      <c r="Z768" s="77" t="s">
        <v>61</v>
      </c>
      <c r="AA768" s="787" t="s">
        <v>61</v>
      </c>
      <c r="AB768" s="77" t="s">
        <v>61</v>
      </c>
      <c r="AC768" s="787" t="s">
        <v>61</v>
      </c>
      <c r="AD768" s="77" t="s">
        <v>61</v>
      </c>
      <c r="AE768" s="787" t="s">
        <v>61</v>
      </c>
      <c r="AF768" t="s">
        <v>185</v>
      </c>
      <c r="AG768" s="442"/>
      <c r="AH768" s="442"/>
      <c r="AI768" s="52" t="s">
        <v>61</v>
      </c>
      <c r="AJ768" s="64"/>
      <c r="AL768" s="52"/>
      <c r="AM768" s="52"/>
      <c r="AO768" s="1">
        <v>1</v>
      </c>
      <c r="AP768" s="1">
        <f>VLOOKUP(A768,'CH1 graphs'!$G$1:$H$49,2,FALSE)</f>
        <v>1</v>
      </c>
    </row>
    <row r="769" spans="1:48">
      <c r="A769" s="52" t="s">
        <v>55</v>
      </c>
      <c r="B769" s="52" t="s">
        <v>102</v>
      </c>
      <c r="C769" s="52">
        <v>2020</v>
      </c>
      <c r="D769" s="52">
        <v>2019</v>
      </c>
      <c r="E769" s="442" t="s">
        <v>142</v>
      </c>
      <c r="F769" s="52" t="s">
        <v>142</v>
      </c>
      <c r="G769" s="442" t="s">
        <v>168</v>
      </c>
      <c r="H769" s="52" t="s">
        <v>174</v>
      </c>
      <c r="I769" s="442" t="s">
        <v>231</v>
      </c>
      <c r="J769" s="940" t="s">
        <v>249</v>
      </c>
      <c r="K769" s="940"/>
      <c r="L769" s="52"/>
      <c r="M769" s="52"/>
      <c r="N769" s="52" t="s">
        <v>61</v>
      </c>
      <c r="O769" s="442" t="s">
        <v>150</v>
      </c>
      <c r="P769" s="73">
        <v>6000000</v>
      </c>
      <c r="Q769" s="60">
        <v>6000000</v>
      </c>
      <c r="R769" s="61">
        <f>Q769/P769</f>
        <v>1</v>
      </c>
      <c r="S769" s="442" t="s">
        <v>374</v>
      </c>
      <c r="T769" s="60">
        <v>80000</v>
      </c>
      <c r="U769" s="939">
        <v>0.01</v>
      </c>
      <c r="V769" s="716" t="s">
        <v>178</v>
      </c>
      <c r="W769" s="716" t="s">
        <v>203</v>
      </c>
      <c r="X769" s="719">
        <v>5920000</v>
      </c>
      <c r="Y769" s="718">
        <v>0.98666666666666669</v>
      </c>
      <c r="Z769" s="77" t="s">
        <v>61</v>
      </c>
      <c r="AA769" s="787" t="s">
        <v>61</v>
      </c>
      <c r="AB769" s="77" t="s">
        <v>61</v>
      </c>
      <c r="AC769" s="787" t="s">
        <v>61</v>
      </c>
      <c r="AD769" s="77" t="s">
        <v>61</v>
      </c>
      <c r="AE769" s="787" t="s">
        <v>61</v>
      </c>
      <c r="AF769" t="s">
        <v>185</v>
      </c>
      <c r="AG769" s="442"/>
      <c r="AH769" s="442"/>
      <c r="AI769" s="52" t="s">
        <v>61</v>
      </c>
      <c r="AJ769" s="64"/>
      <c r="AL769" s="52"/>
      <c r="AM769" s="52"/>
      <c r="AO769" s="1">
        <v>1</v>
      </c>
      <c r="AP769" s="1">
        <f>VLOOKUP(A769,'CH1 graphs'!$G$1:$H$49,2,FALSE)</f>
        <v>1</v>
      </c>
    </row>
    <row r="770" spans="1:48">
      <c r="A770" s="52" t="s">
        <v>55</v>
      </c>
      <c r="B770" s="52" t="s">
        <v>102</v>
      </c>
      <c r="C770" s="52">
        <v>2021</v>
      </c>
      <c r="D770" s="52">
        <v>2020</v>
      </c>
      <c r="E770" s="442" t="s">
        <v>142</v>
      </c>
      <c r="F770" s="52" t="s">
        <v>142</v>
      </c>
      <c r="G770" s="442" t="s">
        <v>168</v>
      </c>
      <c r="H770" s="52" t="s">
        <v>174</v>
      </c>
      <c r="I770" s="442" t="s">
        <v>231</v>
      </c>
      <c r="J770" s="940" t="s">
        <v>249</v>
      </c>
      <c r="K770" s="940"/>
      <c r="L770" s="52"/>
      <c r="M770" s="52"/>
      <c r="N770" s="52" t="s">
        <v>61</v>
      </c>
      <c r="O770" s="442" t="s">
        <v>150</v>
      </c>
      <c r="P770" s="73">
        <v>6200000</v>
      </c>
      <c r="Q770" s="59">
        <v>6200000</v>
      </c>
      <c r="R770" s="61">
        <v>1</v>
      </c>
      <c r="S770" s="442" t="s">
        <v>538</v>
      </c>
      <c r="T770" s="73">
        <v>400000</v>
      </c>
      <c r="U770" s="939">
        <v>0.06</v>
      </c>
      <c r="V770" s="716" t="s">
        <v>178</v>
      </c>
      <c r="W770" s="716" t="s">
        <v>203</v>
      </c>
      <c r="X770" s="719">
        <f>Q770-T770</f>
        <v>5800000</v>
      </c>
      <c r="Y770" s="718" t="e">
        <v>#DIV/0!</v>
      </c>
      <c r="Z770" s="77" t="s">
        <v>61</v>
      </c>
      <c r="AA770" s="787" t="s">
        <v>61</v>
      </c>
      <c r="AB770" s="77" t="s">
        <v>61</v>
      </c>
      <c r="AC770" s="787" t="s">
        <v>61</v>
      </c>
      <c r="AD770" s="77" t="s">
        <v>61</v>
      </c>
      <c r="AE770" s="787" t="s">
        <v>61</v>
      </c>
      <c r="AF770" t="s">
        <v>185</v>
      </c>
      <c r="AG770" s="442"/>
      <c r="AH770" s="442"/>
      <c r="AI770" s="52" t="s">
        <v>61</v>
      </c>
      <c r="AJ770" s="52"/>
      <c r="AL770" s="52"/>
      <c r="AM770" s="52"/>
      <c r="AO770" s="1">
        <v>1</v>
      </c>
      <c r="AP770" s="1">
        <f>VLOOKUP(A770,'CH1 graphs'!$G$1:$H$49,2,FALSE)</f>
        <v>1</v>
      </c>
    </row>
    <row r="771" spans="1:48">
      <c r="A771" s="52" t="s">
        <v>55</v>
      </c>
      <c r="B771" s="52" t="s">
        <v>102</v>
      </c>
      <c r="C771" s="52">
        <v>2022</v>
      </c>
      <c r="D771" s="52">
        <v>2021</v>
      </c>
      <c r="E771" s="442" t="s">
        <v>142</v>
      </c>
      <c r="F771" s="52" t="s">
        <v>142</v>
      </c>
      <c r="G771" s="442" t="s">
        <v>168</v>
      </c>
      <c r="H771" s="52" t="s">
        <v>174</v>
      </c>
      <c r="I771" s="442" t="s">
        <v>539</v>
      </c>
      <c r="J771" s="940" t="s">
        <v>249</v>
      </c>
      <c r="K771" s="940"/>
      <c r="L771" s="52"/>
      <c r="M771" s="52"/>
      <c r="N771" s="52" t="s">
        <v>61</v>
      </c>
      <c r="O771" s="442" t="s">
        <v>150</v>
      </c>
      <c r="P771" s="73">
        <v>6200000</v>
      </c>
      <c r="Q771" s="60">
        <v>6200000</v>
      </c>
      <c r="R771" s="61">
        <v>1</v>
      </c>
      <c r="S771" s="442" t="s">
        <v>426</v>
      </c>
      <c r="T771" s="60">
        <v>400000</v>
      </c>
      <c r="U771" s="939">
        <v>0.06</v>
      </c>
      <c r="V771" s="716" t="s">
        <v>178</v>
      </c>
      <c r="W771" s="716" t="s">
        <v>203</v>
      </c>
      <c r="X771" s="719">
        <v>5800000</v>
      </c>
      <c r="Y771" s="718">
        <v>0.93548387096774188</v>
      </c>
      <c r="Z771" s="77" t="s">
        <v>61</v>
      </c>
      <c r="AA771" s="787" t="s">
        <v>61</v>
      </c>
      <c r="AB771" s="77" t="s">
        <v>61</v>
      </c>
      <c r="AC771" s="787" t="s">
        <v>61</v>
      </c>
      <c r="AD771" s="77" t="s">
        <v>61</v>
      </c>
      <c r="AE771" s="787" t="s">
        <v>61</v>
      </c>
      <c r="AF771" t="s">
        <v>161</v>
      </c>
      <c r="AG771" s="442"/>
      <c r="AH771" s="442"/>
      <c r="AI771" s="52" t="s">
        <v>61</v>
      </c>
      <c r="AJ771" s="52"/>
      <c r="AL771" s="52"/>
      <c r="AM771" s="52"/>
      <c r="AO771" s="1">
        <v>1</v>
      </c>
      <c r="AP771" s="1">
        <f>VLOOKUP(A771,'CH1 graphs'!$G$1:$H$49,2,FALSE)</f>
        <v>1</v>
      </c>
      <c r="AT771" s="42"/>
    </row>
    <row r="772" spans="1:48" s="961" customFormat="1">
      <c r="A772" s="955" t="s">
        <v>55</v>
      </c>
      <c r="B772" s="955" t="s">
        <v>102</v>
      </c>
      <c r="C772" s="955">
        <v>2023</v>
      </c>
      <c r="D772" s="955">
        <v>2022</v>
      </c>
      <c r="E772" s="964" t="s">
        <v>142</v>
      </c>
      <c r="F772" s="955" t="s">
        <v>142</v>
      </c>
      <c r="G772" s="964" t="s">
        <v>168</v>
      </c>
      <c r="H772" s="955" t="s">
        <v>174</v>
      </c>
      <c r="I772" s="964" t="s">
        <v>540</v>
      </c>
      <c r="J772" s="965" t="s">
        <v>249</v>
      </c>
      <c r="K772" s="965"/>
      <c r="L772" s="976"/>
      <c r="M772" s="1005"/>
      <c r="N772" s="955" t="s">
        <v>61</v>
      </c>
      <c r="O772" s="964" t="s">
        <v>150</v>
      </c>
      <c r="P772" s="976">
        <v>6300000</v>
      </c>
      <c r="Q772" s="976">
        <v>6300000</v>
      </c>
      <c r="R772" s="977">
        <v>1</v>
      </c>
      <c r="S772" s="964" t="s">
        <v>262</v>
      </c>
      <c r="T772" s="976">
        <v>200000</v>
      </c>
      <c r="U772" s="978">
        <f>T772/Q772</f>
        <v>3.1746031746031744E-2</v>
      </c>
      <c r="V772" s="1007" t="s">
        <v>178</v>
      </c>
      <c r="W772" s="1008"/>
      <c r="X772" s="1170">
        <f>Q772-T772</f>
        <v>6100000</v>
      </c>
      <c r="Y772" s="1008" t="s">
        <v>61</v>
      </c>
      <c r="Z772" s="1010" t="s">
        <v>221</v>
      </c>
      <c r="AA772" s="1011" t="s">
        <v>61</v>
      </c>
      <c r="AB772" s="1010" t="s">
        <v>221</v>
      </c>
      <c r="AC772" s="1011" t="s">
        <v>61</v>
      </c>
      <c r="AD772" s="1010" t="s">
        <v>221</v>
      </c>
      <c r="AE772" s="1011" t="s">
        <v>61</v>
      </c>
      <c r="AF772" s="961" t="s">
        <v>161</v>
      </c>
      <c r="AG772" s="955"/>
      <c r="AH772" s="955"/>
      <c r="AI772" s="955" t="s">
        <v>61</v>
      </c>
      <c r="AL772" s="955"/>
      <c r="AM772" s="955"/>
      <c r="AN772" s="961" t="s">
        <v>727</v>
      </c>
      <c r="AO772" s="963">
        <v>1</v>
      </c>
      <c r="AP772" s="963">
        <f>VLOOKUP(A772,'CH1 graphs'!$G$1:$H$49,2,FALSE)</f>
        <v>1</v>
      </c>
      <c r="AQ772" s="963"/>
      <c r="AR772" s="963"/>
      <c r="AS772" s="972">
        <f>T772-T771</f>
        <v>-200000</v>
      </c>
      <c r="AT772" s="973">
        <f>(T772-T771)/T771</f>
        <v>-0.5</v>
      </c>
      <c r="AV772" s="963"/>
    </row>
    <row r="773" spans="1:48" s="958" customFormat="1">
      <c r="A773" s="955" t="s">
        <v>55</v>
      </c>
      <c r="B773" s="955" t="s">
        <v>102</v>
      </c>
      <c r="C773" s="955">
        <v>2023</v>
      </c>
      <c r="D773" s="955">
        <v>2023</v>
      </c>
      <c r="E773" s="964" t="s">
        <v>142</v>
      </c>
      <c r="F773" s="955" t="s">
        <v>142</v>
      </c>
      <c r="G773" s="964" t="s">
        <v>168</v>
      </c>
      <c r="H773" s="955" t="s">
        <v>174</v>
      </c>
      <c r="I773" s="964" t="s">
        <v>540</v>
      </c>
      <c r="J773" s="965" t="s">
        <v>249</v>
      </c>
      <c r="K773" s="965"/>
      <c r="L773" s="976"/>
      <c r="M773" s="955"/>
      <c r="N773" s="967">
        <v>44986</v>
      </c>
      <c r="O773" s="964" t="s">
        <v>165</v>
      </c>
      <c r="P773" s="976">
        <v>6300000</v>
      </c>
      <c r="Q773" s="976">
        <v>6300000</v>
      </c>
      <c r="R773" s="977">
        <v>1</v>
      </c>
      <c r="S773" s="1151" t="s">
        <v>271</v>
      </c>
      <c r="T773" s="976">
        <v>250000</v>
      </c>
      <c r="U773" s="978">
        <f>T773/Q773</f>
        <v>3.968253968253968E-2</v>
      </c>
      <c r="V773" s="1173" t="s">
        <v>178</v>
      </c>
      <c r="W773" s="1174" t="s">
        <v>61</v>
      </c>
      <c r="X773" s="1173">
        <f>Q773-T773</f>
        <v>6050000</v>
      </c>
      <c r="Y773" s="1174" t="s">
        <v>61</v>
      </c>
      <c r="Z773" s="1026" t="s">
        <v>61</v>
      </c>
      <c r="AA773" s="1027" t="s">
        <v>61</v>
      </c>
      <c r="AB773" s="1026" t="s">
        <v>61</v>
      </c>
      <c r="AC773" s="1027" t="s">
        <v>61</v>
      </c>
      <c r="AD773" s="1026" t="s">
        <v>61</v>
      </c>
      <c r="AE773" s="1027" t="s">
        <v>61</v>
      </c>
      <c r="AF773" s="961" t="s">
        <v>161</v>
      </c>
      <c r="AG773" s="955"/>
      <c r="AH773" s="955"/>
      <c r="AI773" s="955" t="s">
        <v>61</v>
      </c>
      <c r="AJ773" s="961"/>
      <c r="AL773" s="955"/>
      <c r="AM773" s="955"/>
      <c r="AO773" s="963">
        <v>1</v>
      </c>
      <c r="AP773" s="963">
        <f>VLOOKUP(A773,'CH1 graphs'!$G$1:$H$49,2,FALSE)</f>
        <v>1</v>
      </c>
      <c r="AQ773" s="963"/>
      <c r="AR773" s="981"/>
      <c r="AT773" s="981"/>
      <c r="AV773" s="981"/>
    </row>
    <row r="774" spans="1:48" s="1037" customFormat="1">
      <c r="A774" s="959" t="s">
        <v>55</v>
      </c>
      <c r="B774" s="959" t="s">
        <v>102</v>
      </c>
      <c r="C774" s="959" t="s">
        <v>702</v>
      </c>
      <c r="D774" s="959">
        <v>2023</v>
      </c>
      <c r="E774" s="1036" t="s">
        <v>142</v>
      </c>
      <c r="F774" s="959" t="s">
        <v>142</v>
      </c>
      <c r="G774" s="1195" t="s">
        <v>168</v>
      </c>
      <c r="H774" s="1195" t="s">
        <v>174</v>
      </c>
      <c r="I774" s="1195" t="s">
        <v>540</v>
      </c>
      <c r="J774" s="1196" t="s">
        <v>249</v>
      </c>
      <c r="K774" s="1196" t="s">
        <v>728</v>
      </c>
      <c r="L774" s="959" t="s">
        <v>740</v>
      </c>
      <c r="M774" s="959"/>
      <c r="N774" s="1197">
        <v>44986</v>
      </c>
      <c r="O774" s="1036" t="s">
        <v>150</v>
      </c>
      <c r="P774" s="1198">
        <v>6300000</v>
      </c>
      <c r="Q774" s="1198">
        <v>6300000</v>
      </c>
      <c r="R774" s="1199">
        <v>1</v>
      </c>
      <c r="S774" s="1207" t="s">
        <v>271</v>
      </c>
      <c r="T774" s="1198">
        <v>250000</v>
      </c>
      <c r="U774" s="1201">
        <f>T774/Q774</f>
        <v>3.968253968253968E-2</v>
      </c>
      <c r="V774" s="1198" t="s">
        <v>178</v>
      </c>
      <c r="W774" s="1202" t="s">
        <v>61</v>
      </c>
      <c r="X774" s="1198">
        <f>Q774-T774</f>
        <v>6050000</v>
      </c>
      <c r="Y774" s="1202" t="s">
        <v>61</v>
      </c>
      <c r="Z774" s="1198" t="s">
        <v>61</v>
      </c>
      <c r="AA774" s="1199" t="s">
        <v>61</v>
      </c>
      <c r="AB774" s="1198" t="s">
        <v>61</v>
      </c>
      <c r="AC774" s="1199" t="s">
        <v>61</v>
      </c>
      <c r="AD774" s="1198" t="s">
        <v>61</v>
      </c>
      <c r="AE774" s="1199" t="s">
        <v>61</v>
      </c>
      <c r="AF774" s="1203" t="s">
        <v>161</v>
      </c>
      <c r="AG774" s="959"/>
      <c r="AH774" s="959"/>
      <c r="AI774" s="959"/>
      <c r="AL774" s="959"/>
      <c r="AM774" s="959"/>
      <c r="AO774" s="1045"/>
      <c r="AP774" s="1045"/>
      <c r="AQ774" s="1045"/>
      <c r="AR774" s="1045"/>
      <c r="AT774" s="1045"/>
      <c r="AV774" s="1045"/>
    </row>
    <row r="775" spans="1:48">
      <c r="A775" s="52" t="s">
        <v>18</v>
      </c>
      <c r="B775" s="52" t="s">
        <v>116</v>
      </c>
      <c r="C775" s="902">
        <v>2017</v>
      </c>
      <c r="D775" s="52">
        <v>2016</v>
      </c>
      <c r="E775" s="442" t="s">
        <v>142</v>
      </c>
      <c r="F775" s="52" t="s">
        <v>142</v>
      </c>
      <c r="G775" s="442" t="s">
        <v>142</v>
      </c>
      <c r="H775" s="52" t="s">
        <v>143</v>
      </c>
      <c r="I775" s="442" t="s">
        <v>144</v>
      </c>
      <c r="J775" s="940" t="s">
        <v>226</v>
      </c>
      <c r="K775" s="940"/>
      <c r="L775" s="52"/>
      <c r="M775" s="52"/>
      <c r="N775" s="158">
        <v>42675</v>
      </c>
      <c r="O775" s="442" t="s">
        <v>150</v>
      </c>
      <c r="P775" s="73">
        <v>20715285</v>
      </c>
      <c r="Q775" s="60">
        <v>18044597</v>
      </c>
      <c r="R775" s="61">
        <v>0.87</v>
      </c>
      <c r="S775" s="442" t="s">
        <v>399</v>
      </c>
      <c r="T775" s="73">
        <v>326696.88999999996</v>
      </c>
      <c r="U775" s="939">
        <v>1.8104970147019631E-2</v>
      </c>
      <c r="V775" s="73">
        <v>15223535.110000001</v>
      </c>
      <c r="W775" s="64">
        <v>0.84366168499080374</v>
      </c>
      <c r="X775" s="73">
        <v>2494365</v>
      </c>
      <c r="Y775" s="64">
        <v>0.13823334486217675</v>
      </c>
      <c r="Z775" s="77">
        <v>321732.03999999998</v>
      </c>
      <c r="AA775" s="787">
        <v>1.782982684512156E-2</v>
      </c>
      <c r="AB775" s="77">
        <v>4964.8500000000004</v>
      </c>
      <c r="AC775" s="787">
        <v>2.7514330189806958E-4</v>
      </c>
      <c r="AD775" s="77">
        <v>0</v>
      </c>
      <c r="AE775" s="787">
        <v>0</v>
      </c>
      <c r="AF775" t="s">
        <v>148</v>
      </c>
      <c r="AH775"/>
      <c r="AI775" s="52" t="s">
        <v>149</v>
      </c>
      <c r="AJ775" s="64"/>
      <c r="AL775" s="52"/>
      <c r="AM775" s="52"/>
      <c r="AO775" s="1">
        <v>1</v>
      </c>
      <c r="AP775" s="1">
        <f>VLOOKUP(A775,'CH1 graphs'!$G$1:$H$49,2,FALSE)</f>
        <v>1</v>
      </c>
      <c r="AQ775" s="1">
        <f>VLOOKUP(A775,'CH1 graphs'!$K$2:$L$23,2,FALSE)</f>
        <v>1</v>
      </c>
    </row>
    <row r="776" spans="1:48">
      <c r="A776" s="52" t="s">
        <v>18</v>
      </c>
      <c r="B776" s="52" t="s">
        <v>116</v>
      </c>
      <c r="C776" s="52">
        <v>2018</v>
      </c>
      <c r="D776" s="52">
        <v>2017</v>
      </c>
      <c r="E776" s="442" t="s">
        <v>142</v>
      </c>
      <c r="F776" s="52" t="s">
        <v>142</v>
      </c>
      <c r="G776" s="442" t="s">
        <v>142</v>
      </c>
      <c r="H776" s="52" t="s">
        <v>143</v>
      </c>
      <c r="I776" s="442" t="s">
        <v>144</v>
      </c>
      <c r="J776" s="940" t="s">
        <v>226</v>
      </c>
      <c r="K776" s="940"/>
      <c r="L776" s="52"/>
      <c r="M776" s="52"/>
      <c r="N776" s="158">
        <v>42795</v>
      </c>
      <c r="O776" s="442" t="s">
        <v>150</v>
      </c>
      <c r="P776" s="73">
        <v>19897000</v>
      </c>
      <c r="Q776" s="60">
        <v>18044497</v>
      </c>
      <c r="R776" s="61">
        <v>0.91</v>
      </c>
      <c r="S776" s="442" t="s">
        <v>284</v>
      </c>
      <c r="T776" s="73">
        <v>1312813</v>
      </c>
      <c r="U776" s="939">
        <v>7.2754203123534006E-2</v>
      </c>
      <c r="V776" s="73">
        <v>12346079</v>
      </c>
      <c r="W776" s="64">
        <v>0.68420189268783715</v>
      </c>
      <c r="X776" s="73">
        <v>4385605</v>
      </c>
      <c r="Y776" s="64">
        <v>0.24304390418862881</v>
      </c>
      <c r="Z776" s="77">
        <v>1268840</v>
      </c>
      <c r="AA776" s="787">
        <v>7.0317282881312795E-2</v>
      </c>
      <c r="AB776" s="77">
        <v>43973</v>
      </c>
      <c r="AC776" s="787">
        <v>2.4369202422212157E-3</v>
      </c>
      <c r="AD776" s="77">
        <v>0</v>
      </c>
      <c r="AE776" s="787">
        <v>0</v>
      </c>
      <c r="AF776" t="s">
        <v>148</v>
      </c>
      <c r="AH776"/>
      <c r="AI776" s="52" t="s">
        <v>149</v>
      </c>
      <c r="AJ776" s="64"/>
      <c r="AL776" s="52"/>
      <c r="AM776" s="52"/>
      <c r="AO776" s="1">
        <v>1</v>
      </c>
      <c r="AP776" s="1">
        <f>VLOOKUP(A776,'CH1 graphs'!$G$1:$H$49,2,FALSE)</f>
        <v>1</v>
      </c>
      <c r="AQ776" s="1">
        <f>VLOOKUP(A776,'CH1 graphs'!$K$2:$L$23,2,FALSE)</f>
        <v>1</v>
      </c>
    </row>
    <row r="777" spans="1:48">
      <c r="A777" s="52" t="s">
        <v>18</v>
      </c>
      <c r="B777" s="52" t="s">
        <v>116</v>
      </c>
      <c r="C777" s="52">
        <v>2019</v>
      </c>
      <c r="D777" s="52">
        <v>2018</v>
      </c>
      <c r="E777" s="442" t="s">
        <v>142</v>
      </c>
      <c r="F777" s="52" t="s">
        <v>142</v>
      </c>
      <c r="G777" s="442" t="s">
        <v>142</v>
      </c>
      <c r="H777" s="52" t="s">
        <v>143</v>
      </c>
      <c r="I777" s="442" t="s">
        <v>144</v>
      </c>
      <c r="J777" s="940" t="s">
        <v>226</v>
      </c>
      <c r="K777" s="940"/>
      <c r="L777" s="52"/>
      <c r="M777" s="52"/>
      <c r="N777" s="52"/>
      <c r="O777" s="442" t="s">
        <v>150</v>
      </c>
      <c r="P777" s="437">
        <v>22127491</v>
      </c>
      <c r="Q777" s="60">
        <v>20881967</v>
      </c>
      <c r="R777" s="61">
        <v>0.94</v>
      </c>
      <c r="S777" s="442" t="s">
        <v>258</v>
      </c>
      <c r="T777" s="73">
        <v>802855</v>
      </c>
      <c r="U777" s="939">
        <v>3.8447288035652963E-2</v>
      </c>
      <c r="V777" s="73">
        <v>15038027</v>
      </c>
      <c r="W777" s="64">
        <v>0.72014417990412494</v>
      </c>
      <c r="X777" s="73">
        <v>5041085</v>
      </c>
      <c r="Y777" s="64">
        <v>0.24140853206022211</v>
      </c>
      <c r="Z777" s="77">
        <v>779070</v>
      </c>
      <c r="AA777" s="787">
        <v>3.7308266984618838E-2</v>
      </c>
      <c r="AB777" s="77">
        <v>23785</v>
      </c>
      <c r="AC777" s="787">
        <v>1.139021051034129E-3</v>
      </c>
      <c r="AD777" s="77">
        <v>0</v>
      </c>
      <c r="AE777" s="787">
        <v>0</v>
      </c>
      <c r="AF777" t="s">
        <v>148</v>
      </c>
      <c r="AH777"/>
      <c r="AI777" s="52" t="s">
        <v>149</v>
      </c>
      <c r="AJ777" s="64"/>
      <c r="AL777" s="52"/>
      <c r="AM777" s="52"/>
      <c r="AO777" s="1">
        <v>1</v>
      </c>
      <c r="AP777" s="1">
        <f>VLOOKUP(A777,'CH1 graphs'!$G$1:$H$49,2,FALSE)</f>
        <v>1</v>
      </c>
      <c r="AQ777" s="1">
        <f>VLOOKUP(A777,'CH1 graphs'!$K$2:$L$23,2,FALSE)</f>
        <v>1</v>
      </c>
    </row>
    <row r="778" spans="1:48">
      <c r="A778" s="52" t="s">
        <v>18</v>
      </c>
      <c r="B778" s="52" t="s">
        <v>116</v>
      </c>
      <c r="C778" s="52">
        <v>2020</v>
      </c>
      <c r="D778" s="52">
        <v>2019</v>
      </c>
      <c r="E778" s="442" t="s">
        <v>142</v>
      </c>
      <c r="F778" s="52" t="s">
        <v>142</v>
      </c>
      <c r="G778" s="442" t="s">
        <v>142</v>
      </c>
      <c r="H778" s="52" t="s">
        <v>143</v>
      </c>
      <c r="I778" s="442" t="s">
        <v>144</v>
      </c>
      <c r="J778" s="940" t="s">
        <v>226</v>
      </c>
      <c r="K778" s="940"/>
      <c r="L778" s="52"/>
      <c r="M778" s="52"/>
      <c r="N778" s="52"/>
      <c r="O778" s="442" t="s">
        <v>150</v>
      </c>
      <c r="P778" s="73">
        <v>21915357</v>
      </c>
      <c r="Q778" s="60">
        <v>21915357</v>
      </c>
      <c r="R778" s="61">
        <f>Q778/P778</f>
        <v>1</v>
      </c>
      <c r="S778" s="442" t="s">
        <v>259</v>
      </c>
      <c r="T778" s="73">
        <v>1444905</v>
      </c>
      <c r="U778" s="939">
        <v>6.6143583769558728E-2</v>
      </c>
      <c r="V778" s="73">
        <v>16010628</v>
      </c>
      <c r="W778" s="64">
        <v>0.73056660678628238</v>
      </c>
      <c r="X778" s="73">
        <v>4459824</v>
      </c>
      <c r="Y778" s="64">
        <v>0.20415788051220565</v>
      </c>
      <c r="Z778" s="77">
        <v>1358827</v>
      </c>
      <c r="AA778" s="787">
        <v>6.2003416143300794E-2</v>
      </c>
      <c r="AB778" s="77">
        <v>86078</v>
      </c>
      <c r="AC778" s="787">
        <v>0</v>
      </c>
      <c r="AD778" s="77">
        <v>0</v>
      </c>
      <c r="AE778" s="787">
        <v>0</v>
      </c>
      <c r="AF778" t="s">
        <v>148</v>
      </c>
      <c r="AH778"/>
      <c r="AI778" s="52" t="s">
        <v>149</v>
      </c>
      <c r="AJ778" s="64"/>
      <c r="AL778" s="52"/>
      <c r="AM778" s="52"/>
      <c r="AO778" s="1">
        <v>1</v>
      </c>
      <c r="AP778" s="1">
        <f>VLOOKUP(A778,'CH1 graphs'!$G$1:$H$49,2,FALSE)</f>
        <v>1</v>
      </c>
      <c r="AQ778" s="1">
        <f>VLOOKUP(A778,'CH1 graphs'!$K$2:$L$23,2,FALSE)</f>
        <v>1</v>
      </c>
    </row>
    <row r="779" spans="1:48" ht="17.149999999999999" customHeight="1">
      <c r="A779" s="52" t="s">
        <v>18</v>
      </c>
      <c r="B779" s="52" t="s">
        <v>116</v>
      </c>
      <c r="C779" s="52">
        <v>2021</v>
      </c>
      <c r="D779" s="52">
        <v>2020</v>
      </c>
      <c r="E779" s="442" t="s">
        <v>142</v>
      </c>
      <c r="F779" s="52" t="s">
        <v>142</v>
      </c>
      <c r="G779" s="442" t="s">
        <v>142</v>
      </c>
      <c r="H779" s="52" t="s">
        <v>143</v>
      </c>
      <c r="I779" s="442" t="s">
        <v>144</v>
      </c>
      <c r="J779" s="940" t="s">
        <v>226</v>
      </c>
      <c r="K779" s="940"/>
      <c r="L779" s="52"/>
      <c r="M779" s="52"/>
      <c r="N779" s="158">
        <v>43891</v>
      </c>
      <c r="O779" s="442" t="s">
        <v>150</v>
      </c>
      <c r="P779" s="73">
        <v>23049096</v>
      </c>
      <c r="Q779" s="59">
        <v>22140082.697925784</v>
      </c>
      <c r="R779" s="61">
        <v>0.96</v>
      </c>
      <c r="S779" s="442" t="s">
        <v>260</v>
      </c>
      <c r="T779" s="73">
        <v>2012366.6754278268</v>
      </c>
      <c r="U779" s="939">
        <v>9.0892464264207898E-2</v>
      </c>
      <c r="V779" s="73">
        <v>15109101.926423948</v>
      </c>
      <c r="W779" s="64">
        <v>0.68243204565082582</v>
      </c>
      <c r="X779" s="73">
        <v>5018614.0960740093</v>
      </c>
      <c r="Y779" s="64">
        <v>0.22667549008496626</v>
      </c>
      <c r="Z779" s="77">
        <v>1950608.4960912236</v>
      </c>
      <c r="AA779" s="787">
        <v>8.8103035688930298E-2</v>
      </c>
      <c r="AB779" s="77">
        <v>61758.179336603273</v>
      </c>
      <c r="AC779" s="787">
        <v>2.789428575277596E-3</v>
      </c>
      <c r="AD779" s="77">
        <v>0</v>
      </c>
      <c r="AE779" s="787">
        <v>0</v>
      </c>
      <c r="AF779" t="s">
        <v>148</v>
      </c>
      <c r="AH779"/>
      <c r="AI779" s="52" t="s">
        <v>149</v>
      </c>
      <c r="AJ779" s="52"/>
      <c r="AL779" s="52"/>
      <c r="AM779" s="52"/>
      <c r="AO779" s="1">
        <v>1</v>
      </c>
      <c r="AP779" s="1">
        <f>VLOOKUP(A779,'CH1 graphs'!$G$1:$H$49,2,FALSE)</f>
        <v>1</v>
      </c>
      <c r="AQ779" s="1">
        <f>VLOOKUP(A779,'CH1 graphs'!$K$2:$L$23,2,FALSE)</f>
        <v>1</v>
      </c>
    </row>
    <row r="780" spans="1:48">
      <c r="A780" s="52" t="s">
        <v>18</v>
      </c>
      <c r="B780" s="52" t="s">
        <v>116</v>
      </c>
      <c r="C780" s="52">
        <v>2022</v>
      </c>
      <c r="D780" s="52">
        <v>2021</v>
      </c>
      <c r="E780" s="442" t="s">
        <v>142</v>
      </c>
      <c r="F780" s="52" t="s">
        <v>142</v>
      </c>
      <c r="G780" s="442" t="s">
        <v>142</v>
      </c>
      <c r="H780" s="52" t="s">
        <v>143</v>
      </c>
      <c r="I780" s="442" t="s">
        <v>157</v>
      </c>
      <c r="J780" s="940" t="s">
        <v>226</v>
      </c>
      <c r="K780" s="940"/>
      <c r="L780" s="52"/>
      <c r="M780" s="52"/>
      <c r="N780" s="52"/>
      <c r="O780" s="442" t="s">
        <v>150</v>
      </c>
      <c r="P780" s="73">
        <v>24933140</v>
      </c>
      <c r="Q780" s="60">
        <v>24933140</v>
      </c>
      <c r="R780" s="61">
        <v>1</v>
      </c>
      <c r="S780" s="442" t="s">
        <v>309</v>
      </c>
      <c r="T780" s="73">
        <v>2578385</v>
      </c>
      <c r="U780" s="939">
        <v>0.1</v>
      </c>
      <c r="V780" s="73">
        <v>16562593</v>
      </c>
      <c r="W780" s="64">
        <v>0.6642802711571828</v>
      </c>
      <c r="X780" s="73">
        <v>5792162</v>
      </c>
      <c r="Y780" s="64">
        <v>0.23</v>
      </c>
      <c r="Z780" s="77">
        <v>2429802</v>
      </c>
      <c r="AA780" s="787">
        <v>0.1</v>
      </c>
      <c r="AB780" s="77">
        <v>148583</v>
      </c>
      <c r="AC780" s="924">
        <v>6.0000000000000001E-3</v>
      </c>
      <c r="AD780" s="77">
        <v>0</v>
      </c>
      <c r="AE780" s="787">
        <v>0</v>
      </c>
      <c r="AF780" t="s">
        <v>148</v>
      </c>
      <c r="AH780"/>
      <c r="AI780" s="52" t="s">
        <v>149</v>
      </c>
      <c r="AJ780" s="52"/>
      <c r="AL780" s="52"/>
      <c r="AM780" s="52"/>
      <c r="AO780" s="1">
        <v>1</v>
      </c>
      <c r="AP780" s="1">
        <f>VLOOKUP(A780,'CH1 graphs'!$G$1:$H$49,2,FALSE)</f>
        <v>1</v>
      </c>
      <c r="AQ780" s="1">
        <f>VLOOKUP(A780,'CH1 graphs'!$K$2:$L$23,2,FALSE)</f>
        <v>1</v>
      </c>
      <c r="AT780" s="42"/>
    </row>
    <row r="781" spans="1:48" s="961" customFormat="1">
      <c r="A781" s="955" t="s">
        <v>18</v>
      </c>
      <c r="B781" s="955" t="s">
        <v>116</v>
      </c>
      <c r="C781" s="955">
        <v>2023</v>
      </c>
      <c r="D781" s="955">
        <v>2022</v>
      </c>
      <c r="E781" s="964" t="s">
        <v>142</v>
      </c>
      <c r="F781" s="955" t="s">
        <v>142</v>
      </c>
      <c r="G781" s="964" t="s">
        <v>142</v>
      </c>
      <c r="H781" s="955" t="s">
        <v>143</v>
      </c>
      <c r="I781" s="964" t="s">
        <v>157</v>
      </c>
      <c r="J781" s="965" t="s">
        <v>226</v>
      </c>
      <c r="K781" s="965"/>
      <c r="L781" s="976"/>
      <c r="M781" s="1005"/>
      <c r="N781" s="955"/>
      <c r="O781" s="964" t="s">
        <v>150</v>
      </c>
      <c r="P781" s="976">
        <v>24933140</v>
      </c>
      <c r="Q781" s="975">
        <v>24933140</v>
      </c>
      <c r="R781" s="979">
        <v>1</v>
      </c>
      <c r="S781" s="964" t="s">
        <v>262</v>
      </c>
      <c r="T781" s="976">
        <v>4402406</v>
      </c>
      <c r="U781" s="978">
        <v>0.17656845467518331</v>
      </c>
      <c r="V781" s="976">
        <v>13217392</v>
      </c>
      <c r="W781" s="980">
        <v>0.53011341531792622</v>
      </c>
      <c r="X781" s="976">
        <v>7313342</v>
      </c>
      <c r="Y781" s="980">
        <v>0.29331813000689044</v>
      </c>
      <c r="Z781" s="1026">
        <v>3976601</v>
      </c>
      <c r="AA781" s="1027">
        <v>0.15949058161146171</v>
      </c>
      <c r="AB781" s="1026">
        <v>425805</v>
      </c>
      <c r="AC781" s="1146">
        <v>1.7077873063721619E-2</v>
      </c>
      <c r="AD781" s="1026">
        <v>0</v>
      </c>
      <c r="AE781" s="1027">
        <v>0</v>
      </c>
      <c r="AF781" s="961" t="s">
        <v>148</v>
      </c>
      <c r="AI781" s="955" t="s">
        <v>153</v>
      </c>
      <c r="AL781" s="955"/>
      <c r="AM781" s="955"/>
      <c r="AN781" s="961" t="s">
        <v>710</v>
      </c>
      <c r="AO781" s="963">
        <v>1</v>
      </c>
      <c r="AP781" s="963">
        <f>VLOOKUP(A781,'CH1 graphs'!$G$1:$H$49,2,FALSE)</f>
        <v>1</v>
      </c>
      <c r="AQ781" s="963">
        <f>VLOOKUP(A781,'CH1 graphs'!$K$2:$L$23,2,FALSE)</f>
        <v>1</v>
      </c>
      <c r="AR781" s="963"/>
      <c r="AS781" s="972">
        <f>T781-T780</f>
        <v>1824021</v>
      </c>
      <c r="AT781" s="973">
        <f>(T781-T780)/T780</f>
        <v>0.70742771153260664</v>
      </c>
      <c r="AU781" s="961">
        <f>AB781-AB780</f>
        <v>277222</v>
      </c>
      <c r="AV781" s="963">
        <f>AU781/AB780</f>
        <v>1.8657719927582563</v>
      </c>
    </row>
    <row r="782" spans="1:48" s="958" customFormat="1">
      <c r="A782" s="955" t="s">
        <v>18</v>
      </c>
      <c r="B782" s="955" t="s">
        <v>116</v>
      </c>
      <c r="C782" s="955">
        <v>2023</v>
      </c>
      <c r="D782" s="955">
        <v>2023</v>
      </c>
      <c r="E782" s="964" t="s">
        <v>142</v>
      </c>
      <c r="F782" s="974" t="s">
        <v>142</v>
      </c>
      <c r="G782" s="964" t="s">
        <v>142</v>
      </c>
      <c r="H782" s="955" t="s">
        <v>143</v>
      </c>
      <c r="I782" s="964" t="s">
        <v>157</v>
      </c>
      <c r="J782" s="965" t="s">
        <v>226</v>
      </c>
      <c r="K782" s="965"/>
      <c r="L782" s="976"/>
      <c r="M782" s="955"/>
      <c r="N782" s="955"/>
      <c r="O782" s="964" t="s">
        <v>165</v>
      </c>
      <c r="P782" s="976">
        <v>25896687.74745046</v>
      </c>
      <c r="Q782" s="976">
        <v>25896687.747450463</v>
      </c>
      <c r="R782" s="977">
        <v>1.0000000000000002</v>
      </c>
      <c r="S782" s="964" t="s">
        <v>271</v>
      </c>
      <c r="T782" s="976">
        <v>2872277.8559889747</v>
      </c>
      <c r="U782" s="978">
        <v>0.11091294315319346</v>
      </c>
      <c r="V782" s="976">
        <v>16022591.855009038</v>
      </c>
      <c r="W782" s="980">
        <v>0.61871201488253902</v>
      </c>
      <c r="X782" s="976">
        <v>7001818.0364524489</v>
      </c>
      <c r="Y782" s="980">
        <v>0.27037504196426743</v>
      </c>
      <c r="Z782" s="1026">
        <v>2729248.1544297333</v>
      </c>
      <c r="AA782" s="1027">
        <v>0.10538985452679865</v>
      </c>
      <c r="AB782" s="1026">
        <v>143029.7015592418</v>
      </c>
      <c r="AC782" s="1027">
        <v>5.5230886263948221E-3</v>
      </c>
      <c r="AD782" s="1026">
        <v>0</v>
      </c>
      <c r="AE782" s="1027">
        <v>0</v>
      </c>
      <c r="AF782" s="961" t="s">
        <v>148</v>
      </c>
      <c r="AG782" s="961"/>
      <c r="AH782" s="961"/>
      <c r="AI782" s="955" t="s">
        <v>149</v>
      </c>
      <c r="AJ782" s="961"/>
      <c r="AL782" s="955"/>
      <c r="AM782" s="955"/>
      <c r="AO782" s="963">
        <v>1</v>
      </c>
      <c r="AP782" s="963">
        <f>VLOOKUP(A782,'CH1 graphs'!$G$1:$H$49,2,FALSE)</f>
        <v>1</v>
      </c>
      <c r="AQ782" s="963">
        <f>VLOOKUP(A782,'CH1 graphs'!$K$2:$L$23,2,FALSE)</f>
        <v>1</v>
      </c>
      <c r="AR782" s="981"/>
      <c r="AT782" s="981"/>
      <c r="AV782" s="981"/>
    </row>
    <row r="783" spans="1:48" s="961" customFormat="1">
      <c r="A783" s="955" t="s">
        <v>18</v>
      </c>
      <c r="B783" s="955" t="s">
        <v>116</v>
      </c>
      <c r="C783" s="955" t="s">
        <v>702</v>
      </c>
      <c r="D783" s="955">
        <v>2023</v>
      </c>
      <c r="E783" s="964" t="s">
        <v>142</v>
      </c>
      <c r="F783" s="955" t="s">
        <v>142</v>
      </c>
      <c r="H783" s="961" t="s">
        <v>143</v>
      </c>
      <c r="I783" s="961" t="s">
        <v>157</v>
      </c>
      <c r="J783" s="1030" t="s">
        <v>226</v>
      </c>
      <c r="K783" s="1030" t="s">
        <v>703</v>
      </c>
      <c r="L783" s="955" t="s">
        <v>711</v>
      </c>
      <c r="M783" s="1046" t="s">
        <v>715</v>
      </c>
      <c r="N783" s="967">
        <v>44986</v>
      </c>
      <c r="O783" s="964" t="s">
        <v>150</v>
      </c>
      <c r="P783" s="976">
        <v>25879767.475391593</v>
      </c>
      <c r="Q783" s="976">
        <v>25879765</v>
      </c>
      <c r="R783" s="979">
        <v>0.99999990435031549</v>
      </c>
      <c r="S783" s="1025" t="s">
        <v>655</v>
      </c>
      <c r="T783" s="972">
        <v>2454355</v>
      </c>
      <c r="U783" s="1035">
        <v>9.4836834878523818E-2</v>
      </c>
      <c r="V783" s="972">
        <v>17027354</v>
      </c>
      <c r="W783" s="1034">
        <v>0.65794082751524208</v>
      </c>
      <c r="X783" s="972">
        <v>6398058</v>
      </c>
      <c r="Y783" s="1034">
        <v>0.2472224148866885</v>
      </c>
      <c r="Z783" s="972">
        <v>2366035</v>
      </c>
      <c r="AA783" s="1034">
        <v>9.1424130010454116E-2</v>
      </c>
      <c r="AB783" s="972">
        <v>88319</v>
      </c>
      <c r="AC783" s="1034">
        <v>3.4126662278424862E-3</v>
      </c>
      <c r="AD783" s="972">
        <v>0</v>
      </c>
      <c r="AE783" s="1034">
        <v>0</v>
      </c>
      <c r="AF783" s="1048" t="s">
        <v>148</v>
      </c>
      <c r="AI783" s="955"/>
      <c r="AL783" s="955"/>
      <c r="AM783" s="955"/>
      <c r="AO783" s="963">
        <v>1</v>
      </c>
      <c r="AP783" s="963"/>
      <c r="AQ783" s="963"/>
      <c r="AR783" s="963"/>
      <c r="AT783" s="963"/>
      <c r="AV783" s="963"/>
    </row>
    <row r="784" spans="1:48" s="1037" customFormat="1">
      <c r="A784" s="959" t="s">
        <v>18</v>
      </c>
      <c r="B784" s="959" t="s">
        <v>116</v>
      </c>
      <c r="C784" s="959" t="s">
        <v>702</v>
      </c>
      <c r="D784" s="959">
        <v>2023</v>
      </c>
      <c r="E784" s="1036" t="s">
        <v>142</v>
      </c>
      <c r="F784" s="959" t="s">
        <v>142</v>
      </c>
      <c r="H784" s="1037" t="s">
        <v>143</v>
      </c>
      <c r="I784" s="1037" t="s">
        <v>157</v>
      </c>
      <c r="J784" s="1038" t="s">
        <v>226</v>
      </c>
      <c r="K784" s="1038" t="s">
        <v>703</v>
      </c>
      <c r="L784" s="959" t="s">
        <v>711</v>
      </c>
      <c r="M784" s="1039" t="s">
        <v>715</v>
      </c>
      <c r="N784" s="1049">
        <v>44986</v>
      </c>
      <c r="O784" s="1036" t="s">
        <v>165</v>
      </c>
      <c r="P784" s="1050">
        <v>25879767.475391593</v>
      </c>
      <c r="Q784" s="1050">
        <v>25879765</v>
      </c>
      <c r="R784" s="1051">
        <v>0.99999990435031549</v>
      </c>
      <c r="S784" s="1037" t="s">
        <v>271</v>
      </c>
      <c r="T784" s="1050">
        <v>3280364</v>
      </c>
      <c r="U784" s="1043">
        <v>0.12675401032428232</v>
      </c>
      <c r="V784" s="1050">
        <v>15258052</v>
      </c>
      <c r="W784" s="1042">
        <v>0.58957459621445563</v>
      </c>
      <c r="X784" s="1050">
        <v>7341354</v>
      </c>
      <c r="Y784" s="1042">
        <v>0.28367158666239822</v>
      </c>
      <c r="Z784" s="1050">
        <v>3130191</v>
      </c>
      <c r="AA784" s="1042">
        <v>0.12095129148197444</v>
      </c>
      <c r="AB784" s="1050">
        <v>150168</v>
      </c>
      <c r="AC784" s="1042">
        <v>5.8025256411717799E-3</v>
      </c>
      <c r="AD784" s="1050">
        <v>0</v>
      </c>
      <c r="AE784" s="1042">
        <v>0</v>
      </c>
      <c r="AF784" s="1052" t="s">
        <v>148</v>
      </c>
      <c r="AI784" s="959"/>
      <c r="AL784" s="959"/>
      <c r="AM784" s="959"/>
      <c r="AO784" s="1045">
        <v>1</v>
      </c>
      <c r="AP784" s="1045"/>
      <c r="AQ784" s="1045"/>
      <c r="AR784" s="1045"/>
      <c r="AT784" s="1045"/>
      <c r="AV784" s="1045"/>
    </row>
    <row r="785" spans="1:48">
      <c r="A785" s="52" t="s">
        <v>6</v>
      </c>
      <c r="B785" s="52" t="s">
        <v>116</v>
      </c>
      <c r="C785" s="902">
        <v>2017</v>
      </c>
      <c r="D785" s="52">
        <v>2016</v>
      </c>
      <c r="E785" s="442" t="s">
        <v>142</v>
      </c>
      <c r="F785" s="52" t="s">
        <v>142</v>
      </c>
      <c r="G785" s="442" t="s">
        <v>142</v>
      </c>
      <c r="H785" s="52" t="s">
        <v>143</v>
      </c>
      <c r="I785" s="442" t="s">
        <v>144</v>
      </c>
      <c r="J785" s="940" t="s">
        <v>226</v>
      </c>
      <c r="K785" s="940"/>
      <c r="L785" s="52"/>
      <c r="M785" s="52"/>
      <c r="N785" s="158">
        <v>42675</v>
      </c>
      <c r="O785" s="442" t="s">
        <v>150</v>
      </c>
      <c r="P785" s="73">
        <v>186987563</v>
      </c>
      <c r="Q785" s="60">
        <v>91969254</v>
      </c>
      <c r="R785" s="61">
        <v>0.49</v>
      </c>
      <c r="S785" s="442" t="s">
        <v>399</v>
      </c>
      <c r="T785" s="73">
        <v>8081077</v>
      </c>
      <c r="U785" s="939">
        <f>T785/Q785</f>
        <v>8.7867158300533779E-2</v>
      </c>
      <c r="V785" s="73">
        <v>65326123</v>
      </c>
      <c r="W785" s="64">
        <v>0.71030393483456977</v>
      </c>
      <c r="X785" s="73">
        <v>18562054</v>
      </c>
      <c r="Y785" s="64">
        <v>0.20182890686489638</v>
      </c>
      <c r="Z785" s="77">
        <v>6196715</v>
      </c>
      <c r="AA785" s="787">
        <v>6.7378115299271651E-2</v>
      </c>
      <c r="AB785" s="77">
        <v>1829349</v>
      </c>
      <c r="AC785" s="787">
        <v>1.9890875705048123E-2</v>
      </c>
      <c r="AD785" s="77">
        <v>55013</v>
      </c>
      <c r="AE785" s="787">
        <v>5.9816729621401516E-4</v>
      </c>
      <c r="AF785" t="s">
        <v>148</v>
      </c>
      <c r="AH785"/>
      <c r="AI785" s="52" t="s">
        <v>153</v>
      </c>
      <c r="AJ785" s="64"/>
      <c r="AL785" s="52"/>
      <c r="AM785" s="52" t="s">
        <v>541</v>
      </c>
      <c r="AO785" s="1">
        <v>1</v>
      </c>
      <c r="AP785" s="1">
        <f>VLOOKUP(A785,'CH1 graphs'!$G$1:$H$49,2,FALSE)</f>
        <v>1</v>
      </c>
      <c r="AQ785" s="1">
        <f>VLOOKUP(A785,'CH1 graphs'!$K$2:$L$23,2,FALSE)</f>
        <v>1</v>
      </c>
    </row>
    <row r="786" spans="1:48">
      <c r="A786" s="52" t="s">
        <v>6</v>
      </c>
      <c r="B786" s="52" t="s">
        <v>116</v>
      </c>
      <c r="C786" s="52">
        <v>2018</v>
      </c>
      <c r="D786" s="52">
        <v>2017</v>
      </c>
      <c r="E786" s="442" t="s">
        <v>142</v>
      </c>
      <c r="F786" s="52" t="s">
        <v>142</v>
      </c>
      <c r="G786" s="442" t="s">
        <v>142</v>
      </c>
      <c r="H786" s="52" t="s">
        <v>143</v>
      </c>
      <c r="I786" s="442" t="s">
        <v>144</v>
      </c>
      <c r="J786" s="940" t="s">
        <v>226</v>
      </c>
      <c r="K786" s="940"/>
      <c r="L786" s="52"/>
      <c r="M786" s="52"/>
      <c r="N786" s="158">
        <v>42795</v>
      </c>
      <c r="O786" s="442" t="s">
        <v>150</v>
      </c>
      <c r="P786" s="60">
        <v>181182000</v>
      </c>
      <c r="Q786" s="60">
        <v>94536210</v>
      </c>
      <c r="R786" s="61">
        <v>0.52</v>
      </c>
      <c r="S786" s="442" t="s">
        <v>284</v>
      </c>
      <c r="T786" s="73">
        <v>8926182</v>
      </c>
      <c r="U786" s="939">
        <v>9.4420772738826736E-2</v>
      </c>
      <c r="V786" s="73">
        <v>65187120</v>
      </c>
      <c r="W786" s="64">
        <v>0.68954657691481391</v>
      </c>
      <c r="X786" s="73">
        <v>20411361</v>
      </c>
      <c r="Y786" s="64">
        <v>0.21591050667252262</v>
      </c>
      <c r="Z786" s="77">
        <v>7394042</v>
      </c>
      <c r="AA786" s="787">
        <v>7.8213861122632275E-2</v>
      </c>
      <c r="AB786" s="77">
        <v>1482089</v>
      </c>
      <c r="AC786" s="787">
        <v>1.567747427149872E-2</v>
      </c>
      <c r="AD786" s="77">
        <v>50051</v>
      </c>
      <c r="AE786" s="787">
        <v>5.2943734469575198E-4</v>
      </c>
      <c r="AF786" t="s">
        <v>148</v>
      </c>
      <c r="AH786"/>
      <c r="AI786" s="52" t="s">
        <v>153</v>
      </c>
      <c r="AJ786" s="64"/>
      <c r="AL786" s="52"/>
      <c r="AM786" s="52"/>
      <c r="AO786" s="1">
        <v>1</v>
      </c>
      <c r="AP786" s="1">
        <f>VLOOKUP(A786,'CH1 graphs'!$G$1:$H$49,2,FALSE)</f>
        <v>1</v>
      </c>
      <c r="AQ786" s="1">
        <f>VLOOKUP(A786,'CH1 graphs'!$K$2:$L$23,2,FALSE)</f>
        <v>1</v>
      </c>
    </row>
    <row r="787" spans="1:48">
      <c r="A787" s="52" t="s">
        <v>6</v>
      </c>
      <c r="B787" s="52" t="s">
        <v>116</v>
      </c>
      <c r="C787" s="52">
        <v>2019</v>
      </c>
      <c r="D787" s="52">
        <v>2018</v>
      </c>
      <c r="E787" s="442" t="s">
        <v>142</v>
      </c>
      <c r="F787" s="52" t="s">
        <v>142</v>
      </c>
      <c r="G787" s="442" t="s">
        <v>142</v>
      </c>
      <c r="H787" s="52" t="s">
        <v>143</v>
      </c>
      <c r="I787" s="442" t="s">
        <v>144</v>
      </c>
      <c r="J787" s="940" t="s">
        <v>226</v>
      </c>
      <c r="K787" s="940"/>
      <c r="L787" s="52"/>
      <c r="M787" s="52"/>
      <c r="N787" s="52"/>
      <c r="O787" s="442" t="s">
        <v>150</v>
      </c>
      <c r="P787" s="437">
        <v>195875237</v>
      </c>
      <c r="Q787" s="60">
        <v>98570394</v>
      </c>
      <c r="R787" s="61">
        <v>0.5</v>
      </c>
      <c r="S787" s="442" t="s">
        <v>258</v>
      </c>
      <c r="T787" s="73">
        <v>5289761</v>
      </c>
      <c r="U787" s="939">
        <v>5.3664805276115668E-2</v>
      </c>
      <c r="V787" s="73">
        <v>70612352</v>
      </c>
      <c r="W787" s="64">
        <v>0.71636471291775505</v>
      </c>
      <c r="X787" s="73">
        <v>22668281</v>
      </c>
      <c r="Y787" s="64">
        <v>0.22997048180612933</v>
      </c>
      <c r="Z787" s="77">
        <v>5055073</v>
      </c>
      <c r="AA787" s="787">
        <v>5.1283887533207992E-2</v>
      </c>
      <c r="AB787" s="77">
        <v>234688</v>
      </c>
      <c r="AC787" s="787">
        <v>2.3809177429076726E-3</v>
      </c>
      <c r="AD787" s="77">
        <v>0</v>
      </c>
      <c r="AE787" s="787">
        <v>0</v>
      </c>
      <c r="AF787" t="s">
        <v>148</v>
      </c>
      <c r="AH787"/>
      <c r="AI787" s="52" t="s">
        <v>153</v>
      </c>
      <c r="AJ787" s="64"/>
      <c r="AL787" s="52"/>
      <c r="AM787" s="52" t="s">
        <v>542</v>
      </c>
      <c r="AO787" s="1">
        <v>1</v>
      </c>
      <c r="AP787" s="1">
        <f>VLOOKUP(A787,'CH1 graphs'!$G$1:$H$49,2,FALSE)</f>
        <v>1</v>
      </c>
      <c r="AQ787" s="1">
        <f>VLOOKUP(A787,'CH1 graphs'!$K$2:$L$23,2,FALSE)</f>
        <v>1</v>
      </c>
    </row>
    <row r="788" spans="1:48">
      <c r="A788" s="52" t="s">
        <v>6</v>
      </c>
      <c r="B788" s="52" t="s">
        <v>116</v>
      </c>
      <c r="C788" s="52">
        <v>2020</v>
      </c>
      <c r="D788" s="52">
        <v>2019</v>
      </c>
      <c r="E788" s="442" t="s">
        <v>142</v>
      </c>
      <c r="F788" s="52" t="s">
        <v>142</v>
      </c>
      <c r="G788" s="442" t="s">
        <v>142</v>
      </c>
      <c r="H788" s="52" t="s">
        <v>143</v>
      </c>
      <c r="I788" s="442" t="s">
        <v>144</v>
      </c>
      <c r="J788" s="940" t="s">
        <v>226</v>
      </c>
      <c r="K788" s="940"/>
      <c r="L788" s="52"/>
      <c r="M788" s="52"/>
      <c r="N788" s="158">
        <v>43525</v>
      </c>
      <c r="O788" s="442" t="s">
        <v>150</v>
      </c>
      <c r="P788" s="73">
        <v>200962000</v>
      </c>
      <c r="Q788" s="60">
        <v>103665605</v>
      </c>
      <c r="R788" s="61">
        <f>Q788/P788</f>
        <v>0.51584680188294307</v>
      </c>
      <c r="S788" s="442" t="s">
        <v>286</v>
      </c>
      <c r="T788" s="73">
        <v>4997836</v>
      </c>
      <c r="U788" s="939">
        <v>0.05</v>
      </c>
      <c r="V788" s="73">
        <v>79696691</v>
      </c>
      <c r="W788" s="64">
        <v>0.77045961387096518</v>
      </c>
      <c r="X788" s="73">
        <v>18797647</v>
      </c>
      <c r="Y788" s="64">
        <v>0.18163734795501715</v>
      </c>
      <c r="Z788" s="77">
        <v>4576694</v>
      </c>
      <c r="AA788" s="787">
        <v>4.4312979810719064E-2</v>
      </c>
      <c r="AB788" s="77">
        <v>421147</v>
      </c>
      <c r="AC788" s="787">
        <v>0</v>
      </c>
      <c r="AD788" s="77">
        <v>0</v>
      </c>
      <c r="AE788" s="787">
        <v>0</v>
      </c>
      <c r="AF788" t="s">
        <v>148</v>
      </c>
      <c r="AH788"/>
      <c r="AI788" s="52" t="s">
        <v>153</v>
      </c>
      <c r="AJ788" s="64"/>
      <c r="AL788" s="52"/>
      <c r="AM788" s="52"/>
      <c r="AO788" s="1">
        <v>1</v>
      </c>
      <c r="AP788" s="1">
        <f>VLOOKUP(A788,'CH1 graphs'!$G$1:$H$49,2,FALSE)</f>
        <v>1</v>
      </c>
      <c r="AQ788" s="1">
        <f>VLOOKUP(A788,'CH1 graphs'!$K$2:$L$23,2,FALSE)</f>
        <v>1</v>
      </c>
    </row>
    <row r="789" spans="1:48">
      <c r="A789" s="52" t="s">
        <v>6</v>
      </c>
      <c r="B789" s="52" t="s">
        <v>116</v>
      </c>
      <c r="C789" s="52">
        <v>2021</v>
      </c>
      <c r="D789" s="52">
        <v>2020</v>
      </c>
      <c r="E789" s="442" t="s">
        <v>142</v>
      </c>
      <c r="F789" s="52" t="s">
        <v>142</v>
      </c>
      <c r="G789" s="442" t="s">
        <v>142</v>
      </c>
      <c r="H789" s="52" t="s">
        <v>143</v>
      </c>
      <c r="I789" s="442" t="s">
        <v>144</v>
      </c>
      <c r="J789" s="940" t="s">
        <v>226</v>
      </c>
      <c r="K789" s="940"/>
      <c r="L789" s="52"/>
      <c r="M789" s="52"/>
      <c r="N789" s="158">
        <v>44136</v>
      </c>
      <c r="O789" s="442" t="s">
        <v>150</v>
      </c>
      <c r="P789" s="73">
        <v>212102550</v>
      </c>
      <c r="Q789" s="59">
        <v>103248931</v>
      </c>
      <c r="R789" s="61">
        <v>0.49</v>
      </c>
      <c r="S789" s="442" t="s">
        <v>268</v>
      </c>
      <c r="T789" s="73">
        <v>9206125</v>
      </c>
      <c r="U789" s="939">
        <v>8.9164361420846092E-2</v>
      </c>
      <c r="V789" s="73">
        <v>70161514</v>
      </c>
      <c r="W789" s="64">
        <v>0.67953743753530971</v>
      </c>
      <c r="X789" s="73">
        <v>23881292</v>
      </c>
      <c r="Y789" s="64">
        <v>0.23129820104384421</v>
      </c>
      <c r="Z789" s="77">
        <v>8543347</v>
      </c>
      <c r="AA789" s="787">
        <v>8.2745137574354158E-2</v>
      </c>
      <c r="AB789" s="77">
        <v>662778</v>
      </c>
      <c r="AC789" s="787">
        <v>6.4192238464919312E-3</v>
      </c>
      <c r="AD789" s="77">
        <v>0</v>
      </c>
      <c r="AE789" s="787">
        <v>0</v>
      </c>
      <c r="AF789" t="s">
        <v>148</v>
      </c>
      <c r="AH789"/>
      <c r="AI789" s="52" t="s">
        <v>153</v>
      </c>
      <c r="AJ789" s="52"/>
      <c r="AL789" s="52"/>
      <c r="AM789" s="52"/>
      <c r="AO789" s="1">
        <v>1</v>
      </c>
      <c r="AP789" s="1">
        <f>VLOOKUP(A789,'CH1 graphs'!$G$1:$H$49,2,FALSE)</f>
        <v>1</v>
      </c>
      <c r="AQ789" s="1">
        <f>VLOOKUP(A789,'CH1 graphs'!$K$2:$L$23,2,FALSE)</f>
        <v>1</v>
      </c>
    </row>
    <row r="790" spans="1:48">
      <c r="A790" s="52" t="s">
        <v>6</v>
      </c>
      <c r="B790" s="52" t="s">
        <v>116</v>
      </c>
      <c r="C790" s="52">
        <v>2022</v>
      </c>
      <c r="D790" s="52">
        <v>2021</v>
      </c>
      <c r="E790" s="442" t="s">
        <v>142</v>
      </c>
      <c r="F790" s="52" t="s">
        <v>142</v>
      </c>
      <c r="G790" s="442" t="s">
        <v>142</v>
      </c>
      <c r="H790" s="52" t="s">
        <v>143</v>
      </c>
      <c r="I790" s="442" t="s">
        <v>157</v>
      </c>
      <c r="J790" s="940" t="s">
        <v>226</v>
      </c>
      <c r="K790" s="940"/>
      <c r="L790" s="52"/>
      <c r="M790" s="52"/>
      <c r="N790" s="158">
        <v>44501</v>
      </c>
      <c r="O790" s="442" t="s">
        <v>150</v>
      </c>
      <c r="P790" s="73">
        <v>219463862</v>
      </c>
      <c r="Q790" s="60">
        <v>159253322</v>
      </c>
      <c r="R790" s="61">
        <v>0.72564713182710694</v>
      </c>
      <c r="S790" s="442" t="s">
        <v>309</v>
      </c>
      <c r="T790" s="73">
        <v>12936583</v>
      </c>
      <c r="U790" s="939">
        <v>0.08</v>
      </c>
      <c r="V790" s="73">
        <v>111339484</v>
      </c>
      <c r="W790" s="64">
        <v>0.69913445196452484</v>
      </c>
      <c r="X790" s="73">
        <v>34977255</v>
      </c>
      <c r="Y790" s="64">
        <v>0.22</v>
      </c>
      <c r="Z790" s="77">
        <v>12707875</v>
      </c>
      <c r="AA790" s="787">
        <v>0.08</v>
      </c>
      <c r="AB790" s="77">
        <v>228708</v>
      </c>
      <c r="AC790" s="787">
        <v>1E-3</v>
      </c>
      <c r="AD790" s="77">
        <v>0</v>
      </c>
      <c r="AE790" s="787">
        <v>0</v>
      </c>
      <c r="AF790" t="s">
        <v>148</v>
      </c>
      <c r="AH790"/>
      <c r="AI790" s="52" t="s">
        <v>149</v>
      </c>
      <c r="AJ790" s="52"/>
      <c r="AL790" s="52"/>
      <c r="AM790" s="52"/>
      <c r="AO790" s="1">
        <v>1</v>
      </c>
      <c r="AP790" s="1">
        <f>VLOOKUP(A790,'CH1 graphs'!$G$1:$H$49,2,FALSE)</f>
        <v>1</v>
      </c>
      <c r="AQ790" s="1">
        <f>VLOOKUP(A790,'CH1 graphs'!$K$2:$L$23,2,FALSE)</f>
        <v>1</v>
      </c>
      <c r="AT790" s="42"/>
    </row>
    <row r="791" spans="1:48" s="961" customFormat="1">
      <c r="A791" s="955" t="s">
        <v>6</v>
      </c>
      <c r="B791" s="955" t="s">
        <v>116</v>
      </c>
      <c r="C791" s="955">
        <v>2023</v>
      </c>
      <c r="D791" s="955">
        <v>2022</v>
      </c>
      <c r="E791" s="964" t="s">
        <v>142</v>
      </c>
      <c r="F791" s="955" t="s">
        <v>142</v>
      </c>
      <c r="G791" s="964" t="s">
        <v>142</v>
      </c>
      <c r="H791" s="955" t="s">
        <v>143</v>
      </c>
      <c r="I791" s="964" t="s">
        <v>157</v>
      </c>
      <c r="J791" s="965" t="s">
        <v>226</v>
      </c>
      <c r="K791" s="965"/>
      <c r="L791" s="976"/>
      <c r="M791" s="1005"/>
      <c r="N791" s="955"/>
      <c r="O791" s="964" t="s">
        <v>150</v>
      </c>
      <c r="P791" s="976">
        <v>219463862</v>
      </c>
      <c r="Q791" s="975">
        <v>159066021</v>
      </c>
      <c r="R791" s="979">
        <v>0.72479368380020581</v>
      </c>
      <c r="S791" s="964" t="s">
        <v>262</v>
      </c>
      <c r="T791" s="976">
        <v>19453305</v>
      </c>
      <c r="U791" s="978">
        <v>0.12229704922335362</v>
      </c>
      <c r="V791" s="976">
        <v>98827485</v>
      </c>
      <c r="W791" s="980">
        <v>0.62129852987269985</v>
      </c>
      <c r="X791" s="976">
        <v>40785231</v>
      </c>
      <c r="Y791" s="980">
        <v>0.25640442090394655</v>
      </c>
      <c r="Z791" s="1026">
        <v>18276846</v>
      </c>
      <c r="AA791" s="1027">
        <v>0.11490100704788485</v>
      </c>
      <c r="AB791" s="1026">
        <v>1176459</v>
      </c>
      <c r="AC791" s="1027">
        <v>7.396042175468763E-3</v>
      </c>
      <c r="AD791" s="968">
        <v>2975</v>
      </c>
      <c r="AE791" s="1027">
        <v>0</v>
      </c>
      <c r="AF791" s="961" t="s">
        <v>148</v>
      </c>
      <c r="AI791" s="955" t="s">
        <v>153</v>
      </c>
      <c r="AL791" s="955"/>
      <c r="AM791" s="955"/>
      <c r="AN791" s="961" t="s">
        <v>710</v>
      </c>
      <c r="AO791" s="963">
        <v>1</v>
      </c>
      <c r="AP791" s="963">
        <f>VLOOKUP(A791,'CH1 graphs'!$G$1:$H$49,2,FALSE)</f>
        <v>1</v>
      </c>
      <c r="AQ791" s="963">
        <f>VLOOKUP(A791,'CH1 graphs'!$K$2:$L$23,2,FALSE)</f>
        <v>1</v>
      </c>
      <c r="AR791" s="963"/>
      <c r="AS791" s="972">
        <f>T791-T790</f>
        <v>6516722</v>
      </c>
      <c r="AT791" s="973">
        <f>(T791-T790)/T790</f>
        <v>0.50374368563939953</v>
      </c>
      <c r="AU791" s="961">
        <f>AB791-AB1139</f>
        <v>-3881541</v>
      </c>
      <c r="AV791" s="963">
        <f>AU791/AB1139</f>
        <v>-0.76740628706998815</v>
      </c>
    </row>
    <row r="792" spans="1:48" s="961" customFormat="1">
      <c r="A792" s="955" t="s">
        <v>6</v>
      </c>
      <c r="B792" s="955" t="s">
        <v>116</v>
      </c>
      <c r="C792" s="955">
        <v>2023</v>
      </c>
      <c r="D792" s="955">
        <v>2023</v>
      </c>
      <c r="E792" s="964" t="s">
        <v>142</v>
      </c>
      <c r="F792" s="974" t="s">
        <v>142</v>
      </c>
      <c r="G792" s="964" t="s">
        <v>142</v>
      </c>
      <c r="H792" s="955" t="s">
        <v>143</v>
      </c>
      <c r="I792" s="964" t="s">
        <v>157</v>
      </c>
      <c r="J792" s="965" t="s">
        <v>226</v>
      </c>
      <c r="K792" s="965"/>
      <c r="L792" s="976"/>
      <c r="M792" s="955"/>
      <c r="N792" s="955"/>
      <c r="O792" s="964" t="s">
        <v>165</v>
      </c>
      <c r="P792" s="976">
        <v>224379852.5088</v>
      </c>
      <c r="Q792" s="976">
        <v>193612850.97554126</v>
      </c>
      <c r="R792" s="977">
        <v>0.86287983885695763</v>
      </c>
      <c r="S792" s="964" t="s">
        <v>271</v>
      </c>
      <c r="T792" s="976">
        <v>25310900.254294112</v>
      </c>
      <c r="U792" s="978">
        <v>0.13072944345771548</v>
      </c>
      <c r="V792" s="976">
        <v>109564800.06269281</v>
      </c>
      <c r="W792" s="980">
        <v>0.56589632098612042</v>
      </c>
      <c r="X792" s="976">
        <v>58737150.658554353</v>
      </c>
      <c r="Y792" s="980">
        <v>0.30337423555616411</v>
      </c>
      <c r="Z792" s="1026">
        <v>23439691.390525531</v>
      </c>
      <c r="AA792" s="1027">
        <v>0.1210647499503358</v>
      </c>
      <c r="AB792" s="1026">
        <v>1867241.6611657853</v>
      </c>
      <c r="AC792" s="1027">
        <v>9.6442031185299277E-3</v>
      </c>
      <c r="AD792" s="1026">
        <v>3967.2026027950401</v>
      </c>
      <c r="AE792" s="1027">
        <v>2.0490388849737093E-5</v>
      </c>
      <c r="AF792" s="961" t="s">
        <v>148</v>
      </c>
      <c r="AI792" s="955" t="s">
        <v>153</v>
      </c>
      <c r="AL792" s="955"/>
      <c r="AM792" s="955"/>
      <c r="AO792" s="963">
        <v>1</v>
      </c>
      <c r="AP792" s="963">
        <f>VLOOKUP(A792,'CH1 graphs'!$G$1:$H$49,2,FALSE)</f>
        <v>1</v>
      </c>
      <c r="AQ792" s="963">
        <f>VLOOKUP(A792,'CH1 graphs'!$K$2:$L$23,2,FALSE)</f>
        <v>1</v>
      </c>
      <c r="AR792" s="963"/>
      <c r="AS792" s="972"/>
      <c r="AT792" s="973"/>
      <c r="AV792" s="963"/>
    </row>
    <row r="793" spans="1:48" s="961" customFormat="1">
      <c r="A793" s="955" t="s">
        <v>6</v>
      </c>
      <c r="B793" s="955" t="s">
        <v>116</v>
      </c>
      <c r="C793" s="955" t="s">
        <v>702</v>
      </c>
      <c r="D793" s="955">
        <v>2023</v>
      </c>
      <c r="E793" s="964" t="s">
        <v>142</v>
      </c>
      <c r="F793" s="955" t="s">
        <v>142</v>
      </c>
      <c r="H793" s="961" t="s">
        <v>143</v>
      </c>
      <c r="I793" s="961" t="s">
        <v>157</v>
      </c>
      <c r="J793" s="1030" t="s">
        <v>226</v>
      </c>
      <c r="K793" s="1030" t="s">
        <v>703</v>
      </c>
      <c r="L793" s="955" t="s">
        <v>711</v>
      </c>
      <c r="M793" s="1046" t="s">
        <v>715</v>
      </c>
      <c r="N793" s="967">
        <v>44986</v>
      </c>
      <c r="O793" s="964" t="s">
        <v>150</v>
      </c>
      <c r="P793" s="976">
        <v>213401323</v>
      </c>
      <c r="Q793" s="976">
        <v>193612894</v>
      </c>
      <c r="R793" s="979">
        <v>0.9072712918466771</v>
      </c>
      <c r="S793" s="1025" t="s">
        <v>655</v>
      </c>
      <c r="T793" s="972">
        <v>17671690</v>
      </c>
      <c r="U793" s="1035">
        <v>9.1273311580167799E-2</v>
      </c>
      <c r="V793" s="972">
        <v>126096797</v>
      </c>
      <c r="W793" s="1034">
        <v>0.65128305452631685</v>
      </c>
      <c r="X793" s="972">
        <v>49844416</v>
      </c>
      <c r="Y793" s="1034">
        <v>0.25744368037802273</v>
      </c>
      <c r="Z793" s="972">
        <v>17201827</v>
      </c>
      <c r="AA793" s="1034">
        <v>8.8846494903381798E-2</v>
      </c>
      <c r="AB793" s="972">
        <v>469867</v>
      </c>
      <c r="AC793" s="1034">
        <v>2.4268373365670575E-3</v>
      </c>
      <c r="AD793" s="972">
        <v>0</v>
      </c>
      <c r="AE793" s="1034">
        <v>0</v>
      </c>
      <c r="AF793" s="1048" t="s">
        <v>148</v>
      </c>
      <c r="AI793" s="955"/>
      <c r="AL793" s="955"/>
      <c r="AM793" s="955"/>
      <c r="AO793" s="963">
        <v>1</v>
      </c>
      <c r="AP793" s="963"/>
      <c r="AQ793" s="963"/>
      <c r="AR793" s="963"/>
      <c r="AS793" s="972"/>
      <c r="AT793" s="973"/>
      <c r="AV793" s="963"/>
    </row>
    <row r="794" spans="1:48" s="1037" customFormat="1">
      <c r="A794" s="959" t="s">
        <v>6</v>
      </c>
      <c r="B794" s="959" t="s">
        <v>116</v>
      </c>
      <c r="C794" s="959" t="s">
        <v>702</v>
      </c>
      <c r="D794" s="959">
        <v>2023</v>
      </c>
      <c r="E794" s="1036" t="s">
        <v>142</v>
      </c>
      <c r="F794" s="959" t="s">
        <v>142</v>
      </c>
      <c r="H794" s="1037" t="s">
        <v>143</v>
      </c>
      <c r="I794" s="1037" t="s">
        <v>157</v>
      </c>
      <c r="J794" s="1038" t="s">
        <v>226</v>
      </c>
      <c r="K794" s="1038" t="s">
        <v>703</v>
      </c>
      <c r="L794" s="959" t="s">
        <v>711</v>
      </c>
      <c r="M794" s="1039" t="s">
        <v>715</v>
      </c>
      <c r="N794" s="1049">
        <v>44986</v>
      </c>
      <c r="O794" s="1036" t="s">
        <v>165</v>
      </c>
      <c r="P794" s="1050">
        <v>213401323</v>
      </c>
      <c r="Q794" s="1050">
        <v>193612894</v>
      </c>
      <c r="R794" s="1051">
        <v>0.9072712918466771</v>
      </c>
      <c r="S794" s="1037" t="s">
        <v>271</v>
      </c>
      <c r="T794" s="1050">
        <v>24861152</v>
      </c>
      <c r="U794" s="1043">
        <v>0.12840648929094567</v>
      </c>
      <c r="V794" s="1050">
        <v>104769044</v>
      </c>
      <c r="W794" s="1042">
        <v>0.54112637766780136</v>
      </c>
      <c r="X794" s="1050">
        <v>63982684</v>
      </c>
      <c r="Y794" s="1042">
        <v>0.3304670607320192</v>
      </c>
      <c r="Z794" s="1050">
        <v>23722068</v>
      </c>
      <c r="AA794" s="1042">
        <v>0.12252318277934526</v>
      </c>
      <c r="AB794" s="1050">
        <v>1139089</v>
      </c>
      <c r="AC794" s="1042">
        <v>5.8833323363267328E-3</v>
      </c>
      <c r="AD794" s="1050">
        <v>0</v>
      </c>
      <c r="AE794" s="1042">
        <v>0</v>
      </c>
      <c r="AF794" s="1052" t="s">
        <v>148</v>
      </c>
      <c r="AO794" s="1045">
        <v>1</v>
      </c>
      <c r="AP794" s="1045"/>
      <c r="AQ794" s="1045"/>
      <c r="AR794" s="1045"/>
      <c r="AT794" s="1045"/>
      <c r="AV794" s="1045"/>
    </row>
    <row r="795" spans="1:48">
      <c r="A795" t="s">
        <v>543</v>
      </c>
      <c r="B795">
        <v>0</v>
      </c>
      <c r="C795">
        <v>2017</v>
      </c>
      <c r="D795">
        <v>2016</v>
      </c>
      <c r="E795" s="442" t="s">
        <v>168</v>
      </c>
      <c r="F795" s="52" t="s">
        <v>61</v>
      </c>
      <c r="G795" s="442" t="s">
        <v>61</v>
      </c>
      <c r="H795" s="52" t="s">
        <v>61</v>
      </c>
      <c r="I795" s="442" t="s">
        <v>169</v>
      </c>
      <c r="J795" s="940" t="s">
        <v>61</v>
      </c>
      <c r="K795" s="940"/>
      <c r="L795" s="52" t="s">
        <v>61</v>
      </c>
      <c r="M795" s="52" t="s">
        <v>61</v>
      </c>
      <c r="N795" s="52" t="s">
        <v>61</v>
      </c>
      <c r="O795" s="442" t="s">
        <v>150</v>
      </c>
      <c r="P795" s="451" t="s">
        <v>61</v>
      </c>
      <c r="Q795" s="52" t="s">
        <v>61</v>
      </c>
      <c r="R795" s="103" t="s">
        <v>61</v>
      </c>
      <c r="S795" s="442" t="s">
        <v>61</v>
      </c>
      <c r="T795" s="451" t="s">
        <v>61</v>
      </c>
      <c r="U795" s="941" t="s">
        <v>61</v>
      </c>
      <c r="V795" s="52" t="s">
        <v>61</v>
      </c>
      <c r="W795" s="52" t="s">
        <v>61</v>
      </c>
      <c r="X795" s="52" t="s">
        <v>61</v>
      </c>
      <c r="Y795" s="52" t="s">
        <v>61</v>
      </c>
      <c r="Z795" s="77" t="s">
        <v>61</v>
      </c>
      <c r="AA795" s="787" t="s">
        <v>61</v>
      </c>
      <c r="AB795" s="77" t="s">
        <v>61</v>
      </c>
      <c r="AC795" s="787" t="s">
        <v>61</v>
      </c>
      <c r="AD795" s="77" t="s">
        <v>61</v>
      </c>
      <c r="AE795" s="787" t="s">
        <v>61</v>
      </c>
      <c r="AF795" t="s">
        <v>61</v>
      </c>
      <c r="AG795" s="52"/>
      <c r="AH795" s="52"/>
      <c r="AI795" s="52" t="s">
        <v>61</v>
      </c>
      <c r="AJ795" s="52" t="s">
        <v>61</v>
      </c>
      <c r="AL795"/>
      <c r="AM795"/>
    </row>
    <row r="796" spans="1:48">
      <c r="A796" t="s">
        <v>543</v>
      </c>
      <c r="B796">
        <v>0</v>
      </c>
      <c r="C796">
        <v>2018</v>
      </c>
      <c r="D796">
        <v>2017</v>
      </c>
      <c r="E796" s="442" t="s">
        <v>168</v>
      </c>
      <c r="F796" s="52" t="s">
        <v>61</v>
      </c>
      <c r="G796" s="442" t="s">
        <v>61</v>
      </c>
      <c r="H796" s="52" t="s">
        <v>61</v>
      </c>
      <c r="I796" s="442" t="s">
        <v>169</v>
      </c>
      <c r="J796" s="940" t="s">
        <v>61</v>
      </c>
      <c r="K796" s="940"/>
      <c r="L796" s="52" t="s">
        <v>61</v>
      </c>
      <c r="M796" s="52" t="s">
        <v>61</v>
      </c>
      <c r="N796" s="52" t="s">
        <v>61</v>
      </c>
      <c r="O796" s="442" t="s">
        <v>150</v>
      </c>
      <c r="P796" s="451" t="s">
        <v>61</v>
      </c>
      <c r="Q796" s="52" t="s">
        <v>61</v>
      </c>
      <c r="R796" s="103" t="s">
        <v>61</v>
      </c>
      <c r="S796" s="442" t="s">
        <v>61</v>
      </c>
      <c r="T796" s="451" t="s">
        <v>61</v>
      </c>
      <c r="U796" s="941" t="s">
        <v>61</v>
      </c>
      <c r="V796" s="52" t="s">
        <v>61</v>
      </c>
      <c r="W796" s="52" t="s">
        <v>61</v>
      </c>
      <c r="X796" s="52" t="s">
        <v>61</v>
      </c>
      <c r="Y796" s="52" t="s">
        <v>61</v>
      </c>
      <c r="Z796" s="77" t="s">
        <v>61</v>
      </c>
      <c r="AA796" s="787" t="s">
        <v>61</v>
      </c>
      <c r="AB796" s="77" t="s">
        <v>61</v>
      </c>
      <c r="AC796" s="787" t="s">
        <v>61</v>
      </c>
      <c r="AD796" s="77" t="s">
        <v>61</v>
      </c>
      <c r="AE796" s="787" t="s">
        <v>61</v>
      </c>
      <c r="AF796" t="s">
        <v>61</v>
      </c>
      <c r="AG796" s="52"/>
      <c r="AH796" s="52"/>
      <c r="AI796" s="52" t="s">
        <v>61</v>
      </c>
      <c r="AJ796" s="52" t="s">
        <v>61</v>
      </c>
      <c r="AL796"/>
      <c r="AM796"/>
    </row>
    <row r="797" spans="1:48">
      <c r="A797" t="s">
        <v>543</v>
      </c>
      <c r="B797">
        <v>0</v>
      </c>
      <c r="C797">
        <v>2019</v>
      </c>
      <c r="D797">
        <v>2018</v>
      </c>
      <c r="E797" s="442" t="s">
        <v>168</v>
      </c>
      <c r="F797" s="52" t="s">
        <v>61</v>
      </c>
      <c r="G797" s="442" t="s">
        <v>61</v>
      </c>
      <c r="H797" s="52" t="s">
        <v>61</v>
      </c>
      <c r="I797" s="442" t="s">
        <v>169</v>
      </c>
      <c r="J797" s="940" t="s">
        <v>61</v>
      </c>
      <c r="K797" s="940"/>
      <c r="L797" s="52" t="s">
        <v>61</v>
      </c>
      <c r="M797" s="52" t="s">
        <v>61</v>
      </c>
      <c r="N797" s="52" t="s">
        <v>61</v>
      </c>
      <c r="O797" s="442" t="s">
        <v>150</v>
      </c>
      <c r="P797" s="451" t="s">
        <v>61</v>
      </c>
      <c r="Q797" s="52" t="s">
        <v>61</v>
      </c>
      <c r="R797" s="103" t="s">
        <v>61</v>
      </c>
      <c r="S797" s="442" t="s">
        <v>61</v>
      </c>
      <c r="T797" s="451" t="s">
        <v>61</v>
      </c>
      <c r="U797" s="941" t="s">
        <v>61</v>
      </c>
      <c r="V797" s="52" t="s">
        <v>61</v>
      </c>
      <c r="W797" s="52" t="s">
        <v>61</v>
      </c>
      <c r="X797" s="52" t="s">
        <v>61</v>
      </c>
      <c r="Y797" s="52" t="s">
        <v>61</v>
      </c>
      <c r="Z797" s="77" t="s">
        <v>61</v>
      </c>
      <c r="AA797" s="787" t="s">
        <v>61</v>
      </c>
      <c r="AB797" s="77" t="s">
        <v>61</v>
      </c>
      <c r="AC797" s="787" t="s">
        <v>61</v>
      </c>
      <c r="AD797" s="77" t="s">
        <v>61</v>
      </c>
      <c r="AE797" s="787" t="s">
        <v>61</v>
      </c>
      <c r="AF797" t="s">
        <v>61</v>
      </c>
      <c r="AG797" s="52"/>
      <c r="AH797" s="52"/>
      <c r="AI797" s="52" t="s">
        <v>61</v>
      </c>
      <c r="AJ797" s="52" t="s">
        <v>61</v>
      </c>
      <c r="AL797"/>
      <c r="AM797"/>
    </row>
    <row r="798" spans="1:48">
      <c r="A798" t="s">
        <v>543</v>
      </c>
      <c r="B798">
        <v>0</v>
      </c>
      <c r="C798">
        <v>2020</v>
      </c>
      <c r="D798">
        <v>2019</v>
      </c>
      <c r="E798" s="442" t="s">
        <v>168</v>
      </c>
      <c r="F798" s="52" t="s">
        <v>61</v>
      </c>
      <c r="G798" s="442" t="s">
        <v>61</v>
      </c>
      <c r="H798" s="52" t="s">
        <v>61</v>
      </c>
      <c r="I798" s="442" t="s">
        <v>169</v>
      </c>
      <c r="J798" s="940" t="s">
        <v>61</v>
      </c>
      <c r="K798" s="940"/>
      <c r="L798" s="52" t="s">
        <v>61</v>
      </c>
      <c r="M798" s="52" t="s">
        <v>61</v>
      </c>
      <c r="N798" s="52" t="s">
        <v>61</v>
      </c>
      <c r="O798" s="442" t="s">
        <v>150</v>
      </c>
      <c r="P798" s="451" t="s">
        <v>61</v>
      </c>
      <c r="Q798" s="52" t="s">
        <v>61</v>
      </c>
      <c r="R798" s="103" t="s">
        <v>61</v>
      </c>
      <c r="S798" s="442" t="s">
        <v>61</v>
      </c>
      <c r="T798" s="451" t="s">
        <v>61</v>
      </c>
      <c r="U798" s="941" t="s">
        <v>61</v>
      </c>
      <c r="V798" s="52" t="s">
        <v>61</v>
      </c>
      <c r="W798" s="52" t="s">
        <v>61</v>
      </c>
      <c r="X798" s="52" t="s">
        <v>61</v>
      </c>
      <c r="Y798" s="52" t="s">
        <v>61</v>
      </c>
      <c r="Z798" s="77" t="s">
        <v>61</v>
      </c>
      <c r="AA798" s="787" t="s">
        <v>61</v>
      </c>
      <c r="AB798" s="77" t="s">
        <v>61</v>
      </c>
      <c r="AC798" s="787" t="s">
        <v>61</v>
      </c>
      <c r="AD798" s="77" t="s">
        <v>61</v>
      </c>
      <c r="AE798" s="787" t="s">
        <v>61</v>
      </c>
      <c r="AF798" t="s">
        <v>61</v>
      </c>
      <c r="AG798" s="52"/>
      <c r="AH798" s="52"/>
      <c r="AI798" s="52" t="s">
        <v>61</v>
      </c>
      <c r="AJ798" s="52" t="s">
        <v>61</v>
      </c>
      <c r="AL798"/>
      <c r="AM798"/>
    </row>
    <row r="799" spans="1:48">
      <c r="A799" t="s">
        <v>543</v>
      </c>
      <c r="B799">
        <v>0</v>
      </c>
      <c r="C799">
        <v>2021</v>
      </c>
      <c r="D799">
        <v>2020</v>
      </c>
      <c r="E799" s="442" t="s">
        <v>168</v>
      </c>
      <c r="F799" s="52" t="s">
        <v>61</v>
      </c>
      <c r="G799" s="442" t="s">
        <v>61</v>
      </c>
      <c r="H799" s="52" t="s">
        <v>61</v>
      </c>
      <c r="I799" s="442" t="s">
        <v>169</v>
      </c>
      <c r="J799" s="940" t="s">
        <v>61</v>
      </c>
      <c r="K799" s="940"/>
      <c r="L799" s="52" t="s">
        <v>61</v>
      </c>
      <c r="M799" s="52" t="s">
        <v>61</v>
      </c>
      <c r="N799" s="52" t="s">
        <v>61</v>
      </c>
      <c r="O799" s="442" t="s">
        <v>150</v>
      </c>
      <c r="P799" s="451" t="s">
        <v>61</v>
      </c>
      <c r="Q799" s="52" t="s">
        <v>61</v>
      </c>
      <c r="R799" s="103" t="s">
        <v>61</v>
      </c>
      <c r="S799" s="442" t="s">
        <v>61</v>
      </c>
      <c r="T799" s="451" t="s">
        <v>61</v>
      </c>
      <c r="U799" s="941" t="s">
        <v>61</v>
      </c>
      <c r="V799" s="52" t="s">
        <v>61</v>
      </c>
      <c r="W799" s="52" t="s">
        <v>61</v>
      </c>
      <c r="X799" s="52" t="s">
        <v>61</v>
      </c>
      <c r="Y799" s="52" t="s">
        <v>61</v>
      </c>
      <c r="Z799" s="77" t="s">
        <v>61</v>
      </c>
      <c r="AA799" s="787" t="s">
        <v>61</v>
      </c>
      <c r="AB799" s="77" t="s">
        <v>61</v>
      </c>
      <c r="AC799" s="787" t="s">
        <v>61</v>
      </c>
      <c r="AD799" s="77" t="s">
        <v>61</v>
      </c>
      <c r="AE799" s="787" t="s">
        <v>61</v>
      </c>
      <c r="AF799" t="s">
        <v>61</v>
      </c>
      <c r="AG799" s="52"/>
      <c r="AH799" s="52"/>
      <c r="AI799" s="52" t="s">
        <v>61</v>
      </c>
      <c r="AJ799" s="52" t="s">
        <v>61</v>
      </c>
      <c r="AL799"/>
      <c r="AM799"/>
    </row>
    <row r="800" spans="1:48">
      <c r="A800" t="s">
        <v>543</v>
      </c>
      <c r="B800">
        <v>0</v>
      </c>
      <c r="C800">
        <v>2022</v>
      </c>
      <c r="D800">
        <v>2021</v>
      </c>
      <c r="E800" s="442" t="s">
        <v>168</v>
      </c>
      <c r="F800" s="52" t="s">
        <v>61</v>
      </c>
      <c r="G800" s="442" t="s">
        <v>61</v>
      </c>
      <c r="H800" s="52" t="s">
        <v>61</v>
      </c>
      <c r="I800" s="442" t="s">
        <v>169</v>
      </c>
      <c r="J800" s="940" t="s">
        <v>61</v>
      </c>
      <c r="K800" s="940"/>
      <c r="L800" s="52" t="s">
        <v>61</v>
      </c>
      <c r="M800" s="52" t="s">
        <v>61</v>
      </c>
      <c r="N800" s="52" t="s">
        <v>61</v>
      </c>
      <c r="O800" s="442" t="s">
        <v>150</v>
      </c>
      <c r="P800" s="451" t="s">
        <v>61</v>
      </c>
      <c r="Q800" s="52" t="s">
        <v>61</v>
      </c>
      <c r="R800" s="103" t="s">
        <v>61</v>
      </c>
      <c r="S800" s="442" t="s">
        <v>61</v>
      </c>
      <c r="T800" s="451" t="s">
        <v>61</v>
      </c>
      <c r="U800" s="941" t="s">
        <v>61</v>
      </c>
      <c r="V800" s="52" t="s">
        <v>61</v>
      </c>
      <c r="W800" s="52" t="s">
        <v>61</v>
      </c>
      <c r="X800" s="52" t="s">
        <v>61</v>
      </c>
      <c r="Y800" s="52" t="s">
        <v>61</v>
      </c>
      <c r="Z800" s="77" t="s">
        <v>61</v>
      </c>
      <c r="AA800" s="787" t="s">
        <v>61</v>
      </c>
      <c r="AB800" s="77" t="s">
        <v>61</v>
      </c>
      <c r="AC800" s="787" t="s">
        <v>61</v>
      </c>
      <c r="AD800" s="77" t="s">
        <v>61</v>
      </c>
      <c r="AE800" s="787" t="s">
        <v>61</v>
      </c>
      <c r="AF800" t="s">
        <v>61</v>
      </c>
      <c r="AG800" s="52"/>
      <c r="AH800" s="52"/>
      <c r="AI800" s="52" t="s">
        <v>61</v>
      </c>
      <c r="AJ800" s="52" t="s">
        <v>61</v>
      </c>
      <c r="AL800"/>
      <c r="AM800"/>
    </row>
    <row r="801" spans="1:48" s="958" customFormat="1">
      <c r="A801" s="958" t="s">
        <v>543</v>
      </c>
      <c r="B801" s="958">
        <v>0</v>
      </c>
      <c r="C801" s="958">
        <v>2023</v>
      </c>
      <c r="D801" s="958">
        <v>2022</v>
      </c>
      <c r="E801" s="991" t="s">
        <v>168</v>
      </c>
      <c r="F801" s="957" t="s">
        <v>61</v>
      </c>
      <c r="G801" s="991" t="s">
        <v>61</v>
      </c>
      <c r="H801" s="957" t="s">
        <v>61</v>
      </c>
      <c r="I801" s="991" t="s">
        <v>169</v>
      </c>
      <c r="J801" s="998" t="s">
        <v>61</v>
      </c>
      <c r="K801" s="998"/>
      <c r="L801" s="957" t="s">
        <v>61</v>
      </c>
      <c r="M801" s="957" t="s">
        <v>61</v>
      </c>
      <c r="N801" s="957" t="s">
        <v>61</v>
      </c>
      <c r="O801" s="991" t="s">
        <v>150</v>
      </c>
      <c r="P801" s="999" t="s">
        <v>61</v>
      </c>
      <c r="Q801" s="957" t="s">
        <v>61</v>
      </c>
      <c r="R801" s="1000" t="s">
        <v>61</v>
      </c>
      <c r="S801" s="991" t="s">
        <v>61</v>
      </c>
      <c r="T801" s="999" t="s">
        <v>61</v>
      </c>
      <c r="U801" s="1001" t="s">
        <v>61</v>
      </c>
      <c r="V801" s="957" t="s">
        <v>61</v>
      </c>
      <c r="W801" s="957" t="s">
        <v>61</v>
      </c>
      <c r="X801" s="957" t="s">
        <v>61</v>
      </c>
      <c r="Y801" s="957" t="s">
        <v>61</v>
      </c>
      <c r="Z801" s="1020" t="s">
        <v>61</v>
      </c>
      <c r="AA801" s="1021" t="s">
        <v>61</v>
      </c>
      <c r="AB801" s="1020" t="s">
        <v>61</v>
      </c>
      <c r="AC801" s="1021" t="s">
        <v>61</v>
      </c>
      <c r="AD801" s="1020" t="s">
        <v>61</v>
      </c>
      <c r="AE801" s="1021" t="s">
        <v>61</v>
      </c>
      <c r="AF801" s="958" t="s">
        <v>61</v>
      </c>
      <c r="AG801" s="957"/>
      <c r="AH801" s="957"/>
      <c r="AI801" s="957" t="s">
        <v>61</v>
      </c>
      <c r="AJ801" s="957" t="s">
        <v>61</v>
      </c>
      <c r="AL801" s="957"/>
      <c r="AM801" s="957"/>
      <c r="AO801" s="981"/>
      <c r="AP801" s="981"/>
      <c r="AQ801" s="981"/>
      <c r="AR801" s="981"/>
      <c r="AT801" s="981"/>
      <c r="AV801" s="981"/>
    </row>
    <row r="802" spans="1:48">
      <c r="A802" s="52" t="s">
        <v>12</v>
      </c>
      <c r="B802" s="52" t="s">
        <v>141</v>
      </c>
      <c r="C802" s="902">
        <v>2017</v>
      </c>
      <c r="D802" s="52">
        <v>2016</v>
      </c>
      <c r="E802" s="442" t="s">
        <v>142</v>
      </c>
      <c r="F802" s="81" t="s">
        <v>168</v>
      </c>
      <c r="G802" s="442" t="s">
        <v>61</v>
      </c>
      <c r="H802" s="52" t="s">
        <v>143</v>
      </c>
      <c r="I802" s="442" t="s">
        <v>144</v>
      </c>
      <c r="J802" s="940" t="s">
        <v>61</v>
      </c>
      <c r="K802" s="940"/>
      <c r="L802" s="81" t="s">
        <v>348</v>
      </c>
      <c r="M802" s="81" t="s">
        <v>61</v>
      </c>
      <c r="N802" s="81" t="s">
        <v>61</v>
      </c>
      <c r="O802" s="442" t="s">
        <v>150</v>
      </c>
      <c r="P802" s="81" t="s">
        <v>61</v>
      </c>
      <c r="Q802" s="81" t="s">
        <v>61</v>
      </c>
      <c r="R802" s="81" t="s">
        <v>61</v>
      </c>
      <c r="S802" s="905" t="s">
        <v>61</v>
      </c>
      <c r="T802" s="81" t="s">
        <v>61</v>
      </c>
      <c r="U802" s="942" t="s">
        <v>61</v>
      </c>
      <c r="V802" s="235" t="s">
        <v>61</v>
      </c>
      <c r="W802" s="235" t="s">
        <v>61</v>
      </c>
      <c r="X802" s="235" t="s">
        <v>61</v>
      </c>
      <c r="Y802" s="81" t="s">
        <v>61</v>
      </c>
      <c r="Z802" s="799" t="s">
        <v>61</v>
      </c>
      <c r="AA802" s="916" t="s">
        <v>61</v>
      </c>
      <c r="AB802" s="799" t="s">
        <v>61</v>
      </c>
      <c r="AC802" s="916" t="s">
        <v>61</v>
      </c>
      <c r="AD802" s="799" t="s">
        <v>61</v>
      </c>
      <c r="AE802" s="916" t="s">
        <v>61</v>
      </c>
      <c r="AF802" t="s">
        <v>61</v>
      </c>
      <c r="AG802" s="81"/>
      <c r="AH802" s="81"/>
      <c r="AI802" s="52" t="s">
        <v>61</v>
      </c>
      <c r="AJ802" s="81" t="s">
        <v>61</v>
      </c>
      <c r="AL802" s="52"/>
      <c r="AM802" s="52"/>
      <c r="AP802" s="1">
        <f>VLOOKUP(A802,'CH1 graphs'!$G$1:$H$49,2,FALSE)</f>
        <v>1</v>
      </c>
    </row>
    <row r="803" spans="1:48">
      <c r="A803" s="52" t="s">
        <v>12</v>
      </c>
      <c r="B803" s="52" t="s">
        <v>141</v>
      </c>
      <c r="C803" s="52">
        <v>2018</v>
      </c>
      <c r="D803" s="52">
        <v>2017</v>
      </c>
      <c r="E803" s="442" t="s">
        <v>142</v>
      </c>
      <c r="F803" s="52" t="s">
        <v>142</v>
      </c>
      <c r="G803" s="442" t="s">
        <v>142</v>
      </c>
      <c r="H803" s="52" t="s">
        <v>143</v>
      </c>
      <c r="I803" s="442" t="s">
        <v>144</v>
      </c>
      <c r="J803" s="940" t="s">
        <v>145</v>
      </c>
      <c r="K803" s="940"/>
      <c r="L803" s="52"/>
      <c r="M803" s="52"/>
      <c r="N803" s="158">
        <v>42856</v>
      </c>
      <c r="O803" s="442" t="s">
        <v>150</v>
      </c>
      <c r="P803" s="73">
        <v>197525005</v>
      </c>
      <c r="Q803" s="60">
        <v>5441207</v>
      </c>
      <c r="R803" s="61">
        <v>2.7546927539629729E-2</v>
      </c>
      <c r="S803" s="442" t="s">
        <v>544</v>
      </c>
      <c r="T803" s="73">
        <v>2726822</v>
      </c>
      <c r="U803" s="939">
        <v>0.50114285304712725</v>
      </c>
      <c r="V803" s="73">
        <v>1476518</v>
      </c>
      <c r="W803" s="64">
        <v>0.27135854232342199</v>
      </c>
      <c r="X803" s="73">
        <v>1237867</v>
      </c>
      <c r="Y803" s="64">
        <v>0.22749860462945079</v>
      </c>
      <c r="Z803" s="77">
        <v>1328465</v>
      </c>
      <c r="AA803" s="787">
        <v>0.24414895445073123</v>
      </c>
      <c r="AB803" s="77">
        <v>1398357</v>
      </c>
      <c r="AC803" s="787">
        <v>0.25699389859639599</v>
      </c>
      <c r="AD803" s="77">
        <v>0</v>
      </c>
      <c r="AE803" s="787">
        <v>0</v>
      </c>
      <c r="AF803" t="s">
        <v>185</v>
      </c>
      <c r="AG803" s="442"/>
      <c r="AH803" s="442"/>
      <c r="AI803" s="52" t="s">
        <v>153</v>
      </c>
      <c r="AJ803" s="64"/>
      <c r="AL803"/>
      <c r="AM803" t="s">
        <v>545</v>
      </c>
      <c r="AP803" s="1">
        <f>VLOOKUP(A803,'CH1 graphs'!$G$1:$H$49,2,FALSE)</f>
        <v>1</v>
      </c>
    </row>
    <row r="804" spans="1:48">
      <c r="A804" s="52" t="s">
        <v>12</v>
      </c>
      <c r="B804" s="52" t="s">
        <v>141</v>
      </c>
      <c r="C804" s="52">
        <v>2019</v>
      </c>
      <c r="D804" s="52">
        <v>2018</v>
      </c>
      <c r="E804" s="442" t="s">
        <v>142</v>
      </c>
      <c r="F804" s="52" t="s">
        <v>142</v>
      </c>
      <c r="G804" s="442" t="s">
        <v>142</v>
      </c>
      <c r="H804" s="52" t="s">
        <v>143</v>
      </c>
      <c r="I804" s="442" t="s">
        <v>144</v>
      </c>
      <c r="J804" s="940" t="s">
        <v>176</v>
      </c>
      <c r="K804" s="940"/>
      <c r="L804" s="52"/>
      <c r="M804" s="52"/>
      <c r="N804" s="52"/>
      <c r="O804" s="442" t="s">
        <v>150</v>
      </c>
      <c r="P804" s="73">
        <v>219731479</v>
      </c>
      <c r="Q804" s="60">
        <v>2286033</v>
      </c>
      <c r="R804" s="61">
        <v>0.01</v>
      </c>
      <c r="S804" s="913">
        <v>43374</v>
      </c>
      <c r="T804" s="73">
        <v>1983646</v>
      </c>
      <c r="U804" s="939">
        <v>0.86772413171638385</v>
      </c>
      <c r="V804" s="73">
        <v>55152</v>
      </c>
      <c r="W804" s="64">
        <v>2.4125635981632813E-2</v>
      </c>
      <c r="X804" s="73">
        <v>247235</v>
      </c>
      <c r="Y804" s="64">
        <v>0.1081502323019834</v>
      </c>
      <c r="Z804" s="77" t="s">
        <v>61</v>
      </c>
      <c r="AA804" s="787" t="s">
        <v>61</v>
      </c>
      <c r="AB804" s="77" t="s">
        <v>61</v>
      </c>
      <c r="AC804" s="787" t="s">
        <v>61</v>
      </c>
      <c r="AD804" s="77" t="s">
        <v>61</v>
      </c>
      <c r="AE804" s="787" t="s">
        <v>61</v>
      </c>
      <c r="AF804" t="s">
        <v>185</v>
      </c>
      <c r="AG804" s="442"/>
      <c r="AH804" s="442"/>
      <c r="AI804" s="52" t="s">
        <v>61</v>
      </c>
      <c r="AJ804" s="64"/>
      <c r="AL804"/>
      <c r="AM804" t="s">
        <v>546</v>
      </c>
      <c r="AP804" s="1">
        <f>VLOOKUP(A804,'CH1 graphs'!$G$1:$H$49,2,FALSE)</f>
        <v>1</v>
      </c>
    </row>
    <row r="805" spans="1:48">
      <c r="A805" s="52" t="s">
        <v>12</v>
      </c>
      <c r="B805" s="52" t="s">
        <v>141</v>
      </c>
      <c r="C805" s="52">
        <v>2020</v>
      </c>
      <c r="D805" s="52">
        <v>2019</v>
      </c>
      <c r="E805" s="442" t="s">
        <v>142</v>
      </c>
      <c r="F805" s="52" t="s">
        <v>142</v>
      </c>
      <c r="G805" s="442" t="s">
        <v>142</v>
      </c>
      <c r="H805" s="52" t="s">
        <v>143</v>
      </c>
      <c r="I805" s="442" t="s">
        <v>144</v>
      </c>
      <c r="J805" s="940" t="s">
        <v>145</v>
      </c>
      <c r="K805" s="940"/>
      <c r="L805" s="52"/>
      <c r="M805" s="52"/>
      <c r="N805" s="158">
        <v>43556</v>
      </c>
      <c r="O805" s="442" t="s">
        <v>150</v>
      </c>
      <c r="P805" s="73">
        <v>216565000</v>
      </c>
      <c r="Q805" s="60">
        <v>5961083</v>
      </c>
      <c r="R805" s="61">
        <v>2.7525606630803685E-2</v>
      </c>
      <c r="S805" s="913" t="s">
        <v>547</v>
      </c>
      <c r="T805" s="73">
        <v>3067706</v>
      </c>
      <c r="U805" s="939">
        <v>0.51</v>
      </c>
      <c r="V805" s="73">
        <v>1497676</v>
      </c>
      <c r="W805" s="64">
        <v>0.25124226587685494</v>
      </c>
      <c r="X805" s="73">
        <v>1395701</v>
      </c>
      <c r="Y805" s="64">
        <v>0.23</v>
      </c>
      <c r="Z805" s="77">
        <v>2055792</v>
      </c>
      <c r="AA805" s="787">
        <v>0.34</v>
      </c>
      <c r="AB805" s="77">
        <v>1011914</v>
      </c>
      <c r="AC805" s="787">
        <v>0.17</v>
      </c>
      <c r="AD805" s="77">
        <v>0</v>
      </c>
      <c r="AE805" s="787">
        <v>0</v>
      </c>
      <c r="AF805" t="s">
        <v>185</v>
      </c>
      <c r="AG805" s="442"/>
      <c r="AH805" s="442"/>
      <c r="AI805" s="52" t="s">
        <v>153</v>
      </c>
      <c r="AJ805" s="64"/>
      <c r="AL805" s="52"/>
      <c r="AM805" s="52" t="s">
        <v>548</v>
      </c>
      <c r="AP805" s="1">
        <f>VLOOKUP(A805,'CH1 graphs'!$G$1:$H$49,2,FALSE)</f>
        <v>1</v>
      </c>
    </row>
    <row r="806" spans="1:48">
      <c r="A806" s="52" t="s">
        <v>12</v>
      </c>
      <c r="B806" s="52" t="s">
        <v>141</v>
      </c>
      <c r="C806" s="52">
        <v>2021</v>
      </c>
      <c r="D806" s="52">
        <v>2020</v>
      </c>
      <c r="E806" s="442" t="s">
        <v>142</v>
      </c>
      <c r="F806" s="52" t="s">
        <v>142</v>
      </c>
      <c r="G806" s="442" t="s">
        <v>142</v>
      </c>
      <c r="H806" s="52" t="s">
        <v>143</v>
      </c>
      <c r="I806" s="442" t="s">
        <v>144</v>
      </c>
      <c r="J806" s="940" t="s">
        <v>145</v>
      </c>
      <c r="K806" s="940"/>
      <c r="L806" s="52"/>
      <c r="M806" s="52"/>
      <c r="N806" s="158">
        <v>43831</v>
      </c>
      <c r="O806" s="442" t="s">
        <v>150</v>
      </c>
      <c r="P806" s="73">
        <v>220892000</v>
      </c>
      <c r="Q806" s="59">
        <v>5020434</v>
      </c>
      <c r="R806" s="61">
        <v>2.2728002824909912E-2</v>
      </c>
      <c r="S806" s="442" t="s">
        <v>260</v>
      </c>
      <c r="T806" s="73">
        <v>1236107</v>
      </c>
      <c r="U806" s="939">
        <v>0.25</v>
      </c>
      <c r="V806" s="73">
        <v>2318819</v>
      </c>
      <c r="W806" s="64">
        <v>0.46187620432815168</v>
      </c>
      <c r="X806" s="73">
        <v>1465508</v>
      </c>
      <c r="Y806" s="64">
        <v>0.28999999999999998</v>
      </c>
      <c r="Z806" s="77">
        <v>864696</v>
      </c>
      <c r="AA806" s="787">
        <v>0.17</v>
      </c>
      <c r="AB806" s="77">
        <v>371411</v>
      </c>
      <c r="AC806" s="787">
        <v>7.0000000000000007E-2</v>
      </c>
      <c r="AD806" s="77">
        <v>0</v>
      </c>
      <c r="AE806" s="787">
        <v>0</v>
      </c>
      <c r="AF806" t="s">
        <v>148</v>
      </c>
      <c r="AH806"/>
      <c r="AI806" s="52" t="s">
        <v>149</v>
      </c>
      <c r="AJ806" s="52"/>
      <c r="AL806" s="52"/>
      <c r="AM806" s="52"/>
      <c r="AP806" s="1">
        <f>VLOOKUP(A806,'CH1 graphs'!$G$1:$H$49,2,FALSE)</f>
        <v>1</v>
      </c>
    </row>
    <row r="807" spans="1:48">
      <c r="A807" s="52" t="s">
        <v>12</v>
      </c>
      <c r="B807" s="52" t="s">
        <v>141</v>
      </c>
      <c r="C807" s="52">
        <v>2022</v>
      </c>
      <c r="D807" s="52">
        <v>2021</v>
      </c>
      <c r="E807" s="442" t="s">
        <v>142</v>
      </c>
      <c r="F807" s="52" t="s">
        <v>142</v>
      </c>
      <c r="G807" s="442" t="s">
        <v>142</v>
      </c>
      <c r="H807" s="52" t="s">
        <v>143</v>
      </c>
      <c r="I807" s="442" t="s">
        <v>157</v>
      </c>
      <c r="J807" s="940" t="s">
        <v>145</v>
      </c>
      <c r="K807" s="940"/>
      <c r="L807" s="52"/>
      <c r="M807" s="52"/>
      <c r="N807" s="158">
        <v>44470</v>
      </c>
      <c r="O807" s="442" t="s">
        <v>150</v>
      </c>
      <c r="P807" s="73">
        <v>215250000</v>
      </c>
      <c r="Q807" s="60">
        <v>18585223</v>
      </c>
      <c r="R807" s="61">
        <v>8.6342499419279906E-2</v>
      </c>
      <c r="S807" s="684" t="s">
        <v>549</v>
      </c>
      <c r="T807" s="73">
        <v>4658927</v>
      </c>
      <c r="U807" s="939">
        <v>0.25</v>
      </c>
      <c r="V807" s="73">
        <v>7504844</v>
      </c>
      <c r="W807" s="64">
        <v>0.40380704606019524</v>
      </c>
      <c r="X807" s="73">
        <v>6421452</v>
      </c>
      <c r="Y807" s="64">
        <v>0.35</v>
      </c>
      <c r="Z807" s="77">
        <v>3567559</v>
      </c>
      <c r="AA807" s="787">
        <v>0.19</v>
      </c>
      <c r="AB807" s="77">
        <v>1091368</v>
      </c>
      <c r="AC807" s="787">
        <v>0.06</v>
      </c>
      <c r="AD807" s="77">
        <v>0</v>
      </c>
      <c r="AE807" s="787">
        <v>0</v>
      </c>
      <c r="AF807" t="s">
        <v>161</v>
      </c>
      <c r="AH807"/>
      <c r="AI807" s="52" t="s">
        <v>149</v>
      </c>
      <c r="AJ807" s="52"/>
      <c r="AL807" s="52"/>
      <c r="AM807" s="52" t="s">
        <v>550</v>
      </c>
      <c r="AP807" s="1">
        <f>VLOOKUP(A807,'CH1 graphs'!$G$1:$H$49,2,FALSE)</f>
        <v>1</v>
      </c>
      <c r="AT807" s="42"/>
    </row>
    <row r="808" spans="1:48" s="961" customFormat="1">
      <c r="A808" s="955" t="s">
        <v>12</v>
      </c>
      <c r="B808" s="955" t="s">
        <v>141</v>
      </c>
      <c r="C808" s="955">
        <v>2023</v>
      </c>
      <c r="D808" s="955">
        <v>2022</v>
      </c>
      <c r="E808" s="964" t="s">
        <v>142</v>
      </c>
      <c r="F808" s="955" t="s">
        <v>142</v>
      </c>
      <c r="G808" s="964" t="s">
        <v>551</v>
      </c>
      <c r="H808" s="955" t="s">
        <v>143</v>
      </c>
      <c r="I808" s="964" t="s">
        <v>157</v>
      </c>
      <c r="J808" s="965" t="s">
        <v>145</v>
      </c>
      <c r="K808" s="965"/>
      <c r="L808" s="976"/>
      <c r="M808" s="1022" t="s">
        <v>552</v>
      </c>
      <c r="N808" s="967">
        <v>44805</v>
      </c>
      <c r="O808" s="964" t="s">
        <v>150</v>
      </c>
      <c r="P808" s="976">
        <v>215250000</v>
      </c>
      <c r="Q808" s="975">
        <v>19785905</v>
      </c>
      <c r="R808" s="979">
        <v>9.1920580720092918E-2</v>
      </c>
      <c r="S808" s="964" t="s">
        <v>553</v>
      </c>
      <c r="T808" s="976">
        <v>8619234</v>
      </c>
      <c r="U808" s="978">
        <v>0.43</v>
      </c>
      <c r="V808" s="976">
        <v>4931134</v>
      </c>
      <c r="W808" s="980">
        <v>0.24922458689658117</v>
      </c>
      <c r="X808" s="976">
        <v>6235537</v>
      </c>
      <c r="Y808" s="980">
        <v>0.32</v>
      </c>
      <c r="Z808" s="1026">
        <v>6027992</v>
      </c>
      <c r="AA808" s="1027">
        <v>0.3</v>
      </c>
      <c r="AB808" s="1026">
        <v>2591242</v>
      </c>
      <c r="AC808" s="1027">
        <v>0.13</v>
      </c>
      <c r="AD808" s="1026">
        <v>0</v>
      </c>
      <c r="AE808" s="1027">
        <v>0</v>
      </c>
      <c r="AF808" s="961" t="s">
        <v>185</v>
      </c>
      <c r="AG808" s="964"/>
      <c r="AH808" s="964"/>
      <c r="AI808" s="955" t="s">
        <v>153</v>
      </c>
      <c r="AL808" s="955"/>
      <c r="AM808" s="955"/>
      <c r="AN808" s="961" t="s">
        <v>710</v>
      </c>
      <c r="AO808" s="963"/>
      <c r="AP808" s="963">
        <f>VLOOKUP(A808,'CH1 graphs'!$G$1:$H$49,2,FALSE)</f>
        <v>1</v>
      </c>
      <c r="AQ808" s="963"/>
      <c r="AR808" s="963"/>
      <c r="AS808" s="972">
        <f>T808-T807</f>
        <v>3960307</v>
      </c>
      <c r="AT808" s="973">
        <f>(T808-T807)/T807</f>
        <v>0.85004701726384635</v>
      </c>
      <c r="AU808" s="961">
        <f>AB808-AB807</f>
        <v>1499874</v>
      </c>
      <c r="AV808" s="963">
        <f>AU808/AB807</f>
        <v>1.3743063751182003</v>
      </c>
    </row>
    <row r="809" spans="1:48" s="958" customFormat="1">
      <c r="A809" s="955" t="s">
        <v>12</v>
      </c>
      <c r="B809" s="955" t="s">
        <v>141</v>
      </c>
      <c r="C809" s="955">
        <v>2023</v>
      </c>
      <c r="D809" s="955">
        <v>2023</v>
      </c>
      <c r="E809" s="964" t="s">
        <v>142</v>
      </c>
      <c r="F809" s="1013" t="s">
        <v>168</v>
      </c>
      <c r="G809" s="964" t="s">
        <v>61</v>
      </c>
      <c r="H809" s="955" t="s">
        <v>143</v>
      </c>
      <c r="I809" s="964" t="s">
        <v>157</v>
      </c>
      <c r="J809" s="965" t="s">
        <v>61</v>
      </c>
      <c r="K809" s="965"/>
      <c r="L809" s="1013" t="s">
        <v>348</v>
      </c>
      <c r="M809" s="1013" t="s">
        <v>61</v>
      </c>
      <c r="N809" s="1013" t="s">
        <v>61</v>
      </c>
      <c r="O809" s="964" t="s">
        <v>165</v>
      </c>
      <c r="P809" s="1013" t="s">
        <v>61</v>
      </c>
      <c r="Q809" s="1013" t="s">
        <v>61</v>
      </c>
      <c r="R809" s="1013" t="s">
        <v>61</v>
      </c>
      <c r="S809" s="1014" t="s">
        <v>61</v>
      </c>
      <c r="T809" s="1013" t="s">
        <v>61</v>
      </c>
      <c r="U809" s="1015" t="s">
        <v>61</v>
      </c>
      <c r="V809" s="1016" t="s">
        <v>61</v>
      </c>
      <c r="W809" s="1016" t="s">
        <v>61</v>
      </c>
      <c r="X809" s="1016" t="s">
        <v>61</v>
      </c>
      <c r="Y809" s="1013" t="s">
        <v>61</v>
      </c>
      <c r="Z809" s="1100" t="s">
        <v>61</v>
      </c>
      <c r="AA809" s="1101" t="s">
        <v>61</v>
      </c>
      <c r="AB809" s="1100" t="s">
        <v>61</v>
      </c>
      <c r="AC809" s="1101" t="s">
        <v>61</v>
      </c>
      <c r="AD809" s="1100" t="s">
        <v>61</v>
      </c>
      <c r="AE809" s="1101" t="s">
        <v>61</v>
      </c>
      <c r="AF809" s="961" t="s">
        <v>61</v>
      </c>
      <c r="AG809" s="1013"/>
      <c r="AH809" s="1013"/>
      <c r="AI809" s="955" t="s">
        <v>61</v>
      </c>
      <c r="AJ809" s="1013" t="s">
        <v>61</v>
      </c>
      <c r="AL809" s="955"/>
      <c r="AM809" s="955"/>
      <c r="AO809" s="963"/>
      <c r="AP809" s="963">
        <f>VLOOKUP(A809,'CH1 graphs'!$G$1:$H$49,2,FALSE)</f>
        <v>1</v>
      </c>
      <c r="AQ809" s="963"/>
      <c r="AR809" s="981"/>
      <c r="AT809" s="981"/>
      <c r="AV809" s="981"/>
    </row>
    <row r="810" spans="1:48" s="961" customFormat="1">
      <c r="A810" s="955" t="s">
        <v>12</v>
      </c>
      <c r="B810" s="955" t="s">
        <v>141</v>
      </c>
      <c r="C810" s="955" t="s">
        <v>702</v>
      </c>
      <c r="D810" s="955">
        <v>2023</v>
      </c>
      <c r="E810" s="964" t="s">
        <v>142</v>
      </c>
      <c r="F810" s="955" t="s">
        <v>142</v>
      </c>
      <c r="H810" s="961" t="s">
        <v>143</v>
      </c>
      <c r="I810" s="961" t="s">
        <v>157</v>
      </c>
      <c r="J810" s="1030" t="s">
        <v>145</v>
      </c>
      <c r="K810" s="1030" t="s">
        <v>703</v>
      </c>
      <c r="L810" s="955" t="s">
        <v>711</v>
      </c>
      <c r="M810" s="1046" t="s">
        <v>741</v>
      </c>
      <c r="N810" s="1032">
        <v>45017</v>
      </c>
      <c r="O810" s="964" t="s">
        <v>150</v>
      </c>
      <c r="P810" s="1033">
        <v>224780000</v>
      </c>
      <c r="Q810" s="1033">
        <v>36702048</v>
      </c>
      <c r="R810" s="1034">
        <v>0.16</v>
      </c>
      <c r="S810" s="961" t="s">
        <v>742</v>
      </c>
      <c r="T810" s="1033">
        <v>10521252</v>
      </c>
      <c r="U810" s="1035">
        <v>0.28999999999999998</v>
      </c>
      <c r="V810" s="1033">
        <v>12049928</v>
      </c>
      <c r="W810" s="1034">
        <v>0.33</v>
      </c>
      <c r="X810" s="1033">
        <v>14130868</v>
      </c>
      <c r="Y810" s="1034">
        <v>0.38</v>
      </c>
      <c r="Z810" s="1033">
        <v>8453784</v>
      </c>
      <c r="AA810" s="1034">
        <v>0.23</v>
      </c>
      <c r="AB810" s="1033">
        <v>2067468</v>
      </c>
      <c r="AC810" s="1034">
        <v>0.06</v>
      </c>
      <c r="AD810" s="961">
        <v>0</v>
      </c>
      <c r="AE810" s="1034">
        <v>0</v>
      </c>
      <c r="AF810" s="961" t="s">
        <v>161</v>
      </c>
      <c r="AG810" s="1013"/>
      <c r="AH810" s="1013"/>
      <c r="AI810" s="955"/>
      <c r="AJ810" s="1013"/>
      <c r="AL810" s="955"/>
      <c r="AM810" s="955"/>
      <c r="AO810" s="963"/>
      <c r="AP810" s="963"/>
      <c r="AQ810" s="963"/>
      <c r="AR810" s="963"/>
      <c r="AT810" s="963"/>
      <c r="AV810" s="963"/>
    </row>
    <row r="811" spans="1:48" s="1037" customFormat="1">
      <c r="A811" s="959" t="s">
        <v>12</v>
      </c>
      <c r="B811" s="959" t="s">
        <v>141</v>
      </c>
      <c r="C811" s="959" t="s">
        <v>702</v>
      </c>
      <c r="D811" s="959">
        <v>2023</v>
      </c>
      <c r="E811" s="1036" t="s">
        <v>142</v>
      </c>
      <c r="F811" s="959" t="s">
        <v>142</v>
      </c>
      <c r="H811" s="1037" t="s">
        <v>143</v>
      </c>
      <c r="I811" s="1037" t="s">
        <v>157</v>
      </c>
      <c r="J811" s="1038" t="s">
        <v>145</v>
      </c>
      <c r="K811" s="1038" t="s">
        <v>703</v>
      </c>
      <c r="L811" s="959" t="s">
        <v>711</v>
      </c>
      <c r="M811" s="1039" t="s">
        <v>741</v>
      </c>
      <c r="N811" s="1040">
        <v>45017</v>
      </c>
      <c r="O811" s="1036" t="s">
        <v>150</v>
      </c>
      <c r="P811" s="1041">
        <v>224780000</v>
      </c>
      <c r="Q811" s="1041">
        <v>36702048</v>
      </c>
      <c r="R811" s="1042">
        <v>0.16</v>
      </c>
      <c r="S811" s="1037" t="s">
        <v>743</v>
      </c>
      <c r="T811" s="1041">
        <v>11809094</v>
      </c>
      <c r="U811" s="1043">
        <v>0.32</v>
      </c>
      <c r="V811" s="1041">
        <v>11524384</v>
      </c>
      <c r="W811" s="1042">
        <v>0.31</v>
      </c>
      <c r="X811" s="1041">
        <v>13368570</v>
      </c>
      <c r="Y811" s="1042">
        <v>0.36</v>
      </c>
      <c r="Z811" s="1041">
        <v>9597087</v>
      </c>
      <c r="AA811" s="1042">
        <v>0.26</v>
      </c>
      <c r="AB811" s="1041">
        <v>2212007</v>
      </c>
      <c r="AC811" s="1042">
        <v>0.06</v>
      </c>
      <c r="AD811" s="1037">
        <v>0</v>
      </c>
      <c r="AE811" s="1042">
        <v>0</v>
      </c>
      <c r="AF811" s="1037" t="s">
        <v>161</v>
      </c>
      <c r="AG811" s="1044"/>
      <c r="AH811" s="1044"/>
      <c r="AI811" s="959"/>
      <c r="AJ811" s="1044"/>
      <c r="AL811" s="959"/>
      <c r="AM811" s="959"/>
      <c r="AO811" s="1045"/>
      <c r="AP811" s="1045"/>
      <c r="AQ811" s="1045"/>
      <c r="AR811" s="1045"/>
      <c r="AT811" s="1045"/>
      <c r="AV811" s="1045"/>
    </row>
    <row r="812" spans="1:48">
      <c r="A812" t="s">
        <v>554</v>
      </c>
      <c r="B812">
        <v>0</v>
      </c>
      <c r="C812">
        <v>2017</v>
      </c>
      <c r="D812">
        <v>2016</v>
      </c>
      <c r="E812" s="442" t="s">
        <v>168</v>
      </c>
      <c r="F812" s="52" t="s">
        <v>61</v>
      </c>
      <c r="G812" s="442" t="s">
        <v>61</v>
      </c>
      <c r="H812" s="52" t="s">
        <v>61</v>
      </c>
      <c r="I812" s="442" t="s">
        <v>169</v>
      </c>
      <c r="J812" s="940" t="s">
        <v>61</v>
      </c>
      <c r="K812" s="940"/>
      <c r="L812" s="52" t="s">
        <v>61</v>
      </c>
      <c r="M812" s="52" t="s">
        <v>61</v>
      </c>
      <c r="N812" s="52" t="s">
        <v>61</v>
      </c>
      <c r="O812" s="442" t="s">
        <v>150</v>
      </c>
      <c r="P812" s="451" t="s">
        <v>61</v>
      </c>
      <c r="Q812" s="52" t="s">
        <v>61</v>
      </c>
      <c r="R812" s="103" t="s">
        <v>61</v>
      </c>
      <c r="S812" s="442" t="s">
        <v>61</v>
      </c>
      <c r="T812" s="451" t="s">
        <v>61</v>
      </c>
      <c r="U812" s="941" t="s">
        <v>61</v>
      </c>
      <c r="V812" s="52" t="s">
        <v>61</v>
      </c>
      <c r="W812" s="52" t="s">
        <v>61</v>
      </c>
      <c r="X812" s="52" t="s">
        <v>61</v>
      </c>
      <c r="Y812" s="52" t="s">
        <v>61</v>
      </c>
      <c r="Z812" s="77" t="s">
        <v>61</v>
      </c>
      <c r="AA812" s="787" t="s">
        <v>61</v>
      </c>
      <c r="AB812" s="77" t="s">
        <v>61</v>
      </c>
      <c r="AC812" s="787" t="s">
        <v>61</v>
      </c>
      <c r="AD812" s="77" t="s">
        <v>61</v>
      </c>
      <c r="AE812" s="787" t="s">
        <v>61</v>
      </c>
      <c r="AF812" t="s">
        <v>61</v>
      </c>
      <c r="AG812" s="52"/>
      <c r="AH812" s="52"/>
      <c r="AI812" s="52" t="s">
        <v>61</v>
      </c>
      <c r="AJ812" s="52" t="s">
        <v>61</v>
      </c>
      <c r="AL812"/>
      <c r="AM812"/>
    </row>
    <row r="813" spans="1:48">
      <c r="A813" t="s">
        <v>554</v>
      </c>
      <c r="B813">
        <v>0</v>
      </c>
      <c r="C813">
        <v>2018</v>
      </c>
      <c r="D813">
        <v>2017</v>
      </c>
      <c r="E813" s="442" t="s">
        <v>168</v>
      </c>
      <c r="F813" s="52" t="s">
        <v>61</v>
      </c>
      <c r="G813" s="442" t="s">
        <v>61</v>
      </c>
      <c r="H813" s="52" t="s">
        <v>61</v>
      </c>
      <c r="I813" s="442" t="s">
        <v>169</v>
      </c>
      <c r="J813" s="940" t="s">
        <v>61</v>
      </c>
      <c r="K813" s="940"/>
      <c r="L813" s="52" t="s">
        <v>61</v>
      </c>
      <c r="M813" s="52" t="s">
        <v>61</v>
      </c>
      <c r="N813" s="52" t="s">
        <v>61</v>
      </c>
      <c r="O813" s="442" t="s">
        <v>150</v>
      </c>
      <c r="P813" s="451" t="s">
        <v>61</v>
      </c>
      <c r="Q813" s="52" t="s">
        <v>61</v>
      </c>
      <c r="R813" s="103" t="s">
        <v>61</v>
      </c>
      <c r="S813" s="442" t="s">
        <v>61</v>
      </c>
      <c r="T813" s="451" t="s">
        <v>61</v>
      </c>
      <c r="U813" s="941" t="s">
        <v>61</v>
      </c>
      <c r="V813" s="52" t="s">
        <v>61</v>
      </c>
      <c r="W813" s="52" t="s">
        <v>61</v>
      </c>
      <c r="X813" s="52" t="s">
        <v>61</v>
      </c>
      <c r="Y813" s="52" t="s">
        <v>61</v>
      </c>
      <c r="Z813" s="77" t="s">
        <v>61</v>
      </c>
      <c r="AA813" s="787" t="s">
        <v>61</v>
      </c>
      <c r="AB813" s="77" t="s">
        <v>61</v>
      </c>
      <c r="AC813" s="787" t="s">
        <v>61</v>
      </c>
      <c r="AD813" s="77" t="s">
        <v>61</v>
      </c>
      <c r="AE813" s="787" t="s">
        <v>61</v>
      </c>
      <c r="AF813" t="s">
        <v>61</v>
      </c>
      <c r="AG813" s="52"/>
      <c r="AH813" s="52"/>
      <c r="AI813" s="52" t="s">
        <v>61</v>
      </c>
      <c r="AJ813" s="52" t="s">
        <v>61</v>
      </c>
      <c r="AL813"/>
      <c r="AM813"/>
    </row>
    <row r="814" spans="1:48">
      <c r="A814" t="s">
        <v>554</v>
      </c>
      <c r="B814">
        <v>0</v>
      </c>
      <c r="C814">
        <v>2019</v>
      </c>
      <c r="D814">
        <v>2018</v>
      </c>
      <c r="E814" s="442" t="s">
        <v>168</v>
      </c>
      <c r="F814" s="52" t="s">
        <v>61</v>
      </c>
      <c r="G814" s="442" t="s">
        <v>61</v>
      </c>
      <c r="H814" s="52" t="s">
        <v>61</v>
      </c>
      <c r="I814" s="442" t="s">
        <v>169</v>
      </c>
      <c r="J814" s="940" t="s">
        <v>61</v>
      </c>
      <c r="K814" s="940"/>
      <c r="L814" s="52" t="s">
        <v>61</v>
      </c>
      <c r="M814" s="52" t="s">
        <v>61</v>
      </c>
      <c r="N814" s="52" t="s">
        <v>61</v>
      </c>
      <c r="O814" s="442" t="s">
        <v>150</v>
      </c>
      <c r="P814" s="451" t="s">
        <v>61</v>
      </c>
      <c r="Q814" s="52" t="s">
        <v>61</v>
      </c>
      <c r="R814" s="103" t="s">
        <v>61</v>
      </c>
      <c r="S814" s="442" t="s">
        <v>61</v>
      </c>
      <c r="T814" s="451" t="s">
        <v>61</v>
      </c>
      <c r="U814" s="941" t="s">
        <v>61</v>
      </c>
      <c r="V814" s="52" t="s">
        <v>61</v>
      </c>
      <c r="W814" s="52" t="s">
        <v>61</v>
      </c>
      <c r="X814" s="52" t="s">
        <v>61</v>
      </c>
      <c r="Y814" s="52" t="s">
        <v>61</v>
      </c>
      <c r="Z814" s="77" t="s">
        <v>61</v>
      </c>
      <c r="AA814" s="787" t="s">
        <v>61</v>
      </c>
      <c r="AB814" s="77" t="s">
        <v>61</v>
      </c>
      <c r="AC814" s="787" t="s">
        <v>61</v>
      </c>
      <c r="AD814" s="77" t="s">
        <v>61</v>
      </c>
      <c r="AE814" s="787" t="s">
        <v>61</v>
      </c>
      <c r="AF814" t="s">
        <v>61</v>
      </c>
      <c r="AG814" s="52"/>
      <c r="AH814" s="52"/>
      <c r="AI814" s="52" t="s">
        <v>61</v>
      </c>
      <c r="AJ814" s="52" t="s">
        <v>61</v>
      </c>
      <c r="AL814"/>
      <c r="AM814"/>
    </row>
    <row r="815" spans="1:48">
      <c r="A815" t="s">
        <v>554</v>
      </c>
      <c r="B815">
        <v>0</v>
      </c>
      <c r="C815">
        <v>2020</v>
      </c>
      <c r="D815">
        <v>2019</v>
      </c>
      <c r="E815" s="442" t="s">
        <v>168</v>
      </c>
      <c r="F815" s="52" t="s">
        <v>61</v>
      </c>
      <c r="G815" s="442" t="s">
        <v>61</v>
      </c>
      <c r="H815" s="52" t="s">
        <v>61</v>
      </c>
      <c r="I815" s="442" t="s">
        <v>169</v>
      </c>
      <c r="J815" s="940" t="s">
        <v>61</v>
      </c>
      <c r="K815" s="940"/>
      <c r="L815" s="52" t="s">
        <v>61</v>
      </c>
      <c r="M815" s="52" t="s">
        <v>61</v>
      </c>
      <c r="N815" s="52" t="s">
        <v>61</v>
      </c>
      <c r="O815" s="442" t="s">
        <v>150</v>
      </c>
      <c r="P815" s="451" t="s">
        <v>61</v>
      </c>
      <c r="Q815" s="52" t="s">
        <v>61</v>
      </c>
      <c r="R815" s="103" t="s">
        <v>61</v>
      </c>
      <c r="S815" s="442" t="s">
        <v>61</v>
      </c>
      <c r="T815" s="451" t="s">
        <v>61</v>
      </c>
      <c r="U815" s="941" t="s">
        <v>61</v>
      </c>
      <c r="V815" s="52" t="s">
        <v>61</v>
      </c>
      <c r="W815" s="52" t="s">
        <v>61</v>
      </c>
      <c r="X815" s="52" t="s">
        <v>61</v>
      </c>
      <c r="Y815" s="52" t="s">
        <v>61</v>
      </c>
      <c r="Z815" s="77" t="s">
        <v>61</v>
      </c>
      <c r="AA815" s="787" t="s">
        <v>61</v>
      </c>
      <c r="AB815" s="77" t="s">
        <v>61</v>
      </c>
      <c r="AC815" s="787" t="s">
        <v>61</v>
      </c>
      <c r="AD815" s="77" t="s">
        <v>61</v>
      </c>
      <c r="AE815" s="787" t="s">
        <v>61</v>
      </c>
      <c r="AF815" t="s">
        <v>61</v>
      </c>
      <c r="AG815" s="52"/>
      <c r="AH815" s="52"/>
      <c r="AI815" s="52" t="s">
        <v>61</v>
      </c>
      <c r="AJ815" s="52" t="s">
        <v>61</v>
      </c>
      <c r="AL815"/>
      <c r="AM815"/>
    </row>
    <row r="816" spans="1:48">
      <c r="A816" t="s">
        <v>554</v>
      </c>
      <c r="B816">
        <v>0</v>
      </c>
      <c r="C816">
        <v>2021</v>
      </c>
      <c r="D816">
        <v>2020</v>
      </c>
      <c r="E816" s="442" t="s">
        <v>168</v>
      </c>
      <c r="F816" s="52" t="s">
        <v>61</v>
      </c>
      <c r="G816" s="442" t="s">
        <v>61</v>
      </c>
      <c r="H816" s="52" t="s">
        <v>61</v>
      </c>
      <c r="I816" s="442" t="s">
        <v>169</v>
      </c>
      <c r="J816" s="940" t="s">
        <v>61</v>
      </c>
      <c r="K816" s="940"/>
      <c r="L816" s="52" t="s">
        <v>61</v>
      </c>
      <c r="M816" s="52" t="s">
        <v>61</v>
      </c>
      <c r="N816" s="52" t="s">
        <v>61</v>
      </c>
      <c r="O816" s="442" t="s">
        <v>150</v>
      </c>
      <c r="P816" s="451" t="s">
        <v>61</v>
      </c>
      <c r="Q816" s="52" t="s">
        <v>61</v>
      </c>
      <c r="R816" s="103" t="s">
        <v>61</v>
      </c>
      <c r="S816" s="442" t="s">
        <v>61</v>
      </c>
      <c r="T816" s="451" t="s">
        <v>61</v>
      </c>
      <c r="U816" s="941" t="s">
        <v>61</v>
      </c>
      <c r="V816" s="52" t="s">
        <v>61</v>
      </c>
      <c r="W816" s="52" t="s">
        <v>61</v>
      </c>
      <c r="X816" s="52" t="s">
        <v>61</v>
      </c>
      <c r="Y816" s="52" t="s">
        <v>61</v>
      </c>
      <c r="Z816" s="77" t="s">
        <v>61</v>
      </c>
      <c r="AA816" s="787" t="s">
        <v>61</v>
      </c>
      <c r="AB816" s="77" t="s">
        <v>61</v>
      </c>
      <c r="AC816" s="787" t="s">
        <v>61</v>
      </c>
      <c r="AD816" s="77" t="s">
        <v>61</v>
      </c>
      <c r="AE816" s="787" t="s">
        <v>61</v>
      </c>
      <c r="AF816" t="s">
        <v>61</v>
      </c>
      <c r="AG816" s="52"/>
      <c r="AH816" s="52"/>
      <c r="AI816" s="52" t="s">
        <v>61</v>
      </c>
      <c r="AJ816" s="52" t="s">
        <v>61</v>
      </c>
      <c r="AL816"/>
      <c r="AM816"/>
    </row>
    <row r="817" spans="1:48">
      <c r="A817" t="s">
        <v>554</v>
      </c>
      <c r="B817">
        <v>0</v>
      </c>
      <c r="C817">
        <v>2022</v>
      </c>
      <c r="D817">
        <v>2021</v>
      </c>
      <c r="E817" s="442" t="s">
        <v>168</v>
      </c>
      <c r="F817" s="52" t="s">
        <v>61</v>
      </c>
      <c r="G817" s="442" t="s">
        <v>61</v>
      </c>
      <c r="H817" s="52" t="s">
        <v>61</v>
      </c>
      <c r="I817" s="442" t="s">
        <v>169</v>
      </c>
      <c r="J817" s="940" t="s">
        <v>61</v>
      </c>
      <c r="K817" s="940"/>
      <c r="L817" s="52" t="s">
        <v>61</v>
      </c>
      <c r="M817" s="52" t="s">
        <v>61</v>
      </c>
      <c r="N817" s="52" t="s">
        <v>61</v>
      </c>
      <c r="O817" s="442" t="s">
        <v>150</v>
      </c>
      <c r="P817" s="451" t="s">
        <v>61</v>
      </c>
      <c r="Q817" s="52" t="s">
        <v>61</v>
      </c>
      <c r="R817" s="103" t="s">
        <v>61</v>
      </c>
      <c r="S817" s="442" t="s">
        <v>61</v>
      </c>
      <c r="T817" s="451" t="s">
        <v>61</v>
      </c>
      <c r="U817" s="941" t="s">
        <v>61</v>
      </c>
      <c r="V817" s="52" t="s">
        <v>61</v>
      </c>
      <c r="W817" s="52" t="s">
        <v>61</v>
      </c>
      <c r="X817" s="52" t="s">
        <v>61</v>
      </c>
      <c r="Y817" s="52" t="s">
        <v>61</v>
      </c>
      <c r="Z817" s="77" t="s">
        <v>61</v>
      </c>
      <c r="AA817" s="787" t="s">
        <v>61</v>
      </c>
      <c r="AB817" s="77" t="s">
        <v>61</v>
      </c>
      <c r="AC817" s="787" t="s">
        <v>61</v>
      </c>
      <c r="AD817" s="77" t="s">
        <v>61</v>
      </c>
      <c r="AE817" s="787" t="s">
        <v>61</v>
      </c>
      <c r="AF817" t="s">
        <v>61</v>
      </c>
      <c r="AG817" s="52"/>
      <c r="AH817" s="52"/>
      <c r="AI817" s="52" t="s">
        <v>61</v>
      </c>
      <c r="AJ817" s="52" t="s">
        <v>61</v>
      </c>
      <c r="AL817"/>
      <c r="AM817"/>
    </row>
    <row r="818" spans="1:48" s="958" customFormat="1">
      <c r="A818" s="958" t="s">
        <v>554</v>
      </c>
      <c r="B818" s="958">
        <v>0</v>
      </c>
      <c r="C818" s="958">
        <v>2023</v>
      </c>
      <c r="D818" s="958">
        <v>2022</v>
      </c>
      <c r="E818" s="991" t="s">
        <v>168</v>
      </c>
      <c r="F818" s="957" t="s">
        <v>61</v>
      </c>
      <c r="G818" s="991" t="s">
        <v>61</v>
      </c>
      <c r="H818" s="957" t="s">
        <v>61</v>
      </c>
      <c r="I818" s="991" t="s">
        <v>169</v>
      </c>
      <c r="J818" s="998" t="s">
        <v>61</v>
      </c>
      <c r="K818" s="998"/>
      <c r="L818" s="957" t="s">
        <v>61</v>
      </c>
      <c r="M818" s="957" t="s">
        <v>61</v>
      </c>
      <c r="N818" s="957" t="s">
        <v>61</v>
      </c>
      <c r="O818" s="991" t="s">
        <v>150</v>
      </c>
      <c r="P818" s="999" t="s">
        <v>61</v>
      </c>
      <c r="Q818" s="957" t="s">
        <v>61</v>
      </c>
      <c r="R818" s="1000" t="s">
        <v>61</v>
      </c>
      <c r="S818" s="991" t="s">
        <v>61</v>
      </c>
      <c r="T818" s="999" t="s">
        <v>61</v>
      </c>
      <c r="U818" s="1001" t="s">
        <v>61</v>
      </c>
      <c r="V818" s="957" t="s">
        <v>61</v>
      </c>
      <c r="W818" s="957" t="s">
        <v>61</v>
      </c>
      <c r="X818" s="957" t="s">
        <v>61</v>
      </c>
      <c r="Y818" s="957" t="s">
        <v>61</v>
      </c>
      <c r="Z818" s="1020" t="s">
        <v>61</v>
      </c>
      <c r="AA818" s="1021" t="s">
        <v>61</v>
      </c>
      <c r="AB818" s="1020" t="s">
        <v>61</v>
      </c>
      <c r="AC818" s="1021" t="s">
        <v>61</v>
      </c>
      <c r="AD818" s="1020" t="s">
        <v>61</v>
      </c>
      <c r="AE818" s="1021" t="s">
        <v>61</v>
      </c>
      <c r="AF818" s="958" t="s">
        <v>61</v>
      </c>
      <c r="AG818" s="957"/>
      <c r="AH818" s="957"/>
      <c r="AI818" s="957" t="s">
        <v>61</v>
      </c>
      <c r="AJ818" s="957" t="s">
        <v>61</v>
      </c>
      <c r="AL818" s="957"/>
      <c r="AM818" s="957"/>
      <c r="AO818" s="981"/>
      <c r="AP818" s="981"/>
      <c r="AQ818" s="981"/>
      <c r="AR818" s="981"/>
      <c r="AT818" s="981"/>
      <c r="AV818" s="981"/>
    </row>
    <row r="819" spans="1:48">
      <c r="A819" s="52" t="s">
        <v>36</v>
      </c>
      <c r="B819" s="52" t="s">
        <v>167</v>
      </c>
      <c r="C819" s="902">
        <v>2017</v>
      </c>
      <c r="D819" s="52">
        <v>2016</v>
      </c>
      <c r="E819" s="442" t="s">
        <v>168</v>
      </c>
      <c r="F819" s="52" t="s">
        <v>61</v>
      </c>
      <c r="G819" s="442" t="s">
        <v>61</v>
      </c>
      <c r="H819" s="52" t="s">
        <v>61</v>
      </c>
      <c r="I819" s="442" t="s">
        <v>169</v>
      </c>
      <c r="J819" s="940" t="s">
        <v>61</v>
      </c>
      <c r="K819" s="940"/>
      <c r="L819" s="52" t="s">
        <v>61</v>
      </c>
      <c r="M819" s="52" t="s">
        <v>61</v>
      </c>
      <c r="N819" s="52" t="s">
        <v>61</v>
      </c>
      <c r="O819" s="442" t="s">
        <v>150</v>
      </c>
      <c r="P819" s="451" t="s">
        <v>61</v>
      </c>
      <c r="Q819" s="52" t="s">
        <v>61</v>
      </c>
      <c r="R819" s="103" t="s">
        <v>61</v>
      </c>
      <c r="S819" s="442" t="s">
        <v>61</v>
      </c>
      <c r="T819" s="451" t="s">
        <v>61</v>
      </c>
      <c r="U819" s="941" t="s">
        <v>61</v>
      </c>
      <c r="V819" s="52" t="s">
        <v>61</v>
      </c>
      <c r="W819" s="52" t="s">
        <v>61</v>
      </c>
      <c r="X819" s="52" t="s">
        <v>61</v>
      </c>
      <c r="Y819" s="52" t="s">
        <v>61</v>
      </c>
      <c r="Z819" s="77" t="s">
        <v>61</v>
      </c>
      <c r="AA819" s="787" t="s">
        <v>61</v>
      </c>
      <c r="AB819" s="77" t="s">
        <v>61</v>
      </c>
      <c r="AC819" s="787" t="s">
        <v>61</v>
      </c>
      <c r="AD819" s="77" t="s">
        <v>61</v>
      </c>
      <c r="AE819" s="787" t="s">
        <v>61</v>
      </c>
      <c r="AF819" t="s">
        <v>61</v>
      </c>
      <c r="AG819" s="52"/>
      <c r="AH819" s="52"/>
      <c r="AI819" s="52" t="s">
        <v>61</v>
      </c>
      <c r="AJ819" s="52" t="s">
        <v>61</v>
      </c>
      <c r="AL819" s="52"/>
      <c r="AM819" s="52"/>
      <c r="AP819" s="1">
        <f>VLOOKUP(A819,'CH1 graphs'!$G$1:$H$49,2,FALSE)</f>
        <v>1</v>
      </c>
    </row>
    <row r="820" spans="1:48">
      <c r="A820" s="52" t="s">
        <v>36</v>
      </c>
      <c r="B820" s="52" t="s">
        <v>167</v>
      </c>
      <c r="C820" s="52">
        <v>2018</v>
      </c>
      <c r="D820" s="52">
        <v>2017</v>
      </c>
      <c r="E820" s="442" t="s">
        <v>142</v>
      </c>
      <c r="F820" s="52" t="s">
        <v>142</v>
      </c>
      <c r="G820" s="442" t="s">
        <v>142</v>
      </c>
      <c r="H820" s="52" t="s">
        <v>181</v>
      </c>
      <c r="I820" s="442" t="s">
        <v>182</v>
      </c>
      <c r="J820" s="940" t="s">
        <v>209</v>
      </c>
      <c r="K820" s="940"/>
      <c r="L820" s="52"/>
      <c r="M820" s="649" t="s">
        <v>555</v>
      </c>
      <c r="N820" s="158">
        <v>43040</v>
      </c>
      <c r="O820" s="442" t="s">
        <v>150</v>
      </c>
      <c r="P820" s="73">
        <v>4950000</v>
      </c>
      <c r="Q820" s="60">
        <v>4950000</v>
      </c>
      <c r="R820" s="61">
        <v>1</v>
      </c>
      <c r="S820" s="913">
        <v>43070</v>
      </c>
      <c r="T820" s="60">
        <v>1600000</v>
      </c>
      <c r="U820" s="939">
        <v>0.32323232323232326</v>
      </c>
      <c r="V820" s="716" t="s">
        <v>178</v>
      </c>
      <c r="W820" s="716" t="s">
        <v>203</v>
      </c>
      <c r="X820" s="719">
        <v>3350000</v>
      </c>
      <c r="Y820" s="718">
        <v>0.6767676767676768</v>
      </c>
      <c r="Z820" s="77" t="s">
        <v>61</v>
      </c>
      <c r="AA820" s="787" t="s">
        <v>61</v>
      </c>
      <c r="AB820" s="77" t="s">
        <v>61</v>
      </c>
      <c r="AC820" s="787" t="s">
        <v>61</v>
      </c>
      <c r="AD820" s="77" t="s">
        <v>61</v>
      </c>
      <c r="AE820" s="787" t="s">
        <v>61</v>
      </c>
      <c r="AF820" t="s">
        <v>148</v>
      </c>
      <c r="AH820"/>
      <c r="AI820" s="52" t="s">
        <v>61</v>
      </c>
      <c r="AJ820" s="64"/>
      <c r="AL820" s="52"/>
      <c r="AM820" s="52"/>
      <c r="AP820" s="1">
        <f>VLOOKUP(A820,'CH1 graphs'!$G$1:$H$49,2,FALSE)</f>
        <v>1</v>
      </c>
    </row>
    <row r="821" spans="1:48">
      <c r="A821" s="52" t="s">
        <v>36</v>
      </c>
      <c r="B821" s="52" t="s">
        <v>167</v>
      </c>
      <c r="C821" s="52">
        <v>2019</v>
      </c>
      <c r="D821" s="52">
        <v>2018</v>
      </c>
      <c r="E821" s="442" t="s">
        <v>142</v>
      </c>
      <c r="F821" s="52" t="s">
        <v>142</v>
      </c>
      <c r="G821" s="442" t="s">
        <v>142</v>
      </c>
      <c r="H821" s="52" t="s">
        <v>174</v>
      </c>
      <c r="I821" s="442" t="s">
        <v>556</v>
      </c>
      <c r="J821" s="940" t="s">
        <v>209</v>
      </c>
      <c r="K821" s="940"/>
      <c r="L821" s="52"/>
      <c r="M821" s="52"/>
      <c r="N821" s="52"/>
      <c r="O821" s="442" t="s">
        <v>150</v>
      </c>
      <c r="P821" s="73">
        <v>4950000</v>
      </c>
      <c r="Q821" s="60">
        <v>4950000</v>
      </c>
      <c r="R821" s="61">
        <v>1</v>
      </c>
      <c r="S821" s="913">
        <v>43435</v>
      </c>
      <c r="T821" s="60">
        <v>1700000</v>
      </c>
      <c r="U821" s="939">
        <v>0.34343434343434343</v>
      </c>
      <c r="V821" s="789">
        <v>2409284.9484000001</v>
      </c>
      <c r="W821" s="930">
        <v>0.48672423200000003</v>
      </c>
      <c r="X821" s="77">
        <v>840715.05160000001</v>
      </c>
      <c r="Y821" s="909">
        <v>0.16984142456565657</v>
      </c>
      <c r="Z821" s="77" t="s">
        <v>61</v>
      </c>
      <c r="AA821" s="787" t="s">
        <v>61</v>
      </c>
      <c r="AB821" s="77" t="s">
        <v>61</v>
      </c>
      <c r="AC821" s="787" t="s">
        <v>61</v>
      </c>
      <c r="AD821" s="77" t="s">
        <v>61</v>
      </c>
      <c r="AE821" s="787" t="s">
        <v>61</v>
      </c>
      <c r="AF821" t="s">
        <v>148</v>
      </c>
      <c r="AH821"/>
      <c r="AI821" s="52" t="s">
        <v>61</v>
      </c>
      <c r="AJ821" s="64"/>
      <c r="AL821" s="52"/>
      <c r="AM821" s="52" t="s">
        <v>557</v>
      </c>
      <c r="AP821" s="1">
        <f>VLOOKUP(A821,'CH1 graphs'!$G$1:$H$49,2,FALSE)</f>
        <v>1</v>
      </c>
    </row>
    <row r="822" spans="1:48">
      <c r="A822" s="52" t="s">
        <v>36</v>
      </c>
      <c r="B822" s="52" t="s">
        <v>167</v>
      </c>
      <c r="C822" s="52">
        <v>2020</v>
      </c>
      <c r="D822" s="52">
        <v>2019</v>
      </c>
      <c r="E822" s="442" t="s">
        <v>142</v>
      </c>
      <c r="F822" s="52" t="s">
        <v>142</v>
      </c>
      <c r="G822" s="442" t="s">
        <v>142</v>
      </c>
      <c r="H822" s="52" t="s">
        <v>170</v>
      </c>
      <c r="I822" s="442" t="s">
        <v>198</v>
      </c>
      <c r="J822" s="940" t="s">
        <v>209</v>
      </c>
      <c r="K822" s="940"/>
      <c r="L822" s="52"/>
      <c r="M822" s="52"/>
      <c r="N822" s="52"/>
      <c r="O822" s="442" t="s">
        <v>150</v>
      </c>
      <c r="P822" s="73">
        <v>4981422</v>
      </c>
      <c r="Q822" s="60">
        <v>4981422</v>
      </c>
      <c r="R822" s="61">
        <v>1</v>
      </c>
      <c r="S822" s="913">
        <v>43831</v>
      </c>
      <c r="T822" s="60">
        <v>1668077</v>
      </c>
      <c r="U822" s="939">
        <v>0.33</v>
      </c>
      <c r="V822" s="789">
        <v>2472345</v>
      </c>
      <c r="W822" s="930">
        <v>0.49631310095791925</v>
      </c>
      <c r="X822" s="60">
        <v>841000</v>
      </c>
      <c r="Y822" s="64">
        <v>0.16882729469617311</v>
      </c>
      <c r="Z822" s="77" t="s">
        <v>61</v>
      </c>
      <c r="AA822" s="787" t="s">
        <v>61</v>
      </c>
      <c r="AB822" s="77" t="s">
        <v>61</v>
      </c>
      <c r="AC822" s="787" t="s">
        <v>61</v>
      </c>
      <c r="AD822" s="77" t="s">
        <v>61</v>
      </c>
      <c r="AE822" s="787" t="s">
        <v>61</v>
      </c>
      <c r="AF822" t="s">
        <v>148</v>
      </c>
      <c r="AH822"/>
      <c r="AI822" s="52" t="s">
        <v>61</v>
      </c>
      <c r="AJ822" s="64"/>
      <c r="AL822" s="52"/>
      <c r="AM822" s="52"/>
      <c r="AP822" s="1">
        <f>VLOOKUP(A822,'CH1 graphs'!$G$1:$H$49,2,FALSE)</f>
        <v>1</v>
      </c>
    </row>
    <row r="823" spans="1:48">
      <c r="A823" s="52" t="s">
        <v>36</v>
      </c>
      <c r="B823" s="52" t="s">
        <v>167</v>
      </c>
      <c r="C823" s="52">
        <v>2021</v>
      </c>
      <c r="D823" s="52">
        <v>2020</v>
      </c>
      <c r="E823" s="442" t="s">
        <v>142</v>
      </c>
      <c r="F823" s="52" t="s">
        <v>142</v>
      </c>
      <c r="G823" s="442" t="s">
        <v>142</v>
      </c>
      <c r="H823" s="52" t="s">
        <v>170</v>
      </c>
      <c r="I823" s="442" t="s">
        <v>296</v>
      </c>
      <c r="J823" s="940" t="s">
        <v>410</v>
      </c>
      <c r="K823" s="940"/>
      <c r="L823" s="52"/>
      <c r="M823" s="52"/>
      <c r="N823" s="52"/>
      <c r="O823" s="442" t="s">
        <v>150</v>
      </c>
      <c r="P823" s="485">
        <v>5172888.888888889</v>
      </c>
      <c r="Q823" s="59">
        <v>5172888.888888889</v>
      </c>
      <c r="R823" s="61">
        <v>1</v>
      </c>
      <c r="S823" s="442" t="s">
        <v>425</v>
      </c>
      <c r="T823" s="60">
        <v>1987640</v>
      </c>
      <c r="U823" s="939">
        <v>0.38424177334822579</v>
      </c>
      <c r="V823" s="789">
        <v>2254128.8888888899</v>
      </c>
      <c r="W823" s="930">
        <v>0.43575822665177422</v>
      </c>
      <c r="X823" s="73">
        <v>931120</v>
      </c>
      <c r="Y823" s="64">
        <v>0.18</v>
      </c>
      <c r="Z823" s="77">
        <v>725273</v>
      </c>
      <c r="AA823" s="787">
        <v>0.14020656843371423</v>
      </c>
      <c r="AB823" s="77">
        <v>1262367</v>
      </c>
      <c r="AC823" s="787">
        <v>0.24403520491451156</v>
      </c>
      <c r="AD823" s="77"/>
      <c r="AE823" s="787"/>
      <c r="AF823" t="s">
        <v>148</v>
      </c>
      <c r="AH823"/>
      <c r="AI823" s="52" t="s">
        <v>61</v>
      </c>
      <c r="AJ823" s="52"/>
      <c r="AL823" s="52"/>
      <c r="AM823" s="52"/>
      <c r="AP823" s="1">
        <f>VLOOKUP(A823,'CH1 graphs'!$G$1:$H$49,2,FALSE)</f>
        <v>1</v>
      </c>
    </row>
    <row r="824" spans="1:48">
      <c r="A824" s="52" t="s">
        <v>36</v>
      </c>
      <c r="B824" s="52" t="s">
        <v>167</v>
      </c>
      <c r="C824" s="52">
        <v>2022</v>
      </c>
      <c r="D824" s="52">
        <v>2021</v>
      </c>
      <c r="E824" s="442" t="s">
        <v>142</v>
      </c>
      <c r="F824" s="52" t="s">
        <v>142</v>
      </c>
      <c r="G824" s="442" t="s">
        <v>142</v>
      </c>
      <c r="H824" s="52" t="s">
        <v>170</v>
      </c>
      <c r="I824" s="442" t="s">
        <v>558</v>
      </c>
      <c r="J824" s="940" t="s">
        <v>559</v>
      </c>
      <c r="K824" s="940"/>
      <c r="L824" s="52"/>
      <c r="M824" s="85"/>
      <c r="N824" s="52"/>
      <c r="O824" s="442" t="s">
        <v>150</v>
      </c>
      <c r="P824" s="77">
        <v>5101152</v>
      </c>
      <c r="Q824" s="792">
        <v>5101152</v>
      </c>
      <c r="R824" s="793">
        <v>1</v>
      </c>
      <c r="S824" s="442" t="s">
        <v>560</v>
      </c>
      <c r="T824" s="73">
        <v>1779683</v>
      </c>
      <c r="U824" s="939">
        <v>0.35</v>
      </c>
      <c r="V824" s="716" t="s">
        <v>178</v>
      </c>
      <c r="W824" s="716" t="s">
        <v>203</v>
      </c>
      <c r="X824" s="719">
        <v>3321469</v>
      </c>
      <c r="Y824" s="718">
        <v>0.65112135454893327</v>
      </c>
      <c r="Z824" s="77" t="s">
        <v>61</v>
      </c>
      <c r="AA824" s="787" t="s">
        <v>61</v>
      </c>
      <c r="AB824" s="77" t="s">
        <v>61</v>
      </c>
      <c r="AC824" s="787" t="s">
        <v>61</v>
      </c>
      <c r="AD824" s="77" t="s">
        <v>61</v>
      </c>
      <c r="AE824" s="787" t="s">
        <v>61</v>
      </c>
      <c r="AF824" t="s">
        <v>148</v>
      </c>
      <c r="AH824"/>
      <c r="AI824" s="52" t="s">
        <v>61</v>
      </c>
      <c r="AJ824" s="52"/>
      <c r="AL824" s="52"/>
      <c r="AM824" s="52"/>
      <c r="AP824" s="1">
        <f>VLOOKUP(A824,'CH1 graphs'!$G$1:$H$49,2,FALSE)</f>
        <v>1</v>
      </c>
      <c r="AT824" s="42"/>
    </row>
    <row r="825" spans="1:48" s="961" customFormat="1">
      <c r="A825" s="955" t="s">
        <v>36</v>
      </c>
      <c r="B825" s="955" t="s">
        <v>167</v>
      </c>
      <c r="C825" s="955">
        <v>2023</v>
      </c>
      <c r="D825" s="955">
        <v>2022</v>
      </c>
      <c r="E825" s="964" t="s">
        <v>142</v>
      </c>
      <c r="F825" s="955" t="s">
        <v>163</v>
      </c>
      <c r="G825" s="964" t="s">
        <v>163</v>
      </c>
      <c r="H825" s="955" t="s">
        <v>174</v>
      </c>
      <c r="I825" s="964" t="s">
        <v>561</v>
      </c>
      <c r="J825" s="965" t="s">
        <v>410</v>
      </c>
      <c r="K825" s="965"/>
      <c r="L825" s="968" t="s">
        <v>410</v>
      </c>
      <c r="M825" s="974"/>
      <c r="N825" s="955"/>
      <c r="O825" s="964" t="s">
        <v>150</v>
      </c>
      <c r="P825" s="1024">
        <v>5483450</v>
      </c>
      <c r="Q825" s="1023">
        <v>5483450</v>
      </c>
      <c r="R825" s="971">
        <v>1</v>
      </c>
      <c r="S825" s="964" t="s">
        <v>562</v>
      </c>
      <c r="T825" s="968">
        <v>1541806</v>
      </c>
      <c r="U825" s="978">
        <v>0.28000000000000003</v>
      </c>
      <c r="V825" s="1007" t="s">
        <v>178</v>
      </c>
      <c r="W825" s="1007"/>
      <c r="X825" s="1170">
        <f>Q825-T825</f>
        <v>3941644</v>
      </c>
      <c r="Y825" s="1011">
        <v>0.71882555690304462</v>
      </c>
      <c r="Z825" s="1010" t="s">
        <v>221</v>
      </c>
      <c r="AA825" s="1011" t="s">
        <v>61</v>
      </c>
      <c r="AB825" s="1010" t="s">
        <v>221</v>
      </c>
      <c r="AC825" s="1011"/>
      <c r="AD825" s="1010" t="s">
        <v>221</v>
      </c>
      <c r="AE825" s="1011" t="s">
        <v>61</v>
      </c>
      <c r="AF825" s="961" t="s">
        <v>148</v>
      </c>
      <c r="AI825" s="955" t="s">
        <v>61</v>
      </c>
      <c r="AL825" s="955"/>
      <c r="AM825" s="955"/>
      <c r="AO825" s="963"/>
      <c r="AP825" s="963">
        <f>VLOOKUP(A825,'CH1 graphs'!$G$1:$H$49,2,FALSE)</f>
        <v>1</v>
      </c>
      <c r="AQ825" s="963"/>
      <c r="AR825" s="963"/>
      <c r="AS825" s="972">
        <f>T825-T824</f>
        <v>-237877</v>
      </c>
      <c r="AT825" s="973">
        <f>(T825-T824)/T824</f>
        <v>-0.13366256799666007</v>
      </c>
      <c r="AV825" s="963"/>
    </row>
    <row r="826" spans="1:48" s="958" customFormat="1">
      <c r="A826" s="955" t="s">
        <v>36</v>
      </c>
      <c r="B826" s="955" t="s">
        <v>167</v>
      </c>
      <c r="C826" s="955">
        <v>2023</v>
      </c>
      <c r="D826" s="955">
        <v>2023</v>
      </c>
      <c r="E826" s="964" t="s">
        <v>142</v>
      </c>
      <c r="F826" s="1013" t="s">
        <v>168</v>
      </c>
      <c r="G826" s="964" t="s">
        <v>61</v>
      </c>
      <c r="H826" s="955" t="s">
        <v>170</v>
      </c>
      <c r="I826" s="964" t="s">
        <v>561</v>
      </c>
      <c r="J826" s="965" t="s">
        <v>61</v>
      </c>
      <c r="K826" s="965"/>
      <c r="L826" s="1016" t="s">
        <v>348</v>
      </c>
      <c r="M826" s="1095" t="s">
        <v>61</v>
      </c>
      <c r="N826" s="1095" t="s">
        <v>61</v>
      </c>
      <c r="O826" s="964" t="s">
        <v>165</v>
      </c>
      <c r="P826" s="1013" t="s">
        <v>61</v>
      </c>
      <c r="Q826" s="1013" t="s">
        <v>61</v>
      </c>
      <c r="R826" s="1013" t="s">
        <v>61</v>
      </c>
      <c r="S826" s="1014" t="s">
        <v>61</v>
      </c>
      <c r="T826" s="1013" t="s">
        <v>61</v>
      </c>
      <c r="U826" s="1015" t="s">
        <v>61</v>
      </c>
      <c r="V826" s="1016" t="s">
        <v>61</v>
      </c>
      <c r="W826" s="1016" t="s">
        <v>61</v>
      </c>
      <c r="X826" s="1016" t="s">
        <v>61</v>
      </c>
      <c r="Y826" s="1013" t="s">
        <v>61</v>
      </c>
      <c r="Z826" s="1100" t="s">
        <v>61</v>
      </c>
      <c r="AA826" s="1101" t="s">
        <v>61</v>
      </c>
      <c r="AB826" s="1100" t="s">
        <v>61</v>
      </c>
      <c r="AC826" s="1101" t="s">
        <v>61</v>
      </c>
      <c r="AD826" s="1100" t="s">
        <v>61</v>
      </c>
      <c r="AE826" s="1101" t="s">
        <v>61</v>
      </c>
      <c r="AF826" s="961" t="s">
        <v>61</v>
      </c>
      <c r="AG826" s="1123"/>
      <c r="AH826" s="1123"/>
      <c r="AI826" s="955" t="s">
        <v>61</v>
      </c>
      <c r="AJ826" s="1013" t="s">
        <v>61</v>
      </c>
      <c r="AL826" s="955"/>
      <c r="AM826" s="955"/>
      <c r="AO826" s="963"/>
      <c r="AP826" s="963">
        <f>VLOOKUP(A826,'CH1 graphs'!$G$1:$H$49,2,FALSE)</f>
        <v>1</v>
      </c>
      <c r="AQ826" s="963"/>
      <c r="AR826" s="981"/>
      <c r="AT826" s="981"/>
      <c r="AV826" s="981"/>
    </row>
    <row r="827" spans="1:48" s="958" customFormat="1">
      <c r="A827" s="957" t="s">
        <v>36</v>
      </c>
      <c r="B827" s="957" t="s">
        <v>167</v>
      </c>
      <c r="C827" s="957" t="s">
        <v>702</v>
      </c>
      <c r="D827" s="957">
        <v>2023</v>
      </c>
      <c r="E827" s="991" t="s">
        <v>142</v>
      </c>
      <c r="F827" s="957" t="s">
        <v>163</v>
      </c>
      <c r="H827" s="958" t="s">
        <v>170</v>
      </c>
      <c r="I827" s="958" t="s">
        <v>561</v>
      </c>
      <c r="J827" s="992"/>
      <c r="K827" s="992" t="s">
        <v>707</v>
      </c>
      <c r="L827" s="957" t="s">
        <v>744</v>
      </c>
      <c r="O827" s="991" t="s">
        <v>150</v>
      </c>
      <c r="U827" s="1028"/>
      <c r="AG827" s="1135"/>
      <c r="AH827" s="1135"/>
      <c r="AI827" s="957"/>
      <c r="AJ827" s="1029"/>
      <c r="AL827" s="957"/>
      <c r="AM827" s="957"/>
      <c r="AO827" s="981"/>
      <c r="AP827" s="981"/>
      <c r="AQ827" s="981"/>
      <c r="AR827" s="981"/>
      <c r="AT827" s="981"/>
      <c r="AV827" s="981"/>
    </row>
    <row r="828" spans="1:48">
      <c r="A828" s="52" t="s">
        <v>563</v>
      </c>
      <c r="B828" s="52" t="s">
        <v>141</v>
      </c>
      <c r="C828" s="902">
        <v>2017</v>
      </c>
      <c r="D828" s="52">
        <v>2016</v>
      </c>
      <c r="E828" s="442" t="s">
        <v>142</v>
      </c>
      <c r="F828" s="81" t="s">
        <v>168</v>
      </c>
      <c r="G828" s="442" t="s">
        <v>61</v>
      </c>
      <c r="H828" s="52" t="s">
        <v>143</v>
      </c>
      <c r="I828" s="442" t="s">
        <v>144</v>
      </c>
      <c r="J828" s="940" t="s">
        <v>61</v>
      </c>
      <c r="K828" s="940"/>
      <c r="L828" s="235" t="s">
        <v>348</v>
      </c>
      <c r="M828" s="81" t="s">
        <v>61</v>
      </c>
      <c r="N828" s="81" t="s">
        <v>61</v>
      </c>
      <c r="O828" s="442" t="s">
        <v>150</v>
      </c>
      <c r="P828" s="81" t="s">
        <v>61</v>
      </c>
      <c r="Q828" s="81" t="s">
        <v>61</v>
      </c>
      <c r="R828" s="81" t="s">
        <v>61</v>
      </c>
      <c r="S828" s="905" t="s">
        <v>61</v>
      </c>
      <c r="T828" s="81" t="s">
        <v>61</v>
      </c>
      <c r="U828" s="942" t="s">
        <v>61</v>
      </c>
      <c r="V828" s="235" t="s">
        <v>61</v>
      </c>
      <c r="W828" s="235" t="s">
        <v>61</v>
      </c>
      <c r="X828" s="235" t="s">
        <v>61</v>
      </c>
      <c r="Y828" s="81" t="s">
        <v>61</v>
      </c>
      <c r="Z828" s="799" t="s">
        <v>61</v>
      </c>
      <c r="AA828" s="916" t="s">
        <v>61</v>
      </c>
      <c r="AB828" s="799" t="s">
        <v>61</v>
      </c>
      <c r="AC828" s="916" t="s">
        <v>61</v>
      </c>
      <c r="AD828" s="799" t="s">
        <v>61</v>
      </c>
      <c r="AE828" s="916" t="s">
        <v>61</v>
      </c>
      <c r="AF828" t="s">
        <v>61</v>
      </c>
      <c r="AG828" s="81"/>
      <c r="AH828" s="81"/>
      <c r="AI828" s="52" t="s">
        <v>61</v>
      </c>
      <c r="AJ828" s="81" t="s">
        <v>61</v>
      </c>
      <c r="AL828" s="52"/>
      <c r="AM828" s="52"/>
    </row>
    <row r="829" spans="1:48">
      <c r="A829" s="52" t="s">
        <v>563</v>
      </c>
      <c r="B829" s="52" t="s">
        <v>141</v>
      </c>
      <c r="C829" s="52">
        <v>2018</v>
      </c>
      <c r="D829" s="52">
        <v>2017</v>
      </c>
      <c r="E829" s="442" t="s">
        <v>142</v>
      </c>
      <c r="F829" s="104" t="s">
        <v>168</v>
      </c>
      <c r="G829" s="442" t="s">
        <v>61</v>
      </c>
      <c r="H829" s="52" t="s">
        <v>204</v>
      </c>
      <c r="I829" s="442" t="s">
        <v>205</v>
      </c>
      <c r="J829" s="940" t="s">
        <v>61</v>
      </c>
      <c r="K829" s="940"/>
      <c r="L829" s="235" t="s">
        <v>348</v>
      </c>
      <c r="M829" s="81" t="s">
        <v>61</v>
      </c>
      <c r="N829" s="81" t="s">
        <v>61</v>
      </c>
      <c r="O829" s="442" t="s">
        <v>150</v>
      </c>
      <c r="P829" s="81" t="s">
        <v>61</v>
      </c>
      <c r="Q829" s="81" t="s">
        <v>61</v>
      </c>
      <c r="R829" s="81" t="s">
        <v>61</v>
      </c>
      <c r="S829" s="905" t="s">
        <v>61</v>
      </c>
      <c r="T829" s="81" t="s">
        <v>61</v>
      </c>
      <c r="U829" s="942" t="s">
        <v>61</v>
      </c>
      <c r="V829" s="235" t="s">
        <v>61</v>
      </c>
      <c r="W829" s="235" t="s">
        <v>61</v>
      </c>
      <c r="X829" s="235" t="s">
        <v>61</v>
      </c>
      <c r="Y829" s="81" t="s">
        <v>61</v>
      </c>
      <c r="Z829" s="799" t="s">
        <v>61</v>
      </c>
      <c r="AA829" s="916" t="s">
        <v>61</v>
      </c>
      <c r="AB829" s="799" t="s">
        <v>61</v>
      </c>
      <c r="AC829" s="916" t="s">
        <v>61</v>
      </c>
      <c r="AD829" s="799" t="s">
        <v>61</v>
      </c>
      <c r="AE829" s="916" t="s">
        <v>61</v>
      </c>
      <c r="AF829" t="s">
        <v>61</v>
      </c>
      <c r="AG829" s="81"/>
      <c r="AH829" s="81"/>
      <c r="AI829" s="52" t="s">
        <v>61</v>
      </c>
      <c r="AJ829" s="81" t="s">
        <v>61</v>
      </c>
      <c r="AL829" s="52"/>
      <c r="AM829" s="52"/>
    </row>
    <row r="830" spans="1:48">
      <c r="A830" s="52" t="s">
        <v>563</v>
      </c>
      <c r="B830" s="52" t="s">
        <v>141</v>
      </c>
      <c r="C830" s="52">
        <v>2019</v>
      </c>
      <c r="D830" s="52">
        <v>2018</v>
      </c>
      <c r="E830" s="442" t="s">
        <v>142</v>
      </c>
      <c r="F830" s="104" t="s">
        <v>168</v>
      </c>
      <c r="G830" s="442" t="s">
        <v>61</v>
      </c>
      <c r="H830" s="52" t="s">
        <v>143</v>
      </c>
      <c r="I830" s="442" t="s">
        <v>304</v>
      </c>
      <c r="J830" s="940" t="s">
        <v>61</v>
      </c>
      <c r="K830" s="940"/>
      <c r="L830" s="235" t="s">
        <v>348</v>
      </c>
      <c r="M830" s="81" t="s">
        <v>61</v>
      </c>
      <c r="N830" s="81" t="s">
        <v>61</v>
      </c>
      <c r="O830" s="442" t="s">
        <v>150</v>
      </c>
      <c r="P830" s="81" t="s">
        <v>61</v>
      </c>
      <c r="Q830" s="81" t="s">
        <v>61</v>
      </c>
      <c r="R830" s="81" t="s">
        <v>61</v>
      </c>
      <c r="S830" s="905" t="s">
        <v>61</v>
      </c>
      <c r="T830" s="81" t="s">
        <v>61</v>
      </c>
      <c r="U830" s="942" t="s">
        <v>61</v>
      </c>
      <c r="V830" s="235" t="s">
        <v>61</v>
      </c>
      <c r="W830" s="235" t="s">
        <v>61</v>
      </c>
      <c r="X830" s="235" t="s">
        <v>61</v>
      </c>
      <c r="Y830" s="81" t="s">
        <v>61</v>
      </c>
      <c r="Z830" s="799" t="s">
        <v>61</v>
      </c>
      <c r="AA830" s="916" t="s">
        <v>61</v>
      </c>
      <c r="AB830" s="799" t="s">
        <v>61</v>
      </c>
      <c r="AC830" s="916" t="s">
        <v>61</v>
      </c>
      <c r="AD830" s="799" t="s">
        <v>61</v>
      </c>
      <c r="AE830" s="916" t="s">
        <v>61</v>
      </c>
      <c r="AF830" t="s">
        <v>61</v>
      </c>
      <c r="AG830" s="81"/>
      <c r="AH830" s="81"/>
      <c r="AI830" s="52" t="s">
        <v>61</v>
      </c>
      <c r="AJ830" s="81" t="s">
        <v>61</v>
      </c>
      <c r="AL830" s="52"/>
      <c r="AM830" s="52"/>
    </row>
    <row r="831" spans="1:48">
      <c r="A831" s="52" t="s">
        <v>563</v>
      </c>
      <c r="B831" s="52" t="s">
        <v>141</v>
      </c>
      <c r="C831" s="52">
        <v>2020</v>
      </c>
      <c r="D831" s="52">
        <v>2019</v>
      </c>
      <c r="E831" s="442" t="s">
        <v>168</v>
      </c>
      <c r="F831" s="52" t="s">
        <v>61</v>
      </c>
      <c r="G831" s="442" t="s">
        <v>61</v>
      </c>
      <c r="H831" s="52" t="s">
        <v>61</v>
      </c>
      <c r="I831" s="442" t="s">
        <v>169</v>
      </c>
      <c r="J831" s="940" t="s">
        <v>61</v>
      </c>
      <c r="K831" s="940"/>
      <c r="L831" s="52" t="s">
        <v>61</v>
      </c>
      <c r="M831" s="52" t="s">
        <v>61</v>
      </c>
      <c r="N831" s="52" t="s">
        <v>61</v>
      </c>
      <c r="O831" s="442" t="s">
        <v>150</v>
      </c>
      <c r="P831" s="451" t="s">
        <v>61</v>
      </c>
      <c r="Q831" s="52" t="s">
        <v>61</v>
      </c>
      <c r="R831" s="103" t="s">
        <v>61</v>
      </c>
      <c r="S831" s="442" t="s">
        <v>61</v>
      </c>
      <c r="T831" s="451" t="s">
        <v>61</v>
      </c>
      <c r="U831" s="941" t="s">
        <v>61</v>
      </c>
      <c r="V831" s="52" t="s">
        <v>61</v>
      </c>
      <c r="W831" s="52" t="s">
        <v>61</v>
      </c>
      <c r="X831" s="52" t="s">
        <v>61</v>
      </c>
      <c r="Y831" s="52" t="s">
        <v>61</v>
      </c>
      <c r="Z831" s="77" t="s">
        <v>61</v>
      </c>
      <c r="AA831" s="787" t="s">
        <v>61</v>
      </c>
      <c r="AB831" s="77" t="s">
        <v>61</v>
      </c>
      <c r="AC831" s="787" t="s">
        <v>61</v>
      </c>
      <c r="AD831" s="77" t="s">
        <v>61</v>
      </c>
      <c r="AE831" s="787" t="s">
        <v>61</v>
      </c>
      <c r="AF831" t="s">
        <v>61</v>
      </c>
      <c r="AG831" s="52"/>
      <c r="AH831" s="52"/>
      <c r="AI831" s="52" t="s">
        <v>61</v>
      </c>
      <c r="AJ831" s="52" t="s">
        <v>61</v>
      </c>
      <c r="AL831" s="52"/>
      <c r="AM831" s="52"/>
    </row>
    <row r="832" spans="1:48">
      <c r="A832" s="52" t="s">
        <v>563</v>
      </c>
      <c r="B832" s="52" t="s">
        <v>141</v>
      </c>
      <c r="C832" s="52">
        <v>2021</v>
      </c>
      <c r="D832" s="52">
        <v>2020</v>
      </c>
      <c r="E832" s="442" t="s">
        <v>142</v>
      </c>
      <c r="F832" s="104" t="s">
        <v>168</v>
      </c>
      <c r="G832" s="442" t="s">
        <v>61</v>
      </c>
      <c r="H832" s="52" t="s">
        <v>174</v>
      </c>
      <c r="I832" s="442" t="s">
        <v>564</v>
      </c>
      <c r="J832" s="940" t="s">
        <v>61</v>
      </c>
      <c r="K832" s="940"/>
      <c r="L832" s="235" t="s">
        <v>348</v>
      </c>
      <c r="M832" s="81" t="s">
        <v>61</v>
      </c>
      <c r="N832" s="81" t="s">
        <v>61</v>
      </c>
      <c r="O832" s="442" t="s">
        <v>150</v>
      </c>
      <c r="P832" s="81" t="s">
        <v>61</v>
      </c>
      <c r="Q832" s="81" t="s">
        <v>61</v>
      </c>
      <c r="R832" s="81" t="s">
        <v>61</v>
      </c>
      <c r="S832" s="905" t="s">
        <v>61</v>
      </c>
      <c r="T832" s="81" t="s">
        <v>61</v>
      </c>
      <c r="U832" s="942" t="s">
        <v>61</v>
      </c>
      <c r="V832" s="235" t="s">
        <v>61</v>
      </c>
      <c r="W832" s="235" t="s">
        <v>61</v>
      </c>
      <c r="X832" s="235" t="s">
        <v>61</v>
      </c>
      <c r="Y832" s="81" t="s">
        <v>61</v>
      </c>
      <c r="Z832" s="799" t="s">
        <v>61</v>
      </c>
      <c r="AA832" s="916" t="s">
        <v>61</v>
      </c>
      <c r="AB832" s="799" t="s">
        <v>61</v>
      </c>
      <c r="AC832" s="916" t="s">
        <v>61</v>
      </c>
      <c r="AD832" s="799" t="s">
        <v>61</v>
      </c>
      <c r="AE832" s="916" t="s">
        <v>61</v>
      </c>
      <c r="AF832" t="s">
        <v>61</v>
      </c>
      <c r="AG832" s="81"/>
      <c r="AH832" s="81"/>
      <c r="AI832" s="52" t="s">
        <v>61</v>
      </c>
      <c r="AJ832" s="81" t="s">
        <v>61</v>
      </c>
      <c r="AL832" s="52"/>
      <c r="AM832" s="52"/>
    </row>
    <row r="833" spans="1:48">
      <c r="A833" s="52" t="s">
        <v>563</v>
      </c>
      <c r="B833" s="52" t="s">
        <v>141</v>
      </c>
      <c r="C833" s="52">
        <v>2022</v>
      </c>
      <c r="D833" s="52">
        <v>2021</v>
      </c>
      <c r="E833" s="442" t="s">
        <v>142</v>
      </c>
      <c r="F833" s="104" t="s">
        <v>168</v>
      </c>
      <c r="G833" s="442" t="s">
        <v>61</v>
      </c>
      <c r="H833" s="52" t="s">
        <v>565</v>
      </c>
      <c r="I833" s="442" t="s">
        <v>566</v>
      </c>
      <c r="J833" s="940" t="s">
        <v>61</v>
      </c>
      <c r="K833" s="940"/>
      <c r="L833" s="235" t="s">
        <v>348</v>
      </c>
      <c r="M833" s="81" t="s">
        <v>61</v>
      </c>
      <c r="N833" s="81" t="s">
        <v>61</v>
      </c>
      <c r="O833" s="442" t="s">
        <v>150</v>
      </c>
      <c r="P833" s="81" t="s">
        <v>61</v>
      </c>
      <c r="Q833" s="81" t="s">
        <v>61</v>
      </c>
      <c r="R833" s="81" t="s">
        <v>61</v>
      </c>
      <c r="S833" s="905" t="s">
        <v>61</v>
      </c>
      <c r="T833" s="81" t="s">
        <v>61</v>
      </c>
      <c r="U833" s="942" t="s">
        <v>61</v>
      </c>
      <c r="V833" s="235" t="s">
        <v>61</v>
      </c>
      <c r="W833" s="235" t="s">
        <v>61</v>
      </c>
      <c r="X833" s="235" t="s">
        <v>61</v>
      </c>
      <c r="Y833" s="81" t="s">
        <v>61</v>
      </c>
      <c r="Z833" s="799" t="s">
        <v>61</v>
      </c>
      <c r="AA833" s="916" t="s">
        <v>61</v>
      </c>
      <c r="AB833" s="799" t="s">
        <v>61</v>
      </c>
      <c r="AC833" s="916" t="s">
        <v>61</v>
      </c>
      <c r="AD833" s="799" t="s">
        <v>61</v>
      </c>
      <c r="AE833" s="916" t="s">
        <v>61</v>
      </c>
      <c r="AF833" t="s">
        <v>61</v>
      </c>
      <c r="AG833" s="81"/>
      <c r="AH833" s="81"/>
      <c r="AI833" s="52" t="s">
        <v>61</v>
      </c>
      <c r="AJ833" s="81" t="s">
        <v>61</v>
      </c>
      <c r="AL833" s="52"/>
      <c r="AM833" s="52"/>
    </row>
    <row r="834" spans="1:48" s="961" customFormat="1">
      <c r="A834" s="955" t="s">
        <v>563</v>
      </c>
      <c r="B834" s="955" t="s">
        <v>141</v>
      </c>
      <c r="C834" s="955">
        <v>2023</v>
      </c>
      <c r="D834" s="955">
        <v>2022</v>
      </c>
      <c r="E834" s="964" t="s">
        <v>142</v>
      </c>
      <c r="F834" s="1012" t="s">
        <v>168</v>
      </c>
      <c r="G834" s="964" t="s">
        <v>61</v>
      </c>
      <c r="H834" s="955" t="s">
        <v>174</v>
      </c>
      <c r="I834" s="964" t="s">
        <v>567</v>
      </c>
      <c r="J834" s="965" t="s">
        <v>61</v>
      </c>
      <c r="K834" s="965"/>
      <c r="L834" s="1013" t="s">
        <v>172</v>
      </c>
      <c r="M834" s="1013" t="s">
        <v>61</v>
      </c>
      <c r="N834" s="1013" t="s">
        <v>61</v>
      </c>
      <c r="O834" s="964" t="s">
        <v>150</v>
      </c>
      <c r="P834" s="1013" t="s">
        <v>61</v>
      </c>
      <c r="Q834" s="1013" t="s">
        <v>61</v>
      </c>
      <c r="R834" s="1013" t="s">
        <v>61</v>
      </c>
      <c r="S834" s="1014" t="s">
        <v>61</v>
      </c>
      <c r="T834" s="1013" t="s">
        <v>61</v>
      </c>
      <c r="U834" s="1015" t="s">
        <v>61</v>
      </c>
      <c r="V834" s="1016" t="s">
        <v>61</v>
      </c>
      <c r="W834" s="1016" t="s">
        <v>61</v>
      </c>
      <c r="X834" s="1016" t="s">
        <v>61</v>
      </c>
      <c r="Y834" s="1013" t="s">
        <v>61</v>
      </c>
      <c r="Z834" s="1017" t="s">
        <v>61</v>
      </c>
      <c r="AA834" s="1019" t="s">
        <v>61</v>
      </c>
      <c r="AB834" s="1017" t="s">
        <v>61</v>
      </c>
      <c r="AC834" s="1019" t="s">
        <v>61</v>
      </c>
      <c r="AD834" s="1017" t="s">
        <v>61</v>
      </c>
      <c r="AE834" s="1019" t="s">
        <v>61</v>
      </c>
      <c r="AF834" s="961" t="s">
        <v>61</v>
      </c>
      <c r="AG834" s="1013"/>
      <c r="AH834" s="1013"/>
      <c r="AI834" s="955" t="s">
        <v>61</v>
      </c>
      <c r="AJ834" s="1013" t="s">
        <v>61</v>
      </c>
      <c r="AL834" s="955"/>
      <c r="AM834" s="955"/>
      <c r="AO834" s="963"/>
      <c r="AP834" s="963"/>
      <c r="AQ834" s="963"/>
      <c r="AR834" s="963"/>
      <c r="AT834" s="963"/>
      <c r="AV834" s="963"/>
    </row>
    <row r="835" spans="1:48" s="958" customFormat="1">
      <c r="A835" s="955" t="s">
        <v>563</v>
      </c>
      <c r="B835" s="955" t="s">
        <v>141</v>
      </c>
      <c r="C835" s="955">
        <v>2023</v>
      </c>
      <c r="D835" s="955">
        <v>2023</v>
      </c>
      <c r="E835" s="964" t="s">
        <v>142</v>
      </c>
      <c r="F835" s="1013" t="s">
        <v>168</v>
      </c>
      <c r="G835" s="964" t="s">
        <v>61</v>
      </c>
      <c r="H835" s="955" t="s">
        <v>174</v>
      </c>
      <c r="I835" s="964" t="s">
        <v>567</v>
      </c>
      <c r="J835" s="965" t="s">
        <v>61</v>
      </c>
      <c r="K835" s="965"/>
      <c r="L835" s="1094" t="s">
        <v>61</v>
      </c>
      <c r="M835" s="1095" t="s">
        <v>61</v>
      </c>
      <c r="N835" s="1095" t="s">
        <v>61</v>
      </c>
      <c r="O835" s="964" t="s">
        <v>165</v>
      </c>
      <c r="P835" s="1013" t="s">
        <v>61</v>
      </c>
      <c r="Q835" s="1013" t="s">
        <v>61</v>
      </c>
      <c r="R835" s="1013" t="s">
        <v>61</v>
      </c>
      <c r="S835" s="1014" t="s">
        <v>61</v>
      </c>
      <c r="T835" s="1013" t="s">
        <v>61</v>
      </c>
      <c r="U835" s="1015" t="s">
        <v>61</v>
      </c>
      <c r="V835" s="1016" t="s">
        <v>61</v>
      </c>
      <c r="W835" s="1016" t="s">
        <v>61</v>
      </c>
      <c r="X835" s="1016" t="s">
        <v>61</v>
      </c>
      <c r="Y835" s="1013" t="s">
        <v>61</v>
      </c>
      <c r="Z835" s="1100" t="s">
        <v>61</v>
      </c>
      <c r="AA835" s="1101" t="s">
        <v>61</v>
      </c>
      <c r="AB835" s="1100" t="s">
        <v>61</v>
      </c>
      <c r="AC835" s="1101" t="s">
        <v>61</v>
      </c>
      <c r="AD835" s="1100" t="s">
        <v>61</v>
      </c>
      <c r="AE835" s="1101" t="s">
        <v>61</v>
      </c>
      <c r="AF835" s="961" t="s">
        <v>61</v>
      </c>
      <c r="AG835" s="1123"/>
      <c r="AH835" s="1123"/>
      <c r="AI835" s="955" t="s">
        <v>61</v>
      </c>
      <c r="AJ835" s="1013" t="s">
        <v>61</v>
      </c>
      <c r="AL835" s="955"/>
      <c r="AM835" s="955"/>
      <c r="AO835" s="963"/>
      <c r="AP835" s="963"/>
      <c r="AQ835" s="963"/>
      <c r="AR835" s="981"/>
      <c r="AT835" s="981"/>
      <c r="AV835" s="981"/>
    </row>
    <row r="836" spans="1:48" s="958" customFormat="1">
      <c r="A836" s="957" t="s">
        <v>563</v>
      </c>
      <c r="B836" s="957" t="s">
        <v>141</v>
      </c>
      <c r="C836" s="957" t="s">
        <v>702</v>
      </c>
      <c r="D836" s="957">
        <v>2023</v>
      </c>
      <c r="E836" s="991" t="s">
        <v>142</v>
      </c>
      <c r="F836" s="1102" t="s">
        <v>168</v>
      </c>
      <c r="G836" s="958" t="s">
        <v>61</v>
      </c>
      <c r="H836" s="957" t="s">
        <v>174</v>
      </c>
      <c r="I836" s="991" t="s">
        <v>567</v>
      </c>
      <c r="J836" s="992" t="s">
        <v>61</v>
      </c>
      <c r="K836" s="992" t="s">
        <v>707</v>
      </c>
      <c r="L836" s="1102" t="s">
        <v>348</v>
      </c>
      <c r="M836" s="958" t="s">
        <v>61</v>
      </c>
      <c r="N836" s="958" t="s">
        <v>61</v>
      </c>
      <c r="O836" s="991" t="s">
        <v>150</v>
      </c>
      <c r="P836" s="958" t="s">
        <v>61</v>
      </c>
      <c r="Q836" s="958" t="s">
        <v>61</v>
      </c>
      <c r="R836" s="958" t="s">
        <v>61</v>
      </c>
      <c r="S836" s="958" t="s">
        <v>61</v>
      </c>
      <c r="T836" s="958" t="s">
        <v>61</v>
      </c>
      <c r="U836" s="1028" t="s">
        <v>61</v>
      </c>
      <c r="V836" s="958" t="s">
        <v>61</v>
      </c>
      <c r="W836" s="958" t="s">
        <v>61</v>
      </c>
      <c r="X836" s="958" t="s">
        <v>61</v>
      </c>
      <c r="Y836" s="958" t="s">
        <v>61</v>
      </c>
      <c r="Z836" s="958" t="s">
        <v>61</v>
      </c>
      <c r="AA836" s="958" t="s">
        <v>61</v>
      </c>
      <c r="AB836" s="958" t="s">
        <v>61</v>
      </c>
      <c r="AC836" s="958" t="s">
        <v>61</v>
      </c>
      <c r="AD836" s="958" t="s">
        <v>61</v>
      </c>
      <c r="AE836" s="958" t="s">
        <v>61</v>
      </c>
      <c r="AF836" s="958" t="s">
        <v>61</v>
      </c>
      <c r="AG836" s="1135"/>
      <c r="AH836" s="1135"/>
      <c r="AI836" s="957"/>
      <c r="AJ836" s="1029"/>
      <c r="AL836" s="957"/>
      <c r="AM836" s="957"/>
      <c r="AO836" s="981"/>
      <c r="AP836" s="981"/>
      <c r="AQ836" s="981"/>
      <c r="AR836" s="981"/>
      <c r="AT836" s="981"/>
      <c r="AV836" s="981"/>
    </row>
    <row r="837" spans="1:48">
      <c r="A837" t="s">
        <v>568</v>
      </c>
      <c r="B837">
        <v>0</v>
      </c>
      <c r="C837">
        <v>2017</v>
      </c>
      <c r="D837">
        <v>2016</v>
      </c>
      <c r="E837" s="442" t="s">
        <v>168</v>
      </c>
      <c r="F837" s="52" t="s">
        <v>61</v>
      </c>
      <c r="G837" s="442" t="s">
        <v>61</v>
      </c>
      <c r="H837" s="52" t="s">
        <v>61</v>
      </c>
      <c r="I837" s="442" t="s">
        <v>169</v>
      </c>
      <c r="J837" s="940" t="s">
        <v>61</v>
      </c>
      <c r="K837" s="940"/>
      <c r="L837" s="52" t="s">
        <v>61</v>
      </c>
      <c r="M837" s="52" t="s">
        <v>61</v>
      </c>
      <c r="N837" s="52" t="s">
        <v>61</v>
      </c>
      <c r="O837" s="442" t="s">
        <v>150</v>
      </c>
      <c r="P837" s="451" t="s">
        <v>61</v>
      </c>
      <c r="Q837" s="52" t="s">
        <v>61</v>
      </c>
      <c r="R837" s="103" t="s">
        <v>61</v>
      </c>
      <c r="S837" s="442" t="s">
        <v>61</v>
      </c>
      <c r="T837" s="451" t="s">
        <v>61</v>
      </c>
      <c r="U837" s="941" t="s">
        <v>61</v>
      </c>
      <c r="V837" s="52" t="s">
        <v>61</v>
      </c>
      <c r="W837" s="52" t="s">
        <v>61</v>
      </c>
      <c r="X837" s="52" t="s">
        <v>61</v>
      </c>
      <c r="Y837" s="52" t="s">
        <v>61</v>
      </c>
      <c r="Z837" s="77" t="s">
        <v>61</v>
      </c>
      <c r="AA837" s="787" t="s">
        <v>61</v>
      </c>
      <c r="AB837" s="77" t="s">
        <v>61</v>
      </c>
      <c r="AC837" s="787" t="s">
        <v>61</v>
      </c>
      <c r="AD837" s="77" t="s">
        <v>61</v>
      </c>
      <c r="AE837" s="787" t="s">
        <v>61</v>
      </c>
      <c r="AF837" t="s">
        <v>61</v>
      </c>
      <c r="AG837" s="52"/>
      <c r="AH837" s="52"/>
      <c r="AI837" s="52" t="s">
        <v>61</v>
      </c>
      <c r="AJ837" s="52" t="s">
        <v>61</v>
      </c>
      <c r="AL837"/>
      <c r="AM837"/>
    </row>
    <row r="838" spans="1:48">
      <c r="A838" t="s">
        <v>568</v>
      </c>
      <c r="B838">
        <v>0</v>
      </c>
      <c r="C838">
        <v>2018</v>
      </c>
      <c r="D838">
        <v>2017</v>
      </c>
      <c r="E838" s="442" t="s">
        <v>168</v>
      </c>
      <c r="F838" s="52" t="s">
        <v>61</v>
      </c>
      <c r="G838" s="442" t="s">
        <v>61</v>
      </c>
      <c r="H838" s="52" t="s">
        <v>61</v>
      </c>
      <c r="I838" s="442" t="s">
        <v>169</v>
      </c>
      <c r="J838" s="940" t="s">
        <v>61</v>
      </c>
      <c r="K838" s="940"/>
      <c r="L838" s="52" t="s">
        <v>61</v>
      </c>
      <c r="M838" s="52" t="s">
        <v>61</v>
      </c>
      <c r="N838" s="52" t="s">
        <v>61</v>
      </c>
      <c r="O838" s="442" t="s">
        <v>150</v>
      </c>
      <c r="P838" s="451" t="s">
        <v>61</v>
      </c>
      <c r="Q838" s="52" t="s">
        <v>61</v>
      </c>
      <c r="R838" s="103" t="s">
        <v>61</v>
      </c>
      <c r="S838" s="442" t="s">
        <v>61</v>
      </c>
      <c r="T838" s="451" t="s">
        <v>61</v>
      </c>
      <c r="U838" s="941" t="s">
        <v>61</v>
      </c>
      <c r="V838" s="52" t="s">
        <v>61</v>
      </c>
      <c r="W838" s="52" t="s">
        <v>61</v>
      </c>
      <c r="X838" s="52" t="s">
        <v>61</v>
      </c>
      <c r="Y838" s="52" t="s">
        <v>61</v>
      </c>
      <c r="Z838" s="77" t="s">
        <v>61</v>
      </c>
      <c r="AA838" s="787" t="s">
        <v>61</v>
      </c>
      <c r="AB838" s="77" t="s">
        <v>61</v>
      </c>
      <c r="AC838" s="787" t="s">
        <v>61</v>
      </c>
      <c r="AD838" s="77" t="s">
        <v>61</v>
      </c>
      <c r="AE838" s="787" t="s">
        <v>61</v>
      </c>
      <c r="AF838" t="s">
        <v>61</v>
      </c>
      <c r="AG838" s="52"/>
      <c r="AH838" s="52"/>
      <c r="AI838" s="52" t="s">
        <v>61</v>
      </c>
      <c r="AJ838" s="52" t="s">
        <v>61</v>
      </c>
      <c r="AL838"/>
      <c r="AM838"/>
    </row>
    <row r="839" spans="1:48">
      <c r="A839" t="s">
        <v>568</v>
      </c>
      <c r="B839">
        <v>0</v>
      </c>
      <c r="C839">
        <v>2019</v>
      </c>
      <c r="D839">
        <v>2018</v>
      </c>
      <c r="E839" s="442" t="s">
        <v>168</v>
      </c>
      <c r="F839" s="52" t="s">
        <v>61</v>
      </c>
      <c r="G839" s="442" t="s">
        <v>61</v>
      </c>
      <c r="H839" s="52" t="s">
        <v>61</v>
      </c>
      <c r="I839" s="442" t="s">
        <v>169</v>
      </c>
      <c r="J839" s="940" t="s">
        <v>61</v>
      </c>
      <c r="K839" s="940"/>
      <c r="L839" s="52" t="s">
        <v>61</v>
      </c>
      <c r="M839" s="52" t="s">
        <v>61</v>
      </c>
      <c r="N839" s="52" t="s">
        <v>61</v>
      </c>
      <c r="O839" s="442" t="s">
        <v>150</v>
      </c>
      <c r="P839" s="451" t="s">
        <v>61</v>
      </c>
      <c r="Q839" s="52" t="s">
        <v>61</v>
      </c>
      <c r="R839" s="103" t="s">
        <v>61</v>
      </c>
      <c r="S839" s="442" t="s">
        <v>61</v>
      </c>
      <c r="T839" s="451" t="s">
        <v>61</v>
      </c>
      <c r="U839" s="941" t="s">
        <v>61</v>
      </c>
      <c r="V839" s="52" t="s">
        <v>61</v>
      </c>
      <c r="W839" s="52" t="s">
        <v>61</v>
      </c>
      <c r="X839" s="52" t="s">
        <v>61</v>
      </c>
      <c r="Y839" s="52" t="s">
        <v>61</v>
      </c>
      <c r="Z839" s="77" t="s">
        <v>61</v>
      </c>
      <c r="AA839" s="787" t="s">
        <v>61</v>
      </c>
      <c r="AB839" s="77" t="s">
        <v>61</v>
      </c>
      <c r="AC839" s="787" t="s">
        <v>61</v>
      </c>
      <c r="AD839" s="77" t="s">
        <v>61</v>
      </c>
      <c r="AE839" s="787" t="s">
        <v>61</v>
      </c>
      <c r="AF839" t="s">
        <v>61</v>
      </c>
      <c r="AG839" s="52"/>
      <c r="AH839" s="52"/>
      <c r="AI839" s="52" t="s">
        <v>61</v>
      </c>
      <c r="AJ839" s="52" t="s">
        <v>61</v>
      </c>
      <c r="AL839"/>
      <c r="AM839"/>
    </row>
    <row r="840" spans="1:48">
      <c r="A840" t="s">
        <v>568</v>
      </c>
      <c r="B840">
        <v>0</v>
      </c>
      <c r="C840">
        <v>2020</v>
      </c>
      <c r="D840">
        <v>2019</v>
      </c>
      <c r="E840" s="442" t="s">
        <v>168</v>
      </c>
      <c r="F840" s="52" t="s">
        <v>61</v>
      </c>
      <c r="G840" s="442" t="s">
        <v>61</v>
      </c>
      <c r="H840" s="52" t="s">
        <v>61</v>
      </c>
      <c r="I840" s="442" t="s">
        <v>169</v>
      </c>
      <c r="J840" s="940" t="s">
        <v>61</v>
      </c>
      <c r="K840" s="940"/>
      <c r="L840" s="52" t="s">
        <v>61</v>
      </c>
      <c r="M840" s="52" t="s">
        <v>61</v>
      </c>
      <c r="N840" s="52" t="s">
        <v>61</v>
      </c>
      <c r="O840" s="442" t="s">
        <v>150</v>
      </c>
      <c r="P840" s="451" t="s">
        <v>61</v>
      </c>
      <c r="Q840" s="52" t="s">
        <v>61</v>
      </c>
      <c r="R840" s="103" t="s">
        <v>61</v>
      </c>
      <c r="S840" s="442" t="s">
        <v>61</v>
      </c>
      <c r="T840" s="451" t="s">
        <v>61</v>
      </c>
      <c r="U840" s="941" t="s">
        <v>61</v>
      </c>
      <c r="V840" s="52" t="s">
        <v>61</v>
      </c>
      <c r="W840" s="52" t="s">
        <v>61</v>
      </c>
      <c r="X840" s="52" t="s">
        <v>61</v>
      </c>
      <c r="Y840" s="52" t="s">
        <v>61</v>
      </c>
      <c r="Z840" s="77" t="s">
        <v>61</v>
      </c>
      <c r="AA840" s="787" t="s">
        <v>61</v>
      </c>
      <c r="AB840" s="77" t="s">
        <v>61</v>
      </c>
      <c r="AC840" s="787" t="s">
        <v>61</v>
      </c>
      <c r="AD840" s="77" t="s">
        <v>61</v>
      </c>
      <c r="AE840" s="787" t="s">
        <v>61</v>
      </c>
      <c r="AF840" t="s">
        <v>61</v>
      </c>
      <c r="AG840" s="52"/>
      <c r="AH840" s="52"/>
      <c r="AI840" s="52" t="s">
        <v>61</v>
      </c>
      <c r="AJ840" s="52" t="s">
        <v>61</v>
      </c>
      <c r="AL840"/>
      <c r="AM840"/>
    </row>
    <row r="841" spans="1:48">
      <c r="A841" t="s">
        <v>568</v>
      </c>
      <c r="B841">
        <v>0</v>
      </c>
      <c r="C841">
        <v>2021</v>
      </c>
      <c r="D841">
        <v>2020</v>
      </c>
      <c r="E841" s="442" t="s">
        <v>168</v>
      </c>
      <c r="F841" s="52" t="s">
        <v>61</v>
      </c>
      <c r="G841" s="442" t="s">
        <v>61</v>
      </c>
      <c r="H841" s="52" t="s">
        <v>61</v>
      </c>
      <c r="I841" s="442" t="s">
        <v>169</v>
      </c>
      <c r="J841" s="940" t="s">
        <v>61</v>
      </c>
      <c r="K841" s="940"/>
      <c r="L841" s="52" t="s">
        <v>61</v>
      </c>
      <c r="M841" s="52" t="s">
        <v>61</v>
      </c>
      <c r="N841" s="52" t="s">
        <v>61</v>
      </c>
      <c r="O841" s="442" t="s">
        <v>150</v>
      </c>
      <c r="P841" s="451" t="s">
        <v>61</v>
      </c>
      <c r="Q841" s="52" t="s">
        <v>61</v>
      </c>
      <c r="R841" s="103" t="s">
        <v>61</v>
      </c>
      <c r="S841" s="442" t="s">
        <v>61</v>
      </c>
      <c r="T841" s="451" t="s">
        <v>61</v>
      </c>
      <c r="U841" s="941" t="s">
        <v>61</v>
      </c>
      <c r="V841" s="52" t="s">
        <v>61</v>
      </c>
      <c r="W841" s="52" t="s">
        <v>61</v>
      </c>
      <c r="X841" s="52" t="s">
        <v>61</v>
      </c>
      <c r="Y841" s="52" t="s">
        <v>61</v>
      </c>
      <c r="Z841" s="77" t="s">
        <v>61</v>
      </c>
      <c r="AA841" s="787" t="s">
        <v>61</v>
      </c>
      <c r="AB841" s="77" t="s">
        <v>61</v>
      </c>
      <c r="AC841" s="787" t="s">
        <v>61</v>
      </c>
      <c r="AD841" s="77" t="s">
        <v>61</v>
      </c>
      <c r="AE841" s="787" t="s">
        <v>61</v>
      </c>
      <c r="AF841" t="s">
        <v>61</v>
      </c>
      <c r="AG841" s="52"/>
      <c r="AH841" s="52"/>
      <c r="AI841" s="52" t="s">
        <v>61</v>
      </c>
      <c r="AJ841" s="52" t="s">
        <v>61</v>
      </c>
      <c r="AL841"/>
      <c r="AM841"/>
    </row>
    <row r="842" spans="1:48">
      <c r="A842" t="s">
        <v>568</v>
      </c>
      <c r="B842">
        <v>0</v>
      </c>
      <c r="C842">
        <v>2022</v>
      </c>
      <c r="D842">
        <v>2021</v>
      </c>
      <c r="E842" s="442" t="s">
        <v>168</v>
      </c>
      <c r="F842" s="52" t="s">
        <v>61</v>
      </c>
      <c r="G842" s="442" t="s">
        <v>61</v>
      </c>
      <c r="H842" s="52" t="s">
        <v>61</v>
      </c>
      <c r="I842" s="442" t="s">
        <v>169</v>
      </c>
      <c r="J842" s="940" t="s">
        <v>61</v>
      </c>
      <c r="K842" s="940"/>
      <c r="L842" s="52" t="s">
        <v>61</v>
      </c>
      <c r="M842" s="52" t="s">
        <v>61</v>
      </c>
      <c r="N842" s="52" t="s">
        <v>61</v>
      </c>
      <c r="O842" s="442" t="s">
        <v>150</v>
      </c>
      <c r="P842" s="451" t="s">
        <v>61</v>
      </c>
      <c r="Q842" s="52" t="s">
        <v>61</v>
      </c>
      <c r="R842" s="103" t="s">
        <v>61</v>
      </c>
      <c r="S842" s="442" t="s">
        <v>61</v>
      </c>
      <c r="T842" s="451" t="s">
        <v>61</v>
      </c>
      <c r="U842" s="941" t="s">
        <v>61</v>
      </c>
      <c r="V842" s="52" t="s">
        <v>61</v>
      </c>
      <c r="W842" s="52" t="s">
        <v>61</v>
      </c>
      <c r="X842" s="52" t="s">
        <v>61</v>
      </c>
      <c r="Y842" s="52" t="s">
        <v>61</v>
      </c>
      <c r="Z842" s="77" t="s">
        <v>61</v>
      </c>
      <c r="AA842" s="787" t="s">
        <v>61</v>
      </c>
      <c r="AB842" s="77" t="s">
        <v>61</v>
      </c>
      <c r="AC842" s="787" t="s">
        <v>61</v>
      </c>
      <c r="AD842" s="77" t="s">
        <v>61</v>
      </c>
      <c r="AE842" s="787" t="s">
        <v>61</v>
      </c>
      <c r="AF842" t="s">
        <v>61</v>
      </c>
      <c r="AG842" s="52"/>
      <c r="AH842" s="52"/>
      <c r="AI842" s="52" t="s">
        <v>61</v>
      </c>
      <c r="AJ842" s="52" t="s">
        <v>61</v>
      </c>
      <c r="AL842"/>
      <c r="AM842"/>
    </row>
    <row r="843" spans="1:48" s="958" customFormat="1">
      <c r="A843" s="958" t="s">
        <v>568</v>
      </c>
      <c r="B843" s="958">
        <v>0</v>
      </c>
      <c r="C843" s="958">
        <v>2023</v>
      </c>
      <c r="D843" s="958">
        <v>2022</v>
      </c>
      <c r="E843" s="991" t="s">
        <v>168</v>
      </c>
      <c r="F843" s="957" t="s">
        <v>61</v>
      </c>
      <c r="G843" s="991" t="s">
        <v>61</v>
      </c>
      <c r="H843" s="957" t="s">
        <v>61</v>
      </c>
      <c r="I843" s="991" t="s">
        <v>169</v>
      </c>
      <c r="J843" s="998" t="s">
        <v>61</v>
      </c>
      <c r="K843" s="998"/>
      <c r="L843" s="957" t="s">
        <v>61</v>
      </c>
      <c r="M843" s="957" t="s">
        <v>61</v>
      </c>
      <c r="N843" s="957" t="s">
        <v>61</v>
      </c>
      <c r="O843" s="991" t="s">
        <v>150</v>
      </c>
      <c r="P843" s="999" t="s">
        <v>61</v>
      </c>
      <c r="Q843" s="957" t="s">
        <v>61</v>
      </c>
      <c r="R843" s="1000" t="s">
        <v>61</v>
      </c>
      <c r="S843" s="991" t="s">
        <v>61</v>
      </c>
      <c r="T843" s="999" t="s">
        <v>61</v>
      </c>
      <c r="U843" s="1001" t="s">
        <v>61</v>
      </c>
      <c r="V843" s="957" t="s">
        <v>61</v>
      </c>
      <c r="W843" s="957" t="s">
        <v>61</v>
      </c>
      <c r="X843" s="957" t="s">
        <v>61</v>
      </c>
      <c r="Y843" s="957" t="s">
        <v>61</v>
      </c>
      <c r="Z843" s="1020" t="s">
        <v>61</v>
      </c>
      <c r="AA843" s="1021" t="s">
        <v>61</v>
      </c>
      <c r="AB843" s="1020" t="s">
        <v>61</v>
      </c>
      <c r="AC843" s="1021" t="s">
        <v>61</v>
      </c>
      <c r="AD843" s="1020" t="s">
        <v>61</v>
      </c>
      <c r="AE843" s="1021" t="s">
        <v>61</v>
      </c>
      <c r="AF843" s="958" t="s">
        <v>61</v>
      </c>
      <c r="AG843" s="957"/>
      <c r="AH843" s="957"/>
      <c r="AI843" s="957" t="s">
        <v>61</v>
      </c>
      <c r="AJ843" s="957" t="s">
        <v>61</v>
      </c>
      <c r="AL843" s="957"/>
      <c r="AM843" s="957"/>
      <c r="AO843" s="981"/>
      <c r="AP843" s="981"/>
      <c r="AQ843" s="981"/>
      <c r="AR843" s="981"/>
      <c r="AT843" s="981"/>
      <c r="AV843" s="981"/>
    </row>
    <row r="844" spans="1:48">
      <c r="A844" s="52" t="s">
        <v>569</v>
      </c>
      <c r="B844" s="52" t="s">
        <v>102</v>
      </c>
      <c r="C844" s="902">
        <v>2017</v>
      </c>
      <c r="D844" s="52">
        <v>2016</v>
      </c>
      <c r="E844" s="442" t="s">
        <v>168</v>
      </c>
      <c r="F844" s="52" t="s">
        <v>61</v>
      </c>
      <c r="G844" s="442" t="s">
        <v>61</v>
      </c>
      <c r="H844" s="52" t="s">
        <v>61</v>
      </c>
      <c r="I844" s="442" t="s">
        <v>169</v>
      </c>
      <c r="J844" s="940" t="s">
        <v>61</v>
      </c>
      <c r="K844" s="940"/>
      <c r="L844" s="52" t="s">
        <v>61</v>
      </c>
      <c r="M844" s="52" t="s">
        <v>61</v>
      </c>
      <c r="N844" s="52" t="s">
        <v>61</v>
      </c>
      <c r="O844" s="442" t="s">
        <v>150</v>
      </c>
      <c r="P844" s="451" t="s">
        <v>61</v>
      </c>
      <c r="Q844" s="52" t="s">
        <v>61</v>
      </c>
      <c r="R844" s="103" t="s">
        <v>61</v>
      </c>
      <c r="S844" s="442" t="s">
        <v>61</v>
      </c>
      <c r="T844" s="451" t="s">
        <v>61</v>
      </c>
      <c r="U844" s="941" t="s">
        <v>61</v>
      </c>
      <c r="V844" s="52" t="s">
        <v>61</v>
      </c>
      <c r="W844" s="52" t="s">
        <v>61</v>
      </c>
      <c r="X844" s="52" t="s">
        <v>61</v>
      </c>
      <c r="Y844" s="52" t="s">
        <v>61</v>
      </c>
      <c r="Z844" s="77" t="s">
        <v>61</v>
      </c>
      <c r="AA844" s="787" t="s">
        <v>61</v>
      </c>
      <c r="AB844" s="77" t="s">
        <v>61</v>
      </c>
      <c r="AC844" s="787" t="s">
        <v>61</v>
      </c>
      <c r="AD844" s="77" t="s">
        <v>61</v>
      </c>
      <c r="AE844" s="787" t="s">
        <v>61</v>
      </c>
      <c r="AF844" t="s">
        <v>61</v>
      </c>
      <c r="AG844" s="52"/>
      <c r="AH844" s="52"/>
      <c r="AI844" s="52" t="s">
        <v>61</v>
      </c>
      <c r="AJ844" s="52" t="s">
        <v>61</v>
      </c>
      <c r="AL844" s="52"/>
      <c r="AM844" s="52"/>
    </row>
    <row r="845" spans="1:48">
      <c r="A845" s="52" t="s">
        <v>569</v>
      </c>
      <c r="B845" s="52" t="s">
        <v>102</v>
      </c>
      <c r="C845" s="52">
        <v>2018</v>
      </c>
      <c r="D845" s="52">
        <v>2017</v>
      </c>
      <c r="E845" s="442" t="s">
        <v>168</v>
      </c>
      <c r="F845" s="52" t="s">
        <v>61</v>
      </c>
      <c r="G845" s="442" t="s">
        <v>61</v>
      </c>
      <c r="H845" s="52" t="s">
        <v>61</v>
      </c>
      <c r="I845" s="442" t="s">
        <v>169</v>
      </c>
      <c r="J845" s="940" t="s">
        <v>61</v>
      </c>
      <c r="K845" s="940"/>
      <c r="L845" s="52" t="s">
        <v>61</v>
      </c>
      <c r="M845" s="52" t="s">
        <v>61</v>
      </c>
      <c r="N845" s="52" t="s">
        <v>61</v>
      </c>
      <c r="O845" s="442" t="s">
        <v>150</v>
      </c>
      <c r="P845" s="451" t="s">
        <v>61</v>
      </c>
      <c r="Q845" s="52" t="s">
        <v>61</v>
      </c>
      <c r="R845" s="103" t="s">
        <v>61</v>
      </c>
      <c r="S845" s="442" t="s">
        <v>61</v>
      </c>
      <c r="T845" s="451" t="s">
        <v>61</v>
      </c>
      <c r="U845" s="941" t="s">
        <v>61</v>
      </c>
      <c r="V845" s="52" t="s">
        <v>61</v>
      </c>
      <c r="W845" s="52" t="s">
        <v>61</v>
      </c>
      <c r="X845" s="52" t="s">
        <v>61</v>
      </c>
      <c r="Y845" s="52" t="s">
        <v>61</v>
      </c>
      <c r="Z845" s="77" t="s">
        <v>61</v>
      </c>
      <c r="AA845" s="787" t="s">
        <v>61</v>
      </c>
      <c r="AB845" s="77" t="s">
        <v>61</v>
      </c>
      <c r="AC845" s="787" t="s">
        <v>61</v>
      </c>
      <c r="AD845" s="77" t="s">
        <v>61</v>
      </c>
      <c r="AE845" s="787" t="s">
        <v>61</v>
      </c>
      <c r="AF845" t="s">
        <v>61</v>
      </c>
      <c r="AG845" s="52"/>
      <c r="AH845" s="52"/>
      <c r="AI845" s="52" t="s">
        <v>61</v>
      </c>
      <c r="AJ845" s="52" t="s">
        <v>61</v>
      </c>
      <c r="AL845" s="52"/>
      <c r="AM845" s="52"/>
    </row>
    <row r="846" spans="1:48">
      <c r="A846" s="52" t="s">
        <v>569</v>
      </c>
      <c r="B846" s="52" t="s">
        <v>102</v>
      </c>
      <c r="C846" s="52">
        <v>2019</v>
      </c>
      <c r="D846" s="52">
        <v>2018</v>
      </c>
      <c r="E846" s="442" t="s">
        <v>142</v>
      </c>
      <c r="F846" s="52" t="s">
        <v>142</v>
      </c>
      <c r="G846" s="442" t="s">
        <v>61</v>
      </c>
      <c r="H846" s="52" t="s">
        <v>170</v>
      </c>
      <c r="I846" s="442" t="s">
        <v>171</v>
      </c>
      <c r="J846" s="940" t="s">
        <v>176</v>
      </c>
      <c r="K846" s="940"/>
      <c r="L846" s="52"/>
      <c r="M846" s="52"/>
      <c r="N846" s="52"/>
      <c r="O846" s="442" t="s">
        <v>150</v>
      </c>
      <c r="P846" s="73">
        <v>545454.54545454541</v>
      </c>
      <c r="Q846" s="60">
        <v>300000</v>
      </c>
      <c r="R846" s="61">
        <v>0.55000000000000004</v>
      </c>
      <c r="S846" s="913">
        <v>43252</v>
      </c>
      <c r="T846" s="73">
        <v>42000</v>
      </c>
      <c r="U846" s="939">
        <v>0.14000000000000001</v>
      </c>
      <c r="V846" s="60">
        <v>58000</v>
      </c>
      <c r="W846" s="64">
        <v>0.19333333333333333</v>
      </c>
      <c r="X846" s="60">
        <v>200000</v>
      </c>
      <c r="Y846" s="64">
        <v>0.66666666666666663</v>
      </c>
      <c r="Z846" s="77" t="s">
        <v>61</v>
      </c>
      <c r="AA846" s="787" t="s">
        <v>61</v>
      </c>
      <c r="AB846" s="77" t="s">
        <v>61</v>
      </c>
      <c r="AC846" s="787" t="s">
        <v>61</v>
      </c>
      <c r="AD846" s="77" t="s">
        <v>61</v>
      </c>
      <c r="AE846" s="787" t="s">
        <v>61</v>
      </c>
      <c r="AF846" t="s">
        <v>161</v>
      </c>
      <c r="AG846" s="52"/>
      <c r="AH846" s="52"/>
      <c r="AI846" s="52" t="s">
        <v>61</v>
      </c>
      <c r="AJ846" s="64"/>
      <c r="AL846" s="52" t="s">
        <v>291</v>
      </c>
      <c r="AM846" s="52"/>
    </row>
    <row r="847" spans="1:48">
      <c r="A847" s="52" t="s">
        <v>569</v>
      </c>
      <c r="B847" s="52" t="s">
        <v>102</v>
      </c>
      <c r="C847" s="52">
        <v>2020</v>
      </c>
      <c r="D847" s="52">
        <v>2019</v>
      </c>
      <c r="E847" s="442" t="s">
        <v>142</v>
      </c>
      <c r="F847" s="104" t="s">
        <v>168</v>
      </c>
      <c r="G847" s="442" t="s">
        <v>61</v>
      </c>
      <c r="H847" s="52" t="s">
        <v>170</v>
      </c>
      <c r="I847" s="442" t="s">
        <v>171</v>
      </c>
      <c r="J847" s="940" t="s">
        <v>61</v>
      </c>
      <c r="K847" s="940"/>
      <c r="L847" s="81" t="s">
        <v>523</v>
      </c>
      <c r="M847" s="81" t="s">
        <v>61</v>
      </c>
      <c r="N847" s="81" t="s">
        <v>61</v>
      </c>
      <c r="O847" s="442" t="s">
        <v>150</v>
      </c>
      <c r="P847" s="81" t="s">
        <v>61</v>
      </c>
      <c r="Q847" s="81" t="s">
        <v>61</v>
      </c>
      <c r="R847" s="81" t="s">
        <v>61</v>
      </c>
      <c r="S847" s="905" t="s">
        <v>61</v>
      </c>
      <c r="T847" s="81" t="s">
        <v>61</v>
      </c>
      <c r="U847" s="942" t="s">
        <v>61</v>
      </c>
      <c r="V847" s="235" t="s">
        <v>61</v>
      </c>
      <c r="W847" s="235" t="s">
        <v>61</v>
      </c>
      <c r="X847" s="235" t="s">
        <v>61</v>
      </c>
      <c r="Y847" s="81" t="s">
        <v>61</v>
      </c>
      <c r="Z847" s="799" t="s">
        <v>61</v>
      </c>
      <c r="AA847" s="916" t="s">
        <v>61</v>
      </c>
      <c r="AB847" s="799" t="s">
        <v>61</v>
      </c>
      <c r="AC847" s="916" t="s">
        <v>61</v>
      </c>
      <c r="AD847" s="799" t="s">
        <v>61</v>
      </c>
      <c r="AE847" s="916" t="s">
        <v>61</v>
      </c>
      <c r="AF847" t="s">
        <v>61</v>
      </c>
      <c r="AG847" s="81"/>
      <c r="AH847" s="81"/>
      <c r="AI847" s="52" t="s">
        <v>61</v>
      </c>
      <c r="AJ847" s="81" t="s">
        <v>61</v>
      </c>
      <c r="AL847" s="52" t="s">
        <v>291</v>
      </c>
      <c r="AM847" s="52"/>
    </row>
    <row r="848" spans="1:48">
      <c r="A848" s="52" t="s">
        <v>569</v>
      </c>
      <c r="B848" s="52" t="s">
        <v>102</v>
      </c>
      <c r="C848" s="52">
        <v>2021</v>
      </c>
      <c r="D848" s="52">
        <v>2020</v>
      </c>
      <c r="E848" s="442" t="s">
        <v>142</v>
      </c>
      <c r="F848" s="104" t="s">
        <v>168</v>
      </c>
      <c r="G848" s="442" t="s">
        <v>61</v>
      </c>
      <c r="H848" s="52" t="s">
        <v>170</v>
      </c>
      <c r="I848" s="442" t="s">
        <v>296</v>
      </c>
      <c r="J848" s="940" t="s">
        <v>61</v>
      </c>
      <c r="K848" s="940"/>
      <c r="L848" s="81" t="s">
        <v>523</v>
      </c>
      <c r="M848" s="81" t="s">
        <v>61</v>
      </c>
      <c r="N848" s="81" t="s">
        <v>61</v>
      </c>
      <c r="O848" s="442" t="s">
        <v>150</v>
      </c>
      <c r="P848" s="81" t="s">
        <v>61</v>
      </c>
      <c r="Q848" s="81" t="s">
        <v>61</v>
      </c>
      <c r="R848" s="81" t="s">
        <v>61</v>
      </c>
      <c r="S848" s="905" t="s">
        <v>61</v>
      </c>
      <c r="T848" s="81" t="s">
        <v>61</v>
      </c>
      <c r="U848" s="942" t="s">
        <v>61</v>
      </c>
      <c r="V848" s="235" t="s">
        <v>61</v>
      </c>
      <c r="W848" s="235" t="s">
        <v>61</v>
      </c>
      <c r="X848" s="235" t="s">
        <v>61</v>
      </c>
      <c r="Y848" s="81" t="s">
        <v>61</v>
      </c>
      <c r="Z848" s="799" t="s">
        <v>61</v>
      </c>
      <c r="AA848" s="916" t="s">
        <v>61</v>
      </c>
      <c r="AB848" s="799" t="s">
        <v>61</v>
      </c>
      <c r="AC848" s="916" t="s">
        <v>61</v>
      </c>
      <c r="AD848" s="799" t="s">
        <v>61</v>
      </c>
      <c r="AE848" s="916" t="s">
        <v>61</v>
      </c>
      <c r="AF848" t="s">
        <v>61</v>
      </c>
      <c r="AG848" s="81"/>
      <c r="AH848" s="81"/>
      <c r="AI848" s="52" t="s">
        <v>61</v>
      </c>
      <c r="AJ848" s="81" t="s">
        <v>61</v>
      </c>
      <c r="AL848" s="52" t="s">
        <v>291</v>
      </c>
      <c r="AM848" s="52"/>
    </row>
    <row r="849" spans="1:48">
      <c r="A849" s="52" t="s">
        <v>569</v>
      </c>
      <c r="B849" s="52" t="s">
        <v>102</v>
      </c>
      <c r="C849" s="52">
        <v>2022</v>
      </c>
      <c r="D849" s="52">
        <v>2021</v>
      </c>
      <c r="E849" s="442" t="s">
        <v>142</v>
      </c>
      <c r="F849" s="104" t="s">
        <v>168</v>
      </c>
      <c r="G849" s="442" t="s">
        <v>61</v>
      </c>
      <c r="H849" s="52" t="s">
        <v>170</v>
      </c>
      <c r="I849" s="442" t="s">
        <v>570</v>
      </c>
      <c r="J849" s="940" t="s">
        <v>61</v>
      </c>
      <c r="K849" s="940"/>
      <c r="L849" s="81" t="s">
        <v>523</v>
      </c>
      <c r="M849" s="81" t="s">
        <v>61</v>
      </c>
      <c r="N849" s="81" t="s">
        <v>61</v>
      </c>
      <c r="O849" s="442" t="s">
        <v>150</v>
      </c>
      <c r="P849" s="81" t="s">
        <v>61</v>
      </c>
      <c r="Q849" s="81" t="s">
        <v>61</v>
      </c>
      <c r="R849" s="81" t="s">
        <v>61</v>
      </c>
      <c r="S849" s="905" t="s">
        <v>61</v>
      </c>
      <c r="T849" s="81" t="s">
        <v>61</v>
      </c>
      <c r="U849" s="942" t="s">
        <v>61</v>
      </c>
      <c r="V849" s="235" t="s">
        <v>61</v>
      </c>
      <c r="W849" s="235" t="s">
        <v>61</v>
      </c>
      <c r="X849" s="235" t="s">
        <v>61</v>
      </c>
      <c r="Y849" s="81" t="s">
        <v>61</v>
      </c>
      <c r="Z849" s="799" t="s">
        <v>61</v>
      </c>
      <c r="AA849" s="916" t="s">
        <v>61</v>
      </c>
      <c r="AB849" s="799" t="s">
        <v>61</v>
      </c>
      <c r="AC849" s="916" t="s">
        <v>61</v>
      </c>
      <c r="AD849" s="799" t="s">
        <v>61</v>
      </c>
      <c r="AE849" s="916" t="s">
        <v>61</v>
      </c>
      <c r="AF849" t="s">
        <v>61</v>
      </c>
      <c r="AG849" s="81"/>
      <c r="AH849" s="81"/>
      <c r="AI849" s="52" t="s">
        <v>61</v>
      </c>
      <c r="AJ849" s="81" t="s">
        <v>61</v>
      </c>
      <c r="AL849" s="52" t="s">
        <v>291</v>
      </c>
      <c r="AM849" s="52"/>
    </row>
    <row r="850" spans="1:48" s="961" customFormat="1">
      <c r="A850" s="955" t="s">
        <v>569</v>
      </c>
      <c r="B850" s="955" t="s">
        <v>102</v>
      </c>
      <c r="C850" s="955">
        <v>2023</v>
      </c>
      <c r="D850" s="955">
        <v>2022</v>
      </c>
      <c r="E850" s="964" t="s">
        <v>142</v>
      </c>
      <c r="F850" s="1012" t="s">
        <v>168</v>
      </c>
      <c r="G850" s="964" t="s">
        <v>61</v>
      </c>
      <c r="H850" s="955" t="s">
        <v>174</v>
      </c>
      <c r="I850" s="964" t="s">
        <v>571</v>
      </c>
      <c r="J850" s="965" t="s">
        <v>61</v>
      </c>
      <c r="K850" s="965"/>
      <c r="L850" s="1013" t="s">
        <v>172</v>
      </c>
      <c r="M850" s="1013" t="s">
        <v>61</v>
      </c>
      <c r="N850" s="1013" t="s">
        <v>61</v>
      </c>
      <c r="O850" s="964" t="s">
        <v>150</v>
      </c>
      <c r="P850" s="1013" t="s">
        <v>61</v>
      </c>
      <c r="Q850" s="1013" t="s">
        <v>61</v>
      </c>
      <c r="R850" s="1013" t="s">
        <v>61</v>
      </c>
      <c r="S850" s="1014" t="s">
        <v>61</v>
      </c>
      <c r="T850" s="1013" t="s">
        <v>61</v>
      </c>
      <c r="U850" s="1015" t="s">
        <v>61</v>
      </c>
      <c r="V850" s="1016" t="s">
        <v>61</v>
      </c>
      <c r="W850" s="1016" t="s">
        <v>61</v>
      </c>
      <c r="X850" s="1016" t="s">
        <v>61</v>
      </c>
      <c r="Y850" s="1013" t="s">
        <v>61</v>
      </c>
      <c r="Z850" s="1017" t="s">
        <v>61</v>
      </c>
      <c r="AA850" s="1019" t="s">
        <v>61</v>
      </c>
      <c r="AB850" s="1017" t="s">
        <v>61</v>
      </c>
      <c r="AC850" s="1019" t="s">
        <v>61</v>
      </c>
      <c r="AD850" s="1017" t="s">
        <v>61</v>
      </c>
      <c r="AE850" s="1019" t="s">
        <v>61</v>
      </c>
      <c r="AF850" s="961" t="s">
        <v>61</v>
      </c>
      <c r="AG850" s="1013"/>
      <c r="AH850" s="1013"/>
      <c r="AI850" s="955" t="s">
        <v>61</v>
      </c>
      <c r="AJ850" s="1013" t="s">
        <v>61</v>
      </c>
      <c r="AL850" s="955" t="s">
        <v>572</v>
      </c>
      <c r="AM850" s="955"/>
      <c r="AO850" s="963"/>
      <c r="AP850" s="963"/>
      <c r="AQ850" s="963"/>
      <c r="AR850" s="963"/>
      <c r="AT850" s="963"/>
      <c r="AV850" s="963"/>
    </row>
    <row r="851" spans="1:48" s="958" customFormat="1">
      <c r="A851" s="955" t="s">
        <v>569</v>
      </c>
      <c r="B851" s="955" t="s">
        <v>102</v>
      </c>
      <c r="C851" s="955">
        <v>2023</v>
      </c>
      <c r="D851" s="955">
        <v>2023</v>
      </c>
      <c r="E851" s="964" t="s">
        <v>142</v>
      </c>
      <c r="F851" s="1013" t="s">
        <v>168</v>
      </c>
      <c r="G851" s="964" t="s">
        <v>61</v>
      </c>
      <c r="H851" s="955" t="s">
        <v>174</v>
      </c>
      <c r="I851" s="964" t="s">
        <v>571</v>
      </c>
      <c r="J851" s="965" t="s">
        <v>61</v>
      </c>
      <c r="K851" s="965"/>
      <c r="L851" s="1094" t="s">
        <v>61</v>
      </c>
      <c r="M851" s="1095" t="s">
        <v>61</v>
      </c>
      <c r="N851" s="1095" t="s">
        <v>61</v>
      </c>
      <c r="O851" s="964" t="s">
        <v>165</v>
      </c>
      <c r="P851" s="1013" t="s">
        <v>61</v>
      </c>
      <c r="Q851" s="1013" t="s">
        <v>61</v>
      </c>
      <c r="R851" s="1013" t="s">
        <v>61</v>
      </c>
      <c r="S851" s="1014" t="s">
        <v>61</v>
      </c>
      <c r="T851" s="1013" t="s">
        <v>61</v>
      </c>
      <c r="U851" s="1015" t="s">
        <v>61</v>
      </c>
      <c r="V851" s="1016" t="s">
        <v>61</v>
      </c>
      <c r="W851" s="1016" t="s">
        <v>61</v>
      </c>
      <c r="X851" s="1016" t="s">
        <v>61</v>
      </c>
      <c r="Y851" s="1013" t="s">
        <v>61</v>
      </c>
      <c r="Z851" s="1100" t="s">
        <v>61</v>
      </c>
      <c r="AA851" s="1101" t="s">
        <v>61</v>
      </c>
      <c r="AB851" s="1100" t="s">
        <v>61</v>
      </c>
      <c r="AC851" s="1101" t="s">
        <v>61</v>
      </c>
      <c r="AD851" s="1100" t="s">
        <v>61</v>
      </c>
      <c r="AE851" s="1101" t="s">
        <v>61</v>
      </c>
      <c r="AF851" s="961" t="s">
        <v>61</v>
      </c>
      <c r="AG851" s="1123"/>
      <c r="AH851" s="1123"/>
      <c r="AI851" s="955" t="s">
        <v>61</v>
      </c>
      <c r="AJ851" s="1013" t="s">
        <v>61</v>
      </c>
      <c r="AL851" s="955"/>
      <c r="AM851" s="955"/>
      <c r="AO851" s="963"/>
      <c r="AP851" s="963"/>
      <c r="AQ851" s="963"/>
      <c r="AR851" s="981"/>
      <c r="AT851" s="981"/>
      <c r="AV851" s="981"/>
    </row>
    <row r="852" spans="1:48" s="958" customFormat="1">
      <c r="A852" s="957" t="s">
        <v>569</v>
      </c>
      <c r="B852" s="957" t="s">
        <v>102</v>
      </c>
      <c r="C852" s="957" t="s">
        <v>702</v>
      </c>
      <c r="D852" s="957">
        <v>2023</v>
      </c>
      <c r="E852" s="991" t="s">
        <v>142</v>
      </c>
      <c r="F852" s="1102" t="s">
        <v>168</v>
      </c>
      <c r="G852" s="958" t="s">
        <v>61</v>
      </c>
      <c r="H852" s="957" t="s">
        <v>174</v>
      </c>
      <c r="I852" s="991" t="s">
        <v>571</v>
      </c>
      <c r="J852" s="992" t="s">
        <v>61</v>
      </c>
      <c r="K852" s="992" t="s">
        <v>707</v>
      </c>
      <c r="L852" s="1102" t="s">
        <v>348</v>
      </c>
      <c r="M852" s="958" t="s">
        <v>61</v>
      </c>
      <c r="N852" s="958" t="s">
        <v>61</v>
      </c>
      <c r="O852" s="991" t="s">
        <v>150</v>
      </c>
      <c r="P852" s="958" t="s">
        <v>61</v>
      </c>
      <c r="Q852" s="958" t="s">
        <v>61</v>
      </c>
      <c r="R852" s="958" t="s">
        <v>61</v>
      </c>
      <c r="S852" s="958" t="s">
        <v>61</v>
      </c>
      <c r="T852" s="958" t="s">
        <v>61</v>
      </c>
      <c r="U852" s="1028" t="s">
        <v>61</v>
      </c>
      <c r="V852" s="958" t="s">
        <v>61</v>
      </c>
      <c r="W852" s="958" t="s">
        <v>61</v>
      </c>
      <c r="X852" s="958" t="s">
        <v>61</v>
      </c>
      <c r="Y852" s="958" t="s">
        <v>61</v>
      </c>
      <c r="Z852" s="958" t="s">
        <v>61</v>
      </c>
      <c r="AA852" s="958" t="s">
        <v>61</v>
      </c>
      <c r="AB852" s="958" t="s">
        <v>61</v>
      </c>
      <c r="AC852" s="958" t="s">
        <v>61</v>
      </c>
      <c r="AD852" s="958" t="s">
        <v>61</v>
      </c>
      <c r="AE852" s="958" t="s">
        <v>61</v>
      </c>
      <c r="AF852" s="958" t="s">
        <v>61</v>
      </c>
      <c r="AG852" s="1135"/>
      <c r="AH852" s="1135"/>
      <c r="AI852" s="957"/>
      <c r="AJ852" s="1029"/>
      <c r="AL852" s="957"/>
      <c r="AM852" s="957"/>
      <c r="AO852" s="981"/>
      <c r="AP852" s="981"/>
      <c r="AQ852" s="981"/>
      <c r="AR852" s="981"/>
      <c r="AT852" s="981"/>
      <c r="AV852" s="981"/>
    </row>
    <row r="853" spans="1:48">
      <c r="A853" s="52" t="s">
        <v>573</v>
      </c>
      <c r="B853" s="52" t="s">
        <v>141</v>
      </c>
      <c r="C853" s="902">
        <v>2017</v>
      </c>
      <c r="D853" s="52">
        <v>2016</v>
      </c>
      <c r="E853" s="442" t="s">
        <v>142</v>
      </c>
      <c r="F853" s="81" t="s">
        <v>168</v>
      </c>
      <c r="G853" s="442" t="s">
        <v>61</v>
      </c>
      <c r="H853" s="52" t="s">
        <v>204</v>
      </c>
      <c r="I853" s="442" t="s">
        <v>205</v>
      </c>
      <c r="J853" s="940" t="s">
        <v>61</v>
      </c>
      <c r="K853" s="940"/>
      <c r="L853" s="81" t="s">
        <v>172</v>
      </c>
      <c r="M853" s="81" t="s">
        <v>61</v>
      </c>
      <c r="N853" s="81" t="s">
        <v>61</v>
      </c>
      <c r="O853" s="442" t="s">
        <v>150</v>
      </c>
      <c r="P853" s="81" t="s">
        <v>61</v>
      </c>
      <c r="Q853" s="81" t="s">
        <v>61</v>
      </c>
      <c r="R853" s="81" t="s">
        <v>61</v>
      </c>
      <c r="S853" s="905" t="s">
        <v>61</v>
      </c>
      <c r="T853" s="81" t="s">
        <v>61</v>
      </c>
      <c r="U853" s="942" t="s">
        <v>61</v>
      </c>
      <c r="V853" s="235" t="s">
        <v>61</v>
      </c>
      <c r="W853" s="235" t="s">
        <v>61</v>
      </c>
      <c r="X853" s="235" t="s">
        <v>61</v>
      </c>
      <c r="Y853" s="81" t="s">
        <v>61</v>
      </c>
      <c r="Z853" s="799" t="s">
        <v>61</v>
      </c>
      <c r="AA853" s="916" t="s">
        <v>61</v>
      </c>
      <c r="AB853" s="799" t="s">
        <v>61</v>
      </c>
      <c r="AC853" s="916" t="s">
        <v>61</v>
      </c>
      <c r="AD853" s="799" t="s">
        <v>61</v>
      </c>
      <c r="AE853" s="916" t="s">
        <v>61</v>
      </c>
      <c r="AF853" t="s">
        <v>61</v>
      </c>
      <c r="AG853" s="81"/>
      <c r="AH853" s="81"/>
      <c r="AI853" s="52" t="s">
        <v>61</v>
      </c>
      <c r="AJ853" s="81" t="s">
        <v>61</v>
      </c>
      <c r="AL853" s="52"/>
      <c r="AM853" s="52"/>
    </row>
    <row r="854" spans="1:48">
      <c r="A854" s="52" t="s">
        <v>573</v>
      </c>
      <c r="B854" s="52" t="s">
        <v>141</v>
      </c>
      <c r="C854" s="52">
        <v>2018</v>
      </c>
      <c r="D854" s="52">
        <v>2017</v>
      </c>
      <c r="E854" s="442" t="s">
        <v>142</v>
      </c>
      <c r="F854" s="104" t="s">
        <v>168</v>
      </c>
      <c r="G854" s="442" t="s">
        <v>61</v>
      </c>
      <c r="H854" s="52" t="s">
        <v>204</v>
      </c>
      <c r="I854" s="442" t="s">
        <v>205</v>
      </c>
      <c r="J854" s="940" t="s">
        <v>61</v>
      </c>
      <c r="K854" s="940"/>
      <c r="L854" s="81" t="s">
        <v>172</v>
      </c>
      <c r="M854" s="81" t="s">
        <v>61</v>
      </c>
      <c r="N854" s="81" t="s">
        <v>61</v>
      </c>
      <c r="O854" s="442" t="s">
        <v>150</v>
      </c>
      <c r="P854" s="81" t="s">
        <v>61</v>
      </c>
      <c r="Q854" s="81" t="s">
        <v>61</v>
      </c>
      <c r="R854" s="81" t="s">
        <v>61</v>
      </c>
      <c r="S854" s="905" t="s">
        <v>61</v>
      </c>
      <c r="T854" s="81" t="s">
        <v>61</v>
      </c>
      <c r="U854" s="942" t="s">
        <v>61</v>
      </c>
      <c r="V854" s="235" t="s">
        <v>61</v>
      </c>
      <c r="W854" s="235" t="s">
        <v>61</v>
      </c>
      <c r="X854" s="235" t="s">
        <v>61</v>
      </c>
      <c r="Y854" s="81" t="s">
        <v>61</v>
      </c>
      <c r="Z854" s="799" t="s">
        <v>61</v>
      </c>
      <c r="AA854" s="916" t="s">
        <v>61</v>
      </c>
      <c r="AB854" s="799" t="s">
        <v>61</v>
      </c>
      <c r="AC854" s="916" t="s">
        <v>61</v>
      </c>
      <c r="AD854" s="799" t="s">
        <v>61</v>
      </c>
      <c r="AE854" s="916" t="s">
        <v>61</v>
      </c>
      <c r="AF854" t="s">
        <v>61</v>
      </c>
      <c r="AG854" s="81"/>
      <c r="AH854" s="81"/>
      <c r="AI854" s="52" t="s">
        <v>61</v>
      </c>
      <c r="AJ854" s="81" t="s">
        <v>61</v>
      </c>
      <c r="AL854" s="52"/>
      <c r="AM854" s="52"/>
    </row>
    <row r="855" spans="1:48">
      <c r="A855" s="52" t="s">
        <v>573</v>
      </c>
      <c r="B855" s="52" t="s">
        <v>141</v>
      </c>
      <c r="C855" s="52">
        <v>2019</v>
      </c>
      <c r="D855" s="52">
        <v>2018</v>
      </c>
      <c r="E855" s="442" t="s">
        <v>142</v>
      </c>
      <c r="F855" s="104" t="s">
        <v>168</v>
      </c>
      <c r="G855" s="442" t="s">
        <v>61</v>
      </c>
      <c r="H855" s="52" t="s">
        <v>204</v>
      </c>
      <c r="I855" s="442" t="s">
        <v>574</v>
      </c>
      <c r="J855" s="940" t="s">
        <v>61</v>
      </c>
      <c r="K855" s="940"/>
      <c r="L855" s="81" t="s">
        <v>172</v>
      </c>
      <c r="M855" s="81" t="s">
        <v>61</v>
      </c>
      <c r="N855" s="81" t="s">
        <v>61</v>
      </c>
      <c r="O855" s="442" t="s">
        <v>150</v>
      </c>
      <c r="P855" s="81" t="s">
        <v>61</v>
      </c>
      <c r="Q855" s="81" t="s">
        <v>61</v>
      </c>
      <c r="R855" s="81" t="s">
        <v>61</v>
      </c>
      <c r="S855" s="905" t="s">
        <v>61</v>
      </c>
      <c r="T855" s="81" t="s">
        <v>61</v>
      </c>
      <c r="U855" s="942" t="s">
        <v>61</v>
      </c>
      <c r="V855" s="235" t="s">
        <v>61</v>
      </c>
      <c r="W855" s="235" t="s">
        <v>61</v>
      </c>
      <c r="X855" s="235" t="s">
        <v>61</v>
      </c>
      <c r="Y855" s="81" t="s">
        <v>61</v>
      </c>
      <c r="Z855" s="799" t="s">
        <v>61</v>
      </c>
      <c r="AA855" s="916" t="s">
        <v>61</v>
      </c>
      <c r="AB855" s="799" t="s">
        <v>61</v>
      </c>
      <c r="AC855" s="916" t="s">
        <v>61</v>
      </c>
      <c r="AD855" s="799" t="s">
        <v>61</v>
      </c>
      <c r="AE855" s="916" t="s">
        <v>61</v>
      </c>
      <c r="AF855" t="s">
        <v>61</v>
      </c>
      <c r="AG855" s="81"/>
      <c r="AH855" s="81"/>
      <c r="AI855" s="52" t="s">
        <v>61</v>
      </c>
      <c r="AJ855" s="81" t="s">
        <v>61</v>
      </c>
      <c r="AL855" s="52"/>
      <c r="AM855" s="52"/>
    </row>
    <row r="856" spans="1:48">
      <c r="A856" s="52" t="s">
        <v>573</v>
      </c>
      <c r="B856" s="52" t="s">
        <v>141</v>
      </c>
      <c r="C856" s="52">
        <v>2020</v>
      </c>
      <c r="D856" s="52">
        <v>2019</v>
      </c>
      <c r="E856" s="442" t="s">
        <v>142</v>
      </c>
      <c r="F856" s="104" t="s">
        <v>168</v>
      </c>
      <c r="G856" s="442" t="s">
        <v>61</v>
      </c>
      <c r="H856" s="52" t="s">
        <v>204</v>
      </c>
      <c r="I856" s="442" t="s">
        <v>306</v>
      </c>
      <c r="J856" s="940" t="s">
        <v>61</v>
      </c>
      <c r="K856" s="940"/>
      <c r="L856" s="81" t="s">
        <v>172</v>
      </c>
      <c r="M856" s="81" t="s">
        <v>61</v>
      </c>
      <c r="N856" s="81" t="s">
        <v>61</v>
      </c>
      <c r="O856" s="442" t="s">
        <v>150</v>
      </c>
      <c r="P856" s="81" t="s">
        <v>61</v>
      </c>
      <c r="Q856" s="81" t="s">
        <v>61</v>
      </c>
      <c r="R856" s="81" t="s">
        <v>61</v>
      </c>
      <c r="S856" s="905" t="s">
        <v>61</v>
      </c>
      <c r="T856" s="81" t="s">
        <v>61</v>
      </c>
      <c r="U856" s="942" t="s">
        <v>61</v>
      </c>
      <c r="V856" s="235" t="s">
        <v>61</v>
      </c>
      <c r="W856" s="235" t="s">
        <v>61</v>
      </c>
      <c r="X856" s="235" t="s">
        <v>61</v>
      </c>
      <c r="Y856" s="81" t="s">
        <v>61</v>
      </c>
      <c r="Z856" s="799" t="s">
        <v>61</v>
      </c>
      <c r="AA856" s="916" t="s">
        <v>61</v>
      </c>
      <c r="AB856" s="799" t="s">
        <v>61</v>
      </c>
      <c r="AC856" s="916" t="s">
        <v>61</v>
      </c>
      <c r="AD856" s="799" t="s">
        <v>61</v>
      </c>
      <c r="AE856" s="916" t="s">
        <v>61</v>
      </c>
      <c r="AF856" t="s">
        <v>61</v>
      </c>
      <c r="AG856" s="81"/>
      <c r="AH856" s="81"/>
      <c r="AI856" s="52" t="s">
        <v>61</v>
      </c>
      <c r="AJ856" s="81" t="s">
        <v>61</v>
      </c>
      <c r="AL856" s="52"/>
      <c r="AM856" s="52"/>
    </row>
    <row r="857" spans="1:48">
      <c r="A857" t="s">
        <v>573</v>
      </c>
      <c r="B857" s="52" t="s">
        <v>141</v>
      </c>
      <c r="C857">
        <v>2021</v>
      </c>
      <c r="D857">
        <v>2020</v>
      </c>
      <c r="E857" s="442" t="s">
        <v>168</v>
      </c>
      <c r="F857" s="52" t="s">
        <v>61</v>
      </c>
      <c r="G857" s="442" t="s">
        <v>61</v>
      </c>
      <c r="H857" s="52" t="s">
        <v>61</v>
      </c>
      <c r="I857" s="442" t="s">
        <v>169</v>
      </c>
      <c r="J857" s="940" t="s">
        <v>61</v>
      </c>
      <c r="K857" s="940"/>
      <c r="L857" s="52" t="s">
        <v>61</v>
      </c>
      <c r="M857" s="52" t="s">
        <v>61</v>
      </c>
      <c r="N857" s="52" t="s">
        <v>61</v>
      </c>
      <c r="O857" s="442" t="s">
        <v>150</v>
      </c>
      <c r="P857" s="451" t="s">
        <v>61</v>
      </c>
      <c r="Q857" s="52" t="s">
        <v>61</v>
      </c>
      <c r="R857" s="103" t="s">
        <v>61</v>
      </c>
      <c r="S857" s="442" t="s">
        <v>61</v>
      </c>
      <c r="T857" s="451" t="s">
        <v>61</v>
      </c>
      <c r="U857" s="941" t="s">
        <v>61</v>
      </c>
      <c r="V857" s="52" t="s">
        <v>61</v>
      </c>
      <c r="W857" s="52" t="s">
        <v>61</v>
      </c>
      <c r="X857" s="52" t="s">
        <v>61</v>
      </c>
      <c r="Y857" s="52" t="s">
        <v>61</v>
      </c>
      <c r="Z857" s="77" t="s">
        <v>61</v>
      </c>
      <c r="AA857" s="787" t="s">
        <v>61</v>
      </c>
      <c r="AB857" s="77" t="s">
        <v>61</v>
      </c>
      <c r="AC857" s="787" t="s">
        <v>61</v>
      </c>
      <c r="AD857" s="77" t="s">
        <v>61</v>
      </c>
      <c r="AE857" s="787" t="s">
        <v>61</v>
      </c>
      <c r="AF857" t="s">
        <v>61</v>
      </c>
      <c r="AG857" s="52"/>
      <c r="AH857" s="52"/>
      <c r="AI857" s="52" t="s">
        <v>61</v>
      </c>
      <c r="AJ857" s="52" t="s">
        <v>61</v>
      </c>
      <c r="AL857"/>
      <c r="AM857"/>
    </row>
    <row r="858" spans="1:48">
      <c r="A858" s="52" t="s">
        <v>573</v>
      </c>
      <c r="B858" s="52" t="s">
        <v>141</v>
      </c>
      <c r="C858" s="52">
        <v>2022</v>
      </c>
      <c r="D858" s="52">
        <v>2021</v>
      </c>
      <c r="E858" s="442" t="s">
        <v>142</v>
      </c>
      <c r="F858" s="104" t="s">
        <v>168</v>
      </c>
      <c r="G858" s="442" t="s">
        <v>61</v>
      </c>
      <c r="H858" s="52" t="s">
        <v>174</v>
      </c>
      <c r="I858" s="442" t="s">
        <v>575</v>
      </c>
      <c r="J858" s="940" t="s">
        <v>61</v>
      </c>
      <c r="K858" s="940"/>
      <c r="L858" s="81" t="s">
        <v>172</v>
      </c>
      <c r="M858" s="81" t="s">
        <v>61</v>
      </c>
      <c r="N858" s="81" t="s">
        <v>61</v>
      </c>
      <c r="O858" s="442" t="s">
        <v>150</v>
      </c>
      <c r="P858" s="81" t="s">
        <v>61</v>
      </c>
      <c r="Q858" s="81" t="s">
        <v>61</v>
      </c>
      <c r="R858" s="81" t="s">
        <v>61</v>
      </c>
      <c r="S858" s="905" t="s">
        <v>61</v>
      </c>
      <c r="T858" s="81" t="s">
        <v>61</v>
      </c>
      <c r="U858" s="942" t="s">
        <v>61</v>
      </c>
      <c r="V858" s="235" t="s">
        <v>61</v>
      </c>
      <c r="W858" s="235" t="s">
        <v>61</v>
      </c>
      <c r="X858" s="235" t="s">
        <v>61</v>
      </c>
      <c r="Y858" s="81" t="s">
        <v>61</v>
      </c>
      <c r="Z858" s="799" t="s">
        <v>61</v>
      </c>
      <c r="AA858" s="916" t="s">
        <v>61</v>
      </c>
      <c r="AB858" s="799" t="s">
        <v>61</v>
      </c>
      <c r="AC858" s="916" t="s">
        <v>61</v>
      </c>
      <c r="AD858" s="799" t="s">
        <v>61</v>
      </c>
      <c r="AE858" s="916" t="s">
        <v>61</v>
      </c>
      <c r="AF858" t="s">
        <v>61</v>
      </c>
      <c r="AG858" s="81"/>
      <c r="AH858" s="81"/>
      <c r="AI858" s="52" t="s">
        <v>61</v>
      </c>
      <c r="AJ858" s="81" t="s">
        <v>61</v>
      </c>
      <c r="AL858" s="52"/>
      <c r="AM858" s="52"/>
    </row>
    <row r="859" spans="1:48" s="961" customFormat="1">
      <c r="A859" s="955" t="s">
        <v>573</v>
      </c>
      <c r="B859" s="955" t="s">
        <v>141</v>
      </c>
      <c r="C859" s="955">
        <v>2023</v>
      </c>
      <c r="D859" s="955">
        <v>2022</v>
      </c>
      <c r="E859" s="964" t="s">
        <v>142</v>
      </c>
      <c r="F859" s="1012" t="s">
        <v>168</v>
      </c>
      <c r="G859" s="964" t="s">
        <v>61</v>
      </c>
      <c r="H859" s="955" t="s">
        <v>174</v>
      </c>
      <c r="I859" s="964" t="s">
        <v>576</v>
      </c>
      <c r="J859" s="965" t="s">
        <v>61</v>
      </c>
      <c r="K859" s="965"/>
      <c r="L859" s="1013" t="s">
        <v>172</v>
      </c>
      <c r="M859" s="1013" t="s">
        <v>61</v>
      </c>
      <c r="N859" s="1013" t="s">
        <v>61</v>
      </c>
      <c r="O859" s="964" t="s">
        <v>150</v>
      </c>
      <c r="P859" s="1013" t="s">
        <v>61</v>
      </c>
      <c r="Q859" s="1013" t="s">
        <v>61</v>
      </c>
      <c r="R859" s="1013" t="s">
        <v>61</v>
      </c>
      <c r="S859" s="1014" t="s">
        <v>61</v>
      </c>
      <c r="T859" s="1013" t="s">
        <v>61</v>
      </c>
      <c r="U859" s="1015" t="s">
        <v>61</v>
      </c>
      <c r="V859" s="1016" t="s">
        <v>61</v>
      </c>
      <c r="W859" s="1016" t="s">
        <v>61</v>
      </c>
      <c r="X859" s="1016" t="s">
        <v>61</v>
      </c>
      <c r="Y859" s="1013" t="s">
        <v>61</v>
      </c>
      <c r="Z859" s="1017" t="s">
        <v>61</v>
      </c>
      <c r="AA859" s="1019" t="s">
        <v>61</v>
      </c>
      <c r="AB859" s="1017" t="s">
        <v>61</v>
      </c>
      <c r="AC859" s="1019" t="s">
        <v>61</v>
      </c>
      <c r="AD859" s="1017" t="s">
        <v>61</v>
      </c>
      <c r="AE859" s="1019" t="s">
        <v>61</v>
      </c>
      <c r="AF859" s="961" t="s">
        <v>61</v>
      </c>
      <c r="AG859" s="1013"/>
      <c r="AH859" s="1013"/>
      <c r="AI859" s="955" t="s">
        <v>61</v>
      </c>
      <c r="AJ859" s="1013" t="s">
        <v>61</v>
      </c>
      <c r="AL859" s="955"/>
      <c r="AM859" s="955"/>
      <c r="AO859" s="963"/>
      <c r="AP859" s="963"/>
      <c r="AQ859" s="963"/>
      <c r="AR859" s="963"/>
      <c r="AT859" s="963"/>
      <c r="AV859" s="963"/>
    </row>
    <row r="860" spans="1:48" s="958" customFormat="1">
      <c r="A860" s="955" t="s">
        <v>573</v>
      </c>
      <c r="B860" s="955" t="s">
        <v>141</v>
      </c>
      <c r="C860" s="955">
        <v>2023</v>
      </c>
      <c r="D860" s="955">
        <v>2023</v>
      </c>
      <c r="E860" s="964" t="s">
        <v>142</v>
      </c>
      <c r="F860" s="1013" t="s">
        <v>168</v>
      </c>
      <c r="G860" s="964" t="s">
        <v>61</v>
      </c>
      <c r="H860" s="955" t="s">
        <v>174</v>
      </c>
      <c r="I860" s="964" t="s">
        <v>576</v>
      </c>
      <c r="J860" s="965" t="s">
        <v>61</v>
      </c>
      <c r="K860" s="965"/>
      <c r="L860" s="1016" t="s">
        <v>61</v>
      </c>
      <c r="M860" s="1016" t="s">
        <v>61</v>
      </c>
      <c r="N860" s="1016" t="s">
        <v>61</v>
      </c>
      <c r="O860" s="964" t="s">
        <v>165</v>
      </c>
      <c r="P860" s="1013" t="s">
        <v>61</v>
      </c>
      <c r="Q860" s="1013" t="s">
        <v>61</v>
      </c>
      <c r="R860" s="1013" t="s">
        <v>61</v>
      </c>
      <c r="S860" s="1014" t="s">
        <v>61</v>
      </c>
      <c r="T860" s="1013" t="s">
        <v>61</v>
      </c>
      <c r="U860" s="1015" t="s">
        <v>61</v>
      </c>
      <c r="V860" s="1016" t="s">
        <v>61</v>
      </c>
      <c r="W860" s="1016" t="s">
        <v>61</v>
      </c>
      <c r="X860" s="1016" t="s">
        <v>61</v>
      </c>
      <c r="Y860" s="1013" t="s">
        <v>61</v>
      </c>
      <c r="Z860" s="1100" t="s">
        <v>61</v>
      </c>
      <c r="AA860" s="1101" t="s">
        <v>61</v>
      </c>
      <c r="AB860" s="1100" t="s">
        <v>61</v>
      </c>
      <c r="AC860" s="1101" t="s">
        <v>61</v>
      </c>
      <c r="AD860" s="1100" t="s">
        <v>61</v>
      </c>
      <c r="AE860" s="1101" t="s">
        <v>61</v>
      </c>
      <c r="AF860" s="961" t="s">
        <v>61</v>
      </c>
      <c r="AG860" s="1095"/>
      <c r="AH860" s="1095"/>
      <c r="AI860" s="955" t="s">
        <v>61</v>
      </c>
      <c r="AJ860" s="1013" t="s">
        <v>61</v>
      </c>
      <c r="AL860" s="955"/>
      <c r="AM860" s="955"/>
      <c r="AO860" s="963"/>
      <c r="AP860" s="963"/>
      <c r="AQ860" s="963"/>
      <c r="AR860" s="981"/>
      <c r="AT860" s="981"/>
      <c r="AV860" s="981"/>
    </row>
    <row r="861" spans="1:48" s="958" customFormat="1">
      <c r="A861" s="957" t="s">
        <v>573</v>
      </c>
      <c r="B861" s="957" t="s">
        <v>141</v>
      </c>
      <c r="C861" s="957" t="s">
        <v>702</v>
      </c>
      <c r="D861" s="957">
        <v>2023</v>
      </c>
      <c r="E861" s="991" t="s">
        <v>142</v>
      </c>
      <c r="F861" s="1102" t="s">
        <v>168</v>
      </c>
      <c r="G861" s="958" t="s">
        <v>61</v>
      </c>
      <c r="H861" s="957" t="s">
        <v>174</v>
      </c>
      <c r="I861" s="991" t="s">
        <v>576</v>
      </c>
      <c r="J861" s="992" t="s">
        <v>61</v>
      </c>
      <c r="K861" s="992" t="s">
        <v>707</v>
      </c>
      <c r="L861" s="1102" t="s">
        <v>348</v>
      </c>
      <c r="M861" s="958" t="s">
        <v>61</v>
      </c>
      <c r="N861" s="958" t="s">
        <v>61</v>
      </c>
      <c r="O861" s="991" t="s">
        <v>150</v>
      </c>
      <c r="P861" s="958" t="s">
        <v>61</v>
      </c>
      <c r="Q861" s="958" t="s">
        <v>61</v>
      </c>
      <c r="R861" s="958" t="s">
        <v>61</v>
      </c>
      <c r="S861" s="958" t="s">
        <v>61</v>
      </c>
      <c r="T861" s="958" t="s">
        <v>61</v>
      </c>
      <c r="U861" s="1028" t="s">
        <v>61</v>
      </c>
      <c r="V861" s="958" t="s">
        <v>61</v>
      </c>
      <c r="W861" s="958" t="s">
        <v>61</v>
      </c>
      <c r="X861" s="958" t="s">
        <v>61</v>
      </c>
      <c r="Y861" s="958" t="s">
        <v>61</v>
      </c>
      <c r="Z861" s="958" t="s">
        <v>61</v>
      </c>
      <c r="AA861" s="958" t="s">
        <v>61</v>
      </c>
      <c r="AB861" s="958" t="s">
        <v>61</v>
      </c>
      <c r="AC861" s="958" t="s">
        <v>61</v>
      </c>
      <c r="AD861" s="958" t="s">
        <v>61</v>
      </c>
      <c r="AE861" s="958" t="s">
        <v>61</v>
      </c>
      <c r="AF861" s="958" t="s">
        <v>61</v>
      </c>
      <c r="AG861" s="1103"/>
      <c r="AH861" s="1103"/>
      <c r="AI861" s="957"/>
      <c r="AJ861" s="1029"/>
      <c r="AL861" s="957"/>
      <c r="AM861" s="957"/>
      <c r="AO861" s="981"/>
      <c r="AP861" s="981"/>
      <c r="AQ861" s="981"/>
      <c r="AR861" s="981"/>
      <c r="AT861" s="981"/>
      <c r="AV861" s="981"/>
    </row>
    <row r="862" spans="1:48">
      <c r="A862" t="s">
        <v>577</v>
      </c>
      <c r="B862">
        <v>0</v>
      </c>
      <c r="C862">
        <v>2017</v>
      </c>
      <c r="D862">
        <v>2016</v>
      </c>
      <c r="E862" s="442" t="s">
        <v>168</v>
      </c>
      <c r="F862" s="52" t="s">
        <v>61</v>
      </c>
      <c r="G862" s="442" t="s">
        <v>61</v>
      </c>
      <c r="H862" s="52" t="s">
        <v>61</v>
      </c>
      <c r="I862" s="442" t="s">
        <v>169</v>
      </c>
      <c r="J862" s="940" t="s">
        <v>61</v>
      </c>
      <c r="K862" s="940"/>
      <c r="L862" s="52" t="s">
        <v>61</v>
      </c>
      <c r="M862" s="52" t="s">
        <v>61</v>
      </c>
      <c r="N862" s="52" t="s">
        <v>61</v>
      </c>
      <c r="O862" s="442" t="s">
        <v>150</v>
      </c>
      <c r="P862" s="451" t="s">
        <v>61</v>
      </c>
      <c r="Q862" s="52" t="s">
        <v>61</v>
      </c>
      <c r="R862" s="103" t="s">
        <v>61</v>
      </c>
      <c r="S862" s="442" t="s">
        <v>61</v>
      </c>
      <c r="T862" s="451" t="s">
        <v>61</v>
      </c>
      <c r="U862" s="941" t="s">
        <v>61</v>
      </c>
      <c r="V862" s="52" t="s">
        <v>61</v>
      </c>
      <c r="W862" s="52" t="s">
        <v>61</v>
      </c>
      <c r="X862" s="52" t="s">
        <v>61</v>
      </c>
      <c r="Y862" s="52" t="s">
        <v>61</v>
      </c>
      <c r="Z862" s="77" t="s">
        <v>61</v>
      </c>
      <c r="AA862" s="787" t="s">
        <v>61</v>
      </c>
      <c r="AB862" s="77" t="s">
        <v>61</v>
      </c>
      <c r="AC862" s="787" t="s">
        <v>61</v>
      </c>
      <c r="AD862" s="77" t="s">
        <v>61</v>
      </c>
      <c r="AE862" s="787" t="s">
        <v>61</v>
      </c>
      <c r="AF862" t="s">
        <v>61</v>
      </c>
      <c r="AG862" s="52"/>
      <c r="AH862" s="52"/>
      <c r="AI862" s="52" t="s">
        <v>61</v>
      </c>
      <c r="AJ862" s="52" t="s">
        <v>61</v>
      </c>
      <c r="AL862"/>
      <c r="AM862"/>
    </row>
    <row r="863" spans="1:48">
      <c r="A863" t="s">
        <v>577</v>
      </c>
      <c r="B863">
        <v>0</v>
      </c>
      <c r="C863">
        <v>2018</v>
      </c>
      <c r="D863">
        <v>2017</v>
      </c>
      <c r="E863" s="442" t="s">
        <v>168</v>
      </c>
      <c r="F863" s="52" t="s">
        <v>61</v>
      </c>
      <c r="G863" s="442" t="s">
        <v>61</v>
      </c>
      <c r="H863" s="52" t="s">
        <v>61</v>
      </c>
      <c r="I863" s="442" t="s">
        <v>169</v>
      </c>
      <c r="J863" s="940" t="s">
        <v>61</v>
      </c>
      <c r="K863" s="940"/>
      <c r="L863" s="52" t="s">
        <v>61</v>
      </c>
      <c r="M863" s="52" t="s">
        <v>61</v>
      </c>
      <c r="N863" s="52" t="s">
        <v>61</v>
      </c>
      <c r="O863" s="442" t="s">
        <v>150</v>
      </c>
      <c r="P863" s="451" t="s">
        <v>61</v>
      </c>
      <c r="Q863" s="52" t="s">
        <v>61</v>
      </c>
      <c r="R863" s="103" t="s">
        <v>61</v>
      </c>
      <c r="S863" s="442" t="s">
        <v>61</v>
      </c>
      <c r="T863" s="451" t="s">
        <v>61</v>
      </c>
      <c r="U863" s="941" t="s">
        <v>61</v>
      </c>
      <c r="V863" s="52" t="s">
        <v>61</v>
      </c>
      <c r="W863" s="52" t="s">
        <v>61</v>
      </c>
      <c r="X863" s="52" t="s">
        <v>61</v>
      </c>
      <c r="Y863" s="52" t="s">
        <v>61</v>
      </c>
      <c r="Z863" s="77" t="s">
        <v>61</v>
      </c>
      <c r="AA863" s="787" t="s">
        <v>61</v>
      </c>
      <c r="AB863" s="77" t="s">
        <v>61</v>
      </c>
      <c r="AC863" s="787" t="s">
        <v>61</v>
      </c>
      <c r="AD863" s="77" t="s">
        <v>61</v>
      </c>
      <c r="AE863" s="787" t="s">
        <v>61</v>
      </c>
      <c r="AF863" t="s">
        <v>61</v>
      </c>
      <c r="AG863" s="52"/>
      <c r="AH863" s="52"/>
      <c r="AI863" s="52" t="s">
        <v>61</v>
      </c>
      <c r="AJ863" s="52" t="s">
        <v>61</v>
      </c>
      <c r="AL863"/>
      <c r="AM863"/>
    </row>
    <row r="864" spans="1:48">
      <c r="A864" t="s">
        <v>577</v>
      </c>
      <c r="B864">
        <v>0</v>
      </c>
      <c r="C864">
        <v>2019</v>
      </c>
      <c r="D864">
        <v>2018</v>
      </c>
      <c r="E864" s="442" t="s">
        <v>168</v>
      </c>
      <c r="F864" s="52" t="s">
        <v>61</v>
      </c>
      <c r="G864" s="442" t="s">
        <v>61</v>
      </c>
      <c r="H864" s="52" t="s">
        <v>61</v>
      </c>
      <c r="I864" s="442" t="s">
        <v>169</v>
      </c>
      <c r="J864" s="940" t="s">
        <v>61</v>
      </c>
      <c r="K864" s="940"/>
      <c r="L864" s="52" t="s">
        <v>61</v>
      </c>
      <c r="M864" s="52" t="s">
        <v>61</v>
      </c>
      <c r="N864" s="52" t="s">
        <v>61</v>
      </c>
      <c r="O864" s="442" t="s">
        <v>150</v>
      </c>
      <c r="P864" s="451" t="s">
        <v>61</v>
      </c>
      <c r="Q864" s="52" t="s">
        <v>61</v>
      </c>
      <c r="R864" s="103" t="s">
        <v>61</v>
      </c>
      <c r="S864" s="442" t="s">
        <v>61</v>
      </c>
      <c r="T864" s="451" t="s">
        <v>61</v>
      </c>
      <c r="U864" s="941" t="s">
        <v>61</v>
      </c>
      <c r="V864" s="52" t="s">
        <v>61</v>
      </c>
      <c r="W864" s="52" t="s">
        <v>61</v>
      </c>
      <c r="X864" s="52" t="s">
        <v>61</v>
      </c>
      <c r="Y864" s="52" t="s">
        <v>61</v>
      </c>
      <c r="Z864" s="77" t="s">
        <v>61</v>
      </c>
      <c r="AA864" s="787" t="s">
        <v>61</v>
      </c>
      <c r="AB864" s="77" t="s">
        <v>61</v>
      </c>
      <c r="AC864" s="787" t="s">
        <v>61</v>
      </c>
      <c r="AD864" s="77" t="s">
        <v>61</v>
      </c>
      <c r="AE864" s="787" t="s">
        <v>61</v>
      </c>
      <c r="AF864" t="s">
        <v>61</v>
      </c>
      <c r="AG864" s="52"/>
      <c r="AH864" s="52"/>
      <c r="AI864" s="52" t="s">
        <v>61</v>
      </c>
      <c r="AJ864" s="52" t="s">
        <v>61</v>
      </c>
      <c r="AL864"/>
      <c r="AM864"/>
    </row>
    <row r="865" spans="1:48">
      <c r="A865" t="s">
        <v>577</v>
      </c>
      <c r="B865">
        <v>0</v>
      </c>
      <c r="C865">
        <v>2020</v>
      </c>
      <c r="D865">
        <v>2019</v>
      </c>
      <c r="E865" s="442" t="s">
        <v>168</v>
      </c>
      <c r="F865" s="52" t="s">
        <v>61</v>
      </c>
      <c r="G865" s="442" t="s">
        <v>61</v>
      </c>
      <c r="H865" s="52" t="s">
        <v>61</v>
      </c>
      <c r="I865" s="442" t="s">
        <v>169</v>
      </c>
      <c r="J865" s="940" t="s">
        <v>61</v>
      </c>
      <c r="K865" s="940"/>
      <c r="L865" s="52" t="s">
        <v>61</v>
      </c>
      <c r="M865" s="52" t="s">
        <v>61</v>
      </c>
      <c r="N865" s="52" t="s">
        <v>61</v>
      </c>
      <c r="O865" s="442" t="s">
        <v>150</v>
      </c>
      <c r="P865" s="451" t="s">
        <v>61</v>
      </c>
      <c r="Q865" s="52" t="s">
        <v>61</v>
      </c>
      <c r="R865" s="103" t="s">
        <v>61</v>
      </c>
      <c r="S865" s="442" t="s">
        <v>61</v>
      </c>
      <c r="T865" s="451" t="s">
        <v>61</v>
      </c>
      <c r="U865" s="941" t="s">
        <v>61</v>
      </c>
      <c r="V865" s="52" t="s">
        <v>61</v>
      </c>
      <c r="W865" s="52" t="s">
        <v>61</v>
      </c>
      <c r="X865" s="52" t="s">
        <v>61</v>
      </c>
      <c r="Y865" s="52" t="s">
        <v>61</v>
      </c>
      <c r="Z865" s="77" t="s">
        <v>61</v>
      </c>
      <c r="AA865" s="787" t="s">
        <v>61</v>
      </c>
      <c r="AB865" s="77" t="s">
        <v>61</v>
      </c>
      <c r="AC865" s="787" t="s">
        <v>61</v>
      </c>
      <c r="AD865" s="77" t="s">
        <v>61</v>
      </c>
      <c r="AE865" s="787" t="s">
        <v>61</v>
      </c>
      <c r="AF865" t="s">
        <v>61</v>
      </c>
      <c r="AG865" s="52"/>
      <c r="AH865" s="52"/>
      <c r="AI865" s="52" t="s">
        <v>61</v>
      </c>
      <c r="AJ865" s="52" t="s">
        <v>61</v>
      </c>
      <c r="AL865"/>
      <c r="AM865"/>
    </row>
    <row r="866" spans="1:48">
      <c r="A866" t="s">
        <v>577</v>
      </c>
      <c r="B866">
        <v>0</v>
      </c>
      <c r="C866">
        <v>2021</v>
      </c>
      <c r="D866">
        <v>2020</v>
      </c>
      <c r="E866" s="442" t="s">
        <v>168</v>
      </c>
      <c r="F866" s="52" t="s">
        <v>61</v>
      </c>
      <c r="G866" s="442" t="s">
        <v>61</v>
      </c>
      <c r="H866" s="52" t="s">
        <v>61</v>
      </c>
      <c r="I866" s="442" t="s">
        <v>169</v>
      </c>
      <c r="J866" s="940" t="s">
        <v>61</v>
      </c>
      <c r="K866" s="940"/>
      <c r="L866" s="52" t="s">
        <v>61</v>
      </c>
      <c r="M866" s="52" t="s">
        <v>61</v>
      </c>
      <c r="N866" s="52" t="s">
        <v>61</v>
      </c>
      <c r="O866" s="442" t="s">
        <v>150</v>
      </c>
      <c r="P866" s="451" t="s">
        <v>61</v>
      </c>
      <c r="Q866" s="52" t="s">
        <v>61</v>
      </c>
      <c r="R866" s="103" t="s">
        <v>61</v>
      </c>
      <c r="S866" s="442" t="s">
        <v>61</v>
      </c>
      <c r="T866" s="451" t="s">
        <v>61</v>
      </c>
      <c r="U866" s="941" t="s">
        <v>61</v>
      </c>
      <c r="V866" s="52" t="s">
        <v>61</v>
      </c>
      <c r="W866" s="52" t="s">
        <v>61</v>
      </c>
      <c r="X866" s="52" t="s">
        <v>61</v>
      </c>
      <c r="Y866" s="52" t="s">
        <v>61</v>
      </c>
      <c r="Z866" s="77" t="s">
        <v>61</v>
      </c>
      <c r="AA866" s="787" t="s">
        <v>61</v>
      </c>
      <c r="AB866" s="77" t="s">
        <v>61</v>
      </c>
      <c r="AC866" s="787" t="s">
        <v>61</v>
      </c>
      <c r="AD866" s="77" t="s">
        <v>61</v>
      </c>
      <c r="AE866" s="787" t="s">
        <v>61</v>
      </c>
      <c r="AF866" t="s">
        <v>61</v>
      </c>
      <c r="AG866" s="52"/>
      <c r="AH866" s="52"/>
      <c r="AI866" s="52" t="s">
        <v>61</v>
      </c>
      <c r="AJ866" s="52" t="s">
        <v>61</v>
      </c>
      <c r="AL866"/>
      <c r="AM866"/>
    </row>
    <row r="867" spans="1:48">
      <c r="A867" t="s">
        <v>577</v>
      </c>
      <c r="B867">
        <v>0</v>
      </c>
      <c r="C867">
        <v>2022</v>
      </c>
      <c r="D867">
        <v>2021</v>
      </c>
      <c r="E867" s="442" t="s">
        <v>168</v>
      </c>
      <c r="F867" s="52" t="s">
        <v>61</v>
      </c>
      <c r="G867" s="442" t="s">
        <v>61</v>
      </c>
      <c r="H867" s="52" t="s">
        <v>61</v>
      </c>
      <c r="I867" s="442" t="s">
        <v>169</v>
      </c>
      <c r="J867" s="940" t="s">
        <v>61</v>
      </c>
      <c r="K867" s="940"/>
      <c r="L867" s="52" t="s">
        <v>61</v>
      </c>
      <c r="M867" s="52" t="s">
        <v>61</v>
      </c>
      <c r="N867" s="52" t="s">
        <v>61</v>
      </c>
      <c r="O867" s="442" t="s">
        <v>150</v>
      </c>
      <c r="P867" s="451" t="s">
        <v>61</v>
      </c>
      <c r="Q867" s="52" t="s">
        <v>61</v>
      </c>
      <c r="R867" s="103" t="s">
        <v>61</v>
      </c>
      <c r="S867" s="442" t="s">
        <v>61</v>
      </c>
      <c r="T867" s="451" t="s">
        <v>61</v>
      </c>
      <c r="U867" s="941" t="s">
        <v>61</v>
      </c>
      <c r="V867" s="52" t="s">
        <v>61</v>
      </c>
      <c r="W867" s="52" t="s">
        <v>61</v>
      </c>
      <c r="X867" s="52" t="s">
        <v>61</v>
      </c>
      <c r="Y867" s="52" t="s">
        <v>61</v>
      </c>
      <c r="Z867" s="77" t="s">
        <v>61</v>
      </c>
      <c r="AA867" s="787" t="s">
        <v>61</v>
      </c>
      <c r="AB867" s="77" t="s">
        <v>61</v>
      </c>
      <c r="AC867" s="787" t="s">
        <v>61</v>
      </c>
      <c r="AD867" s="77" t="s">
        <v>61</v>
      </c>
      <c r="AE867" s="787" t="s">
        <v>61</v>
      </c>
      <c r="AF867" t="s">
        <v>61</v>
      </c>
      <c r="AG867" s="52"/>
      <c r="AH867" s="52"/>
      <c r="AI867" s="52" t="s">
        <v>61</v>
      </c>
      <c r="AJ867" s="52" t="s">
        <v>61</v>
      </c>
      <c r="AL867"/>
      <c r="AM867"/>
    </row>
    <row r="868" spans="1:48" s="958" customFormat="1">
      <c r="A868" s="958" t="s">
        <v>577</v>
      </c>
      <c r="B868" s="958">
        <v>0</v>
      </c>
      <c r="C868" s="958">
        <v>2023</v>
      </c>
      <c r="D868" s="958">
        <v>2022</v>
      </c>
      <c r="E868" s="991" t="s">
        <v>168</v>
      </c>
      <c r="F868" s="957" t="s">
        <v>61</v>
      </c>
      <c r="G868" s="991" t="s">
        <v>61</v>
      </c>
      <c r="H868" s="957" t="s">
        <v>61</v>
      </c>
      <c r="I868" s="991" t="s">
        <v>169</v>
      </c>
      <c r="J868" s="998" t="s">
        <v>61</v>
      </c>
      <c r="K868" s="998"/>
      <c r="L868" s="957" t="s">
        <v>61</v>
      </c>
      <c r="M868" s="957" t="s">
        <v>61</v>
      </c>
      <c r="N868" s="957" t="s">
        <v>61</v>
      </c>
      <c r="O868" s="991" t="s">
        <v>150</v>
      </c>
      <c r="P868" s="999" t="s">
        <v>61</v>
      </c>
      <c r="Q868" s="957" t="s">
        <v>61</v>
      </c>
      <c r="R868" s="1000" t="s">
        <v>61</v>
      </c>
      <c r="S868" s="991" t="s">
        <v>61</v>
      </c>
      <c r="T868" s="999" t="s">
        <v>61</v>
      </c>
      <c r="U868" s="1001" t="s">
        <v>61</v>
      </c>
      <c r="V868" s="957" t="s">
        <v>61</v>
      </c>
      <c r="W868" s="957" t="s">
        <v>61</v>
      </c>
      <c r="X868" s="957" t="s">
        <v>61</v>
      </c>
      <c r="Y868" s="957" t="s">
        <v>61</v>
      </c>
      <c r="Z868" s="1020" t="s">
        <v>61</v>
      </c>
      <c r="AA868" s="1021" t="s">
        <v>61</v>
      </c>
      <c r="AB868" s="1020" t="s">
        <v>61</v>
      </c>
      <c r="AC868" s="1021" t="s">
        <v>61</v>
      </c>
      <c r="AD868" s="1020" t="s">
        <v>61</v>
      </c>
      <c r="AE868" s="1021" t="s">
        <v>61</v>
      </c>
      <c r="AF868" s="958" t="s">
        <v>61</v>
      </c>
      <c r="AG868" s="957"/>
      <c r="AH868" s="957"/>
      <c r="AI868" s="957" t="s">
        <v>61</v>
      </c>
      <c r="AJ868" s="957" t="s">
        <v>61</v>
      </c>
      <c r="AL868" s="957"/>
      <c r="AM868" s="957"/>
      <c r="AO868" s="981"/>
      <c r="AP868" s="981"/>
      <c r="AQ868" s="981"/>
      <c r="AR868" s="981"/>
      <c r="AT868" s="981"/>
      <c r="AV868" s="981"/>
    </row>
    <row r="869" spans="1:48">
      <c r="A869" t="s">
        <v>578</v>
      </c>
      <c r="B869">
        <v>0</v>
      </c>
      <c r="C869">
        <v>2017</v>
      </c>
      <c r="D869">
        <v>2016</v>
      </c>
      <c r="E869" s="442" t="s">
        <v>168</v>
      </c>
      <c r="F869" s="52" t="s">
        <v>61</v>
      </c>
      <c r="G869" s="442" t="s">
        <v>61</v>
      </c>
      <c r="H869" s="52" t="s">
        <v>61</v>
      </c>
      <c r="I869" s="442" t="s">
        <v>169</v>
      </c>
      <c r="J869" s="940" t="s">
        <v>61</v>
      </c>
      <c r="K869" s="940"/>
      <c r="L869" s="52" t="s">
        <v>61</v>
      </c>
      <c r="M869" s="52" t="s">
        <v>61</v>
      </c>
      <c r="N869" s="52" t="s">
        <v>61</v>
      </c>
      <c r="O869" s="442" t="s">
        <v>150</v>
      </c>
      <c r="P869" s="451" t="s">
        <v>61</v>
      </c>
      <c r="Q869" s="52" t="s">
        <v>61</v>
      </c>
      <c r="R869" s="103" t="s">
        <v>61</v>
      </c>
      <c r="S869" s="442" t="s">
        <v>61</v>
      </c>
      <c r="T869" s="451" t="s">
        <v>61</v>
      </c>
      <c r="U869" s="941" t="s">
        <v>61</v>
      </c>
      <c r="V869" s="52" t="s">
        <v>61</v>
      </c>
      <c r="W869" s="52" t="s">
        <v>61</v>
      </c>
      <c r="X869" s="52" t="s">
        <v>61</v>
      </c>
      <c r="Y869" s="52" t="s">
        <v>61</v>
      </c>
      <c r="Z869" s="77" t="s">
        <v>61</v>
      </c>
      <c r="AA869" s="787" t="s">
        <v>61</v>
      </c>
      <c r="AB869" s="77" t="s">
        <v>61</v>
      </c>
      <c r="AC869" s="787" t="s">
        <v>61</v>
      </c>
      <c r="AD869" s="77" t="s">
        <v>61</v>
      </c>
      <c r="AE869" s="787" t="s">
        <v>61</v>
      </c>
      <c r="AF869" t="s">
        <v>61</v>
      </c>
      <c r="AG869" s="52"/>
      <c r="AH869" s="52"/>
      <c r="AI869" s="52" t="s">
        <v>61</v>
      </c>
      <c r="AJ869" s="52" t="s">
        <v>61</v>
      </c>
      <c r="AL869"/>
      <c r="AM869"/>
    </row>
    <row r="870" spans="1:48">
      <c r="A870" t="s">
        <v>578</v>
      </c>
      <c r="B870">
        <v>0</v>
      </c>
      <c r="C870">
        <v>2018</v>
      </c>
      <c r="D870">
        <v>2017</v>
      </c>
      <c r="E870" s="442" t="s">
        <v>168</v>
      </c>
      <c r="F870" s="52" t="s">
        <v>61</v>
      </c>
      <c r="G870" s="442" t="s">
        <v>61</v>
      </c>
      <c r="H870" s="52" t="s">
        <v>61</v>
      </c>
      <c r="I870" s="442" t="s">
        <v>169</v>
      </c>
      <c r="J870" s="940" t="s">
        <v>61</v>
      </c>
      <c r="K870" s="940"/>
      <c r="L870" s="52" t="s">
        <v>61</v>
      </c>
      <c r="M870" s="52" t="s">
        <v>61</v>
      </c>
      <c r="N870" s="52" t="s">
        <v>61</v>
      </c>
      <c r="O870" s="442" t="s">
        <v>150</v>
      </c>
      <c r="P870" s="451" t="s">
        <v>61</v>
      </c>
      <c r="Q870" s="52" t="s">
        <v>61</v>
      </c>
      <c r="R870" s="103" t="s">
        <v>61</v>
      </c>
      <c r="S870" s="442" t="s">
        <v>61</v>
      </c>
      <c r="T870" s="451" t="s">
        <v>61</v>
      </c>
      <c r="U870" s="941" t="s">
        <v>61</v>
      </c>
      <c r="V870" s="52" t="s">
        <v>61</v>
      </c>
      <c r="W870" s="52" t="s">
        <v>61</v>
      </c>
      <c r="X870" s="52" t="s">
        <v>61</v>
      </c>
      <c r="Y870" s="52" t="s">
        <v>61</v>
      </c>
      <c r="Z870" s="77" t="s">
        <v>61</v>
      </c>
      <c r="AA870" s="787" t="s">
        <v>61</v>
      </c>
      <c r="AB870" s="77" t="s">
        <v>61</v>
      </c>
      <c r="AC870" s="787" t="s">
        <v>61</v>
      </c>
      <c r="AD870" s="77" t="s">
        <v>61</v>
      </c>
      <c r="AE870" s="787" t="s">
        <v>61</v>
      </c>
      <c r="AF870" t="s">
        <v>61</v>
      </c>
      <c r="AG870" s="52"/>
      <c r="AH870" s="52"/>
      <c r="AI870" s="52" t="s">
        <v>61</v>
      </c>
      <c r="AJ870" s="52" t="s">
        <v>61</v>
      </c>
      <c r="AL870"/>
      <c r="AM870"/>
    </row>
    <row r="871" spans="1:48">
      <c r="A871" t="s">
        <v>578</v>
      </c>
      <c r="B871">
        <v>0</v>
      </c>
      <c r="C871">
        <v>2019</v>
      </c>
      <c r="D871">
        <v>2018</v>
      </c>
      <c r="E871" s="442" t="s">
        <v>168</v>
      </c>
      <c r="F871" s="52" t="s">
        <v>61</v>
      </c>
      <c r="G871" s="442" t="s">
        <v>61</v>
      </c>
      <c r="H871" s="52" t="s">
        <v>61</v>
      </c>
      <c r="I871" s="442" t="s">
        <v>169</v>
      </c>
      <c r="J871" s="940" t="s">
        <v>61</v>
      </c>
      <c r="K871" s="940"/>
      <c r="L871" s="52" t="s">
        <v>61</v>
      </c>
      <c r="M871" s="52" t="s">
        <v>61</v>
      </c>
      <c r="N871" s="52" t="s">
        <v>61</v>
      </c>
      <c r="O871" s="442" t="s">
        <v>150</v>
      </c>
      <c r="P871" s="451" t="s">
        <v>61</v>
      </c>
      <c r="Q871" s="52" t="s">
        <v>61</v>
      </c>
      <c r="R871" s="103" t="s">
        <v>61</v>
      </c>
      <c r="S871" s="442" t="s">
        <v>61</v>
      </c>
      <c r="T871" s="451" t="s">
        <v>61</v>
      </c>
      <c r="U871" s="941" t="s">
        <v>61</v>
      </c>
      <c r="V871" s="52" t="s">
        <v>61</v>
      </c>
      <c r="W871" s="52" t="s">
        <v>61</v>
      </c>
      <c r="X871" s="52" t="s">
        <v>61</v>
      </c>
      <c r="Y871" s="52" t="s">
        <v>61</v>
      </c>
      <c r="Z871" s="77" t="s">
        <v>61</v>
      </c>
      <c r="AA871" s="787" t="s">
        <v>61</v>
      </c>
      <c r="AB871" s="77" t="s">
        <v>61</v>
      </c>
      <c r="AC871" s="787" t="s">
        <v>61</v>
      </c>
      <c r="AD871" s="77" t="s">
        <v>61</v>
      </c>
      <c r="AE871" s="787" t="s">
        <v>61</v>
      </c>
      <c r="AF871" t="s">
        <v>61</v>
      </c>
      <c r="AG871" s="52"/>
      <c r="AH871" s="52"/>
      <c r="AI871" s="52" t="s">
        <v>61</v>
      </c>
      <c r="AJ871" s="52" t="s">
        <v>61</v>
      </c>
      <c r="AL871"/>
      <c r="AM871"/>
    </row>
    <row r="872" spans="1:48">
      <c r="A872" t="s">
        <v>578</v>
      </c>
      <c r="B872">
        <v>0</v>
      </c>
      <c r="C872">
        <v>2020</v>
      </c>
      <c r="D872">
        <v>2019</v>
      </c>
      <c r="E872" s="442" t="s">
        <v>168</v>
      </c>
      <c r="F872" s="52" t="s">
        <v>61</v>
      </c>
      <c r="G872" s="442" t="s">
        <v>61</v>
      </c>
      <c r="H872" s="52" t="s">
        <v>61</v>
      </c>
      <c r="I872" s="442" t="s">
        <v>169</v>
      </c>
      <c r="J872" s="940" t="s">
        <v>61</v>
      </c>
      <c r="K872" s="940"/>
      <c r="L872" s="52" t="s">
        <v>61</v>
      </c>
      <c r="M872" s="52" t="s">
        <v>61</v>
      </c>
      <c r="N872" s="52" t="s">
        <v>61</v>
      </c>
      <c r="O872" s="442" t="s">
        <v>150</v>
      </c>
      <c r="P872" s="451" t="s">
        <v>61</v>
      </c>
      <c r="Q872" s="52" t="s">
        <v>61</v>
      </c>
      <c r="R872" s="103" t="s">
        <v>61</v>
      </c>
      <c r="S872" s="442" t="s">
        <v>61</v>
      </c>
      <c r="T872" s="451" t="s">
        <v>61</v>
      </c>
      <c r="U872" s="941" t="s">
        <v>61</v>
      </c>
      <c r="V872" s="52" t="s">
        <v>61</v>
      </c>
      <c r="W872" s="52" t="s">
        <v>61</v>
      </c>
      <c r="X872" s="52" t="s">
        <v>61</v>
      </c>
      <c r="Y872" s="52" t="s">
        <v>61</v>
      </c>
      <c r="Z872" s="77" t="s">
        <v>61</v>
      </c>
      <c r="AA872" s="787" t="s">
        <v>61</v>
      </c>
      <c r="AB872" s="77" t="s">
        <v>61</v>
      </c>
      <c r="AC872" s="787" t="s">
        <v>61</v>
      </c>
      <c r="AD872" s="77" t="s">
        <v>61</v>
      </c>
      <c r="AE872" s="787" t="s">
        <v>61</v>
      </c>
      <c r="AF872" t="s">
        <v>61</v>
      </c>
      <c r="AG872" s="52"/>
      <c r="AH872" s="52"/>
      <c r="AI872" s="52" t="s">
        <v>61</v>
      </c>
      <c r="AJ872" s="52" t="s">
        <v>61</v>
      </c>
      <c r="AL872"/>
      <c r="AM872"/>
    </row>
    <row r="873" spans="1:48">
      <c r="A873" t="s">
        <v>578</v>
      </c>
      <c r="B873">
        <v>0</v>
      </c>
      <c r="C873">
        <v>2021</v>
      </c>
      <c r="D873">
        <v>2020</v>
      </c>
      <c r="E873" s="442" t="s">
        <v>168</v>
      </c>
      <c r="F873" s="52" t="s">
        <v>61</v>
      </c>
      <c r="G873" s="442" t="s">
        <v>61</v>
      </c>
      <c r="H873" s="52" t="s">
        <v>61</v>
      </c>
      <c r="I873" s="442" t="s">
        <v>169</v>
      </c>
      <c r="J873" s="940" t="s">
        <v>61</v>
      </c>
      <c r="K873" s="940"/>
      <c r="L873" s="52" t="s">
        <v>61</v>
      </c>
      <c r="M873" s="52" t="s">
        <v>61</v>
      </c>
      <c r="N873" s="52" t="s">
        <v>61</v>
      </c>
      <c r="O873" s="442" t="s">
        <v>150</v>
      </c>
      <c r="P873" s="451" t="s">
        <v>61</v>
      </c>
      <c r="Q873" s="52" t="s">
        <v>61</v>
      </c>
      <c r="R873" s="103" t="s">
        <v>61</v>
      </c>
      <c r="S873" s="442" t="s">
        <v>61</v>
      </c>
      <c r="T873" s="451" t="s">
        <v>61</v>
      </c>
      <c r="U873" s="941" t="s">
        <v>61</v>
      </c>
      <c r="V873" s="52" t="s">
        <v>61</v>
      </c>
      <c r="W873" s="52" t="s">
        <v>61</v>
      </c>
      <c r="X873" s="52" t="s">
        <v>61</v>
      </c>
      <c r="Y873" s="52" t="s">
        <v>61</v>
      </c>
      <c r="Z873" s="77" t="s">
        <v>61</v>
      </c>
      <c r="AA873" s="787" t="s">
        <v>61</v>
      </c>
      <c r="AB873" s="77" t="s">
        <v>61</v>
      </c>
      <c r="AC873" s="787" t="s">
        <v>61</v>
      </c>
      <c r="AD873" s="77" t="s">
        <v>61</v>
      </c>
      <c r="AE873" s="787" t="s">
        <v>61</v>
      </c>
      <c r="AF873" t="s">
        <v>61</v>
      </c>
      <c r="AG873" s="52"/>
      <c r="AH873" s="52"/>
      <c r="AI873" s="52" t="s">
        <v>61</v>
      </c>
      <c r="AJ873" s="52" t="s">
        <v>61</v>
      </c>
      <c r="AL873"/>
      <c r="AM873"/>
    </row>
    <row r="874" spans="1:48">
      <c r="A874" t="s">
        <v>578</v>
      </c>
      <c r="B874">
        <v>0</v>
      </c>
      <c r="C874">
        <v>2022</v>
      </c>
      <c r="D874">
        <v>2021</v>
      </c>
      <c r="E874" s="442" t="s">
        <v>168</v>
      </c>
      <c r="F874" s="52" t="s">
        <v>61</v>
      </c>
      <c r="G874" s="442" t="s">
        <v>61</v>
      </c>
      <c r="H874" s="52" t="s">
        <v>61</v>
      </c>
      <c r="I874" s="442" t="s">
        <v>169</v>
      </c>
      <c r="J874" s="940" t="s">
        <v>61</v>
      </c>
      <c r="K874" s="940"/>
      <c r="L874" s="52" t="s">
        <v>61</v>
      </c>
      <c r="M874" s="52" t="s">
        <v>61</v>
      </c>
      <c r="N874" s="52" t="s">
        <v>61</v>
      </c>
      <c r="O874" s="442" t="s">
        <v>150</v>
      </c>
      <c r="P874" s="451" t="s">
        <v>61</v>
      </c>
      <c r="Q874" s="52" t="s">
        <v>61</v>
      </c>
      <c r="R874" s="103" t="s">
        <v>61</v>
      </c>
      <c r="S874" s="442" t="s">
        <v>61</v>
      </c>
      <c r="T874" s="451" t="s">
        <v>61</v>
      </c>
      <c r="U874" s="941" t="s">
        <v>61</v>
      </c>
      <c r="V874" s="52" t="s">
        <v>61</v>
      </c>
      <c r="W874" s="52" t="s">
        <v>61</v>
      </c>
      <c r="X874" s="52" t="s">
        <v>61</v>
      </c>
      <c r="Y874" s="52" t="s">
        <v>61</v>
      </c>
      <c r="Z874" s="77" t="s">
        <v>61</v>
      </c>
      <c r="AA874" s="787" t="s">
        <v>61</v>
      </c>
      <c r="AB874" s="77" t="s">
        <v>61</v>
      </c>
      <c r="AC874" s="787" t="s">
        <v>61</v>
      </c>
      <c r="AD874" s="77" t="s">
        <v>61</v>
      </c>
      <c r="AE874" s="787" t="s">
        <v>61</v>
      </c>
      <c r="AF874" t="s">
        <v>61</v>
      </c>
      <c r="AG874" s="52"/>
      <c r="AH874" s="52"/>
      <c r="AI874" s="52" t="s">
        <v>61</v>
      </c>
      <c r="AJ874" s="52" t="s">
        <v>61</v>
      </c>
      <c r="AL874"/>
      <c r="AM874"/>
    </row>
    <row r="875" spans="1:48" s="958" customFormat="1">
      <c r="A875" s="961" t="s">
        <v>578</v>
      </c>
      <c r="B875" s="961">
        <v>0</v>
      </c>
      <c r="C875" s="961">
        <v>2023</v>
      </c>
      <c r="D875" s="961">
        <v>2022</v>
      </c>
      <c r="E875" s="964" t="s">
        <v>168</v>
      </c>
      <c r="F875" s="955" t="s">
        <v>61</v>
      </c>
      <c r="G875" s="964" t="s">
        <v>61</v>
      </c>
      <c r="H875" s="955" t="s">
        <v>61</v>
      </c>
      <c r="I875" s="964" t="s">
        <v>169</v>
      </c>
      <c r="J875" s="965" t="s">
        <v>61</v>
      </c>
      <c r="K875" s="965"/>
      <c r="L875" s="955" t="s">
        <v>61</v>
      </c>
      <c r="M875" s="955" t="s">
        <v>61</v>
      </c>
      <c r="N875" s="955" t="s">
        <v>61</v>
      </c>
      <c r="O875" s="964" t="s">
        <v>150</v>
      </c>
      <c r="P875" s="1004" t="s">
        <v>61</v>
      </c>
      <c r="Q875" s="955" t="s">
        <v>61</v>
      </c>
      <c r="R875" s="1109" t="s">
        <v>61</v>
      </c>
      <c r="S875" s="964" t="s">
        <v>61</v>
      </c>
      <c r="T875" s="1004" t="s">
        <v>61</v>
      </c>
      <c r="U875" s="1110" t="s">
        <v>61</v>
      </c>
      <c r="V875" s="955" t="s">
        <v>61</v>
      </c>
      <c r="W875" s="955" t="s">
        <v>61</v>
      </c>
      <c r="X875" s="955" t="s">
        <v>61</v>
      </c>
      <c r="Y875" s="955" t="s">
        <v>61</v>
      </c>
      <c r="Z875" s="1026" t="s">
        <v>61</v>
      </c>
      <c r="AA875" s="1027" t="s">
        <v>61</v>
      </c>
      <c r="AB875" s="1026" t="s">
        <v>61</v>
      </c>
      <c r="AC875" s="1027" t="s">
        <v>61</v>
      </c>
      <c r="AD875" s="1026" t="s">
        <v>61</v>
      </c>
      <c r="AE875" s="1027" t="s">
        <v>61</v>
      </c>
      <c r="AF875" s="961" t="s">
        <v>61</v>
      </c>
      <c r="AG875" s="955"/>
      <c r="AH875" s="955"/>
      <c r="AI875" s="955" t="s">
        <v>61</v>
      </c>
      <c r="AJ875" s="955" t="s">
        <v>61</v>
      </c>
      <c r="AL875" s="955"/>
      <c r="AM875" s="955"/>
      <c r="AO875" s="963"/>
      <c r="AP875" s="963"/>
      <c r="AQ875" s="963"/>
      <c r="AR875" s="981"/>
      <c r="AT875" s="981"/>
      <c r="AV875" s="981"/>
    </row>
    <row r="876" spans="1:48">
      <c r="A876" s="52" t="s">
        <v>579</v>
      </c>
      <c r="B876" s="52" t="s">
        <v>243</v>
      </c>
      <c r="C876" s="902">
        <v>2017</v>
      </c>
      <c r="D876" s="52">
        <v>2016</v>
      </c>
      <c r="E876" s="442" t="s">
        <v>168</v>
      </c>
      <c r="F876" s="52" t="s">
        <v>61</v>
      </c>
      <c r="G876" s="442" t="s">
        <v>61</v>
      </c>
      <c r="H876" s="52" t="s">
        <v>61</v>
      </c>
      <c r="I876" s="442" t="s">
        <v>169</v>
      </c>
      <c r="J876" s="940" t="s">
        <v>61</v>
      </c>
      <c r="K876" s="940"/>
      <c r="L876" s="52" t="s">
        <v>61</v>
      </c>
      <c r="M876" s="52" t="s">
        <v>61</v>
      </c>
      <c r="N876" s="52" t="s">
        <v>61</v>
      </c>
      <c r="O876" s="442" t="s">
        <v>150</v>
      </c>
      <c r="P876" s="451" t="s">
        <v>61</v>
      </c>
      <c r="Q876" s="52" t="s">
        <v>61</v>
      </c>
      <c r="R876" s="103" t="s">
        <v>61</v>
      </c>
      <c r="S876" s="442" t="s">
        <v>61</v>
      </c>
      <c r="T876" s="451" t="s">
        <v>61</v>
      </c>
      <c r="U876" s="941" t="s">
        <v>61</v>
      </c>
      <c r="V876" s="52" t="s">
        <v>61</v>
      </c>
      <c r="W876" s="52" t="s">
        <v>61</v>
      </c>
      <c r="X876" s="52" t="s">
        <v>61</v>
      </c>
      <c r="Y876" s="52" t="s">
        <v>61</v>
      </c>
      <c r="Z876" s="77" t="s">
        <v>61</v>
      </c>
      <c r="AA876" s="787" t="s">
        <v>61</v>
      </c>
      <c r="AB876" s="77" t="s">
        <v>61</v>
      </c>
      <c r="AC876" s="787" t="s">
        <v>61</v>
      </c>
      <c r="AD876" s="77" t="s">
        <v>61</v>
      </c>
      <c r="AE876" s="787" t="s">
        <v>61</v>
      </c>
      <c r="AF876" t="s">
        <v>61</v>
      </c>
      <c r="AG876" s="52"/>
      <c r="AH876" s="52"/>
      <c r="AI876" s="52" t="s">
        <v>61</v>
      </c>
      <c r="AJ876" s="52" t="s">
        <v>61</v>
      </c>
      <c r="AL876" s="52"/>
      <c r="AM876" s="52"/>
    </row>
    <row r="877" spans="1:48">
      <c r="A877" s="52" t="s">
        <v>579</v>
      </c>
      <c r="B877" s="52" t="s">
        <v>243</v>
      </c>
      <c r="C877" s="52">
        <v>2018</v>
      </c>
      <c r="D877" s="52">
        <v>2017</v>
      </c>
      <c r="E877" s="442" t="s">
        <v>168</v>
      </c>
      <c r="F877" s="52" t="s">
        <v>61</v>
      </c>
      <c r="G877" s="442" t="s">
        <v>61</v>
      </c>
      <c r="H877" s="52" t="s">
        <v>61</v>
      </c>
      <c r="I877" s="442" t="s">
        <v>169</v>
      </c>
      <c r="J877" s="940" t="s">
        <v>61</v>
      </c>
      <c r="K877" s="940"/>
      <c r="L877" s="52" t="s">
        <v>61</v>
      </c>
      <c r="M877" s="52" t="s">
        <v>61</v>
      </c>
      <c r="N877" s="52" t="s">
        <v>61</v>
      </c>
      <c r="O877" s="442" t="s">
        <v>150</v>
      </c>
      <c r="P877" s="451" t="s">
        <v>61</v>
      </c>
      <c r="Q877" s="52" t="s">
        <v>61</v>
      </c>
      <c r="R877" s="103" t="s">
        <v>61</v>
      </c>
      <c r="S877" s="442" t="s">
        <v>61</v>
      </c>
      <c r="T877" s="451" t="s">
        <v>61</v>
      </c>
      <c r="U877" s="941" t="s">
        <v>61</v>
      </c>
      <c r="V877" s="52" t="s">
        <v>61</v>
      </c>
      <c r="W877" s="52" t="s">
        <v>61</v>
      </c>
      <c r="X877" s="52" t="s">
        <v>61</v>
      </c>
      <c r="Y877" s="52" t="s">
        <v>61</v>
      </c>
      <c r="Z877" s="77" t="s">
        <v>61</v>
      </c>
      <c r="AA877" s="787" t="s">
        <v>61</v>
      </c>
      <c r="AB877" s="77" t="s">
        <v>61</v>
      </c>
      <c r="AC877" s="787" t="s">
        <v>61</v>
      </c>
      <c r="AD877" s="77" t="s">
        <v>61</v>
      </c>
      <c r="AE877" s="787" t="s">
        <v>61</v>
      </c>
      <c r="AF877" t="s">
        <v>61</v>
      </c>
      <c r="AG877" s="52"/>
      <c r="AH877" s="52"/>
      <c r="AI877" s="52" t="s">
        <v>61</v>
      </c>
      <c r="AJ877" s="52" t="s">
        <v>61</v>
      </c>
      <c r="AL877" s="52"/>
      <c r="AM877" s="52"/>
    </row>
    <row r="878" spans="1:48">
      <c r="A878" s="52" t="s">
        <v>579</v>
      </c>
      <c r="B878" s="52" t="s">
        <v>243</v>
      </c>
      <c r="C878" s="52">
        <v>2019</v>
      </c>
      <c r="D878" s="52">
        <v>2018</v>
      </c>
      <c r="E878" s="442" t="s">
        <v>168</v>
      </c>
      <c r="F878" s="52" t="s">
        <v>61</v>
      </c>
      <c r="G878" s="442" t="s">
        <v>61</v>
      </c>
      <c r="H878" s="52" t="s">
        <v>61</v>
      </c>
      <c r="I878" s="442" t="s">
        <v>169</v>
      </c>
      <c r="J878" s="940" t="s">
        <v>61</v>
      </c>
      <c r="K878" s="940"/>
      <c r="L878" s="52" t="s">
        <v>61</v>
      </c>
      <c r="M878" s="52" t="s">
        <v>61</v>
      </c>
      <c r="N878" s="52" t="s">
        <v>61</v>
      </c>
      <c r="O878" s="442" t="s">
        <v>150</v>
      </c>
      <c r="P878" s="451" t="s">
        <v>61</v>
      </c>
      <c r="Q878" s="52" t="s">
        <v>61</v>
      </c>
      <c r="R878" s="103" t="s">
        <v>61</v>
      </c>
      <c r="S878" s="442" t="s">
        <v>61</v>
      </c>
      <c r="T878" s="451" t="s">
        <v>61</v>
      </c>
      <c r="U878" s="941" t="s">
        <v>61</v>
      </c>
      <c r="V878" s="52" t="s">
        <v>61</v>
      </c>
      <c r="W878" s="52" t="s">
        <v>61</v>
      </c>
      <c r="X878" s="52" t="s">
        <v>61</v>
      </c>
      <c r="Y878" s="52" t="s">
        <v>61</v>
      </c>
      <c r="Z878" s="77" t="s">
        <v>61</v>
      </c>
      <c r="AA878" s="787" t="s">
        <v>61</v>
      </c>
      <c r="AB878" s="77" t="s">
        <v>61</v>
      </c>
      <c r="AC878" s="787" t="s">
        <v>61</v>
      </c>
      <c r="AD878" s="77" t="s">
        <v>61</v>
      </c>
      <c r="AE878" s="787" t="s">
        <v>61</v>
      </c>
      <c r="AF878" t="s">
        <v>61</v>
      </c>
      <c r="AG878" s="52"/>
      <c r="AH878" s="52"/>
      <c r="AI878" s="52" t="s">
        <v>61</v>
      </c>
      <c r="AJ878" s="52" t="s">
        <v>61</v>
      </c>
      <c r="AL878" s="52"/>
      <c r="AM878" s="52"/>
    </row>
    <row r="879" spans="1:48">
      <c r="A879" s="52" t="s">
        <v>579</v>
      </c>
      <c r="B879" s="52" t="s">
        <v>243</v>
      </c>
      <c r="C879" s="52">
        <v>2020</v>
      </c>
      <c r="D879" s="52">
        <v>2019</v>
      </c>
      <c r="E879" s="442" t="s">
        <v>142</v>
      </c>
      <c r="F879" s="52" t="s">
        <v>142</v>
      </c>
      <c r="G879" s="442" t="s">
        <v>168</v>
      </c>
      <c r="H879" s="52" t="s">
        <v>170</v>
      </c>
      <c r="I879" s="442" t="s">
        <v>171</v>
      </c>
      <c r="J879" s="940" t="s">
        <v>249</v>
      </c>
      <c r="K879" s="940"/>
      <c r="L879" s="52"/>
      <c r="M879" s="52"/>
      <c r="N879" s="52" t="s">
        <v>61</v>
      </c>
      <c r="O879" s="442" t="s">
        <v>150</v>
      </c>
      <c r="P879" s="73">
        <v>12600000</v>
      </c>
      <c r="Q879" s="60">
        <v>12600000</v>
      </c>
      <c r="R879" s="61">
        <f>Q879/P879</f>
        <v>1</v>
      </c>
      <c r="S879" s="442" t="s">
        <v>466</v>
      </c>
      <c r="T879" s="60">
        <v>120000</v>
      </c>
      <c r="U879" s="939">
        <v>0.01</v>
      </c>
      <c r="V879" s="716" t="s">
        <v>178</v>
      </c>
      <c r="W879" s="716" t="s">
        <v>203</v>
      </c>
      <c r="X879" s="719">
        <v>12480000</v>
      </c>
      <c r="Y879" s="718">
        <v>0.99047619047619051</v>
      </c>
      <c r="Z879" s="77" t="s">
        <v>61</v>
      </c>
      <c r="AA879" s="787" t="s">
        <v>61</v>
      </c>
      <c r="AB879" s="77" t="s">
        <v>61</v>
      </c>
      <c r="AC879" s="787" t="s">
        <v>61</v>
      </c>
      <c r="AD879" s="77" t="s">
        <v>61</v>
      </c>
      <c r="AE879" s="787" t="s">
        <v>61</v>
      </c>
      <c r="AF879" t="s">
        <v>148</v>
      </c>
      <c r="AH879"/>
      <c r="AI879" s="52" t="s">
        <v>61</v>
      </c>
      <c r="AJ879" s="64"/>
      <c r="AL879" s="52"/>
      <c r="AM879" s="52"/>
    </row>
    <row r="880" spans="1:48">
      <c r="A880" s="52" t="s">
        <v>579</v>
      </c>
      <c r="B880" s="52" t="s">
        <v>243</v>
      </c>
      <c r="C880" s="52">
        <v>2021</v>
      </c>
      <c r="D880" s="52">
        <v>2020</v>
      </c>
      <c r="E880" s="442" t="s">
        <v>142</v>
      </c>
      <c r="F880" s="104" t="s">
        <v>168</v>
      </c>
      <c r="G880" s="442" t="s">
        <v>61</v>
      </c>
      <c r="H880" s="52" t="s">
        <v>170</v>
      </c>
      <c r="I880" s="442" t="s">
        <v>296</v>
      </c>
      <c r="J880" s="940" t="s">
        <v>61</v>
      </c>
      <c r="K880" s="940"/>
      <c r="L880" s="81" t="s">
        <v>61</v>
      </c>
      <c r="M880" s="81" t="s">
        <v>61</v>
      </c>
      <c r="N880" s="81" t="s">
        <v>61</v>
      </c>
      <c r="O880" s="442" t="s">
        <v>150</v>
      </c>
      <c r="P880" s="81" t="s">
        <v>61</v>
      </c>
      <c r="Q880" s="81" t="s">
        <v>61</v>
      </c>
      <c r="R880" s="81" t="s">
        <v>61</v>
      </c>
      <c r="S880" s="905" t="s">
        <v>61</v>
      </c>
      <c r="T880" s="81" t="s">
        <v>61</v>
      </c>
      <c r="U880" s="942" t="s">
        <v>61</v>
      </c>
      <c r="V880" s="235" t="s">
        <v>61</v>
      </c>
      <c r="W880" s="235" t="s">
        <v>61</v>
      </c>
      <c r="X880" s="235" t="s">
        <v>61</v>
      </c>
      <c r="Y880" s="81" t="s">
        <v>61</v>
      </c>
      <c r="Z880" s="799" t="s">
        <v>61</v>
      </c>
      <c r="AA880" s="916" t="s">
        <v>61</v>
      </c>
      <c r="AB880" s="799" t="s">
        <v>61</v>
      </c>
      <c r="AC880" s="916" t="s">
        <v>61</v>
      </c>
      <c r="AD880" s="799" t="s">
        <v>61</v>
      </c>
      <c r="AE880" s="916" t="s">
        <v>61</v>
      </c>
      <c r="AF880" t="s">
        <v>61</v>
      </c>
      <c r="AG880" s="81"/>
      <c r="AH880" s="81"/>
      <c r="AI880" s="52" t="s">
        <v>61</v>
      </c>
      <c r="AJ880" s="81" t="s">
        <v>61</v>
      </c>
      <c r="AL880" s="52" t="s">
        <v>216</v>
      </c>
      <c r="AM880" s="52"/>
    </row>
    <row r="881" spans="1:48">
      <c r="A881" s="52" t="s">
        <v>579</v>
      </c>
      <c r="B881" s="52" t="s">
        <v>243</v>
      </c>
      <c r="C881" s="52">
        <v>2022</v>
      </c>
      <c r="D881" s="52">
        <v>2021</v>
      </c>
      <c r="E881" s="442" t="s">
        <v>142</v>
      </c>
      <c r="F881" s="52" t="s">
        <v>142</v>
      </c>
      <c r="G881" s="442" t="s">
        <v>168</v>
      </c>
      <c r="H881" s="52" t="s">
        <v>170</v>
      </c>
      <c r="I881" s="442" t="s">
        <v>580</v>
      </c>
      <c r="J881" s="940">
        <v>0</v>
      </c>
      <c r="K881" s="940"/>
      <c r="L881" s="52"/>
      <c r="M881" s="52"/>
      <c r="N881" s="52"/>
      <c r="O881" s="442" t="s">
        <v>150</v>
      </c>
      <c r="P881" s="77"/>
      <c r="Q881" s="792">
        <v>113893</v>
      </c>
      <c r="R881" s="787"/>
      <c r="S881" s="442"/>
      <c r="T881" s="792">
        <v>36911</v>
      </c>
      <c r="U881" s="944">
        <v>0.32</v>
      </c>
      <c r="V881" s="716" t="s">
        <v>178</v>
      </c>
      <c r="W881" s="716" t="s">
        <v>203</v>
      </c>
      <c r="X881" s="719">
        <v>76982</v>
      </c>
      <c r="Y881" s="718">
        <v>0.67591511330810494</v>
      </c>
      <c r="Z881" s="77" t="s">
        <v>61</v>
      </c>
      <c r="AA881" s="787" t="s">
        <v>61</v>
      </c>
      <c r="AB881" s="77" t="s">
        <v>61</v>
      </c>
      <c r="AC881" s="787" t="s">
        <v>61</v>
      </c>
      <c r="AD881" s="77" t="s">
        <v>61</v>
      </c>
      <c r="AE881" s="787" t="s">
        <v>61</v>
      </c>
      <c r="AF881" t="s">
        <v>148</v>
      </c>
      <c r="AH881"/>
      <c r="AI881" s="52" t="s">
        <v>61</v>
      </c>
      <c r="AJ881" s="52"/>
      <c r="AL881" s="52" t="s">
        <v>216</v>
      </c>
      <c r="AM881" s="52"/>
    </row>
    <row r="882" spans="1:48" s="961" customFormat="1">
      <c r="A882" s="955" t="s">
        <v>579</v>
      </c>
      <c r="B882" s="955" t="s">
        <v>243</v>
      </c>
      <c r="C882" s="955">
        <v>2023</v>
      </c>
      <c r="D882" s="955">
        <v>2022</v>
      </c>
      <c r="E882" s="964" t="s">
        <v>142</v>
      </c>
      <c r="F882" s="1012" t="s">
        <v>168</v>
      </c>
      <c r="G882" s="964" t="s">
        <v>61</v>
      </c>
      <c r="H882" s="955" t="s">
        <v>174</v>
      </c>
      <c r="I882" s="964" t="s">
        <v>581</v>
      </c>
      <c r="J882" s="965" t="s">
        <v>61</v>
      </c>
      <c r="K882" s="965"/>
      <c r="L882" s="1013" t="s">
        <v>582</v>
      </c>
      <c r="M882" s="1013" t="s">
        <v>61</v>
      </c>
      <c r="N882" s="1013" t="s">
        <v>61</v>
      </c>
      <c r="O882" s="964" t="s">
        <v>150</v>
      </c>
      <c r="P882" s="1013" t="s">
        <v>61</v>
      </c>
      <c r="Q882" s="1013" t="s">
        <v>61</v>
      </c>
      <c r="R882" s="1013" t="s">
        <v>61</v>
      </c>
      <c r="S882" s="1014" t="s">
        <v>61</v>
      </c>
      <c r="T882" s="1013" t="s">
        <v>61</v>
      </c>
      <c r="U882" s="1015" t="s">
        <v>61</v>
      </c>
      <c r="V882" s="1016" t="s">
        <v>61</v>
      </c>
      <c r="W882" s="1016" t="s">
        <v>61</v>
      </c>
      <c r="X882" s="1016" t="s">
        <v>61</v>
      </c>
      <c r="Y882" s="1013" t="s">
        <v>61</v>
      </c>
      <c r="Z882" s="1017" t="s">
        <v>61</v>
      </c>
      <c r="AA882" s="1019" t="s">
        <v>61</v>
      </c>
      <c r="AB882" s="1017" t="s">
        <v>61</v>
      </c>
      <c r="AC882" s="1019" t="s">
        <v>61</v>
      </c>
      <c r="AD882" s="1017" t="s">
        <v>61</v>
      </c>
      <c r="AE882" s="1019" t="s">
        <v>61</v>
      </c>
      <c r="AF882" s="961" t="s">
        <v>61</v>
      </c>
      <c r="AG882" s="1013"/>
      <c r="AH882" s="1013"/>
      <c r="AI882" s="955" t="s">
        <v>61</v>
      </c>
      <c r="AJ882" s="1013" t="s">
        <v>61</v>
      </c>
      <c r="AL882" s="955" t="s">
        <v>216</v>
      </c>
      <c r="AM882" s="955"/>
      <c r="AO882" s="963"/>
      <c r="AP882" s="963"/>
      <c r="AQ882" s="963"/>
      <c r="AR882" s="963"/>
      <c r="AS882" s="961" t="e">
        <f>T882-T875</f>
        <v>#VALUE!</v>
      </c>
      <c r="AT882" s="963" t="e">
        <f>(T882-T875)/T875</f>
        <v>#VALUE!</v>
      </c>
      <c r="AV882" s="963"/>
    </row>
    <row r="883" spans="1:48" s="958" customFormat="1">
      <c r="A883" s="955" t="s">
        <v>579</v>
      </c>
      <c r="B883" s="955" t="s">
        <v>243</v>
      </c>
      <c r="C883" s="955">
        <v>2023</v>
      </c>
      <c r="D883" s="955">
        <v>2023</v>
      </c>
      <c r="E883" s="964" t="s">
        <v>142</v>
      </c>
      <c r="F883" s="1013" t="s">
        <v>168</v>
      </c>
      <c r="G883" s="964" t="s">
        <v>61</v>
      </c>
      <c r="H883" s="955" t="s">
        <v>170</v>
      </c>
      <c r="I883" s="964" t="s">
        <v>581</v>
      </c>
      <c r="J883" s="965" t="s">
        <v>61</v>
      </c>
      <c r="K883" s="965"/>
      <c r="L883" s="1094" t="s">
        <v>348</v>
      </c>
      <c r="M883" s="1095" t="s">
        <v>61</v>
      </c>
      <c r="N883" s="1095" t="s">
        <v>61</v>
      </c>
      <c r="O883" s="964" t="s">
        <v>165</v>
      </c>
      <c r="P883" s="1013" t="s">
        <v>61</v>
      </c>
      <c r="Q883" s="1013" t="s">
        <v>61</v>
      </c>
      <c r="R883" s="1013" t="s">
        <v>61</v>
      </c>
      <c r="S883" s="1014" t="s">
        <v>61</v>
      </c>
      <c r="T883" s="1013" t="s">
        <v>61</v>
      </c>
      <c r="U883" s="1015" t="s">
        <v>61</v>
      </c>
      <c r="V883" s="1016" t="s">
        <v>61</v>
      </c>
      <c r="W883" s="1016" t="s">
        <v>61</v>
      </c>
      <c r="X883" s="1016" t="s">
        <v>61</v>
      </c>
      <c r="Y883" s="1013" t="s">
        <v>61</v>
      </c>
      <c r="Z883" s="1100" t="s">
        <v>61</v>
      </c>
      <c r="AA883" s="1101" t="s">
        <v>61</v>
      </c>
      <c r="AB883" s="1100" t="s">
        <v>61</v>
      </c>
      <c r="AC883" s="1101" t="s">
        <v>61</v>
      </c>
      <c r="AD883" s="1100" t="s">
        <v>61</v>
      </c>
      <c r="AE883" s="1101" t="s">
        <v>61</v>
      </c>
      <c r="AF883" s="961" t="s">
        <v>61</v>
      </c>
      <c r="AG883" s="1123"/>
      <c r="AH883" s="1123"/>
      <c r="AI883" s="955" t="s">
        <v>61</v>
      </c>
      <c r="AJ883" s="1013" t="s">
        <v>61</v>
      </c>
      <c r="AL883" s="955"/>
      <c r="AM883" s="955"/>
      <c r="AO883" s="963"/>
      <c r="AP883" s="963"/>
      <c r="AQ883" s="963"/>
      <c r="AR883" s="981"/>
      <c r="AT883" s="981"/>
      <c r="AV883" s="981"/>
    </row>
    <row r="884" spans="1:48" s="961" customFormat="1">
      <c r="A884" s="955" t="s">
        <v>579</v>
      </c>
      <c r="B884" s="955" t="s">
        <v>243</v>
      </c>
      <c r="C884" s="955" t="s">
        <v>702</v>
      </c>
      <c r="D884" s="955">
        <v>2023</v>
      </c>
      <c r="E884" s="964" t="s">
        <v>142</v>
      </c>
      <c r="F884" s="1012" t="s">
        <v>168</v>
      </c>
      <c r="G884" s="961" t="s">
        <v>61</v>
      </c>
      <c r="H884" s="955" t="s">
        <v>170</v>
      </c>
      <c r="I884" s="964" t="s">
        <v>581</v>
      </c>
      <c r="J884" s="1030" t="s">
        <v>61</v>
      </c>
      <c r="K884" s="992" t="s">
        <v>707</v>
      </c>
      <c r="L884" s="1012" t="s">
        <v>348</v>
      </c>
      <c r="M884" s="961" t="s">
        <v>61</v>
      </c>
      <c r="N884" s="961" t="s">
        <v>61</v>
      </c>
      <c r="O884" s="964" t="s">
        <v>150</v>
      </c>
      <c r="P884" s="961" t="s">
        <v>61</v>
      </c>
      <c r="Q884" s="961" t="s">
        <v>61</v>
      </c>
      <c r="R884" s="961" t="s">
        <v>61</v>
      </c>
      <c r="S884" s="961" t="s">
        <v>61</v>
      </c>
      <c r="T884" s="961" t="s">
        <v>61</v>
      </c>
      <c r="U884" s="1124" t="s">
        <v>61</v>
      </c>
      <c r="V884" s="961" t="s">
        <v>61</v>
      </c>
      <c r="W884" s="961" t="s">
        <v>61</v>
      </c>
      <c r="X884" s="961" t="s">
        <v>61</v>
      </c>
      <c r="Y884" s="961" t="s">
        <v>61</v>
      </c>
      <c r="Z884" s="961" t="s">
        <v>61</v>
      </c>
      <c r="AA884" s="961" t="s">
        <v>61</v>
      </c>
      <c r="AB884" s="961" t="s">
        <v>61</v>
      </c>
      <c r="AC884" s="961" t="s">
        <v>61</v>
      </c>
      <c r="AD884" s="961" t="s">
        <v>61</v>
      </c>
      <c r="AE884" s="961" t="s">
        <v>61</v>
      </c>
      <c r="AF884" s="961" t="s">
        <v>61</v>
      </c>
      <c r="AG884" s="1123"/>
      <c r="AH884" s="1123"/>
      <c r="AI884" s="955"/>
      <c r="AJ884" s="1013"/>
      <c r="AL884" s="955"/>
      <c r="AM884" s="955"/>
      <c r="AO884" s="963"/>
      <c r="AP884" s="963"/>
      <c r="AQ884" s="963"/>
      <c r="AR884" s="963"/>
      <c r="AT884" s="963"/>
      <c r="AV884" s="963"/>
    </row>
    <row r="885" spans="1:48">
      <c r="A885" t="s">
        <v>583</v>
      </c>
      <c r="B885">
        <v>0</v>
      </c>
      <c r="C885">
        <v>2017</v>
      </c>
      <c r="D885">
        <v>2016</v>
      </c>
      <c r="E885" s="442" t="s">
        <v>168</v>
      </c>
      <c r="F885" s="52" t="s">
        <v>61</v>
      </c>
      <c r="G885" s="442" t="s">
        <v>61</v>
      </c>
      <c r="H885" s="52" t="s">
        <v>61</v>
      </c>
      <c r="I885" s="442" t="s">
        <v>169</v>
      </c>
      <c r="J885" s="940" t="s">
        <v>61</v>
      </c>
      <c r="K885" s="940"/>
      <c r="L885" s="52" t="s">
        <v>61</v>
      </c>
      <c r="M885" s="52" t="s">
        <v>61</v>
      </c>
      <c r="N885" s="52" t="s">
        <v>61</v>
      </c>
      <c r="O885" s="442" t="s">
        <v>150</v>
      </c>
      <c r="P885" s="451" t="s">
        <v>61</v>
      </c>
      <c r="Q885" s="52" t="s">
        <v>61</v>
      </c>
      <c r="R885" s="103" t="s">
        <v>61</v>
      </c>
      <c r="S885" s="442" t="s">
        <v>61</v>
      </c>
      <c r="T885" s="451" t="s">
        <v>61</v>
      </c>
      <c r="U885" s="941" t="s">
        <v>61</v>
      </c>
      <c r="V885" s="52" t="s">
        <v>61</v>
      </c>
      <c r="W885" s="52" t="s">
        <v>61</v>
      </c>
      <c r="X885" s="52" t="s">
        <v>61</v>
      </c>
      <c r="Y885" s="52" t="s">
        <v>61</v>
      </c>
      <c r="Z885" s="77" t="s">
        <v>61</v>
      </c>
      <c r="AA885" s="787" t="s">
        <v>61</v>
      </c>
      <c r="AB885" s="77" t="s">
        <v>61</v>
      </c>
      <c r="AC885" s="787" t="s">
        <v>61</v>
      </c>
      <c r="AD885" s="77" t="s">
        <v>61</v>
      </c>
      <c r="AE885" s="787" t="s">
        <v>61</v>
      </c>
      <c r="AF885" t="s">
        <v>61</v>
      </c>
      <c r="AG885" s="52"/>
      <c r="AH885" s="52"/>
      <c r="AI885" s="52" t="s">
        <v>61</v>
      </c>
      <c r="AJ885" s="52" t="s">
        <v>61</v>
      </c>
      <c r="AL885"/>
      <c r="AM885"/>
    </row>
    <row r="886" spans="1:48">
      <c r="A886" t="s">
        <v>583</v>
      </c>
      <c r="B886">
        <v>0</v>
      </c>
      <c r="C886">
        <v>2018</v>
      </c>
      <c r="D886">
        <v>2017</v>
      </c>
      <c r="E886" s="442" t="s">
        <v>168</v>
      </c>
      <c r="F886" s="52" t="s">
        <v>61</v>
      </c>
      <c r="G886" s="442" t="s">
        <v>61</v>
      </c>
      <c r="H886" s="52" t="s">
        <v>61</v>
      </c>
      <c r="I886" s="442" t="s">
        <v>169</v>
      </c>
      <c r="J886" s="940" t="s">
        <v>61</v>
      </c>
      <c r="K886" s="940"/>
      <c r="L886" s="52" t="s">
        <v>61</v>
      </c>
      <c r="M886" s="52" t="s">
        <v>61</v>
      </c>
      <c r="N886" s="52" t="s">
        <v>61</v>
      </c>
      <c r="O886" s="442" t="s">
        <v>150</v>
      </c>
      <c r="P886" s="451" t="s">
        <v>61</v>
      </c>
      <c r="Q886" s="52" t="s">
        <v>61</v>
      </c>
      <c r="R886" s="103" t="s">
        <v>61</v>
      </c>
      <c r="S886" s="442" t="s">
        <v>61</v>
      </c>
      <c r="T886" s="451" t="s">
        <v>61</v>
      </c>
      <c r="U886" s="941" t="s">
        <v>61</v>
      </c>
      <c r="V886" s="52" t="s">
        <v>61</v>
      </c>
      <c r="W886" s="52" t="s">
        <v>61</v>
      </c>
      <c r="X886" s="52" t="s">
        <v>61</v>
      </c>
      <c r="Y886" s="52" t="s">
        <v>61</v>
      </c>
      <c r="Z886" s="77" t="s">
        <v>61</v>
      </c>
      <c r="AA886" s="787" t="s">
        <v>61</v>
      </c>
      <c r="AB886" s="77" t="s">
        <v>61</v>
      </c>
      <c r="AC886" s="787" t="s">
        <v>61</v>
      </c>
      <c r="AD886" s="77" t="s">
        <v>61</v>
      </c>
      <c r="AE886" s="787" t="s">
        <v>61</v>
      </c>
      <c r="AF886" t="s">
        <v>61</v>
      </c>
      <c r="AG886" s="52"/>
      <c r="AH886" s="52"/>
      <c r="AI886" s="52" t="s">
        <v>61</v>
      </c>
      <c r="AJ886" s="52" t="s">
        <v>61</v>
      </c>
      <c r="AL886"/>
      <c r="AM886"/>
    </row>
    <row r="887" spans="1:48">
      <c r="A887" t="s">
        <v>583</v>
      </c>
      <c r="B887">
        <v>0</v>
      </c>
      <c r="C887">
        <v>2019</v>
      </c>
      <c r="D887">
        <v>2018</v>
      </c>
      <c r="E887" s="442" t="s">
        <v>168</v>
      </c>
      <c r="F887" s="52" t="s">
        <v>61</v>
      </c>
      <c r="G887" s="442" t="s">
        <v>61</v>
      </c>
      <c r="H887" s="52" t="s">
        <v>61</v>
      </c>
      <c r="I887" s="442" t="s">
        <v>169</v>
      </c>
      <c r="J887" s="940" t="s">
        <v>61</v>
      </c>
      <c r="K887" s="940"/>
      <c r="L887" s="52" t="s">
        <v>61</v>
      </c>
      <c r="M887" s="52" t="s">
        <v>61</v>
      </c>
      <c r="N887" s="52" t="s">
        <v>61</v>
      </c>
      <c r="O887" s="442" t="s">
        <v>150</v>
      </c>
      <c r="P887" s="451" t="s">
        <v>61</v>
      </c>
      <c r="Q887" s="52" t="s">
        <v>61</v>
      </c>
      <c r="R887" s="103" t="s">
        <v>61</v>
      </c>
      <c r="S887" s="442" t="s">
        <v>61</v>
      </c>
      <c r="T887" s="451" t="s">
        <v>61</v>
      </c>
      <c r="U887" s="941" t="s">
        <v>61</v>
      </c>
      <c r="V887" s="52" t="s">
        <v>61</v>
      </c>
      <c r="W887" s="52" t="s">
        <v>61</v>
      </c>
      <c r="X887" s="52" t="s">
        <v>61</v>
      </c>
      <c r="Y887" s="52" t="s">
        <v>61</v>
      </c>
      <c r="Z887" s="77" t="s">
        <v>61</v>
      </c>
      <c r="AA887" s="787" t="s">
        <v>61</v>
      </c>
      <c r="AB887" s="77" t="s">
        <v>61</v>
      </c>
      <c r="AC887" s="787" t="s">
        <v>61</v>
      </c>
      <c r="AD887" s="77" t="s">
        <v>61</v>
      </c>
      <c r="AE887" s="787" t="s">
        <v>61</v>
      </c>
      <c r="AF887" t="s">
        <v>61</v>
      </c>
      <c r="AG887" s="52"/>
      <c r="AH887" s="52"/>
      <c r="AI887" s="52" t="s">
        <v>61</v>
      </c>
      <c r="AJ887" s="52" t="s">
        <v>61</v>
      </c>
      <c r="AL887"/>
      <c r="AM887"/>
    </row>
    <row r="888" spans="1:48">
      <c r="A888" t="s">
        <v>583</v>
      </c>
      <c r="B888">
        <v>0</v>
      </c>
      <c r="C888">
        <v>2020</v>
      </c>
      <c r="D888">
        <v>2019</v>
      </c>
      <c r="E888" s="442" t="s">
        <v>168</v>
      </c>
      <c r="F888" s="52" t="s">
        <v>61</v>
      </c>
      <c r="G888" s="442" t="s">
        <v>61</v>
      </c>
      <c r="H888" s="52" t="s">
        <v>61</v>
      </c>
      <c r="I888" s="442" t="s">
        <v>169</v>
      </c>
      <c r="J888" s="940" t="s">
        <v>61</v>
      </c>
      <c r="K888" s="940"/>
      <c r="L888" s="52" t="s">
        <v>61</v>
      </c>
      <c r="M888" s="52" t="s">
        <v>61</v>
      </c>
      <c r="N888" s="52" t="s">
        <v>61</v>
      </c>
      <c r="O888" s="442" t="s">
        <v>150</v>
      </c>
      <c r="P888" s="451" t="s">
        <v>61</v>
      </c>
      <c r="Q888" s="52" t="s">
        <v>61</v>
      </c>
      <c r="R888" s="103" t="s">
        <v>61</v>
      </c>
      <c r="S888" s="442" t="s">
        <v>61</v>
      </c>
      <c r="T888" s="451" t="s">
        <v>61</v>
      </c>
      <c r="U888" s="941" t="s">
        <v>61</v>
      </c>
      <c r="V888" s="52" t="s">
        <v>61</v>
      </c>
      <c r="W888" s="52" t="s">
        <v>61</v>
      </c>
      <c r="X888" s="52" t="s">
        <v>61</v>
      </c>
      <c r="Y888" s="52" t="s">
        <v>61</v>
      </c>
      <c r="Z888" s="77" t="s">
        <v>61</v>
      </c>
      <c r="AA888" s="787" t="s">
        <v>61</v>
      </c>
      <c r="AB888" s="77" t="s">
        <v>61</v>
      </c>
      <c r="AC888" s="787" t="s">
        <v>61</v>
      </c>
      <c r="AD888" s="77" t="s">
        <v>61</v>
      </c>
      <c r="AE888" s="787" t="s">
        <v>61</v>
      </c>
      <c r="AF888" t="s">
        <v>61</v>
      </c>
      <c r="AG888" s="52"/>
      <c r="AH888" s="52"/>
      <c r="AI888" s="52" t="s">
        <v>61</v>
      </c>
      <c r="AJ888" s="52" t="s">
        <v>61</v>
      </c>
      <c r="AL888"/>
      <c r="AM888"/>
    </row>
    <row r="889" spans="1:48">
      <c r="A889" t="s">
        <v>583</v>
      </c>
      <c r="B889">
        <v>0</v>
      </c>
      <c r="C889">
        <v>2021</v>
      </c>
      <c r="D889">
        <v>2020</v>
      </c>
      <c r="E889" s="442" t="s">
        <v>168</v>
      </c>
      <c r="F889" s="52" t="s">
        <v>61</v>
      </c>
      <c r="G889" s="442" t="s">
        <v>61</v>
      </c>
      <c r="H889" s="52" t="s">
        <v>61</v>
      </c>
      <c r="I889" s="442" t="s">
        <v>169</v>
      </c>
      <c r="J889" s="940" t="s">
        <v>61</v>
      </c>
      <c r="K889" s="940"/>
      <c r="L889" s="52" t="s">
        <v>61</v>
      </c>
      <c r="M889" s="52" t="s">
        <v>61</v>
      </c>
      <c r="N889" s="52" t="s">
        <v>61</v>
      </c>
      <c r="O889" s="442" t="s">
        <v>150</v>
      </c>
      <c r="P889" s="451" t="s">
        <v>61</v>
      </c>
      <c r="Q889" s="52" t="s">
        <v>61</v>
      </c>
      <c r="R889" s="103" t="s">
        <v>61</v>
      </c>
      <c r="S889" s="442" t="s">
        <v>61</v>
      </c>
      <c r="T889" s="451" t="s">
        <v>61</v>
      </c>
      <c r="U889" s="941" t="s">
        <v>61</v>
      </c>
      <c r="V889" s="52" t="s">
        <v>61</v>
      </c>
      <c r="W889" s="52" t="s">
        <v>61</v>
      </c>
      <c r="X889" s="52" t="s">
        <v>61</v>
      </c>
      <c r="Y889" s="52" t="s">
        <v>61</v>
      </c>
      <c r="Z889" s="77" t="s">
        <v>61</v>
      </c>
      <c r="AA889" s="787" t="s">
        <v>61</v>
      </c>
      <c r="AB889" s="77" t="s">
        <v>61</v>
      </c>
      <c r="AC889" s="787" t="s">
        <v>61</v>
      </c>
      <c r="AD889" s="77" t="s">
        <v>61</v>
      </c>
      <c r="AE889" s="787" t="s">
        <v>61</v>
      </c>
      <c r="AF889" t="s">
        <v>61</v>
      </c>
      <c r="AG889" s="52"/>
      <c r="AH889" s="52"/>
      <c r="AI889" s="52" t="s">
        <v>61</v>
      </c>
      <c r="AJ889" s="52" t="s">
        <v>61</v>
      </c>
      <c r="AL889"/>
      <c r="AM889"/>
    </row>
    <row r="890" spans="1:48">
      <c r="A890" t="s">
        <v>583</v>
      </c>
      <c r="B890">
        <v>0</v>
      </c>
      <c r="C890">
        <v>2022</v>
      </c>
      <c r="D890">
        <v>2021</v>
      </c>
      <c r="E890" s="442" t="s">
        <v>168</v>
      </c>
      <c r="F890" s="52" t="s">
        <v>61</v>
      </c>
      <c r="G890" s="442" t="s">
        <v>61</v>
      </c>
      <c r="H890" s="52" t="s">
        <v>61</v>
      </c>
      <c r="I890" s="442" t="s">
        <v>169</v>
      </c>
      <c r="J890" s="940" t="s">
        <v>61</v>
      </c>
      <c r="K890" s="940"/>
      <c r="L890" s="52" t="s">
        <v>61</v>
      </c>
      <c r="M890" s="52" t="s">
        <v>61</v>
      </c>
      <c r="N890" s="52" t="s">
        <v>61</v>
      </c>
      <c r="O890" s="442" t="s">
        <v>150</v>
      </c>
      <c r="P890" s="451" t="s">
        <v>61</v>
      </c>
      <c r="Q890" s="52" t="s">
        <v>61</v>
      </c>
      <c r="R890" s="103" t="s">
        <v>61</v>
      </c>
      <c r="S890" s="442" t="s">
        <v>61</v>
      </c>
      <c r="T890" s="451" t="s">
        <v>61</v>
      </c>
      <c r="U890" s="941" t="s">
        <v>61</v>
      </c>
      <c r="V890" s="52" t="s">
        <v>61</v>
      </c>
      <c r="W890" s="52" t="s">
        <v>61</v>
      </c>
      <c r="X890" s="52" t="s">
        <v>61</v>
      </c>
      <c r="Y890" s="52" t="s">
        <v>61</v>
      </c>
      <c r="Z890" s="77" t="s">
        <v>61</v>
      </c>
      <c r="AA890" s="787" t="s">
        <v>61</v>
      </c>
      <c r="AB890" s="77" t="s">
        <v>61</v>
      </c>
      <c r="AC890" s="787" t="s">
        <v>61</v>
      </c>
      <c r="AD890" s="77" t="s">
        <v>61</v>
      </c>
      <c r="AE890" s="787" t="s">
        <v>61</v>
      </c>
      <c r="AF890" t="s">
        <v>61</v>
      </c>
      <c r="AG890" s="52"/>
      <c r="AH890" s="52"/>
      <c r="AI890" s="52" t="s">
        <v>61</v>
      </c>
      <c r="AJ890" s="52" t="s">
        <v>61</v>
      </c>
      <c r="AL890"/>
      <c r="AM890"/>
    </row>
    <row r="891" spans="1:48" s="958" customFormat="1">
      <c r="A891" s="961" t="s">
        <v>583</v>
      </c>
      <c r="B891" s="961">
        <v>0</v>
      </c>
      <c r="C891" s="961">
        <v>2023</v>
      </c>
      <c r="D891" s="961">
        <v>2022</v>
      </c>
      <c r="E891" s="964" t="s">
        <v>168</v>
      </c>
      <c r="F891" s="955" t="s">
        <v>61</v>
      </c>
      <c r="G891" s="964" t="s">
        <v>61</v>
      </c>
      <c r="H891" s="955" t="s">
        <v>61</v>
      </c>
      <c r="I891" s="964" t="s">
        <v>169</v>
      </c>
      <c r="J891" s="965" t="s">
        <v>61</v>
      </c>
      <c r="K891" s="965"/>
      <c r="L891" s="955" t="s">
        <v>61</v>
      </c>
      <c r="M891" s="955" t="s">
        <v>61</v>
      </c>
      <c r="N891" s="955" t="s">
        <v>61</v>
      </c>
      <c r="O891" s="964" t="s">
        <v>150</v>
      </c>
      <c r="P891" s="1004" t="s">
        <v>61</v>
      </c>
      <c r="Q891" s="955" t="s">
        <v>61</v>
      </c>
      <c r="R891" s="1109" t="s">
        <v>61</v>
      </c>
      <c r="S891" s="964" t="s">
        <v>61</v>
      </c>
      <c r="T891" s="1004" t="s">
        <v>61</v>
      </c>
      <c r="U891" s="1110" t="s">
        <v>61</v>
      </c>
      <c r="V891" s="955" t="s">
        <v>61</v>
      </c>
      <c r="W891" s="955" t="s">
        <v>61</v>
      </c>
      <c r="X891" s="955" t="s">
        <v>61</v>
      </c>
      <c r="Y891" s="955" t="s">
        <v>61</v>
      </c>
      <c r="Z891" s="1026" t="s">
        <v>61</v>
      </c>
      <c r="AA891" s="1027" t="s">
        <v>61</v>
      </c>
      <c r="AB891" s="1026" t="s">
        <v>61</v>
      </c>
      <c r="AC891" s="1027" t="s">
        <v>61</v>
      </c>
      <c r="AD891" s="1026" t="s">
        <v>61</v>
      </c>
      <c r="AE891" s="1027" t="s">
        <v>61</v>
      </c>
      <c r="AF891" s="961" t="s">
        <v>61</v>
      </c>
      <c r="AG891" s="955"/>
      <c r="AH891" s="955"/>
      <c r="AI891" s="955" t="s">
        <v>61</v>
      </c>
      <c r="AJ891" s="955" t="s">
        <v>61</v>
      </c>
      <c r="AL891" s="955"/>
      <c r="AM891" s="955"/>
      <c r="AO891" s="963"/>
      <c r="AP891" s="963"/>
      <c r="AQ891" s="963"/>
      <c r="AR891" s="981"/>
      <c r="AT891" s="981"/>
      <c r="AV891" s="981"/>
    </row>
    <row r="892" spans="1:48">
      <c r="A892" t="s">
        <v>584</v>
      </c>
      <c r="B892">
        <v>0</v>
      </c>
      <c r="C892">
        <v>2017</v>
      </c>
      <c r="D892">
        <v>2016</v>
      </c>
      <c r="E892" s="442" t="s">
        <v>168</v>
      </c>
      <c r="F892" s="52" t="s">
        <v>61</v>
      </c>
      <c r="G892" s="442" t="s">
        <v>61</v>
      </c>
      <c r="H892" s="52" t="s">
        <v>61</v>
      </c>
      <c r="I892" s="442" t="s">
        <v>169</v>
      </c>
      <c r="J892" s="940" t="s">
        <v>61</v>
      </c>
      <c r="K892" s="940"/>
      <c r="L892" s="52" t="s">
        <v>61</v>
      </c>
      <c r="M892" s="52" t="s">
        <v>61</v>
      </c>
      <c r="N892" s="52" t="s">
        <v>61</v>
      </c>
      <c r="O892" s="442" t="s">
        <v>150</v>
      </c>
      <c r="P892" s="451" t="s">
        <v>61</v>
      </c>
      <c r="Q892" s="52" t="s">
        <v>61</v>
      </c>
      <c r="R892" s="103" t="s">
        <v>61</v>
      </c>
      <c r="S892" s="442" t="s">
        <v>61</v>
      </c>
      <c r="T892" s="451" t="s">
        <v>61</v>
      </c>
      <c r="U892" s="941" t="s">
        <v>61</v>
      </c>
      <c r="V892" s="52" t="s">
        <v>61</v>
      </c>
      <c r="W892" s="52" t="s">
        <v>61</v>
      </c>
      <c r="X892" s="52" t="s">
        <v>61</v>
      </c>
      <c r="Y892" s="52" t="s">
        <v>61</v>
      </c>
      <c r="Z892" s="77" t="s">
        <v>61</v>
      </c>
      <c r="AA892" s="787" t="s">
        <v>61</v>
      </c>
      <c r="AB892" s="77" t="s">
        <v>61</v>
      </c>
      <c r="AC892" s="787" t="s">
        <v>61</v>
      </c>
      <c r="AD892" s="77" t="s">
        <v>61</v>
      </c>
      <c r="AE892" s="787" t="s">
        <v>61</v>
      </c>
      <c r="AF892" t="s">
        <v>61</v>
      </c>
      <c r="AG892" s="52"/>
      <c r="AH892" s="52"/>
      <c r="AI892" s="52" t="s">
        <v>61</v>
      </c>
      <c r="AJ892" s="52" t="s">
        <v>61</v>
      </c>
      <c r="AL892"/>
      <c r="AM892"/>
    </row>
    <row r="893" spans="1:48">
      <c r="A893" t="s">
        <v>584</v>
      </c>
      <c r="B893">
        <v>0</v>
      </c>
      <c r="C893">
        <v>2018</v>
      </c>
      <c r="D893">
        <v>2017</v>
      </c>
      <c r="E893" s="442" t="s">
        <v>168</v>
      </c>
      <c r="F893" s="52" t="s">
        <v>61</v>
      </c>
      <c r="G893" s="442" t="s">
        <v>61</v>
      </c>
      <c r="H893" s="52" t="s">
        <v>61</v>
      </c>
      <c r="I893" s="442" t="s">
        <v>169</v>
      </c>
      <c r="J893" s="940" t="s">
        <v>61</v>
      </c>
      <c r="K893" s="940"/>
      <c r="L893" s="52" t="s">
        <v>61</v>
      </c>
      <c r="M893" s="52" t="s">
        <v>61</v>
      </c>
      <c r="N893" s="52" t="s">
        <v>61</v>
      </c>
      <c r="O893" s="442" t="s">
        <v>150</v>
      </c>
      <c r="P893" s="451" t="s">
        <v>61</v>
      </c>
      <c r="Q893" s="52" t="s">
        <v>61</v>
      </c>
      <c r="R893" s="103" t="s">
        <v>61</v>
      </c>
      <c r="S893" s="442" t="s">
        <v>61</v>
      </c>
      <c r="T893" s="451" t="s">
        <v>61</v>
      </c>
      <c r="U893" s="941" t="s">
        <v>61</v>
      </c>
      <c r="V893" s="52" t="s">
        <v>61</v>
      </c>
      <c r="W893" s="52" t="s">
        <v>61</v>
      </c>
      <c r="X893" s="52" t="s">
        <v>61</v>
      </c>
      <c r="Y893" s="52" t="s">
        <v>61</v>
      </c>
      <c r="Z893" s="77" t="s">
        <v>61</v>
      </c>
      <c r="AA893" s="787" t="s">
        <v>61</v>
      </c>
      <c r="AB893" s="77" t="s">
        <v>61</v>
      </c>
      <c r="AC893" s="787" t="s">
        <v>61</v>
      </c>
      <c r="AD893" s="77" t="s">
        <v>61</v>
      </c>
      <c r="AE893" s="787" t="s">
        <v>61</v>
      </c>
      <c r="AF893" t="s">
        <v>61</v>
      </c>
      <c r="AG893" s="52"/>
      <c r="AH893" s="52"/>
      <c r="AI893" s="52" t="s">
        <v>61</v>
      </c>
      <c r="AJ893" s="52" t="s">
        <v>61</v>
      </c>
      <c r="AL893"/>
      <c r="AM893"/>
    </row>
    <row r="894" spans="1:48">
      <c r="A894" t="s">
        <v>584</v>
      </c>
      <c r="B894">
        <v>0</v>
      </c>
      <c r="C894">
        <v>2019</v>
      </c>
      <c r="D894">
        <v>2018</v>
      </c>
      <c r="E894" s="442" t="s">
        <v>168</v>
      </c>
      <c r="F894" s="52" t="s">
        <v>61</v>
      </c>
      <c r="G894" s="442" t="s">
        <v>61</v>
      </c>
      <c r="H894" s="52" t="s">
        <v>61</v>
      </c>
      <c r="I894" s="442" t="s">
        <v>169</v>
      </c>
      <c r="J894" s="940" t="s">
        <v>61</v>
      </c>
      <c r="K894" s="940"/>
      <c r="L894" s="52" t="s">
        <v>61</v>
      </c>
      <c r="M894" s="52" t="s">
        <v>61</v>
      </c>
      <c r="N894" s="52" t="s">
        <v>61</v>
      </c>
      <c r="O894" s="442" t="s">
        <v>150</v>
      </c>
      <c r="P894" s="451" t="s">
        <v>61</v>
      </c>
      <c r="Q894" s="52" t="s">
        <v>61</v>
      </c>
      <c r="R894" s="103" t="s">
        <v>61</v>
      </c>
      <c r="S894" s="442" t="s">
        <v>61</v>
      </c>
      <c r="T894" s="451" t="s">
        <v>61</v>
      </c>
      <c r="U894" s="941" t="s">
        <v>61</v>
      </c>
      <c r="V894" s="52" t="s">
        <v>61</v>
      </c>
      <c r="W894" s="52" t="s">
        <v>61</v>
      </c>
      <c r="X894" s="52" t="s">
        <v>61</v>
      </c>
      <c r="Y894" s="52" t="s">
        <v>61</v>
      </c>
      <c r="Z894" s="77" t="s">
        <v>61</v>
      </c>
      <c r="AA894" s="787" t="s">
        <v>61</v>
      </c>
      <c r="AB894" s="77" t="s">
        <v>61</v>
      </c>
      <c r="AC894" s="787" t="s">
        <v>61</v>
      </c>
      <c r="AD894" s="77" t="s">
        <v>61</v>
      </c>
      <c r="AE894" s="787" t="s">
        <v>61</v>
      </c>
      <c r="AF894" t="s">
        <v>61</v>
      </c>
      <c r="AG894" s="52"/>
      <c r="AH894" s="52"/>
      <c r="AI894" s="52" t="s">
        <v>61</v>
      </c>
      <c r="AJ894" s="52" t="s">
        <v>61</v>
      </c>
      <c r="AL894"/>
      <c r="AM894"/>
    </row>
    <row r="895" spans="1:48">
      <c r="A895" t="s">
        <v>584</v>
      </c>
      <c r="B895">
        <v>0</v>
      </c>
      <c r="C895">
        <v>2020</v>
      </c>
      <c r="D895">
        <v>2019</v>
      </c>
      <c r="E895" s="442" t="s">
        <v>168</v>
      </c>
      <c r="F895" s="52" t="s">
        <v>61</v>
      </c>
      <c r="G895" s="442" t="s">
        <v>61</v>
      </c>
      <c r="H895" s="52" t="s">
        <v>61</v>
      </c>
      <c r="I895" s="442" t="s">
        <v>169</v>
      </c>
      <c r="J895" s="940" t="s">
        <v>61</v>
      </c>
      <c r="K895" s="940"/>
      <c r="L895" s="52" t="s">
        <v>61</v>
      </c>
      <c r="M895" s="52" t="s">
        <v>61</v>
      </c>
      <c r="N895" s="52" t="s">
        <v>61</v>
      </c>
      <c r="O895" s="442" t="s">
        <v>150</v>
      </c>
      <c r="P895" s="451" t="s">
        <v>61</v>
      </c>
      <c r="Q895" s="52" t="s">
        <v>61</v>
      </c>
      <c r="R895" s="103" t="s">
        <v>61</v>
      </c>
      <c r="S895" s="442" t="s">
        <v>61</v>
      </c>
      <c r="T895" s="451" t="s">
        <v>61</v>
      </c>
      <c r="U895" s="941" t="s">
        <v>61</v>
      </c>
      <c r="V895" s="52" t="s">
        <v>61</v>
      </c>
      <c r="W895" s="52" t="s">
        <v>61</v>
      </c>
      <c r="X895" s="52" t="s">
        <v>61</v>
      </c>
      <c r="Y895" s="52" t="s">
        <v>61</v>
      </c>
      <c r="Z895" s="77" t="s">
        <v>61</v>
      </c>
      <c r="AA895" s="787" t="s">
        <v>61</v>
      </c>
      <c r="AB895" s="77" t="s">
        <v>61</v>
      </c>
      <c r="AC895" s="787" t="s">
        <v>61</v>
      </c>
      <c r="AD895" s="77" t="s">
        <v>61</v>
      </c>
      <c r="AE895" s="787" t="s">
        <v>61</v>
      </c>
      <c r="AF895" t="s">
        <v>61</v>
      </c>
      <c r="AG895" s="52"/>
      <c r="AH895" s="52"/>
      <c r="AI895" s="52" t="s">
        <v>61</v>
      </c>
      <c r="AJ895" s="52" t="s">
        <v>61</v>
      </c>
      <c r="AL895"/>
      <c r="AM895"/>
    </row>
    <row r="896" spans="1:48">
      <c r="A896" t="s">
        <v>584</v>
      </c>
      <c r="B896">
        <v>0</v>
      </c>
      <c r="C896">
        <v>2021</v>
      </c>
      <c r="D896">
        <v>2020</v>
      </c>
      <c r="E896" s="442" t="s">
        <v>168</v>
      </c>
      <c r="F896" s="52" t="s">
        <v>61</v>
      </c>
      <c r="G896" s="442" t="s">
        <v>61</v>
      </c>
      <c r="H896" s="52" t="s">
        <v>61</v>
      </c>
      <c r="I896" s="442" t="s">
        <v>169</v>
      </c>
      <c r="J896" s="940" t="s">
        <v>61</v>
      </c>
      <c r="K896" s="940"/>
      <c r="L896" s="52" t="s">
        <v>61</v>
      </c>
      <c r="M896" s="52" t="s">
        <v>61</v>
      </c>
      <c r="N896" s="52" t="s">
        <v>61</v>
      </c>
      <c r="O896" s="442" t="s">
        <v>150</v>
      </c>
      <c r="P896" s="451" t="s">
        <v>61</v>
      </c>
      <c r="Q896" s="52" t="s">
        <v>61</v>
      </c>
      <c r="R896" s="103" t="s">
        <v>61</v>
      </c>
      <c r="S896" s="442" t="s">
        <v>61</v>
      </c>
      <c r="T896" s="451" t="s">
        <v>61</v>
      </c>
      <c r="U896" s="941" t="s">
        <v>61</v>
      </c>
      <c r="V896" s="52" t="s">
        <v>61</v>
      </c>
      <c r="W896" s="52" t="s">
        <v>61</v>
      </c>
      <c r="X896" s="52" t="s">
        <v>61</v>
      </c>
      <c r="Y896" s="52" t="s">
        <v>61</v>
      </c>
      <c r="Z896" s="77" t="s">
        <v>61</v>
      </c>
      <c r="AA896" s="787" t="s">
        <v>61</v>
      </c>
      <c r="AB896" s="77" t="s">
        <v>61</v>
      </c>
      <c r="AC896" s="787" t="s">
        <v>61</v>
      </c>
      <c r="AD896" s="77" t="s">
        <v>61</v>
      </c>
      <c r="AE896" s="787" t="s">
        <v>61</v>
      </c>
      <c r="AF896" t="s">
        <v>61</v>
      </c>
      <c r="AG896" s="52"/>
      <c r="AH896" s="52"/>
      <c r="AI896" s="52" t="s">
        <v>61</v>
      </c>
      <c r="AJ896" s="52" t="s">
        <v>61</v>
      </c>
      <c r="AL896"/>
      <c r="AM896"/>
    </row>
    <row r="897" spans="1:48">
      <c r="A897" t="s">
        <v>584</v>
      </c>
      <c r="B897">
        <v>0</v>
      </c>
      <c r="C897">
        <v>2022</v>
      </c>
      <c r="D897">
        <v>2021</v>
      </c>
      <c r="E897" s="442" t="s">
        <v>168</v>
      </c>
      <c r="F897" s="52" t="s">
        <v>61</v>
      </c>
      <c r="G897" s="442" t="s">
        <v>61</v>
      </c>
      <c r="H897" s="52" t="s">
        <v>61</v>
      </c>
      <c r="I897" s="442" t="s">
        <v>169</v>
      </c>
      <c r="J897" s="940" t="s">
        <v>61</v>
      </c>
      <c r="K897" s="940"/>
      <c r="L897" s="52" t="s">
        <v>61</v>
      </c>
      <c r="M897" s="52" t="s">
        <v>61</v>
      </c>
      <c r="N897" s="52" t="s">
        <v>61</v>
      </c>
      <c r="O897" s="442" t="s">
        <v>150</v>
      </c>
      <c r="P897" s="451" t="s">
        <v>61</v>
      </c>
      <c r="Q897" s="52" t="s">
        <v>61</v>
      </c>
      <c r="R897" s="103" t="s">
        <v>61</v>
      </c>
      <c r="S897" s="442" t="s">
        <v>61</v>
      </c>
      <c r="T897" s="451" t="s">
        <v>61</v>
      </c>
      <c r="U897" s="941" t="s">
        <v>61</v>
      </c>
      <c r="V897" s="52" t="s">
        <v>61</v>
      </c>
      <c r="W897" s="52" t="s">
        <v>61</v>
      </c>
      <c r="X897" s="52" t="s">
        <v>61</v>
      </c>
      <c r="Y897" s="52" t="s">
        <v>61</v>
      </c>
      <c r="Z897" s="77" t="s">
        <v>61</v>
      </c>
      <c r="AA897" s="787" t="s">
        <v>61</v>
      </c>
      <c r="AB897" s="77" t="s">
        <v>61</v>
      </c>
      <c r="AC897" s="787" t="s">
        <v>61</v>
      </c>
      <c r="AD897" s="77" t="s">
        <v>61</v>
      </c>
      <c r="AE897" s="787" t="s">
        <v>61</v>
      </c>
      <c r="AF897" t="s">
        <v>61</v>
      </c>
      <c r="AG897" s="52"/>
      <c r="AH897" s="52"/>
      <c r="AI897" s="52" t="s">
        <v>61</v>
      </c>
      <c r="AJ897" s="52" t="s">
        <v>61</v>
      </c>
      <c r="AL897"/>
      <c r="AM897"/>
    </row>
    <row r="898" spans="1:48" s="958" customFormat="1">
      <c r="A898" s="961" t="s">
        <v>584</v>
      </c>
      <c r="B898" s="961">
        <v>0</v>
      </c>
      <c r="C898" s="961">
        <v>2023</v>
      </c>
      <c r="D898" s="961">
        <v>2022</v>
      </c>
      <c r="E898" s="964" t="s">
        <v>168</v>
      </c>
      <c r="F898" s="955" t="s">
        <v>61</v>
      </c>
      <c r="G898" s="964" t="s">
        <v>61</v>
      </c>
      <c r="H898" s="955" t="s">
        <v>61</v>
      </c>
      <c r="I898" s="964" t="s">
        <v>169</v>
      </c>
      <c r="J898" s="965" t="s">
        <v>61</v>
      </c>
      <c r="K898" s="965"/>
      <c r="L898" s="955" t="s">
        <v>61</v>
      </c>
      <c r="M898" s="955" t="s">
        <v>61</v>
      </c>
      <c r="N898" s="955" t="s">
        <v>61</v>
      </c>
      <c r="O898" s="964" t="s">
        <v>150</v>
      </c>
      <c r="P898" s="1004" t="s">
        <v>61</v>
      </c>
      <c r="Q898" s="955" t="s">
        <v>61</v>
      </c>
      <c r="R898" s="1109" t="s">
        <v>61</v>
      </c>
      <c r="S898" s="964" t="s">
        <v>61</v>
      </c>
      <c r="T898" s="1004" t="s">
        <v>61</v>
      </c>
      <c r="U898" s="1110" t="s">
        <v>61</v>
      </c>
      <c r="V898" s="955" t="s">
        <v>61</v>
      </c>
      <c r="W898" s="955" t="s">
        <v>61</v>
      </c>
      <c r="X898" s="955" t="s">
        <v>61</v>
      </c>
      <c r="Y898" s="955" t="s">
        <v>61</v>
      </c>
      <c r="Z898" s="1026" t="s">
        <v>61</v>
      </c>
      <c r="AA898" s="1027" t="s">
        <v>61</v>
      </c>
      <c r="AB898" s="1026" t="s">
        <v>61</v>
      </c>
      <c r="AC898" s="1027" t="s">
        <v>61</v>
      </c>
      <c r="AD898" s="1026" t="s">
        <v>61</v>
      </c>
      <c r="AE898" s="1027" t="s">
        <v>61</v>
      </c>
      <c r="AF898" s="961" t="s">
        <v>61</v>
      </c>
      <c r="AG898" s="955"/>
      <c r="AH898" s="955"/>
      <c r="AI898" s="955" t="s">
        <v>61</v>
      </c>
      <c r="AJ898" s="955" t="s">
        <v>61</v>
      </c>
      <c r="AL898" s="955"/>
      <c r="AM898" s="955"/>
      <c r="AO898" s="963"/>
      <c r="AP898" s="963"/>
      <c r="AQ898" s="963"/>
      <c r="AR898" s="981"/>
      <c r="AT898" s="981"/>
      <c r="AV898" s="981"/>
    </row>
    <row r="899" spans="1:48">
      <c r="A899" t="s">
        <v>585</v>
      </c>
      <c r="B899">
        <v>0</v>
      </c>
      <c r="C899">
        <v>2017</v>
      </c>
      <c r="D899">
        <v>2016</v>
      </c>
      <c r="E899" s="442" t="s">
        <v>168</v>
      </c>
      <c r="F899" s="52" t="s">
        <v>61</v>
      </c>
      <c r="G899" s="442" t="s">
        <v>61</v>
      </c>
      <c r="H899" s="52" t="s">
        <v>61</v>
      </c>
      <c r="I899" s="442" t="s">
        <v>169</v>
      </c>
      <c r="J899" s="940" t="s">
        <v>61</v>
      </c>
      <c r="K899" s="940"/>
      <c r="L899" s="52" t="s">
        <v>61</v>
      </c>
      <c r="M899" s="52" t="s">
        <v>61</v>
      </c>
      <c r="N899" s="52" t="s">
        <v>61</v>
      </c>
      <c r="O899" s="442" t="s">
        <v>150</v>
      </c>
      <c r="P899" s="451" t="s">
        <v>61</v>
      </c>
      <c r="Q899" s="52" t="s">
        <v>61</v>
      </c>
      <c r="R899" s="103" t="s">
        <v>61</v>
      </c>
      <c r="S899" s="442" t="s">
        <v>61</v>
      </c>
      <c r="T899" s="451" t="s">
        <v>61</v>
      </c>
      <c r="U899" s="941" t="s">
        <v>61</v>
      </c>
      <c r="V899" s="52" t="s">
        <v>61</v>
      </c>
      <c r="W899" s="52" t="s">
        <v>61</v>
      </c>
      <c r="X899" s="52" t="s">
        <v>61</v>
      </c>
      <c r="Y899" s="52" t="s">
        <v>61</v>
      </c>
      <c r="Z899" s="77" t="s">
        <v>61</v>
      </c>
      <c r="AA899" s="787" t="s">
        <v>61</v>
      </c>
      <c r="AB899" s="77" t="s">
        <v>61</v>
      </c>
      <c r="AC899" s="787" t="s">
        <v>61</v>
      </c>
      <c r="AD899" s="77" t="s">
        <v>61</v>
      </c>
      <c r="AE899" s="787" t="s">
        <v>61</v>
      </c>
      <c r="AF899" t="s">
        <v>61</v>
      </c>
      <c r="AG899" s="52"/>
      <c r="AH899" s="52"/>
      <c r="AI899" s="52" t="s">
        <v>61</v>
      </c>
      <c r="AJ899" s="52" t="s">
        <v>61</v>
      </c>
      <c r="AL899"/>
      <c r="AM899"/>
    </row>
    <row r="900" spans="1:48">
      <c r="A900" t="s">
        <v>585</v>
      </c>
      <c r="B900">
        <v>0</v>
      </c>
      <c r="C900">
        <v>2018</v>
      </c>
      <c r="D900">
        <v>2017</v>
      </c>
      <c r="E900" s="442" t="s">
        <v>168</v>
      </c>
      <c r="F900" s="52" t="s">
        <v>61</v>
      </c>
      <c r="G900" s="442" t="s">
        <v>61</v>
      </c>
      <c r="H900" s="52" t="s">
        <v>61</v>
      </c>
      <c r="I900" s="442" t="s">
        <v>169</v>
      </c>
      <c r="J900" s="940" t="s">
        <v>61</v>
      </c>
      <c r="K900" s="940"/>
      <c r="L900" s="52" t="s">
        <v>61</v>
      </c>
      <c r="M900" s="52" t="s">
        <v>61</v>
      </c>
      <c r="N900" s="52" t="s">
        <v>61</v>
      </c>
      <c r="O900" s="442" t="s">
        <v>150</v>
      </c>
      <c r="P900" s="451" t="s">
        <v>61</v>
      </c>
      <c r="Q900" s="52" t="s">
        <v>61</v>
      </c>
      <c r="R900" s="103" t="s">
        <v>61</v>
      </c>
      <c r="S900" s="442" t="s">
        <v>61</v>
      </c>
      <c r="T900" s="451" t="s">
        <v>61</v>
      </c>
      <c r="U900" s="941" t="s">
        <v>61</v>
      </c>
      <c r="V900" s="52" t="s">
        <v>61</v>
      </c>
      <c r="W900" s="52" t="s">
        <v>61</v>
      </c>
      <c r="X900" s="52" t="s">
        <v>61</v>
      </c>
      <c r="Y900" s="52" t="s">
        <v>61</v>
      </c>
      <c r="Z900" s="77" t="s">
        <v>61</v>
      </c>
      <c r="AA900" s="787" t="s">
        <v>61</v>
      </c>
      <c r="AB900" s="77" t="s">
        <v>61</v>
      </c>
      <c r="AC900" s="787" t="s">
        <v>61</v>
      </c>
      <c r="AD900" s="77" t="s">
        <v>61</v>
      </c>
      <c r="AE900" s="787" t="s">
        <v>61</v>
      </c>
      <c r="AF900" t="s">
        <v>61</v>
      </c>
      <c r="AG900" s="52"/>
      <c r="AH900" s="52"/>
      <c r="AI900" s="52" t="s">
        <v>61</v>
      </c>
      <c r="AJ900" s="52" t="s">
        <v>61</v>
      </c>
      <c r="AL900"/>
      <c r="AM900"/>
    </row>
    <row r="901" spans="1:48">
      <c r="A901" t="s">
        <v>585</v>
      </c>
      <c r="B901">
        <v>0</v>
      </c>
      <c r="C901">
        <v>2019</v>
      </c>
      <c r="D901">
        <v>2018</v>
      </c>
      <c r="E901" s="442" t="s">
        <v>168</v>
      </c>
      <c r="F901" s="52" t="s">
        <v>61</v>
      </c>
      <c r="G901" s="442" t="s">
        <v>61</v>
      </c>
      <c r="H901" s="52" t="s">
        <v>61</v>
      </c>
      <c r="I901" s="442" t="s">
        <v>169</v>
      </c>
      <c r="J901" s="940" t="s">
        <v>61</v>
      </c>
      <c r="K901" s="940"/>
      <c r="L901" s="52" t="s">
        <v>61</v>
      </c>
      <c r="M901" s="52" t="s">
        <v>61</v>
      </c>
      <c r="N901" s="52" t="s">
        <v>61</v>
      </c>
      <c r="O901" s="442" t="s">
        <v>150</v>
      </c>
      <c r="P901" s="451" t="s">
        <v>61</v>
      </c>
      <c r="Q901" s="52" t="s">
        <v>61</v>
      </c>
      <c r="R901" s="103" t="s">
        <v>61</v>
      </c>
      <c r="S901" s="442" t="s">
        <v>61</v>
      </c>
      <c r="T901" s="451" t="s">
        <v>61</v>
      </c>
      <c r="U901" s="941" t="s">
        <v>61</v>
      </c>
      <c r="V901" s="52" t="s">
        <v>61</v>
      </c>
      <c r="W901" s="52" t="s">
        <v>61</v>
      </c>
      <c r="X901" s="52" t="s">
        <v>61</v>
      </c>
      <c r="Y901" s="52" t="s">
        <v>61</v>
      </c>
      <c r="Z901" s="77" t="s">
        <v>61</v>
      </c>
      <c r="AA901" s="787" t="s">
        <v>61</v>
      </c>
      <c r="AB901" s="77" t="s">
        <v>61</v>
      </c>
      <c r="AC901" s="787" t="s">
        <v>61</v>
      </c>
      <c r="AD901" s="77" t="s">
        <v>61</v>
      </c>
      <c r="AE901" s="787" t="s">
        <v>61</v>
      </c>
      <c r="AF901" t="s">
        <v>61</v>
      </c>
      <c r="AG901" s="52"/>
      <c r="AH901" s="52"/>
      <c r="AI901" s="52" t="s">
        <v>61</v>
      </c>
      <c r="AJ901" s="52" t="s">
        <v>61</v>
      </c>
      <c r="AL901"/>
      <c r="AM901"/>
    </row>
    <row r="902" spans="1:48">
      <c r="A902" t="s">
        <v>585</v>
      </c>
      <c r="B902">
        <v>0</v>
      </c>
      <c r="C902">
        <v>2020</v>
      </c>
      <c r="D902">
        <v>2019</v>
      </c>
      <c r="E902" s="442" t="s">
        <v>168</v>
      </c>
      <c r="F902" s="52" t="s">
        <v>61</v>
      </c>
      <c r="G902" s="442" t="s">
        <v>61</v>
      </c>
      <c r="H902" s="52" t="s">
        <v>61</v>
      </c>
      <c r="I902" s="442" t="s">
        <v>169</v>
      </c>
      <c r="J902" s="940" t="s">
        <v>61</v>
      </c>
      <c r="K902" s="940"/>
      <c r="L902" s="52" t="s">
        <v>61</v>
      </c>
      <c r="M902" s="52" t="s">
        <v>61</v>
      </c>
      <c r="N902" s="52" t="s">
        <v>61</v>
      </c>
      <c r="O902" s="442" t="s">
        <v>150</v>
      </c>
      <c r="P902" s="451" t="s">
        <v>61</v>
      </c>
      <c r="Q902" s="52" t="s">
        <v>61</v>
      </c>
      <c r="R902" s="103" t="s">
        <v>61</v>
      </c>
      <c r="S902" s="442" t="s">
        <v>61</v>
      </c>
      <c r="T902" s="451" t="s">
        <v>61</v>
      </c>
      <c r="U902" s="941" t="s">
        <v>61</v>
      </c>
      <c r="V902" s="52" t="s">
        <v>61</v>
      </c>
      <c r="W902" s="52" t="s">
        <v>61</v>
      </c>
      <c r="X902" s="52" t="s">
        <v>61</v>
      </c>
      <c r="Y902" s="52" t="s">
        <v>61</v>
      </c>
      <c r="Z902" s="77" t="s">
        <v>61</v>
      </c>
      <c r="AA902" s="787" t="s">
        <v>61</v>
      </c>
      <c r="AB902" s="77" t="s">
        <v>61</v>
      </c>
      <c r="AC902" s="787" t="s">
        <v>61</v>
      </c>
      <c r="AD902" s="77" t="s">
        <v>61</v>
      </c>
      <c r="AE902" s="787" t="s">
        <v>61</v>
      </c>
      <c r="AF902" t="s">
        <v>61</v>
      </c>
      <c r="AG902" s="52"/>
      <c r="AH902" s="52"/>
      <c r="AI902" s="52" t="s">
        <v>61</v>
      </c>
      <c r="AJ902" s="52" t="s">
        <v>61</v>
      </c>
      <c r="AL902"/>
      <c r="AM902"/>
    </row>
    <row r="903" spans="1:48">
      <c r="A903" t="s">
        <v>585</v>
      </c>
      <c r="B903">
        <v>0</v>
      </c>
      <c r="C903">
        <v>2021</v>
      </c>
      <c r="D903">
        <v>2020</v>
      </c>
      <c r="E903" s="442" t="s">
        <v>168</v>
      </c>
      <c r="F903" s="52" t="s">
        <v>61</v>
      </c>
      <c r="G903" s="442" t="s">
        <v>61</v>
      </c>
      <c r="H903" s="52" t="s">
        <v>61</v>
      </c>
      <c r="I903" s="442" t="s">
        <v>169</v>
      </c>
      <c r="J903" s="940" t="s">
        <v>61</v>
      </c>
      <c r="K903" s="940"/>
      <c r="L903" s="52" t="s">
        <v>61</v>
      </c>
      <c r="M903" s="52" t="s">
        <v>61</v>
      </c>
      <c r="N903" s="52" t="s">
        <v>61</v>
      </c>
      <c r="O903" s="442" t="s">
        <v>150</v>
      </c>
      <c r="P903" s="451" t="s">
        <v>61</v>
      </c>
      <c r="Q903" s="52" t="s">
        <v>61</v>
      </c>
      <c r="R903" s="103" t="s">
        <v>61</v>
      </c>
      <c r="S903" s="442" t="s">
        <v>61</v>
      </c>
      <c r="T903" s="451" t="s">
        <v>61</v>
      </c>
      <c r="U903" s="941" t="s">
        <v>61</v>
      </c>
      <c r="V903" s="52" t="s">
        <v>61</v>
      </c>
      <c r="W903" s="52" t="s">
        <v>61</v>
      </c>
      <c r="X903" s="52" t="s">
        <v>61</v>
      </c>
      <c r="Y903" s="52" t="s">
        <v>61</v>
      </c>
      <c r="Z903" s="77" t="s">
        <v>61</v>
      </c>
      <c r="AA903" s="787" t="s">
        <v>61</v>
      </c>
      <c r="AB903" s="77" t="s">
        <v>61</v>
      </c>
      <c r="AC903" s="787" t="s">
        <v>61</v>
      </c>
      <c r="AD903" s="77" t="s">
        <v>61</v>
      </c>
      <c r="AE903" s="787" t="s">
        <v>61</v>
      </c>
      <c r="AF903" t="s">
        <v>61</v>
      </c>
      <c r="AG903" s="52"/>
      <c r="AH903" s="52"/>
      <c r="AI903" s="52" t="s">
        <v>61</v>
      </c>
      <c r="AJ903" s="52" t="s">
        <v>61</v>
      </c>
      <c r="AL903"/>
      <c r="AM903"/>
    </row>
    <row r="904" spans="1:48">
      <c r="A904" t="s">
        <v>585</v>
      </c>
      <c r="B904">
        <v>0</v>
      </c>
      <c r="C904">
        <v>2022</v>
      </c>
      <c r="D904">
        <v>2021</v>
      </c>
      <c r="E904" s="442" t="s">
        <v>168</v>
      </c>
      <c r="F904" s="52" t="s">
        <v>61</v>
      </c>
      <c r="G904" s="442" t="s">
        <v>61</v>
      </c>
      <c r="H904" s="52" t="s">
        <v>61</v>
      </c>
      <c r="I904" s="442" t="s">
        <v>169</v>
      </c>
      <c r="J904" s="940" t="s">
        <v>61</v>
      </c>
      <c r="K904" s="940"/>
      <c r="L904" s="52" t="s">
        <v>61</v>
      </c>
      <c r="M904" s="52" t="s">
        <v>61</v>
      </c>
      <c r="N904" s="52" t="s">
        <v>61</v>
      </c>
      <c r="O904" s="442" t="s">
        <v>150</v>
      </c>
      <c r="P904" s="451" t="s">
        <v>61</v>
      </c>
      <c r="Q904" s="52" t="s">
        <v>61</v>
      </c>
      <c r="R904" s="103" t="s">
        <v>61</v>
      </c>
      <c r="S904" s="442" t="s">
        <v>61</v>
      </c>
      <c r="T904" s="451" t="s">
        <v>61</v>
      </c>
      <c r="U904" s="941" t="s">
        <v>61</v>
      </c>
      <c r="V904" s="52" t="s">
        <v>61</v>
      </c>
      <c r="W904" s="52" t="s">
        <v>61</v>
      </c>
      <c r="X904" s="52" t="s">
        <v>61</v>
      </c>
      <c r="Y904" s="52" t="s">
        <v>61</v>
      </c>
      <c r="Z904" s="77" t="s">
        <v>61</v>
      </c>
      <c r="AA904" s="787" t="s">
        <v>61</v>
      </c>
      <c r="AB904" s="77" t="s">
        <v>61</v>
      </c>
      <c r="AC904" s="787" t="s">
        <v>61</v>
      </c>
      <c r="AD904" s="77" t="s">
        <v>61</v>
      </c>
      <c r="AE904" s="787" t="s">
        <v>61</v>
      </c>
      <c r="AF904" t="s">
        <v>61</v>
      </c>
      <c r="AG904" s="52"/>
      <c r="AH904" s="52"/>
      <c r="AI904" s="52" t="s">
        <v>61</v>
      </c>
      <c r="AJ904" s="52" t="s">
        <v>61</v>
      </c>
      <c r="AL904"/>
      <c r="AM904"/>
    </row>
    <row r="905" spans="1:48" s="958" customFormat="1">
      <c r="A905" s="961" t="s">
        <v>585</v>
      </c>
      <c r="B905" s="961">
        <v>0</v>
      </c>
      <c r="C905" s="961">
        <v>2023</v>
      </c>
      <c r="D905" s="961">
        <v>2022</v>
      </c>
      <c r="E905" s="964" t="s">
        <v>168</v>
      </c>
      <c r="F905" s="955" t="s">
        <v>61</v>
      </c>
      <c r="G905" s="964" t="s">
        <v>61</v>
      </c>
      <c r="H905" s="955" t="s">
        <v>61</v>
      </c>
      <c r="I905" s="964" t="s">
        <v>169</v>
      </c>
      <c r="J905" s="965" t="s">
        <v>61</v>
      </c>
      <c r="K905" s="965"/>
      <c r="L905" s="955" t="s">
        <v>61</v>
      </c>
      <c r="M905" s="955" t="s">
        <v>61</v>
      </c>
      <c r="N905" s="955" t="s">
        <v>61</v>
      </c>
      <c r="O905" s="964" t="s">
        <v>150</v>
      </c>
      <c r="P905" s="1004" t="s">
        <v>61</v>
      </c>
      <c r="Q905" s="955" t="s">
        <v>61</v>
      </c>
      <c r="R905" s="1109" t="s">
        <v>61</v>
      </c>
      <c r="S905" s="964" t="s">
        <v>61</v>
      </c>
      <c r="T905" s="1004" t="s">
        <v>61</v>
      </c>
      <c r="U905" s="1110" t="s">
        <v>61</v>
      </c>
      <c r="V905" s="955" t="s">
        <v>61</v>
      </c>
      <c r="W905" s="955" t="s">
        <v>61</v>
      </c>
      <c r="X905" s="955" t="s">
        <v>61</v>
      </c>
      <c r="Y905" s="955" t="s">
        <v>61</v>
      </c>
      <c r="Z905" s="1026" t="s">
        <v>61</v>
      </c>
      <c r="AA905" s="1027" t="s">
        <v>61</v>
      </c>
      <c r="AB905" s="1026" t="s">
        <v>61</v>
      </c>
      <c r="AC905" s="1027" t="s">
        <v>61</v>
      </c>
      <c r="AD905" s="1026" t="s">
        <v>61</v>
      </c>
      <c r="AE905" s="1027" t="s">
        <v>61</v>
      </c>
      <c r="AF905" s="961" t="s">
        <v>61</v>
      </c>
      <c r="AG905" s="955"/>
      <c r="AH905" s="955"/>
      <c r="AI905" s="955" t="s">
        <v>61</v>
      </c>
      <c r="AJ905" s="955" t="s">
        <v>61</v>
      </c>
      <c r="AL905" s="955"/>
      <c r="AM905" s="955"/>
      <c r="AO905" s="963"/>
      <c r="AP905" s="963"/>
      <c r="AQ905" s="963"/>
      <c r="AR905" s="981"/>
      <c r="AT905" s="981"/>
      <c r="AV905" s="981"/>
    </row>
    <row r="906" spans="1:48">
      <c r="A906" s="52" t="s">
        <v>586</v>
      </c>
      <c r="B906" s="52">
        <v>0</v>
      </c>
      <c r="C906" s="902">
        <v>2017</v>
      </c>
      <c r="D906" s="52">
        <v>2016</v>
      </c>
      <c r="E906" s="442" t="s">
        <v>168</v>
      </c>
      <c r="F906" s="52" t="s">
        <v>61</v>
      </c>
      <c r="G906" s="442" t="s">
        <v>61</v>
      </c>
      <c r="H906" s="52" t="s">
        <v>61</v>
      </c>
      <c r="I906" s="442" t="s">
        <v>169</v>
      </c>
      <c r="J906" s="940" t="s">
        <v>61</v>
      </c>
      <c r="K906" s="940"/>
      <c r="L906" s="52" t="s">
        <v>61</v>
      </c>
      <c r="M906" s="52" t="s">
        <v>61</v>
      </c>
      <c r="N906" s="52" t="s">
        <v>61</v>
      </c>
      <c r="O906" s="442" t="s">
        <v>150</v>
      </c>
      <c r="P906" s="451" t="s">
        <v>61</v>
      </c>
      <c r="Q906" s="52" t="s">
        <v>61</v>
      </c>
      <c r="R906" s="103" t="s">
        <v>61</v>
      </c>
      <c r="S906" s="442" t="s">
        <v>61</v>
      </c>
      <c r="T906" s="451" t="s">
        <v>61</v>
      </c>
      <c r="U906" s="941" t="s">
        <v>61</v>
      </c>
      <c r="V906" s="52" t="s">
        <v>61</v>
      </c>
      <c r="W906" s="52" t="s">
        <v>61</v>
      </c>
      <c r="X906" s="52" t="s">
        <v>61</v>
      </c>
      <c r="Y906" s="52" t="s">
        <v>61</v>
      </c>
      <c r="Z906" s="77" t="s">
        <v>61</v>
      </c>
      <c r="AA906" s="787" t="s">
        <v>61</v>
      </c>
      <c r="AB906" s="77" t="s">
        <v>61</v>
      </c>
      <c r="AC906" s="787" t="s">
        <v>61</v>
      </c>
      <c r="AD906" s="77" t="s">
        <v>61</v>
      </c>
      <c r="AE906" s="787" t="s">
        <v>61</v>
      </c>
      <c r="AF906" t="s">
        <v>61</v>
      </c>
      <c r="AG906" s="52"/>
      <c r="AH906" s="52"/>
      <c r="AI906" s="52" t="s">
        <v>61</v>
      </c>
      <c r="AJ906" s="52" t="s">
        <v>61</v>
      </c>
      <c r="AL906" s="52"/>
      <c r="AM906" s="52"/>
    </row>
    <row r="907" spans="1:48">
      <c r="A907" s="52" t="s">
        <v>586</v>
      </c>
      <c r="B907" s="52">
        <v>0</v>
      </c>
      <c r="C907" s="52">
        <v>2018</v>
      </c>
      <c r="D907" s="52">
        <v>2017</v>
      </c>
      <c r="E907" s="442" t="s">
        <v>168</v>
      </c>
      <c r="F907" s="52" t="s">
        <v>61</v>
      </c>
      <c r="G907" s="442" t="s">
        <v>61</v>
      </c>
      <c r="H907" s="52" t="s">
        <v>61</v>
      </c>
      <c r="I907" s="442" t="s">
        <v>169</v>
      </c>
      <c r="J907" s="940" t="s">
        <v>61</v>
      </c>
      <c r="K907" s="940"/>
      <c r="L907" s="52" t="s">
        <v>61</v>
      </c>
      <c r="M907" s="52" t="s">
        <v>61</v>
      </c>
      <c r="N907" s="52" t="s">
        <v>61</v>
      </c>
      <c r="O907" s="442" t="s">
        <v>150</v>
      </c>
      <c r="P907" s="451" t="s">
        <v>61</v>
      </c>
      <c r="Q907" s="52" t="s">
        <v>61</v>
      </c>
      <c r="R907" s="103" t="s">
        <v>61</v>
      </c>
      <c r="S907" s="442" t="s">
        <v>61</v>
      </c>
      <c r="T907" s="451" t="s">
        <v>61</v>
      </c>
      <c r="U907" s="941" t="s">
        <v>61</v>
      </c>
      <c r="V907" s="52" t="s">
        <v>61</v>
      </c>
      <c r="W907" s="52" t="s">
        <v>61</v>
      </c>
      <c r="X907" s="52" t="s">
        <v>61</v>
      </c>
      <c r="Y907" s="52" t="s">
        <v>61</v>
      </c>
      <c r="Z907" s="77" t="s">
        <v>61</v>
      </c>
      <c r="AA907" s="787" t="s">
        <v>61</v>
      </c>
      <c r="AB907" s="77" t="s">
        <v>61</v>
      </c>
      <c r="AC907" s="787" t="s">
        <v>61</v>
      </c>
      <c r="AD907" s="77" t="s">
        <v>61</v>
      </c>
      <c r="AE907" s="787" t="s">
        <v>61</v>
      </c>
      <c r="AF907" t="s">
        <v>61</v>
      </c>
      <c r="AG907" s="52"/>
      <c r="AH907" s="52"/>
      <c r="AI907" s="52" t="s">
        <v>61</v>
      </c>
      <c r="AJ907" s="52" t="s">
        <v>61</v>
      </c>
      <c r="AL907" s="52"/>
      <c r="AM907" s="52"/>
    </row>
    <row r="908" spans="1:48">
      <c r="A908" s="52" t="s">
        <v>586</v>
      </c>
      <c r="B908" s="52">
        <v>0</v>
      </c>
      <c r="C908" s="52">
        <v>2019</v>
      </c>
      <c r="D908" s="52">
        <v>2018</v>
      </c>
      <c r="E908" s="442" t="s">
        <v>168</v>
      </c>
      <c r="F908" s="52" t="s">
        <v>61</v>
      </c>
      <c r="G908" s="442" t="s">
        <v>61</v>
      </c>
      <c r="H908" s="52" t="s">
        <v>61</v>
      </c>
      <c r="I908" s="442" t="s">
        <v>169</v>
      </c>
      <c r="J908" s="940" t="s">
        <v>61</v>
      </c>
      <c r="K908" s="940"/>
      <c r="L908" s="52" t="s">
        <v>61</v>
      </c>
      <c r="M908" s="52" t="s">
        <v>61</v>
      </c>
      <c r="N908" s="52" t="s">
        <v>61</v>
      </c>
      <c r="O908" s="442" t="s">
        <v>150</v>
      </c>
      <c r="P908" s="451" t="s">
        <v>61</v>
      </c>
      <c r="Q908" s="52" t="s">
        <v>61</v>
      </c>
      <c r="R908" s="103" t="s">
        <v>61</v>
      </c>
      <c r="S908" s="442" t="s">
        <v>61</v>
      </c>
      <c r="T908" s="451" t="s">
        <v>61</v>
      </c>
      <c r="U908" s="941" t="s">
        <v>61</v>
      </c>
      <c r="V908" s="52" t="s">
        <v>61</v>
      </c>
      <c r="W908" s="52" t="s">
        <v>61</v>
      </c>
      <c r="X908" s="52" t="s">
        <v>61</v>
      </c>
      <c r="Y908" s="52" t="s">
        <v>61</v>
      </c>
      <c r="Z908" s="77" t="s">
        <v>61</v>
      </c>
      <c r="AA908" s="787" t="s">
        <v>61</v>
      </c>
      <c r="AB908" s="77" t="s">
        <v>61</v>
      </c>
      <c r="AC908" s="787" t="s">
        <v>61</v>
      </c>
      <c r="AD908" s="77" t="s">
        <v>61</v>
      </c>
      <c r="AE908" s="787" t="s">
        <v>61</v>
      </c>
      <c r="AF908" t="s">
        <v>61</v>
      </c>
      <c r="AG908" s="52"/>
      <c r="AH908" s="52"/>
      <c r="AI908" s="52" t="s">
        <v>61</v>
      </c>
      <c r="AJ908" s="52" t="s">
        <v>61</v>
      </c>
      <c r="AL908" s="52"/>
      <c r="AM908" s="52"/>
    </row>
    <row r="909" spans="1:48">
      <c r="A909" s="52" t="s">
        <v>586</v>
      </c>
      <c r="B909" s="52">
        <v>0</v>
      </c>
      <c r="C909" s="52">
        <v>2020</v>
      </c>
      <c r="D909" s="52">
        <v>2019</v>
      </c>
      <c r="E909" s="442" t="s">
        <v>168</v>
      </c>
      <c r="F909" s="52" t="s">
        <v>61</v>
      </c>
      <c r="G909" s="442" t="s">
        <v>61</v>
      </c>
      <c r="H909" s="52" t="s">
        <v>61</v>
      </c>
      <c r="I909" s="442" t="s">
        <v>169</v>
      </c>
      <c r="J909" s="940" t="s">
        <v>61</v>
      </c>
      <c r="K909" s="940"/>
      <c r="L909" s="52" t="s">
        <v>61</v>
      </c>
      <c r="M909" s="52" t="s">
        <v>61</v>
      </c>
      <c r="N909" s="52" t="s">
        <v>61</v>
      </c>
      <c r="O909" s="442" t="s">
        <v>150</v>
      </c>
      <c r="P909" s="451" t="s">
        <v>61</v>
      </c>
      <c r="Q909" s="52" t="s">
        <v>61</v>
      </c>
      <c r="R909" s="103" t="s">
        <v>61</v>
      </c>
      <c r="S909" s="442" t="s">
        <v>61</v>
      </c>
      <c r="T909" s="451" t="s">
        <v>61</v>
      </c>
      <c r="U909" s="941" t="s">
        <v>61</v>
      </c>
      <c r="V909" s="52" t="s">
        <v>61</v>
      </c>
      <c r="W909" s="52" t="s">
        <v>61</v>
      </c>
      <c r="X909" s="52" t="s">
        <v>61</v>
      </c>
      <c r="Y909" s="52" t="s">
        <v>61</v>
      </c>
      <c r="Z909" s="77" t="s">
        <v>61</v>
      </c>
      <c r="AA909" s="787" t="s">
        <v>61</v>
      </c>
      <c r="AB909" s="77" t="s">
        <v>61</v>
      </c>
      <c r="AC909" s="787" t="s">
        <v>61</v>
      </c>
      <c r="AD909" s="77" t="s">
        <v>61</v>
      </c>
      <c r="AE909" s="787" t="s">
        <v>61</v>
      </c>
      <c r="AF909" t="s">
        <v>61</v>
      </c>
      <c r="AG909" s="52"/>
      <c r="AH909" s="52"/>
      <c r="AI909" s="52" t="s">
        <v>61</v>
      </c>
      <c r="AJ909" s="52" t="s">
        <v>61</v>
      </c>
      <c r="AL909" s="52"/>
      <c r="AM909" s="52"/>
    </row>
    <row r="910" spans="1:48">
      <c r="A910" t="s">
        <v>586</v>
      </c>
      <c r="B910">
        <v>0</v>
      </c>
      <c r="C910">
        <v>2021</v>
      </c>
      <c r="D910">
        <v>2020</v>
      </c>
      <c r="E910" s="442" t="s">
        <v>168</v>
      </c>
      <c r="F910" s="52" t="s">
        <v>61</v>
      </c>
      <c r="G910" s="442" t="s">
        <v>61</v>
      </c>
      <c r="H910" s="52" t="s">
        <v>61</v>
      </c>
      <c r="I910" s="442" t="s">
        <v>169</v>
      </c>
      <c r="J910" s="940" t="s">
        <v>61</v>
      </c>
      <c r="K910" s="940"/>
      <c r="L910" s="52" t="s">
        <v>61</v>
      </c>
      <c r="M910" s="52" t="s">
        <v>61</v>
      </c>
      <c r="N910" s="52" t="s">
        <v>61</v>
      </c>
      <c r="O910" s="442" t="s">
        <v>150</v>
      </c>
      <c r="P910" s="451" t="s">
        <v>61</v>
      </c>
      <c r="Q910" s="52" t="s">
        <v>61</v>
      </c>
      <c r="R910" s="103" t="s">
        <v>61</v>
      </c>
      <c r="S910" s="442" t="s">
        <v>61</v>
      </c>
      <c r="T910" s="451" t="s">
        <v>61</v>
      </c>
      <c r="U910" s="941" t="s">
        <v>61</v>
      </c>
      <c r="V910" s="52" t="s">
        <v>61</v>
      </c>
      <c r="W910" s="52" t="s">
        <v>61</v>
      </c>
      <c r="X910" s="52" t="s">
        <v>61</v>
      </c>
      <c r="Y910" s="52" t="s">
        <v>61</v>
      </c>
      <c r="Z910" s="77" t="s">
        <v>61</v>
      </c>
      <c r="AA910" s="787" t="s">
        <v>61</v>
      </c>
      <c r="AB910" s="77" t="s">
        <v>61</v>
      </c>
      <c r="AC910" s="787" t="s">
        <v>61</v>
      </c>
      <c r="AD910" s="77" t="s">
        <v>61</v>
      </c>
      <c r="AE910" s="787" t="s">
        <v>61</v>
      </c>
      <c r="AF910" t="s">
        <v>61</v>
      </c>
      <c r="AG910" s="52"/>
      <c r="AH910" s="52"/>
      <c r="AI910" s="52" t="s">
        <v>61</v>
      </c>
      <c r="AJ910" s="52" t="s">
        <v>61</v>
      </c>
      <c r="AL910"/>
      <c r="AM910"/>
    </row>
    <row r="911" spans="1:48">
      <c r="A911" s="52" t="s">
        <v>586</v>
      </c>
      <c r="B911" s="52">
        <v>0</v>
      </c>
      <c r="C911" s="52">
        <v>2022</v>
      </c>
      <c r="D911" s="52">
        <v>2021</v>
      </c>
      <c r="E911" s="442" t="s">
        <v>168</v>
      </c>
      <c r="F911" s="52" t="s">
        <v>61</v>
      </c>
      <c r="G911" s="442" t="s">
        <v>61</v>
      </c>
      <c r="H911" s="52" t="s">
        <v>61</v>
      </c>
      <c r="I911" s="442" t="s">
        <v>169</v>
      </c>
      <c r="J911" s="940" t="s">
        <v>61</v>
      </c>
      <c r="K911" s="940"/>
      <c r="L911" s="52" t="s">
        <v>61</v>
      </c>
      <c r="M911" s="52" t="s">
        <v>61</v>
      </c>
      <c r="N911" s="52" t="s">
        <v>61</v>
      </c>
      <c r="O911" s="442" t="s">
        <v>150</v>
      </c>
      <c r="P911" s="451" t="s">
        <v>61</v>
      </c>
      <c r="Q911" s="52" t="s">
        <v>61</v>
      </c>
      <c r="R911" s="103" t="s">
        <v>61</v>
      </c>
      <c r="S911" s="442" t="s">
        <v>61</v>
      </c>
      <c r="T911" s="451" t="s">
        <v>61</v>
      </c>
      <c r="U911" s="941" t="s">
        <v>61</v>
      </c>
      <c r="V911" s="52" t="s">
        <v>61</v>
      </c>
      <c r="W911" s="52" t="s">
        <v>61</v>
      </c>
      <c r="X911" s="52" t="s">
        <v>61</v>
      </c>
      <c r="Y911" s="52" t="s">
        <v>61</v>
      </c>
      <c r="Z911" s="77" t="s">
        <v>61</v>
      </c>
      <c r="AA911" s="787" t="s">
        <v>61</v>
      </c>
      <c r="AB911" s="77" t="s">
        <v>61</v>
      </c>
      <c r="AC911" s="787" t="s">
        <v>61</v>
      </c>
      <c r="AD911" s="77" t="s">
        <v>61</v>
      </c>
      <c r="AE911" s="787" t="s">
        <v>61</v>
      </c>
      <c r="AF911" t="s">
        <v>61</v>
      </c>
      <c r="AG911" s="52"/>
      <c r="AH911" s="52"/>
      <c r="AI911" s="52" t="s">
        <v>61</v>
      </c>
      <c r="AJ911" s="52" t="s">
        <v>61</v>
      </c>
      <c r="AL911" s="52"/>
      <c r="AM911" s="52"/>
    </row>
    <row r="912" spans="1:48" s="958" customFormat="1">
      <c r="A912" s="961" t="s">
        <v>586</v>
      </c>
      <c r="B912" s="961">
        <v>0</v>
      </c>
      <c r="C912" s="961">
        <v>2023</v>
      </c>
      <c r="D912" s="961">
        <v>2022</v>
      </c>
      <c r="E912" s="964" t="s">
        <v>168</v>
      </c>
      <c r="F912" s="955" t="s">
        <v>61</v>
      </c>
      <c r="G912" s="964" t="s">
        <v>61</v>
      </c>
      <c r="H912" s="955" t="s">
        <v>61</v>
      </c>
      <c r="I912" s="964" t="s">
        <v>169</v>
      </c>
      <c r="J912" s="965" t="s">
        <v>61</v>
      </c>
      <c r="K912" s="965"/>
      <c r="L912" s="955" t="s">
        <v>61</v>
      </c>
      <c r="M912" s="955" t="s">
        <v>61</v>
      </c>
      <c r="N912" s="955" t="s">
        <v>61</v>
      </c>
      <c r="O912" s="964" t="s">
        <v>150</v>
      </c>
      <c r="P912" s="1004" t="s">
        <v>61</v>
      </c>
      <c r="Q912" s="955" t="s">
        <v>61</v>
      </c>
      <c r="R912" s="1109" t="s">
        <v>61</v>
      </c>
      <c r="S912" s="964" t="s">
        <v>61</v>
      </c>
      <c r="T912" s="1004" t="s">
        <v>61</v>
      </c>
      <c r="U912" s="1110" t="s">
        <v>61</v>
      </c>
      <c r="V912" s="955" t="s">
        <v>61</v>
      </c>
      <c r="W912" s="955" t="s">
        <v>61</v>
      </c>
      <c r="X912" s="955" t="s">
        <v>61</v>
      </c>
      <c r="Y912" s="955" t="s">
        <v>61</v>
      </c>
      <c r="Z912" s="1026" t="s">
        <v>61</v>
      </c>
      <c r="AA912" s="1027" t="s">
        <v>61</v>
      </c>
      <c r="AB912" s="1026" t="s">
        <v>61</v>
      </c>
      <c r="AC912" s="1027" t="s">
        <v>61</v>
      </c>
      <c r="AD912" s="1026" t="s">
        <v>61</v>
      </c>
      <c r="AE912" s="1027" t="s">
        <v>61</v>
      </c>
      <c r="AF912" s="961" t="s">
        <v>61</v>
      </c>
      <c r="AG912" s="955"/>
      <c r="AH912" s="955"/>
      <c r="AI912" s="955" t="s">
        <v>61</v>
      </c>
      <c r="AJ912" s="955" t="s">
        <v>61</v>
      </c>
      <c r="AL912" s="955"/>
      <c r="AM912" s="955"/>
      <c r="AO912" s="963"/>
      <c r="AP912" s="963"/>
      <c r="AQ912" s="963"/>
      <c r="AR912" s="981"/>
      <c r="AT912" s="981"/>
      <c r="AV912" s="981"/>
    </row>
    <row r="913" spans="1:48">
      <c r="A913" s="52" t="s">
        <v>42</v>
      </c>
      <c r="B913" s="52" t="s">
        <v>116</v>
      </c>
      <c r="C913" s="902">
        <v>2017</v>
      </c>
      <c r="D913" s="52">
        <v>2016</v>
      </c>
      <c r="E913" s="442" t="s">
        <v>142</v>
      </c>
      <c r="F913" s="52" t="s">
        <v>142</v>
      </c>
      <c r="G913" s="442" t="s">
        <v>168</v>
      </c>
      <c r="H913" s="52" t="s">
        <v>143</v>
      </c>
      <c r="I913" s="442" t="s">
        <v>304</v>
      </c>
      <c r="J913" s="940" t="s">
        <v>226</v>
      </c>
      <c r="K913" s="940"/>
      <c r="L913" s="52"/>
      <c r="M913" s="52"/>
      <c r="N913" s="158">
        <v>42675</v>
      </c>
      <c r="O913" s="442" t="s">
        <v>150</v>
      </c>
      <c r="P913" s="73">
        <v>15589485</v>
      </c>
      <c r="Q913" s="60">
        <v>11907105</v>
      </c>
      <c r="R913" s="61">
        <v>0.76</v>
      </c>
      <c r="S913" s="442" t="s">
        <v>399</v>
      </c>
      <c r="T913" s="73">
        <v>345049</v>
      </c>
      <c r="U913" s="939">
        <v>2.8978412468857878E-2</v>
      </c>
      <c r="V913" s="73">
        <v>9416177</v>
      </c>
      <c r="W913" s="64">
        <v>0.79080322210982434</v>
      </c>
      <c r="X913" s="73">
        <v>2145879</v>
      </c>
      <c r="Y913" s="64">
        <v>0.18021836542131778</v>
      </c>
      <c r="Z913" s="77">
        <v>345049</v>
      </c>
      <c r="AA913" s="787">
        <v>2.8978412468857878E-2</v>
      </c>
      <c r="AB913" s="77">
        <v>0</v>
      </c>
      <c r="AC913" s="787">
        <v>0</v>
      </c>
      <c r="AD913" s="77">
        <v>0</v>
      </c>
      <c r="AE913" s="787">
        <v>0</v>
      </c>
      <c r="AF913" t="s">
        <v>161</v>
      </c>
      <c r="AG913" s="52"/>
      <c r="AH913" s="52"/>
      <c r="AI913" s="52"/>
      <c r="AJ913" s="64"/>
      <c r="AL913" s="52"/>
      <c r="AM913" s="52"/>
      <c r="AO913" s="1">
        <v>1</v>
      </c>
      <c r="AP913" s="1">
        <f>VLOOKUP(A913,'CH1 graphs'!$G$1:$H$49,2,FALSE)</f>
        <v>1</v>
      </c>
      <c r="AQ913" s="1">
        <f>VLOOKUP(A913,'CH1 graphs'!$K$2:$L$23,2,FALSE)</f>
        <v>1</v>
      </c>
    </row>
    <row r="914" spans="1:48">
      <c r="A914" s="52" t="s">
        <v>42</v>
      </c>
      <c r="B914" s="52" t="s">
        <v>116</v>
      </c>
      <c r="C914" s="52">
        <v>2018</v>
      </c>
      <c r="D914" s="52">
        <v>2017</v>
      </c>
      <c r="E914" s="442" t="s">
        <v>142</v>
      </c>
      <c r="F914" s="52" t="s">
        <v>142</v>
      </c>
      <c r="G914" s="442" t="s">
        <v>168</v>
      </c>
      <c r="H914" s="52" t="s">
        <v>204</v>
      </c>
      <c r="I914" s="442" t="s">
        <v>205</v>
      </c>
      <c r="J914" s="940" t="s">
        <v>226</v>
      </c>
      <c r="K914" s="940"/>
      <c r="L914" s="52"/>
      <c r="M914" s="52"/>
      <c r="N914" s="158">
        <v>42795</v>
      </c>
      <c r="O914" s="442" t="s">
        <v>150</v>
      </c>
      <c r="P914" s="73">
        <v>14977000</v>
      </c>
      <c r="Q914" s="60">
        <v>12392042</v>
      </c>
      <c r="R914" s="61">
        <v>0.83</v>
      </c>
      <c r="S914" s="442" t="s">
        <v>284</v>
      </c>
      <c r="T914" s="73">
        <v>829193</v>
      </c>
      <c r="U914" s="939">
        <v>6.691334648478435E-2</v>
      </c>
      <c r="V914" s="73">
        <v>7952190</v>
      </c>
      <c r="W914" s="64">
        <v>0.64171748288135244</v>
      </c>
      <c r="X914" s="73">
        <v>3610659</v>
      </c>
      <c r="Y914" s="64">
        <v>0.29136917063386325</v>
      </c>
      <c r="Z914" s="77">
        <v>809665</v>
      </c>
      <c r="AA914" s="787">
        <v>6.5337496435212208E-2</v>
      </c>
      <c r="AB914" s="77">
        <v>19528</v>
      </c>
      <c r="AC914" s="787">
        <v>1.5758500495721367E-3</v>
      </c>
      <c r="AD914" s="77">
        <v>0</v>
      </c>
      <c r="AE914" s="787">
        <v>0</v>
      </c>
      <c r="AF914" t="s">
        <v>161</v>
      </c>
      <c r="AG914" s="52"/>
      <c r="AH914" s="52"/>
      <c r="AI914" s="52"/>
      <c r="AJ914" s="64"/>
      <c r="AL914" s="52"/>
      <c r="AM914" s="52"/>
      <c r="AO914" s="1">
        <v>1</v>
      </c>
      <c r="AP914" s="1">
        <f>VLOOKUP(A914,'CH1 graphs'!$G$1:$H$49,2,FALSE)</f>
        <v>1</v>
      </c>
      <c r="AQ914" s="1">
        <f>VLOOKUP(A914,'CH1 graphs'!$K$2:$L$23,2,FALSE)</f>
        <v>1</v>
      </c>
    </row>
    <row r="915" spans="1:48">
      <c r="A915" s="52" t="s">
        <v>42</v>
      </c>
      <c r="B915" s="52" t="s">
        <v>116</v>
      </c>
      <c r="C915" s="52">
        <v>2019</v>
      </c>
      <c r="D915" s="52">
        <v>2018</v>
      </c>
      <c r="E915" s="442" t="s">
        <v>142</v>
      </c>
      <c r="F915" s="52" t="s">
        <v>142</v>
      </c>
      <c r="G915" s="442" t="s">
        <v>168</v>
      </c>
      <c r="H915" s="52" t="s">
        <v>143</v>
      </c>
      <c r="I915" s="442" t="s">
        <v>144</v>
      </c>
      <c r="J915" s="940" t="s">
        <v>226</v>
      </c>
      <c r="K915" s="940"/>
      <c r="L915" s="52"/>
      <c r="M915" s="52"/>
      <c r="N915" s="52"/>
      <c r="O915" s="442" t="s">
        <v>150</v>
      </c>
      <c r="P915" s="437">
        <v>16198267</v>
      </c>
      <c r="Q915" s="60">
        <v>12531179</v>
      </c>
      <c r="R915" s="61">
        <v>0.77</v>
      </c>
      <c r="S915" s="442" t="s">
        <v>258</v>
      </c>
      <c r="T915" s="73">
        <v>751130</v>
      </c>
      <c r="U915" s="939">
        <v>5.9940888243636137E-2</v>
      </c>
      <c r="V915" s="73">
        <v>8577253</v>
      </c>
      <c r="W915" s="64">
        <v>0.6844729454427233</v>
      </c>
      <c r="X915" s="73">
        <v>3202796</v>
      </c>
      <c r="Y915" s="64">
        <v>0.25558616631364056</v>
      </c>
      <c r="Z915" s="77">
        <v>721274</v>
      </c>
      <c r="AA915" s="787">
        <v>5.7558351053799486E-2</v>
      </c>
      <c r="AB915" s="77">
        <v>29856</v>
      </c>
      <c r="AC915" s="787">
        <v>2.3825371898366465E-3</v>
      </c>
      <c r="AD915" s="77">
        <v>0</v>
      </c>
      <c r="AE915" s="787">
        <v>0</v>
      </c>
      <c r="AF915" t="s">
        <v>185</v>
      </c>
      <c r="AG915" s="442"/>
      <c r="AH915" s="442"/>
      <c r="AI915" s="52"/>
      <c r="AJ915" s="64"/>
      <c r="AL915" s="52"/>
      <c r="AM915" s="52"/>
      <c r="AO915" s="1">
        <v>1</v>
      </c>
      <c r="AP915" s="1">
        <f>VLOOKUP(A915,'CH1 graphs'!$G$1:$H$49,2,FALSE)</f>
        <v>1</v>
      </c>
      <c r="AQ915" s="1">
        <f>VLOOKUP(A915,'CH1 graphs'!$K$2:$L$23,2,FALSE)</f>
        <v>1</v>
      </c>
    </row>
    <row r="916" spans="1:48">
      <c r="A916" s="52" t="s">
        <v>42</v>
      </c>
      <c r="B916" s="52" t="s">
        <v>116</v>
      </c>
      <c r="C916" s="52">
        <v>2020</v>
      </c>
      <c r="D916" s="52">
        <v>2019</v>
      </c>
      <c r="E916" s="442" t="s">
        <v>142</v>
      </c>
      <c r="F916" s="52" t="s">
        <v>142</v>
      </c>
      <c r="G916" s="442" t="s">
        <v>168</v>
      </c>
      <c r="H916" s="52" t="s">
        <v>143</v>
      </c>
      <c r="I916" s="442" t="s">
        <v>144</v>
      </c>
      <c r="J916" s="940" t="s">
        <v>226</v>
      </c>
      <c r="K916" s="940"/>
      <c r="L916" s="52"/>
      <c r="M916" s="52"/>
      <c r="N916" s="52"/>
      <c r="O916" s="442" t="s">
        <v>150</v>
      </c>
      <c r="P916" s="73">
        <v>16239276.543209877</v>
      </c>
      <c r="Q916" s="60">
        <v>13153814</v>
      </c>
      <c r="R916" s="61">
        <f>Q916/P916</f>
        <v>0.80999999999999994</v>
      </c>
      <c r="S916" s="442" t="s">
        <v>259</v>
      </c>
      <c r="T916" s="73">
        <v>359645.75</v>
      </c>
      <c r="U916" s="939">
        <v>0.03</v>
      </c>
      <c r="V916" s="73">
        <v>10987773.25</v>
      </c>
      <c r="W916" s="64">
        <v>0.83532983285304174</v>
      </c>
      <c r="X916" s="73">
        <v>1806395</v>
      </c>
      <c r="Y916" s="64">
        <v>0.13732861054596029</v>
      </c>
      <c r="Z916" s="77">
        <v>348021</v>
      </c>
      <c r="AA916" s="787">
        <v>2.6457801516731192E-2</v>
      </c>
      <c r="AB916" s="77">
        <v>11624.75</v>
      </c>
      <c r="AC916" s="787">
        <v>0</v>
      </c>
      <c r="AD916" s="77">
        <v>0</v>
      </c>
      <c r="AE916" s="787">
        <v>0</v>
      </c>
      <c r="AF916" t="s">
        <v>185</v>
      </c>
      <c r="AG916" s="442"/>
      <c r="AH916" s="442"/>
      <c r="AI916" s="52"/>
      <c r="AJ916" s="64"/>
      <c r="AL916" s="52"/>
      <c r="AM916" s="52"/>
      <c r="AO916" s="1">
        <v>1</v>
      </c>
      <c r="AP916" s="1">
        <f>VLOOKUP(A916,'CH1 graphs'!$G$1:$H$49,2,FALSE)</f>
        <v>1</v>
      </c>
      <c r="AQ916" s="1">
        <f>VLOOKUP(A916,'CH1 graphs'!$K$2:$L$23,2,FALSE)</f>
        <v>1</v>
      </c>
    </row>
    <row r="917" spans="1:48">
      <c r="A917" s="52" t="s">
        <v>42</v>
      </c>
      <c r="B917" s="52" t="s">
        <v>116</v>
      </c>
      <c r="C917" s="52">
        <v>2021</v>
      </c>
      <c r="D917" s="52">
        <v>2020</v>
      </c>
      <c r="E917" s="442" t="s">
        <v>142</v>
      </c>
      <c r="F917" s="52" t="s">
        <v>142</v>
      </c>
      <c r="G917" s="442" t="s">
        <v>168</v>
      </c>
      <c r="H917" s="52" t="s">
        <v>143</v>
      </c>
      <c r="I917" s="442" t="s">
        <v>144</v>
      </c>
      <c r="J917" s="940" t="s">
        <v>226</v>
      </c>
      <c r="K917" s="940"/>
      <c r="L917" s="52"/>
      <c r="M917" s="52"/>
      <c r="N917" s="158">
        <v>43891</v>
      </c>
      <c r="O917" s="442" t="s">
        <v>150</v>
      </c>
      <c r="P917" s="73">
        <v>16705589</v>
      </c>
      <c r="Q917" s="59">
        <v>16705590</v>
      </c>
      <c r="R917" s="61">
        <v>1</v>
      </c>
      <c r="S917" s="442" t="s">
        <v>260</v>
      </c>
      <c r="T917" s="73">
        <v>766725.2699999999</v>
      </c>
      <c r="U917" s="939">
        <v>4.589632991112555E-2</v>
      </c>
      <c r="V917" s="73">
        <v>12468577.27</v>
      </c>
      <c r="W917" s="64">
        <v>0.74637156005863903</v>
      </c>
      <c r="X917" s="73">
        <v>3470287.4600000004</v>
      </c>
      <c r="Y917" s="64">
        <v>0.20773211003023542</v>
      </c>
      <c r="Z917" s="77">
        <v>757851.25999999989</v>
      </c>
      <c r="AA917" s="787">
        <v>4.5365129875688311E-2</v>
      </c>
      <c r="AB917" s="77">
        <v>8874.0099999999984</v>
      </c>
      <c r="AC917" s="787">
        <v>5.3120003543723974E-4</v>
      </c>
      <c r="AD917" s="77">
        <v>0</v>
      </c>
      <c r="AE917" s="787">
        <v>0</v>
      </c>
      <c r="AF917" t="s">
        <v>185</v>
      </c>
      <c r="AG917" s="442"/>
      <c r="AH917" s="442"/>
      <c r="AI917" s="52" t="s">
        <v>149</v>
      </c>
      <c r="AJ917" s="52"/>
      <c r="AL917" s="52"/>
      <c r="AM917" s="52"/>
      <c r="AO917" s="1">
        <v>1</v>
      </c>
      <c r="AP917" s="1">
        <f>VLOOKUP(A917,'CH1 graphs'!$G$1:$H$49,2,FALSE)</f>
        <v>1</v>
      </c>
      <c r="AQ917" s="1">
        <f>VLOOKUP(A917,'CH1 graphs'!$K$2:$L$23,2,FALSE)</f>
        <v>1</v>
      </c>
    </row>
    <row r="918" spans="1:48">
      <c r="A918" s="52" t="s">
        <v>42</v>
      </c>
      <c r="B918" s="52" t="s">
        <v>116</v>
      </c>
      <c r="C918" s="52">
        <v>2022</v>
      </c>
      <c r="D918" s="52">
        <v>2021</v>
      </c>
      <c r="E918" s="442" t="s">
        <v>142</v>
      </c>
      <c r="F918" s="52" t="s">
        <v>142</v>
      </c>
      <c r="G918" s="442" t="s">
        <v>168</v>
      </c>
      <c r="H918" s="52" t="s">
        <v>143</v>
      </c>
      <c r="I918" s="442" t="s">
        <v>322</v>
      </c>
      <c r="J918" s="940" t="s">
        <v>226</v>
      </c>
      <c r="K918" s="940"/>
      <c r="L918" s="52"/>
      <c r="M918" s="52"/>
      <c r="N918" s="52"/>
      <c r="O918" s="442" t="s">
        <v>150</v>
      </c>
      <c r="P918" s="73">
        <v>17082773</v>
      </c>
      <c r="Q918" s="60">
        <v>17215426</v>
      </c>
      <c r="R918" s="787">
        <v>1.0077653083606508</v>
      </c>
      <c r="S918" s="442" t="s">
        <v>287</v>
      </c>
      <c r="T918" s="73">
        <v>488048</v>
      </c>
      <c r="U918" s="939">
        <v>0.03</v>
      </c>
      <c r="V918" s="73">
        <v>13597338</v>
      </c>
      <c r="W918" s="64">
        <v>0.78983453560777406</v>
      </c>
      <c r="X918" s="73">
        <v>3130040</v>
      </c>
      <c r="Y918" s="64">
        <v>0.18</v>
      </c>
      <c r="Z918" s="77">
        <v>481554</v>
      </c>
      <c r="AA918" s="787">
        <v>0.03</v>
      </c>
      <c r="AB918" s="77">
        <v>6494</v>
      </c>
      <c r="AC918" s="787">
        <v>4.0000000000000002E-4</v>
      </c>
      <c r="AD918" s="77">
        <v>0</v>
      </c>
      <c r="AE918" s="787">
        <v>0</v>
      </c>
      <c r="AF918" t="s">
        <v>161</v>
      </c>
      <c r="AG918" s="442"/>
      <c r="AH918" s="442"/>
      <c r="AI918" s="52"/>
      <c r="AJ918" s="52"/>
      <c r="AL918" s="52"/>
      <c r="AM918" s="52"/>
      <c r="AO918" s="1">
        <v>1</v>
      </c>
      <c r="AP918" s="1">
        <f>VLOOKUP(A918,'CH1 graphs'!$G$1:$H$49,2,FALSE)</f>
        <v>1</v>
      </c>
      <c r="AQ918" s="1">
        <f>VLOOKUP(A918,'CH1 graphs'!$K$2:$L$23,2,FALSE)</f>
        <v>1</v>
      </c>
      <c r="AT918" s="42"/>
    </row>
    <row r="919" spans="1:48" s="961" customFormat="1">
      <c r="A919" s="955" t="s">
        <v>42</v>
      </c>
      <c r="B919" s="955" t="s">
        <v>116</v>
      </c>
      <c r="C919" s="955">
        <v>2023</v>
      </c>
      <c r="D919" s="955">
        <v>2022</v>
      </c>
      <c r="E919" s="964" t="s">
        <v>142</v>
      </c>
      <c r="F919" s="955" t="s">
        <v>142</v>
      </c>
      <c r="G919" s="964" t="s">
        <v>168</v>
      </c>
      <c r="H919" s="955" t="s">
        <v>143</v>
      </c>
      <c r="I919" s="964" t="s">
        <v>157</v>
      </c>
      <c r="J919" s="965" t="s">
        <v>226</v>
      </c>
      <c r="K919" s="965"/>
      <c r="L919" s="976"/>
      <c r="M919" s="1005"/>
      <c r="N919" s="955"/>
      <c r="O919" s="964" t="s">
        <v>150</v>
      </c>
      <c r="P919" s="976">
        <v>17257945</v>
      </c>
      <c r="Q919" s="975">
        <v>17738771</v>
      </c>
      <c r="R919" s="977">
        <v>1</v>
      </c>
      <c r="S919" s="964" t="s">
        <v>262</v>
      </c>
      <c r="T919" s="976">
        <v>881276</v>
      </c>
      <c r="U919" s="978">
        <v>4.96807811544554E-2</v>
      </c>
      <c r="V919" s="976">
        <v>12913551</v>
      </c>
      <c r="W919" s="980">
        <v>0.72798453737296687</v>
      </c>
      <c r="X919" s="976">
        <v>3943944</v>
      </c>
      <c r="Y919" s="980">
        <v>0.22233468147257779</v>
      </c>
      <c r="Z919" s="1026">
        <v>872421</v>
      </c>
      <c r="AA919" s="1027">
        <v>4.9181592118191279E-2</v>
      </c>
      <c r="AB919" s="1026">
        <v>8855</v>
      </c>
      <c r="AC919" s="1027">
        <v>4.9918903626412455E-4</v>
      </c>
      <c r="AD919" s="1026">
        <v>0</v>
      </c>
      <c r="AE919" s="1027">
        <v>0</v>
      </c>
      <c r="AF919" s="961" t="s">
        <v>161</v>
      </c>
      <c r="AG919" s="955"/>
      <c r="AH919" s="955"/>
      <c r="AI919" s="955"/>
      <c r="AL919" s="955"/>
      <c r="AM919" s="955"/>
      <c r="AN919" s="961" t="s">
        <v>710</v>
      </c>
      <c r="AO919" s="963">
        <v>1</v>
      </c>
      <c r="AP919" s="963">
        <f>VLOOKUP(A919,'CH1 graphs'!$G$1:$H$49,2,FALSE)</f>
        <v>1</v>
      </c>
      <c r="AQ919" s="963">
        <f>VLOOKUP(A919,'CH1 graphs'!$K$2:$L$23,2,FALSE)</f>
        <v>1</v>
      </c>
      <c r="AR919" s="963"/>
      <c r="AS919" s="972">
        <f>T919-T918</f>
        <v>393228</v>
      </c>
      <c r="AT919" s="973">
        <f>(T919-T918)/T918</f>
        <v>0.80571583122971513</v>
      </c>
      <c r="AU919" s="961">
        <f>AB919-AB918</f>
        <v>2361</v>
      </c>
      <c r="AV919" s="963">
        <f>AU919/AB918</f>
        <v>0.36356636895595934</v>
      </c>
    </row>
    <row r="920" spans="1:48" s="958" customFormat="1">
      <c r="A920" s="955" t="s">
        <v>42</v>
      </c>
      <c r="B920" s="955" t="s">
        <v>116</v>
      </c>
      <c r="C920" s="955">
        <v>2023</v>
      </c>
      <c r="D920" s="955">
        <v>2023</v>
      </c>
      <c r="E920" s="964" t="s">
        <v>142</v>
      </c>
      <c r="F920" s="974" t="s">
        <v>142</v>
      </c>
      <c r="G920" s="964" t="s">
        <v>168</v>
      </c>
      <c r="H920" s="955" t="s">
        <v>143</v>
      </c>
      <c r="I920" s="964" t="s">
        <v>157</v>
      </c>
      <c r="J920" s="965" t="s">
        <v>226</v>
      </c>
      <c r="K920" s="965"/>
      <c r="L920" s="976"/>
      <c r="M920" s="955"/>
      <c r="N920" s="955"/>
      <c r="O920" s="964" t="s">
        <v>165</v>
      </c>
      <c r="P920" s="976">
        <v>18275717</v>
      </c>
      <c r="Q920" s="976">
        <v>18275717</v>
      </c>
      <c r="R920" s="977">
        <v>1</v>
      </c>
      <c r="S920" s="964" t="s">
        <v>271</v>
      </c>
      <c r="T920" s="976">
        <v>1417234.88</v>
      </c>
      <c r="U920" s="978">
        <v>7.7547429739692281E-2</v>
      </c>
      <c r="V920" s="976">
        <v>10951303.5</v>
      </c>
      <c r="W920" s="980">
        <v>0.59922702348695811</v>
      </c>
      <c r="X920" s="976">
        <v>5907178.620000001</v>
      </c>
      <c r="Y920" s="980">
        <v>0.32322554677334964</v>
      </c>
      <c r="Z920" s="1026">
        <v>1330335.02</v>
      </c>
      <c r="AA920" s="1027">
        <v>7.2792493996268387E-2</v>
      </c>
      <c r="AB920" s="1026">
        <v>86899.86</v>
      </c>
      <c r="AC920" s="1027">
        <v>4.7549357434239102E-3</v>
      </c>
      <c r="AD920" s="1026">
        <v>0</v>
      </c>
      <c r="AE920" s="1027">
        <v>0</v>
      </c>
      <c r="AF920" s="961" t="s">
        <v>161</v>
      </c>
      <c r="AG920" s="955"/>
      <c r="AH920" s="955"/>
      <c r="AI920" s="955" t="s">
        <v>149</v>
      </c>
      <c r="AJ920" s="961"/>
      <c r="AL920" s="955"/>
      <c r="AM920" s="955"/>
      <c r="AO920" s="963">
        <v>1</v>
      </c>
      <c r="AP920" s="963">
        <f>VLOOKUP(A920,'CH1 graphs'!$G$1:$H$49,2,FALSE)</f>
        <v>1</v>
      </c>
      <c r="AQ920" s="963">
        <f>VLOOKUP(A920,'CH1 graphs'!$K$2:$L$23,2,FALSE)</f>
        <v>1</v>
      </c>
      <c r="AR920" s="981"/>
      <c r="AT920" s="981"/>
      <c r="AV920" s="981"/>
    </row>
    <row r="921" spans="1:48" s="961" customFormat="1">
      <c r="A921" s="955" t="s">
        <v>42</v>
      </c>
      <c r="B921" s="955" t="s">
        <v>116</v>
      </c>
      <c r="C921" s="955" t="s">
        <v>702</v>
      </c>
      <c r="D921" s="955">
        <v>2023</v>
      </c>
      <c r="E921" s="964" t="s">
        <v>142</v>
      </c>
      <c r="F921" s="955" t="s">
        <v>142</v>
      </c>
      <c r="H921" s="961" t="s">
        <v>143</v>
      </c>
      <c r="I921" s="961" t="s">
        <v>157</v>
      </c>
      <c r="J921" s="1030" t="s">
        <v>226</v>
      </c>
      <c r="K921" s="1030" t="s">
        <v>703</v>
      </c>
      <c r="L921" s="955" t="s">
        <v>711</v>
      </c>
      <c r="M921" s="1046" t="s">
        <v>715</v>
      </c>
      <c r="N921" s="967">
        <v>44986</v>
      </c>
      <c r="O921" s="964" t="s">
        <v>150</v>
      </c>
      <c r="P921" s="976">
        <v>17875937</v>
      </c>
      <c r="Q921" s="976">
        <v>17875937</v>
      </c>
      <c r="R921" s="979">
        <v>1</v>
      </c>
      <c r="S921" s="1025" t="s">
        <v>655</v>
      </c>
      <c r="T921" s="972">
        <v>679993</v>
      </c>
      <c r="U921" s="1035">
        <v>3.8039572415141089E-2</v>
      </c>
      <c r="V921" s="972">
        <v>14117526</v>
      </c>
      <c r="W921" s="1034">
        <v>0.78975026595808651</v>
      </c>
      <c r="X921" s="972">
        <v>3078422</v>
      </c>
      <c r="Y921" s="1034">
        <v>0.17221038539126649</v>
      </c>
      <c r="Z921" s="972">
        <v>672207</v>
      </c>
      <c r="AA921" s="1034">
        <v>3.7604014827306673E-2</v>
      </c>
      <c r="AB921" s="972">
        <v>7787</v>
      </c>
      <c r="AC921" s="1034">
        <v>4.3561352895795058E-4</v>
      </c>
      <c r="AD921" s="972">
        <v>0</v>
      </c>
      <c r="AE921" s="1034">
        <v>0</v>
      </c>
      <c r="AF921" s="962" t="s">
        <v>161</v>
      </c>
      <c r="AG921" s="955"/>
      <c r="AH921" s="955"/>
      <c r="AI921" s="955"/>
      <c r="AL921" s="955"/>
      <c r="AM921" s="955"/>
      <c r="AO921" s="963">
        <v>1</v>
      </c>
      <c r="AP921" s="963"/>
      <c r="AQ921" s="963"/>
      <c r="AR921" s="963"/>
      <c r="AT921" s="963"/>
      <c r="AV921" s="963"/>
    </row>
    <row r="922" spans="1:48" s="1037" customFormat="1">
      <c r="A922" s="959" t="s">
        <v>42</v>
      </c>
      <c r="B922" s="959" t="s">
        <v>116</v>
      </c>
      <c r="C922" s="959" t="s">
        <v>702</v>
      </c>
      <c r="D922" s="959">
        <v>2023</v>
      </c>
      <c r="E922" s="1036" t="s">
        <v>142</v>
      </c>
      <c r="F922" s="959" t="s">
        <v>142</v>
      </c>
      <c r="H922" s="1037" t="s">
        <v>143</v>
      </c>
      <c r="I922" s="1037" t="s">
        <v>157</v>
      </c>
      <c r="J922" s="1038" t="s">
        <v>226</v>
      </c>
      <c r="K922" s="1038" t="s">
        <v>703</v>
      </c>
      <c r="L922" s="959" t="s">
        <v>711</v>
      </c>
      <c r="M922" s="1039" t="s">
        <v>715</v>
      </c>
      <c r="N922" s="1049">
        <v>44986</v>
      </c>
      <c r="O922" s="1036" t="s">
        <v>165</v>
      </c>
      <c r="P922" s="1050">
        <v>17875937</v>
      </c>
      <c r="Q922" s="1050">
        <v>17875937</v>
      </c>
      <c r="R922" s="1051">
        <v>1</v>
      </c>
      <c r="S922" s="1037" t="s">
        <v>271</v>
      </c>
      <c r="T922" s="1050">
        <v>1263286</v>
      </c>
      <c r="U922" s="1043">
        <v>7.0669638184560624E-2</v>
      </c>
      <c r="V922" s="1050">
        <v>12251237</v>
      </c>
      <c r="W922" s="1042">
        <v>0.68534796245925456</v>
      </c>
      <c r="X922" s="1050">
        <v>4361412</v>
      </c>
      <c r="Y922" s="1042">
        <v>0.24398228747393774</v>
      </c>
      <c r="Z922" s="1050">
        <v>1206109</v>
      </c>
      <c r="AA922" s="1042">
        <v>6.7471092564266699E-2</v>
      </c>
      <c r="AB922" s="1050">
        <v>57178</v>
      </c>
      <c r="AC922" s="1042">
        <v>3.1986015614174517E-3</v>
      </c>
      <c r="AD922" s="1050">
        <v>0</v>
      </c>
      <c r="AE922" s="1042">
        <v>0</v>
      </c>
      <c r="AF922" s="1140" t="s">
        <v>161</v>
      </c>
      <c r="AG922" s="959"/>
      <c r="AH922" s="959"/>
      <c r="AI922" s="959"/>
      <c r="AL922" s="959"/>
      <c r="AM922" s="959"/>
      <c r="AO922" s="1045">
        <v>1</v>
      </c>
      <c r="AP922" s="1045"/>
      <c r="AQ922" s="1045"/>
      <c r="AR922" s="1045"/>
      <c r="AT922" s="1045"/>
      <c r="AV922" s="1045"/>
    </row>
    <row r="923" spans="1:48">
      <c r="A923" s="52" t="s">
        <v>587</v>
      </c>
      <c r="B923" s="52" t="s">
        <v>167</v>
      </c>
      <c r="C923" s="902">
        <v>2017</v>
      </c>
      <c r="D923" s="52">
        <v>2016</v>
      </c>
      <c r="E923" s="442" t="s">
        <v>168</v>
      </c>
      <c r="F923" s="52" t="s">
        <v>61</v>
      </c>
      <c r="G923" s="442" t="s">
        <v>61</v>
      </c>
      <c r="H923" s="52" t="s">
        <v>61</v>
      </c>
      <c r="I923" s="442" t="s">
        <v>169</v>
      </c>
      <c r="J923" s="940" t="s">
        <v>61</v>
      </c>
      <c r="K923" s="940"/>
      <c r="L923" s="52" t="s">
        <v>61</v>
      </c>
      <c r="M923" s="52" t="s">
        <v>61</v>
      </c>
      <c r="N923" s="52" t="s">
        <v>61</v>
      </c>
      <c r="O923" s="442" t="s">
        <v>150</v>
      </c>
      <c r="P923" s="451" t="s">
        <v>61</v>
      </c>
      <c r="Q923" s="52" t="s">
        <v>61</v>
      </c>
      <c r="R923" s="103" t="s">
        <v>61</v>
      </c>
      <c r="S923" s="442" t="s">
        <v>61</v>
      </c>
      <c r="T923" s="451" t="s">
        <v>61</v>
      </c>
      <c r="U923" s="941" t="s">
        <v>61</v>
      </c>
      <c r="V923" s="52" t="s">
        <v>61</v>
      </c>
      <c r="W923" s="52" t="s">
        <v>61</v>
      </c>
      <c r="X923" s="52" t="s">
        <v>61</v>
      </c>
      <c r="Y923" s="52" t="s">
        <v>61</v>
      </c>
      <c r="Z923" s="77" t="s">
        <v>61</v>
      </c>
      <c r="AA923" s="787" t="s">
        <v>61</v>
      </c>
      <c r="AB923" s="77" t="s">
        <v>61</v>
      </c>
      <c r="AC923" s="787" t="s">
        <v>61</v>
      </c>
      <c r="AD923" s="77" t="s">
        <v>61</v>
      </c>
      <c r="AE923" s="787" t="s">
        <v>61</v>
      </c>
      <c r="AF923" t="s">
        <v>61</v>
      </c>
      <c r="AG923" s="52"/>
      <c r="AH923" s="52"/>
      <c r="AI923" s="52" t="s">
        <v>61</v>
      </c>
      <c r="AJ923" s="52" t="s">
        <v>61</v>
      </c>
      <c r="AL923" s="52"/>
      <c r="AM923" s="52"/>
    </row>
    <row r="924" spans="1:48">
      <c r="A924" s="52" t="s">
        <v>587</v>
      </c>
      <c r="B924" s="52" t="s">
        <v>167</v>
      </c>
      <c r="C924" s="52">
        <v>2018</v>
      </c>
      <c r="D924" s="52">
        <v>2017</v>
      </c>
      <c r="E924" s="442" t="s">
        <v>168</v>
      </c>
      <c r="F924" s="52" t="s">
        <v>61</v>
      </c>
      <c r="G924" s="442" t="s">
        <v>61</v>
      </c>
      <c r="H924" s="52" t="s">
        <v>61</v>
      </c>
      <c r="I924" s="442" t="s">
        <v>169</v>
      </c>
      <c r="J924" s="940" t="s">
        <v>61</v>
      </c>
      <c r="K924" s="940"/>
      <c r="L924" s="52" t="s">
        <v>61</v>
      </c>
      <c r="M924" s="52" t="s">
        <v>61</v>
      </c>
      <c r="N924" s="52" t="s">
        <v>61</v>
      </c>
      <c r="O924" s="442" t="s">
        <v>150</v>
      </c>
      <c r="P924" s="451" t="s">
        <v>61</v>
      </c>
      <c r="Q924" s="52" t="s">
        <v>61</v>
      </c>
      <c r="R924" s="103" t="s">
        <v>61</v>
      </c>
      <c r="S924" s="442" t="s">
        <v>61</v>
      </c>
      <c r="T924" s="451" t="s">
        <v>61</v>
      </c>
      <c r="U924" s="941" t="s">
        <v>61</v>
      </c>
      <c r="V924" s="52" t="s">
        <v>61</v>
      </c>
      <c r="W924" s="52" t="s">
        <v>61</v>
      </c>
      <c r="X924" s="52" t="s">
        <v>61</v>
      </c>
      <c r="Y924" s="52" t="s">
        <v>61</v>
      </c>
      <c r="Z924" s="77" t="s">
        <v>61</v>
      </c>
      <c r="AA924" s="787" t="s">
        <v>61</v>
      </c>
      <c r="AB924" s="77" t="s">
        <v>61</v>
      </c>
      <c r="AC924" s="787" t="s">
        <v>61</v>
      </c>
      <c r="AD924" s="77" t="s">
        <v>61</v>
      </c>
      <c r="AE924" s="787" t="s">
        <v>61</v>
      </c>
      <c r="AF924" t="s">
        <v>61</v>
      </c>
      <c r="AG924" s="52"/>
      <c r="AH924" s="52"/>
      <c r="AI924" s="52" t="s">
        <v>61</v>
      </c>
      <c r="AJ924" s="52" t="s">
        <v>61</v>
      </c>
      <c r="AL924" s="52"/>
      <c r="AM924" s="52"/>
    </row>
    <row r="925" spans="1:48">
      <c r="A925" s="52" t="s">
        <v>587</v>
      </c>
      <c r="B925" s="52" t="s">
        <v>167</v>
      </c>
      <c r="C925" s="52">
        <v>2019</v>
      </c>
      <c r="D925" s="52">
        <v>2018</v>
      </c>
      <c r="E925" s="442" t="s">
        <v>168</v>
      </c>
      <c r="F925" s="52" t="s">
        <v>61</v>
      </c>
      <c r="G925" s="442" t="s">
        <v>61</v>
      </c>
      <c r="H925" s="52" t="s">
        <v>61</v>
      </c>
      <c r="I925" s="442" t="s">
        <v>169</v>
      </c>
      <c r="J925" s="940" t="s">
        <v>61</v>
      </c>
      <c r="K925" s="940"/>
      <c r="L925" s="52" t="s">
        <v>61</v>
      </c>
      <c r="M925" s="52" t="s">
        <v>61</v>
      </c>
      <c r="N925" s="52" t="s">
        <v>61</v>
      </c>
      <c r="O925" s="442" t="s">
        <v>150</v>
      </c>
      <c r="P925" s="451" t="s">
        <v>61</v>
      </c>
      <c r="Q925" s="52" t="s">
        <v>61</v>
      </c>
      <c r="R925" s="103" t="s">
        <v>61</v>
      </c>
      <c r="S925" s="442" t="s">
        <v>61</v>
      </c>
      <c r="T925" s="451" t="s">
        <v>61</v>
      </c>
      <c r="U925" s="941" t="s">
        <v>61</v>
      </c>
      <c r="V925" s="52" t="s">
        <v>61</v>
      </c>
      <c r="W925" s="52" t="s">
        <v>61</v>
      </c>
      <c r="X925" s="52" t="s">
        <v>61</v>
      </c>
      <c r="Y925" s="52" t="s">
        <v>61</v>
      </c>
      <c r="Z925" s="77" t="s">
        <v>61</v>
      </c>
      <c r="AA925" s="787" t="s">
        <v>61</v>
      </c>
      <c r="AB925" s="77" t="s">
        <v>61</v>
      </c>
      <c r="AC925" s="787" t="s">
        <v>61</v>
      </c>
      <c r="AD925" s="77" t="s">
        <v>61</v>
      </c>
      <c r="AE925" s="787" t="s">
        <v>61</v>
      </c>
      <c r="AF925" t="s">
        <v>61</v>
      </c>
      <c r="AG925" s="52"/>
      <c r="AH925" s="52"/>
      <c r="AI925" s="52" t="s">
        <v>61</v>
      </c>
      <c r="AJ925" s="52" t="s">
        <v>61</v>
      </c>
      <c r="AL925" s="52"/>
      <c r="AM925" s="52"/>
    </row>
    <row r="926" spans="1:48">
      <c r="A926" s="52" t="s">
        <v>587</v>
      </c>
      <c r="B926" s="52" t="s">
        <v>167</v>
      </c>
      <c r="C926" s="52">
        <v>2020</v>
      </c>
      <c r="D926" s="52">
        <v>2019</v>
      </c>
      <c r="E926" s="442" t="s">
        <v>168</v>
      </c>
      <c r="F926" s="52" t="s">
        <v>61</v>
      </c>
      <c r="G926" s="442" t="s">
        <v>61</v>
      </c>
      <c r="H926" s="52" t="s">
        <v>61</v>
      </c>
      <c r="I926" s="442" t="s">
        <v>169</v>
      </c>
      <c r="J926" s="940" t="s">
        <v>61</v>
      </c>
      <c r="K926" s="940"/>
      <c r="L926" s="52" t="s">
        <v>61</v>
      </c>
      <c r="M926" s="52" t="s">
        <v>61</v>
      </c>
      <c r="N926" s="52" t="s">
        <v>61</v>
      </c>
      <c r="O926" s="442" t="s">
        <v>150</v>
      </c>
      <c r="P926" s="451" t="s">
        <v>61</v>
      </c>
      <c r="Q926" s="52" t="s">
        <v>61</v>
      </c>
      <c r="R926" s="103" t="s">
        <v>61</v>
      </c>
      <c r="S926" s="442" t="s">
        <v>61</v>
      </c>
      <c r="T926" s="451" t="s">
        <v>61</v>
      </c>
      <c r="U926" s="941" t="s">
        <v>61</v>
      </c>
      <c r="V926" s="52" t="s">
        <v>61</v>
      </c>
      <c r="W926" s="52" t="s">
        <v>61</v>
      </c>
      <c r="X926" s="52" t="s">
        <v>61</v>
      </c>
      <c r="Y926" s="52" t="s">
        <v>61</v>
      </c>
      <c r="Z926" s="77" t="s">
        <v>61</v>
      </c>
      <c r="AA926" s="787" t="s">
        <v>61</v>
      </c>
      <c r="AB926" s="77" t="s">
        <v>61</v>
      </c>
      <c r="AC926" s="787" t="s">
        <v>61</v>
      </c>
      <c r="AD926" s="77" t="s">
        <v>61</v>
      </c>
      <c r="AE926" s="787" t="s">
        <v>61</v>
      </c>
      <c r="AF926" t="s">
        <v>61</v>
      </c>
      <c r="AG926" s="52"/>
      <c r="AH926" s="52"/>
      <c r="AI926" s="52" t="s">
        <v>61</v>
      </c>
      <c r="AJ926" s="52" t="s">
        <v>61</v>
      </c>
      <c r="AL926" s="52"/>
      <c r="AM926" s="52"/>
    </row>
    <row r="927" spans="1:48">
      <c r="A927" s="52" t="s">
        <v>587</v>
      </c>
      <c r="B927" t="s">
        <v>167</v>
      </c>
      <c r="C927">
        <v>2021</v>
      </c>
      <c r="D927">
        <v>2020</v>
      </c>
      <c r="E927" s="442" t="s">
        <v>168</v>
      </c>
      <c r="F927" s="52" t="s">
        <v>61</v>
      </c>
      <c r="G927" s="442" t="s">
        <v>61</v>
      </c>
      <c r="H927" s="52" t="s">
        <v>61</v>
      </c>
      <c r="I927" s="442" t="s">
        <v>169</v>
      </c>
      <c r="J927" s="940" t="s">
        <v>61</v>
      </c>
      <c r="K927" s="940"/>
      <c r="L927" s="52" t="s">
        <v>61</v>
      </c>
      <c r="M927" s="52" t="s">
        <v>61</v>
      </c>
      <c r="N927" s="52" t="s">
        <v>61</v>
      </c>
      <c r="O927" s="442" t="s">
        <v>150</v>
      </c>
      <c r="P927" s="451" t="s">
        <v>61</v>
      </c>
      <c r="Q927" s="52" t="s">
        <v>61</v>
      </c>
      <c r="R927" s="103" t="s">
        <v>61</v>
      </c>
      <c r="S927" s="442" t="s">
        <v>61</v>
      </c>
      <c r="T927" s="451" t="s">
        <v>61</v>
      </c>
      <c r="U927" s="941" t="s">
        <v>61</v>
      </c>
      <c r="V927" s="52" t="s">
        <v>61</v>
      </c>
      <c r="W927" s="52" t="s">
        <v>61</v>
      </c>
      <c r="X927" s="52" t="s">
        <v>61</v>
      </c>
      <c r="Y927" s="52" t="s">
        <v>61</v>
      </c>
      <c r="Z927" s="77" t="s">
        <v>61</v>
      </c>
      <c r="AA927" s="787" t="s">
        <v>61</v>
      </c>
      <c r="AB927" s="77" t="s">
        <v>61</v>
      </c>
      <c r="AC927" s="787" t="s">
        <v>61</v>
      </c>
      <c r="AD927" s="77" t="s">
        <v>61</v>
      </c>
      <c r="AE927" s="787" t="s">
        <v>61</v>
      </c>
      <c r="AF927" t="s">
        <v>61</v>
      </c>
      <c r="AG927" s="52"/>
      <c r="AH927" s="52"/>
      <c r="AI927" s="52" t="s">
        <v>61</v>
      </c>
      <c r="AJ927" s="52" t="s">
        <v>61</v>
      </c>
      <c r="AL927"/>
      <c r="AM927"/>
    </row>
    <row r="928" spans="1:48">
      <c r="A928" s="52" t="s">
        <v>587</v>
      </c>
      <c r="B928" s="52" t="s">
        <v>167</v>
      </c>
      <c r="C928" s="52">
        <v>2022</v>
      </c>
      <c r="D928" s="52">
        <v>2021</v>
      </c>
      <c r="E928" s="442" t="s">
        <v>168</v>
      </c>
      <c r="F928" s="52" t="s">
        <v>61</v>
      </c>
      <c r="G928" s="442" t="s">
        <v>61</v>
      </c>
      <c r="H928" s="52" t="s">
        <v>61</v>
      </c>
      <c r="I928" s="442" t="s">
        <v>169</v>
      </c>
      <c r="J928" s="940" t="s">
        <v>61</v>
      </c>
      <c r="K928" s="940"/>
      <c r="L928" s="52" t="s">
        <v>61</v>
      </c>
      <c r="M928" s="52" t="s">
        <v>61</v>
      </c>
      <c r="N928" s="52" t="s">
        <v>61</v>
      </c>
      <c r="O928" s="442" t="s">
        <v>150</v>
      </c>
      <c r="P928" s="451" t="s">
        <v>61</v>
      </c>
      <c r="Q928" s="52" t="s">
        <v>61</v>
      </c>
      <c r="R928" s="103" t="s">
        <v>61</v>
      </c>
      <c r="S928" s="442" t="s">
        <v>61</v>
      </c>
      <c r="T928" s="451" t="s">
        <v>61</v>
      </c>
      <c r="U928" s="941" t="s">
        <v>61</v>
      </c>
      <c r="V928" s="52" t="s">
        <v>61</v>
      </c>
      <c r="W928" s="52" t="s">
        <v>61</v>
      </c>
      <c r="X928" s="52" t="s">
        <v>61</v>
      </c>
      <c r="Y928" s="52" t="s">
        <v>61</v>
      </c>
      <c r="Z928" s="77" t="s">
        <v>61</v>
      </c>
      <c r="AA928" s="787" t="s">
        <v>61</v>
      </c>
      <c r="AB928" s="77" t="s">
        <v>61</v>
      </c>
      <c r="AC928" s="787" t="s">
        <v>61</v>
      </c>
      <c r="AD928" s="77" t="s">
        <v>61</v>
      </c>
      <c r="AE928" s="787" t="s">
        <v>61</v>
      </c>
      <c r="AF928" t="s">
        <v>61</v>
      </c>
      <c r="AG928" s="52"/>
      <c r="AH928" s="52"/>
      <c r="AI928" s="52" t="s">
        <v>61</v>
      </c>
      <c r="AJ928" s="52" t="s">
        <v>61</v>
      </c>
      <c r="AL928" s="52"/>
      <c r="AM928" s="52"/>
    </row>
    <row r="929" spans="1:48" s="958" customFormat="1">
      <c r="A929" s="958" t="s">
        <v>587</v>
      </c>
      <c r="B929" s="958" t="s">
        <v>167</v>
      </c>
      <c r="C929" s="958">
        <v>2023</v>
      </c>
      <c r="D929" s="958">
        <v>2022</v>
      </c>
      <c r="E929" s="991" t="s">
        <v>168</v>
      </c>
      <c r="F929" s="957" t="s">
        <v>61</v>
      </c>
      <c r="G929" s="991" t="s">
        <v>61</v>
      </c>
      <c r="H929" s="957" t="s">
        <v>61</v>
      </c>
      <c r="I929" s="991" t="s">
        <v>169</v>
      </c>
      <c r="J929" s="998" t="s">
        <v>61</v>
      </c>
      <c r="K929" s="998"/>
      <c r="L929" s="957" t="s">
        <v>61</v>
      </c>
      <c r="M929" s="957" t="s">
        <v>61</v>
      </c>
      <c r="N929" s="957" t="s">
        <v>61</v>
      </c>
      <c r="O929" s="991" t="s">
        <v>150</v>
      </c>
      <c r="P929" s="999" t="s">
        <v>61</v>
      </c>
      <c r="Q929" s="957" t="s">
        <v>61</v>
      </c>
      <c r="R929" s="1000" t="s">
        <v>61</v>
      </c>
      <c r="S929" s="991" t="s">
        <v>61</v>
      </c>
      <c r="T929" s="999" t="s">
        <v>61</v>
      </c>
      <c r="U929" s="1001" t="s">
        <v>61</v>
      </c>
      <c r="V929" s="957" t="s">
        <v>61</v>
      </c>
      <c r="W929" s="957" t="s">
        <v>61</v>
      </c>
      <c r="X929" s="957" t="s">
        <v>61</v>
      </c>
      <c r="Y929" s="957" t="s">
        <v>61</v>
      </c>
      <c r="Z929" s="1020" t="s">
        <v>61</v>
      </c>
      <c r="AA929" s="1021" t="s">
        <v>61</v>
      </c>
      <c r="AB929" s="1020" t="s">
        <v>61</v>
      </c>
      <c r="AC929" s="1021" t="s">
        <v>61</v>
      </c>
      <c r="AD929" s="1020" t="s">
        <v>61</v>
      </c>
      <c r="AE929" s="1021" t="s">
        <v>61</v>
      </c>
      <c r="AF929" s="958" t="s">
        <v>61</v>
      </c>
      <c r="AG929" s="957"/>
      <c r="AH929" s="957"/>
      <c r="AI929" s="957" t="s">
        <v>61</v>
      </c>
      <c r="AJ929" s="957" t="s">
        <v>61</v>
      </c>
      <c r="AL929" s="957"/>
      <c r="AM929" s="957"/>
      <c r="AO929" s="981"/>
      <c r="AP929" s="981"/>
      <c r="AQ929" s="981"/>
      <c r="AR929" s="981"/>
      <c r="AT929" s="981"/>
      <c r="AV929" s="981"/>
    </row>
    <row r="930" spans="1:48">
      <c r="A930" s="52" t="s">
        <v>33</v>
      </c>
      <c r="B930" s="52" t="s">
        <v>116</v>
      </c>
      <c r="C930" s="902">
        <v>2017</v>
      </c>
      <c r="D930" s="52">
        <v>2016</v>
      </c>
      <c r="E930" s="442" t="s">
        <v>142</v>
      </c>
      <c r="F930" s="52" t="s">
        <v>142</v>
      </c>
      <c r="G930" s="442" t="s">
        <v>168</v>
      </c>
      <c r="H930" s="52" t="s">
        <v>143</v>
      </c>
      <c r="I930" s="442" t="s">
        <v>144</v>
      </c>
      <c r="J930" s="940" t="s">
        <v>226</v>
      </c>
      <c r="K930" s="940"/>
      <c r="L930" s="52"/>
      <c r="M930" s="52"/>
      <c r="N930" s="158">
        <v>42675</v>
      </c>
      <c r="O930" s="442" t="s">
        <v>150</v>
      </c>
      <c r="P930" s="73">
        <v>6592102</v>
      </c>
      <c r="Q930" s="60">
        <v>6369763</v>
      </c>
      <c r="R930" s="61">
        <v>0.97</v>
      </c>
      <c r="S930" s="442" t="s">
        <v>399</v>
      </c>
      <c r="T930" s="60">
        <v>159003</v>
      </c>
      <c r="U930" s="939">
        <v>2.4962153222969206E-2</v>
      </c>
      <c r="V930" s="59">
        <v>5415164</v>
      </c>
      <c r="W930" s="64">
        <v>0.85013586847736722</v>
      </c>
      <c r="X930" s="60">
        <v>795597</v>
      </c>
      <c r="Y930" s="64">
        <v>0.12490213529137584</v>
      </c>
      <c r="Z930" s="77">
        <v>159003</v>
      </c>
      <c r="AA930" s="787">
        <v>2.4962153222969206E-2</v>
      </c>
      <c r="AB930" s="77" t="s">
        <v>61</v>
      </c>
      <c r="AC930" s="787" t="s">
        <v>61</v>
      </c>
      <c r="AD930" s="77" t="s">
        <v>61</v>
      </c>
      <c r="AE930" s="787" t="s">
        <v>61</v>
      </c>
      <c r="AF930" t="s">
        <v>161</v>
      </c>
      <c r="AG930" s="52"/>
      <c r="AH930" s="52"/>
      <c r="AI930" s="52" t="s">
        <v>61</v>
      </c>
      <c r="AJ930" s="64"/>
      <c r="AL930" s="52"/>
      <c r="AM930" s="52"/>
      <c r="AO930" s="1">
        <v>1</v>
      </c>
      <c r="AP930" s="1">
        <f>VLOOKUP(A930,'CH1 graphs'!$G$1:$H$49,2,FALSE)</f>
        <v>1</v>
      </c>
      <c r="AQ930" s="1">
        <f>VLOOKUP(A930,'CH1 graphs'!$K$2:$L$23,2,FALSE)</f>
        <v>1</v>
      </c>
    </row>
    <row r="931" spans="1:48">
      <c r="A931" s="52" t="s">
        <v>33</v>
      </c>
      <c r="B931" s="52" t="s">
        <v>116</v>
      </c>
      <c r="C931" s="52">
        <v>2018</v>
      </c>
      <c r="D931" s="52">
        <v>2017</v>
      </c>
      <c r="E931" s="442" t="s">
        <v>142</v>
      </c>
      <c r="F931" s="52" t="s">
        <v>142</v>
      </c>
      <c r="G931" s="442" t="s">
        <v>168</v>
      </c>
      <c r="H931" s="52" t="s">
        <v>143</v>
      </c>
      <c r="I931" s="442" t="s">
        <v>144</v>
      </c>
      <c r="J931" s="940" t="s">
        <v>226</v>
      </c>
      <c r="K931" s="940"/>
      <c r="L931" s="52"/>
      <c r="M931" s="52"/>
      <c r="N931" s="158">
        <v>42795</v>
      </c>
      <c r="O931" s="442" t="s">
        <v>150</v>
      </c>
      <c r="P931" s="73">
        <v>7237000</v>
      </c>
      <c r="Q931" s="60">
        <v>6428567</v>
      </c>
      <c r="R931" s="61">
        <v>0.89</v>
      </c>
      <c r="S931" s="442" t="s">
        <v>284</v>
      </c>
      <c r="T931" s="73">
        <v>92290</v>
      </c>
      <c r="U931" s="939">
        <v>1.435623211207101E-2</v>
      </c>
      <c r="V931" s="73">
        <v>5201970</v>
      </c>
      <c r="W931" s="64">
        <v>0.80919589077939147</v>
      </c>
      <c r="X931" s="73">
        <v>1134307</v>
      </c>
      <c r="Y931" s="64">
        <v>0.17644787710853757</v>
      </c>
      <c r="Z931" s="77">
        <v>92290</v>
      </c>
      <c r="AA931" s="787">
        <v>1.435623211207101E-2</v>
      </c>
      <c r="AB931" s="77">
        <v>0</v>
      </c>
      <c r="AC931" s="787">
        <v>0</v>
      </c>
      <c r="AD931" s="77">
        <v>0</v>
      </c>
      <c r="AE931" s="787">
        <v>0</v>
      </c>
      <c r="AF931" t="s">
        <v>185</v>
      </c>
      <c r="AG931" s="442"/>
      <c r="AH931" s="442"/>
      <c r="AI931" s="52"/>
      <c r="AJ931" s="64"/>
      <c r="AL931" s="52"/>
      <c r="AM931" s="52"/>
      <c r="AO931" s="1">
        <v>1</v>
      </c>
      <c r="AP931" s="1">
        <f>VLOOKUP(A931,'CH1 graphs'!$G$1:$H$49,2,FALSE)</f>
        <v>1</v>
      </c>
      <c r="AQ931" s="1">
        <f>VLOOKUP(A931,'CH1 graphs'!$K$2:$L$23,2,FALSE)</f>
        <v>1</v>
      </c>
    </row>
    <row r="932" spans="1:48">
      <c r="A932" s="52" t="s">
        <v>33</v>
      </c>
      <c r="B932" s="52" t="s">
        <v>116</v>
      </c>
      <c r="C932" s="52">
        <v>2019</v>
      </c>
      <c r="D932" s="52">
        <v>2018</v>
      </c>
      <c r="E932" s="442" t="s">
        <v>142</v>
      </c>
      <c r="F932" s="52" t="s">
        <v>142</v>
      </c>
      <c r="G932" s="442" t="s">
        <v>168</v>
      </c>
      <c r="H932" s="52" t="s">
        <v>143</v>
      </c>
      <c r="I932" s="442" t="s">
        <v>144</v>
      </c>
      <c r="J932" s="940" t="s">
        <v>226</v>
      </c>
      <c r="K932" s="940"/>
      <c r="L932" s="52"/>
      <c r="M932" s="52"/>
      <c r="N932" s="158">
        <v>43405</v>
      </c>
      <c r="O932" s="442" t="s">
        <v>150</v>
      </c>
      <c r="P932" s="437">
        <v>7684970</v>
      </c>
      <c r="Q932" s="60">
        <v>6622480</v>
      </c>
      <c r="R932" s="61">
        <v>0.86</v>
      </c>
      <c r="S932" s="442" t="s">
        <v>307</v>
      </c>
      <c r="T932" s="73">
        <v>106831</v>
      </c>
      <c r="U932" s="939">
        <v>1.6131570046266655E-2</v>
      </c>
      <c r="V932" s="73">
        <v>5005757</v>
      </c>
      <c r="W932" s="64">
        <v>0.75587347942160643</v>
      </c>
      <c r="X932" s="73">
        <v>1509892</v>
      </c>
      <c r="Y932" s="64">
        <v>0.22799495053212693</v>
      </c>
      <c r="Z932" s="77">
        <v>106831</v>
      </c>
      <c r="AA932" s="787">
        <v>1.6131570046266655E-2</v>
      </c>
      <c r="AB932" s="77">
        <v>0</v>
      </c>
      <c r="AC932" s="787">
        <v>0</v>
      </c>
      <c r="AD932" s="77">
        <v>0</v>
      </c>
      <c r="AE932" s="787">
        <v>0</v>
      </c>
      <c r="AF932" t="s">
        <v>185</v>
      </c>
      <c r="AG932" s="442"/>
      <c r="AH932" s="442"/>
      <c r="AI932" s="52"/>
      <c r="AJ932" s="64"/>
      <c r="AL932" s="52"/>
      <c r="AM932" s="52"/>
      <c r="AO932" s="1">
        <v>1</v>
      </c>
      <c r="AP932" s="1">
        <f>VLOOKUP(A932,'CH1 graphs'!$G$1:$H$49,2,FALSE)</f>
        <v>1</v>
      </c>
      <c r="AQ932" s="1">
        <f>VLOOKUP(A932,'CH1 graphs'!$K$2:$L$23,2,FALSE)</f>
        <v>1</v>
      </c>
    </row>
    <row r="933" spans="1:48">
      <c r="A933" s="52" t="s">
        <v>33</v>
      </c>
      <c r="B933" s="52" t="s">
        <v>116</v>
      </c>
      <c r="C933" s="52">
        <v>2020</v>
      </c>
      <c r="D933" s="52">
        <v>2019</v>
      </c>
      <c r="E933" s="442" t="s">
        <v>142</v>
      </c>
      <c r="F933" s="52" t="s">
        <v>142</v>
      </c>
      <c r="G933" s="442" t="s">
        <v>168</v>
      </c>
      <c r="H933" s="52" t="s">
        <v>143</v>
      </c>
      <c r="I933" s="442" t="s">
        <v>144</v>
      </c>
      <c r="J933" s="940" t="s">
        <v>226</v>
      </c>
      <c r="K933" s="940"/>
      <c r="L933" s="52"/>
      <c r="M933" s="52"/>
      <c r="N933" s="52"/>
      <c r="O933" s="442" t="s">
        <v>150</v>
      </c>
      <c r="P933" s="73">
        <v>8065730</v>
      </c>
      <c r="Q933" s="60">
        <v>8065730</v>
      </c>
      <c r="R933" s="61">
        <f>Q933/P933</f>
        <v>1</v>
      </c>
      <c r="S933" s="442" t="s">
        <v>259</v>
      </c>
      <c r="T933" s="73">
        <v>347934.23000000004</v>
      </c>
      <c r="U933" s="939">
        <v>0.04</v>
      </c>
      <c r="V933" s="73">
        <v>5095626.3199999994</v>
      </c>
      <c r="W933" s="64">
        <v>0.63176257077784648</v>
      </c>
      <c r="X933" s="73">
        <v>2622169.4500000002</v>
      </c>
      <c r="Y933" s="64">
        <v>0.32510007773629918</v>
      </c>
      <c r="Z933" s="77">
        <v>340116.08</v>
      </c>
      <c r="AA933" s="787">
        <v>4.2168046785597831E-2</v>
      </c>
      <c r="AB933" s="77">
        <v>7818.15</v>
      </c>
      <c r="AC933" s="787">
        <v>0</v>
      </c>
      <c r="AD933" s="77">
        <v>0</v>
      </c>
      <c r="AE933" s="787">
        <v>0</v>
      </c>
      <c r="AF933" t="s">
        <v>161</v>
      </c>
      <c r="AG933" s="52"/>
      <c r="AH933" s="52"/>
      <c r="AI933" s="52"/>
      <c r="AJ933" s="64"/>
      <c r="AL933" s="52"/>
      <c r="AM933" s="52"/>
      <c r="AO933" s="1">
        <v>1</v>
      </c>
      <c r="AP933" s="1">
        <f>VLOOKUP(A933,'CH1 graphs'!$G$1:$H$49,2,FALSE)</f>
        <v>1</v>
      </c>
      <c r="AQ933" s="1">
        <f>VLOOKUP(A933,'CH1 graphs'!$K$2:$L$23,2,FALSE)</f>
        <v>1</v>
      </c>
    </row>
    <row r="934" spans="1:48">
      <c r="A934" s="52" t="s">
        <v>33</v>
      </c>
      <c r="B934" s="52" t="s">
        <v>116</v>
      </c>
      <c r="C934" s="52">
        <v>2021</v>
      </c>
      <c r="D934" s="52">
        <v>2020</v>
      </c>
      <c r="E934" s="442" t="s">
        <v>142</v>
      </c>
      <c r="F934" s="52" t="s">
        <v>142</v>
      </c>
      <c r="G934" s="442" t="s">
        <v>142</v>
      </c>
      <c r="H934" s="52" t="s">
        <v>143</v>
      </c>
      <c r="I934" s="442" t="s">
        <v>144</v>
      </c>
      <c r="J934" s="940" t="s">
        <v>226</v>
      </c>
      <c r="K934" s="940"/>
      <c r="L934" s="52"/>
      <c r="M934" s="52"/>
      <c r="N934" s="158">
        <v>43891</v>
      </c>
      <c r="O934" s="442" t="s">
        <v>150</v>
      </c>
      <c r="P934" s="485">
        <v>8260417.1633791439</v>
      </c>
      <c r="Q934" s="59">
        <v>8260417.1633791439</v>
      </c>
      <c r="R934" s="793">
        <v>1</v>
      </c>
      <c r="S934" s="442" t="s">
        <v>260</v>
      </c>
      <c r="T934" s="73">
        <v>1304984.9347297654</v>
      </c>
      <c r="U934" s="939">
        <v>0.15798051223310453</v>
      </c>
      <c r="V934" s="73">
        <v>2912022.4042575699</v>
      </c>
      <c r="W934" s="64">
        <v>0.35252728120892257</v>
      </c>
      <c r="X934" s="73">
        <v>4043409.8243918084</v>
      </c>
      <c r="Y934" s="64">
        <v>0.48949220655797288</v>
      </c>
      <c r="Z934" s="77">
        <v>1231461.7079239839</v>
      </c>
      <c r="AA934" s="787">
        <v>0.14907984470607796</v>
      </c>
      <c r="AB934" s="77">
        <v>73523.226805781524</v>
      </c>
      <c r="AC934" s="787">
        <v>8.9006675270265519E-3</v>
      </c>
      <c r="AD934" s="77">
        <v>0</v>
      </c>
      <c r="AE934" s="787">
        <v>0</v>
      </c>
      <c r="AF934" t="s">
        <v>161</v>
      </c>
      <c r="AG934" s="52"/>
      <c r="AH934" s="52"/>
      <c r="AI934" s="52" t="s">
        <v>149</v>
      </c>
      <c r="AJ934" s="52"/>
      <c r="AL934" s="52"/>
      <c r="AM934" s="52"/>
      <c r="AO934" s="1">
        <v>1</v>
      </c>
      <c r="AP934" s="1">
        <f>VLOOKUP(A934,'CH1 graphs'!$G$1:$H$49,2,FALSE)</f>
        <v>1</v>
      </c>
      <c r="AQ934" s="1">
        <f>VLOOKUP(A934,'CH1 graphs'!$K$2:$L$23,2,FALSE)</f>
        <v>1</v>
      </c>
    </row>
    <row r="935" spans="1:48">
      <c r="A935" s="52" t="s">
        <v>33</v>
      </c>
      <c r="B935" s="52" t="s">
        <v>116</v>
      </c>
      <c r="C935" s="52">
        <v>2022</v>
      </c>
      <c r="D935" s="52">
        <v>2021</v>
      </c>
      <c r="E935" s="442" t="s">
        <v>142</v>
      </c>
      <c r="F935" s="52" t="s">
        <v>142</v>
      </c>
      <c r="G935" s="442" t="s">
        <v>142</v>
      </c>
      <c r="H935" s="52" t="s">
        <v>143</v>
      </c>
      <c r="I935" s="442" t="s">
        <v>322</v>
      </c>
      <c r="J935" s="940" t="s">
        <v>226</v>
      </c>
      <c r="K935" s="940"/>
      <c r="L935" s="52"/>
      <c r="M935" s="52"/>
      <c r="N935" s="52"/>
      <c r="O935" s="442" t="s">
        <v>150</v>
      </c>
      <c r="P935" s="73">
        <v>8450407</v>
      </c>
      <c r="Q935" s="60">
        <v>8100318</v>
      </c>
      <c r="R935" s="61">
        <v>0.95857134455180681</v>
      </c>
      <c r="S935" s="442" t="s">
        <v>287</v>
      </c>
      <c r="T935" s="73">
        <v>1762535</v>
      </c>
      <c r="U935" s="939">
        <v>0.21758824777002581</v>
      </c>
      <c r="V935" s="73">
        <v>3512038</v>
      </c>
      <c r="W935" s="64">
        <v>0.43356791671635608</v>
      </c>
      <c r="X935" s="73">
        <v>2825745</v>
      </c>
      <c r="Y935" s="64">
        <v>0.34884371206167464</v>
      </c>
      <c r="Z935" s="77">
        <v>1672544</v>
      </c>
      <c r="AA935" s="787">
        <v>0.20647880737521662</v>
      </c>
      <c r="AB935" s="77">
        <v>89991</v>
      </c>
      <c r="AC935" s="787">
        <v>1.1109563846752683E-2</v>
      </c>
      <c r="AD935" s="77">
        <v>0</v>
      </c>
      <c r="AE935" s="787">
        <v>0</v>
      </c>
      <c r="AF935" t="s">
        <v>161</v>
      </c>
      <c r="AG935" s="52"/>
      <c r="AH935" s="52"/>
      <c r="AI935" s="52" t="s">
        <v>149</v>
      </c>
      <c r="AJ935" s="52"/>
      <c r="AL935" s="52"/>
      <c r="AM935" s="52"/>
      <c r="AO935" s="1">
        <v>1</v>
      </c>
      <c r="AP935" s="1">
        <f>VLOOKUP(A935,'CH1 graphs'!$G$1:$H$49,2,FALSE)</f>
        <v>1</v>
      </c>
      <c r="AQ935" s="1">
        <f>VLOOKUP(A935,'CH1 graphs'!$K$2:$L$23,2,FALSE)</f>
        <v>1</v>
      </c>
      <c r="AT935" s="42"/>
    </row>
    <row r="936" spans="1:48" s="961" customFormat="1">
      <c r="A936" s="955" t="s">
        <v>33</v>
      </c>
      <c r="B936" s="955" t="s">
        <v>116</v>
      </c>
      <c r="C936" s="955">
        <v>2023</v>
      </c>
      <c r="D936" s="955">
        <v>2022</v>
      </c>
      <c r="E936" s="964" t="s">
        <v>142</v>
      </c>
      <c r="F936" s="955" t="s">
        <v>142</v>
      </c>
      <c r="G936" s="964" t="s">
        <v>142</v>
      </c>
      <c r="H936" s="955" t="s">
        <v>143</v>
      </c>
      <c r="I936" s="964" t="s">
        <v>157</v>
      </c>
      <c r="J936" s="965" t="s">
        <v>226</v>
      </c>
      <c r="K936" s="965"/>
      <c r="L936" s="976"/>
      <c r="M936" s="1005"/>
      <c r="N936" s="955"/>
      <c r="O936" s="964" t="s">
        <v>150</v>
      </c>
      <c r="P936" s="976">
        <v>8605845</v>
      </c>
      <c r="Q936" s="975">
        <v>8605845</v>
      </c>
      <c r="R936" s="977">
        <v>1</v>
      </c>
      <c r="S936" s="964" t="s">
        <v>262</v>
      </c>
      <c r="T936" s="976">
        <v>1605719</v>
      </c>
      <c r="U936" s="978">
        <v>0.18658469912019099</v>
      </c>
      <c r="V936" s="976">
        <v>3426662</v>
      </c>
      <c r="W936" s="980">
        <v>0.39817844732272079</v>
      </c>
      <c r="X936" s="976">
        <v>3573464</v>
      </c>
      <c r="Y936" s="980">
        <v>0.41523685355708823</v>
      </c>
      <c r="Z936" s="1026">
        <v>1579319</v>
      </c>
      <c r="AA936" s="1027">
        <v>0.18351701663230049</v>
      </c>
      <c r="AB936" s="1026">
        <v>26400</v>
      </c>
      <c r="AC936" s="1027">
        <v>3.0676824878904975E-3</v>
      </c>
      <c r="AD936" s="1026">
        <v>0</v>
      </c>
      <c r="AE936" s="1027">
        <v>0</v>
      </c>
      <c r="AF936" s="961" t="s">
        <v>161</v>
      </c>
      <c r="AG936" s="955"/>
      <c r="AH936" s="955"/>
      <c r="AI936" s="955" t="s">
        <v>149</v>
      </c>
      <c r="AL936" s="955"/>
      <c r="AM936" s="955"/>
      <c r="AN936" s="961" t="s">
        <v>710</v>
      </c>
      <c r="AO936" s="963">
        <v>1</v>
      </c>
      <c r="AP936" s="963">
        <f>VLOOKUP(A936,'CH1 graphs'!$G$1:$H$49,2,FALSE)</f>
        <v>1</v>
      </c>
      <c r="AQ936" s="963">
        <f>VLOOKUP(A936,'CH1 graphs'!$K$2:$L$23,2,FALSE)</f>
        <v>1</v>
      </c>
      <c r="AR936" s="963"/>
      <c r="AS936" s="972">
        <f>T936-T935</f>
        <v>-156816</v>
      </c>
      <c r="AT936" s="973">
        <f>(T936-T935)/T935</f>
        <v>-8.8971850204393105E-2</v>
      </c>
      <c r="AU936" s="961">
        <f>AB936-AB935</f>
        <v>-63591</v>
      </c>
      <c r="AV936" s="963">
        <f>AU936/AB935</f>
        <v>-0.70663733039970666</v>
      </c>
    </row>
    <row r="937" spans="1:48" s="958" customFormat="1">
      <c r="A937" s="955" t="s">
        <v>33</v>
      </c>
      <c r="B937" s="955" t="s">
        <v>116</v>
      </c>
      <c r="C937" s="955">
        <v>2023</v>
      </c>
      <c r="D937" s="955">
        <v>2023</v>
      </c>
      <c r="E937" s="964" t="s">
        <v>142</v>
      </c>
      <c r="F937" s="974" t="s">
        <v>142</v>
      </c>
      <c r="G937" s="964" t="s">
        <v>142</v>
      </c>
      <c r="H937" s="955" t="s">
        <v>143</v>
      </c>
      <c r="I937" s="964" t="s">
        <v>157</v>
      </c>
      <c r="J937" s="965" t="s">
        <v>226</v>
      </c>
      <c r="K937" s="965"/>
      <c r="L937" s="976"/>
      <c r="M937" s="955"/>
      <c r="N937" s="955"/>
      <c r="O937" s="964" t="s">
        <v>165</v>
      </c>
      <c r="P937" s="976">
        <v>7541421</v>
      </c>
      <c r="Q937" s="976">
        <v>7541421</v>
      </c>
      <c r="R937" s="977">
        <v>1</v>
      </c>
      <c r="S937" s="964" t="s">
        <v>271</v>
      </c>
      <c r="T937" s="976">
        <v>1111537.3600000001</v>
      </c>
      <c r="U937" s="978">
        <v>0.1473909704815578</v>
      </c>
      <c r="V937" s="976">
        <v>3897012.7000000007</v>
      </c>
      <c r="W937" s="980">
        <v>0.51674779859127351</v>
      </c>
      <c r="X937" s="976">
        <v>2532870.94</v>
      </c>
      <c r="Y937" s="980">
        <v>0.33586123092716874</v>
      </c>
      <c r="Z937" s="1026">
        <v>1091691.5900000001</v>
      </c>
      <c r="AA937" s="1027">
        <v>0.14475940144436972</v>
      </c>
      <c r="AB937" s="1026">
        <v>19845.77</v>
      </c>
      <c r="AC937" s="1027">
        <v>2.6315690371880845E-3</v>
      </c>
      <c r="AD937" s="1026">
        <v>0</v>
      </c>
      <c r="AE937" s="1027">
        <v>0</v>
      </c>
      <c r="AF937" s="961" t="s">
        <v>161</v>
      </c>
      <c r="AG937" s="955"/>
      <c r="AH937" s="955"/>
      <c r="AI937" s="955" t="s">
        <v>149</v>
      </c>
      <c r="AJ937" s="961"/>
      <c r="AL937" s="955"/>
      <c r="AM937" s="955"/>
      <c r="AO937" s="963">
        <v>1</v>
      </c>
      <c r="AP937" s="963">
        <f>VLOOKUP(A937,'CH1 graphs'!$G$1:$H$49,2,FALSE)</f>
        <v>1</v>
      </c>
      <c r="AQ937" s="963">
        <f>VLOOKUP(A937,'CH1 graphs'!$K$2:$L$23,2,FALSE)</f>
        <v>1</v>
      </c>
      <c r="AR937" s="981"/>
      <c r="AT937" s="981"/>
      <c r="AV937" s="981"/>
    </row>
    <row r="938" spans="1:48" s="961" customFormat="1">
      <c r="A938" s="955" t="s">
        <v>33</v>
      </c>
      <c r="B938" s="955" t="s">
        <v>116</v>
      </c>
      <c r="C938" s="955" t="s">
        <v>702</v>
      </c>
      <c r="D938" s="955">
        <v>2023</v>
      </c>
      <c r="E938" s="964" t="s">
        <v>142</v>
      </c>
      <c r="F938" s="955" t="s">
        <v>142</v>
      </c>
      <c r="H938" s="961" t="s">
        <v>143</v>
      </c>
      <c r="I938" s="961" t="s">
        <v>157</v>
      </c>
      <c r="J938" s="1030" t="s">
        <v>226</v>
      </c>
      <c r="K938" s="1030" t="s">
        <v>703</v>
      </c>
      <c r="L938" s="955" t="s">
        <v>711</v>
      </c>
      <c r="M938" s="1046" t="s">
        <v>715</v>
      </c>
      <c r="N938" s="967">
        <v>44986</v>
      </c>
      <c r="O938" s="964" t="s">
        <v>150</v>
      </c>
      <c r="P938" s="976">
        <v>7541421</v>
      </c>
      <c r="Q938" s="976">
        <v>7541421</v>
      </c>
      <c r="R938" s="979">
        <v>1</v>
      </c>
      <c r="S938" s="1025" t="s">
        <v>655</v>
      </c>
      <c r="T938" s="972">
        <v>889225</v>
      </c>
      <c r="U938" s="1035">
        <v>0.11791212823153621</v>
      </c>
      <c r="V938" s="972">
        <v>4425110</v>
      </c>
      <c r="W938" s="1175">
        <v>0.58677403104799475</v>
      </c>
      <c r="X938" s="972">
        <v>2227086</v>
      </c>
      <c r="Y938" s="1175">
        <v>0.29531384072046901</v>
      </c>
      <c r="Z938" s="972">
        <v>889225</v>
      </c>
      <c r="AA938" s="1175">
        <v>0.11791212823153621</v>
      </c>
      <c r="AB938" s="972">
        <v>0</v>
      </c>
      <c r="AC938" s="1034">
        <v>0</v>
      </c>
      <c r="AD938" s="972">
        <v>0</v>
      </c>
      <c r="AE938" s="1034">
        <v>0</v>
      </c>
      <c r="AF938" s="962" t="s">
        <v>161</v>
      </c>
      <c r="AG938" s="955"/>
      <c r="AH938" s="955"/>
      <c r="AI938" s="955"/>
      <c r="AL938" s="955"/>
      <c r="AM938" s="955"/>
      <c r="AO938" s="963">
        <v>1</v>
      </c>
      <c r="AP938" s="963"/>
      <c r="AQ938" s="963"/>
      <c r="AR938" s="963"/>
      <c r="AT938" s="963"/>
      <c r="AV938" s="963"/>
    </row>
    <row r="939" spans="1:48" s="1037" customFormat="1">
      <c r="A939" s="959" t="s">
        <v>33</v>
      </c>
      <c r="B939" s="959" t="s">
        <v>116</v>
      </c>
      <c r="C939" s="959" t="s">
        <v>702</v>
      </c>
      <c r="D939" s="959">
        <v>2023</v>
      </c>
      <c r="E939" s="1036" t="s">
        <v>142</v>
      </c>
      <c r="F939" s="959" t="s">
        <v>142</v>
      </c>
      <c r="H939" s="1037" t="s">
        <v>143</v>
      </c>
      <c r="I939" s="1037" t="s">
        <v>157</v>
      </c>
      <c r="J939" s="1038" t="s">
        <v>226</v>
      </c>
      <c r="K939" s="1038" t="s">
        <v>703</v>
      </c>
      <c r="L939" s="959" t="s">
        <v>711</v>
      </c>
      <c r="M939" s="1039" t="s">
        <v>715</v>
      </c>
      <c r="N939" s="1049">
        <v>44986</v>
      </c>
      <c r="O939" s="1036" t="s">
        <v>165</v>
      </c>
      <c r="P939" s="1050">
        <v>7541421</v>
      </c>
      <c r="Q939" s="1050">
        <v>7541421</v>
      </c>
      <c r="R939" s="1051">
        <v>1</v>
      </c>
      <c r="S939" s="1037" t="s">
        <v>271</v>
      </c>
      <c r="T939" s="1050">
        <v>1180823</v>
      </c>
      <c r="U939" s="1043">
        <v>0.1565783159433746</v>
      </c>
      <c r="V939" s="1050">
        <v>3454260</v>
      </c>
      <c r="W939" s="1042">
        <v>0.45803834582368497</v>
      </c>
      <c r="X939" s="1050">
        <v>2906336</v>
      </c>
      <c r="Y939" s="1042">
        <v>0.38538307303093144</v>
      </c>
      <c r="Z939" s="1050">
        <v>1146441</v>
      </c>
      <c r="AA939" s="1042">
        <v>0.15201922820646135</v>
      </c>
      <c r="AB939" s="1050">
        <v>34384</v>
      </c>
      <c r="AC939" s="1042">
        <v>4.5593529389222533E-3</v>
      </c>
      <c r="AD939" s="1050">
        <v>0</v>
      </c>
      <c r="AE939" s="1042">
        <v>0</v>
      </c>
      <c r="AF939" s="1140" t="s">
        <v>161</v>
      </c>
      <c r="AG939" s="959"/>
      <c r="AH939" s="959"/>
      <c r="AI939" s="959"/>
      <c r="AL939" s="959"/>
      <c r="AM939" s="959"/>
      <c r="AO939" s="1045">
        <v>1</v>
      </c>
      <c r="AP939" s="1045"/>
      <c r="AQ939" s="1045"/>
      <c r="AR939" s="1045"/>
      <c r="AT939" s="1045"/>
      <c r="AV939" s="1045"/>
    </row>
    <row r="940" spans="1:48">
      <c r="A940" t="s">
        <v>588</v>
      </c>
      <c r="B940" s="52" t="s">
        <v>141</v>
      </c>
      <c r="C940">
        <v>2017</v>
      </c>
      <c r="D940">
        <v>2016</v>
      </c>
      <c r="E940" s="442" t="s">
        <v>168</v>
      </c>
      <c r="F940" s="52" t="s">
        <v>61</v>
      </c>
      <c r="G940" s="442" t="s">
        <v>61</v>
      </c>
      <c r="H940" s="52" t="s">
        <v>61</v>
      </c>
      <c r="I940" s="442" t="s">
        <v>169</v>
      </c>
      <c r="J940" s="940" t="s">
        <v>61</v>
      </c>
      <c r="K940" s="940"/>
      <c r="L940" s="52" t="s">
        <v>61</v>
      </c>
      <c r="M940" s="52" t="s">
        <v>61</v>
      </c>
      <c r="N940" s="52" t="s">
        <v>61</v>
      </c>
      <c r="O940" s="442" t="s">
        <v>150</v>
      </c>
      <c r="P940" s="451" t="s">
        <v>61</v>
      </c>
      <c r="Q940" s="52" t="s">
        <v>61</v>
      </c>
      <c r="R940" s="103" t="s">
        <v>61</v>
      </c>
      <c r="S940" s="442" t="s">
        <v>61</v>
      </c>
      <c r="T940" s="451" t="s">
        <v>61</v>
      </c>
      <c r="U940" s="941" t="s">
        <v>61</v>
      </c>
      <c r="V940" s="52" t="s">
        <v>61</v>
      </c>
      <c r="W940" s="52" t="s">
        <v>61</v>
      </c>
      <c r="X940" s="52" t="s">
        <v>61</v>
      </c>
      <c r="Y940" s="52" t="s">
        <v>61</v>
      </c>
      <c r="Z940" s="77" t="s">
        <v>61</v>
      </c>
      <c r="AA940" s="787" t="s">
        <v>61</v>
      </c>
      <c r="AB940" s="77" t="s">
        <v>61</v>
      </c>
      <c r="AC940" s="787" t="s">
        <v>61</v>
      </c>
      <c r="AD940" s="77" t="s">
        <v>61</v>
      </c>
      <c r="AE940" s="787" t="s">
        <v>61</v>
      </c>
      <c r="AF940" t="s">
        <v>61</v>
      </c>
      <c r="AG940" s="52"/>
      <c r="AH940" s="52"/>
      <c r="AI940" s="52" t="s">
        <v>61</v>
      </c>
      <c r="AJ940" s="52" t="s">
        <v>61</v>
      </c>
      <c r="AL940"/>
      <c r="AM940"/>
    </row>
    <row r="941" spans="1:48">
      <c r="A941" t="s">
        <v>588</v>
      </c>
      <c r="B941" s="52" t="s">
        <v>141</v>
      </c>
      <c r="C941">
        <v>2018</v>
      </c>
      <c r="D941">
        <v>2017</v>
      </c>
      <c r="E941" s="442" t="s">
        <v>168</v>
      </c>
      <c r="F941" s="52" t="s">
        <v>61</v>
      </c>
      <c r="G941" s="442" t="s">
        <v>61</v>
      </c>
      <c r="H941" s="52" t="s">
        <v>61</v>
      </c>
      <c r="I941" s="442" t="s">
        <v>169</v>
      </c>
      <c r="J941" s="940" t="s">
        <v>61</v>
      </c>
      <c r="K941" s="940"/>
      <c r="L941" s="52" t="s">
        <v>61</v>
      </c>
      <c r="M941" s="52" t="s">
        <v>61</v>
      </c>
      <c r="N941" s="52" t="s">
        <v>61</v>
      </c>
      <c r="O941" s="442" t="s">
        <v>150</v>
      </c>
      <c r="P941" s="451" t="s">
        <v>61</v>
      </c>
      <c r="Q941" s="52" t="s">
        <v>61</v>
      </c>
      <c r="R941" s="103" t="s">
        <v>61</v>
      </c>
      <c r="S941" s="442" t="s">
        <v>61</v>
      </c>
      <c r="T941" s="451" t="s">
        <v>61</v>
      </c>
      <c r="U941" s="941" t="s">
        <v>61</v>
      </c>
      <c r="V941" s="52" t="s">
        <v>61</v>
      </c>
      <c r="W941" s="52" t="s">
        <v>61</v>
      </c>
      <c r="X941" s="52" t="s">
        <v>61</v>
      </c>
      <c r="Y941" s="52" t="s">
        <v>61</v>
      </c>
      <c r="Z941" s="77" t="s">
        <v>61</v>
      </c>
      <c r="AA941" s="787" t="s">
        <v>61</v>
      </c>
      <c r="AB941" s="77" t="s">
        <v>61</v>
      </c>
      <c r="AC941" s="787" t="s">
        <v>61</v>
      </c>
      <c r="AD941" s="77" t="s">
        <v>61</v>
      </c>
      <c r="AE941" s="787" t="s">
        <v>61</v>
      </c>
      <c r="AF941" t="s">
        <v>61</v>
      </c>
      <c r="AG941" s="52"/>
      <c r="AH941" s="52"/>
      <c r="AI941" s="52" t="s">
        <v>61</v>
      </c>
      <c r="AJ941" s="52" t="s">
        <v>61</v>
      </c>
      <c r="AL941"/>
      <c r="AM941"/>
    </row>
    <row r="942" spans="1:48">
      <c r="A942" t="s">
        <v>588</v>
      </c>
      <c r="B942" s="52" t="s">
        <v>141</v>
      </c>
      <c r="C942">
        <v>2019</v>
      </c>
      <c r="D942">
        <v>2018</v>
      </c>
      <c r="E942" s="442" t="s">
        <v>168</v>
      </c>
      <c r="F942" s="52" t="s">
        <v>61</v>
      </c>
      <c r="G942" s="442" t="s">
        <v>61</v>
      </c>
      <c r="H942" s="52" t="s">
        <v>61</v>
      </c>
      <c r="I942" s="442" t="s">
        <v>169</v>
      </c>
      <c r="J942" s="940" t="s">
        <v>61</v>
      </c>
      <c r="K942" s="940"/>
      <c r="L942" s="52" t="s">
        <v>61</v>
      </c>
      <c r="M942" s="52" t="s">
        <v>61</v>
      </c>
      <c r="N942" s="52" t="s">
        <v>61</v>
      </c>
      <c r="O942" s="442" t="s">
        <v>150</v>
      </c>
      <c r="P942" s="451" t="s">
        <v>61</v>
      </c>
      <c r="Q942" s="52" t="s">
        <v>61</v>
      </c>
      <c r="R942" s="103" t="s">
        <v>61</v>
      </c>
      <c r="S942" s="442" t="s">
        <v>61</v>
      </c>
      <c r="T942" s="451" t="s">
        <v>61</v>
      </c>
      <c r="U942" s="941" t="s">
        <v>61</v>
      </c>
      <c r="V942" s="52" t="s">
        <v>61</v>
      </c>
      <c r="W942" s="52" t="s">
        <v>61</v>
      </c>
      <c r="X942" s="52" t="s">
        <v>61</v>
      </c>
      <c r="Y942" s="52" t="s">
        <v>61</v>
      </c>
      <c r="Z942" s="77" t="s">
        <v>61</v>
      </c>
      <c r="AA942" s="787" t="s">
        <v>61</v>
      </c>
      <c r="AB942" s="77" t="s">
        <v>61</v>
      </c>
      <c r="AC942" s="787" t="s">
        <v>61</v>
      </c>
      <c r="AD942" s="77" t="s">
        <v>61</v>
      </c>
      <c r="AE942" s="787" t="s">
        <v>61</v>
      </c>
      <c r="AF942" t="s">
        <v>61</v>
      </c>
      <c r="AG942" s="52"/>
      <c r="AH942" s="52"/>
      <c r="AI942" s="52" t="s">
        <v>61</v>
      </c>
      <c r="AJ942" s="52" t="s">
        <v>61</v>
      </c>
      <c r="AL942"/>
      <c r="AM942"/>
    </row>
    <row r="943" spans="1:48">
      <c r="A943" t="s">
        <v>588</v>
      </c>
      <c r="B943" s="52" t="s">
        <v>141</v>
      </c>
      <c r="C943">
        <v>2020</v>
      </c>
      <c r="D943">
        <v>2019</v>
      </c>
      <c r="E943" s="442" t="s">
        <v>168</v>
      </c>
      <c r="F943" s="52" t="s">
        <v>61</v>
      </c>
      <c r="G943" s="442" t="s">
        <v>61</v>
      </c>
      <c r="H943" s="52" t="s">
        <v>61</v>
      </c>
      <c r="I943" s="442" t="s">
        <v>169</v>
      </c>
      <c r="J943" s="940" t="s">
        <v>61</v>
      </c>
      <c r="K943" s="940"/>
      <c r="L943" s="52" t="s">
        <v>61</v>
      </c>
      <c r="M943" s="52" t="s">
        <v>61</v>
      </c>
      <c r="N943" s="52" t="s">
        <v>61</v>
      </c>
      <c r="O943" s="442" t="s">
        <v>150</v>
      </c>
      <c r="P943" s="451" t="s">
        <v>61</v>
      </c>
      <c r="Q943" s="52" t="s">
        <v>61</v>
      </c>
      <c r="R943" s="103" t="s">
        <v>61</v>
      </c>
      <c r="S943" s="442" t="s">
        <v>61</v>
      </c>
      <c r="T943" s="451" t="s">
        <v>61</v>
      </c>
      <c r="U943" s="941" t="s">
        <v>61</v>
      </c>
      <c r="V943" s="52" t="s">
        <v>61</v>
      </c>
      <c r="W943" s="52" t="s">
        <v>61</v>
      </c>
      <c r="X943" s="52" t="s">
        <v>61</v>
      </c>
      <c r="Y943" s="52" t="s">
        <v>61</v>
      </c>
      <c r="Z943" s="77" t="s">
        <v>61</v>
      </c>
      <c r="AA943" s="787" t="s">
        <v>61</v>
      </c>
      <c r="AB943" s="77" t="s">
        <v>61</v>
      </c>
      <c r="AC943" s="787" t="s">
        <v>61</v>
      </c>
      <c r="AD943" s="77" t="s">
        <v>61</v>
      </c>
      <c r="AE943" s="787" t="s">
        <v>61</v>
      </c>
      <c r="AF943" t="s">
        <v>61</v>
      </c>
      <c r="AG943" s="52"/>
      <c r="AH943" s="52"/>
      <c r="AI943" s="52" t="s">
        <v>61</v>
      </c>
      <c r="AJ943" s="52" t="s">
        <v>61</v>
      </c>
      <c r="AL943"/>
      <c r="AM943"/>
    </row>
    <row r="944" spans="1:48">
      <c r="A944" t="s">
        <v>588</v>
      </c>
      <c r="B944" t="s">
        <v>141</v>
      </c>
      <c r="C944">
        <v>2021</v>
      </c>
      <c r="D944">
        <v>2020</v>
      </c>
      <c r="E944" s="442" t="s">
        <v>168</v>
      </c>
      <c r="F944" s="52" t="s">
        <v>61</v>
      </c>
      <c r="G944" s="442" t="s">
        <v>61</v>
      </c>
      <c r="H944" s="52" t="s">
        <v>61</v>
      </c>
      <c r="I944" s="442" t="s">
        <v>169</v>
      </c>
      <c r="J944" s="940" t="s">
        <v>61</v>
      </c>
      <c r="K944" s="940"/>
      <c r="L944" s="52" t="s">
        <v>61</v>
      </c>
      <c r="M944" s="52" t="s">
        <v>61</v>
      </c>
      <c r="N944" s="52" t="s">
        <v>61</v>
      </c>
      <c r="O944" s="442" t="s">
        <v>150</v>
      </c>
      <c r="P944" s="451" t="s">
        <v>61</v>
      </c>
      <c r="Q944" s="52" t="s">
        <v>61</v>
      </c>
      <c r="R944" s="103" t="s">
        <v>61</v>
      </c>
      <c r="S944" s="442" t="s">
        <v>61</v>
      </c>
      <c r="T944" s="451" t="s">
        <v>61</v>
      </c>
      <c r="U944" s="941" t="s">
        <v>61</v>
      </c>
      <c r="V944" s="52" t="s">
        <v>61</v>
      </c>
      <c r="W944" s="52" t="s">
        <v>61</v>
      </c>
      <c r="X944" s="52" t="s">
        <v>61</v>
      </c>
      <c r="Y944" s="52" t="s">
        <v>61</v>
      </c>
      <c r="Z944" s="77" t="s">
        <v>61</v>
      </c>
      <c r="AA944" s="787" t="s">
        <v>61</v>
      </c>
      <c r="AB944" s="77" t="s">
        <v>61</v>
      </c>
      <c r="AC944" s="787" t="s">
        <v>61</v>
      </c>
      <c r="AD944" s="77" t="s">
        <v>61</v>
      </c>
      <c r="AE944" s="787" t="s">
        <v>61</v>
      </c>
      <c r="AF944" t="s">
        <v>61</v>
      </c>
      <c r="AG944" s="52"/>
      <c r="AH944" s="52"/>
      <c r="AI944" s="52" t="s">
        <v>61</v>
      </c>
      <c r="AJ944" s="52" t="s">
        <v>61</v>
      </c>
      <c r="AL944"/>
      <c r="AM944"/>
    </row>
    <row r="945" spans="1:48">
      <c r="A945" t="s">
        <v>588</v>
      </c>
      <c r="B945" s="52" t="s">
        <v>141</v>
      </c>
      <c r="C945">
        <v>2022</v>
      </c>
      <c r="D945">
        <v>2021</v>
      </c>
      <c r="E945" s="442" t="s">
        <v>168</v>
      </c>
      <c r="F945" s="52" t="s">
        <v>61</v>
      </c>
      <c r="G945" s="442" t="s">
        <v>61</v>
      </c>
      <c r="H945" s="52" t="s">
        <v>61</v>
      </c>
      <c r="I945" s="442" t="s">
        <v>169</v>
      </c>
      <c r="J945" s="940" t="s">
        <v>61</v>
      </c>
      <c r="K945" s="940"/>
      <c r="L945" s="52" t="s">
        <v>61</v>
      </c>
      <c r="M945" s="52" t="s">
        <v>61</v>
      </c>
      <c r="N945" s="52" t="s">
        <v>61</v>
      </c>
      <c r="O945" s="442" t="s">
        <v>150</v>
      </c>
      <c r="P945" s="451" t="s">
        <v>61</v>
      </c>
      <c r="Q945" s="52" t="s">
        <v>61</v>
      </c>
      <c r="R945" s="103" t="s">
        <v>61</v>
      </c>
      <c r="S945" s="442" t="s">
        <v>61</v>
      </c>
      <c r="T945" s="451" t="s">
        <v>61</v>
      </c>
      <c r="U945" s="941" t="s">
        <v>61</v>
      </c>
      <c r="V945" s="52" t="s">
        <v>61</v>
      </c>
      <c r="W945" s="52" t="s">
        <v>61</v>
      </c>
      <c r="X945" s="52" t="s">
        <v>61</v>
      </c>
      <c r="Y945" s="52" t="s">
        <v>61</v>
      </c>
      <c r="Z945" s="77" t="s">
        <v>61</v>
      </c>
      <c r="AA945" s="787" t="s">
        <v>61</v>
      </c>
      <c r="AB945" s="77" t="s">
        <v>61</v>
      </c>
      <c r="AC945" s="787" t="s">
        <v>61</v>
      </c>
      <c r="AD945" s="77" t="s">
        <v>61</v>
      </c>
      <c r="AE945" s="787" t="s">
        <v>61</v>
      </c>
      <c r="AF945" t="s">
        <v>61</v>
      </c>
      <c r="AG945" s="52"/>
      <c r="AH945" s="52"/>
      <c r="AI945" s="52" t="s">
        <v>61</v>
      </c>
      <c r="AJ945" s="52" t="s">
        <v>61</v>
      </c>
      <c r="AL945"/>
      <c r="AM945"/>
    </row>
    <row r="946" spans="1:48" s="958" customFormat="1">
      <c r="A946" s="958" t="s">
        <v>588</v>
      </c>
      <c r="B946" s="958" t="s">
        <v>141</v>
      </c>
      <c r="C946" s="958">
        <v>2023</v>
      </c>
      <c r="D946" s="958">
        <v>2022</v>
      </c>
      <c r="E946" s="991" t="s">
        <v>168</v>
      </c>
      <c r="F946" s="957" t="s">
        <v>61</v>
      </c>
      <c r="G946" s="991" t="s">
        <v>61</v>
      </c>
      <c r="H946" s="957" t="s">
        <v>61</v>
      </c>
      <c r="I946" s="991" t="s">
        <v>169</v>
      </c>
      <c r="J946" s="998" t="s">
        <v>61</v>
      </c>
      <c r="K946" s="998"/>
      <c r="L946" s="957" t="s">
        <v>61</v>
      </c>
      <c r="M946" s="957" t="s">
        <v>61</v>
      </c>
      <c r="N946" s="957" t="s">
        <v>61</v>
      </c>
      <c r="O946" s="991" t="s">
        <v>150</v>
      </c>
      <c r="P946" s="999" t="s">
        <v>61</v>
      </c>
      <c r="Q946" s="957" t="s">
        <v>61</v>
      </c>
      <c r="R946" s="1000" t="s">
        <v>61</v>
      </c>
      <c r="S946" s="991" t="s">
        <v>61</v>
      </c>
      <c r="T946" s="999" t="s">
        <v>61</v>
      </c>
      <c r="U946" s="1001" t="s">
        <v>61</v>
      </c>
      <c r="V946" s="957" t="s">
        <v>61</v>
      </c>
      <c r="W946" s="957" t="s">
        <v>61</v>
      </c>
      <c r="X946" s="957" t="s">
        <v>61</v>
      </c>
      <c r="Y946" s="957" t="s">
        <v>61</v>
      </c>
      <c r="Z946" s="1020" t="s">
        <v>61</v>
      </c>
      <c r="AA946" s="1021" t="s">
        <v>61</v>
      </c>
      <c r="AB946" s="1020" t="s">
        <v>61</v>
      </c>
      <c r="AC946" s="1021" t="s">
        <v>61</v>
      </c>
      <c r="AD946" s="1020" t="s">
        <v>61</v>
      </c>
      <c r="AE946" s="1021" t="s">
        <v>61</v>
      </c>
      <c r="AF946" s="958" t="s">
        <v>61</v>
      </c>
      <c r="AG946" s="957"/>
      <c r="AH946" s="957"/>
      <c r="AI946" s="957" t="s">
        <v>61</v>
      </c>
      <c r="AJ946" s="957" t="s">
        <v>61</v>
      </c>
      <c r="AL946" s="957"/>
      <c r="AM946" s="957"/>
      <c r="AO946" s="981"/>
      <c r="AP946" s="981"/>
      <c r="AQ946" s="981"/>
      <c r="AR946" s="981"/>
      <c r="AT946" s="981"/>
      <c r="AV946" s="981"/>
    </row>
    <row r="947" spans="1:48">
      <c r="A947" s="52" t="s">
        <v>15</v>
      </c>
      <c r="B947" s="52" t="s">
        <v>243</v>
      </c>
      <c r="C947" s="902">
        <v>2017</v>
      </c>
      <c r="D947" s="52">
        <v>2016</v>
      </c>
      <c r="E947" s="442" t="s">
        <v>142</v>
      </c>
      <c r="F947" s="52" t="s">
        <v>142</v>
      </c>
      <c r="G947" s="442" t="s">
        <v>142</v>
      </c>
      <c r="H947" s="52" t="s">
        <v>143</v>
      </c>
      <c r="I947" s="442" t="s">
        <v>144</v>
      </c>
      <c r="J947" s="940" t="s">
        <v>145</v>
      </c>
      <c r="K947" s="940"/>
      <c r="L947" s="52"/>
      <c r="M947" s="52"/>
      <c r="N947" s="158">
        <v>42736</v>
      </c>
      <c r="O947" s="442" t="s">
        <v>150</v>
      </c>
      <c r="P947" s="60">
        <v>12327530</v>
      </c>
      <c r="Q947" s="60">
        <v>12327530</v>
      </c>
      <c r="R947" s="61">
        <v>1.0000000811192575</v>
      </c>
      <c r="S947" s="442" t="s">
        <v>589</v>
      </c>
      <c r="T947" s="73">
        <v>2912000</v>
      </c>
      <c r="U947" s="939">
        <v>0.23621925884585152</v>
      </c>
      <c r="V947" s="73">
        <v>6083530</v>
      </c>
      <c r="W947" s="64">
        <v>0.49349139689783761</v>
      </c>
      <c r="X947" s="73">
        <v>3332000</v>
      </c>
      <c r="Y947" s="64">
        <v>0.27028934425631085</v>
      </c>
      <c r="Z947" s="77">
        <v>2473000</v>
      </c>
      <c r="AA947" s="787">
        <v>0.20060790766682376</v>
      </c>
      <c r="AB947" s="77">
        <v>439000</v>
      </c>
      <c r="AC947" s="787">
        <v>3.561135117902775E-2</v>
      </c>
      <c r="AD947" s="77">
        <v>0</v>
      </c>
      <c r="AE947" s="787">
        <v>0</v>
      </c>
      <c r="AF947" t="s">
        <v>185</v>
      </c>
      <c r="AG947" s="442"/>
      <c r="AH947" s="442"/>
      <c r="AI947" s="52" t="s">
        <v>153</v>
      </c>
      <c r="AJ947" s="64"/>
      <c r="AL947" s="52"/>
      <c r="AM947" s="52"/>
      <c r="AO947" s="1">
        <v>1</v>
      </c>
      <c r="AP947" s="1">
        <f>VLOOKUP(A947,'CH1 graphs'!$G$1:$H$49,2,FALSE)</f>
        <v>1</v>
      </c>
      <c r="AQ947" s="1">
        <f>VLOOKUP(A947,'CH1 graphs'!$K$2:$L$23,2,FALSE)</f>
        <v>1</v>
      </c>
    </row>
    <row r="948" spans="1:48">
      <c r="A948" s="52" t="s">
        <v>15</v>
      </c>
      <c r="B948" s="52" t="s">
        <v>243</v>
      </c>
      <c r="C948" s="52">
        <v>2018</v>
      </c>
      <c r="D948" s="52">
        <v>2017</v>
      </c>
      <c r="E948" s="442" t="s">
        <v>142</v>
      </c>
      <c r="F948" s="52" t="s">
        <v>142</v>
      </c>
      <c r="G948" s="442" t="s">
        <v>142</v>
      </c>
      <c r="H948" s="52" t="s">
        <v>143</v>
      </c>
      <c r="I948" s="442" t="s">
        <v>144</v>
      </c>
      <c r="J948" s="940" t="s">
        <v>145</v>
      </c>
      <c r="K948" s="940"/>
      <c r="L948" s="52"/>
      <c r="M948" s="52"/>
      <c r="N948" s="158">
        <v>42948</v>
      </c>
      <c r="O948" s="442" t="s">
        <v>150</v>
      </c>
      <c r="P948" s="60">
        <v>12327529</v>
      </c>
      <c r="Q948" s="60">
        <v>12327529</v>
      </c>
      <c r="R948" s="61">
        <v>1</v>
      </c>
      <c r="S948" s="913">
        <v>42917</v>
      </c>
      <c r="T948" s="73">
        <v>3310000</v>
      </c>
      <c r="U948" s="939">
        <v>0.26850474251571421</v>
      </c>
      <c r="V948" s="73">
        <v>6149529</v>
      </c>
      <c r="W948" s="64">
        <v>0.49884522680903853</v>
      </c>
      <c r="X948" s="73">
        <v>2868000</v>
      </c>
      <c r="Y948" s="64">
        <v>0.23265003067524725</v>
      </c>
      <c r="Z948" s="77">
        <v>2444000</v>
      </c>
      <c r="AA948" s="787">
        <v>0.19825546547081738</v>
      </c>
      <c r="AB948" s="77">
        <v>866000</v>
      </c>
      <c r="AC948" s="787">
        <v>7.0249277044896835E-2</v>
      </c>
      <c r="AD948" s="77">
        <v>0</v>
      </c>
      <c r="AE948" s="787">
        <v>0</v>
      </c>
      <c r="AF948" t="s">
        <v>148</v>
      </c>
      <c r="AH948"/>
      <c r="AI948" s="52" t="s">
        <v>153</v>
      </c>
      <c r="AJ948" s="64"/>
      <c r="AL948" s="52"/>
      <c r="AM948" s="52"/>
      <c r="AO948" s="1">
        <v>1</v>
      </c>
      <c r="AP948" s="1">
        <f>VLOOKUP(A948,'CH1 graphs'!$G$1:$H$49,2,FALSE)</f>
        <v>1</v>
      </c>
      <c r="AQ948" s="1">
        <f>VLOOKUP(A948,'CH1 graphs'!$K$2:$L$23,2,FALSE)</f>
        <v>1</v>
      </c>
    </row>
    <row r="949" spans="1:48">
      <c r="A949" s="52" t="s">
        <v>15</v>
      </c>
      <c r="B949" s="52" t="s">
        <v>243</v>
      </c>
      <c r="C949" s="52">
        <v>2019</v>
      </c>
      <c r="D949" s="52">
        <v>2018</v>
      </c>
      <c r="E949" s="442" t="s">
        <v>142</v>
      </c>
      <c r="F949" s="52" t="s">
        <v>142</v>
      </c>
      <c r="G949" s="442" t="s">
        <v>142</v>
      </c>
      <c r="H949" s="52" t="s">
        <v>143</v>
      </c>
      <c r="I949" s="442" t="s">
        <v>144</v>
      </c>
      <c r="J949" s="940" t="s">
        <v>145</v>
      </c>
      <c r="K949" s="940"/>
      <c r="L949" s="52"/>
      <c r="M949" s="52"/>
      <c r="N949" s="158">
        <v>43101</v>
      </c>
      <c r="O949" s="442" t="s">
        <v>150</v>
      </c>
      <c r="P949" s="73">
        <v>12327530</v>
      </c>
      <c r="Q949" s="60">
        <v>12327529</v>
      </c>
      <c r="R949" s="67">
        <v>1.0000000811192575</v>
      </c>
      <c r="S949" s="442" t="s">
        <v>590</v>
      </c>
      <c r="T949" s="73">
        <v>2728000</v>
      </c>
      <c r="U949" s="939">
        <v>0.22129333461718079</v>
      </c>
      <c r="V949" s="73">
        <v>6888529</v>
      </c>
      <c r="W949" s="64">
        <v>0.55879235814411798</v>
      </c>
      <c r="X949" s="73">
        <v>2711000</v>
      </c>
      <c r="Y949" s="64">
        <v>0.21991430723870128</v>
      </c>
      <c r="Z949" s="77">
        <v>2232000</v>
      </c>
      <c r="AA949" s="787">
        <v>0.18105818286860245</v>
      </c>
      <c r="AB949" s="77">
        <v>496000</v>
      </c>
      <c r="AC949" s="787">
        <v>4.0235151748578321E-2</v>
      </c>
      <c r="AD949" s="77">
        <v>0</v>
      </c>
      <c r="AE949" s="787">
        <v>0</v>
      </c>
      <c r="AF949" t="s">
        <v>148</v>
      </c>
      <c r="AH949"/>
      <c r="AI949" s="52" t="s">
        <v>153</v>
      </c>
      <c r="AJ949" s="64"/>
      <c r="AL949" s="52"/>
      <c r="AM949" s="52"/>
      <c r="AO949" s="1">
        <v>1</v>
      </c>
      <c r="AP949" s="1">
        <f>VLOOKUP(A949,'CH1 graphs'!$G$1:$H$49,2,FALSE)</f>
        <v>1</v>
      </c>
      <c r="AQ949" s="1">
        <f>VLOOKUP(A949,'CH1 graphs'!$K$2:$L$23,2,FALSE)</f>
        <v>1</v>
      </c>
    </row>
    <row r="950" spans="1:48">
      <c r="A950" s="52" t="s">
        <v>15</v>
      </c>
      <c r="B950" s="52" t="s">
        <v>243</v>
      </c>
      <c r="C950" s="52">
        <v>2020</v>
      </c>
      <c r="D950" s="52">
        <v>2019</v>
      </c>
      <c r="E950" s="442" t="s">
        <v>142</v>
      </c>
      <c r="F950" s="52" t="s">
        <v>142</v>
      </c>
      <c r="G950" s="442" t="s">
        <v>142</v>
      </c>
      <c r="H950" s="52" t="s">
        <v>143</v>
      </c>
      <c r="I950" s="442" t="s">
        <v>144</v>
      </c>
      <c r="J950" s="940" t="s">
        <v>145</v>
      </c>
      <c r="K950" s="940"/>
      <c r="L950" s="52"/>
      <c r="M950" s="52"/>
      <c r="N950" s="158">
        <v>43678</v>
      </c>
      <c r="O950" s="442" t="s">
        <v>150</v>
      </c>
      <c r="P950" s="73">
        <v>12327530</v>
      </c>
      <c r="Q950" s="60">
        <v>12327530</v>
      </c>
      <c r="R950" s="61">
        <v>1</v>
      </c>
      <c r="S950" s="442" t="s">
        <v>259</v>
      </c>
      <c r="T950" s="73">
        <v>2094000</v>
      </c>
      <c r="U950" s="939">
        <v>0.17</v>
      </c>
      <c r="V950" s="73">
        <v>5998330</v>
      </c>
      <c r="W950" s="64">
        <v>0.48658003671457301</v>
      </c>
      <c r="X950" s="73">
        <v>4235200</v>
      </c>
      <c r="Y950" s="64">
        <v>0.34</v>
      </c>
      <c r="Z950" s="77">
        <v>1655000</v>
      </c>
      <c r="AA950" s="787">
        <v>0.13</v>
      </c>
      <c r="AB950" s="77">
        <v>439000</v>
      </c>
      <c r="AC950" s="787">
        <v>0.04</v>
      </c>
      <c r="AD950" s="77">
        <v>0</v>
      </c>
      <c r="AE950" s="787">
        <v>0</v>
      </c>
      <c r="AF950" t="s">
        <v>185</v>
      </c>
      <c r="AG950" s="442"/>
      <c r="AH950" s="442"/>
      <c r="AI950" s="52" t="s">
        <v>153</v>
      </c>
      <c r="AJ950" s="64"/>
      <c r="AL950" s="52"/>
      <c r="AM950" s="52"/>
      <c r="AO950" s="1">
        <v>1</v>
      </c>
      <c r="AP950" s="1">
        <f>VLOOKUP(A950,'CH1 graphs'!$G$1:$H$49,2,FALSE)</f>
        <v>1</v>
      </c>
      <c r="AQ950" s="1">
        <f>VLOOKUP(A950,'CH1 graphs'!$K$2:$L$23,2,FALSE)</f>
        <v>1</v>
      </c>
    </row>
    <row r="951" spans="1:48">
      <c r="A951" s="52" t="s">
        <v>15</v>
      </c>
      <c r="B951" s="52" t="s">
        <v>243</v>
      </c>
      <c r="C951" s="52">
        <v>2021</v>
      </c>
      <c r="D951" s="52">
        <v>2020</v>
      </c>
      <c r="E951" s="442" t="s">
        <v>142</v>
      </c>
      <c r="F951" s="52" t="s">
        <v>142</v>
      </c>
      <c r="G951" s="442" t="s">
        <v>142</v>
      </c>
      <c r="H951" s="52" t="s">
        <v>143</v>
      </c>
      <c r="I951" s="442" t="s">
        <v>144</v>
      </c>
      <c r="J951" s="940" t="s">
        <v>145</v>
      </c>
      <c r="K951" s="940"/>
      <c r="L951" s="52"/>
      <c r="M951" s="52"/>
      <c r="N951" s="158">
        <v>44013</v>
      </c>
      <c r="O951" s="442" t="s">
        <v>150</v>
      </c>
      <c r="P951" s="73">
        <v>12327530</v>
      </c>
      <c r="Q951" s="59">
        <v>12327530</v>
      </c>
      <c r="R951" s="67">
        <v>1</v>
      </c>
      <c r="S951" s="442" t="s">
        <v>268</v>
      </c>
      <c r="T951" s="73">
        <v>2105000</v>
      </c>
      <c r="U951" s="939">
        <v>0.17035042705229678</v>
      </c>
      <c r="V951" s="73">
        <v>7212530</v>
      </c>
      <c r="W951" s="64">
        <v>0.58507503125119142</v>
      </c>
      <c r="X951" s="73">
        <v>3010000</v>
      </c>
      <c r="Y951" s="64">
        <v>0.24416894544162537</v>
      </c>
      <c r="Z951" s="77">
        <v>1705000</v>
      </c>
      <c r="AA951" s="787">
        <v>0.13830832291626952</v>
      </c>
      <c r="AB951" s="77">
        <v>400000</v>
      </c>
      <c r="AC951" s="787">
        <v>3.2447700390913672E-2</v>
      </c>
      <c r="AD951" s="77">
        <v>0</v>
      </c>
      <c r="AE951" s="787">
        <v>0</v>
      </c>
      <c r="AF951" t="s">
        <v>185</v>
      </c>
      <c r="AG951" s="442"/>
      <c r="AH951" s="442"/>
      <c r="AI951" s="52" t="s">
        <v>149</v>
      </c>
      <c r="AJ951" s="52"/>
      <c r="AL951" s="52"/>
      <c r="AM951" s="52"/>
      <c r="AO951" s="1">
        <v>1</v>
      </c>
      <c r="AP951" s="1">
        <f>VLOOKUP(A951,'CH1 graphs'!$G$1:$H$49,2,FALSE)</f>
        <v>1</v>
      </c>
      <c r="AQ951" s="1">
        <f>VLOOKUP(A951,'CH1 graphs'!$K$2:$L$23,2,FALSE)</f>
        <v>1</v>
      </c>
    </row>
    <row r="952" spans="1:48">
      <c r="A952" s="52" t="s">
        <v>15</v>
      </c>
      <c r="B952" s="52" t="s">
        <v>243</v>
      </c>
      <c r="C952" s="52">
        <v>2022</v>
      </c>
      <c r="D952" s="52">
        <v>2021</v>
      </c>
      <c r="E952" s="442" t="s">
        <v>142</v>
      </c>
      <c r="F952" s="52" t="s">
        <v>142</v>
      </c>
      <c r="G952" s="442" t="s">
        <v>142</v>
      </c>
      <c r="H952" s="52" t="s">
        <v>143</v>
      </c>
      <c r="I952" s="442" t="s">
        <v>322</v>
      </c>
      <c r="J952" s="940" t="s">
        <v>145</v>
      </c>
      <c r="K952" s="940"/>
      <c r="L952" s="52"/>
      <c r="M952" s="52"/>
      <c r="N952" s="158">
        <v>44409</v>
      </c>
      <c r="O952" s="442" t="s">
        <v>150</v>
      </c>
      <c r="P952" s="73">
        <v>15737176</v>
      </c>
      <c r="Q952" s="60">
        <v>15737176</v>
      </c>
      <c r="R952" s="61">
        <v>1</v>
      </c>
      <c r="S952" s="442" t="s">
        <v>591</v>
      </c>
      <c r="T952" s="73">
        <v>3465690</v>
      </c>
      <c r="U952" s="939">
        <v>0.22022312008202743</v>
      </c>
      <c r="V952" s="73">
        <v>8558586</v>
      </c>
      <c r="W952" s="64">
        <v>0.54384509647728407</v>
      </c>
      <c r="X952" s="73">
        <v>3712900</v>
      </c>
      <c r="Y952" s="64">
        <v>0.23593178344068846</v>
      </c>
      <c r="Z952" s="77">
        <v>2824960</v>
      </c>
      <c r="AA952" s="787">
        <v>0.17950869965488089</v>
      </c>
      <c r="AB952" s="77">
        <v>640730</v>
      </c>
      <c r="AC952" s="924">
        <v>4.0714420427146521E-2</v>
      </c>
      <c r="AD952" s="77">
        <v>0</v>
      </c>
      <c r="AE952" s="787">
        <v>0</v>
      </c>
      <c r="AF952" t="s">
        <v>185</v>
      </c>
      <c r="AG952" s="442"/>
      <c r="AH952" s="442"/>
      <c r="AI952" s="52" t="s">
        <v>149</v>
      </c>
      <c r="AJ952" s="60"/>
      <c r="AL952" s="52"/>
      <c r="AM952" s="52"/>
      <c r="AO952" s="1">
        <v>1</v>
      </c>
      <c r="AP952" s="1">
        <f>VLOOKUP(A952,'CH1 graphs'!$G$1:$H$49,2,FALSE)</f>
        <v>1</v>
      </c>
      <c r="AQ952" s="1">
        <f>VLOOKUP(A952,'CH1 graphs'!$K$2:$L$23,2,FALSE)</f>
        <v>1</v>
      </c>
      <c r="AT952" s="42"/>
    </row>
    <row r="953" spans="1:48" s="961" customFormat="1">
      <c r="A953" s="955" t="s">
        <v>15</v>
      </c>
      <c r="B953" s="955" t="s">
        <v>243</v>
      </c>
      <c r="C953" s="955">
        <v>2023</v>
      </c>
      <c r="D953" s="955">
        <v>2022</v>
      </c>
      <c r="E953" s="964" t="s">
        <v>142</v>
      </c>
      <c r="F953" s="955" t="s">
        <v>142</v>
      </c>
      <c r="G953" s="964" t="s">
        <v>142</v>
      </c>
      <c r="H953" s="955" t="s">
        <v>143</v>
      </c>
      <c r="I953" s="964" t="s">
        <v>157</v>
      </c>
      <c r="J953" s="965" t="s">
        <v>145</v>
      </c>
      <c r="K953" s="965"/>
      <c r="L953" s="976"/>
      <c r="M953" s="1022" t="s">
        <v>592</v>
      </c>
      <c r="N953" s="967">
        <v>44866</v>
      </c>
      <c r="O953" s="964" t="s">
        <v>150</v>
      </c>
      <c r="P953" s="976">
        <v>16955258</v>
      </c>
      <c r="Q953" s="975">
        <v>16955256</v>
      </c>
      <c r="R953" s="979">
        <v>0.99999988204249091</v>
      </c>
      <c r="S953" s="964" t="s">
        <v>593</v>
      </c>
      <c r="T953" s="976">
        <v>5594290</v>
      </c>
      <c r="U953" s="978">
        <v>0.33</v>
      </c>
      <c r="V953" s="976">
        <v>8294196</v>
      </c>
      <c r="W953" s="980">
        <v>0.48918140781831898</v>
      </c>
      <c r="X953" s="976">
        <v>3066770</v>
      </c>
      <c r="Y953" s="980">
        <v>0.18</v>
      </c>
      <c r="Z953" s="1026">
        <v>3856730</v>
      </c>
      <c r="AA953" s="1027">
        <v>0.23</v>
      </c>
      <c r="AB953" s="1026">
        <v>1523510</v>
      </c>
      <c r="AC953" s="1146">
        <v>0.09</v>
      </c>
      <c r="AD953" s="1026">
        <v>214050</v>
      </c>
      <c r="AE953" s="1027">
        <v>0.01</v>
      </c>
      <c r="AF953" s="961" t="s">
        <v>185</v>
      </c>
      <c r="AG953" s="964"/>
      <c r="AH953" s="964"/>
      <c r="AI953" s="955" t="s">
        <v>153</v>
      </c>
      <c r="AJ953" s="961" t="s">
        <v>142</v>
      </c>
      <c r="AL953" s="955"/>
      <c r="AM953" s="955"/>
      <c r="AN953" s="961" t="s">
        <v>710</v>
      </c>
      <c r="AO953" s="963">
        <v>1</v>
      </c>
      <c r="AP953" s="963">
        <f>VLOOKUP(A953,'CH1 graphs'!$G$1:$H$49,2,FALSE)</f>
        <v>1</v>
      </c>
      <c r="AQ953" s="963">
        <f>VLOOKUP(A953,'CH1 graphs'!$K$2:$L$23,2,FALSE)</f>
        <v>1</v>
      </c>
      <c r="AR953" s="963"/>
      <c r="AS953" s="972">
        <f>T953-T952</f>
        <v>2128600</v>
      </c>
      <c r="AT953" s="973">
        <f>(T953-T952)/T952</f>
        <v>0.6141922676292455</v>
      </c>
      <c r="AU953" s="961">
        <f>AB953-AB968</f>
        <v>-889490</v>
      </c>
      <c r="AV953" s="963">
        <f>AU953/AB968</f>
        <v>-0.36862411935350187</v>
      </c>
    </row>
    <row r="954" spans="1:48" s="958" customFormat="1">
      <c r="A954" s="955" t="s">
        <v>15</v>
      </c>
      <c r="B954" s="955" t="s">
        <v>243</v>
      </c>
      <c r="C954" s="955">
        <v>2023</v>
      </c>
      <c r="D954" s="955">
        <v>2023</v>
      </c>
      <c r="E954" s="964" t="s">
        <v>142</v>
      </c>
      <c r="F954" s="974" t="s">
        <v>142</v>
      </c>
      <c r="G954" s="964" t="s">
        <v>142</v>
      </c>
      <c r="H954" s="955" t="s">
        <v>143</v>
      </c>
      <c r="I954" s="964" t="s">
        <v>157</v>
      </c>
      <c r="J954" s="965" t="s">
        <v>145</v>
      </c>
      <c r="K954" s="965"/>
      <c r="L954" s="976"/>
      <c r="M954" s="966" t="s">
        <v>594</v>
      </c>
      <c r="N954" s="967">
        <v>44958</v>
      </c>
      <c r="O954" s="964" t="s">
        <v>165</v>
      </c>
      <c r="P954" s="976">
        <v>16955266</v>
      </c>
      <c r="Q954" s="976">
        <f>P954</f>
        <v>16955266</v>
      </c>
      <c r="R954" s="977">
        <v>0.99999988204249091</v>
      </c>
      <c r="S954" s="964" t="s">
        <v>595</v>
      </c>
      <c r="T954" s="976">
        <v>6508430</v>
      </c>
      <c r="U954" s="978">
        <f>T954/Q954</f>
        <v>0.38385891439273201</v>
      </c>
      <c r="V954" s="976">
        <f>P954*W954</f>
        <v>7121211.7199999997</v>
      </c>
      <c r="W954" s="980">
        <v>0.42</v>
      </c>
      <c r="X954" s="976">
        <v>3374458</v>
      </c>
      <c r="Y954" s="980">
        <v>0.2</v>
      </c>
      <c r="Z954" s="1026">
        <v>4425580</v>
      </c>
      <c r="AA954" s="1027">
        <f>Z954/P954</f>
        <v>0.26101507342910457</v>
      </c>
      <c r="AB954" s="1026">
        <v>1860140</v>
      </c>
      <c r="AC954" s="1027">
        <f>AB954/Q954</f>
        <v>0.10970868873422569</v>
      </c>
      <c r="AD954" s="1026">
        <v>222710</v>
      </c>
      <c r="AE954" s="1027">
        <f>AD954/Q954</f>
        <v>1.3135152229401767E-2</v>
      </c>
      <c r="AF954" s="961" t="s">
        <v>185</v>
      </c>
      <c r="AG954" s="964"/>
      <c r="AH954" s="964"/>
      <c r="AI954" s="955" t="s">
        <v>153</v>
      </c>
      <c r="AJ954" s="961" t="s">
        <v>142</v>
      </c>
      <c r="AL954" s="955"/>
      <c r="AM954" s="955"/>
      <c r="AO954" s="963">
        <v>1</v>
      </c>
      <c r="AP954" s="963">
        <f>VLOOKUP(A954,'CH1 graphs'!$G$1:$H$49,2,FALSE)</f>
        <v>1</v>
      </c>
      <c r="AQ954" s="963">
        <f>VLOOKUP(A954,'CH1 graphs'!$K$2:$L$23,2,FALSE)</f>
        <v>1</v>
      </c>
      <c r="AR954" s="981"/>
      <c r="AT954" s="981"/>
      <c r="AV954" s="981"/>
    </row>
    <row r="955" spans="1:48" s="1037" customFormat="1">
      <c r="A955" s="959" t="s">
        <v>15</v>
      </c>
      <c r="B955" s="959" t="s">
        <v>243</v>
      </c>
      <c r="C955" s="959" t="s">
        <v>702</v>
      </c>
      <c r="D955" s="959">
        <v>2023</v>
      </c>
      <c r="E955" s="1036" t="s">
        <v>142</v>
      </c>
      <c r="F955" s="959" t="s">
        <v>142</v>
      </c>
      <c r="G955" s="1037" t="s">
        <v>142</v>
      </c>
      <c r="H955" s="1037" t="s">
        <v>143</v>
      </c>
      <c r="I955" s="1037" t="s">
        <v>157</v>
      </c>
      <c r="J955" s="1038" t="s">
        <v>145</v>
      </c>
      <c r="K955" s="1038" t="s">
        <v>703</v>
      </c>
      <c r="L955" s="959" t="s">
        <v>745</v>
      </c>
      <c r="M955" s="1039" t="s">
        <v>746</v>
      </c>
      <c r="N955" s="1040">
        <v>45039</v>
      </c>
      <c r="O955" s="1036" t="s">
        <v>150</v>
      </c>
      <c r="P955" s="1041">
        <v>16955266</v>
      </c>
      <c r="Q955" s="1041">
        <v>16955266</v>
      </c>
      <c r="R955" s="1042">
        <v>1</v>
      </c>
      <c r="S955" s="1037" t="s">
        <v>747</v>
      </c>
      <c r="T955" s="1041">
        <v>6583230</v>
      </c>
      <c r="U955" s="1043">
        <v>0.39</v>
      </c>
      <c r="V955" s="1041">
        <v>7101650</v>
      </c>
      <c r="W955" s="1042">
        <v>0.42</v>
      </c>
      <c r="X955" s="1041">
        <v>3270434</v>
      </c>
      <c r="Y955" s="1042">
        <v>0.19</v>
      </c>
      <c r="Z955" s="1041">
        <v>4688500</v>
      </c>
      <c r="AA955" s="1042">
        <v>0.28000000000000003</v>
      </c>
      <c r="AB955" s="1041">
        <v>1854380</v>
      </c>
      <c r="AC955" s="1042">
        <v>0.11</v>
      </c>
      <c r="AD955" s="1148">
        <v>40350</v>
      </c>
      <c r="AE955" s="1042">
        <v>0</v>
      </c>
      <c r="AF955" s="1037" t="s">
        <v>185</v>
      </c>
      <c r="AG955" s="1036"/>
      <c r="AH955" s="1036"/>
      <c r="AI955" s="959"/>
      <c r="AL955" s="959"/>
      <c r="AM955" s="959"/>
      <c r="AO955" s="1045">
        <v>1</v>
      </c>
      <c r="AP955" s="1045"/>
      <c r="AQ955" s="1045"/>
      <c r="AR955" s="1045"/>
      <c r="AT955" s="1045"/>
      <c r="AV955" s="1045"/>
    </row>
    <row r="956" spans="1:48">
      <c r="A956" s="52" t="s">
        <v>596</v>
      </c>
      <c r="B956" s="52" t="s">
        <v>180</v>
      </c>
      <c r="C956" s="52">
        <v>2017</v>
      </c>
      <c r="D956" s="52">
        <v>2016</v>
      </c>
      <c r="E956" s="442" t="s">
        <v>142</v>
      </c>
      <c r="F956" s="825" t="s">
        <v>142</v>
      </c>
      <c r="G956" s="442" t="s">
        <v>168</v>
      </c>
      <c r="H956" s="52" t="s">
        <v>181</v>
      </c>
      <c r="I956" s="442" t="s">
        <v>182</v>
      </c>
      <c r="J956" s="940" t="s">
        <v>183</v>
      </c>
      <c r="K956" s="940"/>
      <c r="L956" s="52"/>
      <c r="M956" s="52"/>
      <c r="N956" s="52"/>
      <c r="O956" s="442" t="s">
        <v>150</v>
      </c>
      <c r="P956" s="73">
        <v>55000000</v>
      </c>
      <c r="Q956" s="60">
        <v>55000000</v>
      </c>
      <c r="R956" s="61">
        <v>1</v>
      </c>
      <c r="S956" s="442"/>
      <c r="T956" s="73">
        <v>3900000</v>
      </c>
      <c r="U956" s="939">
        <v>7.0909090909090908E-2</v>
      </c>
      <c r="V956" s="789">
        <v>40700000</v>
      </c>
      <c r="W956" s="908">
        <v>0.74</v>
      </c>
      <c r="X956" s="73">
        <v>10400000</v>
      </c>
      <c r="Y956" s="64">
        <v>0.18909090909090909</v>
      </c>
      <c r="Z956" s="77" t="s">
        <v>61</v>
      </c>
      <c r="AA956" s="787" t="s">
        <v>61</v>
      </c>
      <c r="AB956" s="77" t="s">
        <v>61</v>
      </c>
      <c r="AC956" s="787" t="s">
        <v>61</v>
      </c>
      <c r="AD956" s="77" t="s">
        <v>61</v>
      </c>
      <c r="AE956" s="787" t="s">
        <v>61</v>
      </c>
      <c r="AF956" t="s">
        <v>185</v>
      </c>
      <c r="AG956" s="442"/>
      <c r="AH956" s="442"/>
      <c r="AI956" s="52" t="s">
        <v>61</v>
      </c>
      <c r="AJ956" s="52"/>
      <c r="AL956" s="52"/>
      <c r="AM956" s="52"/>
    </row>
    <row r="957" spans="1:48">
      <c r="A957" s="52" t="s">
        <v>596</v>
      </c>
      <c r="B957" s="52" t="s">
        <v>180</v>
      </c>
      <c r="C957" s="52">
        <v>2018</v>
      </c>
      <c r="D957" s="52">
        <v>2017</v>
      </c>
      <c r="E957" s="442" t="s">
        <v>142</v>
      </c>
      <c r="F957" s="69" t="s">
        <v>142</v>
      </c>
      <c r="G957" s="442" t="s">
        <v>168</v>
      </c>
      <c r="H957" s="52" t="s">
        <v>181</v>
      </c>
      <c r="I957" s="442" t="s">
        <v>182</v>
      </c>
      <c r="J957" s="940" t="s">
        <v>183</v>
      </c>
      <c r="K957" s="940"/>
      <c r="L957" s="52"/>
      <c r="M957" s="52"/>
      <c r="N957" s="52"/>
      <c r="O957" s="442" t="s">
        <v>150</v>
      </c>
      <c r="P957" s="485">
        <v>55900000</v>
      </c>
      <c r="Q957" s="60">
        <v>55000000</v>
      </c>
      <c r="R957" s="61">
        <v>0.98389982110912344</v>
      </c>
      <c r="S957" s="442" t="s">
        <v>597</v>
      </c>
      <c r="T957" s="73">
        <v>3900000</v>
      </c>
      <c r="U957" s="939">
        <v>7.0909090909090908E-2</v>
      </c>
      <c r="V957" s="789">
        <v>40700000</v>
      </c>
      <c r="W957" s="908">
        <v>0.74</v>
      </c>
      <c r="X957" s="73">
        <v>10400000</v>
      </c>
      <c r="Y957" s="64">
        <v>0.18909090909090909</v>
      </c>
      <c r="Z957" s="77" t="s">
        <v>61</v>
      </c>
      <c r="AA957" s="787" t="s">
        <v>61</v>
      </c>
      <c r="AB957" s="77" t="s">
        <v>61</v>
      </c>
      <c r="AC957" s="787" t="s">
        <v>61</v>
      </c>
      <c r="AD957" s="77" t="s">
        <v>61</v>
      </c>
      <c r="AE957" s="787" t="s">
        <v>61</v>
      </c>
      <c r="AF957" t="s">
        <v>185</v>
      </c>
      <c r="AG957" s="442"/>
      <c r="AH957" s="442"/>
      <c r="AI957" s="52" t="s">
        <v>61</v>
      </c>
      <c r="AJ957" s="52"/>
      <c r="AL957" s="52"/>
      <c r="AM957" s="52"/>
    </row>
    <row r="958" spans="1:48">
      <c r="A958" s="52" t="s">
        <v>596</v>
      </c>
      <c r="B958" s="52" t="s">
        <v>180</v>
      </c>
      <c r="C958" s="52">
        <v>2019</v>
      </c>
      <c r="D958" s="52">
        <v>2018</v>
      </c>
      <c r="E958" s="442" t="s">
        <v>168</v>
      </c>
      <c r="F958" s="52" t="s">
        <v>61</v>
      </c>
      <c r="G958" s="442" t="s">
        <v>61</v>
      </c>
      <c r="H958" s="52" t="s">
        <v>61</v>
      </c>
      <c r="I958" s="442" t="s">
        <v>169</v>
      </c>
      <c r="J958" s="940" t="s">
        <v>61</v>
      </c>
      <c r="K958" s="940"/>
      <c r="L958" s="52" t="s">
        <v>61</v>
      </c>
      <c r="M958" s="52" t="s">
        <v>61</v>
      </c>
      <c r="N958" s="52" t="s">
        <v>61</v>
      </c>
      <c r="O958" s="442" t="s">
        <v>150</v>
      </c>
      <c r="P958" s="451" t="s">
        <v>61</v>
      </c>
      <c r="Q958" s="52" t="s">
        <v>61</v>
      </c>
      <c r="R958" s="103" t="s">
        <v>61</v>
      </c>
      <c r="S958" s="442" t="s">
        <v>61</v>
      </c>
      <c r="T958" s="451" t="s">
        <v>61</v>
      </c>
      <c r="U958" s="941" t="s">
        <v>61</v>
      </c>
      <c r="V958" s="52" t="s">
        <v>61</v>
      </c>
      <c r="W958" s="52" t="s">
        <v>61</v>
      </c>
      <c r="X958" s="52" t="s">
        <v>61</v>
      </c>
      <c r="Y958" s="52" t="s">
        <v>61</v>
      </c>
      <c r="Z958" s="77" t="s">
        <v>61</v>
      </c>
      <c r="AA958" s="787" t="s">
        <v>61</v>
      </c>
      <c r="AB958" s="77" t="s">
        <v>61</v>
      </c>
      <c r="AC958" s="787" t="s">
        <v>61</v>
      </c>
      <c r="AD958" s="77" t="s">
        <v>61</v>
      </c>
      <c r="AE958" s="787" t="s">
        <v>61</v>
      </c>
      <c r="AF958" t="s">
        <v>61</v>
      </c>
      <c r="AG958" s="52"/>
      <c r="AH958" s="52"/>
      <c r="AI958" s="52" t="s">
        <v>61</v>
      </c>
      <c r="AJ958" s="52" t="s">
        <v>61</v>
      </c>
      <c r="AL958" s="52"/>
      <c r="AM958" s="52"/>
    </row>
    <row r="959" spans="1:48">
      <c r="A959" s="52" t="s">
        <v>596</v>
      </c>
      <c r="B959" s="52" t="s">
        <v>180</v>
      </c>
      <c r="C959" s="52">
        <v>2020</v>
      </c>
      <c r="D959" s="52">
        <v>2019</v>
      </c>
      <c r="E959" s="442" t="s">
        <v>168</v>
      </c>
      <c r="F959" s="52" t="s">
        <v>61</v>
      </c>
      <c r="G959" s="442" t="s">
        <v>61</v>
      </c>
      <c r="H959" s="52" t="s">
        <v>61</v>
      </c>
      <c r="I959" s="442" t="s">
        <v>169</v>
      </c>
      <c r="J959" s="940" t="s">
        <v>61</v>
      </c>
      <c r="K959" s="940"/>
      <c r="L959" s="52" t="s">
        <v>61</v>
      </c>
      <c r="M959" s="52" t="s">
        <v>61</v>
      </c>
      <c r="N959" s="52" t="s">
        <v>61</v>
      </c>
      <c r="O959" s="442" t="s">
        <v>150</v>
      </c>
      <c r="P959" s="451" t="s">
        <v>61</v>
      </c>
      <c r="Q959" s="52" t="s">
        <v>61</v>
      </c>
      <c r="R959" s="103" t="s">
        <v>61</v>
      </c>
      <c r="S959" s="442" t="s">
        <v>61</v>
      </c>
      <c r="T959" s="451" t="s">
        <v>61</v>
      </c>
      <c r="U959" s="941" t="s">
        <v>61</v>
      </c>
      <c r="V959" s="52" t="s">
        <v>61</v>
      </c>
      <c r="W959" s="52" t="s">
        <v>61</v>
      </c>
      <c r="X959" s="52" t="s">
        <v>61</v>
      </c>
      <c r="Y959" s="52" t="s">
        <v>61</v>
      </c>
      <c r="Z959" s="77" t="s">
        <v>61</v>
      </c>
      <c r="AA959" s="787" t="s">
        <v>61</v>
      </c>
      <c r="AB959" s="77" t="s">
        <v>61</v>
      </c>
      <c r="AC959" s="787" t="s">
        <v>61</v>
      </c>
      <c r="AD959" s="77" t="s">
        <v>61</v>
      </c>
      <c r="AE959" s="787" t="s">
        <v>61</v>
      </c>
      <c r="AF959" t="s">
        <v>61</v>
      </c>
      <c r="AG959" s="52"/>
      <c r="AH959" s="52"/>
      <c r="AI959" s="52" t="s">
        <v>61</v>
      </c>
      <c r="AJ959" s="52" t="s">
        <v>61</v>
      </c>
      <c r="AL959" s="52"/>
      <c r="AM959" s="52"/>
    </row>
    <row r="960" spans="1:48">
      <c r="A960" s="52" t="s">
        <v>596</v>
      </c>
      <c r="B960" s="52" t="s">
        <v>180</v>
      </c>
      <c r="C960" s="52">
        <v>2021</v>
      </c>
      <c r="D960" s="52">
        <v>2020</v>
      </c>
      <c r="E960" s="442" t="s">
        <v>168</v>
      </c>
      <c r="F960" s="52" t="s">
        <v>61</v>
      </c>
      <c r="G960" s="442" t="s">
        <v>61</v>
      </c>
      <c r="H960" s="52" t="s">
        <v>61</v>
      </c>
      <c r="I960" s="442" t="s">
        <v>169</v>
      </c>
      <c r="J960" s="940" t="s">
        <v>61</v>
      </c>
      <c r="K960" s="940"/>
      <c r="L960" s="52" t="s">
        <v>61</v>
      </c>
      <c r="M960" s="52" t="s">
        <v>61</v>
      </c>
      <c r="N960" s="52" t="s">
        <v>61</v>
      </c>
      <c r="O960" s="442" t="s">
        <v>150</v>
      </c>
      <c r="P960" s="451" t="s">
        <v>61</v>
      </c>
      <c r="Q960" s="52" t="s">
        <v>61</v>
      </c>
      <c r="R960" s="103" t="s">
        <v>61</v>
      </c>
      <c r="S960" s="442" t="s">
        <v>61</v>
      </c>
      <c r="T960" s="451" t="s">
        <v>61</v>
      </c>
      <c r="U960" s="941" t="s">
        <v>61</v>
      </c>
      <c r="V960" s="52" t="s">
        <v>61</v>
      </c>
      <c r="W960" s="52" t="s">
        <v>61</v>
      </c>
      <c r="X960" s="52" t="s">
        <v>61</v>
      </c>
      <c r="Y960" s="52" t="s">
        <v>61</v>
      </c>
      <c r="Z960" s="77" t="s">
        <v>61</v>
      </c>
      <c r="AA960" s="787" t="s">
        <v>61</v>
      </c>
      <c r="AB960" s="77" t="s">
        <v>61</v>
      </c>
      <c r="AC960" s="787" t="s">
        <v>61</v>
      </c>
      <c r="AD960" s="77" t="s">
        <v>61</v>
      </c>
      <c r="AE960" s="787" t="s">
        <v>61</v>
      </c>
      <c r="AF960" t="s">
        <v>61</v>
      </c>
      <c r="AG960" s="52"/>
      <c r="AH960" s="52"/>
      <c r="AI960" s="52" t="s">
        <v>61</v>
      </c>
      <c r="AJ960" s="52" t="s">
        <v>61</v>
      </c>
      <c r="AL960" s="52"/>
      <c r="AM960" s="52"/>
    </row>
    <row r="961" spans="1:48">
      <c r="A961" s="52" t="s">
        <v>596</v>
      </c>
      <c r="B961" s="52" t="s">
        <v>180</v>
      </c>
      <c r="C961" s="52">
        <v>2022</v>
      </c>
      <c r="D961" s="52">
        <v>2021</v>
      </c>
      <c r="E961" s="442" t="s">
        <v>168</v>
      </c>
      <c r="F961" s="52" t="s">
        <v>61</v>
      </c>
      <c r="G961" s="442" t="s">
        <v>61</v>
      </c>
      <c r="H961" s="52" t="s">
        <v>61</v>
      </c>
      <c r="I961" s="442" t="s">
        <v>169</v>
      </c>
      <c r="J961" s="940" t="s">
        <v>61</v>
      </c>
      <c r="K961" s="940"/>
      <c r="L961" s="52" t="s">
        <v>61</v>
      </c>
      <c r="M961" s="52" t="s">
        <v>61</v>
      </c>
      <c r="N961" s="52" t="s">
        <v>61</v>
      </c>
      <c r="O961" s="442" t="s">
        <v>150</v>
      </c>
      <c r="P961" s="451" t="s">
        <v>61</v>
      </c>
      <c r="Q961" s="52" t="s">
        <v>61</v>
      </c>
      <c r="R961" s="103" t="s">
        <v>61</v>
      </c>
      <c r="S961" s="442" t="s">
        <v>61</v>
      </c>
      <c r="T961" s="451" t="s">
        <v>61</v>
      </c>
      <c r="U961" s="941" t="s">
        <v>61</v>
      </c>
      <c r="V961" s="52" t="s">
        <v>61</v>
      </c>
      <c r="W961" s="52" t="s">
        <v>61</v>
      </c>
      <c r="X961" s="52" t="s">
        <v>61</v>
      </c>
      <c r="Y961" s="52" t="s">
        <v>61</v>
      </c>
      <c r="Z961" s="77" t="s">
        <v>61</v>
      </c>
      <c r="AA961" s="787" t="s">
        <v>61</v>
      </c>
      <c r="AB961" s="77" t="s">
        <v>61</v>
      </c>
      <c r="AC961" s="787" t="s">
        <v>61</v>
      </c>
      <c r="AD961" s="77" t="s">
        <v>61</v>
      </c>
      <c r="AE961" s="787" t="s">
        <v>61</v>
      </c>
      <c r="AF961" t="s">
        <v>61</v>
      </c>
      <c r="AG961" s="52"/>
      <c r="AH961" s="52"/>
      <c r="AI961" s="52" t="s">
        <v>61</v>
      </c>
      <c r="AJ961" s="52" t="s">
        <v>61</v>
      </c>
      <c r="AL961" s="52"/>
      <c r="AM961" s="52"/>
    </row>
    <row r="962" spans="1:48" s="958" customFormat="1">
      <c r="A962" s="958" t="s">
        <v>596</v>
      </c>
      <c r="B962" s="957" t="s">
        <v>180</v>
      </c>
      <c r="C962" s="958">
        <v>2023</v>
      </c>
      <c r="D962" s="958">
        <v>2022</v>
      </c>
      <c r="E962" s="991" t="s">
        <v>168</v>
      </c>
      <c r="F962" s="957" t="s">
        <v>61</v>
      </c>
      <c r="G962" s="991" t="s">
        <v>61</v>
      </c>
      <c r="H962" s="957" t="s">
        <v>61</v>
      </c>
      <c r="I962" s="991" t="s">
        <v>169</v>
      </c>
      <c r="J962" s="998" t="s">
        <v>61</v>
      </c>
      <c r="K962" s="998"/>
      <c r="L962" s="957" t="s">
        <v>61</v>
      </c>
      <c r="M962" s="957" t="s">
        <v>61</v>
      </c>
      <c r="N962" s="957" t="s">
        <v>61</v>
      </c>
      <c r="O962" s="991" t="s">
        <v>150</v>
      </c>
      <c r="P962" s="999" t="s">
        <v>61</v>
      </c>
      <c r="Q962" s="957" t="s">
        <v>61</v>
      </c>
      <c r="R962" s="1000" t="s">
        <v>61</v>
      </c>
      <c r="S962" s="991" t="s">
        <v>61</v>
      </c>
      <c r="T962" s="999" t="s">
        <v>61</v>
      </c>
      <c r="U962" s="1001" t="s">
        <v>61</v>
      </c>
      <c r="V962" s="957" t="s">
        <v>61</v>
      </c>
      <c r="W962" s="957" t="s">
        <v>61</v>
      </c>
      <c r="X962" s="957" t="s">
        <v>61</v>
      </c>
      <c r="Y962" s="957" t="s">
        <v>61</v>
      </c>
      <c r="Z962" s="1020" t="s">
        <v>61</v>
      </c>
      <c r="AA962" s="1021" t="s">
        <v>61</v>
      </c>
      <c r="AB962" s="1020" t="s">
        <v>61</v>
      </c>
      <c r="AC962" s="1021" t="s">
        <v>61</v>
      </c>
      <c r="AD962" s="1020" t="s">
        <v>61</v>
      </c>
      <c r="AE962" s="1021" t="s">
        <v>61</v>
      </c>
      <c r="AF962" s="958" t="s">
        <v>61</v>
      </c>
      <c r="AG962" s="957"/>
      <c r="AH962" s="957"/>
      <c r="AI962" s="957" t="s">
        <v>61</v>
      </c>
      <c r="AJ962" s="957" t="s">
        <v>61</v>
      </c>
      <c r="AL962" s="957"/>
      <c r="AM962" s="957"/>
      <c r="AO962" s="981"/>
      <c r="AP962" s="981"/>
      <c r="AQ962" s="981"/>
      <c r="AR962" s="981"/>
      <c r="AT962" s="981"/>
      <c r="AV962" s="981"/>
    </row>
    <row r="963" spans="1:48">
      <c r="A963" s="52" t="s">
        <v>13</v>
      </c>
      <c r="B963" s="52" t="s">
        <v>243</v>
      </c>
      <c r="C963" s="52">
        <v>2017</v>
      </c>
      <c r="D963" s="52">
        <v>2016</v>
      </c>
      <c r="E963" s="442" t="s">
        <v>142</v>
      </c>
      <c r="F963" s="52" t="s">
        <v>142</v>
      </c>
      <c r="G963" s="442" t="s">
        <v>142</v>
      </c>
      <c r="H963" s="52" t="s">
        <v>143</v>
      </c>
      <c r="I963" s="442" t="s">
        <v>144</v>
      </c>
      <c r="J963" s="940" t="s">
        <v>145</v>
      </c>
      <c r="K963" s="940"/>
      <c r="L963" s="52"/>
      <c r="M963" s="484" t="s">
        <v>598</v>
      </c>
      <c r="N963" s="158">
        <v>42736</v>
      </c>
      <c r="O963" s="442" t="s">
        <v>150</v>
      </c>
      <c r="P963" s="73">
        <v>12311845</v>
      </c>
      <c r="Q963" s="60">
        <v>11845855</v>
      </c>
      <c r="R963" s="61">
        <v>0.96</v>
      </c>
      <c r="S963" s="442" t="s">
        <v>599</v>
      </c>
      <c r="T963" s="485">
        <v>4935000</v>
      </c>
      <c r="U963" s="939">
        <v>0.41</v>
      </c>
      <c r="V963" s="485">
        <v>2920000</v>
      </c>
      <c r="W963" s="64">
        <v>0.25</v>
      </c>
      <c r="X963" s="485">
        <v>4120000</v>
      </c>
      <c r="Y963" s="64">
        <v>0.35</v>
      </c>
      <c r="Z963" s="77">
        <v>3765000</v>
      </c>
      <c r="AA963" s="787">
        <v>0.32</v>
      </c>
      <c r="AB963" s="77">
        <v>1070000</v>
      </c>
      <c r="AC963" s="787">
        <v>0.09</v>
      </c>
      <c r="AD963" s="77">
        <v>100000</v>
      </c>
      <c r="AE963" s="787">
        <v>0.01</v>
      </c>
      <c r="AF963" t="s">
        <v>148</v>
      </c>
      <c r="AH963"/>
      <c r="AI963" s="52" t="s">
        <v>600</v>
      </c>
      <c r="AJ963" s="64" t="s">
        <v>142</v>
      </c>
      <c r="AL963" s="52"/>
      <c r="AM963" s="52"/>
      <c r="AO963" s="1">
        <v>1</v>
      </c>
      <c r="AP963" s="1">
        <f>VLOOKUP(A963,'CH1 graphs'!$G$1:$H$49,2,FALSE)</f>
        <v>1</v>
      </c>
      <c r="AQ963" s="1">
        <f>VLOOKUP(A963,'CH1 graphs'!$K$2:$L$23,2,FALSE)</f>
        <v>1</v>
      </c>
    </row>
    <row r="964" spans="1:48">
      <c r="A964" s="52" t="s">
        <v>13</v>
      </c>
      <c r="B964" s="52" t="s">
        <v>243</v>
      </c>
      <c r="C964" s="52">
        <v>2018</v>
      </c>
      <c r="D964" s="52">
        <v>2017</v>
      </c>
      <c r="E964" s="442" t="s">
        <v>142</v>
      </c>
      <c r="F964" s="52" t="s">
        <v>142</v>
      </c>
      <c r="G964" s="442" t="s">
        <v>142</v>
      </c>
      <c r="H964" s="52" t="s">
        <v>143</v>
      </c>
      <c r="I964" s="442" t="s">
        <v>144</v>
      </c>
      <c r="J964" s="940" t="s">
        <v>145</v>
      </c>
      <c r="K964" s="940"/>
      <c r="L964" s="52"/>
      <c r="M964" s="52"/>
      <c r="N964" s="158">
        <v>42856</v>
      </c>
      <c r="O964" s="442" t="s">
        <v>150</v>
      </c>
      <c r="P964" s="60">
        <v>12311845</v>
      </c>
      <c r="Q964" s="60">
        <f>V964+X964+Z964+AB964+AD964</f>
        <v>11880000</v>
      </c>
      <c r="R964" s="61">
        <f>Q964/P964</f>
        <v>0.9649244284670575</v>
      </c>
      <c r="S964" s="442" t="s">
        <v>601</v>
      </c>
      <c r="T964" s="485">
        <v>6075000</v>
      </c>
      <c r="U964" s="939">
        <v>0.49</v>
      </c>
      <c r="V964" s="485">
        <v>2190000</v>
      </c>
      <c r="W964" s="64">
        <v>0.18</v>
      </c>
      <c r="X964" s="485">
        <v>3615000</v>
      </c>
      <c r="Y964" s="64">
        <v>0.3</v>
      </c>
      <c r="Z964" s="77">
        <v>4345000</v>
      </c>
      <c r="AA964" s="787">
        <v>0.36</v>
      </c>
      <c r="AB964" s="77">
        <v>1685000</v>
      </c>
      <c r="AC964" s="787">
        <v>0.14000000000000001</v>
      </c>
      <c r="AD964" s="77">
        <v>45000</v>
      </c>
      <c r="AE964" s="787">
        <v>0</v>
      </c>
      <c r="AF964" t="s">
        <v>148</v>
      </c>
      <c r="AH964"/>
      <c r="AI964" s="52" t="s">
        <v>153</v>
      </c>
      <c r="AJ964" s="64"/>
      <c r="AL964" s="52"/>
      <c r="AM964" s="52"/>
      <c r="AO964" s="1">
        <v>1</v>
      </c>
      <c r="AP964" s="1">
        <f>VLOOKUP(A964,'CH1 graphs'!$G$1:$H$49,2,FALSE)</f>
        <v>1</v>
      </c>
      <c r="AQ964" s="1">
        <f>VLOOKUP(A964,'CH1 graphs'!$K$2:$L$23,2,FALSE)</f>
        <v>1</v>
      </c>
    </row>
    <row r="965" spans="1:48">
      <c r="A965" s="52" t="s">
        <v>13</v>
      </c>
      <c r="B965" s="52" t="s">
        <v>243</v>
      </c>
      <c r="C965" s="52">
        <v>2019</v>
      </c>
      <c r="D965" s="52">
        <v>2018</v>
      </c>
      <c r="E965" s="442" t="s">
        <v>142</v>
      </c>
      <c r="F965" s="52" t="s">
        <v>142</v>
      </c>
      <c r="G965" s="442" t="s">
        <v>142</v>
      </c>
      <c r="H965" s="52" t="s">
        <v>143</v>
      </c>
      <c r="I965" s="442" t="s">
        <v>144</v>
      </c>
      <c r="J965" s="940" t="s">
        <v>145</v>
      </c>
      <c r="K965" s="940"/>
      <c r="L965" s="52"/>
      <c r="M965" s="52"/>
      <c r="N965" s="158">
        <v>43344</v>
      </c>
      <c r="O965" s="442" t="s">
        <v>150</v>
      </c>
      <c r="P965" s="437">
        <v>10971513</v>
      </c>
      <c r="Q965" s="60">
        <v>10350874</v>
      </c>
      <c r="R965" s="61">
        <f>Q965/P965</f>
        <v>0.94343177645599108</v>
      </c>
      <c r="S965" s="913">
        <v>43344</v>
      </c>
      <c r="T965" s="73">
        <v>6062000</v>
      </c>
      <c r="U965" s="939">
        <f>T965/Q965</f>
        <v>0.58565102811607983</v>
      </c>
      <c r="V965" s="73">
        <v>1063874</v>
      </c>
      <c r="W965" s="64">
        <v>0.10278107916297696</v>
      </c>
      <c r="X965" s="73">
        <v>3225000</v>
      </c>
      <c r="Y965" s="64">
        <v>0.31156789272094315</v>
      </c>
      <c r="Z965" s="77">
        <v>4320000</v>
      </c>
      <c r="AA965" s="787">
        <f>Z965/Q965</f>
        <v>0.41735606094712391</v>
      </c>
      <c r="AB965" s="77">
        <v>1695000</v>
      </c>
      <c r="AC965" s="787">
        <f>AB965/Q965</f>
        <v>0.16375428780217013</v>
      </c>
      <c r="AD965" s="77">
        <v>47000</v>
      </c>
      <c r="AE965" s="787">
        <v>4.5406793667858384E-3</v>
      </c>
      <c r="AF965" t="s">
        <v>148</v>
      </c>
      <c r="AH965"/>
      <c r="AI965" s="52" t="s">
        <v>153</v>
      </c>
      <c r="AJ965" s="64"/>
      <c r="AL965" s="52"/>
      <c r="AM965" s="52"/>
      <c r="AO965" s="1">
        <v>1</v>
      </c>
      <c r="AP965" s="1">
        <f>VLOOKUP(A965,'CH1 graphs'!$G$1:$H$49,2,FALSE)</f>
        <v>1</v>
      </c>
      <c r="AQ965" s="1">
        <f>VLOOKUP(A965,'CH1 graphs'!$K$2:$L$23,2,FALSE)</f>
        <v>1</v>
      </c>
    </row>
    <row r="966" spans="1:48">
      <c r="A966" s="52" t="s">
        <v>13</v>
      </c>
      <c r="B966" s="52" t="s">
        <v>243</v>
      </c>
      <c r="C966" s="52">
        <v>2020</v>
      </c>
      <c r="D966" s="52">
        <v>2019</v>
      </c>
      <c r="E966" s="442" t="s">
        <v>142</v>
      </c>
      <c r="F966" s="52" t="s">
        <v>142</v>
      </c>
      <c r="G966" s="442" t="s">
        <v>142</v>
      </c>
      <c r="H966" s="52" t="s">
        <v>143</v>
      </c>
      <c r="I966" s="442" t="s">
        <v>144</v>
      </c>
      <c r="J966" s="940" t="s">
        <v>145</v>
      </c>
      <c r="K966" s="940"/>
      <c r="L966" s="52"/>
      <c r="M966" s="52"/>
      <c r="N966" s="158">
        <v>43586</v>
      </c>
      <c r="O966" s="442" t="s">
        <v>150</v>
      </c>
      <c r="P966" s="73">
        <v>11385139</v>
      </c>
      <c r="Q966" s="60">
        <v>11385139</v>
      </c>
      <c r="R966" s="61">
        <f>Q966/P966</f>
        <v>1</v>
      </c>
      <c r="S966" s="913" t="s">
        <v>602</v>
      </c>
      <c r="T966" s="73">
        <v>6956000</v>
      </c>
      <c r="U966" s="939">
        <v>0.61</v>
      </c>
      <c r="V966" s="73">
        <v>1189139</v>
      </c>
      <c r="W966" s="64">
        <v>0.10444659481100758</v>
      </c>
      <c r="X966" s="73">
        <v>3240000</v>
      </c>
      <c r="Y966" s="64">
        <v>0.28000000000000003</v>
      </c>
      <c r="Z966" s="77">
        <v>5120000</v>
      </c>
      <c r="AA966" s="787">
        <v>0.45</v>
      </c>
      <c r="AB966" s="77">
        <v>1815000</v>
      </c>
      <c r="AC966" s="787">
        <v>0.16</v>
      </c>
      <c r="AD966" s="77">
        <v>21000</v>
      </c>
      <c r="AE966" s="787">
        <v>0</v>
      </c>
      <c r="AF966" t="s">
        <v>148</v>
      </c>
      <c r="AH966"/>
      <c r="AI966" s="52" t="s">
        <v>153</v>
      </c>
      <c r="AJ966" s="64"/>
      <c r="AL966" s="52"/>
      <c r="AM966" s="52"/>
      <c r="AO966" s="1">
        <v>1</v>
      </c>
      <c r="AP966" s="1">
        <f>VLOOKUP(A966,'CH1 graphs'!$G$1:$H$49,2,FALSE)</f>
        <v>1</v>
      </c>
      <c r="AQ966" s="1">
        <f>VLOOKUP(A966,'CH1 graphs'!$K$2:$L$23,2,FALSE)</f>
        <v>1</v>
      </c>
    </row>
    <row r="967" spans="1:48">
      <c r="A967" s="52" t="s">
        <v>13</v>
      </c>
      <c r="B967" s="52" t="s">
        <v>243</v>
      </c>
      <c r="C967" s="52">
        <v>2021</v>
      </c>
      <c r="D967" s="52">
        <v>2020</v>
      </c>
      <c r="E967" s="442" t="s">
        <v>142</v>
      </c>
      <c r="F967" s="52" t="s">
        <v>142</v>
      </c>
      <c r="G967" s="442" t="s">
        <v>142</v>
      </c>
      <c r="H967" s="52" t="s">
        <v>143</v>
      </c>
      <c r="I967" s="442" t="s">
        <v>144</v>
      </c>
      <c r="J967" s="940" t="s">
        <v>145</v>
      </c>
      <c r="K967" s="940"/>
      <c r="L967" s="52"/>
      <c r="M967" s="52"/>
      <c r="N967" s="158">
        <v>43831</v>
      </c>
      <c r="O967" s="442" t="s">
        <v>150</v>
      </c>
      <c r="P967" s="73">
        <v>11703111</v>
      </c>
      <c r="Q967" s="59">
        <v>11703111</v>
      </c>
      <c r="R967" s="61">
        <v>1</v>
      </c>
      <c r="S967" s="442" t="s">
        <v>603</v>
      </c>
      <c r="T967" s="73">
        <v>6480000</v>
      </c>
      <c r="U967" s="939">
        <v>0.55000000000000004</v>
      </c>
      <c r="V967" s="73">
        <v>1938111</v>
      </c>
      <c r="W967" s="64">
        <v>0.16560647848251631</v>
      </c>
      <c r="X967" s="73">
        <v>3285000</v>
      </c>
      <c r="Y967" s="64">
        <v>0.28000000000000003</v>
      </c>
      <c r="Z967" s="77">
        <v>4735000</v>
      </c>
      <c r="AA967" s="787">
        <v>0.4</v>
      </c>
      <c r="AB967" s="77">
        <v>1745000</v>
      </c>
      <c r="AC967" s="787">
        <v>0.15</v>
      </c>
      <c r="AD967" s="77">
        <v>0</v>
      </c>
      <c r="AE967" s="787">
        <v>0</v>
      </c>
      <c r="AF967" t="s">
        <v>148</v>
      </c>
      <c r="AH967"/>
      <c r="AI967" s="52" t="s">
        <v>153</v>
      </c>
      <c r="AJ967" s="52"/>
      <c r="AL967" s="52"/>
      <c r="AM967" s="52"/>
      <c r="AO967" s="1">
        <v>1</v>
      </c>
      <c r="AP967" s="1">
        <f>VLOOKUP(A967,'CH1 graphs'!$G$1:$H$49,2,FALSE)</f>
        <v>1</v>
      </c>
      <c r="AQ967" s="1">
        <f>VLOOKUP(A967,'CH1 graphs'!$K$2:$L$23,2,FALSE)</f>
        <v>1</v>
      </c>
    </row>
    <row r="968" spans="1:48">
      <c r="A968" s="52" t="s">
        <v>13</v>
      </c>
      <c r="B968" s="52" t="s">
        <v>243</v>
      </c>
      <c r="C968" s="52">
        <v>2022</v>
      </c>
      <c r="D968" s="52">
        <v>2021</v>
      </c>
      <c r="E968" s="442" t="s">
        <v>142</v>
      </c>
      <c r="F968" s="52" t="s">
        <v>142</v>
      </c>
      <c r="G968" s="442" t="s">
        <v>142</v>
      </c>
      <c r="H968" s="52" t="s">
        <v>143</v>
      </c>
      <c r="I968" s="442" t="s">
        <v>322</v>
      </c>
      <c r="J968" s="940" t="s">
        <v>145</v>
      </c>
      <c r="K968" s="940"/>
      <c r="L968" s="52"/>
      <c r="M968" s="52"/>
      <c r="N968" s="158">
        <v>44105</v>
      </c>
      <c r="O968" s="442" t="s">
        <v>150</v>
      </c>
      <c r="P968" s="73">
        <v>12060000</v>
      </c>
      <c r="Q968" s="60">
        <v>12001787</v>
      </c>
      <c r="R968" s="61">
        <v>0.99517305140961854</v>
      </c>
      <c r="S968" s="442" t="s">
        <v>604</v>
      </c>
      <c r="T968" s="73">
        <v>7189000</v>
      </c>
      <c r="U968" s="939">
        <v>0.6</v>
      </c>
      <c r="V968" s="73">
        <v>1675000</v>
      </c>
      <c r="W968" s="64">
        <v>0.1395448027864517</v>
      </c>
      <c r="X968" s="73">
        <v>3138000</v>
      </c>
      <c r="Y968" s="64">
        <v>0.26</v>
      </c>
      <c r="Z968" s="77">
        <v>4668000</v>
      </c>
      <c r="AA968" s="787">
        <v>0.39</v>
      </c>
      <c r="AB968" s="77">
        <v>2413000</v>
      </c>
      <c r="AC968" s="787">
        <v>0.2</v>
      </c>
      <c r="AD968" s="77">
        <v>108000</v>
      </c>
      <c r="AE968" s="787">
        <v>0.01</v>
      </c>
      <c r="AF968" t="s">
        <v>148</v>
      </c>
      <c r="AH968"/>
      <c r="AI968" s="52" t="s">
        <v>153</v>
      </c>
      <c r="AJ968" s="52"/>
      <c r="AL968" s="52"/>
      <c r="AM968" s="52"/>
      <c r="AO968" s="1">
        <v>1</v>
      </c>
      <c r="AP968" s="1">
        <f>VLOOKUP(A968,'CH1 graphs'!$G$1:$H$49,2,FALSE)</f>
        <v>1</v>
      </c>
      <c r="AQ968" s="1">
        <f>VLOOKUP(A968,'CH1 graphs'!$K$2:$L$23,2,FALSE)</f>
        <v>1</v>
      </c>
      <c r="AT968" s="42"/>
    </row>
    <row r="969" spans="1:48" s="961" customFormat="1">
      <c r="A969" s="955" t="s">
        <v>13</v>
      </c>
      <c r="B969" s="955" t="s">
        <v>243</v>
      </c>
      <c r="C969" s="955">
        <v>2023</v>
      </c>
      <c r="D969" s="955">
        <v>2022</v>
      </c>
      <c r="E969" s="964" t="s">
        <v>142</v>
      </c>
      <c r="F969" s="955" t="s">
        <v>142</v>
      </c>
      <c r="G969" s="964" t="s">
        <v>142</v>
      </c>
      <c r="H969" s="955" t="s">
        <v>143</v>
      </c>
      <c r="I969" s="964" t="s">
        <v>157</v>
      </c>
      <c r="J969" s="965" t="s">
        <v>145</v>
      </c>
      <c r="K969" s="965"/>
      <c r="L969" s="976"/>
      <c r="M969" s="1022" t="s">
        <v>605</v>
      </c>
      <c r="N969" s="967">
        <v>44621</v>
      </c>
      <c r="O969" s="964" t="s">
        <v>150</v>
      </c>
      <c r="P969" s="976">
        <v>12400000</v>
      </c>
      <c r="Q969" s="975">
        <v>12348961</v>
      </c>
      <c r="R969" s="977">
        <v>1</v>
      </c>
      <c r="S969" s="964" t="s">
        <v>606</v>
      </c>
      <c r="T969" s="976">
        <v>7744000</v>
      </c>
      <c r="U969" s="978">
        <v>0.63</v>
      </c>
      <c r="V969" s="976">
        <v>1700000</v>
      </c>
      <c r="W969" s="977">
        <v>0.13766340342317057</v>
      </c>
      <c r="X969" s="976">
        <v>2901000</v>
      </c>
      <c r="Y969" s="977">
        <v>0.24</v>
      </c>
      <c r="Z969" s="1026">
        <v>4765000</v>
      </c>
      <c r="AA969" s="1027">
        <v>0.39</v>
      </c>
      <c r="AB969" s="1026">
        <v>2892000</v>
      </c>
      <c r="AC969" s="1027">
        <v>0.23</v>
      </c>
      <c r="AD969" s="1026">
        <v>87000</v>
      </c>
      <c r="AE969" s="1027">
        <v>0.01</v>
      </c>
      <c r="AF969" s="961" t="s">
        <v>161</v>
      </c>
      <c r="AG969" s="955"/>
      <c r="AH969" s="955"/>
      <c r="AI969" s="955" t="s">
        <v>153</v>
      </c>
      <c r="AL969" s="955"/>
      <c r="AM969" s="955"/>
      <c r="AN969" s="961" t="s">
        <v>727</v>
      </c>
      <c r="AO969" s="963">
        <v>1</v>
      </c>
      <c r="AP969" s="963">
        <f>VLOOKUP(A969,'CH1 graphs'!$G$1:$H$49,2,FALSE)</f>
        <v>1</v>
      </c>
      <c r="AQ969" s="963">
        <f>VLOOKUP(A969,'CH1 graphs'!$K$2:$L$23,2,FALSE)</f>
        <v>1</v>
      </c>
      <c r="AR969" s="963"/>
      <c r="AS969" s="972">
        <f>T969-T968</f>
        <v>555000</v>
      </c>
      <c r="AT969" s="973">
        <f>(T969-T968)/T968</f>
        <v>7.7201279732925301E-2</v>
      </c>
      <c r="AU969" s="961">
        <f>AB969-AB790</f>
        <v>2663292</v>
      </c>
      <c r="AV969" s="963">
        <f>AU969/AB790</f>
        <v>11.64494464557427</v>
      </c>
    </row>
    <row r="970" spans="1:48" s="958" customFormat="1">
      <c r="A970" s="955" t="s">
        <v>13</v>
      </c>
      <c r="B970" s="955" t="s">
        <v>243</v>
      </c>
      <c r="C970" s="955">
        <v>2023</v>
      </c>
      <c r="D970" s="955">
        <v>2023</v>
      </c>
      <c r="E970" s="964" t="s">
        <v>142</v>
      </c>
      <c r="F970" s="974" t="s">
        <v>142</v>
      </c>
      <c r="G970" s="964" t="s">
        <v>142</v>
      </c>
      <c r="H970" s="955" t="s">
        <v>143</v>
      </c>
      <c r="I970" s="964" t="s">
        <v>157</v>
      </c>
      <c r="J970" s="965" t="s">
        <v>145</v>
      </c>
      <c r="K970" s="965"/>
      <c r="L970" s="976"/>
      <c r="M970" s="966" t="s">
        <v>607</v>
      </c>
      <c r="N970" s="967">
        <v>44835</v>
      </c>
      <c r="O970" s="964" t="s">
        <v>165</v>
      </c>
      <c r="P970" s="976">
        <v>12400000</v>
      </c>
      <c r="Q970" s="976">
        <v>12374205</v>
      </c>
      <c r="R970" s="977">
        <v>0.99791975806451616</v>
      </c>
      <c r="S970" s="964" t="s">
        <v>608</v>
      </c>
      <c r="T970" s="976">
        <v>7764000</v>
      </c>
      <c r="U970" s="978">
        <v>0.63</v>
      </c>
      <c r="V970" s="976">
        <v>1530205</v>
      </c>
      <c r="W970" s="980">
        <v>0.12366087356723118</v>
      </c>
      <c r="X970" s="976">
        <v>3080000</v>
      </c>
      <c r="Y970" s="980">
        <v>0.25</v>
      </c>
      <c r="Z970" s="1026">
        <v>4822000</v>
      </c>
      <c r="AA970" s="1027">
        <v>0.39</v>
      </c>
      <c r="AB970" s="1026">
        <v>2899000</v>
      </c>
      <c r="AC970" s="1027">
        <v>0.23</v>
      </c>
      <c r="AD970" s="1026">
        <v>43000</v>
      </c>
      <c r="AE970" s="1027">
        <v>0</v>
      </c>
      <c r="AF970" s="961" t="s">
        <v>161</v>
      </c>
      <c r="AG970" s="955"/>
      <c r="AH970" s="955"/>
      <c r="AI970" s="955" t="s">
        <v>153</v>
      </c>
      <c r="AJ970" s="961"/>
      <c r="AL970" s="955"/>
      <c r="AM970" s="955"/>
      <c r="AO970" s="963">
        <v>1</v>
      </c>
      <c r="AP970" s="963">
        <f>VLOOKUP(A970,'CH1 graphs'!$G$1:$H$49,2,FALSE)</f>
        <v>1</v>
      </c>
      <c r="AQ970" s="963">
        <f>VLOOKUP(A970,'CH1 graphs'!$K$2:$L$23,2,FALSE)</f>
        <v>1</v>
      </c>
      <c r="AR970" s="981"/>
      <c r="AT970" s="981"/>
      <c r="AV970" s="981"/>
    </row>
    <row r="971" spans="1:48" s="1037" customFormat="1">
      <c r="A971" s="959" t="s">
        <v>13</v>
      </c>
      <c r="B971" s="959" t="s">
        <v>243</v>
      </c>
      <c r="C971" s="959" t="s">
        <v>702</v>
      </c>
      <c r="D971" s="959">
        <v>2023</v>
      </c>
      <c r="E971" s="1036" t="s">
        <v>142</v>
      </c>
      <c r="F971" s="959" t="s">
        <v>142</v>
      </c>
      <c r="G971" s="1112" t="s">
        <v>142</v>
      </c>
      <c r="H971" s="1112" t="s">
        <v>143</v>
      </c>
      <c r="I971" s="1112" t="s">
        <v>157</v>
      </c>
      <c r="J971" s="1113" t="s">
        <v>145</v>
      </c>
      <c r="K971" s="1113" t="s">
        <v>728</v>
      </c>
      <c r="L971" s="959" t="s">
        <v>729</v>
      </c>
      <c r="M971" s="1114" t="s">
        <v>607</v>
      </c>
      <c r="N971" s="1049">
        <v>44835</v>
      </c>
      <c r="O971" s="1036" t="s">
        <v>150</v>
      </c>
      <c r="P971" s="1115">
        <v>12400000</v>
      </c>
      <c r="Q971" s="1115">
        <v>12374205</v>
      </c>
      <c r="R971" s="1116">
        <v>0.99791975806451616</v>
      </c>
      <c r="S971" s="1036" t="s">
        <v>608</v>
      </c>
      <c r="T971" s="1115">
        <v>7764000</v>
      </c>
      <c r="U971" s="1117">
        <v>0.63</v>
      </c>
      <c r="V971" s="1115">
        <v>1530205</v>
      </c>
      <c r="W971" s="1118">
        <v>0.12366087356723118</v>
      </c>
      <c r="X971" s="1115">
        <v>3080000</v>
      </c>
      <c r="Y971" s="1118">
        <v>0.25</v>
      </c>
      <c r="Z971" s="1119">
        <v>4822000</v>
      </c>
      <c r="AA971" s="1120">
        <v>0.39</v>
      </c>
      <c r="AB971" s="1119">
        <v>2899000</v>
      </c>
      <c r="AC971" s="1120">
        <v>0.23</v>
      </c>
      <c r="AD971" s="1119">
        <v>43000</v>
      </c>
      <c r="AE971" s="1120">
        <v>0</v>
      </c>
      <c r="AF971" s="959" t="s">
        <v>161</v>
      </c>
      <c r="AG971" s="959"/>
      <c r="AH971" s="959"/>
      <c r="AI971" s="959"/>
      <c r="AL971" s="959"/>
      <c r="AM971" s="959"/>
      <c r="AO971" s="1045">
        <v>1</v>
      </c>
      <c r="AP971" s="1045"/>
      <c r="AQ971" s="1045"/>
      <c r="AR971" s="1045"/>
      <c r="AT971" s="1045"/>
      <c r="AV971" s="1045"/>
    </row>
    <row r="972" spans="1:48">
      <c r="A972" s="52" t="s">
        <v>14</v>
      </c>
      <c r="B972" s="52" t="s">
        <v>141</v>
      </c>
      <c r="C972" s="902">
        <v>2017</v>
      </c>
      <c r="D972" s="52">
        <v>2016</v>
      </c>
      <c r="E972" s="442" t="s">
        <v>142</v>
      </c>
      <c r="F972" s="81" t="s">
        <v>168</v>
      </c>
      <c r="G972" s="442" t="s">
        <v>61</v>
      </c>
      <c r="H972" s="52" t="s">
        <v>204</v>
      </c>
      <c r="I972" s="442" t="s">
        <v>205</v>
      </c>
      <c r="J972" s="940" t="s">
        <v>61</v>
      </c>
      <c r="K972" s="940"/>
      <c r="L972" s="81" t="s">
        <v>172</v>
      </c>
      <c r="M972" s="81" t="s">
        <v>61</v>
      </c>
      <c r="N972" s="81" t="s">
        <v>61</v>
      </c>
      <c r="O972" s="442" t="s">
        <v>150</v>
      </c>
      <c r="P972" s="81" t="s">
        <v>61</v>
      </c>
      <c r="Q972" s="81" t="s">
        <v>61</v>
      </c>
      <c r="R972" s="81" t="s">
        <v>61</v>
      </c>
      <c r="S972" s="905" t="s">
        <v>61</v>
      </c>
      <c r="T972" s="81" t="s">
        <v>61</v>
      </c>
      <c r="U972" s="942" t="s">
        <v>61</v>
      </c>
      <c r="V972" s="235" t="s">
        <v>61</v>
      </c>
      <c r="W972" s="235" t="s">
        <v>61</v>
      </c>
      <c r="X972" s="235" t="s">
        <v>61</v>
      </c>
      <c r="Y972" s="81" t="s">
        <v>61</v>
      </c>
      <c r="Z972" s="799" t="s">
        <v>61</v>
      </c>
      <c r="AA972" s="916" t="s">
        <v>61</v>
      </c>
      <c r="AB972" s="799" t="s">
        <v>61</v>
      </c>
      <c r="AC972" s="916" t="s">
        <v>61</v>
      </c>
      <c r="AD972" s="799" t="s">
        <v>61</v>
      </c>
      <c r="AE972" s="916" t="s">
        <v>61</v>
      </c>
      <c r="AF972" t="s">
        <v>61</v>
      </c>
      <c r="AG972" s="81"/>
      <c r="AH972" s="81"/>
      <c r="AI972" s="52" t="s">
        <v>61</v>
      </c>
      <c r="AJ972" s="81" t="s">
        <v>61</v>
      </c>
      <c r="AL972" s="52"/>
      <c r="AM972" s="52"/>
    </row>
    <row r="973" spans="1:48">
      <c r="A973" s="52" t="s">
        <v>14</v>
      </c>
      <c r="B973" s="52" t="s">
        <v>141</v>
      </c>
      <c r="C973" s="52">
        <v>2018</v>
      </c>
      <c r="D973" s="52">
        <v>2017</v>
      </c>
      <c r="E973" s="442" t="s">
        <v>142</v>
      </c>
      <c r="F973" s="52" t="s">
        <v>142</v>
      </c>
      <c r="G973" s="442" t="s">
        <v>168</v>
      </c>
      <c r="H973" s="52" t="s">
        <v>204</v>
      </c>
      <c r="I973" s="442" t="s">
        <v>205</v>
      </c>
      <c r="J973" s="940" t="s">
        <v>609</v>
      </c>
      <c r="K973" s="940"/>
      <c r="L973" s="52"/>
      <c r="M973" s="649" t="s">
        <v>610</v>
      </c>
      <c r="N973" s="158">
        <v>42795</v>
      </c>
      <c r="O973" s="442" t="s">
        <v>150</v>
      </c>
      <c r="P973" s="73">
        <v>21506813</v>
      </c>
      <c r="Q973" s="60">
        <v>5700000</v>
      </c>
      <c r="R973" s="61">
        <v>0.27</v>
      </c>
      <c r="S973" s="442" t="s">
        <v>424</v>
      </c>
      <c r="T973" s="60">
        <v>910000</v>
      </c>
      <c r="U973" s="939">
        <v>0.15964912280701754</v>
      </c>
      <c r="V973" s="716" t="s">
        <v>178</v>
      </c>
      <c r="W973" s="716" t="s">
        <v>203</v>
      </c>
      <c r="X973" s="719">
        <v>4790000</v>
      </c>
      <c r="Y973" s="718">
        <v>0.8403508771929824</v>
      </c>
      <c r="Z973" s="77" t="s">
        <v>61</v>
      </c>
      <c r="AA973" s="787" t="s">
        <v>61</v>
      </c>
      <c r="AB973" s="77" t="s">
        <v>61</v>
      </c>
      <c r="AC973" s="787" t="s">
        <v>61</v>
      </c>
      <c r="AD973" s="77" t="s">
        <v>61</v>
      </c>
      <c r="AE973" s="787" t="s">
        <v>61</v>
      </c>
      <c r="AF973" t="s">
        <v>185</v>
      </c>
      <c r="AG973" s="442"/>
      <c r="AH973" s="442"/>
      <c r="AI973" s="52" t="s">
        <v>61</v>
      </c>
      <c r="AJ973" s="64"/>
      <c r="AL973" s="52"/>
      <c r="AM973" s="52"/>
    </row>
    <row r="974" spans="1:48">
      <c r="A974" s="52" t="s">
        <v>14</v>
      </c>
      <c r="B974" s="52" t="s">
        <v>141</v>
      </c>
      <c r="C974" s="52">
        <v>2019</v>
      </c>
      <c r="D974" s="52">
        <v>2018</v>
      </c>
      <c r="E974" s="442" t="s">
        <v>142</v>
      </c>
      <c r="F974" s="104" t="s">
        <v>168</v>
      </c>
      <c r="G974" s="442" t="s">
        <v>61</v>
      </c>
      <c r="H974" s="52" t="s">
        <v>143</v>
      </c>
      <c r="I974" s="442" t="s">
        <v>574</v>
      </c>
      <c r="J974" s="940" t="s">
        <v>61</v>
      </c>
      <c r="K974" s="940"/>
      <c r="L974" s="81" t="s">
        <v>172</v>
      </c>
      <c r="M974" s="81" t="s">
        <v>61</v>
      </c>
      <c r="N974" s="81" t="s">
        <v>61</v>
      </c>
      <c r="O974" s="442" t="s">
        <v>150</v>
      </c>
      <c r="P974" s="81" t="s">
        <v>61</v>
      </c>
      <c r="Q974" s="81" t="s">
        <v>61</v>
      </c>
      <c r="R974" s="81" t="s">
        <v>61</v>
      </c>
      <c r="S974" s="905" t="s">
        <v>61</v>
      </c>
      <c r="T974" s="81" t="s">
        <v>61</v>
      </c>
      <c r="U974" s="942" t="s">
        <v>61</v>
      </c>
      <c r="V974" s="235" t="s">
        <v>61</v>
      </c>
      <c r="W974" s="235" t="s">
        <v>61</v>
      </c>
      <c r="X974" s="235" t="s">
        <v>61</v>
      </c>
      <c r="Y974" s="81" t="s">
        <v>61</v>
      </c>
      <c r="Z974" s="799" t="s">
        <v>61</v>
      </c>
      <c r="AA974" s="916" t="s">
        <v>61</v>
      </c>
      <c r="AB974" s="799" t="s">
        <v>61</v>
      </c>
      <c r="AC974" s="916" t="s">
        <v>61</v>
      </c>
      <c r="AD974" s="799" t="s">
        <v>61</v>
      </c>
      <c r="AE974" s="916" t="s">
        <v>61</v>
      </c>
      <c r="AF974" t="s">
        <v>61</v>
      </c>
      <c r="AG974" s="81"/>
      <c r="AH974" s="81"/>
      <c r="AI974" s="52" t="s">
        <v>61</v>
      </c>
      <c r="AJ974" s="81" t="s">
        <v>61</v>
      </c>
      <c r="AL974" s="52"/>
      <c r="AM974" s="52"/>
    </row>
    <row r="975" spans="1:48">
      <c r="A975" s="52" t="s">
        <v>14</v>
      </c>
      <c r="B975" s="52" t="s">
        <v>141</v>
      </c>
      <c r="C975" s="52">
        <v>2020</v>
      </c>
      <c r="D975" s="52">
        <v>2019</v>
      </c>
      <c r="E975" s="442" t="s">
        <v>168</v>
      </c>
      <c r="F975" s="52" t="s">
        <v>61</v>
      </c>
      <c r="G975" s="442" t="s">
        <v>61</v>
      </c>
      <c r="H975" s="52" t="s">
        <v>61</v>
      </c>
      <c r="I975" s="442" t="s">
        <v>169</v>
      </c>
      <c r="J975" s="940" t="s">
        <v>61</v>
      </c>
      <c r="K975" s="940"/>
      <c r="L975" s="52" t="s">
        <v>61</v>
      </c>
      <c r="M975" s="52" t="s">
        <v>61</v>
      </c>
      <c r="N975" s="52" t="s">
        <v>61</v>
      </c>
      <c r="O975" s="442" t="s">
        <v>150</v>
      </c>
      <c r="P975" s="451" t="s">
        <v>61</v>
      </c>
      <c r="Q975" s="52" t="s">
        <v>61</v>
      </c>
      <c r="R975" s="103" t="s">
        <v>61</v>
      </c>
      <c r="S975" s="442" t="s">
        <v>61</v>
      </c>
      <c r="T975" s="451" t="s">
        <v>61</v>
      </c>
      <c r="U975" s="941" t="s">
        <v>61</v>
      </c>
      <c r="V975" s="52" t="s">
        <v>61</v>
      </c>
      <c r="W975" s="52" t="s">
        <v>61</v>
      </c>
      <c r="X975" s="52" t="s">
        <v>61</v>
      </c>
      <c r="Y975" s="52" t="s">
        <v>61</v>
      </c>
      <c r="Z975" s="77" t="s">
        <v>61</v>
      </c>
      <c r="AA975" s="787" t="s">
        <v>61</v>
      </c>
      <c r="AB975" s="77" t="s">
        <v>61</v>
      </c>
      <c r="AC975" s="787" t="s">
        <v>61</v>
      </c>
      <c r="AD975" s="77" t="s">
        <v>61</v>
      </c>
      <c r="AE975" s="787" t="s">
        <v>61</v>
      </c>
      <c r="AF975" t="s">
        <v>61</v>
      </c>
      <c r="AG975" s="52"/>
      <c r="AH975" s="52"/>
      <c r="AI975" s="52" t="s">
        <v>61</v>
      </c>
      <c r="AJ975" s="52" t="s">
        <v>61</v>
      </c>
      <c r="AL975" s="52"/>
      <c r="AM975" s="52"/>
    </row>
    <row r="976" spans="1:48">
      <c r="A976" s="52" t="s">
        <v>14</v>
      </c>
      <c r="B976" s="52" t="s">
        <v>141</v>
      </c>
      <c r="C976" s="52">
        <v>2021</v>
      </c>
      <c r="D976" s="52">
        <v>2020</v>
      </c>
      <c r="E976" s="442" t="s">
        <v>142</v>
      </c>
      <c r="F976" s="104" t="s">
        <v>168</v>
      </c>
      <c r="G976" s="442" t="s">
        <v>61</v>
      </c>
      <c r="H976" s="52" t="s">
        <v>174</v>
      </c>
      <c r="I976" s="442" t="s">
        <v>231</v>
      </c>
      <c r="J976" s="940" t="s">
        <v>61</v>
      </c>
      <c r="K976" s="940"/>
      <c r="L976" s="81" t="s">
        <v>172</v>
      </c>
      <c r="M976" s="81" t="s">
        <v>61</v>
      </c>
      <c r="N976" s="81" t="s">
        <v>61</v>
      </c>
      <c r="O976" s="442" t="s">
        <v>150</v>
      </c>
      <c r="P976" s="81" t="s">
        <v>61</v>
      </c>
      <c r="Q976" s="81" t="s">
        <v>61</v>
      </c>
      <c r="R976" s="81" t="s">
        <v>61</v>
      </c>
      <c r="S976" s="905" t="s">
        <v>61</v>
      </c>
      <c r="T976" s="81" t="s">
        <v>61</v>
      </c>
      <c r="U976" s="942" t="s">
        <v>61</v>
      </c>
      <c r="V976" s="235" t="s">
        <v>61</v>
      </c>
      <c r="W976" s="235" t="s">
        <v>61</v>
      </c>
      <c r="X976" s="235" t="s">
        <v>61</v>
      </c>
      <c r="Y976" s="81" t="s">
        <v>61</v>
      </c>
      <c r="Z976" s="799" t="s">
        <v>61</v>
      </c>
      <c r="AA976" s="916" t="s">
        <v>61</v>
      </c>
      <c r="AB976" s="799" t="s">
        <v>61</v>
      </c>
      <c r="AC976" s="916" t="s">
        <v>61</v>
      </c>
      <c r="AD976" s="799" t="s">
        <v>61</v>
      </c>
      <c r="AE976" s="916" t="s">
        <v>61</v>
      </c>
      <c r="AF976" t="s">
        <v>61</v>
      </c>
      <c r="AG976" s="81"/>
      <c r="AH976" s="81"/>
      <c r="AI976" s="52" t="s">
        <v>61</v>
      </c>
      <c r="AJ976" s="81" t="s">
        <v>61</v>
      </c>
      <c r="AL976" s="52"/>
      <c r="AM976" s="52"/>
    </row>
    <row r="977" spans="1:48">
      <c r="A977" s="52" t="s">
        <v>14</v>
      </c>
      <c r="B977" s="52" t="s">
        <v>141</v>
      </c>
      <c r="C977" s="52">
        <v>2022</v>
      </c>
      <c r="D977" s="52">
        <v>2021</v>
      </c>
      <c r="E977" s="442" t="s">
        <v>142</v>
      </c>
      <c r="F977" s="104" t="s">
        <v>168</v>
      </c>
      <c r="G977" s="442" t="s">
        <v>61</v>
      </c>
      <c r="H977" s="52" t="s">
        <v>174</v>
      </c>
      <c r="I977" s="442" t="s">
        <v>611</v>
      </c>
      <c r="J977" s="940" t="s">
        <v>61</v>
      </c>
      <c r="K977" s="940"/>
      <c r="L977" s="81" t="s">
        <v>172</v>
      </c>
      <c r="M977" s="81" t="s">
        <v>61</v>
      </c>
      <c r="N977" s="81" t="s">
        <v>61</v>
      </c>
      <c r="O977" s="442" t="s">
        <v>150</v>
      </c>
      <c r="P977" s="81" t="s">
        <v>61</v>
      </c>
      <c r="Q977" s="81" t="s">
        <v>61</v>
      </c>
      <c r="R977" s="81" t="s">
        <v>61</v>
      </c>
      <c r="S977" s="905" t="s">
        <v>61</v>
      </c>
      <c r="T977" s="81" t="s">
        <v>61</v>
      </c>
      <c r="U977" s="942" t="s">
        <v>61</v>
      </c>
      <c r="V977" s="235" t="s">
        <v>61</v>
      </c>
      <c r="W977" s="235" t="s">
        <v>61</v>
      </c>
      <c r="X977" s="235" t="s">
        <v>61</v>
      </c>
      <c r="Y977" s="81" t="s">
        <v>61</v>
      </c>
      <c r="Z977" s="799" t="s">
        <v>61</v>
      </c>
      <c r="AA977" s="916" t="s">
        <v>61</v>
      </c>
      <c r="AB977" s="799" t="s">
        <v>61</v>
      </c>
      <c r="AC977" s="916" t="s">
        <v>61</v>
      </c>
      <c r="AD977" s="799" t="s">
        <v>61</v>
      </c>
      <c r="AE977" s="916" t="s">
        <v>61</v>
      </c>
      <c r="AF977" t="s">
        <v>61</v>
      </c>
      <c r="AG977" s="81"/>
      <c r="AH977" s="81"/>
      <c r="AI977" s="52" t="s">
        <v>61</v>
      </c>
      <c r="AJ977" s="81" t="s">
        <v>61</v>
      </c>
      <c r="AL977" s="52"/>
      <c r="AM977" s="52"/>
    </row>
    <row r="978" spans="1:48" s="961" customFormat="1">
      <c r="A978" s="955" t="s">
        <v>14</v>
      </c>
      <c r="B978" s="955" t="s">
        <v>141</v>
      </c>
      <c r="C978" s="955">
        <v>2023</v>
      </c>
      <c r="D978" s="955">
        <v>2022</v>
      </c>
      <c r="E978" s="964" t="s">
        <v>142</v>
      </c>
      <c r="F978" s="955" t="s">
        <v>142</v>
      </c>
      <c r="G978" s="964" t="s">
        <v>142</v>
      </c>
      <c r="H978" s="955" t="s">
        <v>204</v>
      </c>
      <c r="I978" s="964" t="s">
        <v>612</v>
      </c>
      <c r="J978" s="965" t="s">
        <v>613</v>
      </c>
      <c r="K978" s="965"/>
      <c r="L978" s="1004" t="s">
        <v>177</v>
      </c>
      <c r="M978" s="1005"/>
      <c r="N978" s="955"/>
      <c r="O978" s="964" t="s">
        <v>150</v>
      </c>
      <c r="P978" s="976">
        <v>22159516</v>
      </c>
      <c r="Q978" s="976">
        <f>P978</f>
        <v>22159516</v>
      </c>
      <c r="R978" s="977">
        <v>1</v>
      </c>
      <c r="S978" s="964" t="s">
        <v>614</v>
      </c>
      <c r="T978" s="976">
        <v>6271143.0280000009</v>
      </c>
      <c r="U978" s="978">
        <v>0.28299999999999997</v>
      </c>
      <c r="V978" s="1007" t="s">
        <v>178</v>
      </c>
      <c r="W978" s="1007"/>
      <c r="X978" s="1170">
        <f>Q978-T978</f>
        <v>15888372.971999999</v>
      </c>
      <c r="Y978" s="1011">
        <v>0.71699999999999997</v>
      </c>
      <c r="Z978" s="1010" t="s">
        <v>221</v>
      </c>
      <c r="AA978" s="1011" t="s">
        <v>61</v>
      </c>
      <c r="AB978" s="1010" t="s">
        <v>221</v>
      </c>
      <c r="AC978" s="1011" t="s">
        <v>61</v>
      </c>
      <c r="AD978" s="1010" t="s">
        <v>221</v>
      </c>
      <c r="AE978" s="1011" t="s">
        <v>61</v>
      </c>
      <c r="AF978" s="961" t="s">
        <v>161</v>
      </c>
      <c r="AG978" s="955"/>
      <c r="AH978" s="955"/>
      <c r="AI978" s="955" t="s">
        <v>61</v>
      </c>
      <c r="AL978" s="955"/>
      <c r="AM978" s="955"/>
      <c r="AO978" s="963"/>
      <c r="AP978" s="963"/>
      <c r="AQ978" s="963"/>
      <c r="AR978" s="963"/>
      <c r="AT978" s="963"/>
      <c r="AV978" s="963"/>
    </row>
    <row r="979" spans="1:48" s="958" customFormat="1">
      <c r="A979" s="955" t="s">
        <v>14</v>
      </c>
      <c r="B979" s="955" t="s">
        <v>141</v>
      </c>
      <c r="C979" s="955">
        <v>2023</v>
      </c>
      <c r="D979" s="955">
        <v>2023</v>
      </c>
      <c r="E979" s="964" t="s">
        <v>142</v>
      </c>
      <c r="F979" s="1013" t="s">
        <v>168</v>
      </c>
      <c r="G979" s="964" t="s">
        <v>61</v>
      </c>
      <c r="H979" s="955" t="s">
        <v>204</v>
      </c>
      <c r="I979" s="964" t="s">
        <v>612</v>
      </c>
      <c r="J979" s="965" t="s">
        <v>61</v>
      </c>
      <c r="K979" s="965"/>
      <c r="L979" s="1013" t="s">
        <v>172</v>
      </c>
      <c r="M979" s="1013" t="s">
        <v>61</v>
      </c>
      <c r="N979" s="1013" t="s">
        <v>61</v>
      </c>
      <c r="O979" s="964" t="s">
        <v>165</v>
      </c>
      <c r="P979" s="1013" t="s">
        <v>61</v>
      </c>
      <c r="Q979" s="1013" t="s">
        <v>61</v>
      </c>
      <c r="R979" s="1013" t="s">
        <v>61</v>
      </c>
      <c r="S979" s="1014" t="s">
        <v>61</v>
      </c>
      <c r="T979" s="1013" t="s">
        <v>61</v>
      </c>
      <c r="U979" s="1015" t="s">
        <v>61</v>
      </c>
      <c r="V979" s="1016" t="s">
        <v>61</v>
      </c>
      <c r="W979" s="1016" t="s">
        <v>61</v>
      </c>
      <c r="X979" s="1016" t="s">
        <v>61</v>
      </c>
      <c r="Y979" s="1013" t="s">
        <v>61</v>
      </c>
      <c r="Z979" s="1100" t="s">
        <v>61</v>
      </c>
      <c r="AA979" s="1101" t="s">
        <v>61</v>
      </c>
      <c r="AB979" s="1100" t="s">
        <v>61</v>
      </c>
      <c r="AC979" s="1101" t="s">
        <v>61</v>
      </c>
      <c r="AD979" s="1100" t="s">
        <v>61</v>
      </c>
      <c r="AE979" s="1101" t="s">
        <v>61</v>
      </c>
      <c r="AF979" s="961" t="s">
        <v>61</v>
      </c>
      <c r="AG979" s="1013"/>
      <c r="AH979" s="1013"/>
      <c r="AI979" s="955" t="s">
        <v>61</v>
      </c>
      <c r="AJ979" s="1013" t="s">
        <v>61</v>
      </c>
      <c r="AL979" s="955"/>
      <c r="AM979" s="955"/>
      <c r="AO979" s="963"/>
      <c r="AP979" s="963"/>
      <c r="AQ979" s="963"/>
      <c r="AR979" s="981"/>
      <c r="AT979" s="981"/>
      <c r="AV979" s="981"/>
    </row>
    <row r="980" spans="1:48" s="958" customFormat="1">
      <c r="A980" s="957" t="s">
        <v>14</v>
      </c>
      <c r="B980" s="957" t="s">
        <v>141</v>
      </c>
      <c r="C980" s="957" t="s">
        <v>702</v>
      </c>
      <c r="D980" s="957">
        <v>2023</v>
      </c>
      <c r="E980" s="991" t="s">
        <v>142</v>
      </c>
      <c r="F980" s="957" t="s">
        <v>142</v>
      </c>
      <c r="H980" s="958" t="s">
        <v>204</v>
      </c>
      <c r="I980" s="958" t="s">
        <v>612</v>
      </c>
      <c r="J980" s="992" t="s">
        <v>613</v>
      </c>
      <c r="K980" s="992" t="s">
        <v>703</v>
      </c>
      <c r="L980" s="957" t="s">
        <v>711</v>
      </c>
      <c r="M980" s="993" t="s">
        <v>748</v>
      </c>
      <c r="N980" s="994">
        <v>45047</v>
      </c>
      <c r="O980" s="991" t="s">
        <v>150</v>
      </c>
      <c r="P980" s="1176">
        <v>22602051</v>
      </c>
      <c r="Q980" s="1176">
        <v>22602051</v>
      </c>
      <c r="R980" s="996">
        <v>1</v>
      </c>
      <c r="S980" s="1177" t="s">
        <v>749</v>
      </c>
      <c r="T980" s="1064">
        <v>3910230.4200799791</v>
      </c>
      <c r="U980" s="1068">
        <v>0.17300334469999998</v>
      </c>
      <c r="V980" s="1178" t="s">
        <v>178</v>
      </c>
      <c r="W980" s="1178"/>
      <c r="X980" s="1179">
        <v>18691820.6590272</v>
      </c>
      <c r="Y980" s="1180">
        <v>0.82699665880000006</v>
      </c>
      <c r="Z980" s="1181" t="s">
        <v>221</v>
      </c>
      <c r="AA980" s="1180" t="s">
        <v>61</v>
      </c>
      <c r="AB980" s="1181" t="s">
        <v>221</v>
      </c>
      <c r="AC980" s="1180" t="s">
        <v>61</v>
      </c>
      <c r="AD980" s="1181" t="s">
        <v>221</v>
      </c>
      <c r="AE980" s="1180" t="s">
        <v>61</v>
      </c>
      <c r="AG980" s="1029"/>
      <c r="AH980" s="1029"/>
      <c r="AI980" s="957"/>
      <c r="AJ980" s="1029"/>
      <c r="AL980" s="957"/>
      <c r="AM980" s="957"/>
      <c r="AO980" s="981"/>
      <c r="AP980" s="981"/>
      <c r="AQ980" s="981"/>
      <c r="AR980" s="981"/>
      <c r="AT980" s="981"/>
      <c r="AV980" s="981"/>
    </row>
    <row r="981" spans="1:48">
      <c r="A981" s="52" t="s">
        <v>11</v>
      </c>
      <c r="B981" s="52" t="s">
        <v>243</v>
      </c>
      <c r="C981" s="52">
        <v>2017</v>
      </c>
      <c r="D981" s="52">
        <v>2016</v>
      </c>
      <c r="E981" s="442" t="s">
        <v>142</v>
      </c>
      <c r="F981" s="52" t="s">
        <v>142</v>
      </c>
      <c r="G981" s="442" t="s">
        <v>142</v>
      </c>
      <c r="H981" s="52" t="s">
        <v>143</v>
      </c>
      <c r="I981" s="442" t="s">
        <v>144</v>
      </c>
      <c r="J981" s="940" t="s">
        <v>145</v>
      </c>
      <c r="K981" s="940"/>
      <c r="L981" s="52"/>
      <c r="M981" s="52"/>
      <c r="N981" s="158">
        <v>42461</v>
      </c>
      <c r="O981" s="442" t="s">
        <v>150</v>
      </c>
      <c r="P981" s="73">
        <v>41823493</v>
      </c>
      <c r="Q981" s="60">
        <v>37127057.000000007</v>
      </c>
      <c r="R981" s="61">
        <v>0.88770818353215997</v>
      </c>
      <c r="S981" s="442" t="s">
        <v>615</v>
      </c>
      <c r="T981" s="73">
        <v>4415355</v>
      </c>
      <c r="U981" s="939">
        <v>0.11892553185672648</v>
      </c>
      <c r="V981" s="73">
        <v>20639977.000000007</v>
      </c>
      <c r="W981" s="64">
        <v>0.55592817389215643</v>
      </c>
      <c r="X981" s="73">
        <v>12071725</v>
      </c>
      <c r="Y981" s="64">
        <v>0.32514629425111718</v>
      </c>
      <c r="Z981" s="77">
        <v>4275118</v>
      </c>
      <c r="AA981" s="787">
        <v>0.1151483135331734</v>
      </c>
      <c r="AB981" s="77">
        <v>140237</v>
      </c>
      <c r="AC981" s="787">
        <v>3.7772183235530894E-3</v>
      </c>
      <c r="AD981" s="77">
        <v>0</v>
      </c>
      <c r="AE981" s="787">
        <v>0</v>
      </c>
      <c r="AF981" t="s">
        <v>148</v>
      </c>
      <c r="AH981"/>
      <c r="AI981" s="52" t="s">
        <v>149</v>
      </c>
      <c r="AJ981" s="64"/>
      <c r="AL981" s="52"/>
      <c r="AM981" s="52"/>
      <c r="AO981" s="1">
        <v>1</v>
      </c>
      <c r="AP981" s="1">
        <f>VLOOKUP(A981,'CH1 graphs'!$G$1:$H$49,2,FALSE)</f>
        <v>1</v>
      </c>
      <c r="AQ981" s="1">
        <f>VLOOKUP(A981,'CH1 graphs'!$K$2:$L$23,2,FALSE)</f>
        <v>1</v>
      </c>
    </row>
    <row r="982" spans="1:48">
      <c r="A982" s="52" t="s">
        <v>11</v>
      </c>
      <c r="B982" s="52" t="s">
        <v>243</v>
      </c>
      <c r="C982" s="52">
        <v>2018</v>
      </c>
      <c r="D982" s="52">
        <v>2017</v>
      </c>
      <c r="E982" s="442" t="s">
        <v>142</v>
      </c>
      <c r="F982" s="52" t="s">
        <v>142</v>
      </c>
      <c r="G982" s="442" t="s">
        <v>142</v>
      </c>
      <c r="H982" s="52" t="s">
        <v>143</v>
      </c>
      <c r="I982" s="442" t="s">
        <v>144</v>
      </c>
      <c r="J982" s="940" t="s">
        <v>145</v>
      </c>
      <c r="K982" s="940"/>
      <c r="L982" s="52"/>
      <c r="M982" s="52"/>
      <c r="N982" s="158">
        <v>43009</v>
      </c>
      <c r="O982" s="442" t="s">
        <v>150</v>
      </c>
      <c r="P982" s="73">
        <v>42778077</v>
      </c>
      <c r="Q982" s="60">
        <v>42778077</v>
      </c>
      <c r="R982" s="67">
        <v>1</v>
      </c>
      <c r="S982" s="442" t="s">
        <v>616</v>
      </c>
      <c r="T982" s="73">
        <v>3845806</v>
      </c>
      <c r="U982" s="939">
        <v>8.9901329599271135E-2</v>
      </c>
      <c r="V982" s="73">
        <v>26424182</v>
      </c>
      <c r="W982" s="64">
        <v>0.61770382993139217</v>
      </c>
      <c r="X982" s="73">
        <v>12508089</v>
      </c>
      <c r="Y982" s="64">
        <v>0.29239484046933667</v>
      </c>
      <c r="Z982" s="77">
        <v>3694087</v>
      </c>
      <c r="AA982" s="787">
        <v>8.6354676485340842E-2</v>
      </c>
      <c r="AB982" s="77">
        <v>151719</v>
      </c>
      <c r="AC982" s="787">
        <v>3.5466531139302965E-3</v>
      </c>
      <c r="AD982" s="77">
        <v>0</v>
      </c>
      <c r="AE982" s="787">
        <v>0</v>
      </c>
      <c r="AF982" t="s">
        <v>148</v>
      </c>
      <c r="AH982"/>
      <c r="AI982" s="52" t="s">
        <v>153</v>
      </c>
      <c r="AJ982" s="64"/>
      <c r="AL982" s="52"/>
      <c r="AM982" s="52"/>
      <c r="AO982" s="1">
        <v>1</v>
      </c>
      <c r="AP982" s="1">
        <f>VLOOKUP(A982,'CH1 graphs'!$G$1:$H$49,2,FALSE)</f>
        <v>1</v>
      </c>
      <c r="AQ982" s="1">
        <f>VLOOKUP(A982,'CH1 graphs'!$K$2:$L$23,2,FALSE)</f>
        <v>1</v>
      </c>
    </row>
    <row r="983" spans="1:48">
      <c r="A983" s="52" t="s">
        <v>11</v>
      </c>
      <c r="B983" s="52" t="s">
        <v>243</v>
      </c>
      <c r="C983" s="52">
        <v>2019</v>
      </c>
      <c r="D983" s="52">
        <v>2018</v>
      </c>
      <c r="E983" s="442" t="s">
        <v>142</v>
      </c>
      <c r="F983" s="52" t="s">
        <v>142</v>
      </c>
      <c r="G983" s="442" t="s">
        <v>142</v>
      </c>
      <c r="H983" s="52" t="s">
        <v>143</v>
      </c>
      <c r="I983" s="442" t="s">
        <v>144</v>
      </c>
      <c r="J983" s="940" t="s">
        <v>145</v>
      </c>
      <c r="K983" s="940"/>
      <c r="L983" s="52"/>
      <c r="M983" s="484" t="s">
        <v>617</v>
      </c>
      <c r="N983" s="52"/>
      <c r="O983" s="442" t="s">
        <v>150</v>
      </c>
      <c r="P983" s="437">
        <v>43874985</v>
      </c>
      <c r="Q983" s="60">
        <v>43874985</v>
      </c>
      <c r="R983" s="67">
        <v>1</v>
      </c>
      <c r="S983" s="442" t="s">
        <v>618</v>
      </c>
      <c r="T983" s="73">
        <v>6175799</v>
      </c>
      <c r="U983" s="939">
        <v>0.1407589996896865</v>
      </c>
      <c r="V983" s="73">
        <v>23958607</v>
      </c>
      <c r="W983" s="64">
        <v>0.54606530349810944</v>
      </c>
      <c r="X983" s="73">
        <v>13740579</v>
      </c>
      <c r="Y983" s="64">
        <v>0.31317569681220403</v>
      </c>
      <c r="Z983" s="77">
        <v>5574843</v>
      </c>
      <c r="AA983" s="787">
        <v>0.12706199215794603</v>
      </c>
      <c r="AB983" s="77">
        <v>600956</v>
      </c>
      <c r="AC983" s="787">
        <v>1.3697007531740467E-2</v>
      </c>
      <c r="AD983" s="77">
        <v>0</v>
      </c>
      <c r="AE983" s="787">
        <v>0</v>
      </c>
      <c r="AF983" t="s">
        <v>161</v>
      </c>
      <c r="AG983" s="52"/>
      <c r="AH983" s="52"/>
      <c r="AI983" s="52" t="s">
        <v>153</v>
      </c>
      <c r="AJ983" s="64"/>
      <c r="AL983" s="52"/>
      <c r="AM983" s="52"/>
      <c r="AO983" s="1">
        <v>1</v>
      </c>
      <c r="AP983" s="1">
        <f>VLOOKUP(A983,'CH1 graphs'!$G$1:$H$49,2,FALSE)</f>
        <v>1</v>
      </c>
      <c r="AQ983" s="1">
        <f>VLOOKUP(A983,'CH1 graphs'!$K$2:$L$23,2,FALSE)</f>
        <v>1</v>
      </c>
    </row>
    <row r="984" spans="1:48">
      <c r="A984" s="52" t="s">
        <v>11</v>
      </c>
      <c r="B984" s="52" t="s">
        <v>243</v>
      </c>
      <c r="C984" s="52">
        <v>2020</v>
      </c>
      <c r="D984" s="52">
        <v>2019</v>
      </c>
      <c r="E984" s="442" t="s">
        <v>142</v>
      </c>
      <c r="F984" s="52" t="s">
        <v>142</v>
      </c>
      <c r="G984" s="442" t="s">
        <v>142</v>
      </c>
      <c r="H984" s="52" t="s">
        <v>143</v>
      </c>
      <c r="I984" s="442" t="s">
        <v>144</v>
      </c>
      <c r="J984" s="940" t="s">
        <v>145</v>
      </c>
      <c r="K984" s="940"/>
      <c r="L984" s="52"/>
      <c r="M984" s="52"/>
      <c r="N984" s="158">
        <v>43617</v>
      </c>
      <c r="O984" s="442" t="s">
        <v>150</v>
      </c>
      <c r="P984" s="73">
        <v>42813000</v>
      </c>
      <c r="Q984" s="60">
        <v>41934359</v>
      </c>
      <c r="R984" s="61">
        <f>Q984/P984</f>
        <v>0.97947723822203536</v>
      </c>
      <c r="S984" s="442" t="s">
        <v>286</v>
      </c>
      <c r="T984" s="73">
        <v>5852810</v>
      </c>
      <c r="U984" s="939">
        <v>0.14000000000000001</v>
      </c>
      <c r="V984" s="73">
        <v>24246159</v>
      </c>
      <c r="W984" s="64">
        <v>0.57819314705633151</v>
      </c>
      <c r="X984" s="73">
        <v>11835390</v>
      </c>
      <c r="Y984" s="64">
        <v>0.28000000000000003</v>
      </c>
      <c r="Z984" s="77">
        <v>4809357</v>
      </c>
      <c r="AA984" s="787">
        <v>0.11</v>
      </c>
      <c r="AB984" s="77">
        <v>1043453</v>
      </c>
      <c r="AC984" s="787">
        <v>0.02</v>
      </c>
      <c r="AD984" s="77">
        <v>0</v>
      </c>
      <c r="AE984" s="787">
        <v>0</v>
      </c>
      <c r="AF984" t="s">
        <v>161</v>
      </c>
      <c r="AG984" s="52"/>
      <c r="AH984" s="52"/>
      <c r="AI984" s="52" t="s">
        <v>153</v>
      </c>
      <c r="AJ984" s="64"/>
      <c r="AL984" s="52"/>
      <c r="AM984" s="52" t="s">
        <v>619</v>
      </c>
      <c r="AO984" s="1">
        <v>1</v>
      </c>
      <c r="AP984" s="1">
        <f>VLOOKUP(A984,'CH1 graphs'!$G$1:$H$49,2,FALSE)</f>
        <v>1</v>
      </c>
      <c r="AQ984" s="1">
        <f>VLOOKUP(A984,'CH1 graphs'!$K$2:$L$23,2,FALSE)</f>
        <v>1</v>
      </c>
    </row>
    <row r="985" spans="1:48">
      <c r="A985" s="52" t="s">
        <v>11</v>
      </c>
      <c r="B985" s="52" t="s">
        <v>243</v>
      </c>
      <c r="C985" s="52">
        <v>2021</v>
      </c>
      <c r="D985" s="52">
        <v>2020</v>
      </c>
      <c r="E985" s="442" t="s">
        <v>142</v>
      </c>
      <c r="F985" s="52" t="s">
        <v>142</v>
      </c>
      <c r="G985" s="442" t="s">
        <v>142</v>
      </c>
      <c r="H985" s="52" t="s">
        <v>143</v>
      </c>
      <c r="I985" s="442" t="s">
        <v>144</v>
      </c>
      <c r="J985" s="940" t="s">
        <v>145</v>
      </c>
      <c r="K985" s="940"/>
      <c r="L985" s="52"/>
      <c r="M985" s="52"/>
      <c r="N985" s="158">
        <v>43983</v>
      </c>
      <c r="O985" s="442" t="s">
        <v>150</v>
      </c>
      <c r="P985" s="73">
        <v>45319635</v>
      </c>
      <c r="Q985" s="59">
        <v>45198109</v>
      </c>
      <c r="R985" s="61">
        <v>0.99731846913594957</v>
      </c>
      <c r="S985" s="442" t="s">
        <v>620</v>
      </c>
      <c r="T985" s="73">
        <v>9578685</v>
      </c>
      <c r="U985" s="939">
        <v>0.21</v>
      </c>
      <c r="V985" s="73">
        <v>19728053</v>
      </c>
      <c r="W985" s="64">
        <v>0.43647961024210108</v>
      </c>
      <c r="X985" s="73">
        <v>15891371</v>
      </c>
      <c r="Y985" s="64">
        <v>0.35</v>
      </c>
      <c r="Z985" s="77">
        <v>7410682</v>
      </c>
      <c r="AA985" s="787">
        <v>0.16</v>
      </c>
      <c r="AB985" s="77">
        <v>2168003</v>
      </c>
      <c r="AC985" s="787">
        <v>0.05</v>
      </c>
      <c r="AD985" s="77">
        <v>0</v>
      </c>
      <c r="AE985" s="787">
        <v>0</v>
      </c>
      <c r="AF985" t="s">
        <v>161</v>
      </c>
      <c r="AG985" s="52"/>
      <c r="AH985" s="52"/>
      <c r="AI985" s="52" t="s">
        <v>153</v>
      </c>
      <c r="AJ985" s="52"/>
      <c r="AL985" s="52"/>
      <c r="AM985" s="52"/>
      <c r="AO985" s="1">
        <v>1</v>
      </c>
      <c r="AP985" s="1">
        <f>VLOOKUP(A985,'CH1 graphs'!$G$1:$H$49,2,FALSE)</f>
        <v>1</v>
      </c>
      <c r="AQ985" s="1">
        <f>VLOOKUP(A985,'CH1 graphs'!$K$2:$L$23,2,FALSE)</f>
        <v>1</v>
      </c>
    </row>
    <row r="986" spans="1:48">
      <c r="A986" s="52" t="s">
        <v>11</v>
      </c>
      <c r="B986" s="52" t="s">
        <v>243</v>
      </c>
      <c r="C986" s="52">
        <v>2022</v>
      </c>
      <c r="D986" s="52">
        <v>2021</v>
      </c>
      <c r="E986" s="442" t="s">
        <v>142</v>
      </c>
      <c r="F986" s="52" t="s">
        <v>142</v>
      </c>
      <c r="G986" s="442" t="s">
        <v>142</v>
      </c>
      <c r="H986" s="52" t="s">
        <v>143</v>
      </c>
      <c r="I986" s="442" t="s">
        <v>157</v>
      </c>
      <c r="J986" s="940" t="s">
        <v>145</v>
      </c>
      <c r="K986" s="940"/>
      <c r="L986" s="52"/>
      <c r="M986" s="52"/>
      <c r="N986" s="158">
        <v>44256</v>
      </c>
      <c r="O986" s="442" t="s">
        <v>150</v>
      </c>
      <c r="P986" s="73">
        <v>46796616</v>
      </c>
      <c r="Q986" s="60">
        <v>46568825</v>
      </c>
      <c r="R986" s="61">
        <v>0.9951323189693887</v>
      </c>
      <c r="S986" s="442" t="s">
        <v>621</v>
      </c>
      <c r="T986" s="73">
        <v>9769621</v>
      </c>
      <c r="U986" s="939">
        <v>0.21</v>
      </c>
      <c r="V986" s="73">
        <v>20273468</v>
      </c>
      <c r="W986" s="64">
        <v>0.43534420290827608</v>
      </c>
      <c r="X986" s="73">
        <v>16525736</v>
      </c>
      <c r="Y986" s="64">
        <v>0.35</v>
      </c>
      <c r="Z986" s="77">
        <v>7072838</v>
      </c>
      <c r="AA986" s="787">
        <v>0.15</v>
      </c>
      <c r="AB986" s="77">
        <v>2696783</v>
      </c>
      <c r="AC986" s="787">
        <v>0.06</v>
      </c>
      <c r="AD986" s="77">
        <v>0</v>
      </c>
      <c r="AE986" s="787">
        <v>0</v>
      </c>
      <c r="AF986" t="s">
        <v>185</v>
      </c>
      <c r="AG986" s="52"/>
      <c r="AH986" s="52"/>
      <c r="AI986" s="52" t="s">
        <v>153</v>
      </c>
      <c r="AJ986" s="52"/>
      <c r="AL986" s="52"/>
      <c r="AM986" s="52" t="s">
        <v>622</v>
      </c>
      <c r="AO986" s="1">
        <v>1</v>
      </c>
      <c r="AP986" s="1">
        <f>VLOOKUP(A986,'CH1 graphs'!$G$1:$H$49,2,FALSE)</f>
        <v>1</v>
      </c>
      <c r="AQ986" s="1">
        <f>VLOOKUP(A986,'CH1 graphs'!$K$2:$L$23,2,FALSE)</f>
        <v>1</v>
      </c>
      <c r="AT986" s="42"/>
    </row>
    <row r="987" spans="1:48" s="961" customFormat="1">
      <c r="A987" s="955" t="s">
        <v>11</v>
      </c>
      <c r="B987" s="955" t="s">
        <v>243</v>
      </c>
      <c r="C987" s="955">
        <v>2023</v>
      </c>
      <c r="D987" s="955">
        <v>2022</v>
      </c>
      <c r="E987" s="964" t="s">
        <v>142</v>
      </c>
      <c r="F987" s="955" t="s">
        <v>142</v>
      </c>
      <c r="G987" s="964" t="s">
        <v>142</v>
      </c>
      <c r="H987" s="955" t="s">
        <v>143</v>
      </c>
      <c r="I987" s="964" t="s">
        <v>157</v>
      </c>
      <c r="J987" s="965" t="s">
        <v>145</v>
      </c>
      <c r="K987" s="965"/>
      <c r="L987" s="976"/>
      <c r="M987" s="1022" t="s">
        <v>623</v>
      </c>
      <c r="N987" s="967">
        <v>44682</v>
      </c>
      <c r="O987" s="964" t="s">
        <v>150</v>
      </c>
      <c r="P987" s="976">
        <v>47881435</v>
      </c>
      <c r="Q987" s="975">
        <v>47881435</v>
      </c>
      <c r="R987" s="977">
        <v>1</v>
      </c>
      <c r="S987" s="964" t="s">
        <v>395</v>
      </c>
      <c r="T987" s="976">
        <v>11653068</v>
      </c>
      <c r="U987" s="978">
        <v>0.24</v>
      </c>
      <c r="V987" s="976">
        <v>18648037</v>
      </c>
      <c r="W987" s="980">
        <v>0.38946278448003907</v>
      </c>
      <c r="X987" s="976">
        <v>17580330</v>
      </c>
      <c r="Y987" s="980">
        <v>0.37</v>
      </c>
      <c r="Z987" s="1026">
        <v>8549970</v>
      </c>
      <c r="AA987" s="1027">
        <v>0.18</v>
      </c>
      <c r="AB987" s="1026">
        <v>3103098</v>
      </c>
      <c r="AC987" s="1027">
        <v>0.06</v>
      </c>
      <c r="AD987" s="1026">
        <v>0</v>
      </c>
      <c r="AE987" s="1027">
        <v>0</v>
      </c>
      <c r="AF987" s="961" t="s">
        <v>161</v>
      </c>
      <c r="AG987" s="955"/>
      <c r="AH987" s="955"/>
      <c r="AI987" s="955" t="s">
        <v>153</v>
      </c>
      <c r="AL987" s="955"/>
      <c r="AM987" s="955"/>
      <c r="AN987" s="961" t="s">
        <v>727</v>
      </c>
      <c r="AO987" s="963">
        <v>1</v>
      </c>
      <c r="AP987" s="963">
        <f>VLOOKUP(A987,'CH1 graphs'!$G$1:$H$49,2,FALSE)</f>
        <v>1</v>
      </c>
      <c r="AQ987" s="963"/>
      <c r="AR987" s="963"/>
      <c r="AS987" s="972">
        <f>T987-T986</f>
        <v>1883447</v>
      </c>
      <c r="AT987" s="973">
        <f>(T987-T986)/T986</f>
        <v>0.19278608658411622</v>
      </c>
      <c r="AU987" s="961">
        <f>AB987-AB543</f>
        <v>2735549</v>
      </c>
      <c r="AV987" s="963">
        <f>AU987/AB543</f>
        <v>7.4426783911804959</v>
      </c>
    </row>
    <row r="988" spans="1:48" s="958" customFormat="1">
      <c r="A988" s="955" t="s">
        <v>11</v>
      </c>
      <c r="B988" s="955" t="s">
        <v>243</v>
      </c>
      <c r="C988" s="955">
        <v>2023</v>
      </c>
      <c r="D988" s="955">
        <v>2023</v>
      </c>
      <c r="E988" s="964" t="s">
        <v>142</v>
      </c>
      <c r="F988" s="974" t="s">
        <v>142</v>
      </c>
      <c r="G988" s="964" t="s">
        <v>142</v>
      </c>
      <c r="H988" s="955" t="s">
        <v>143</v>
      </c>
      <c r="I988" s="964" t="s">
        <v>157</v>
      </c>
      <c r="J988" s="965" t="s">
        <v>145</v>
      </c>
      <c r="K988" s="965"/>
      <c r="L988" s="976"/>
      <c r="M988" s="966" t="s">
        <v>623</v>
      </c>
      <c r="N988" s="967">
        <v>44682</v>
      </c>
      <c r="O988" s="964" t="s">
        <v>165</v>
      </c>
      <c r="P988" s="976">
        <v>47881435</v>
      </c>
      <c r="Q988" s="975">
        <v>47881431</v>
      </c>
      <c r="R988" s="977">
        <v>1</v>
      </c>
      <c r="S988" s="964" t="s">
        <v>624</v>
      </c>
      <c r="T988" s="976">
        <v>7738781</v>
      </c>
      <c r="U988" s="978">
        <v>0.16</v>
      </c>
      <c r="V988" s="976">
        <v>22396097</v>
      </c>
      <c r="W988" s="980">
        <v>0.47</v>
      </c>
      <c r="X988" s="976">
        <v>17746553</v>
      </c>
      <c r="Y988" s="980">
        <v>0.37</v>
      </c>
      <c r="Z988" s="1026">
        <v>6189076</v>
      </c>
      <c r="AA988" s="1027">
        <v>0.13</v>
      </c>
      <c r="AB988" s="1026">
        <v>1549705</v>
      </c>
      <c r="AC988" s="1027">
        <v>0.03</v>
      </c>
      <c r="AD988" s="1026">
        <v>0</v>
      </c>
      <c r="AE988" s="1027">
        <v>0</v>
      </c>
      <c r="AF988" s="961" t="s">
        <v>161</v>
      </c>
      <c r="AG988" s="955"/>
      <c r="AH988" s="955"/>
      <c r="AI988" s="955" t="s">
        <v>625</v>
      </c>
      <c r="AJ988" s="961"/>
      <c r="AL988" s="955"/>
      <c r="AM988" s="955"/>
      <c r="AO988" s="963">
        <v>1</v>
      </c>
      <c r="AP988" s="963">
        <f>VLOOKUP(A988,'CH1 graphs'!$G$1:$H$49,2,FALSE)</f>
        <v>1</v>
      </c>
      <c r="AQ988" s="963">
        <f>VLOOKUP(A988,'CH1 graphs'!$K$2:$L$23,2,FALSE)</f>
        <v>1</v>
      </c>
      <c r="AR988" s="981"/>
      <c r="AT988" s="981"/>
      <c r="AV988" s="981"/>
    </row>
    <row r="989" spans="1:48" s="1037" customFormat="1">
      <c r="A989" s="959" t="s">
        <v>11</v>
      </c>
      <c r="B989" s="959" t="s">
        <v>243</v>
      </c>
      <c r="C989" s="959" t="s">
        <v>702</v>
      </c>
      <c r="D989" s="959">
        <v>2023</v>
      </c>
      <c r="E989" s="1036" t="s">
        <v>142</v>
      </c>
      <c r="F989" s="959" t="s">
        <v>142</v>
      </c>
      <c r="G989" s="1195" t="s">
        <v>142</v>
      </c>
      <c r="H989" s="1195" t="s">
        <v>143</v>
      </c>
      <c r="I989" s="1195" t="s">
        <v>157</v>
      </c>
      <c r="J989" s="1196" t="s">
        <v>145</v>
      </c>
      <c r="K989" s="1196" t="s">
        <v>728</v>
      </c>
      <c r="L989" s="959" t="s">
        <v>750</v>
      </c>
      <c r="M989" s="1114" t="s">
        <v>623</v>
      </c>
      <c r="N989" s="1197">
        <v>44682</v>
      </c>
      <c r="O989" s="1036" t="s">
        <v>150</v>
      </c>
      <c r="P989" s="1198">
        <v>47881435</v>
      </c>
      <c r="Q989" s="1208">
        <v>47881431</v>
      </c>
      <c r="R989" s="1199">
        <v>1</v>
      </c>
      <c r="S989" s="1200" t="s">
        <v>624</v>
      </c>
      <c r="T989" s="1198">
        <v>7738781</v>
      </c>
      <c r="U989" s="1201">
        <v>0.16</v>
      </c>
      <c r="V989" s="1198">
        <v>22396097</v>
      </c>
      <c r="W989" s="1202">
        <v>0.47</v>
      </c>
      <c r="X989" s="1198">
        <v>17746553</v>
      </c>
      <c r="Y989" s="1202">
        <v>0.37</v>
      </c>
      <c r="Z989" s="1198">
        <v>6189076</v>
      </c>
      <c r="AA989" s="1199">
        <v>0.13</v>
      </c>
      <c r="AB989" s="1198">
        <v>1549705</v>
      </c>
      <c r="AC989" s="1199">
        <v>0.03</v>
      </c>
      <c r="AD989" s="1198">
        <v>0</v>
      </c>
      <c r="AE989" s="1199">
        <v>0</v>
      </c>
      <c r="AF989" s="1203" t="s">
        <v>161</v>
      </c>
      <c r="AG989" s="959"/>
      <c r="AH989" s="959"/>
      <c r="AI989" s="959"/>
      <c r="AL989" s="959"/>
      <c r="AM989" s="959"/>
      <c r="AO989" s="1045">
        <v>1</v>
      </c>
      <c r="AP989" s="1045"/>
      <c r="AQ989" s="1045"/>
      <c r="AR989" s="1045"/>
      <c r="AT989" s="1045"/>
      <c r="AV989" s="1045"/>
    </row>
    <row r="990" spans="1:48">
      <c r="A990" t="s">
        <v>626</v>
      </c>
      <c r="B990" t="s">
        <v>102</v>
      </c>
      <c r="C990">
        <v>2017</v>
      </c>
      <c r="D990">
        <v>2016</v>
      </c>
      <c r="E990" s="442" t="s">
        <v>168</v>
      </c>
      <c r="F990" s="52" t="s">
        <v>61</v>
      </c>
      <c r="G990" s="442" t="s">
        <v>61</v>
      </c>
      <c r="H990" s="52" t="s">
        <v>61</v>
      </c>
      <c r="I990" s="442" t="s">
        <v>169</v>
      </c>
      <c r="J990" s="940" t="s">
        <v>61</v>
      </c>
      <c r="K990" s="940"/>
      <c r="L990" s="52" t="s">
        <v>61</v>
      </c>
      <c r="M990" s="52" t="s">
        <v>61</v>
      </c>
      <c r="N990" s="52" t="s">
        <v>61</v>
      </c>
      <c r="O990" s="442" t="s">
        <v>150</v>
      </c>
      <c r="P990" s="451" t="s">
        <v>61</v>
      </c>
      <c r="Q990" s="52" t="s">
        <v>61</v>
      </c>
      <c r="R990" s="103" t="s">
        <v>61</v>
      </c>
      <c r="S990" s="442" t="s">
        <v>61</v>
      </c>
      <c r="T990" s="451" t="s">
        <v>61</v>
      </c>
      <c r="U990" s="941" t="s">
        <v>61</v>
      </c>
      <c r="V990" s="52" t="s">
        <v>61</v>
      </c>
      <c r="W990" s="52" t="s">
        <v>61</v>
      </c>
      <c r="X990" s="52" t="s">
        <v>61</v>
      </c>
      <c r="Y990" s="52" t="s">
        <v>61</v>
      </c>
      <c r="Z990" s="77" t="s">
        <v>61</v>
      </c>
      <c r="AA990" s="787" t="s">
        <v>61</v>
      </c>
      <c r="AB990" s="77" t="s">
        <v>61</v>
      </c>
      <c r="AC990" s="787" t="s">
        <v>61</v>
      </c>
      <c r="AD990" s="77" t="s">
        <v>61</v>
      </c>
      <c r="AE990" s="787" t="s">
        <v>61</v>
      </c>
      <c r="AF990" t="s">
        <v>61</v>
      </c>
      <c r="AG990" s="52"/>
      <c r="AH990" s="52"/>
      <c r="AI990" s="52" t="s">
        <v>61</v>
      </c>
      <c r="AJ990" s="52" t="s">
        <v>61</v>
      </c>
      <c r="AL990"/>
      <c r="AM990"/>
    </row>
    <row r="991" spans="1:48">
      <c r="A991" t="s">
        <v>626</v>
      </c>
      <c r="B991" t="s">
        <v>102</v>
      </c>
      <c r="C991">
        <v>2018</v>
      </c>
      <c r="D991">
        <v>2017</v>
      </c>
      <c r="E991" s="442" t="s">
        <v>168</v>
      </c>
      <c r="F991" s="52" t="s">
        <v>61</v>
      </c>
      <c r="G991" s="442" t="s">
        <v>61</v>
      </c>
      <c r="H991" s="52" t="s">
        <v>61</v>
      </c>
      <c r="I991" s="442" t="s">
        <v>169</v>
      </c>
      <c r="J991" s="940" t="s">
        <v>61</v>
      </c>
      <c r="K991" s="940"/>
      <c r="L991" s="52" t="s">
        <v>61</v>
      </c>
      <c r="M991" s="52" t="s">
        <v>61</v>
      </c>
      <c r="N991" s="52" t="s">
        <v>61</v>
      </c>
      <c r="O991" s="442" t="s">
        <v>150</v>
      </c>
      <c r="P991" s="451" t="s">
        <v>61</v>
      </c>
      <c r="Q991" s="52" t="s">
        <v>61</v>
      </c>
      <c r="R991" s="103" t="s">
        <v>61</v>
      </c>
      <c r="S991" s="442" t="s">
        <v>61</v>
      </c>
      <c r="T991" s="451" t="s">
        <v>61</v>
      </c>
      <c r="U991" s="941" t="s">
        <v>61</v>
      </c>
      <c r="V991" s="52" t="s">
        <v>61</v>
      </c>
      <c r="W991" s="52" t="s">
        <v>61</v>
      </c>
      <c r="X991" s="52" t="s">
        <v>61</v>
      </c>
      <c r="Y991" s="52" t="s">
        <v>61</v>
      </c>
      <c r="Z991" s="77" t="s">
        <v>61</v>
      </c>
      <c r="AA991" s="787" t="s">
        <v>61</v>
      </c>
      <c r="AB991" s="77" t="s">
        <v>61</v>
      </c>
      <c r="AC991" s="787" t="s">
        <v>61</v>
      </c>
      <c r="AD991" s="77" t="s">
        <v>61</v>
      </c>
      <c r="AE991" s="787" t="s">
        <v>61</v>
      </c>
      <c r="AF991" t="s">
        <v>61</v>
      </c>
      <c r="AG991" s="52"/>
      <c r="AH991" s="52"/>
      <c r="AI991" s="52" t="s">
        <v>61</v>
      </c>
      <c r="AJ991" s="52" t="s">
        <v>61</v>
      </c>
      <c r="AL991"/>
      <c r="AM991"/>
    </row>
    <row r="992" spans="1:48">
      <c r="A992" t="s">
        <v>626</v>
      </c>
      <c r="B992" t="s">
        <v>102</v>
      </c>
      <c r="C992">
        <v>2019</v>
      </c>
      <c r="D992">
        <v>2018</v>
      </c>
      <c r="E992" s="442" t="s">
        <v>168</v>
      </c>
      <c r="F992" s="52" t="s">
        <v>61</v>
      </c>
      <c r="G992" s="442" t="s">
        <v>61</v>
      </c>
      <c r="H992" s="52" t="s">
        <v>61</v>
      </c>
      <c r="I992" s="442" t="s">
        <v>169</v>
      </c>
      <c r="J992" s="940" t="s">
        <v>61</v>
      </c>
      <c r="K992" s="940"/>
      <c r="L992" s="52" t="s">
        <v>61</v>
      </c>
      <c r="M992" s="52" t="s">
        <v>61</v>
      </c>
      <c r="N992" s="52" t="s">
        <v>61</v>
      </c>
      <c r="O992" s="442" t="s">
        <v>150</v>
      </c>
      <c r="P992" s="451" t="s">
        <v>61</v>
      </c>
      <c r="Q992" s="52" t="s">
        <v>61</v>
      </c>
      <c r="R992" s="103" t="s">
        <v>61</v>
      </c>
      <c r="S992" s="442" t="s">
        <v>61</v>
      </c>
      <c r="T992" s="451" t="s">
        <v>61</v>
      </c>
      <c r="U992" s="941" t="s">
        <v>61</v>
      </c>
      <c r="V992" s="52" t="s">
        <v>61</v>
      </c>
      <c r="W992" s="52" t="s">
        <v>61</v>
      </c>
      <c r="X992" s="52" t="s">
        <v>61</v>
      </c>
      <c r="Y992" s="52" t="s">
        <v>61</v>
      </c>
      <c r="Z992" s="77" t="s">
        <v>61</v>
      </c>
      <c r="AA992" s="787" t="s">
        <v>61</v>
      </c>
      <c r="AB992" s="77" t="s">
        <v>61</v>
      </c>
      <c r="AC992" s="787" t="s">
        <v>61</v>
      </c>
      <c r="AD992" s="77" t="s">
        <v>61</v>
      </c>
      <c r="AE992" s="787" t="s">
        <v>61</v>
      </c>
      <c r="AF992" t="s">
        <v>61</v>
      </c>
      <c r="AG992" s="52"/>
      <c r="AH992" s="52"/>
      <c r="AI992" s="52" t="s">
        <v>61</v>
      </c>
      <c r="AJ992" s="52" t="s">
        <v>61</v>
      </c>
      <c r="AL992"/>
      <c r="AM992"/>
    </row>
    <row r="993" spans="1:48">
      <c r="A993" t="s">
        <v>626</v>
      </c>
      <c r="B993" t="s">
        <v>102</v>
      </c>
      <c r="C993">
        <v>2020</v>
      </c>
      <c r="D993">
        <v>2019</v>
      </c>
      <c r="E993" s="442" t="s">
        <v>168</v>
      </c>
      <c r="F993" s="52" t="s">
        <v>61</v>
      </c>
      <c r="G993" s="442" t="s">
        <v>61</v>
      </c>
      <c r="H993" s="52" t="s">
        <v>61</v>
      </c>
      <c r="I993" s="442" t="s">
        <v>169</v>
      </c>
      <c r="J993" s="940" t="s">
        <v>61</v>
      </c>
      <c r="K993" s="940"/>
      <c r="L993" s="52" t="s">
        <v>61</v>
      </c>
      <c r="M993" s="52" t="s">
        <v>61</v>
      </c>
      <c r="N993" s="52" t="s">
        <v>61</v>
      </c>
      <c r="O993" s="442" t="s">
        <v>150</v>
      </c>
      <c r="P993" s="451" t="s">
        <v>61</v>
      </c>
      <c r="Q993" s="52" t="s">
        <v>61</v>
      </c>
      <c r="R993" s="103" t="s">
        <v>61</v>
      </c>
      <c r="S993" s="442" t="s">
        <v>61</v>
      </c>
      <c r="T993" s="451" t="s">
        <v>61</v>
      </c>
      <c r="U993" s="941" t="s">
        <v>61</v>
      </c>
      <c r="V993" s="52" t="s">
        <v>61</v>
      </c>
      <c r="W993" s="52" t="s">
        <v>61</v>
      </c>
      <c r="X993" s="52" t="s">
        <v>61</v>
      </c>
      <c r="Y993" s="52" t="s">
        <v>61</v>
      </c>
      <c r="Z993" s="77" t="s">
        <v>61</v>
      </c>
      <c r="AA993" s="787" t="s">
        <v>61</v>
      </c>
      <c r="AB993" s="77" t="s">
        <v>61</v>
      </c>
      <c r="AC993" s="787" t="s">
        <v>61</v>
      </c>
      <c r="AD993" s="77" t="s">
        <v>61</v>
      </c>
      <c r="AE993" s="787" t="s">
        <v>61</v>
      </c>
      <c r="AF993" t="s">
        <v>61</v>
      </c>
      <c r="AG993" s="52"/>
      <c r="AH993" s="52"/>
      <c r="AI993" s="52" t="s">
        <v>61</v>
      </c>
      <c r="AJ993" s="52" t="s">
        <v>61</v>
      </c>
      <c r="AL993"/>
      <c r="AM993"/>
    </row>
    <row r="994" spans="1:48">
      <c r="A994" t="s">
        <v>626</v>
      </c>
      <c r="B994" t="s">
        <v>102</v>
      </c>
      <c r="C994">
        <v>2021</v>
      </c>
      <c r="D994">
        <v>2020</v>
      </c>
      <c r="E994" s="442" t="s">
        <v>168</v>
      </c>
      <c r="F994" s="52" t="s">
        <v>61</v>
      </c>
      <c r="G994" s="442" t="s">
        <v>61</v>
      </c>
      <c r="H994" s="52" t="s">
        <v>61</v>
      </c>
      <c r="I994" s="442" t="s">
        <v>169</v>
      </c>
      <c r="J994" s="940" t="s">
        <v>61</v>
      </c>
      <c r="K994" s="940"/>
      <c r="L994" s="52" t="s">
        <v>61</v>
      </c>
      <c r="M994" s="52" t="s">
        <v>61</v>
      </c>
      <c r="N994" s="52" t="s">
        <v>61</v>
      </c>
      <c r="O994" s="442" t="s">
        <v>150</v>
      </c>
      <c r="P994" s="451" t="s">
        <v>61</v>
      </c>
      <c r="Q994" s="52" t="s">
        <v>61</v>
      </c>
      <c r="R994" s="103" t="s">
        <v>61</v>
      </c>
      <c r="S994" s="442" t="s">
        <v>61</v>
      </c>
      <c r="T994" s="451" t="s">
        <v>61</v>
      </c>
      <c r="U994" s="941" t="s">
        <v>61</v>
      </c>
      <c r="V994" s="52" t="s">
        <v>61</v>
      </c>
      <c r="W994" s="52" t="s">
        <v>61</v>
      </c>
      <c r="X994" s="52" t="s">
        <v>61</v>
      </c>
      <c r="Y994" s="52" t="s">
        <v>61</v>
      </c>
      <c r="Z994" s="77" t="s">
        <v>61</v>
      </c>
      <c r="AA994" s="787" t="s">
        <v>61</v>
      </c>
      <c r="AB994" s="77" t="s">
        <v>61</v>
      </c>
      <c r="AC994" s="787" t="s">
        <v>61</v>
      </c>
      <c r="AD994" s="77" t="s">
        <v>61</v>
      </c>
      <c r="AE994" s="787" t="s">
        <v>61</v>
      </c>
      <c r="AF994" t="s">
        <v>61</v>
      </c>
      <c r="AG994" s="52"/>
      <c r="AH994" s="52"/>
      <c r="AI994" s="52" t="s">
        <v>61</v>
      </c>
      <c r="AJ994" s="52" t="s">
        <v>61</v>
      </c>
      <c r="AL994"/>
      <c r="AM994"/>
    </row>
    <row r="995" spans="1:48">
      <c r="A995" t="s">
        <v>626</v>
      </c>
      <c r="B995" t="s">
        <v>102</v>
      </c>
      <c r="C995">
        <v>2022</v>
      </c>
      <c r="D995">
        <v>2021</v>
      </c>
      <c r="E995" s="442" t="s">
        <v>168</v>
      </c>
      <c r="F995" s="52" t="s">
        <v>61</v>
      </c>
      <c r="G995" s="442" t="s">
        <v>61</v>
      </c>
      <c r="H995" s="52" t="s">
        <v>61</v>
      </c>
      <c r="I995" s="442" t="s">
        <v>169</v>
      </c>
      <c r="J995" s="940" t="s">
        <v>61</v>
      </c>
      <c r="K995" s="940"/>
      <c r="L995" s="52" t="s">
        <v>61</v>
      </c>
      <c r="M995" s="52" t="s">
        <v>61</v>
      </c>
      <c r="N995" s="52" t="s">
        <v>61</v>
      </c>
      <c r="O995" s="442" t="s">
        <v>150</v>
      </c>
      <c r="P995" s="451" t="s">
        <v>61</v>
      </c>
      <c r="Q995" s="52" t="s">
        <v>61</v>
      </c>
      <c r="R995" s="103" t="s">
        <v>61</v>
      </c>
      <c r="S995" s="442" t="s">
        <v>61</v>
      </c>
      <c r="T995" s="451" t="s">
        <v>61</v>
      </c>
      <c r="U995" s="941" t="s">
        <v>61</v>
      </c>
      <c r="V995" s="52" t="s">
        <v>61</v>
      </c>
      <c r="W995" s="52" t="s">
        <v>61</v>
      </c>
      <c r="X995" s="52" t="s">
        <v>61</v>
      </c>
      <c r="Y995" s="52" t="s">
        <v>61</v>
      </c>
      <c r="Z995" s="77" t="s">
        <v>61</v>
      </c>
      <c r="AA995" s="787" t="s">
        <v>61</v>
      </c>
      <c r="AB995" s="77" t="s">
        <v>61</v>
      </c>
      <c r="AC995" s="787" t="s">
        <v>61</v>
      </c>
      <c r="AD995" s="77" t="s">
        <v>61</v>
      </c>
      <c r="AE995" s="787" t="s">
        <v>61</v>
      </c>
      <c r="AF995" t="s">
        <v>61</v>
      </c>
      <c r="AG995" s="52"/>
      <c r="AH995" s="52"/>
      <c r="AI995" s="52" t="s">
        <v>61</v>
      </c>
      <c r="AJ995" s="52" t="s">
        <v>61</v>
      </c>
      <c r="AL995"/>
      <c r="AM995"/>
    </row>
    <row r="996" spans="1:48" s="958" customFormat="1">
      <c r="A996" s="958" t="s">
        <v>626</v>
      </c>
      <c r="B996" s="958" t="s">
        <v>102</v>
      </c>
      <c r="C996" s="958">
        <v>2023</v>
      </c>
      <c r="D996" s="958">
        <v>2022</v>
      </c>
      <c r="E996" s="991" t="s">
        <v>168</v>
      </c>
      <c r="F996" s="957" t="s">
        <v>61</v>
      </c>
      <c r="G996" s="991" t="s">
        <v>61</v>
      </c>
      <c r="H996" s="957" t="s">
        <v>61</v>
      </c>
      <c r="I996" s="991" t="s">
        <v>169</v>
      </c>
      <c r="J996" s="998" t="s">
        <v>61</v>
      </c>
      <c r="K996" s="998"/>
      <c r="L996" s="957" t="s">
        <v>61</v>
      </c>
      <c r="M996" s="957" t="s">
        <v>61</v>
      </c>
      <c r="N996" s="957" t="s">
        <v>61</v>
      </c>
      <c r="O996" s="991" t="s">
        <v>150</v>
      </c>
      <c r="P996" s="999" t="s">
        <v>61</v>
      </c>
      <c r="Q996" s="957" t="s">
        <v>61</v>
      </c>
      <c r="R996" s="1000" t="s">
        <v>61</v>
      </c>
      <c r="S996" s="991" t="s">
        <v>61</v>
      </c>
      <c r="T996" s="999" t="s">
        <v>61</v>
      </c>
      <c r="U996" s="1001" t="s">
        <v>61</v>
      </c>
      <c r="V996" s="957" t="s">
        <v>61</v>
      </c>
      <c r="W996" s="957" t="s">
        <v>61</v>
      </c>
      <c r="X996" s="957" t="s">
        <v>61</v>
      </c>
      <c r="Y996" s="957" t="s">
        <v>61</v>
      </c>
      <c r="Z996" s="1020" t="s">
        <v>61</v>
      </c>
      <c r="AA996" s="1021" t="s">
        <v>61</v>
      </c>
      <c r="AB996" s="1020" t="s">
        <v>61</v>
      </c>
      <c r="AC996" s="1021" t="s">
        <v>61</v>
      </c>
      <c r="AD996" s="1020" t="s">
        <v>61</v>
      </c>
      <c r="AE996" s="1021" t="s">
        <v>61</v>
      </c>
      <c r="AF996" s="958" t="s">
        <v>61</v>
      </c>
      <c r="AG996" s="957"/>
      <c r="AH996" s="957"/>
      <c r="AI996" s="957" t="s">
        <v>61</v>
      </c>
      <c r="AJ996" s="957" t="s">
        <v>61</v>
      </c>
      <c r="AL996" s="957"/>
      <c r="AM996" s="957"/>
      <c r="AO996" s="981"/>
      <c r="AP996" s="981"/>
      <c r="AQ996" s="981"/>
      <c r="AR996" s="981"/>
      <c r="AT996" s="981"/>
      <c r="AV996" s="981"/>
    </row>
    <row r="997" spans="1:48">
      <c r="A997" s="52" t="s">
        <v>10</v>
      </c>
      <c r="B997" s="52" t="s">
        <v>167</v>
      </c>
      <c r="C997" s="902">
        <v>2017</v>
      </c>
      <c r="D997" s="52">
        <v>2016</v>
      </c>
      <c r="E997" s="442" t="s">
        <v>142</v>
      </c>
      <c r="F997" s="52" t="s">
        <v>142</v>
      </c>
      <c r="G997" s="442" t="s">
        <v>142</v>
      </c>
      <c r="H997" s="52" t="s">
        <v>143</v>
      </c>
      <c r="I997" s="442" t="s">
        <v>144</v>
      </c>
      <c r="J997" s="940" t="s">
        <v>410</v>
      </c>
      <c r="K997" s="940"/>
      <c r="L997" s="52"/>
      <c r="M997" s="52"/>
      <c r="N997" s="52"/>
      <c r="O997" s="442" t="s">
        <v>150</v>
      </c>
      <c r="P997" s="73">
        <v>18600000</v>
      </c>
      <c r="Q997" s="60">
        <v>18600000</v>
      </c>
      <c r="R997" s="61">
        <v>1</v>
      </c>
      <c r="S997" s="917">
        <v>42522</v>
      </c>
      <c r="T997" s="60">
        <v>6745678</v>
      </c>
      <c r="U997" s="939">
        <f>T997/Q997</f>
        <v>0.36267086021505374</v>
      </c>
      <c r="V997" s="789">
        <v>9470397</v>
      </c>
      <c r="W997" s="908">
        <v>0.50916112903225808</v>
      </c>
      <c r="X997" s="60">
        <v>2383925</v>
      </c>
      <c r="Y997" s="64">
        <v>0.12816801075268816</v>
      </c>
      <c r="Z997" s="77" t="s">
        <v>61</v>
      </c>
      <c r="AA997" s="787" t="s">
        <v>61</v>
      </c>
      <c r="AB997" s="77" t="s">
        <v>61</v>
      </c>
      <c r="AC997" s="787" t="s">
        <v>61</v>
      </c>
      <c r="AD997" s="77" t="s">
        <v>61</v>
      </c>
      <c r="AE997" s="787" t="s">
        <v>61</v>
      </c>
      <c r="AF997" t="s">
        <v>148</v>
      </c>
      <c r="AH997"/>
      <c r="AI997" s="52" t="s">
        <v>61</v>
      </c>
      <c r="AJ997" s="64" t="s">
        <v>142</v>
      </c>
      <c r="AL997" s="52"/>
      <c r="AM997" s="52"/>
      <c r="AO997" s="1">
        <v>1</v>
      </c>
      <c r="AP997" s="1">
        <f>VLOOKUP(A997,'CH1 graphs'!$G$1:$H$49,2,FALSE)</f>
        <v>1</v>
      </c>
    </row>
    <row r="998" spans="1:48">
      <c r="A998" s="52" t="s">
        <v>10</v>
      </c>
      <c r="B998" s="52" t="s">
        <v>167</v>
      </c>
      <c r="C998" s="52">
        <v>2018</v>
      </c>
      <c r="D998" s="52">
        <v>2017</v>
      </c>
      <c r="E998" s="442" t="s">
        <v>142</v>
      </c>
      <c r="F998" s="52" t="s">
        <v>142</v>
      </c>
      <c r="G998" s="442" t="s">
        <v>142</v>
      </c>
      <c r="H998" s="52" t="s">
        <v>143</v>
      </c>
      <c r="I998" s="442" t="s">
        <v>144</v>
      </c>
      <c r="J998" s="940" t="s">
        <v>209</v>
      </c>
      <c r="K998" s="940"/>
      <c r="L998" s="52"/>
      <c r="M998" s="52"/>
      <c r="N998" s="52"/>
      <c r="O998" s="442" t="s">
        <v>150</v>
      </c>
      <c r="P998" s="73">
        <v>19414810</v>
      </c>
      <c r="Q998" s="60">
        <v>19414810</v>
      </c>
      <c r="R998" s="61">
        <v>1</v>
      </c>
      <c r="S998" s="913">
        <v>43040</v>
      </c>
      <c r="T998" s="60">
        <v>6500000</v>
      </c>
      <c r="U998" s="939">
        <v>0.33479596246370685</v>
      </c>
      <c r="V998" s="789">
        <v>8914810</v>
      </c>
      <c r="W998" s="908">
        <v>0.45917575294324281</v>
      </c>
      <c r="X998" s="60">
        <v>4000000</v>
      </c>
      <c r="Y998" s="64">
        <v>0.20602828459305036</v>
      </c>
      <c r="Z998" s="77" t="s">
        <v>61</v>
      </c>
      <c r="AA998" s="787" t="s">
        <v>61</v>
      </c>
      <c r="AB998" s="77" t="s">
        <v>61</v>
      </c>
      <c r="AC998" s="787" t="s">
        <v>61</v>
      </c>
      <c r="AD998" s="77" t="s">
        <v>61</v>
      </c>
      <c r="AE998" s="787" t="s">
        <v>61</v>
      </c>
      <c r="AF998" t="s">
        <v>148</v>
      </c>
      <c r="AH998"/>
      <c r="AI998" s="52" t="s">
        <v>61</v>
      </c>
      <c r="AJ998" s="64" t="s">
        <v>142</v>
      </c>
      <c r="AL998" s="52"/>
      <c r="AM998" s="52"/>
      <c r="AO998" s="1">
        <v>1</v>
      </c>
      <c r="AP998" s="1">
        <f>VLOOKUP(A998,'CH1 graphs'!$G$1:$H$49,2,FALSE)</f>
        <v>1</v>
      </c>
    </row>
    <row r="999" spans="1:48">
      <c r="A999" s="52" t="s">
        <v>10</v>
      </c>
      <c r="B999" s="52" t="s">
        <v>167</v>
      </c>
      <c r="C999" s="52">
        <v>2019</v>
      </c>
      <c r="D999" s="52">
        <v>2018</v>
      </c>
      <c r="E999" s="442" t="s">
        <v>142</v>
      </c>
      <c r="F999" s="52" t="s">
        <v>142</v>
      </c>
      <c r="G999" s="442" t="s">
        <v>142</v>
      </c>
      <c r="H999" s="52" t="s">
        <v>143</v>
      </c>
      <c r="I999" s="442" t="s">
        <v>144</v>
      </c>
      <c r="J999" s="940" t="s">
        <v>209</v>
      </c>
      <c r="K999" s="940"/>
      <c r="L999" s="52"/>
      <c r="M999" s="52"/>
      <c r="N999" s="52"/>
      <c r="O999" s="442" t="s">
        <v>150</v>
      </c>
      <c r="P999" s="60">
        <v>19955156</v>
      </c>
      <c r="Q999" s="60">
        <v>19955156</v>
      </c>
      <c r="R999" s="61">
        <v>1</v>
      </c>
      <c r="S999" s="913">
        <v>43525</v>
      </c>
      <c r="T999" s="60">
        <v>6500000</v>
      </c>
      <c r="U999" s="939">
        <v>0.32573035259659205</v>
      </c>
      <c r="V999" s="789">
        <v>10955156</v>
      </c>
      <c r="W999" s="908">
        <v>0.54898874255856478</v>
      </c>
      <c r="X999" s="60">
        <v>2500000</v>
      </c>
      <c r="Y999" s="64">
        <v>0.12528090484484311</v>
      </c>
      <c r="Z999" s="77" t="s">
        <v>61</v>
      </c>
      <c r="AA999" s="787" t="s">
        <v>61</v>
      </c>
      <c r="AB999" s="77" t="s">
        <v>61</v>
      </c>
      <c r="AC999" s="787" t="s">
        <v>61</v>
      </c>
      <c r="AD999" s="77" t="s">
        <v>61</v>
      </c>
      <c r="AE999" s="787" t="s">
        <v>61</v>
      </c>
      <c r="AF999" t="s">
        <v>148</v>
      </c>
      <c r="AH999"/>
      <c r="AI999" s="52" t="s">
        <v>61</v>
      </c>
      <c r="AJ999" s="64" t="s">
        <v>142</v>
      </c>
      <c r="AL999" s="52"/>
      <c r="AM999" s="52"/>
      <c r="AO999" s="1">
        <v>1</v>
      </c>
      <c r="AP999" s="1">
        <f>VLOOKUP(A999,'CH1 graphs'!$G$1:$H$49,2,FALSE)</f>
        <v>1</v>
      </c>
    </row>
    <row r="1000" spans="1:48">
      <c r="A1000" s="52" t="s">
        <v>10</v>
      </c>
      <c r="B1000" s="52" t="s">
        <v>167</v>
      </c>
      <c r="C1000" s="52">
        <v>2020</v>
      </c>
      <c r="D1000" s="52">
        <v>2019</v>
      </c>
      <c r="E1000" s="442" t="s">
        <v>142</v>
      </c>
      <c r="F1000" s="52" t="s">
        <v>142</v>
      </c>
      <c r="G1000" s="442" t="s">
        <v>142</v>
      </c>
      <c r="H1000" s="52" t="s">
        <v>143</v>
      </c>
      <c r="I1000" s="442" t="s">
        <v>144</v>
      </c>
      <c r="J1000" s="940" t="s">
        <v>209</v>
      </c>
      <c r="K1000" s="940"/>
      <c r="L1000" s="52"/>
      <c r="M1000" s="52"/>
      <c r="N1000" s="52"/>
      <c r="O1000" s="442" t="s">
        <v>150</v>
      </c>
      <c r="P1000" s="73">
        <v>18300000</v>
      </c>
      <c r="Q1000" s="60">
        <v>18300000</v>
      </c>
      <c r="R1000" s="61">
        <f>Q1000/P1000</f>
        <v>1</v>
      </c>
      <c r="S1000" s="442" t="s">
        <v>627</v>
      </c>
      <c r="T1000" s="60">
        <v>6600000</v>
      </c>
      <c r="U1000" s="939">
        <v>0.36</v>
      </c>
      <c r="V1000" s="789">
        <v>9100000</v>
      </c>
      <c r="W1000" s="908">
        <v>0.49726775956284153</v>
      </c>
      <c r="X1000" s="60">
        <v>2600000</v>
      </c>
      <c r="Y1000" s="64">
        <v>0.14207650273224043</v>
      </c>
      <c r="Z1000" s="77" t="s">
        <v>61</v>
      </c>
      <c r="AA1000" s="787" t="s">
        <v>61</v>
      </c>
      <c r="AB1000" s="77" t="s">
        <v>61</v>
      </c>
      <c r="AC1000" s="787" t="s">
        <v>61</v>
      </c>
      <c r="AD1000" s="77" t="s">
        <v>61</v>
      </c>
      <c r="AE1000" s="787" t="s">
        <v>61</v>
      </c>
      <c r="AF1000" t="s">
        <v>148</v>
      </c>
      <c r="AH1000"/>
      <c r="AI1000" s="52" t="s">
        <v>61</v>
      </c>
      <c r="AJ1000" s="52"/>
      <c r="AL1000" s="52"/>
      <c r="AM1000" s="52"/>
      <c r="AO1000" s="1">
        <v>1</v>
      </c>
      <c r="AP1000" s="1">
        <f>VLOOKUP(A1000,'CH1 graphs'!$G$1:$H$49,2,FALSE)</f>
        <v>1</v>
      </c>
    </row>
    <row r="1001" spans="1:48">
      <c r="A1001" s="52" t="s">
        <v>10</v>
      </c>
      <c r="B1001" s="52" t="s">
        <v>167</v>
      </c>
      <c r="C1001" s="52">
        <v>2021</v>
      </c>
      <c r="D1001" s="52">
        <v>2020</v>
      </c>
      <c r="E1001" s="442" t="s">
        <v>142</v>
      </c>
      <c r="F1001" s="52" t="s">
        <v>142</v>
      </c>
      <c r="G1001" s="442" t="s">
        <v>142</v>
      </c>
      <c r="H1001" s="52" t="s">
        <v>143</v>
      </c>
      <c r="I1001" s="442" t="s">
        <v>144</v>
      </c>
      <c r="J1001" s="940" t="s">
        <v>410</v>
      </c>
      <c r="K1001" s="940"/>
      <c r="L1001" s="52"/>
      <c r="M1001" s="52"/>
      <c r="N1001" s="52"/>
      <c r="O1001" s="442" t="s">
        <v>150</v>
      </c>
      <c r="P1001" s="485">
        <v>20666666.666666668</v>
      </c>
      <c r="Q1001" s="485">
        <v>20666666.666666668</v>
      </c>
      <c r="R1001" s="61">
        <v>1</v>
      </c>
      <c r="S1001" s="442" t="s">
        <v>628</v>
      </c>
      <c r="T1001" s="73">
        <v>12400000</v>
      </c>
      <c r="U1001" s="939">
        <v>0.6</v>
      </c>
      <c r="V1001" s="716" t="s">
        <v>178</v>
      </c>
      <c r="W1001" s="716" t="s">
        <v>203</v>
      </c>
      <c r="X1001" s="719">
        <v>8266666.6666666679</v>
      </c>
      <c r="Y1001" s="718">
        <v>0.4</v>
      </c>
      <c r="Z1001" s="77" t="s">
        <v>61</v>
      </c>
      <c r="AA1001" s="787" t="s">
        <v>61</v>
      </c>
      <c r="AB1001" s="77" t="s">
        <v>61</v>
      </c>
      <c r="AC1001" s="787" t="s">
        <v>61</v>
      </c>
      <c r="AD1001" s="77" t="s">
        <v>61</v>
      </c>
      <c r="AE1001" s="787" t="s">
        <v>61</v>
      </c>
      <c r="AF1001" t="s">
        <v>148</v>
      </c>
      <c r="AH1001"/>
      <c r="AI1001" s="52" t="s">
        <v>61</v>
      </c>
      <c r="AJ1001" s="52"/>
      <c r="AL1001" s="52"/>
      <c r="AM1001" s="52"/>
      <c r="AO1001" s="1">
        <v>1</v>
      </c>
      <c r="AP1001" s="1">
        <f>VLOOKUP(A1001,'CH1 graphs'!$G$1:$H$49,2,FALSE)</f>
        <v>1</v>
      </c>
    </row>
    <row r="1002" spans="1:48">
      <c r="A1002" s="52" t="s">
        <v>10</v>
      </c>
      <c r="B1002" s="52" t="s">
        <v>167</v>
      </c>
      <c r="C1002" s="52">
        <v>2022</v>
      </c>
      <c r="D1002" s="52">
        <v>2021</v>
      </c>
      <c r="E1002" s="442" t="s">
        <v>142</v>
      </c>
      <c r="F1002" s="52" t="s">
        <v>142</v>
      </c>
      <c r="G1002" s="442" t="s">
        <v>142</v>
      </c>
      <c r="H1002" s="52" t="s">
        <v>143</v>
      </c>
      <c r="I1002" s="442" t="s">
        <v>157</v>
      </c>
      <c r="J1002" s="940" t="s">
        <v>410</v>
      </c>
      <c r="K1002" s="940"/>
      <c r="L1002" s="52"/>
      <c r="M1002" s="52"/>
      <c r="N1002" s="52"/>
      <c r="O1002" s="442" t="s">
        <v>150</v>
      </c>
      <c r="P1002" s="73">
        <v>21653000</v>
      </c>
      <c r="Q1002" s="60">
        <v>21653000</v>
      </c>
      <c r="R1002" s="61">
        <v>1</v>
      </c>
      <c r="S1002" s="442" t="s">
        <v>629</v>
      </c>
      <c r="T1002" s="60">
        <v>12000000</v>
      </c>
      <c r="U1002" s="939">
        <v>0.55000000000000004</v>
      </c>
      <c r="V1002" s="716" t="s">
        <v>178</v>
      </c>
      <c r="W1002" s="716" t="s">
        <v>203</v>
      </c>
      <c r="X1002" s="719">
        <v>9653000</v>
      </c>
      <c r="Y1002" s="718">
        <v>0.445804276543666</v>
      </c>
      <c r="Z1002" s="77" t="s">
        <v>61</v>
      </c>
      <c r="AA1002" s="787" t="s">
        <v>61</v>
      </c>
      <c r="AB1002" s="77" t="s">
        <v>61</v>
      </c>
      <c r="AC1002" s="787" t="s">
        <v>61</v>
      </c>
      <c r="AD1002" s="77" t="s">
        <v>61</v>
      </c>
      <c r="AE1002" s="787" t="s">
        <v>61</v>
      </c>
      <c r="AF1002" t="s">
        <v>148</v>
      </c>
      <c r="AH1002"/>
      <c r="AI1002" s="52" t="s">
        <v>61</v>
      </c>
      <c r="AJ1002" s="52"/>
      <c r="AL1002" s="52"/>
      <c r="AM1002" s="52"/>
      <c r="AO1002" s="1">
        <v>1</v>
      </c>
      <c r="AP1002" s="1">
        <f>VLOOKUP(A1002,'CH1 graphs'!$G$1:$H$49,2,FALSE)</f>
        <v>1</v>
      </c>
      <c r="AT1002" s="42"/>
    </row>
    <row r="1003" spans="1:48" s="961" customFormat="1">
      <c r="A1003" s="955" t="s">
        <v>10</v>
      </c>
      <c r="B1003" s="955" t="s">
        <v>167</v>
      </c>
      <c r="C1003" s="955">
        <v>2023</v>
      </c>
      <c r="D1003" s="955">
        <v>2022</v>
      </c>
      <c r="E1003" s="964" t="s">
        <v>142</v>
      </c>
      <c r="F1003" s="955" t="s">
        <v>142</v>
      </c>
      <c r="G1003" s="964" t="s">
        <v>163</v>
      </c>
      <c r="H1003" s="955" t="s">
        <v>143</v>
      </c>
      <c r="I1003" s="964" t="s">
        <v>157</v>
      </c>
      <c r="J1003" s="965" t="s">
        <v>410</v>
      </c>
      <c r="K1003" s="965"/>
      <c r="L1003" s="976" t="s">
        <v>410</v>
      </c>
      <c r="M1003" s="1005"/>
      <c r="N1003" s="955"/>
      <c r="O1003" s="964" t="s">
        <v>150</v>
      </c>
      <c r="P1003" s="976">
        <v>22095247</v>
      </c>
      <c r="Q1003" s="976">
        <v>22095247</v>
      </c>
      <c r="R1003" s="977">
        <f>Q1003/P1003</f>
        <v>1</v>
      </c>
      <c r="S1003" s="1151"/>
      <c r="T1003" s="976">
        <f>9366677+ 2695179</f>
        <v>12061856</v>
      </c>
      <c r="U1003" s="978">
        <f>T1003/Q1003</f>
        <v>0.54590274550902285</v>
      </c>
      <c r="V1003" s="1182">
        <v>2143028</v>
      </c>
      <c r="W1003" s="1183">
        <v>9.6990452290485821E-2</v>
      </c>
      <c r="X1003" s="1182">
        <v>7890363</v>
      </c>
      <c r="Y1003" s="1056">
        <v>0.35699999999999998</v>
      </c>
      <c r="Z1003" s="1026" t="s">
        <v>61</v>
      </c>
      <c r="AA1003" s="1027" t="s">
        <v>61</v>
      </c>
      <c r="AB1003" s="1026" t="s">
        <v>61</v>
      </c>
      <c r="AC1003" s="1027" t="s">
        <v>61</v>
      </c>
      <c r="AD1003" s="1026" t="s">
        <v>61</v>
      </c>
      <c r="AE1003" s="1027" t="s">
        <v>61</v>
      </c>
      <c r="AF1003" s="961" t="s">
        <v>161</v>
      </c>
      <c r="AG1003" s="955"/>
      <c r="AH1003" s="955"/>
      <c r="AI1003" s="955" t="s">
        <v>61</v>
      </c>
      <c r="AL1003" s="955"/>
      <c r="AM1003" s="955"/>
      <c r="AO1003" s="963">
        <v>1</v>
      </c>
      <c r="AP1003" s="963">
        <f>VLOOKUP(A1003,'CH1 graphs'!$G$1:$H$49,2,FALSE)</f>
        <v>1</v>
      </c>
      <c r="AQ1003" s="963"/>
      <c r="AR1003" s="963"/>
      <c r="AS1003" s="972">
        <f>T1003-T1002</f>
        <v>61856</v>
      </c>
      <c r="AT1003" s="973">
        <f>(T1003-T1002)/T1002</f>
        <v>5.1546666666666668E-3</v>
      </c>
      <c r="AV1003" s="963"/>
    </row>
    <row r="1004" spans="1:48" s="958" customFormat="1">
      <c r="A1004" s="955" t="s">
        <v>10</v>
      </c>
      <c r="B1004" s="955" t="s">
        <v>167</v>
      </c>
      <c r="C1004" s="955">
        <v>2023</v>
      </c>
      <c r="D1004" s="955">
        <v>2023</v>
      </c>
      <c r="E1004" s="964" t="s">
        <v>142</v>
      </c>
      <c r="F1004" s="1013" t="s">
        <v>168</v>
      </c>
      <c r="G1004" s="964" t="s">
        <v>61</v>
      </c>
      <c r="H1004" s="955" t="s">
        <v>143</v>
      </c>
      <c r="I1004" s="964" t="s">
        <v>157</v>
      </c>
      <c r="J1004" s="965" t="s">
        <v>61</v>
      </c>
      <c r="K1004" s="965"/>
      <c r="L1004" s="1013" t="s">
        <v>172</v>
      </c>
      <c r="M1004" s="1013" t="s">
        <v>61</v>
      </c>
      <c r="N1004" s="1013" t="s">
        <v>61</v>
      </c>
      <c r="O1004" s="964" t="s">
        <v>165</v>
      </c>
      <c r="P1004" s="1013" t="s">
        <v>61</v>
      </c>
      <c r="Q1004" s="1013" t="s">
        <v>61</v>
      </c>
      <c r="R1004" s="1013" t="s">
        <v>61</v>
      </c>
      <c r="S1004" s="1014" t="s">
        <v>61</v>
      </c>
      <c r="T1004" s="1013" t="s">
        <v>61</v>
      </c>
      <c r="U1004" s="1015" t="s">
        <v>61</v>
      </c>
      <c r="V1004" s="1016" t="s">
        <v>61</v>
      </c>
      <c r="W1004" s="1016" t="s">
        <v>61</v>
      </c>
      <c r="X1004" s="1016" t="s">
        <v>61</v>
      </c>
      <c r="Y1004" s="1013" t="s">
        <v>61</v>
      </c>
      <c r="Z1004" s="1100" t="s">
        <v>61</v>
      </c>
      <c r="AA1004" s="1101" t="s">
        <v>61</v>
      </c>
      <c r="AB1004" s="1100" t="s">
        <v>61</v>
      </c>
      <c r="AC1004" s="1101" t="s">
        <v>61</v>
      </c>
      <c r="AD1004" s="1100" t="s">
        <v>61</v>
      </c>
      <c r="AE1004" s="1101" t="s">
        <v>61</v>
      </c>
      <c r="AF1004" s="961" t="s">
        <v>61</v>
      </c>
      <c r="AG1004" s="1013"/>
      <c r="AH1004" s="1013"/>
      <c r="AI1004" s="955" t="s">
        <v>61</v>
      </c>
      <c r="AJ1004" s="1013" t="s">
        <v>61</v>
      </c>
      <c r="AL1004" s="955"/>
      <c r="AM1004" s="955"/>
      <c r="AO1004" s="963">
        <v>1</v>
      </c>
      <c r="AP1004" s="963">
        <f>VLOOKUP(A1004,'CH1 graphs'!$G$1:$H$49,2,FALSE)</f>
        <v>1</v>
      </c>
      <c r="AQ1004" s="963"/>
      <c r="AR1004" s="981"/>
      <c r="AT1004" s="981"/>
      <c r="AV1004" s="981"/>
    </row>
    <row r="1005" spans="1:48" s="958" customFormat="1">
      <c r="A1005" s="957" t="s">
        <v>10</v>
      </c>
      <c r="B1005" s="957" t="s">
        <v>167</v>
      </c>
      <c r="C1005" s="957" t="s">
        <v>702</v>
      </c>
      <c r="D1005" s="957">
        <v>2023</v>
      </c>
      <c r="E1005" s="991" t="s">
        <v>142</v>
      </c>
      <c r="F1005" s="957" t="s">
        <v>142</v>
      </c>
      <c r="G1005" s="957" t="s">
        <v>61</v>
      </c>
      <c r="H1005" s="957" t="s">
        <v>143</v>
      </c>
      <c r="I1005" s="957" t="s">
        <v>157</v>
      </c>
      <c r="J1005" s="998" t="s">
        <v>61</v>
      </c>
      <c r="K1005" s="992" t="s">
        <v>707</v>
      </c>
      <c r="L1005" s="957" t="s">
        <v>708</v>
      </c>
      <c r="M1005" s="957" t="s">
        <v>61</v>
      </c>
      <c r="N1005" s="957" t="s">
        <v>61</v>
      </c>
      <c r="O1005" s="991" t="s">
        <v>150</v>
      </c>
      <c r="P1005" s="957" t="s">
        <v>61</v>
      </c>
      <c r="Q1005" s="957" t="s">
        <v>61</v>
      </c>
      <c r="R1005" s="957" t="s">
        <v>61</v>
      </c>
      <c r="S1005" s="957" t="s">
        <v>61</v>
      </c>
      <c r="T1005" s="957" t="s">
        <v>61</v>
      </c>
      <c r="U1005" s="1001" t="s">
        <v>61</v>
      </c>
      <c r="V1005" s="957" t="s">
        <v>61</v>
      </c>
      <c r="W1005" s="957" t="s">
        <v>61</v>
      </c>
      <c r="X1005" s="957" t="s">
        <v>61</v>
      </c>
      <c r="Y1005" s="957" t="s">
        <v>61</v>
      </c>
      <c r="Z1005" s="957" t="s">
        <v>61</v>
      </c>
      <c r="AA1005" s="957" t="s">
        <v>61</v>
      </c>
      <c r="AB1005" s="957" t="s">
        <v>61</v>
      </c>
      <c r="AC1005" s="957" t="s">
        <v>61</v>
      </c>
      <c r="AD1005" s="957" t="s">
        <v>61</v>
      </c>
      <c r="AE1005" s="957" t="s">
        <v>61</v>
      </c>
      <c r="AF1005" s="957" t="s">
        <v>61</v>
      </c>
      <c r="AG1005" s="1029"/>
      <c r="AH1005" s="1029"/>
      <c r="AI1005" s="957"/>
      <c r="AJ1005" s="1029"/>
      <c r="AL1005" s="957"/>
      <c r="AM1005" s="957"/>
      <c r="AO1005" s="981">
        <v>1</v>
      </c>
      <c r="AP1005" s="981"/>
      <c r="AQ1005" s="981"/>
      <c r="AR1005" s="981"/>
      <c r="AT1005" s="981"/>
      <c r="AV1005" s="981"/>
    </row>
    <row r="1006" spans="1:48">
      <c r="A1006" s="52" t="s">
        <v>630</v>
      </c>
      <c r="B1006" s="52" t="s">
        <v>141</v>
      </c>
      <c r="C1006" s="902">
        <v>2017</v>
      </c>
      <c r="D1006" s="52">
        <v>2016</v>
      </c>
      <c r="E1006" s="442" t="s">
        <v>168</v>
      </c>
      <c r="F1006" s="52" t="s">
        <v>61</v>
      </c>
      <c r="G1006" s="442" t="s">
        <v>61</v>
      </c>
      <c r="H1006" s="52" t="s">
        <v>61</v>
      </c>
      <c r="I1006" s="442" t="s">
        <v>169</v>
      </c>
      <c r="J1006" s="940" t="s">
        <v>61</v>
      </c>
      <c r="K1006" s="940"/>
      <c r="L1006" s="52" t="s">
        <v>61</v>
      </c>
      <c r="M1006" s="52" t="s">
        <v>61</v>
      </c>
      <c r="N1006" s="52" t="s">
        <v>61</v>
      </c>
      <c r="O1006" s="442" t="s">
        <v>150</v>
      </c>
      <c r="P1006" s="451" t="s">
        <v>61</v>
      </c>
      <c r="Q1006" s="52" t="s">
        <v>61</v>
      </c>
      <c r="R1006" s="103" t="s">
        <v>61</v>
      </c>
      <c r="S1006" s="442" t="s">
        <v>61</v>
      </c>
      <c r="T1006" s="451" t="s">
        <v>61</v>
      </c>
      <c r="U1006" s="941" t="s">
        <v>61</v>
      </c>
      <c r="V1006" s="52" t="s">
        <v>61</v>
      </c>
      <c r="W1006" s="52" t="s">
        <v>61</v>
      </c>
      <c r="X1006" s="52" t="s">
        <v>61</v>
      </c>
      <c r="Y1006" s="52" t="s">
        <v>61</v>
      </c>
      <c r="Z1006" s="77" t="s">
        <v>61</v>
      </c>
      <c r="AA1006" s="787" t="s">
        <v>61</v>
      </c>
      <c r="AB1006" s="77" t="s">
        <v>61</v>
      </c>
      <c r="AC1006" s="787" t="s">
        <v>61</v>
      </c>
      <c r="AD1006" s="77" t="s">
        <v>61</v>
      </c>
      <c r="AE1006" s="787" t="s">
        <v>61</v>
      </c>
      <c r="AF1006" t="s">
        <v>61</v>
      </c>
      <c r="AG1006" s="52"/>
      <c r="AH1006" s="52"/>
      <c r="AI1006" s="52" t="s">
        <v>61</v>
      </c>
      <c r="AJ1006" s="52" t="s">
        <v>61</v>
      </c>
      <c r="AL1006" s="52"/>
      <c r="AM1006" s="52"/>
    </row>
    <row r="1007" spans="1:48">
      <c r="A1007" s="52" t="s">
        <v>630</v>
      </c>
      <c r="B1007" s="52" t="s">
        <v>141</v>
      </c>
      <c r="C1007" s="52">
        <v>2018</v>
      </c>
      <c r="D1007" s="52">
        <v>2017</v>
      </c>
      <c r="E1007" s="442" t="s">
        <v>168</v>
      </c>
      <c r="F1007" s="52" t="s">
        <v>61</v>
      </c>
      <c r="G1007" s="442" t="s">
        <v>61</v>
      </c>
      <c r="H1007" s="52" t="s">
        <v>61</v>
      </c>
      <c r="I1007" s="442" t="s">
        <v>169</v>
      </c>
      <c r="J1007" s="940" t="s">
        <v>61</v>
      </c>
      <c r="K1007" s="940"/>
      <c r="L1007" s="52" t="s">
        <v>61</v>
      </c>
      <c r="M1007" s="52" t="s">
        <v>61</v>
      </c>
      <c r="N1007" s="52" t="s">
        <v>61</v>
      </c>
      <c r="O1007" s="442" t="s">
        <v>150</v>
      </c>
      <c r="P1007" s="451" t="s">
        <v>61</v>
      </c>
      <c r="Q1007" s="52" t="s">
        <v>61</v>
      </c>
      <c r="R1007" s="103" t="s">
        <v>61</v>
      </c>
      <c r="S1007" s="442" t="s">
        <v>61</v>
      </c>
      <c r="T1007" s="451" t="s">
        <v>61</v>
      </c>
      <c r="U1007" s="941" t="s">
        <v>61</v>
      </c>
      <c r="V1007" s="52" t="s">
        <v>61</v>
      </c>
      <c r="W1007" s="52" t="s">
        <v>61</v>
      </c>
      <c r="X1007" s="52" t="s">
        <v>61</v>
      </c>
      <c r="Y1007" s="52" t="s">
        <v>61</v>
      </c>
      <c r="Z1007" s="77" t="s">
        <v>61</v>
      </c>
      <c r="AA1007" s="787" t="s">
        <v>61</v>
      </c>
      <c r="AB1007" s="77" t="s">
        <v>61</v>
      </c>
      <c r="AC1007" s="787" t="s">
        <v>61</v>
      </c>
      <c r="AD1007" s="77" t="s">
        <v>61</v>
      </c>
      <c r="AE1007" s="787" t="s">
        <v>61</v>
      </c>
      <c r="AF1007" t="s">
        <v>61</v>
      </c>
      <c r="AG1007" s="52"/>
      <c r="AH1007" s="52"/>
      <c r="AI1007" s="52" t="s">
        <v>61</v>
      </c>
      <c r="AJ1007" s="52" t="s">
        <v>61</v>
      </c>
      <c r="AL1007" s="52"/>
      <c r="AM1007" s="52"/>
    </row>
    <row r="1008" spans="1:48">
      <c r="A1008" s="52" t="s">
        <v>630</v>
      </c>
      <c r="B1008" s="52" t="s">
        <v>141</v>
      </c>
      <c r="C1008" s="52">
        <v>2019</v>
      </c>
      <c r="D1008" s="52">
        <v>2018</v>
      </c>
      <c r="E1008" s="442" t="s">
        <v>168</v>
      </c>
      <c r="F1008" s="52" t="s">
        <v>61</v>
      </c>
      <c r="G1008" s="442" t="s">
        <v>61</v>
      </c>
      <c r="H1008" s="52" t="s">
        <v>61</v>
      </c>
      <c r="I1008" s="442" t="s">
        <v>169</v>
      </c>
      <c r="J1008" s="940" t="s">
        <v>61</v>
      </c>
      <c r="K1008" s="940"/>
      <c r="L1008" s="52" t="s">
        <v>61</v>
      </c>
      <c r="M1008" s="52" t="s">
        <v>61</v>
      </c>
      <c r="N1008" s="52" t="s">
        <v>61</v>
      </c>
      <c r="O1008" s="442" t="s">
        <v>150</v>
      </c>
      <c r="P1008" s="451" t="s">
        <v>61</v>
      </c>
      <c r="Q1008" s="52" t="s">
        <v>61</v>
      </c>
      <c r="R1008" s="103" t="s">
        <v>61</v>
      </c>
      <c r="S1008" s="442" t="s">
        <v>61</v>
      </c>
      <c r="T1008" s="451" t="s">
        <v>61</v>
      </c>
      <c r="U1008" s="941" t="s">
        <v>61</v>
      </c>
      <c r="V1008" s="52" t="s">
        <v>61</v>
      </c>
      <c r="W1008" s="52" t="s">
        <v>61</v>
      </c>
      <c r="X1008" s="52" t="s">
        <v>61</v>
      </c>
      <c r="Y1008" s="52" t="s">
        <v>61</v>
      </c>
      <c r="Z1008" s="77" t="s">
        <v>61</v>
      </c>
      <c r="AA1008" s="787" t="s">
        <v>61</v>
      </c>
      <c r="AB1008" s="77" t="s">
        <v>61</v>
      </c>
      <c r="AC1008" s="787" t="s">
        <v>61</v>
      </c>
      <c r="AD1008" s="77" t="s">
        <v>61</v>
      </c>
      <c r="AE1008" s="787" t="s">
        <v>61</v>
      </c>
      <c r="AF1008" t="s">
        <v>61</v>
      </c>
      <c r="AG1008" s="52"/>
      <c r="AH1008" s="52"/>
      <c r="AI1008" s="52" t="s">
        <v>61</v>
      </c>
      <c r="AJ1008" s="52" t="s">
        <v>61</v>
      </c>
      <c r="AL1008" s="52"/>
      <c r="AM1008" s="52"/>
    </row>
    <row r="1009" spans="1:48">
      <c r="A1009" s="52" t="s">
        <v>630</v>
      </c>
      <c r="B1009" s="52" t="s">
        <v>141</v>
      </c>
      <c r="C1009" s="52">
        <v>2020</v>
      </c>
      <c r="D1009" s="52">
        <v>2019</v>
      </c>
      <c r="E1009" s="442" t="s">
        <v>142</v>
      </c>
      <c r="F1009" s="104" t="s">
        <v>168</v>
      </c>
      <c r="G1009" s="442" t="s">
        <v>61</v>
      </c>
      <c r="H1009" s="52" t="s">
        <v>174</v>
      </c>
      <c r="I1009" s="442" t="s">
        <v>231</v>
      </c>
      <c r="J1009" s="940" t="s">
        <v>61</v>
      </c>
      <c r="K1009" s="940"/>
      <c r="L1009" s="81" t="s">
        <v>172</v>
      </c>
      <c r="M1009" s="81" t="s">
        <v>61</v>
      </c>
      <c r="N1009" s="81" t="s">
        <v>61</v>
      </c>
      <c r="O1009" s="442" t="s">
        <v>150</v>
      </c>
      <c r="P1009" s="81" t="s">
        <v>61</v>
      </c>
      <c r="Q1009" s="81" t="s">
        <v>61</v>
      </c>
      <c r="R1009" s="81" t="s">
        <v>61</v>
      </c>
      <c r="S1009" s="905" t="s">
        <v>61</v>
      </c>
      <c r="T1009" s="81" t="s">
        <v>61</v>
      </c>
      <c r="U1009" s="942" t="s">
        <v>61</v>
      </c>
      <c r="V1009" s="235" t="s">
        <v>61</v>
      </c>
      <c r="W1009" s="235" t="s">
        <v>61</v>
      </c>
      <c r="X1009" s="235" t="s">
        <v>61</v>
      </c>
      <c r="Y1009" s="81" t="s">
        <v>61</v>
      </c>
      <c r="Z1009" s="799" t="s">
        <v>61</v>
      </c>
      <c r="AA1009" s="916" t="s">
        <v>61</v>
      </c>
      <c r="AB1009" s="799" t="s">
        <v>61</v>
      </c>
      <c r="AC1009" s="916" t="s">
        <v>61</v>
      </c>
      <c r="AD1009" s="799" t="s">
        <v>61</v>
      </c>
      <c r="AE1009" s="916" t="s">
        <v>61</v>
      </c>
      <c r="AF1009" t="s">
        <v>61</v>
      </c>
      <c r="AG1009" s="81"/>
      <c r="AH1009" s="81"/>
      <c r="AI1009" s="52" t="s">
        <v>61</v>
      </c>
      <c r="AJ1009" s="81" t="s">
        <v>61</v>
      </c>
      <c r="AL1009" s="52"/>
      <c r="AM1009" s="52"/>
    </row>
    <row r="1010" spans="1:48">
      <c r="A1010" s="52" t="s">
        <v>630</v>
      </c>
      <c r="B1010" s="52" t="s">
        <v>141</v>
      </c>
      <c r="C1010" s="52">
        <v>2021</v>
      </c>
      <c r="D1010" s="52">
        <v>2020</v>
      </c>
      <c r="E1010" s="442" t="s">
        <v>142</v>
      </c>
      <c r="F1010" s="104" t="s">
        <v>168</v>
      </c>
      <c r="G1010" s="442" t="s">
        <v>61</v>
      </c>
      <c r="H1010" s="52" t="s">
        <v>174</v>
      </c>
      <c r="I1010" s="442" t="s">
        <v>231</v>
      </c>
      <c r="J1010" s="940" t="s">
        <v>61</v>
      </c>
      <c r="K1010" s="940"/>
      <c r="L1010" s="81" t="s">
        <v>172</v>
      </c>
      <c r="M1010" s="81" t="s">
        <v>61</v>
      </c>
      <c r="N1010" s="81" t="s">
        <v>61</v>
      </c>
      <c r="O1010" s="442" t="s">
        <v>150</v>
      </c>
      <c r="P1010" s="81" t="s">
        <v>61</v>
      </c>
      <c r="Q1010" s="81" t="s">
        <v>61</v>
      </c>
      <c r="R1010" s="81" t="s">
        <v>61</v>
      </c>
      <c r="S1010" s="905" t="s">
        <v>61</v>
      </c>
      <c r="T1010" s="81" t="s">
        <v>61</v>
      </c>
      <c r="U1010" s="942" t="s">
        <v>61</v>
      </c>
      <c r="V1010" s="235" t="s">
        <v>61</v>
      </c>
      <c r="W1010" s="235" t="s">
        <v>61</v>
      </c>
      <c r="X1010" s="235" t="s">
        <v>61</v>
      </c>
      <c r="Y1010" s="81" t="s">
        <v>61</v>
      </c>
      <c r="Z1010" s="799" t="s">
        <v>61</v>
      </c>
      <c r="AA1010" s="916" t="s">
        <v>61</v>
      </c>
      <c r="AB1010" s="799" t="s">
        <v>61</v>
      </c>
      <c r="AC1010" s="916" t="s">
        <v>61</v>
      </c>
      <c r="AD1010" s="799" t="s">
        <v>61</v>
      </c>
      <c r="AE1010" s="916" t="s">
        <v>61</v>
      </c>
      <c r="AF1010" t="s">
        <v>61</v>
      </c>
      <c r="AG1010" s="81"/>
      <c r="AH1010" s="81"/>
      <c r="AI1010" s="52" t="s">
        <v>61</v>
      </c>
      <c r="AJ1010" s="81" t="s">
        <v>61</v>
      </c>
      <c r="AL1010" s="52"/>
      <c r="AM1010" s="52"/>
    </row>
    <row r="1011" spans="1:48">
      <c r="A1011" s="52" t="s">
        <v>630</v>
      </c>
      <c r="B1011" s="52" t="s">
        <v>141</v>
      </c>
      <c r="C1011" s="52">
        <v>2022</v>
      </c>
      <c r="D1011" s="52">
        <v>2021</v>
      </c>
      <c r="E1011" s="442" t="s">
        <v>142</v>
      </c>
      <c r="F1011" s="104" t="s">
        <v>168</v>
      </c>
      <c r="G1011" s="442" t="s">
        <v>61</v>
      </c>
      <c r="H1011" s="52" t="s">
        <v>174</v>
      </c>
      <c r="I1011" s="442" t="s">
        <v>631</v>
      </c>
      <c r="J1011" s="940" t="s">
        <v>61</v>
      </c>
      <c r="K1011" s="940"/>
      <c r="L1011" s="81" t="s">
        <v>172</v>
      </c>
      <c r="M1011" s="81" t="s">
        <v>61</v>
      </c>
      <c r="N1011" s="81" t="s">
        <v>61</v>
      </c>
      <c r="O1011" s="442" t="s">
        <v>150</v>
      </c>
      <c r="P1011" s="81" t="s">
        <v>61</v>
      </c>
      <c r="Q1011" s="81" t="s">
        <v>61</v>
      </c>
      <c r="R1011" s="81" t="s">
        <v>61</v>
      </c>
      <c r="S1011" s="905" t="s">
        <v>61</v>
      </c>
      <c r="T1011" s="81" t="s">
        <v>61</v>
      </c>
      <c r="U1011" s="942" t="s">
        <v>61</v>
      </c>
      <c r="V1011" s="235" t="s">
        <v>61</v>
      </c>
      <c r="W1011" s="235" t="s">
        <v>61</v>
      </c>
      <c r="X1011" s="235" t="s">
        <v>61</v>
      </c>
      <c r="Y1011" s="81" t="s">
        <v>61</v>
      </c>
      <c r="Z1011" s="799" t="s">
        <v>61</v>
      </c>
      <c r="AA1011" s="916" t="s">
        <v>61</v>
      </c>
      <c r="AB1011" s="799" t="s">
        <v>61</v>
      </c>
      <c r="AC1011" s="916" t="s">
        <v>61</v>
      </c>
      <c r="AD1011" s="799" t="s">
        <v>61</v>
      </c>
      <c r="AE1011" s="916" t="s">
        <v>61</v>
      </c>
      <c r="AF1011" t="s">
        <v>61</v>
      </c>
      <c r="AG1011" s="81"/>
      <c r="AH1011" s="81"/>
      <c r="AI1011" s="52" t="s">
        <v>61</v>
      </c>
      <c r="AJ1011" s="81" t="s">
        <v>61</v>
      </c>
      <c r="AL1011" s="52"/>
      <c r="AM1011" s="52"/>
    </row>
    <row r="1012" spans="1:48" s="961" customFormat="1">
      <c r="A1012" s="955" t="s">
        <v>630</v>
      </c>
      <c r="B1012" s="955" t="s">
        <v>141</v>
      </c>
      <c r="C1012" s="955">
        <v>2023</v>
      </c>
      <c r="D1012" s="955">
        <v>2022</v>
      </c>
      <c r="E1012" s="964" t="s">
        <v>142</v>
      </c>
      <c r="F1012" s="1012" t="s">
        <v>168</v>
      </c>
      <c r="G1012" s="964" t="s">
        <v>61</v>
      </c>
      <c r="H1012" s="955" t="s">
        <v>174</v>
      </c>
      <c r="I1012" s="964" t="s">
        <v>632</v>
      </c>
      <c r="J1012" s="965" t="s">
        <v>61</v>
      </c>
      <c r="K1012" s="965"/>
      <c r="L1012" s="1013" t="s">
        <v>172</v>
      </c>
      <c r="M1012" s="1013" t="s">
        <v>61</v>
      </c>
      <c r="N1012" s="1013" t="s">
        <v>61</v>
      </c>
      <c r="O1012" s="964" t="s">
        <v>150</v>
      </c>
      <c r="P1012" s="1013" t="s">
        <v>61</v>
      </c>
      <c r="Q1012" s="1013" t="s">
        <v>61</v>
      </c>
      <c r="R1012" s="1013" t="s">
        <v>61</v>
      </c>
      <c r="S1012" s="1014" t="s">
        <v>61</v>
      </c>
      <c r="T1012" s="1013" t="s">
        <v>61</v>
      </c>
      <c r="U1012" s="1015" t="s">
        <v>61</v>
      </c>
      <c r="V1012" s="1016" t="s">
        <v>61</v>
      </c>
      <c r="W1012" s="1016" t="s">
        <v>61</v>
      </c>
      <c r="X1012" s="1016" t="s">
        <v>61</v>
      </c>
      <c r="Y1012" s="1013" t="s">
        <v>61</v>
      </c>
      <c r="Z1012" s="1017" t="s">
        <v>61</v>
      </c>
      <c r="AA1012" s="1019" t="s">
        <v>61</v>
      </c>
      <c r="AB1012" s="1017" t="s">
        <v>61</v>
      </c>
      <c r="AC1012" s="1019" t="s">
        <v>61</v>
      </c>
      <c r="AD1012" s="1017" t="s">
        <v>61</v>
      </c>
      <c r="AE1012" s="1019" t="s">
        <v>61</v>
      </c>
      <c r="AF1012" s="961" t="s">
        <v>61</v>
      </c>
      <c r="AG1012" s="1013"/>
      <c r="AH1012" s="1013"/>
      <c r="AI1012" s="955" t="s">
        <v>61</v>
      </c>
      <c r="AJ1012" s="1013" t="s">
        <v>61</v>
      </c>
      <c r="AL1012" s="955"/>
      <c r="AM1012" s="955"/>
      <c r="AO1012" s="963"/>
      <c r="AP1012" s="963"/>
      <c r="AQ1012" s="963"/>
      <c r="AR1012" s="963"/>
      <c r="AT1012" s="963"/>
      <c r="AV1012" s="963"/>
    </row>
    <row r="1013" spans="1:48" s="958" customFormat="1">
      <c r="A1013" s="955" t="s">
        <v>630</v>
      </c>
      <c r="B1013" s="955" t="s">
        <v>141</v>
      </c>
      <c r="C1013" s="955">
        <v>2023</v>
      </c>
      <c r="D1013" s="955">
        <v>2023</v>
      </c>
      <c r="E1013" s="964" t="s">
        <v>142</v>
      </c>
      <c r="F1013" s="1013" t="s">
        <v>168</v>
      </c>
      <c r="G1013" s="964" t="s">
        <v>61</v>
      </c>
      <c r="H1013" s="955" t="s">
        <v>174</v>
      </c>
      <c r="I1013" s="964" t="s">
        <v>632</v>
      </c>
      <c r="J1013" s="965" t="s">
        <v>61</v>
      </c>
      <c r="K1013" s="965"/>
      <c r="L1013" s="1094" t="s">
        <v>633</v>
      </c>
      <c r="M1013" s="1095"/>
      <c r="N1013" s="1095"/>
      <c r="O1013" s="964" t="s">
        <v>165</v>
      </c>
      <c r="P1013" s="1013" t="s">
        <v>61</v>
      </c>
      <c r="Q1013" s="1013" t="s">
        <v>61</v>
      </c>
      <c r="R1013" s="1013" t="s">
        <v>61</v>
      </c>
      <c r="S1013" s="1014" t="s">
        <v>61</v>
      </c>
      <c r="T1013" s="1013" t="s">
        <v>61</v>
      </c>
      <c r="U1013" s="1015" t="s">
        <v>61</v>
      </c>
      <c r="V1013" s="1016" t="s">
        <v>61</v>
      </c>
      <c r="W1013" s="1016" t="s">
        <v>61</v>
      </c>
      <c r="X1013" s="1016" t="s">
        <v>61</v>
      </c>
      <c r="Y1013" s="1013" t="s">
        <v>61</v>
      </c>
      <c r="Z1013" s="1100" t="s">
        <v>61</v>
      </c>
      <c r="AA1013" s="1101" t="s">
        <v>61</v>
      </c>
      <c r="AB1013" s="1100" t="s">
        <v>61</v>
      </c>
      <c r="AC1013" s="1101" t="s">
        <v>61</v>
      </c>
      <c r="AD1013" s="1100" t="s">
        <v>61</v>
      </c>
      <c r="AE1013" s="1101" t="s">
        <v>61</v>
      </c>
      <c r="AF1013" s="961" t="s">
        <v>161</v>
      </c>
      <c r="AG1013" s="1095"/>
      <c r="AH1013" s="1095"/>
      <c r="AI1013" s="955" t="s">
        <v>61</v>
      </c>
      <c r="AJ1013" s="1013" t="s">
        <v>61</v>
      </c>
      <c r="AL1013" s="955"/>
      <c r="AM1013" s="955"/>
      <c r="AO1013" s="963"/>
      <c r="AP1013" s="963"/>
      <c r="AQ1013" s="963"/>
      <c r="AR1013" s="981"/>
      <c r="AT1013" s="981"/>
      <c r="AV1013" s="981"/>
    </row>
    <row r="1014" spans="1:48" s="958" customFormat="1">
      <c r="A1014" s="957" t="s">
        <v>630</v>
      </c>
      <c r="B1014" s="957" t="s">
        <v>141</v>
      </c>
      <c r="C1014" s="957" t="s">
        <v>702</v>
      </c>
      <c r="D1014" s="957">
        <v>2023</v>
      </c>
      <c r="E1014" s="991" t="s">
        <v>142</v>
      </c>
      <c r="F1014" s="1102" t="s">
        <v>168</v>
      </c>
      <c r="G1014" s="958" t="s">
        <v>61</v>
      </c>
      <c r="H1014" s="957" t="s">
        <v>174</v>
      </c>
      <c r="I1014" s="991" t="s">
        <v>632</v>
      </c>
      <c r="J1014" s="992" t="s">
        <v>61</v>
      </c>
      <c r="K1014" s="992" t="s">
        <v>707</v>
      </c>
      <c r="L1014" s="1102" t="s">
        <v>721</v>
      </c>
      <c r="M1014" s="958" t="s">
        <v>61</v>
      </c>
      <c r="N1014" s="958" t="s">
        <v>61</v>
      </c>
      <c r="O1014" s="991" t="s">
        <v>150</v>
      </c>
      <c r="P1014" s="958" t="s">
        <v>61</v>
      </c>
      <c r="Q1014" s="958" t="s">
        <v>61</v>
      </c>
      <c r="R1014" s="958" t="s">
        <v>61</v>
      </c>
      <c r="S1014" s="958" t="s">
        <v>61</v>
      </c>
      <c r="T1014" s="958" t="s">
        <v>61</v>
      </c>
      <c r="U1014" s="1028" t="s">
        <v>61</v>
      </c>
      <c r="V1014" s="958" t="s">
        <v>61</v>
      </c>
      <c r="W1014" s="958" t="s">
        <v>61</v>
      </c>
      <c r="X1014" s="958" t="s">
        <v>61</v>
      </c>
      <c r="Y1014" s="958" t="s">
        <v>61</v>
      </c>
      <c r="Z1014" s="958" t="s">
        <v>61</v>
      </c>
      <c r="AA1014" s="958" t="s">
        <v>61</v>
      </c>
      <c r="AB1014" s="958" t="s">
        <v>61</v>
      </c>
      <c r="AC1014" s="958" t="s">
        <v>61</v>
      </c>
      <c r="AD1014" s="958" t="s">
        <v>61</v>
      </c>
      <c r="AE1014" s="958" t="s">
        <v>61</v>
      </c>
      <c r="AF1014" s="958" t="s">
        <v>61</v>
      </c>
      <c r="AG1014" s="1103"/>
      <c r="AH1014" s="1103"/>
      <c r="AI1014" s="957"/>
      <c r="AJ1014" s="1029"/>
      <c r="AL1014" s="957"/>
      <c r="AM1014" s="957"/>
      <c r="AO1014" s="981"/>
      <c r="AP1014" s="981"/>
      <c r="AQ1014" s="981"/>
      <c r="AR1014" s="981"/>
      <c r="AT1014" s="981"/>
      <c r="AV1014" s="981"/>
    </row>
    <row r="1015" spans="1:48">
      <c r="A1015" t="s">
        <v>634</v>
      </c>
      <c r="B1015" t="s">
        <v>141</v>
      </c>
      <c r="C1015">
        <v>2017</v>
      </c>
      <c r="D1015">
        <v>2016</v>
      </c>
      <c r="E1015" s="442" t="s">
        <v>168</v>
      </c>
      <c r="F1015" s="52" t="s">
        <v>61</v>
      </c>
      <c r="G1015" s="442" t="s">
        <v>61</v>
      </c>
      <c r="H1015" s="52" t="s">
        <v>61</v>
      </c>
      <c r="I1015" s="442" t="s">
        <v>169</v>
      </c>
      <c r="J1015" s="940" t="s">
        <v>61</v>
      </c>
      <c r="K1015" s="940"/>
      <c r="L1015" s="52" t="s">
        <v>61</v>
      </c>
      <c r="M1015" s="52" t="s">
        <v>61</v>
      </c>
      <c r="N1015" s="52" t="s">
        <v>61</v>
      </c>
      <c r="O1015" s="442" t="s">
        <v>150</v>
      </c>
      <c r="P1015" s="451" t="s">
        <v>61</v>
      </c>
      <c r="Q1015" s="52" t="s">
        <v>61</v>
      </c>
      <c r="R1015" s="103" t="s">
        <v>61</v>
      </c>
      <c r="S1015" s="442" t="s">
        <v>61</v>
      </c>
      <c r="T1015" s="451" t="s">
        <v>61</v>
      </c>
      <c r="U1015" s="941" t="s">
        <v>61</v>
      </c>
      <c r="V1015" s="52" t="s">
        <v>61</v>
      </c>
      <c r="W1015" s="52" t="s">
        <v>61</v>
      </c>
      <c r="X1015" s="52" t="s">
        <v>61</v>
      </c>
      <c r="Y1015" s="52" t="s">
        <v>61</v>
      </c>
      <c r="Z1015" s="77" t="s">
        <v>61</v>
      </c>
      <c r="AA1015" s="787" t="s">
        <v>61</v>
      </c>
      <c r="AB1015" s="77" t="s">
        <v>61</v>
      </c>
      <c r="AC1015" s="787" t="s">
        <v>61</v>
      </c>
      <c r="AD1015" s="77" t="s">
        <v>61</v>
      </c>
      <c r="AE1015" s="787" t="s">
        <v>61</v>
      </c>
      <c r="AF1015" t="s">
        <v>61</v>
      </c>
      <c r="AG1015" s="52"/>
      <c r="AH1015" s="52"/>
      <c r="AI1015" s="52" t="s">
        <v>61</v>
      </c>
      <c r="AJ1015" s="52" t="s">
        <v>61</v>
      </c>
      <c r="AL1015"/>
      <c r="AM1015"/>
    </row>
    <row r="1016" spans="1:48">
      <c r="A1016" t="s">
        <v>634</v>
      </c>
      <c r="B1016" t="s">
        <v>141</v>
      </c>
      <c r="C1016">
        <v>2018</v>
      </c>
      <c r="D1016">
        <v>2017</v>
      </c>
      <c r="E1016" s="442" t="s">
        <v>168</v>
      </c>
      <c r="F1016" s="52" t="s">
        <v>61</v>
      </c>
      <c r="G1016" s="442" t="s">
        <v>61</v>
      </c>
      <c r="H1016" s="52" t="s">
        <v>61</v>
      </c>
      <c r="I1016" s="442" t="s">
        <v>169</v>
      </c>
      <c r="J1016" s="940" t="s">
        <v>61</v>
      </c>
      <c r="K1016" s="940"/>
      <c r="L1016" s="52" t="s">
        <v>61</v>
      </c>
      <c r="M1016" s="52" t="s">
        <v>61</v>
      </c>
      <c r="N1016" s="52" t="s">
        <v>61</v>
      </c>
      <c r="O1016" s="442" t="s">
        <v>150</v>
      </c>
      <c r="P1016" s="451" t="s">
        <v>61</v>
      </c>
      <c r="Q1016" s="52" t="s">
        <v>61</v>
      </c>
      <c r="R1016" s="103" t="s">
        <v>61</v>
      </c>
      <c r="S1016" s="442" t="s">
        <v>61</v>
      </c>
      <c r="T1016" s="451" t="s">
        <v>61</v>
      </c>
      <c r="U1016" s="941" t="s">
        <v>61</v>
      </c>
      <c r="V1016" s="52" t="s">
        <v>61</v>
      </c>
      <c r="W1016" s="52" t="s">
        <v>61</v>
      </c>
      <c r="X1016" s="52" t="s">
        <v>61</v>
      </c>
      <c r="Y1016" s="52" t="s">
        <v>61</v>
      </c>
      <c r="Z1016" s="77" t="s">
        <v>61</v>
      </c>
      <c r="AA1016" s="787" t="s">
        <v>61</v>
      </c>
      <c r="AB1016" s="77" t="s">
        <v>61</v>
      </c>
      <c r="AC1016" s="787" t="s">
        <v>61</v>
      </c>
      <c r="AD1016" s="77" t="s">
        <v>61</v>
      </c>
      <c r="AE1016" s="787" t="s">
        <v>61</v>
      </c>
      <c r="AF1016" t="s">
        <v>61</v>
      </c>
      <c r="AG1016" s="52"/>
      <c r="AH1016" s="52"/>
      <c r="AI1016" s="52" t="s">
        <v>61</v>
      </c>
      <c r="AJ1016" s="52" t="s">
        <v>61</v>
      </c>
      <c r="AL1016"/>
      <c r="AM1016"/>
    </row>
    <row r="1017" spans="1:48">
      <c r="A1017" t="s">
        <v>634</v>
      </c>
      <c r="B1017" t="s">
        <v>141</v>
      </c>
      <c r="C1017">
        <v>2019</v>
      </c>
      <c r="D1017">
        <v>2018</v>
      </c>
      <c r="E1017" s="442" t="s">
        <v>168</v>
      </c>
      <c r="F1017" s="52" t="s">
        <v>61</v>
      </c>
      <c r="G1017" s="442" t="s">
        <v>61</v>
      </c>
      <c r="H1017" s="52" t="s">
        <v>61</v>
      </c>
      <c r="I1017" s="442" t="s">
        <v>169</v>
      </c>
      <c r="J1017" s="940" t="s">
        <v>61</v>
      </c>
      <c r="K1017" s="940"/>
      <c r="L1017" s="52" t="s">
        <v>61</v>
      </c>
      <c r="M1017" s="52" t="s">
        <v>61</v>
      </c>
      <c r="N1017" s="52" t="s">
        <v>61</v>
      </c>
      <c r="O1017" s="442" t="s">
        <v>150</v>
      </c>
      <c r="P1017" s="451" t="s">
        <v>61</v>
      </c>
      <c r="Q1017" s="52" t="s">
        <v>61</v>
      </c>
      <c r="R1017" s="103" t="s">
        <v>61</v>
      </c>
      <c r="S1017" s="442" t="s">
        <v>61</v>
      </c>
      <c r="T1017" s="451" t="s">
        <v>61</v>
      </c>
      <c r="U1017" s="941" t="s">
        <v>61</v>
      </c>
      <c r="V1017" s="52" t="s">
        <v>61</v>
      </c>
      <c r="W1017" s="52" t="s">
        <v>61</v>
      </c>
      <c r="X1017" s="52" t="s">
        <v>61</v>
      </c>
      <c r="Y1017" s="52" t="s">
        <v>61</v>
      </c>
      <c r="Z1017" s="77" t="s">
        <v>61</v>
      </c>
      <c r="AA1017" s="787" t="s">
        <v>61</v>
      </c>
      <c r="AB1017" s="77" t="s">
        <v>61</v>
      </c>
      <c r="AC1017" s="787" t="s">
        <v>61</v>
      </c>
      <c r="AD1017" s="77" t="s">
        <v>61</v>
      </c>
      <c r="AE1017" s="787" t="s">
        <v>61</v>
      </c>
      <c r="AF1017" t="s">
        <v>61</v>
      </c>
      <c r="AG1017" s="52"/>
      <c r="AH1017" s="52"/>
      <c r="AI1017" s="52" t="s">
        <v>61</v>
      </c>
      <c r="AJ1017" s="52" t="s">
        <v>61</v>
      </c>
      <c r="AL1017"/>
      <c r="AM1017"/>
    </row>
    <row r="1018" spans="1:48">
      <c r="A1018" t="s">
        <v>634</v>
      </c>
      <c r="B1018" t="s">
        <v>141</v>
      </c>
      <c r="C1018">
        <v>2020</v>
      </c>
      <c r="D1018">
        <v>2019</v>
      </c>
      <c r="E1018" s="442" t="s">
        <v>168</v>
      </c>
      <c r="F1018" s="52" t="s">
        <v>61</v>
      </c>
      <c r="G1018" s="442" t="s">
        <v>61</v>
      </c>
      <c r="H1018" s="52" t="s">
        <v>61</v>
      </c>
      <c r="I1018" s="442" t="s">
        <v>169</v>
      </c>
      <c r="J1018" s="940" t="s">
        <v>61</v>
      </c>
      <c r="K1018" s="940"/>
      <c r="L1018" s="52" t="s">
        <v>61</v>
      </c>
      <c r="M1018" s="52" t="s">
        <v>61</v>
      </c>
      <c r="N1018" s="52" t="s">
        <v>61</v>
      </c>
      <c r="O1018" s="442" t="s">
        <v>150</v>
      </c>
      <c r="P1018" s="451" t="s">
        <v>61</v>
      </c>
      <c r="Q1018" s="52" t="s">
        <v>61</v>
      </c>
      <c r="R1018" s="103" t="s">
        <v>61</v>
      </c>
      <c r="S1018" s="442" t="s">
        <v>61</v>
      </c>
      <c r="T1018" s="451" t="s">
        <v>61</v>
      </c>
      <c r="U1018" s="941" t="s">
        <v>61</v>
      </c>
      <c r="V1018" s="52" t="s">
        <v>61</v>
      </c>
      <c r="W1018" s="52" t="s">
        <v>61</v>
      </c>
      <c r="X1018" s="52" t="s">
        <v>61</v>
      </c>
      <c r="Y1018" s="52" t="s">
        <v>61</v>
      </c>
      <c r="Z1018" s="77" t="s">
        <v>61</v>
      </c>
      <c r="AA1018" s="787" t="s">
        <v>61</v>
      </c>
      <c r="AB1018" s="77" t="s">
        <v>61</v>
      </c>
      <c r="AC1018" s="787" t="s">
        <v>61</v>
      </c>
      <c r="AD1018" s="77" t="s">
        <v>61</v>
      </c>
      <c r="AE1018" s="787" t="s">
        <v>61</v>
      </c>
      <c r="AF1018" t="s">
        <v>61</v>
      </c>
      <c r="AG1018" s="52"/>
      <c r="AH1018" s="52"/>
      <c r="AI1018" s="52" t="s">
        <v>61</v>
      </c>
      <c r="AJ1018" s="52" t="s">
        <v>61</v>
      </c>
      <c r="AL1018"/>
      <c r="AM1018"/>
    </row>
    <row r="1019" spans="1:48">
      <c r="A1019" t="s">
        <v>634</v>
      </c>
      <c r="B1019" t="s">
        <v>141</v>
      </c>
      <c r="C1019">
        <v>2021</v>
      </c>
      <c r="D1019">
        <v>2020</v>
      </c>
      <c r="E1019" s="442" t="s">
        <v>168</v>
      </c>
      <c r="F1019" s="52" t="s">
        <v>61</v>
      </c>
      <c r="G1019" s="442" t="s">
        <v>61</v>
      </c>
      <c r="H1019" s="52" t="s">
        <v>61</v>
      </c>
      <c r="I1019" s="442" t="s">
        <v>169</v>
      </c>
      <c r="J1019" s="940" t="s">
        <v>61</v>
      </c>
      <c r="K1019" s="940"/>
      <c r="L1019" s="52" t="s">
        <v>61</v>
      </c>
      <c r="M1019" s="52" t="s">
        <v>61</v>
      </c>
      <c r="N1019" s="52" t="s">
        <v>61</v>
      </c>
      <c r="O1019" s="442" t="s">
        <v>150</v>
      </c>
      <c r="P1019" s="451" t="s">
        <v>61</v>
      </c>
      <c r="Q1019" s="52" t="s">
        <v>61</v>
      </c>
      <c r="R1019" s="103" t="s">
        <v>61</v>
      </c>
      <c r="S1019" s="442" t="s">
        <v>61</v>
      </c>
      <c r="T1019" s="451" t="s">
        <v>61</v>
      </c>
      <c r="U1019" s="941" t="s">
        <v>61</v>
      </c>
      <c r="V1019" s="52" t="s">
        <v>61</v>
      </c>
      <c r="W1019" s="52" t="s">
        <v>61</v>
      </c>
      <c r="X1019" s="52" t="s">
        <v>61</v>
      </c>
      <c r="Y1019" s="52" t="s">
        <v>61</v>
      </c>
      <c r="Z1019" s="77" t="s">
        <v>61</v>
      </c>
      <c r="AA1019" s="787" t="s">
        <v>61</v>
      </c>
      <c r="AB1019" s="77" t="s">
        <v>61</v>
      </c>
      <c r="AC1019" s="787" t="s">
        <v>61</v>
      </c>
      <c r="AD1019" s="77" t="s">
        <v>61</v>
      </c>
      <c r="AE1019" s="787" t="s">
        <v>61</v>
      </c>
      <c r="AF1019" t="s">
        <v>61</v>
      </c>
      <c r="AG1019" s="52"/>
      <c r="AH1019" s="52"/>
      <c r="AI1019" s="52" t="s">
        <v>61</v>
      </c>
      <c r="AJ1019" s="52" t="s">
        <v>61</v>
      </c>
      <c r="AL1019"/>
      <c r="AM1019"/>
    </row>
    <row r="1020" spans="1:48">
      <c r="A1020" t="s">
        <v>634</v>
      </c>
      <c r="B1020" t="s">
        <v>141</v>
      </c>
      <c r="C1020">
        <v>2022</v>
      </c>
      <c r="D1020">
        <v>2021</v>
      </c>
      <c r="E1020" s="442" t="s">
        <v>168</v>
      </c>
      <c r="F1020" s="52" t="s">
        <v>61</v>
      </c>
      <c r="G1020" s="442" t="s">
        <v>61</v>
      </c>
      <c r="H1020" s="52" t="s">
        <v>61</v>
      </c>
      <c r="I1020" s="442" t="s">
        <v>169</v>
      </c>
      <c r="J1020" s="940" t="s">
        <v>61</v>
      </c>
      <c r="K1020" s="940"/>
      <c r="L1020" s="52" t="s">
        <v>61</v>
      </c>
      <c r="M1020" s="52" t="s">
        <v>61</v>
      </c>
      <c r="N1020" s="52" t="s">
        <v>61</v>
      </c>
      <c r="O1020" s="442" t="s">
        <v>150</v>
      </c>
      <c r="P1020" s="451" t="s">
        <v>61</v>
      </c>
      <c r="Q1020" s="52" t="s">
        <v>61</v>
      </c>
      <c r="R1020" s="103" t="s">
        <v>61</v>
      </c>
      <c r="S1020" s="442" t="s">
        <v>61</v>
      </c>
      <c r="T1020" s="451" t="s">
        <v>61</v>
      </c>
      <c r="U1020" s="941" t="s">
        <v>61</v>
      </c>
      <c r="V1020" s="52" t="s">
        <v>61</v>
      </c>
      <c r="W1020" s="52" t="s">
        <v>61</v>
      </c>
      <c r="X1020" s="52" t="s">
        <v>61</v>
      </c>
      <c r="Y1020" s="52" t="s">
        <v>61</v>
      </c>
      <c r="Z1020" s="77" t="s">
        <v>61</v>
      </c>
      <c r="AA1020" s="787" t="s">
        <v>61</v>
      </c>
      <c r="AB1020" s="77" t="s">
        <v>61</v>
      </c>
      <c r="AC1020" s="787" t="s">
        <v>61</v>
      </c>
      <c r="AD1020" s="77" t="s">
        <v>61</v>
      </c>
      <c r="AE1020" s="787" t="s">
        <v>61</v>
      </c>
      <c r="AF1020" t="s">
        <v>61</v>
      </c>
      <c r="AG1020" s="52"/>
      <c r="AH1020" s="52"/>
      <c r="AI1020" s="52" t="s">
        <v>61</v>
      </c>
      <c r="AJ1020" s="52" t="s">
        <v>61</v>
      </c>
      <c r="AL1020"/>
      <c r="AM1020"/>
    </row>
    <row r="1021" spans="1:48" s="958" customFormat="1">
      <c r="A1021" s="958" t="s">
        <v>634</v>
      </c>
      <c r="B1021" s="958" t="s">
        <v>141</v>
      </c>
      <c r="C1021" s="958">
        <v>2023</v>
      </c>
      <c r="D1021" s="958">
        <v>2022</v>
      </c>
      <c r="E1021" s="991" t="s">
        <v>168</v>
      </c>
      <c r="F1021" s="957" t="s">
        <v>61</v>
      </c>
      <c r="G1021" s="991" t="s">
        <v>61</v>
      </c>
      <c r="H1021" s="957" t="s">
        <v>61</v>
      </c>
      <c r="I1021" s="991" t="s">
        <v>169</v>
      </c>
      <c r="J1021" s="998" t="s">
        <v>61</v>
      </c>
      <c r="K1021" s="998"/>
      <c r="L1021" s="957" t="s">
        <v>61</v>
      </c>
      <c r="M1021" s="957" t="s">
        <v>61</v>
      </c>
      <c r="N1021" s="957" t="s">
        <v>61</v>
      </c>
      <c r="O1021" s="991" t="s">
        <v>150</v>
      </c>
      <c r="P1021" s="999" t="s">
        <v>61</v>
      </c>
      <c r="Q1021" s="957" t="s">
        <v>61</v>
      </c>
      <c r="R1021" s="1000" t="s">
        <v>61</v>
      </c>
      <c r="S1021" s="991" t="s">
        <v>61</v>
      </c>
      <c r="T1021" s="999" t="s">
        <v>61</v>
      </c>
      <c r="U1021" s="1001" t="s">
        <v>61</v>
      </c>
      <c r="V1021" s="957" t="s">
        <v>61</v>
      </c>
      <c r="W1021" s="957" t="s">
        <v>61</v>
      </c>
      <c r="X1021" s="957" t="s">
        <v>61</v>
      </c>
      <c r="Y1021" s="957" t="s">
        <v>61</v>
      </c>
      <c r="Z1021" s="1020" t="s">
        <v>61</v>
      </c>
      <c r="AA1021" s="1021" t="s">
        <v>61</v>
      </c>
      <c r="AB1021" s="1020" t="s">
        <v>61</v>
      </c>
      <c r="AC1021" s="1021" t="s">
        <v>61</v>
      </c>
      <c r="AD1021" s="1020" t="s">
        <v>61</v>
      </c>
      <c r="AE1021" s="1021" t="s">
        <v>61</v>
      </c>
      <c r="AF1021" s="958" t="s">
        <v>61</v>
      </c>
      <c r="AG1021" s="957"/>
      <c r="AH1021" s="957"/>
      <c r="AI1021" s="957" t="s">
        <v>61</v>
      </c>
      <c r="AJ1021" s="957" t="s">
        <v>61</v>
      </c>
      <c r="AL1021" s="957"/>
      <c r="AM1021" s="957"/>
      <c r="AO1021" s="981"/>
      <c r="AP1021" s="981"/>
      <c r="AQ1021" s="981"/>
      <c r="AR1021" s="981"/>
      <c r="AT1021" s="981"/>
      <c r="AV1021" s="981"/>
    </row>
    <row r="1022" spans="1:48">
      <c r="A1022" s="52" t="s">
        <v>635</v>
      </c>
      <c r="B1022" s="52" t="s">
        <v>141</v>
      </c>
      <c r="C1022" s="902">
        <v>2017</v>
      </c>
      <c r="D1022" s="52">
        <v>2016</v>
      </c>
      <c r="E1022" s="442" t="s">
        <v>142</v>
      </c>
      <c r="F1022" s="81" t="s">
        <v>168</v>
      </c>
      <c r="G1022" s="442" t="s">
        <v>61</v>
      </c>
      <c r="H1022" s="52" t="s">
        <v>181</v>
      </c>
      <c r="I1022" s="442" t="s">
        <v>182</v>
      </c>
      <c r="J1022" s="940" t="s">
        <v>61</v>
      </c>
      <c r="K1022" s="940"/>
      <c r="L1022" s="81" t="s">
        <v>348</v>
      </c>
      <c r="M1022" s="81" t="s">
        <v>61</v>
      </c>
      <c r="N1022" s="81" t="s">
        <v>61</v>
      </c>
      <c r="O1022" s="442" t="s">
        <v>150</v>
      </c>
      <c r="P1022" s="81" t="s">
        <v>61</v>
      </c>
      <c r="Q1022" s="81" t="s">
        <v>61</v>
      </c>
      <c r="R1022" s="81" t="s">
        <v>61</v>
      </c>
      <c r="S1022" s="905" t="s">
        <v>61</v>
      </c>
      <c r="T1022" s="81" t="s">
        <v>61</v>
      </c>
      <c r="U1022" s="942" t="s">
        <v>61</v>
      </c>
      <c r="V1022" s="235" t="s">
        <v>61</v>
      </c>
      <c r="W1022" s="235" t="s">
        <v>61</v>
      </c>
      <c r="X1022" s="235" t="s">
        <v>61</v>
      </c>
      <c r="Y1022" s="81" t="s">
        <v>61</v>
      </c>
      <c r="Z1022" s="799" t="s">
        <v>61</v>
      </c>
      <c r="AA1022" s="916" t="s">
        <v>61</v>
      </c>
      <c r="AB1022" s="799" t="s">
        <v>61</v>
      </c>
      <c r="AC1022" s="916" t="s">
        <v>61</v>
      </c>
      <c r="AD1022" s="799" t="s">
        <v>61</v>
      </c>
      <c r="AE1022" s="916" t="s">
        <v>61</v>
      </c>
      <c r="AF1022" t="s">
        <v>61</v>
      </c>
      <c r="AG1022" s="81"/>
      <c r="AH1022" s="81"/>
      <c r="AI1022" s="52" t="s">
        <v>61</v>
      </c>
      <c r="AJ1022" s="81" t="s">
        <v>61</v>
      </c>
      <c r="AL1022" s="52"/>
      <c r="AM1022" s="52"/>
    </row>
    <row r="1023" spans="1:48">
      <c r="A1023" s="52" t="s">
        <v>635</v>
      </c>
      <c r="B1023" s="52" t="s">
        <v>141</v>
      </c>
      <c r="C1023" s="52">
        <v>2018</v>
      </c>
      <c r="D1023" s="52">
        <v>2017</v>
      </c>
      <c r="E1023" s="442" t="s">
        <v>168</v>
      </c>
      <c r="F1023" s="52" t="s">
        <v>61</v>
      </c>
      <c r="G1023" s="442" t="s">
        <v>61</v>
      </c>
      <c r="H1023" s="52" t="s">
        <v>61</v>
      </c>
      <c r="I1023" s="442" t="s">
        <v>169</v>
      </c>
      <c r="J1023" s="940" t="s">
        <v>61</v>
      </c>
      <c r="K1023" s="940"/>
      <c r="L1023" s="52" t="s">
        <v>61</v>
      </c>
      <c r="M1023" s="52" t="s">
        <v>61</v>
      </c>
      <c r="N1023" s="52" t="s">
        <v>61</v>
      </c>
      <c r="O1023" s="442" t="s">
        <v>150</v>
      </c>
      <c r="P1023" s="451" t="s">
        <v>61</v>
      </c>
      <c r="Q1023" s="52" t="s">
        <v>61</v>
      </c>
      <c r="R1023" s="103" t="s">
        <v>61</v>
      </c>
      <c r="S1023" s="442" t="s">
        <v>61</v>
      </c>
      <c r="T1023" s="451" t="s">
        <v>61</v>
      </c>
      <c r="U1023" s="941" t="s">
        <v>61</v>
      </c>
      <c r="V1023" s="52" t="s">
        <v>61</v>
      </c>
      <c r="W1023" s="52" t="s">
        <v>61</v>
      </c>
      <c r="X1023" s="52" t="s">
        <v>61</v>
      </c>
      <c r="Y1023" s="52" t="s">
        <v>61</v>
      </c>
      <c r="Z1023" s="77" t="s">
        <v>61</v>
      </c>
      <c r="AA1023" s="787" t="s">
        <v>61</v>
      </c>
      <c r="AB1023" s="77" t="s">
        <v>61</v>
      </c>
      <c r="AC1023" s="787" t="s">
        <v>61</v>
      </c>
      <c r="AD1023" s="77" t="s">
        <v>61</v>
      </c>
      <c r="AE1023" s="787" t="s">
        <v>61</v>
      </c>
      <c r="AF1023" t="s">
        <v>61</v>
      </c>
      <c r="AG1023" s="52"/>
      <c r="AH1023" s="52"/>
      <c r="AI1023" s="52" t="s">
        <v>61</v>
      </c>
      <c r="AJ1023" s="52" t="s">
        <v>61</v>
      </c>
      <c r="AL1023" s="52"/>
      <c r="AM1023" s="52"/>
    </row>
    <row r="1024" spans="1:48">
      <c r="A1024" s="52" t="s">
        <v>635</v>
      </c>
      <c r="B1024" s="52" t="s">
        <v>141</v>
      </c>
      <c r="C1024" s="52">
        <v>2019</v>
      </c>
      <c r="D1024" s="52">
        <v>2018</v>
      </c>
      <c r="E1024" s="442" t="s">
        <v>168</v>
      </c>
      <c r="F1024" s="52" t="s">
        <v>61</v>
      </c>
      <c r="G1024" s="442" t="s">
        <v>61</v>
      </c>
      <c r="H1024" s="52" t="s">
        <v>61</v>
      </c>
      <c r="I1024" s="442" t="s">
        <v>169</v>
      </c>
      <c r="J1024" s="940" t="s">
        <v>61</v>
      </c>
      <c r="K1024" s="940"/>
      <c r="L1024" s="52" t="s">
        <v>61</v>
      </c>
      <c r="M1024" s="52" t="s">
        <v>61</v>
      </c>
      <c r="N1024" s="52" t="s">
        <v>61</v>
      </c>
      <c r="O1024" s="442" t="s">
        <v>150</v>
      </c>
      <c r="P1024" s="451" t="s">
        <v>61</v>
      </c>
      <c r="Q1024" s="52" t="s">
        <v>61</v>
      </c>
      <c r="R1024" s="103" t="s">
        <v>61</v>
      </c>
      <c r="S1024" s="442" t="s">
        <v>61</v>
      </c>
      <c r="T1024" s="451" t="s">
        <v>61</v>
      </c>
      <c r="U1024" s="941" t="s">
        <v>61</v>
      </c>
      <c r="V1024" s="52" t="s">
        <v>61</v>
      </c>
      <c r="W1024" s="52" t="s">
        <v>61</v>
      </c>
      <c r="X1024" s="52" t="s">
        <v>61</v>
      </c>
      <c r="Y1024" s="52" t="s">
        <v>61</v>
      </c>
      <c r="Z1024" s="77" t="s">
        <v>61</v>
      </c>
      <c r="AA1024" s="787" t="s">
        <v>61</v>
      </c>
      <c r="AB1024" s="77" t="s">
        <v>61</v>
      </c>
      <c r="AC1024" s="787" t="s">
        <v>61</v>
      </c>
      <c r="AD1024" s="77" t="s">
        <v>61</v>
      </c>
      <c r="AE1024" s="787" t="s">
        <v>61</v>
      </c>
      <c r="AF1024" t="s">
        <v>61</v>
      </c>
      <c r="AG1024" s="52"/>
      <c r="AH1024" s="52"/>
      <c r="AI1024" s="52" t="s">
        <v>61</v>
      </c>
      <c r="AJ1024" s="52" t="s">
        <v>61</v>
      </c>
      <c r="AL1024" s="52"/>
      <c r="AM1024" s="52"/>
    </row>
    <row r="1025" spans="1:48">
      <c r="A1025" s="52" t="s">
        <v>635</v>
      </c>
      <c r="B1025" s="52" t="s">
        <v>141</v>
      </c>
      <c r="C1025" s="52">
        <v>2020</v>
      </c>
      <c r="D1025" s="52">
        <v>2019</v>
      </c>
      <c r="E1025" s="442" t="s">
        <v>168</v>
      </c>
      <c r="F1025" s="52" t="s">
        <v>61</v>
      </c>
      <c r="G1025" s="442" t="s">
        <v>61</v>
      </c>
      <c r="H1025" s="52" t="s">
        <v>61</v>
      </c>
      <c r="I1025" s="442" t="s">
        <v>169</v>
      </c>
      <c r="J1025" s="940" t="s">
        <v>61</v>
      </c>
      <c r="K1025" s="940"/>
      <c r="L1025" s="52" t="s">
        <v>61</v>
      </c>
      <c r="M1025" s="52" t="s">
        <v>61</v>
      </c>
      <c r="N1025" s="52" t="s">
        <v>61</v>
      </c>
      <c r="O1025" s="442" t="s">
        <v>150</v>
      </c>
      <c r="P1025" s="451" t="s">
        <v>61</v>
      </c>
      <c r="Q1025" s="52" t="s">
        <v>61</v>
      </c>
      <c r="R1025" s="103" t="s">
        <v>61</v>
      </c>
      <c r="S1025" s="442" t="s">
        <v>61</v>
      </c>
      <c r="T1025" s="451" t="s">
        <v>61</v>
      </c>
      <c r="U1025" s="941" t="s">
        <v>61</v>
      </c>
      <c r="V1025" s="52" t="s">
        <v>61</v>
      </c>
      <c r="W1025" s="52" t="s">
        <v>61</v>
      </c>
      <c r="X1025" s="52" t="s">
        <v>61</v>
      </c>
      <c r="Y1025" s="52" t="s">
        <v>61</v>
      </c>
      <c r="Z1025" s="77" t="s">
        <v>61</v>
      </c>
      <c r="AA1025" s="787" t="s">
        <v>61</v>
      </c>
      <c r="AB1025" s="77" t="s">
        <v>61</v>
      </c>
      <c r="AC1025" s="787" t="s">
        <v>61</v>
      </c>
      <c r="AD1025" s="77" t="s">
        <v>61</v>
      </c>
      <c r="AE1025" s="787" t="s">
        <v>61</v>
      </c>
      <c r="AF1025" t="s">
        <v>61</v>
      </c>
      <c r="AG1025" s="52"/>
      <c r="AH1025" s="52"/>
      <c r="AI1025" s="52" t="s">
        <v>61</v>
      </c>
      <c r="AJ1025" s="52" t="s">
        <v>61</v>
      </c>
      <c r="AL1025" s="52"/>
      <c r="AM1025" s="52"/>
    </row>
    <row r="1026" spans="1:48">
      <c r="A1026" s="52" t="s">
        <v>635</v>
      </c>
      <c r="B1026" s="52" t="s">
        <v>141</v>
      </c>
      <c r="C1026" s="52">
        <v>2022</v>
      </c>
      <c r="D1026" s="52">
        <v>2021</v>
      </c>
      <c r="E1026" s="442" t="s">
        <v>168</v>
      </c>
      <c r="F1026" s="52" t="s">
        <v>61</v>
      </c>
      <c r="G1026" s="442" t="s">
        <v>61</v>
      </c>
      <c r="H1026" s="52" t="s">
        <v>61</v>
      </c>
      <c r="I1026" s="442" t="s">
        <v>169</v>
      </c>
      <c r="J1026" s="940" t="s">
        <v>61</v>
      </c>
      <c r="K1026" s="940"/>
      <c r="L1026" s="52" t="s">
        <v>61</v>
      </c>
      <c r="M1026" s="52" t="s">
        <v>61</v>
      </c>
      <c r="N1026" s="52" t="s">
        <v>61</v>
      </c>
      <c r="O1026" s="442" t="s">
        <v>150</v>
      </c>
      <c r="P1026" s="451" t="s">
        <v>61</v>
      </c>
      <c r="Q1026" s="52" t="s">
        <v>61</v>
      </c>
      <c r="R1026" s="103" t="s">
        <v>61</v>
      </c>
      <c r="S1026" s="442" t="s">
        <v>61</v>
      </c>
      <c r="T1026" s="451" t="s">
        <v>61</v>
      </c>
      <c r="U1026" s="941" t="s">
        <v>61</v>
      </c>
      <c r="V1026" s="52" t="s">
        <v>61</v>
      </c>
      <c r="W1026" s="52" t="s">
        <v>61</v>
      </c>
      <c r="X1026" s="52" t="s">
        <v>61</v>
      </c>
      <c r="Y1026" s="52" t="s">
        <v>61</v>
      </c>
      <c r="Z1026" s="77" t="s">
        <v>61</v>
      </c>
      <c r="AA1026" s="787" t="s">
        <v>61</v>
      </c>
      <c r="AB1026" s="77" t="s">
        <v>61</v>
      </c>
      <c r="AC1026" s="787" t="s">
        <v>61</v>
      </c>
      <c r="AD1026" s="77" t="s">
        <v>61</v>
      </c>
      <c r="AE1026" s="787" t="s">
        <v>61</v>
      </c>
      <c r="AF1026" t="s">
        <v>61</v>
      </c>
      <c r="AG1026" s="52"/>
      <c r="AH1026" s="52"/>
      <c r="AI1026" s="52" t="s">
        <v>61</v>
      </c>
      <c r="AJ1026" s="52" t="s">
        <v>61</v>
      </c>
      <c r="AL1026" s="52"/>
      <c r="AM1026" s="52"/>
    </row>
    <row r="1027" spans="1:48">
      <c r="A1027" s="52" t="s">
        <v>635</v>
      </c>
      <c r="B1027" s="52" t="s">
        <v>141</v>
      </c>
      <c r="C1027" s="52">
        <v>2021</v>
      </c>
      <c r="D1027" s="52">
        <v>2020</v>
      </c>
      <c r="E1027" s="442" t="s">
        <v>142</v>
      </c>
      <c r="F1027" s="104" t="s">
        <v>168</v>
      </c>
      <c r="G1027" s="442" t="s">
        <v>61</v>
      </c>
      <c r="H1027" s="52" t="s">
        <v>174</v>
      </c>
      <c r="I1027" s="442" t="s">
        <v>636</v>
      </c>
      <c r="J1027" s="940" t="s">
        <v>61</v>
      </c>
      <c r="K1027" s="940"/>
      <c r="L1027" s="81" t="s">
        <v>172</v>
      </c>
      <c r="M1027" s="81" t="s">
        <v>61</v>
      </c>
      <c r="N1027" s="81" t="s">
        <v>61</v>
      </c>
      <c r="O1027" s="442" t="s">
        <v>150</v>
      </c>
      <c r="P1027" s="81" t="s">
        <v>61</v>
      </c>
      <c r="Q1027" s="81" t="s">
        <v>61</v>
      </c>
      <c r="R1027" s="81" t="s">
        <v>61</v>
      </c>
      <c r="S1027" s="905" t="s">
        <v>61</v>
      </c>
      <c r="T1027" s="81" t="s">
        <v>61</v>
      </c>
      <c r="U1027" s="942" t="s">
        <v>61</v>
      </c>
      <c r="V1027" s="235" t="s">
        <v>61</v>
      </c>
      <c r="W1027" s="235" t="s">
        <v>61</v>
      </c>
      <c r="X1027" s="235" t="s">
        <v>61</v>
      </c>
      <c r="Y1027" s="81" t="s">
        <v>61</v>
      </c>
      <c r="Z1027" s="799" t="s">
        <v>61</v>
      </c>
      <c r="AA1027" s="916" t="s">
        <v>61</v>
      </c>
      <c r="AB1027" s="799" t="s">
        <v>61</v>
      </c>
      <c r="AC1027" s="916" t="s">
        <v>61</v>
      </c>
      <c r="AD1027" s="799" t="s">
        <v>61</v>
      </c>
      <c r="AE1027" s="916" t="s">
        <v>61</v>
      </c>
      <c r="AF1027" t="s">
        <v>61</v>
      </c>
      <c r="AG1027" s="81"/>
      <c r="AH1027" s="81"/>
      <c r="AI1027" s="52" t="s">
        <v>61</v>
      </c>
      <c r="AJ1027" s="81" t="s">
        <v>61</v>
      </c>
      <c r="AL1027" s="52"/>
      <c r="AM1027" s="52"/>
    </row>
    <row r="1028" spans="1:48" s="958" customFormat="1">
      <c r="A1028" s="958" t="s">
        <v>635</v>
      </c>
      <c r="B1028" s="958" t="s">
        <v>141</v>
      </c>
      <c r="C1028" s="958">
        <v>2023</v>
      </c>
      <c r="D1028" s="958">
        <v>2022</v>
      </c>
      <c r="E1028" s="991" t="s">
        <v>168</v>
      </c>
      <c r="F1028" s="957" t="s">
        <v>61</v>
      </c>
      <c r="G1028" s="991" t="s">
        <v>61</v>
      </c>
      <c r="H1028" s="957" t="s">
        <v>61</v>
      </c>
      <c r="I1028" s="991" t="s">
        <v>169</v>
      </c>
      <c r="J1028" s="998" t="s">
        <v>61</v>
      </c>
      <c r="K1028" s="998"/>
      <c r="L1028" s="957" t="s">
        <v>61</v>
      </c>
      <c r="M1028" s="957" t="s">
        <v>61</v>
      </c>
      <c r="N1028" s="957" t="s">
        <v>61</v>
      </c>
      <c r="O1028" s="991" t="s">
        <v>150</v>
      </c>
      <c r="P1028" s="999" t="s">
        <v>61</v>
      </c>
      <c r="Q1028" s="957" t="s">
        <v>61</v>
      </c>
      <c r="R1028" s="1000" t="s">
        <v>61</v>
      </c>
      <c r="S1028" s="991" t="s">
        <v>61</v>
      </c>
      <c r="T1028" s="999" t="s">
        <v>61</v>
      </c>
      <c r="U1028" s="1001" t="s">
        <v>61</v>
      </c>
      <c r="V1028" s="957" t="s">
        <v>61</v>
      </c>
      <c r="W1028" s="957" t="s">
        <v>61</v>
      </c>
      <c r="X1028" s="957" t="s">
        <v>61</v>
      </c>
      <c r="Y1028" s="957" t="s">
        <v>61</v>
      </c>
      <c r="Z1028" s="1020" t="s">
        <v>61</v>
      </c>
      <c r="AA1028" s="1021" t="s">
        <v>61</v>
      </c>
      <c r="AB1028" s="1020" t="s">
        <v>61</v>
      </c>
      <c r="AC1028" s="1021" t="s">
        <v>61</v>
      </c>
      <c r="AD1028" s="1020" t="s">
        <v>61</v>
      </c>
      <c r="AE1028" s="1021" t="s">
        <v>61</v>
      </c>
      <c r="AF1028" s="958" t="s">
        <v>61</v>
      </c>
      <c r="AG1028" s="957"/>
      <c r="AH1028" s="957"/>
      <c r="AI1028" s="957" t="s">
        <v>61</v>
      </c>
      <c r="AJ1028" s="957" t="s">
        <v>61</v>
      </c>
      <c r="AL1028" s="957"/>
      <c r="AM1028" s="957"/>
      <c r="AO1028" s="981"/>
      <c r="AP1028" s="981"/>
      <c r="AQ1028" s="981"/>
      <c r="AR1028" s="981"/>
      <c r="AT1028" s="981"/>
      <c r="AV1028" s="981"/>
    </row>
    <row r="1029" spans="1:48">
      <c r="A1029" s="52" t="s">
        <v>47</v>
      </c>
      <c r="B1029" s="52" t="s">
        <v>116</v>
      </c>
      <c r="C1029" s="902">
        <v>2017</v>
      </c>
      <c r="D1029" s="52">
        <v>2016</v>
      </c>
      <c r="E1029" s="442" t="s">
        <v>168</v>
      </c>
      <c r="F1029" s="52" t="s">
        <v>61</v>
      </c>
      <c r="G1029" s="442" t="s">
        <v>61</v>
      </c>
      <c r="H1029" s="52" t="s">
        <v>61</v>
      </c>
      <c r="I1029" s="442" t="s">
        <v>169</v>
      </c>
      <c r="J1029" s="940" t="s">
        <v>61</v>
      </c>
      <c r="K1029" s="940"/>
      <c r="L1029" s="52" t="s">
        <v>61</v>
      </c>
      <c r="M1029" s="52" t="s">
        <v>61</v>
      </c>
      <c r="N1029" s="52" t="s">
        <v>61</v>
      </c>
      <c r="O1029" s="442" t="s">
        <v>150</v>
      </c>
      <c r="P1029" s="451" t="s">
        <v>61</v>
      </c>
      <c r="Q1029" s="52" t="s">
        <v>61</v>
      </c>
      <c r="R1029" s="103" t="s">
        <v>61</v>
      </c>
      <c r="S1029" s="442" t="s">
        <v>61</v>
      </c>
      <c r="T1029" s="451" t="s">
        <v>61</v>
      </c>
      <c r="U1029" s="941" t="s">
        <v>61</v>
      </c>
      <c r="V1029" s="52" t="s">
        <v>61</v>
      </c>
      <c r="W1029" s="52" t="s">
        <v>61</v>
      </c>
      <c r="X1029" s="52" t="s">
        <v>61</v>
      </c>
      <c r="Y1029" s="52" t="s">
        <v>61</v>
      </c>
      <c r="Z1029" s="77" t="s">
        <v>61</v>
      </c>
      <c r="AA1029" s="787" t="s">
        <v>61</v>
      </c>
      <c r="AB1029" s="77" t="s">
        <v>61</v>
      </c>
      <c r="AC1029" s="787" t="s">
        <v>61</v>
      </c>
      <c r="AD1029" s="77" t="s">
        <v>61</v>
      </c>
      <c r="AE1029" s="787" t="s">
        <v>61</v>
      </c>
      <c r="AF1029" t="s">
        <v>61</v>
      </c>
      <c r="AG1029" s="52"/>
      <c r="AH1029" s="52"/>
      <c r="AI1029" s="52" t="s">
        <v>61</v>
      </c>
      <c r="AJ1029" s="52" t="s">
        <v>61</v>
      </c>
      <c r="AL1029" s="52"/>
      <c r="AM1029" s="52"/>
    </row>
    <row r="1030" spans="1:48">
      <c r="A1030" s="52" t="s">
        <v>47</v>
      </c>
      <c r="B1030" s="52" t="s">
        <v>116</v>
      </c>
      <c r="C1030" s="52">
        <v>2018</v>
      </c>
      <c r="D1030" s="52">
        <v>2017</v>
      </c>
      <c r="E1030" s="442" t="s">
        <v>168</v>
      </c>
      <c r="F1030" s="52" t="s">
        <v>61</v>
      </c>
      <c r="G1030" s="442" t="s">
        <v>61</v>
      </c>
      <c r="H1030" s="52" t="s">
        <v>61</v>
      </c>
      <c r="I1030" s="442" t="s">
        <v>169</v>
      </c>
      <c r="J1030" s="940" t="s">
        <v>61</v>
      </c>
      <c r="K1030" s="940"/>
      <c r="L1030" s="52" t="s">
        <v>61</v>
      </c>
      <c r="M1030" s="52" t="s">
        <v>61</v>
      </c>
      <c r="N1030" s="52" t="s">
        <v>61</v>
      </c>
      <c r="O1030" s="442" t="s">
        <v>150</v>
      </c>
      <c r="P1030" s="451" t="s">
        <v>61</v>
      </c>
      <c r="Q1030" s="52" t="s">
        <v>61</v>
      </c>
      <c r="R1030" s="103" t="s">
        <v>61</v>
      </c>
      <c r="S1030" s="442" t="s">
        <v>61</v>
      </c>
      <c r="T1030" s="451" t="s">
        <v>61</v>
      </c>
      <c r="U1030" s="941" t="s">
        <v>61</v>
      </c>
      <c r="V1030" s="52" t="s">
        <v>61</v>
      </c>
      <c r="W1030" s="52" t="s">
        <v>61</v>
      </c>
      <c r="X1030" s="52" t="s">
        <v>61</v>
      </c>
      <c r="Y1030" s="52" t="s">
        <v>61</v>
      </c>
      <c r="Z1030" s="77" t="s">
        <v>61</v>
      </c>
      <c r="AA1030" s="787" t="s">
        <v>61</v>
      </c>
      <c r="AB1030" s="77" t="s">
        <v>61</v>
      </c>
      <c r="AC1030" s="787" t="s">
        <v>61</v>
      </c>
      <c r="AD1030" s="77" t="s">
        <v>61</v>
      </c>
      <c r="AE1030" s="787" t="s">
        <v>61</v>
      </c>
      <c r="AF1030" t="s">
        <v>61</v>
      </c>
      <c r="AG1030" s="52"/>
      <c r="AH1030" s="52"/>
      <c r="AI1030" s="52" t="s">
        <v>61</v>
      </c>
      <c r="AJ1030" s="52" t="s">
        <v>61</v>
      </c>
      <c r="AL1030" s="52"/>
      <c r="AM1030" s="52"/>
    </row>
    <row r="1031" spans="1:48">
      <c r="A1031" s="52" t="s">
        <v>47</v>
      </c>
      <c r="B1031" s="52" t="s">
        <v>116</v>
      </c>
      <c r="C1031" s="52">
        <v>2019</v>
      </c>
      <c r="D1031" s="52">
        <v>2018</v>
      </c>
      <c r="E1031" s="442" t="s">
        <v>168</v>
      </c>
      <c r="F1031" s="52" t="s">
        <v>61</v>
      </c>
      <c r="G1031" s="442" t="s">
        <v>61</v>
      </c>
      <c r="H1031" s="52" t="s">
        <v>61</v>
      </c>
      <c r="I1031" s="442" t="s">
        <v>169</v>
      </c>
      <c r="J1031" s="940" t="s">
        <v>61</v>
      </c>
      <c r="K1031" s="940"/>
      <c r="L1031" s="52" t="s">
        <v>61</v>
      </c>
      <c r="M1031" s="52" t="s">
        <v>61</v>
      </c>
      <c r="N1031" s="52" t="s">
        <v>61</v>
      </c>
      <c r="O1031" s="442" t="s">
        <v>150</v>
      </c>
      <c r="P1031" s="451" t="s">
        <v>61</v>
      </c>
      <c r="Q1031" s="52" t="s">
        <v>61</v>
      </c>
      <c r="R1031" s="103" t="s">
        <v>61</v>
      </c>
      <c r="S1031" s="442" t="s">
        <v>61</v>
      </c>
      <c r="T1031" s="451" t="s">
        <v>61</v>
      </c>
      <c r="U1031" s="941" t="s">
        <v>61</v>
      </c>
      <c r="V1031" s="52" t="s">
        <v>61</v>
      </c>
      <c r="W1031" s="52" t="s">
        <v>61</v>
      </c>
      <c r="X1031" s="52" t="s">
        <v>61</v>
      </c>
      <c r="Y1031" s="52" t="s">
        <v>61</v>
      </c>
      <c r="Z1031" s="77" t="s">
        <v>61</v>
      </c>
      <c r="AA1031" s="787" t="s">
        <v>61</v>
      </c>
      <c r="AB1031" s="77" t="s">
        <v>61</v>
      </c>
      <c r="AC1031" s="787" t="s">
        <v>61</v>
      </c>
      <c r="AD1031" s="77" t="s">
        <v>61</v>
      </c>
      <c r="AE1031" s="787" t="s">
        <v>61</v>
      </c>
      <c r="AF1031" t="s">
        <v>61</v>
      </c>
      <c r="AG1031" s="52"/>
      <c r="AH1031" s="52"/>
      <c r="AI1031" s="52" t="s">
        <v>61</v>
      </c>
      <c r="AJ1031" s="52" t="s">
        <v>61</v>
      </c>
      <c r="AL1031" s="52"/>
      <c r="AM1031" s="52"/>
    </row>
    <row r="1032" spans="1:48">
      <c r="A1032" s="52" t="s">
        <v>47</v>
      </c>
      <c r="B1032" s="52" t="s">
        <v>116</v>
      </c>
      <c r="C1032" s="52">
        <v>2020</v>
      </c>
      <c r="D1032" s="52">
        <v>2019</v>
      </c>
      <c r="E1032" s="442" t="s">
        <v>168</v>
      </c>
      <c r="F1032" s="52" t="s">
        <v>61</v>
      </c>
      <c r="G1032" s="442" t="s">
        <v>61</v>
      </c>
      <c r="H1032" s="52" t="s">
        <v>61</v>
      </c>
      <c r="I1032" s="442" t="s">
        <v>169</v>
      </c>
      <c r="J1032" s="940" t="s">
        <v>61</v>
      </c>
      <c r="K1032" s="940"/>
      <c r="L1032" s="52" t="s">
        <v>61</v>
      </c>
      <c r="M1032" s="52" t="s">
        <v>61</v>
      </c>
      <c r="N1032" s="52" t="s">
        <v>61</v>
      </c>
      <c r="O1032" s="442" t="s">
        <v>150</v>
      </c>
      <c r="P1032" s="451" t="s">
        <v>61</v>
      </c>
      <c r="Q1032" s="52" t="s">
        <v>61</v>
      </c>
      <c r="R1032" s="103" t="s">
        <v>61</v>
      </c>
      <c r="S1032" s="442" t="s">
        <v>61</v>
      </c>
      <c r="T1032" s="451" t="s">
        <v>61</v>
      </c>
      <c r="U1032" s="941" t="s">
        <v>61</v>
      </c>
      <c r="V1032" s="52" t="s">
        <v>61</v>
      </c>
      <c r="W1032" s="52" t="s">
        <v>61</v>
      </c>
      <c r="X1032" s="52" t="s">
        <v>61</v>
      </c>
      <c r="Y1032" s="52" t="s">
        <v>61</v>
      </c>
      <c r="Z1032" s="77" t="s">
        <v>61</v>
      </c>
      <c r="AA1032" s="787" t="s">
        <v>61</v>
      </c>
      <c r="AB1032" s="77" t="s">
        <v>61</v>
      </c>
      <c r="AC1032" s="787" t="s">
        <v>61</v>
      </c>
      <c r="AD1032" s="77" t="s">
        <v>61</v>
      </c>
      <c r="AE1032" s="787" t="s">
        <v>61</v>
      </c>
      <c r="AF1032" t="s">
        <v>61</v>
      </c>
      <c r="AG1032" s="52"/>
      <c r="AH1032" s="52"/>
      <c r="AI1032" s="52" t="s">
        <v>61</v>
      </c>
      <c r="AJ1032" s="52" t="s">
        <v>61</v>
      </c>
      <c r="AL1032" s="52"/>
      <c r="AM1032" s="52"/>
    </row>
    <row r="1033" spans="1:48">
      <c r="A1033" s="52" t="s">
        <v>47</v>
      </c>
      <c r="B1033" s="52" t="s">
        <v>116</v>
      </c>
      <c r="C1033" s="52">
        <v>2021</v>
      </c>
      <c r="D1033" s="52">
        <v>2020</v>
      </c>
      <c r="E1033" s="442" t="s">
        <v>142</v>
      </c>
      <c r="F1033" s="52" t="s">
        <v>142</v>
      </c>
      <c r="G1033" s="442" t="s">
        <v>168</v>
      </c>
      <c r="H1033" s="52" t="s">
        <v>174</v>
      </c>
      <c r="I1033" s="442" t="s">
        <v>231</v>
      </c>
      <c r="J1033" s="940" t="s">
        <v>226</v>
      </c>
      <c r="K1033" s="940"/>
      <c r="L1033" s="52"/>
      <c r="M1033" s="52"/>
      <c r="N1033" s="158">
        <v>43891</v>
      </c>
      <c r="O1033" s="442" t="s">
        <v>150</v>
      </c>
      <c r="P1033" s="73">
        <v>7528000</v>
      </c>
      <c r="Q1033" s="59">
        <v>5768550</v>
      </c>
      <c r="R1033" s="61">
        <v>0.77</v>
      </c>
      <c r="S1033" s="442" t="s">
        <v>260</v>
      </c>
      <c r="T1033" s="73">
        <v>281500</v>
      </c>
      <c r="U1033" s="939">
        <v>4.8799091626145222E-2</v>
      </c>
      <c r="V1033" s="73">
        <v>4195990</v>
      </c>
      <c r="W1033" s="64">
        <v>0.72739076544365566</v>
      </c>
      <c r="X1033" s="73">
        <v>1291060</v>
      </c>
      <c r="Y1033" s="64">
        <v>0.2238101429301991</v>
      </c>
      <c r="Z1033" s="77">
        <v>276693</v>
      </c>
      <c r="AA1033" s="787">
        <v>4.7965779962035521E-2</v>
      </c>
      <c r="AB1033" s="77">
        <v>4807</v>
      </c>
      <c r="AC1033" s="787">
        <v>8.3331166410969832E-4</v>
      </c>
      <c r="AD1033" s="77">
        <v>0</v>
      </c>
      <c r="AE1033" s="787">
        <v>0</v>
      </c>
      <c r="AF1033" t="s">
        <v>161</v>
      </c>
      <c r="AG1033" s="52"/>
      <c r="AH1033" s="52"/>
      <c r="AI1033" s="52" t="s">
        <v>149</v>
      </c>
      <c r="AJ1033" s="52"/>
      <c r="AL1033" s="52"/>
      <c r="AM1033" s="52"/>
    </row>
    <row r="1034" spans="1:48">
      <c r="A1034" s="52" t="s">
        <v>47</v>
      </c>
      <c r="B1034" s="52" t="s">
        <v>116</v>
      </c>
      <c r="C1034">
        <v>2022</v>
      </c>
      <c r="D1034">
        <v>2021</v>
      </c>
      <c r="E1034" s="442" t="s">
        <v>168</v>
      </c>
      <c r="F1034" s="52" t="s">
        <v>61</v>
      </c>
      <c r="G1034" s="442" t="s">
        <v>61</v>
      </c>
      <c r="H1034" s="52" t="s">
        <v>61</v>
      </c>
      <c r="I1034" s="442" t="s">
        <v>169</v>
      </c>
      <c r="J1034" s="940" t="s">
        <v>61</v>
      </c>
      <c r="K1034" s="940"/>
      <c r="L1034" s="52" t="s">
        <v>61</v>
      </c>
      <c r="M1034" s="52" t="s">
        <v>61</v>
      </c>
      <c r="N1034" s="52" t="s">
        <v>61</v>
      </c>
      <c r="O1034" s="442" t="s">
        <v>150</v>
      </c>
      <c r="P1034" s="451" t="s">
        <v>61</v>
      </c>
      <c r="Q1034" s="52" t="s">
        <v>61</v>
      </c>
      <c r="R1034" s="103" t="s">
        <v>61</v>
      </c>
      <c r="S1034" s="442" t="s">
        <v>61</v>
      </c>
      <c r="T1034" s="451" t="s">
        <v>61</v>
      </c>
      <c r="U1034" s="941" t="s">
        <v>61</v>
      </c>
      <c r="V1034" s="52" t="s">
        <v>61</v>
      </c>
      <c r="W1034" s="52" t="s">
        <v>61</v>
      </c>
      <c r="X1034" s="52" t="s">
        <v>61</v>
      </c>
      <c r="Y1034" s="52" t="s">
        <v>61</v>
      </c>
      <c r="Z1034" s="77" t="s">
        <v>61</v>
      </c>
      <c r="AA1034" s="787" t="s">
        <v>61</v>
      </c>
      <c r="AB1034" s="77" t="s">
        <v>61</v>
      </c>
      <c r="AC1034" s="787" t="s">
        <v>61</v>
      </c>
      <c r="AD1034" s="77" t="s">
        <v>61</v>
      </c>
      <c r="AE1034" s="787" t="s">
        <v>61</v>
      </c>
      <c r="AF1034" t="s">
        <v>61</v>
      </c>
      <c r="AG1034" s="52"/>
      <c r="AH1034" s="52"/>
      <c r="AI1034" s="52" t="s">
        <v>61</v>
      </c>
      <c r="AJ1034" s="52" t="s">
        <v>61</v>
      </c>
      <c r="AL1034"/>
      <c r="AM1034"/>
    </row>
    <row r="1035" spans="1:48" s="961" customFormat="1">
      <c r="A1035" s="955" t="s">
        <v>47</v>
      </c>
      <c r="B1035" s="955" t="s">
        <v>116</v>
      </c>
      <c r="C1035" s="955">
        <v>2023</v>
      </c>
      <c r="D1035" s="955">
        <v>2022</v>
      </c>
      <c r="E1035" s="964" t="s">
        <v>142</v>
      </c>
      <c r="F1035" s="955" t="s">
        <v>142</v>
      </c>
      <c r="G1035" s="964" t="s">
        <v>168</v>
      </c>
      <c r="H1035" s="955" t="s">
        <v>174</v>
      </c>
      <c r="I1035" s="964" t="s">
        <v>637</v>
      </c>
      <c r="J1035" s="965" t="s">
        <v>226</v>
      </c>
      <c r="K1035" s="965"/>
      <c r="L1035" s="976"/>
      <c r="M1035" s="1005"/>
      <c r="N1035" s="955"/>
      <c r="O1035" s="964" t="s">
        <v>150</v>
      </c>
      <c r="P1035" s="976">
        <v>8344000</v>
      </c>
      <c r="Q1035" s="975">
        <v>6056286.9522503577</v>
      </c>
      <c r="R1035" s="977">
        <v>0.72582537778647627</v>
      </c>
      <c r="S1035" s="964" t="s">
        <v>270</v>
      </c>
      <c r="T1035" s="976">
        <v>568661.49214244494</v>
      </c>
      <c r="U1035" s="978">
        <v>9.3896061502030587E-2</v>
      </c>
      <c r="V1035" s="976">
        <v>4124806.2739455029</v>
      </c>
      <c r="W1035" s="980">
        <v>0.68107840768886174</v>
      </c>
      <c r="X1035" s="976">
        <v>1362819.1861624094</v>
      </c>
      <c r="Y1035" s="980">
        <v>0.22502553080910762</v>
      </c>
      <c r="Z1035" s="1026">
        <v>533348.41019839863</v>
      </c>
      <c r="AA1035" s="1027">
        <v>8.8065247634975474E-2</v>
      </c>
      <c r="AB1035" s="1026">
        <v>35313.081944046455</v>
      </c>
      <c r="AC1035" s="1027">
        <v>5.8308138670551332E-3</v>
      </c>
      <c r="AD1035" s="1026">
        <v>0</v>
      </c>
      <c r="AE1035" s="1027">
        <v>0</v>
      </c>
      <c r="AF1035" s="961" t="s">
        <v>161</v>
      </c>
      <c r="AG1035" s="955"/>
      <c r="AH1035" s="955"/>
      <c r="AI1035" s="955" t="s">
        <v>149</v>
      </c>
      <c r="AL1035" s="955"/>
      <c r="AM1035" s="955"/>
      <c r="AN1035" s="961" t="s">
        <v>727</v>
      </c>
      <c r="AO1035" s="963"/>
      <c r="AP1035" s="963"/>
      <c r="AQ1035" s="963"/>
      <c r="AR1035" s="963"/>
      <c r="AT1035" s="963"/>
      <c r="AU1035" s="961" t="e">
        <f>AB1035-AB1034</f>
        <v>#VALUE!</v>
      </c>
      <c r="AV1035" s="963"/>
    </row>
    <row r="1036" spans="1:48" s="958" customFormat="1">
      <c r="A1036" s="955" t="s">
        <v>47</v>
      </c>
      <c r="B1036" s="955" t="s">
        <v>116</v>
      </c>
      <c r="C1036" s="955">
        <v>2023</v>
      </c>
      <c r="D1036" s="955">
        <v>2023</v>
      </c>
      <c r="E1036" s="964" t="s">
        <v>142</v>
      </c>
      <c r="F1036" s="974" t="s">
        <v>142</v>
      </c>
      <c r="G1036" s="964" t="s">
        <v>168</v>
      </c>
      <c r="H1036" s="955" t="s">
        <v>174</v>
      </c>
      <c r="I1036" s="964" t="s">
        <v>637</v>
      </c>
      <c r="J1036" s="965" t="s">
        <v>226</v>
      </c>
      <c r="K1036" s="965"/>
      <c r="L1036" s="976"/>
      <c r="M1036" s="955"/>
      <c r="N1036" s="955"/>
      <c r="O1036" s="964" t="s">
        <v>165</v>
      </c>
      <c r="P1036" s="976">
        <v>8344000</v>
      </c>
      <c r="Q1036" s="976">
        <v>6056286.9522503577</v>
      </c>
      <c r="R1036" s="977">
        <v>0.72582537778647627</v>
      </c>
      <c r="S1036" s="964" t="s">
        <v>271</v>
      </c>
      <c r="T1036" s="976">
        <v>487319</v>
      </c>
      <c r="U1036" s="978">
        <v>8.0464932456201899E-2</v>
      </c>
      <c r="V1036" s="976">
        <v>4224239.4260055367</v>
      </c>
      <c r="W1036" s="980">
        <v>0.69749657823527</v>
      </c>
      <c r="X1036" s="976">
        <v>1344728.8056966197</v>
      </c>
      <c r="Y1036" s="980">
        <v>0.22203848930852815</v>
      </c>
      <c r="Z1036" s="1026">
        <v>447652.52217397856</v>
      </c>
      <c r="AA1036" s="1027">
        <v>7.3915342140062013E-2</v>
      </c>
      <c r="AB1036" s="1026">
        <v>39666.19837422327</v>
      </c>
      <c r="AC1036" s="1027">
        <v>6.5495903161398835E-3</v>
      </c>
      <c r="AD1036" s="1026">
        <v>0</v>
      </c>
      <c r="AE1036" s="1027">
        <v>0</v>
      </c>
      <c r="AF1036" s="961" t="s">
        <v>161</v>
      </c>
      <c r="AG1036" s="955"/>
      <c r="AH1036" s="955"/>
      <c r="AI1036" s="955" t="s">
        <v>149</v>
      </c>
      <c r="AJ1036" s="961"/>
      <c r="AL1036" s="955"/>
      <c r="AM1036" s="955"/>
      <c r="AO1036" s="963"/>
      <c r="AP1036" s="963"/>
      <c r="AQ1036" s="963"/>
      <c r="AR1036" s="981"/>
      <c r="AT1036" s="981"/>
      <c r="AV1036" s="981"/>
    </row>
    <row r="1037" spans="1:48" s="1037" customFormat="1">
      <c r="A1037" s="959" t="s">
        <v>47</v>
      </c>
      <c r="B1037" s="959" t="s">
        <v>116</v>
      </c>
      <c r="C1037" s="959" t="s">
        <v>702</v>
      </c>
      <c r="D1037" s="959">
        <v>2023</v>
      </c>
      <c r="E1037" s="1036" t="s">
        <v>142</v>
      </c>
      <c r="F1037" s="959" t="s">
        <v>142</v>
      </c>
      <c r="H1037" s="1037" t="s">
        <v>174</v>
      </c>
      <c r="I1037" s="1037" t="s">
        <v>637</v>
      </c>
      <c r="J1037" s="1038" t="s">
        <v>226</v>
      </c>
      <c r="K1037" s="1038" t="s">
        <v>728</v>
      </c>
      <c r="L1037" s="959" t="s">
        <v>729</v>
      </c>
      <c r="M1037" s="1039" t="s">
        <v>732</v>
      </c>
      <c r="N1037" s="1049">
        <v>44866</v>
      </c>
      <c r="O1037" s="1036" t="s">
        <v>150</v>
      </c>
      <c r="P1037" s="1050">
        <v>8344000</v>
      </c>
      <c r="Q1037" s="1050">
        <v>6056286.9522503577</v>
      </c>
      <c r="R1037" s="1051">
        <v>0.72582537778647627</v>
      </c>
      <c r="S1037" s="1037" t="s">
        <v>271</v>
      </c>
      <c r="T1037" s="1050">
        <v>487319</v>
      </c>
      <c r="U1037" s="1043">
        <v>8.0464932456201899E-2</v>
      </c>
      <c r="V1037" s="1050">
        <v>4224239.4260055367</v>
      </c>
      <c r="W1037" s="1042">
        <v>0.69749657823527</v>
      </c>
      <c r="X1037" s="1050">
        <v>1344728.8056966197</v>
      </c>
      <c r="Y1037" s="1042">
        <v>0.22203848930852815</v>
      </c>
      <c r="Z1037" s="1050">
        <v>447652.52217397856</v>
      </c>
      <c r="AA1037" s="1042">
        <v>7.3915342140062013E-2</v>
      </c>
      <c r="AB1037" s="1050">
        <v>39666.19837422327</v>
      </c>
      <c r="AC1037" s="1042">
        <v>6.5495903161398835E-3</v>
      </c>
      <c r="AD1037" s="1050">
        <v>0</v>
      </c>
      <c r="AE1037" s="1042">
        <v>0</v>
      </c>
      <c r="AF1037" s="1140" t="s">
        <v>161</v>
      </c>
      <c r="AG1037" s="959"/>
      <c r="AH1037" s="959"/>
      <c r="AI1037" s="959"/>
      <c r="AL1037" s="959"/>
      <c r="AM1037" s="959"/>
      <c r="AO1037" s="1045"/>
      <c r="AP1037" s="1045"/>
      <c r="AQ1037" s="1045"/>
      <c r="AR1037" s="1045"/>
      <c r="AT1037" s="1045"/>
      <c r="AV1037" s="1045"/>
    </row>
    <row r="1038" spans="1:48">
      <c r="A1038" s="52" t="s">
        <v>638</v>
      </c>
      <c r="B1038" s="52" t="s">
        <v>639</v>
      </c>
      <c r="C1038" s="902">
        <v>2017</v>
      </c>
      <c r="D1038" s="52">
        <v>2016</v>
      </c>
      <c r="E1038" s="442" t="s">
        <v>168</v>
      </c>
      <c r="F1038" s="52" t="s">
        <v>61</v>
      </c>
      <c r="G1038" s="442" t="s">
        <v>61</v>
      </c>
      <c r="H1038" s="52" t="s">
        <v>61</v>
      </c>
      <c r="I1038" s="442" t="s">
        <v>169</v>
      </c>
      <c r="J1038" s="940" t="s">
        <v>61</v>
      </c>
      <c r="K1038" s="940"/>
      <c r="L1038" s="52" t="s">
        <v>61</v>
      </c>
      <c r="M1038" s="52" t="s">
        <v>61</v>
      </c>
      <c r="N1038" s="52" t="s">
        <v>61</v>
      </c>
      <c r="O1038" s="442" t="s">
        <v>150</v>
      </c>
      <c r="P1038" s="451" t="s">
        <v>61</v>
      </c>
      <c r="Q1038" s="52" t="s">
        <v>61</v>
      </c>
      <c r="R1038" s="103" t="s">
        <v>61</v>
      </c>
      <c r="S1038" s="442" t="s">
        <v>61</v>
      </c>
      <c r="T1038" s="451" t="s">
        <v>61</v>
      </c>
      <c r="U1038" s="941" t="s">
        <v>61</v>
      </c>
      <c r="V1038" s="52" t="s">
        <v>61</v>
      </c>
      <c r="W1038" s="52" t="s">
        <v>61</v>
      </c>
      <c r="X1038" s="52" t="s">
        <v>61</v>
      </c>
      <c r="Y1038" s="52" t="s">
        <v>61</v>
      </c>
      <c r="Z1038" s="77" t="s">
        <v>61</v>
      </c>
      <c r="AA1038" s="787" t="s">
        <v>61</v>
      </c>
      <c r="AB1038" s="77" t="s">
        <v>61</v>
      </c>
      <c r="AC1038" s="787" t="s">
        <v>61</v>
      </c>
      <c r="AD1038" s="77" t="s">
        <v>61</v>
      </c>
      <c r="AE1038" s="787" t="s">
        <v>61</v>
      </c>
      <c r="AF1038" t="s">
        <v>61</v>
      </c>
      <c r="AG1038" s="52"/>
      <c r="AH1038" s="52"/>
      <c r="AI1038" s="52" t="s">
        <v>61</v>
      </c>
      <c r="AJ1038" s="52" t="s">
        <v>61</v>
      </c>
      <c r="AL1038" s="52"/>
      <c r="AM1038" s="52"/>
    </row>
    <row r="1039" spans="1:48">
      <c r="A1039" s="52" t="s">
        <v>638</v>
      </c>
      <c r="B1039" s="52" t="s">
        <v>639</v>
      </c>
      <c r="C1039" s="52">
        <v>2018</v>
      </c>
      <c r="D1039" s="52">
        <v>2017</v>
      </c>
      <c r="E1039" s="442" t="s">
        <v>168</v>
      </c>
      <c r="F1039" s="52" t="s">
        <v>61</v>
      </c>
      <c r="G1039" s="442" t="s">
        <v>61</v>
      </c>
      <c r="H1039" s="52" t="s">
        <v>61</v>
      </c>
      <c r="I1039" s="442" t="s">
        <v>169</v>
      </c>
      <c r="J1039" s="940" t="s">
        <v>61</v>
      </c>
      <c r="K1039" s="940"/>
      <c r="L1039" s="52" t="s">
        <v>61</v>
      </c>
      <c r="M1039" s="52" t="s">
        <v>61</v>
      </c>
      <c r="N1039" s="52" t="s">
        <v>61</v>
      </c>
      <c r="O1039" s="442" t="s">
        <v>150</v>
      </c>
      <c r="P1039" s="451" t="s">
        <v>61</v>
      </c>
      <c r="Q1039" s="52" t="s">
        <v>61</v>
      </c>
      <c r="R1039" s="103" t="s">
        <v>61</v>
      </c>
      <c r="S1039" s="442" t="s">
        <v>61</v>
      </c>
      <c r="T1039" s="451" t="s">
        <v>61</v>
      </c>
      <c r="U1039" s="941" t="s">
        <v>61</v>
      </c>
      <c r="V1039" s="52" t="s">
        <v>61</v>
      </c>
      <c r="W1039" s="52" t="s">
        <v>61</v>
      </c>
      <c r="X1039" s="52" t="s">
        <v>61</v>
      </c>
      <c r="Y1039" s="52" t="s">
        <v>61</v>
      </c>
      <c r="Z1039" s="77" t="s">
        <v>61</v>
      </c>
      <c r="AA1039" s="787" t="s">
        <v>61</v>
      </c>
      <c r="AB1039" s="77" t="s">
        <v>61</v>
      </c>
      <c r="AC1039" s="787" t="s">
        <v>61</v>
      </c>
      <c r="AD1039" s="77" t="s">
        <v>61</v>
      </c>
      <c r="AE1039" s="787" t="s">
        <v>61</v>
      </c>
      <c r="AF1039" t="s">
        <v>61</v>
      </c>
      <c r="AG1039" s="52"/>
      <c r="AH1039" s="52"/>
      <c r="AI1039" s="52" t="s">
        <v>61</v>
      </c>
      <c r="AJ1039" s="52" t="s">
        <v>61</v>
      </c>
      <c r="AL1039" s="52"/>
      <c r="AM1039" s="52"/>
    </row>
    <row r="1040" spans="1:48">
      <c r="A1040" s="52" t="s">
        <v>638</v>
      </c>
      <c r="B1040" s="52" t="s">
        <v>639</v>
      </c>
      <c r="C1040" s="52">
        <v>2019</v>
      </c>
      <c r="D1040" s="52">
        <v>2018</v>
      </c>
      <c r="E1040" s="442" t="s">
        <v>168</v>
      </c>
      <c r="F1040" s="52" t="s">
        <v>61</v>
      </c>
      <c r="G1040" s="442" t="s">
        <v>61</v>
      </c>
      <c r="H1040" s="52" t="s">
        <v>61</v>
      </c>
      <c r="I1040" s="442" t="s">
        <v>169</v>
      </c>
      <c r="J1040" s="940" t="s">
        <v>61</v>
      </c>
      <c r="K1040" s="940"/>
      <c r="L1040" s="52" t="s">
        <v>61</v>
      </c>
      <c r="M1040" s="52" t="s">
        <v>61</v>
      </c>
      <c r="N1040" s="52" t="s">
        <v>61</v>
      </c>
      <c r="O1040" s="442" t="s">
        <v>150</v>
      </c>
      <c r="P1040" s="451" t="s">
        <v>61</v>
      </c>
      <c r="Q1040" s="52" t="s">
        <v>61</v>
      </c>
      <c r="R1040" s="103" t="s">
        <v>61</v>
      </c>
      <c r="S1040" s="442" t="s">
        <v>61</v>
      </c>
      <c r="T1040" s="451" t="s">
        <v>61</v>
      </c>
      <c r="U1040" s="941" t="s">
        <v>61</v>
      </c>
      <c r="V1040" s="52" t="s">
        <v>61</v>
      </c>
      <c r="W1040" s="52" t="s">
        <v>61</v>
      </c>
      <c r="X1040" s="52" t="s">
        <v>61</v>
      </c>
      <c r="Y1040" s="52" t="s">
        <v>61</v>
      </c>
      <c r="Z1040" s="77" t="s">
        <v>61</v>
      </c>
      <c r="AA1040" s="787" t="s">
        <v>61</v>
      </c>
      <c r="AB1040" s="77" t="s">
        <v>61</v>
      </c>
      <c r="AC1040" s="787" t="s">
        <v>61</v>
      </c>
      <c r="AD1040" s="77" t="s">
        <v>61</v>
      </c>
      <c r="AE1040" s="787" t="s">
        <v>61</v>
      </c>
      <c r="AF1040" t="s">
        <v>61</v>
      </c>
      <c r="AG1040" s="52"/>
      <c r="AH1040" s="52"/>
      <c r="AI1040" s="52" t="s">
        <v>61</v>
      </c>
      <c r="AJ1040" s="52" t="s">
        <v>61</v>
      </c>
      <c r="AL1040" s="52"/>
      <c r="AM1040" s="52"/>
    </row>
    <row r="1041" spans="1:48">
      <c r="A1041" s="52" t="s">
        <v>638</v>
      </c>
      <c r="B1041" s="52" t="s">
        <v>639</v>
      </c>
      <c r="C1041" s="52">
        <v>2020</v>
      </c>
      <c r="D1041" s="52">
        <v>2019</v>
      </c>
      <c r="E1041" s="442" t="s">
        <v>168</v>
      </c>
      <c r="F1041" s="52" t="s">
        <v>61</v>
      </c>
      <c r="G1041" s="442" t="s">
        <v>61</v>
      </c>
      <c r="H1041" s="52" t="s">
        <v>61</v>
      </c>
      <c r="I1041" s="442" t="s">
        <v>169</v>
      </c>
      <c r="J1041" s="940" t="s">
        <v>61</v>
      </c>
      <c r="K1041" s="940"/>
      <c r="L1041" s="52" t="s">
        <v>61</v>
      </c>
      <c r="M1041" s="52" t="s">
        <v>61</v>
      </c>
      <c r="N1041" s="52" t="s">
        <v>61</v>
      </c>
      <c r="O1041" s="442" t="s">
        <v>150</v>
      </c>
      <c r="P1041" s="451" t="s">
        <v>61</v>
      </c>
      <c r="Q1041" s="52" t="s">
        <v>61</v>
      </c>
      <c r="R1041" s="103" t="s">
        <v>61</v>
      </c>
      <c r="S1041" s="442" t="s">
        <v>61</v>
      </c>
      <c r="T1041" s="451" t="s">
        <v>61</v>
      </c>
      <c r="U1041" s="941" t="s">
        <v>61</v>
      </c>
      <c r="V1041" s="52" t="s">
        <v>61</v>
      </c>
      <c r="W1041" s="52" t="s">
        <v>61</v>
      </c>
      <c r="X1041" s="52" t="s">
        <v>61</v>
      </c>
      <c r="Y1041" s="52" t="s">
        <v>61</v>
      </c>
      <c r="Z1041" s="77" t="s">
        <v>61</v>
      </c>
      <c r="AA1041" s="787" t="s">
        <v>61</v>
      </c>
      <c r="AB1041" s="77" t="s">
        <v>61</v>
      </c>
      <c r="AC1041" s="787" t="s">
        <v>61</v>
      </c>
      <c r="AD1041" s="77" t="s">
        <v>61</v>
      </c>
      <c r="AE1041" s="787" t="s">
        <v>61</v>
      </c>
      <c r="AF1041" t="s">
        <v>61</v>
      </c>
      <c r="AG1041" s="52"/>
      <c r="AH1041" s="52"/>
      <c r="AI1041" s="52" t="s">
        <v>61</v>
      </c>
      <c r="AJ1041" s="52" t="s">
        <v>61</v>
      </c>
      <c r="AL1041" s="52"/>
      <c r="AM1041" s="52"/>
    </row>
    <row r="1042" spans="1:48">
      <c r="A1042" t="s">
        <v>638</v>
      </c>
      <c r="B1042" t="s">
        <v>639</v>
      </c>
      <c r="C1042">
        <v>2021</v>
      </c>
      <c r="D1042">
        <v>2020</v>
      </c>
      <c r="E1042" s="442" t="s">
        <v>168</v>
      </c>
      <c r="F1042" s="52" t="s">
        <v>61</v>
      </c>
      <c r="G1042" s="442" t="s">
        <v>61</v>
      </c>
      <c r="H1042" s="52" t="s">
        <v>61</v>
      </c>
      <c r="I1042" s="442" t="s">
        <v>169</v>
      </c>
      <c r="J1042" s="940" t="s">
        <v>61</v>
      </c>
      <c r="K1042" s="940"/>
      <c r="L1042" s="52" t="s">
        <v>61</v>
      </c>
      <c r="M1042" s="52" t="s">
        <v>61</v>
      </c>
      <c r="N1042" s="52" t="s">
        <v>61</v>
      </c>
      <c r="O1042" s="442" t="s">
        <v>150</v>
      </c>
      <c r="P1042" s="451" t="s">
        <v>61</v>
      </c>
      <c r="Q1042" s="52" t="s">
        <v>61</v>
      </c>
      <c r="R1042" s="103" t="s">
        <v>61</v>
      </c>
      <c r="S1042" s="442" t="s">
        <v>61</v>
      </c>
      <c r="T1042" s="451" t="s">
        <v>61</v>
      </c>
      <c r="U1042" s="941" t="s">
        <v>61</v>
      </c>
      <c r="V1042" s="52" t="s">
        <v>61</v>
      </c>
      <c r="W1042" s="52" t="s">
        <v>61</v>
      </c>
      <c r="X1042" s="52" t="s">
        <v>61</v>
      </c>
      <c r="Y1042" s="52" t="s">
        <v>61</v>
      </c>
      <c r="Z1042" s="77" t="s">
        <v>61</v>
      </c>
      <c r="AA1042" s="787" t="s">
        <v>61</v>
      </c>
      <c r="AB1042" s="77" t="s">
        <v>61</v>
      </c>
      <c r="AC1042" s="787" t="s">
        <v>61</v>
      </c>
      <c r="AD1042" s="77" t="s">
        <v>61</v>
      </c>
      <c r="AE1042" s="787" t="s">
        <v>61</v>
      </c>
      <c r="AF1042" t="s">
        <v>61</v>
      </c>
      <c r="AG1042" s="52"/>
      <c r="AH1042" s="52"/>
      <c r="AI1042" s="52" t="s">
        <v>61</v>
      </c>
      <c r="AJ1042" s="52" t="s">
        <v>61</v>
      </c>
      <c r="AL1042"/>
      <c r="AM1042"/>
    </row>
    <row r="1043" spans="1:48">
      <c r="A1043" s="52" t="s">
        <v>638</v>
      </c>
      <c r="B1043" s="52" t="s">
        <v>639</v>
      </c>
      <c r="C1043" s="52">
        <v>2022</v>
      </c>
      <c r="D1043" s="52">
        <v>2021</v>
      </c>
      <c r="E1043" s="442" t="s">
        <v>168</v>
      </c>
      <c r="F1043" s="52" t="s">
        <v>61</v>
      </c>
      <c r="G1043" s="442" t="s">
        <v>61</v>
      </c>
      <c r="H1043" s="52" t="s">
        <v>61</v>
      </c>
      <c r="I1043" s="442" t="s">
        <v>169</v>
      </c>
      <c r="J1043" s="940" t="s">
        <v>61</v>
      </c>
      <c r="K1043" s="940"/>
      <c r="L1043" s="52" t="s">
        <v>61</v>
      </c>
      <c r="M1043" s="52" t="s">
        <v>61</v>
      </c>
      <c r="N1043" s="52" t="s">
        <v>61</v>
      </c>
      <c r="O1043" s="442" t="s">
        <v>150</v>
      </c>
      <c r="P1043" s="451" t="s">
        <v>61</v>
      </c>
      <c r="Q1043" s="52" t="s">
        <v>61</v>
      </c>
      <c r="R1043" s="103" t="s">
        <v>61</v>
      </c>
      <c r="S1043" s="442" t="s">
        <v>61</v>
      </c>
      <c r="T1043" s="451" t="s">
        <v>61</v>
      </c>
      <c r="U1043" s="941" t="s">
        <v>61</v>
      </c>
      <c r="V1043" s="52" t="s">
        <v>61</v>
      </c>
      <c r="W1043" s="52" t="s">
        <v>61</v>
      </c>
      <c r="X1043" s="52" t="s">
        <v>61</v>
      </c>
      <c r="Y1043" s="52" t="s">
        <v>61</v>
      </c>
      <c r="Z1043" s="77" t="s">
        <v>61</v>
      </c>
      <c r="AA1043" s="787" t="s">
        <v>61</v>
      </c>
      <c r="AB1043" s="77" t="s">
        <v>61</v>
      </c>
      <c r="AC1043" s="787" t="s">
        <v>61</v>
      </c>
      <c r="AD1043" s="77" t="s">
        <v>61</v>
      </c>
      <c r="AE1043" s="787" t="s">
        <v>61</v>
      </c>
      <c r="AF1043" t="s">
        <v>61</v>
      </c>
      <c r="AG1043" s="52"/>
      <c r="AH1043" s="52"/>
      <c r="AI1043" s="52" t="s">
        <v>61</v>
      </c>
      <c r="AJ1043" s="52" t="s">
        <v>61</v>
      </c>
      <c r="AL1043" s="52"/>
      <c r="AM1043" s="52"/>
    </row>
    <row r="1044" spans="1:48" s="961" customFormat="1">
      <c r="A1044" s="955" t="s">
        <v>638</v>
      </c>
      <c r="B1044" s="955" t="s">
        <v>639</v>
      </c>
      <c r="C1044" s="955">
        <v>2023</v>
      </c>
      <c r="D1044" s="955">
        <v>2022</v>
      </c>
      <c r="E1044" s="964" t="s">
        <v>142</v>
      </c>
      <c r="F1044" s="1012" t="s">
        <v>168</v>
      </c>
      <c r="G1044" s="964" t="s">
        <v>61</v>
      </c>
      <c r="H1044" s="955" t="s">
        <v>174</v>
      </c>
      <c r="I1044" s="964" t="s">
        <v>640</v>
      </c>
      <c r="J1044" s="965" t="s">
        <v>61</v>
      </c>
      <c r="K1044" s="965"/>
      <c r="L1044" s="1013" t="s">
        <v>172</v>
      </c>
      <c r="M1044" s="1013" t="s">
        <v>61</v>
      </c>
      <c r="N1044" s="1013" t="s">
        <v>61</v>
      </c>
      <c r="O1044" s="964" t="s">
        <v>150</v>
      </c>
      <c r="P1044" s="1013" t="s">
        <v>61</v>
      </c>
      <c r="Q1044" s="1013" t="s">
        <v>61</v>
      </c>
      <c r="R1044" s="1013" t="s">
        <v>61</v>
      </c>
      <c r="S1044" s="1014" t="s">
        <v>61</v>
      </c>
      <c r="T1044" s="1013" t="s">
        <v>61</v>
      </c>
      <c r="U1044" s="1015" t="s">
        <v>61</v>
      </c>
      <c r="V1044" s="1016" t="s">
        <v>61</v>
      </c>
      <c r="W1044" s="1016" t="s">
        <v>61</v>
      </c>
      <c r="X1044" s="1016" t="s">
        <v>61</v>
      </c>
      <c r="Y1044" s="1013" t="s">
        <v>61</v>
      </c>
      <c r="Z1044" s="1017" t="s">
        <v>61</v>
      </c>
      <c r="AA1044" s="1019" t="s">
        <v>61</v>
      </c>
      <c r="AB1044" s="1017" t="s">
        <v>61</v>
      </c>
      <c r="AC1044" s="1019" t="s">
        <v>61</v>
      </c>
      <c r="AD1044" s="1017" t="s">
        <v>61</v>
      </c>
      <c r="AE1044" s="1019" t="s">
        <v>61</v>
      </c>
      <c r="AF1044" s="961" t="s">
        <v>61</v>
      </c>
      <c r="AG1044" s="1013"/>
      <c r="AH1044" s="1013"/>
      <c r="AI1044" s="955" t="s">
        <v>61</v>
      </c>
      <c r="AJ1044" s="1013" t="s">
        <v>61</v>
      </c>
      <c r="AL1044" s="955"/>
      <c r="AM1044" s="955"/>
      <c r="AO1044" s="963"/>
      <c r="AP1044" s="963"/>
      <c r="AQ1044" s="963"/>
      <c r="AR1044" s="963"/>
      <c r="AT1044" s="963"/>
      <c r="AV1044" s="963"/>
    </row>
    <row r="1045" spans="1:48" s="958" customFormat="1">
      <c r="A1045" s="955" t="s">
        <v>638</v>
      </c>
      <c r="B1045" s="955" t="s">
        <v>141</v>
      </c>
      <c r="C1045" s="955">
        <v>2023</v>
      </c>
      <c r="D1045" s="955">
        <v>2023</v>
      </c>
      <c r="E1045" s="964" t="s">
        <v>142</v>
      </c>
      <c r="F1045" s="1013" t="s">
        <v>168</v>
      </c>
      <c r="G1045" s="964" t="s">
        <v>61</v>
      </c>
      <c r="H1045" s="955" t="s">
        <v>174</v>
      </c>
      <c r="I1045" s="964" t="s">
        <v>640</v>
      </c>
      <c r="J1045" s="965" t="s">
        <v>61</v>
      </c>
      <c r="K1045" s="965"/>
      <c r="L1045" s="1095" t="s">
        <v>523</v>
      </c>
      <c r="M1045" s="1095" t="s">
        <v>61</v>
      </c>
      <c r="N1045" s="1095" t="s">
        <v>61</v>
      </c>
      <c r="O1045" s="964" t="s">
        <v>165</v>
      </c>
      <c r="P1045" s="1013" t="s">
        <v>61</v>
      </c>
      <c r="Q1045" s="1013" t="s">
        <v>61</v>
      </c>
      <c r="R1045" s="1013" t="s">
        <v>61</v>
      </c>
      <c r="S1045" s="1014" t="s">
        <v>61</v>
      </c>
      <c r="T1045" s="1013" t="s">
        <v>61</v>
      </c>
      <c r="U1045" s="1015" t="s">
        <v>61</v>
      </c>
      <c r="V1045" s="1016" t="s">
        <v>61</v>
      </c>
      <c r="W1045" s="1016" t="s">
        <v>61</v>
      </c>
      <c r="X1045" s="1016" t="s">
        <v>61</v>
      </c>
      <c r="Y1045" s="1013" t="s">
        <v>61</v>
      </c>
      <c r="Z1045" s="1100" t="s">
        <v>61</v>
      </c>
      <c r="AA1045" s="1101" t="s">
        <v>61</v>
      </c>
      <c r="AB1045" s="1100" t="s">
        <v>61</v>
      </c>
      <c r="AC1045" s="1101" t="s">
        <v>61</v>
      </c>
      <c r="AD1045" s="1100" t="s">
        <v>61</v>
      </c>
      <c r="AE1045" s="1101" t="s">
        <v>61</v>
      </c>
      <c r="AF1045" s="961" t="s">
        <v>61</v>
      </c>
      <c r="AG1045" s="1095"/>
      <c r="AH1045" s="1095"/>
      <c r="AI1045" s="955" t="s">
        <v>61</v>
      </c>
      <c r="AJ1045" s="1013" t="s">
        <v>61</v>
      </c>
      <c r="AL1045" s="955"/>
      <c r="AM1045" s="955"/>
      <c r="AO1045" s="963"/>
      <c r="AP1045" s="963"/>
      <c r="AQ1045" s="963"/>
      <c r="AR1045" s="981"/>
      <c r="AT1045" s="981"/>
      <c r="AV1045" s="981"/>
    </row>
    <row r="1046" spans="1:48" s="958" customFormat="1">
      <c r="A1046" s="957" t="s">
        <v>638</v>
      </c>
      <c r="B1046" s="957" t="s">
        <v>141</v>
      </c>
      <c r="C1046" s="957" t="s">
        <v>702</v>
      </c>
      <c r="D1046" s="957">
        <v>2023</v>
      </c>
      <c r="E1046" s="991" t="s">
        <v>142</v>
      </c>
      <c r="F1046" s="1102" t="s">
        <v>168</v>
      </c>
      <c r="G1046" s="958" t="s">
        <v>61</v>
      </c>
      <c r="H1046" s="957" t="s">
        <v>174</v>
      </c>
      <c r="I1046" s="991" t="s">
        <v>640</v>
      </c>
      <c r="J1046" s="992" t="s">
        <v>61</v>
      </c>
      <c r="K1046" s="992" t="s">
        <v>707</v>
      </c>
      <c r="L1046" s="1102" t="s">
        <v>348</v>
      </c>
      <c r="M1046" s="958" t="s">
        <v>61</v>
      </c>
      <c r="N1046" s="958" t="s">
        <v>61</v>
      </c>
      <c r="O1046" s="991" t="s">
        <v>150</v>
      </c>
      <c r="P1046" s="958" t="s">
        <v>61</v>
      </c>
      <c r="Q1046" s="958" t="s">
        <v>61</v>
      </c>
      <c r="R1046" s="958" t="s">
        <v>61</v>
      </c>
      <c r="S1046" s="958" t="s">
        <v>61</v>
      </c>
      <c r="T1046" s="958" t="s">
        <v>61</v>
      </c>
      <c r="U1046" s="1028" t="s">
        <v>61</v>
      </c>
      <c r="V1046" s="958" t="s">
        <v>61</v>
      </c>
      <c r="W1046" s="958" t="s">
        <v>61</v>
      </c>
      <c r="X1046" s="958" t="s">
        <v>61</v>
      </c>
      <c r="Y1046" s="958" t="s">
        <v>61</v>
      </c>
      <c r="Z1046" s="958" t="s">
        <v>61</v>
      </c>
      <c r="AA1046" s="958" t="s">
        <v>61</v>
      </c>
      <c r="AB1046" s="958" t="s">
        <v>61</v>
      </c>
      <c r="AC1046" s="958" t="s">
        <v>61</v>
      </c>
      <c r="AD1046" s="958" t="s">
        <v>61</v>
      </c>
      <c r="AE1046" s="958" t="s">
        <v>61</v>
      </c>
      <c r="AF1046" s="958" t="s">
        <v>61</v>
      </c>
      <c r="AG1046" s="1103"/>
      <c r="AH1046" s="1103"/>
      <c r="AI1046" s="957"/>
      <c r="AJ1046" s="1029"/>
      <c r="AL1046" s="957"/>
      <c r="AM1046" s="957"/>
      <c r="AO1046" s="981"/>
      <c r="AP1046" s="981"/>
      <c r="AQ1046" s="981"/>
      <c r="AR1046" s="981"/>
      <c r="AT1046" s="981"/>
      <c r="AV1046" s="981"/>
    </row>
    <row r="1047" spans="1:48">
      <c r="A1047" s="52" t="s">
        <v>641</v>
      </c>
      <c r="B1047" s="52" t="s">
        <v>167</v>
      </c>
      <c r="C1047" s="902">
        <v>2017</v>
      </c>
      <c r="D1047" s="52">
        <v>2016</v>
      </c>
      <c r="E1047" s="442" t="s">
        <v>168</v>
      </c>
      <c r="F1047" s="52" t="s">
        <v>61</v>
      </c>
      <c r="G1047" s="442" t="s">
        <v>61</v>
      </c>
      <c r="H1047" s="52" t="s">
        <v>61</v>
      </c>
      <c r="I1047" s="442" t="s">
        <v>169</v>
      </c>
      <c r="J1047" s="940" t="s">
        <v>61</v>
      </c>
      <c r="K1047" s="940"/>
      <c r="L1047" s="52" t="s">
        <v>61</v>
      </c>
      <c r="M1047" s="52" t="s">
        <v>61</v>
      </c>
      <c r="N1047" s="52" t="s">
        <v>61</v>
      </c>
      <c r="O1047" s="442" t="s">
        <v>150</v>
      </c>
      <c r="P1047" s="451" t="s">
        <v>61</v>
      </c>
      <c r="Q1047" s="52" t="s">
        <v>61</v>
      </c>
      <c r="R1047" s="103" t="s">
        <v>61</v>
      </c>
      <c r="S1047" s="442" t="s">
        <v>61</v>
      </c>
      <c r="T1047" s="451" t="s">
        <v>61</v>
      </c>
      <c r="U1047" s="941" t="s">
        <v>61</v>
      </c>
      <c r="V1047" s="52" t="s">
        <v>61</v>
      </c>
      <c r="W1047" s="52" t="s">
        <v>61</v>
      </c>
      <c r="X1047" s="52" t="s">
        <v>61</v>
      </c>
      <c r="Y1047" s="52" t="s">
        <v>61</v>
      </c>
      <c r="Z1047" s="77" t="s">
        <v>61</v>
      </c>
      <c r="AA1047" s="787" t="s">
        <v>61</v>
      </c>
      <c r="AB1047" s="77" t="s">
        <v>61</v>
      </c>
      <c r="AC1047" s="787" t="s">
        <v>61</v>
      </c>
      <c r="AD1047" s="77" t="s">
        <v>61</v>
      </c>
      <c r="AE1047" s="787" t="s">
        <v>61</v>
      </c>
      <c r="AF1047" t="s">
        <v>61</v>
      </c>
      <c r="AG1047" s="52"/>
      <c r="AH1047" s="52"/>
      <c r="AI1047" s="52" t="s">
        <v>61</v>
      </c>
      <c r="AJ1047" s="52" t="s">
        <v>61</v>
      </c>
      <c r="AL1047" s="52"/>
      <c r="AM1047" s="52"/>
    </row>
    <row r="1048" spans="1:48">
      <c r="A1048" s="52" t="s">
        <v>641</v>
      </c>
      <c r="B1048" s="52" t="s">
        <v>167</v>
      </c>
      <c r="C1048" s="52">
        <v>2018</v>
      </c>
      <c r="D1048" s="52">
        <v>2017</v>
      </c>
      <c r="E1048" s="442" t="s">
        <v>168</v>
      </c>
      <c r="F1048" s="52" t="s">
        <v>61</v>
      </c>
      <c r="G1048" s="442" t="s">
        <v>61</v>
      </c>
      <c r="H1048" s="52" t="s">
        <v>61</v>
      </c>
      <c r="I1048" s="442" t="s">
        <v>169</v>
      </c>
      <c r="J1048" s="940" t="s">
        <v>61</v>
      </c>
      <c r="K1048" s="940"/>
      <c r="L1048" s="52" t="s">
        <v>61</v>
      </c>
      <c r="M1048" s="52" t="s">
        <v>61</v>
      </c>
      <c r="N1048" s="52" t="s">
        <v>61</v>
      </c>
      <c r="O1048" s="442" t="s">
        <v>150</v>
      </c>
      <c r="P1048" s="451" t="s">
        <v>61</v>
      </c>
      <c r="Q1048" s="52" t="s">
        <v>61</v>
      </c>
      <c r="R1048" s="103" t="s">
        <v>61</v>
      </c>
      <c r="S1048" s="442" t="s">
        <v>61</v>
      </c>
      <c r="T1048" s="451" t="s">
        <v>61</v>
      </c>
      <c r="U1048" s="941" t="s">
        <v>61</v>
      </c>
      <c r="V1048" s="52" t="s">
        <v>61</v>
      </c>
      <c r="W1048" s="52" t="s">
        <v>61</v>
      </c>
      <c r="X1048" s="52" t="s">
        <v>61</v>
      </c>
      <c r="Y1048" s="52" t="s">
        <v>61</v>
      </c>
      <c r="Z1048" s="77" t="s">
        <v>61</v>
      </c>
      <c r="AA1048" s="787" t="s">
        <v>61</v>
      </c>
      <c r="AB1048" s="77" t="s">
        <v>61</v>
      </c>
      <c r="AC1048" s="787" t="s">
        <v>61</v>
      </c>
      <c r="AD1048" s="77" t="s">
        <v>61</v>
      </c>
      <c r="AE1048" s="787" t="s">
        <v>61</v>
      </c>
      <c r="AF1048" t="s">
        <v>61</v>
      </c>
      <c r="AG1048" s="52"/>
      <c r="AH1048" s="52"/>
      <c r="AI1048" s="52" t="s">
        <v>61</v>
      </c>
      <c r="AJ1048" s="52" t="s">
        <v>61</v>
      </c>
      <c r="AL1048" s="52"/>
      <c r="AM1048" s="52"/>
    </row>
    <row r="1049" spans="1:48">
      <c r="A1049" s="52" t="s">
        <v>641</v>
      </c>
      <c r="B1049" s="52" t="s">
        <v>167</v>
      </c>
      <c r="C1049" s="52">
        <v>2019</v>
      </c>
      <c r="D1049" s="52">
        <v>2018</v>
      </c>
      <c r="E1049" s="442" t="s">
        <v>168</v>
      </c>
      <c r="F1049" s="52" t="s">
        <v>61</v>
      </c>
      <c r="G1049" s="442" t="s">
        <v>61</v>
      </c>
      <c r="H1049" s="52" t="s">
        <v>61</v>
      </c>
      <c r="I1049" s="442" t="s">
        <v>169</v>
      </c>
      <c r="J1049" s="940" t="s">
        <v>61</v>
      </c>
      <c r="K1049" s="940"/>
      <c r="L1049" s="52" t="s">
        <v>61</v>
      </c>
      <c r="M1049" s="52" t="s">
        <v>61</v>
      </c>
      <c r="N1049" s="52" t="s">
        <v>61</v>
      </c>
      <c r="O1049" s="442" t="s">
        <v>150</v>
      </c>
      <c r="P1049" s="451" t="s">
        <v>61</v>
      </c>
      <c r="Q1049" s="52" t="s">
        <v>61</v>
      </c>
      <c r="R1049" s="103" t="s">
        <v>61</v>
      </c>
      <c r="S1049" s="442" t="s">
        <v>61</v>
      </c>
      <c r="T1049" s="451" t="s">
        <v>61</v>
      </c>
      <c r="U1049" s="941" t="s">
        <v>61</v>
      </c>
      <c r="V1049" s="52" t="s">
        <v>61</v>
      </c>
      <c r="W1049" s="52" t="s">
        <v>61</v>
      </c>
      <c r="X1049" s="52" t="s">
        <v>61</v>
      </c>
      <c r="Y1049" s="52" t="s">
        <v>61</v>
      </c>
      <c r="Z1049" s="77" t="s">
        <v>61</v>
      </c>
      <c r="AA1049" s="787" t="s">
        <v>61</v>
      </c>
      <c r="AB1049" s="77" t="s">
        <v>61</v>
      </c>
      <c r="AC1049" s="787" t="s">
        <v>61</v>
      </c>
      <c r="AD1049" s="77" t="s">
        <v>61</v>
      </c>
      <c r="AE1049" s="787" t="s">
        <v>61</v>
      </c>
      <c r="AF1049" t="s">
        <v>61</v>
      </c>
      <c r="AG1049" s="52"/>
      <c r="AH1049" s="52"/>
      <c r="AI1049" s="52" t="s">
        <v>61</v>
      </c>
      <c r="AJ1049" s="52" t="s">
        <v>61</v>
      </c>
      <c r="AL1049" s="52"/>
      <c r="AM1049" s="52"/>
    </row>
    <row r="1050" spans="1:48">
      <c r="A1050" s="52" t="s">
        <v>641</v>
      </c>
      <c r="B1050" s="52" t="s">
        <v>167</v>
      </c>
      <c r="C1050" s="52">
        <v>2020</v>
      </c>
      <c r="D1050" s="52">
        <v>2019</v>
      </c>
      <c r="E1050" s="442" t="s">
        <v>168</v>
      </c>
      <c r="F1050" s="52" t="s">
        <v>61</v>
      </c>
      <c r="G1050" s="442" t="s">
        <v>61</v>
      </c>
      <c r="H1050" s="52" t="s">
        <v>61</v>
      </c>
      <c r="I1050" s="442" t="s">
        <v>169</v>
      </c>
      <c r="J1050" s="940" t="s">
        <v>61</v>
      </c>
      <c r="K1050" s="940"/>
      <c r="L1050" s="52" t="s">
        <v>61</v>
      </c>
      <c r="M1050" s="52" t="s">
        <v>61</v>
      </c>
      <c r="N1050" s="52" t="s">
        <v>61</v>
      </c>
      <c r="O1050" s="442" t="s">
        <v>150</v>
      </c>
      <c r="P1050" s="451" t="s">
        <v>61</v>
      </c>
      <c r="Q1050" s="52" t="s">
        <v>61</v>
      </c>
      <c r="R1050" s="103" t="s">
        <v>61</v>
      </c>
      <c r="S1050" s="442" t="s">
        <v>61</v>
      </c>
      <c r="T1050" s="451" t="s">
        <v>61</v>
      </c>
      <c r="U1050" s="941" t="s">
        <v>61</v>
      </c>
      <c r="V1050" s="52" t="s">
        <v>61</v>
      </c>
      <c r="W1050" s="52" t="s">
        <v>61</v>
      </c>
      <c r="X1050" s="52" t="s">
        <v>61</v>
      </c>
      <c r="Y1050" s="52" t="s">
        <v>61</v>
      </c>
      <c r="Z1050" s="77" t="s">
        <v>61</v>
      </c>
      <c r="AA1050" s="787" t="s">
        <v>61</v>
      </c>
      <c r="AB1050" s="77" t="s">
        <v>61</v>
      </c>
      <c r="AC1050" s="787" t="s">
        <v>61</v>
      </c>
      <c r="AD1050" s="77" t="s">
        <v>61</v>
      </c>
      <c r="AE1050" s="787" t="s">
        <v>61</v>
      </c>
      <c r="AF1050" t="s">
        <v>61</v>
      </c>
      <c r="AG1050" s="52"/>
      <c r="AH1050" s="52"/>
      <c r="AI1050" s="52" t="s">
        <v>61</v>
      </c>
      <c r="AJ1050" s="52" t="s">
        <v>61</v>
      </c>
      <c r="AL1050" s="52"/>
      <c r="AM1050" s="52"/>
    </row>
    <row r="1051" spans="1:48">
      <c r="A1051" t="s">
        <v>641</v>
      </c>
      <c r="B1051" t="s">
        <v>167</v>
      </c>
      <c r="C1051">
        <v>2021</v>
      </c>
      <c r="D1051">
        <v>2020</v>
      </c>
      <c r="E1051" s="442" t="s">
        <v>168</v>
      </c>
      <c r="F1051" s="52" t="s">
        <v>61</v>
      </c>
      <c r="G1051" s="442" t="s">
        <v>61</v>
      </c>
      <c r="H1051" s="52" t="s">
        <v>61</v>
      </c>
      <c r="I1051" s="442" t="s">
        <v>169</v>
      </c>
      <c r="J1051" s="940" t="s">
        <v>61</v>
      </c>
      <c r="K1051" s="940"/>
      <c r="L1051" s="52" t="s">
        <v>61</v>
      </c>
      <c r="M1051" s="52" t="s">
        <v>61</v>
      </c>
      <c r="N1051" s="52" t="s">
        <v>61</v>
      </c>
      <c r="O1051" s="442" t="s">
        <v>150</v>
      </c>
      <c r="P1051" s="451" t="s">
        <v>61</v>
      </c>
      <c r="Q1051" s="52" t="s">
        <v>61</v>
      </c>
      <c r="R1051" s="103" t="s">
        <v>61</v>
      </c>
      <c r="S1051" s="442" t="s">
        <v>61</v>
      </c>
      <c r="T1051" s="451" t="s">
        <v>61</v>
      </c>
      <c r="U1051" s="941" t="s">
        <v>61</v>
      </c>
      <c r="V1051" s="52" t="s">
        <v>61</v>
      </c>
      <c r="W1051" s="52" t="s">
        <v>61</v>
      </c>
      <c r="X1051" s="52" t="s">
        <v>61</v>
      </c>
      <c r="Y1051" s="52" t="s">
        <v>61</v>
      </c>
      <c r="Z1051" s="77" t="s">
        <v>61</v>
      </c>
      <c r="AA1051" s="787" t="s">
        <v>61</v>
      </c>
      <c r="AB1051" s="77" t="s">
        <v>61</v>
      </c>
      <c r="AC1051" s="787" t="s">
        <v>61</v>
      </c>
      <c r="AD1051" s="77" t="s">
        <v>61</v>
      </c>
      <c r="AE1051" s="787" t="s">
        <v>61</v>
      </c>
      <c r="AF1051" t="s">
        <v>61</v>
      </c>
      <c r="AG1051" s="52"/>
      <c r="AH1051" s="52"/>
      <c r="AI1051" s="52" t="s">
        <v>61</v>
      </c>
      <c r="AJ1051" s="52" t="s">
        <v>61</v>
      </c>
      <c r="AL1051"/>
      <c r="AM1051"/>
    </row>
    <row r="1052" spans="1:48">
      <c r="A1052" s="52" t="s">
        <v>641</v>
      </c>
      <c r="B1052" s="52" t="s">
        <v>167</v>
      </c>
      <c r="C1052" s="52">
        <v>2022</v>
      </c>
      <c r="D1052" s="52">
        <v>2021</v>
      </c>
      <c r="E1052" s="442" t="s">
        <v>168</v>
      </c>
      <c r="F1052" s="52" t="s">
        <v>61</v>
      </c>
      <c r="G1052" s="442" t="s">
        <v>61</v>
      </c>
      <c r="H1052" s="52" t="s">
        <v>61</v>
      </c>
      <c r="I1052" s="442" t="s">
        <v>169</v>
      </c>
      <c r="J1052" s="940" t="s">
        <v>61</v>
      </c>
      <c r="K1052" s="940"/>
      <c r="L1052" s="52" t="s">
        <v>61</v>
      </c>
      <c r="M1052" s="52" t="s">
        <v>61</v>
      </c>
      <c r="N1052" s="52" t="s">
        <v>61</v>
      </c>
      <c r="O1052" s="442" t="s">
        <v>150</v>
      </c>
      <c r="P1052" s="451" t="s">
        <v>61</v>
      </c>
      <c r="Q1052" s="52" t="s">
        <v>61</v>
      </c>
      <c r="R1052" s="103" t="s">
        <v>61</v>
      </c>
      <c r="S1052" s="442" t="s">
        <v>61</v>
      </c>
      <c r="T1052" s="451" t="s">
        <v>61</v>
      </c>
      <c r="U1052" s="941" t="s">
        <v>61</v>
      </c>
      <c r="V1052" s="52" t="s">
        <v>61</v>
      </c>
      <c r="W1052" s="52" t="s">
        <v>61</v>
      </c>
      <c r="X1052" s="52" t="s">
        <v>61</v>
      </c>
      <c r="Y1052" s="52" t="s">
        <v>61</v>
      </c>
      <c r="Z1052" s="77" t="s">
        <v>61</v>
      </c>
      <c r="AA1052" s="787" t="s">
        <v>61</v>
      </c>
      <c r="AB1052" s="77" t="s">
        <v>61</v>
      </c>
      <c r="AC1052" s="787" t="s">
        <v>61</v>
      </c>
      <c r="AD1052" s="77" t="s">
        <v>61</v>
      </c>
      <c r="AE1052" s="787" t="s">
        <v>61</v>
      </c>
      <c r="AF1052" t="s">
        <v>61</v>
      </c>
      <c r="AG1052" s="52"/>
      <c r="AH1052" s="52"/>
      <c r="AI1052" s="52" t="s">
        <v>61</v>
      </c>
      <c r="AJ1052" s="52" t="s">
        <v>61</v>
      </c>
      <c r="AL1052" s="52"/>
      <c r="AM1052" s="52"/>
    </row>
    <row r="1053" spans="1:48" s="958" customFormat="1">
      <c r="A1053" s="958" t="s">
        <v>641</v>
      </c>
      <c r="B1053" s="958" t="s">
        <v>167</v>
      </c>
      <c r="C1053" s="958">
        <v>2023</v>
      </c>
      <c r="D1053" s="958">
        <v>2022</v>
      </c>
      <c r="E1053" s="991" t="s">
        <v>168</v>
      </c>
      <c r="F1053" s="957" t="s">
        <v>61</v>
      </c>
      <c r="G1053" s="991" t="s">
        <v>61</v>
      </c>
      <c r="H1053" s="957" t="s">
        <v>61</v>
      </c>
      <c r="I1053" s="991" t="s">
        <v>169</v>
      </c>
      <c r="J1053" s="998" t="s">
        <v>61</v>
      </c>
      <c r="K1053" s="998"/>
      <c r="L1053" s="957" t="s">
        <v>61</v>
      </c>
      <c r="M1053" s="957" t="s">
        <v>61</v>
      </c>
      <c r="N1053" s="957" t="s">
        <v>61</v>
      </c>
      <c r="O1053" s="991" t="s">
        <v>150</v>
      </c>
      <c r="P1053" s="999" t="s">
        <v>61</v>
      </c>
      <c r="Q1053" s="957" t="s">
        <v>61</v>
      </c>
      <c r="R1053" s="1000" t="s">
        <v>61</v>
      </c>
      <c r="S1053" s="991" t="s">
        <v>61</v>
      </c>
      <c r="T1053" s="999" t="s">
        <v>61</v>
      </c>
      <c r="U1053" s="1001" t="s">
        <v>61</v>
      </c>
      <c r="V1053" s="957" t="s">
        <v>61</v>
      </c>
      <c r="W1053" s="957" t="s">
        <v>61</v>
      </c>
      <c r="X1053" s="957" t="s">
        <v>61</v>
      </c>
      <c r="Y1053" s="957" t="s">
        <v>61</v>
      </c>
      <c r="Z1053" s="1020" t="s">
        <v>61</v>
      </c>
      <c r="AA1053" s="1021" t="s">
        <v>61</v>
      </c>
      <c r="AB1053" s="1020" t="s">
        <v>61</v>
      </c>
      <c r="AC1053" s="1021" t="s">
        <v>61</v>
      </c>
      <c r="AD1053" s="1020" t="s">
        <v>61</v>
      </c>
      <c r="AE1053" s="1021" t="s">
        <v>61</v>
      </c>
      <c r="AF1053" s="958" t="s">
        <v>61</v>
      </c>
      <c r="AG1053" s="957"/>
      <c r="AH1053" s="957"/>
      <c r="AI1053" s="957" t="s">
        <v>61</v>
      </c>
      <c r="AJ1053" s="957" t="s">
        <v>61</v>
      </c>
      <c r="AL1053" s="957"/>
      <c r="AM1053" s="957"/>
      <c r="AO1053" s="981"/>
      <c r="AP1053" s="981"/>
      <c r="AQ1053" s="981"/>
      <c r="AR1053" s="981"/>
      <c r="AT1053" s="981"/>
      <c r="AV1053" s="981"/>
    </row>
    <row r="1054" spans="1:48">
      <c r="A1054" s="52" t="s">
        <v>642</v>
      </c>
      <c r="B1054" s="52" t="s">
        <v>167</v>
      </c>
      <c r="C1054" s="902">
        <v>2017</v>
      </c>
      <c r="D1054" s="52">
        <v>2016</v>
      </c>
      <c r="E1054" s="442" t="s">
        <v>142</v>
      </c>
      <c r="F1054" s="99" t="s">
        <v>168</v>
      </c>
      <c r="G1054" s="442" t="s">
        <v>61</v>
      </c>
      <c r="H1054" s="52" t="s">
        <v>170</v>
      </c>
      <c r="I1054" s="442" t="s">
        <v>343</v>
      </c>
      <c r="J1054" s="940" t="s">
        <v>61</v>
      </c>
      <c r="K1054" s="940"/>
      <c r="L1054" s="99" t="s">
        <v>61</v>
      </c>
      <c r="M1054" s="99" t="s">
        <v>61</v>
      </c>
      <c r="N1054" s="99" t="s">
        <v>61</v>
      </c>
      <c r="O1054" s="442" t="s">
        <v>150</v>
      </c>
      <c r="P1054" s="796" t="s">
        <v>61</v>
      </c>
      <c r="Q1054" s="99" t="s">
        <v>61</v>
      </c>
      <c r="R1054" s="785" t="s">
        <v>61</v>
      </c>
      <c r="S1054" s="915" t="s">
        <v>61</v>
      </c>
      <c r="T1054" s="796" t="s">
        <v>61</v>
      </c>
      <c r="U1054" s="947" t="s">
        <v>61</v>
      </c>
      <c r="V1054" s="796" t="s">
        <v>61</v>
      </c>
      <c r="W1054" s="99" t="s">
        <v>61</v>
      </c>
      <c r="X1054" s="796" t="s">
        <v>61</v>
      </c>
      <c r="Y1054" s="99" t="s">
        <v>61</v>
      </c>
      <c r="Z1054" s="799" t="s">
        <v>61</v>
      </c>
      <c r="AA1054" s="916" t="s">
        <v>61</v>
      </c>
      <c r="AB1054" s="799" t="s">
        <v>61</v>
      </c>
      <c r="AC1054" s="916" t="s">
        <v>61</v>
      </c>
      <c r="AD1054" s="799" t="s">
        <v>61</v>
      </c>
      <c r="AE1054" s="916" t="s">
        <v>61</v>
      </c>
      <c r="AF1054" t="s">
        <v>61</v>
      </c>
      <c r="AG1054" s="119"/>
      <c r="AH1054" s="119"/>
      <c r="AI1054" s="52" t="s">
        <v>61</v>
      </c>
      <c r="AJ1054" s="99" t="s">
        <v>142</v>
      </c>
      <c r="AL1054" s="52" t="s">
        <v>344</v>
      </c>
      <c r="AM1054" s="52"/>
    </row>
    <row r="1055" spans="1:48">
      <c r="A1055" s="52" t="s">
        <v>642</v>
      </c>
      <c r="B1055" s="52" t="s">
        <v>167</v>
      </c>
      <c r="C1055" s="52">
        <v>2018</v>
      </c>
      <c r="D1055" s="52">
        <v>2017</v>
      </c>
      <c r="E1055" s="442" t="s">
        <v>142</v>
      </c>
      <c r="F1055" s="99" t="s">
        <v>168</v>
      </c>
      <c r="G1055" s="442" t="s">
        <v>61</v>
      </c>
      <c r="H1055" s="52" t="s">
        <v>170</v>
      </c>
      <c r="I1055" s="442" t="s">
        <v>343</v>
      </c>
      <c r="J1055" s="940" t="s">
        <v>61</v>
      </c>
      <c r="K1055" s="940"/>
      <c r="L1055" s="99" t="s">
        <v>172</v>
      </c>
      <c r="M1055" s="657" t="s">
        <v>643</v>
      </c>
      <c r="N1055" s="99" t="s">
        <v>61</v>
      </c>
      <c r="O1055" s="442" t="s">
        <v>150</v>
      </c>
      <c r="P1055" s="796" t="s">
        <v>61</v>
      </c>
      <c r="Q1055" s="99" t="s">
        <v>61</v>
      </c>
      <c r="R1055" s="785" t="s">
        <v>61</v>
      </c>
      <c r="S1055" s="915" t="s">
        <v>61</v>
      </c>
      <c r="T1055" s="796" t="s">
        <v>61</v>
      </c>
      <c r="U1055" s="947" t="s">
        <v>61</v>
      </c>
      <c r="V1055" s="796" t="s">
        <v>61</v>
      </c>
      <c r="W1055" s="99" t="s">
        <v>61</v>
      </c>
      <c r="X1055" s="796" t="s">
        <v>61</v>
      </c>
      <c r="Y1055" s="99" t="s">
        <v>61</v>
      </c>
      <c r="Z1055" s="799" t="s">
        <v>61</v>
      </c>
      <c r="AA1055" s="916" t="s">
        <v>61</v>
      </c>
      <c r="AB1055" s="799" t="s">
        <v>61</v>
      </c>
      <c r="AC1055" s="916" t="s">
        <v>61</v>
      </c>
      <c r="AD1055" s="799" t="s">
        <v>61</v>
      </c>
      <c r="AE1055" s="916" t="s">
        <v>61</v>
      </c>
      <c r="AF1055" t="s">
        <v>61</v>
      </c>
      <c r="AG1055" s="119"/>
      <c r="AH1055" s="119"/>
      <c r="AI1055" s="52" t="s">
        <v>61</v>
      </c>
      <c r="AJ1055" s="99" t="s">
        <v>61</v>
      </c>
      <c r="AL1055" s="52" t="s">
        <v>344</v>
      </c>
      <c r="AM1055" s="52"/>
    </row>
    <row r="1056" spans="1:48">
      <c r="A1056" s="52" t="s">
        <v>642</v>
      </c>
      <c r="B1056" s="52" t="s">
        <v>167</v>
      </c>
      <c r="C1056" s="52">
        <v>2019</v>
      </c>
      <c r="D1056" s="52">
        <v>2018</v>
      </c>
      <c r="E1056" s="442" t="s">
        <v>142</v>
      </c>
      <c r="F1056" s="52" t="s">
        <v>142</v>
      </c>
      <c r="G1056" s="442" t="s">
        <v>61</v>
      </c>
      <c r="H1056" s="52" t="s">
        <v>143</v>
      </c>
      <c r="I1056" s="442" t="s">
        <v>144</v>
      </c>
      <c r="J1056" s="940" t="s">
        <v>176</v>
      </c>
      <c r="K1056" s="940"/>
      <c r="L1056" s="52"/>
      <c r="M1056" s="52"/>
      <c r="N1056" s="52"/>
      <c r="O1056" s="442" t="s">
        <v>150</v>
      </c>
      <c r="P1056" s="437">
        <f>(100%*Q1056)/R1056</f>
        <v>3622366.0000000005</v>
      </c>
      <c r="Q1056" s="60">
        <v>2173419.6</v>
      </c>
      <c r="R1056" s="61">
        <v>0.6</v>
      </c>
      <c r="S1056" s="442" t="s">
        <v>644</v>
      </c>
      <c r="T1056" s="60">
        <v>239076.15600000002</v>
      </c>
      <c r="U1056" s="939">
        <v>0.11</v>
      </c>
      <c r="V1056" s="789">
        <v>612904.32720000017</v>
      </c>
      <c r="W1056" s="908">
        <v>0.28200000000000008</v>
      </c>
      <c r="X1056" s="60">
        <v>1321439.1168</v>
      </c>
      <c r="Y1056" s="64">
        <v>0.60799999999999998</v>
      </c>
      <c r="Z1056" s="77" t="s">
        <v>61</v>
      </c>
      <c r="AA1056" s="787" t="s">
        <v>61</v>
      </c>
      <c r="AB1056" s="77" t="s">
        <v>61</v>
      </c>
      <c r="AC1056" s="787" t="s">
        <v>61</v>
      </c>
      <c r="AD1056" s="77" t="s">
        <v>61</v>
      </c>
      <c r="AE1056" s="787" t="s">
        <v>61</v>
      </c>
      <c r="AF1056" t="s">
        <v>148</v>
      </c>
      <c r="AH1056"/>
      <c r="AI1056" s="52" t="s">
        <v>61</v>
      </c>
      <c r="AJ1056" s="64"/>
      <c r="AL1056" s="52" t="s">
        <v>344</v>
      </c>
      <c r="AM1056" s="52"/>
    </row>
    <row r="1057" spans="1:48">
      <c r="A1057" s="52" t="s">
        <v>642</v>
      </c>
      <c r="B1057" s="52" t="s">
        <v>167</v>
      </c>
      <c r="C1057" s="52">
        <v>2020</v>
      </c>
      <c r="D1057" s="52">
        <v>2019</v>
      </c>
      <c r="E1057" s="442" t="s">
        <v>142</v>
      </c>
      <c r="F1057" s="52" t="s">
        <v>142</v>
      </c>
      <c r="G1057" s="442" t="s">
        <v>61</v>
      </c>
      <c r="H1057" s="52" t="s">
        <v>170</v>
      </c>
      <c r="I1057" s="442" t="s">
        <v>171</v>
      </c>
      <c r="J1057" s="940" t="s">
        <v>176</v>
      </c>
      <c r="K1057" s="940"/>
      <c r="L1057" s="52"/>
      <c r="M1057" s="52"/>
      <c r="N1057" s="52"/>
      <c r="O1057" s="442" t="s">
        <v>150</v>
      </c>
      <c r="P1057" s="73">
        <v>3586666.6666666665</v>
      </c>
      <c r="Q1057" s="60">
        <v>2690000</v>
      </c>
      <c r="R1057" s="61">
        <f>Q1057/P1057</f>
        <v>0.75</v>
      </c>
      <c r="S1057" s="442" t="s">
        <v>645</v>
      </c>
      <c r="T1057" s="60">
        <v>462679.99999999994</v>
      </c>
      <c r="U1057" s="939">
        <v>0.17</v>
      </c>
      <c r="V1057" s="789">
        <v>661739.99999999977</v>
      </c>
      <c r="W1057" s="908">
        <v>0.24599999999999991</v>
      </c>
      <c r="X1057" s="60">
        <v>1565580.0000000002</v>
      </c>
      <c r="Y1057" s="64">
        <v>0.58199999999999996</v>
      </c>
      <c r="Z1057" s="77" t="s">
        <v>61</v>
      </c>
      <c r="AA1057" s="787" t="s">
        <v>61</v>
      </c>
      <c r="AB1057" s="77" t="s">
        <v>61</v>
      </c>
      <c r="AC1057" s="787" t="s">
        <v>61</v>
      </c>
      <c r="AD1057" s="77" t="s">
        <v>61</v>
      </c>
      <c r="AE1057" s="787" t="s">
        <v>61</v>
      </c>
      <c r="AF1057" t="s">
        <v>148</v>
      </c>
      <c r="AH1057"/>
      <c r="AI1057" s="52" t="s">
        <v>61</v>
      </c>
      <c r="AJ1057" s="64"/>
      <c r="AL1057" s="52" t="s">
        <v>344</v>
      </c>
      <c r="AM1057" s="52"/>
    </row>
    <row r="1058" spans="1:48">
      <c r="A1058" s="52" t="s">
        <v>642</v>
      </c>
      <c r="B1058" s="52" t="s">
        <v>167</v>
      </c>
      <c r="C1058" s="52">
        <v>2021</v>
      </c>
      <c r="D1058" s="52">
        <v>2020</v>
      </c>
      <c r="E1058" s="442" t="s">
        <v>142</v>
      </c>
      <c r="F1058" s="52" t="s">
        <v>142</v>
      </c>
      <c r="G1058" s="442" t="s">
        <v>61</v>
      </c>
      <c r="H1058" s="52" t="s">
        <v>170</v>
      </c>
      <c r="I1058" s="442" t="s">
        <v>296</v>
      </c>
      <c r="J1058" s="940" t="s">
        <v>176</v>
      </c>
      <c r="K1058" s="940"/>
      <c r="L1058" s="52"/>
      <c r="M1058" s="52"/>
      <c r="N1058" s="158">
        <v>43862</v>
      </c>
      <c r="O1058" s="442" t="s">
        <v>150</v>
      </c>
      <c r="P1058" s="73">
        <v>3924981</v>
      </c>
      <c r="Q1058" s="59">
        <v>3924981</v>
      </c>
      <c r="R1058" s="61">
        <v>1</v>
      </c>
      <c r="S1058" s="931" t="s">
        <v>646</v>
      </c>
      <c r="T1058" s="73">
        <v>156999.24</v>
      </c>
      <c r="U1058" s="939">
        <v>0.04</v>
      </c>
      <c r="V1058" s="73">
        <v>1507192.7040000001</v>
      </c>
      <c r="W1058" s="64">
        <v>0.38400000000000006</v>
      </c>
      <c r="X1058" s="73">
        <v>2260789.0559999999</v>
      </c>
      <c r="Y1058" s="64">
        <v>0.57599999999999996</v>
      </c>
      <c r="Z1058" s="77">
        <v>153074.25899999999</v>
      </c>
      <c r="AA1058" s="787">
        <v>3.9E-2</v>
      </c>
      <c r="AB1058" s="77">
        <v>3924.9810000000002</v>
      </c>
      <c r="AC1058" s="787">
        <v>1E-3</v>
      </c>
      <c r="AD1058" s="77"/>
      <c r="AE1058" s="787"/>
      <c r="AF1058" t="s">
        <v>148</v>
      </c>
      <c r="AH1058"/>
      <c r="AI1058" s="52" t="s">
        <v>61</v>
      </c>
      <c r="AJ1058" s="52"/>
      <c r="AL1058" s="52" t="s">
        <v>344</v>
      </c>
      <c r="AM1058" s="52"/>
    </row>
    <row r="1059" spans="1:48">
      <c r="A1059" s="52" t="s">
        <v>642</v>
      </c>
      <c r="B1059" s="52" t="s">
        <v>167</v>
      </c>
      <c r="C1059" s="52">
        <v>2022</v>
      </c>
      <c r="D1059" s="52">
        <v>2021</v>
      </c>
      <c r="E1059" s="442" t="s">
        <v>142</v>
      </c>
      <c r="F1059" s="104" t="s">
        <v>168</v>
      </c>
      <c r="G1059" s="442" t="s">
        <v>61</v>
      </c>
      <c r="H1059" s="52" t="s">
        <v>170</v>
      </c>
      <c r="I1059" s="442" t="s">
        <v>647</v>
      </c>
      <c r="J1059" s="940" t="s">
        <v>61</v>
      </c>
      <c r="K1059" s="940"/>
      <c r="L1059" s="81" t="s">
        <v>172</v>
      </c>
      <c r="M1059" s="81" t="s">
        <v>61</v>
      </c>
      <c r="N1059" s="81" t="s">
        <v>61</v>
      </c>
      <c r="O1059" s="442" t="s">
        <v>150</v>
      </c>
      <c r="P1059" s="81" t="s">
        <v>61</v>
      </c>
      <c r="Q1059" s="81" t="s">
        <v>61</v>
      </c>
      <c r="R1059" s="81" t="s">
        <v>61</v>
      </c>
      <c r="S1059" s="905" t="s">
        <v>61</v>
      </c>
      <c r="T1059" s="81" t="s">
        <v>61</v>
      </c>
      <c r="U1059" s="942" t="s">
        <v>61</v>
      </c>
      <c r="V1059" s="235" t="s">
        <v>61</v>
      </c>
      <c r="W1059" s="235" t="s">
        <v>61</v>
      </c>
      <c r="X1059" s="235" t="s">
        <v>61</v>
      </c>
      <c r="Y1059" s="81" t="s">
        <v>61</v>
      </c>
      <c r="Z1059" s="799" t="s">
        <v>61</v>
      </c>
      <c r="AA1059" s="916" t="s">
        <v>61</v>
      </c>
      <c r="AB1059" s="799" t="s">
        <v>61</v>
      </c>
      <c r="AC1059" s="916" t="s">
        <v>61</v>
      </c>
      <c r="AD1059" s="799" t="s">
        <v>61</v>
      </c>
      <c r="AE1059" s="916" t="s">
        <v>61</v>
      </c>
      <c r="AF1059" t="s">
        <v>61</v>
      </c>
      <c r="AG1059" s="805"/>
      <c r="AH1059" s="805"/>
      <c r="AI1059" s="52" t="s">
        <v>61</v>
      </c>
      <c r="AJ1059" s="81" t="s">
        <v>61</v>
      </c>
      <c r="AL1059" s="52" t="s">
        <v>344</v>
      </c>
      <c r="AM1059" s="52"/>
    </row>
    <row r="1060" spans="1:48" s="961" customFormat="1">
      <c r="A1060" s="955" t="s">
        <v>642</v>
      </c>
      <c r="B1060" s="955" t="s">
        <v>167</v>
      </c>
      <c r="C1060" s="955">
        <v>2023</v>
      </c>
      <c r="D1060" s="955">
        <v>2022</v>
      </c>
      <c r="E1060" s="964" t="s">
        <v>142</v>
      </c>
      <c r="F1060" s="1012" t="s">
        <v>168</v>
      </c>
      <c r="G1060" s="964" t="s">
        <v>61</v>
      </c>
      <c r="H1060" s="955" t="s">
        <v>174</v>
      </c>
      <c r="I1060" s="964" t="s">
        <v>648</v>
      </c>
      <c r="J1060" s="965" t="s">
        <v>61</v>
      </c>
      <c r="K1060" s="965"/>
      <c r="L1060" s="1013" t="s">
        <v>172</v>
      </c>
      <c r="M1060" s="1013" t="s">
        <v>61</v>
      </c>
      <c r="N1060" s="1013" t="s">
        <v>61</v>
      </c>
      <c r="O1060" s="964" t="s">
        <v>150</v>
      </c>
      <c r="P1060" s="1013" t="s">
        <v>61</v>
      </c>
      <c r="Q1060" s="1013" t="s">
        <v>61</v>
      </c>
      <c r="R1060" s="1013" t="s">
        <v>61</v>
      </c>
      <c r="S1060" s="1014" t="s">
        <v>61</v>
      </c>
      <c r="T1060" s="1013" t="s">
        <v>61</v>
      </c>
      <c r="U1060" s="1015" t="s">
        <v>61</v>
      </c>
      <c r="V1060" s="1016" t="s">
        <v>61</v>
      </c>
      <c r="W1060" s="1016" t="s">
        <v>61</v>
      </c>
      <c r="X1060" s="1016" t="s">
        <v>61</v>
      </c>
      <c r="Y1060" s="1013" t="s">
        <v>61</v>
      </c>
      <c r="Z1060" s="1017" t="s">
        <v>61</v>
      </c>
      <c r="AA1060" s="1019" t="s">
        <v>61</v>
      </c>
      <c r="AB1060" s="1017" t="s">
        <v>61</v>
      </c>
      <c r="AC1060" s="1019" t="s">
        <v>61</v>
      </c>
      <c r="AD1060" s="1017" t="s">
        <v>61</v>
      </c>
      <c r="AE1060" s="1019" t="s">
        <v>61</v>
      </c>
      <c r="AF1060" s="961" t="s">
        <v>61</v>
      </c>
      <c r="AG1060" s="1013"/>
      <c r="AH1060" s="1013"/>
      <c r="AI1060" s="955" t="s">
        <v>61</v>
      </c>
      <c r="AJ1060" s="1013" t="s">
        <v>61</v>
      </c>
      <c r="AL1060" s="955" t="s">
        <v>344</v>
      </c>
      <c r="AM1060" s="955"/>
      <c r="AO1060" s="963"/>
      <c r="AP1060" s="963"/>
      <c r="AQ1060" s="963"/>
      <c r="AR1060" s="963"/>
      <c r="AT1060" s="963"/>
      <c r="AV1060" s="963"/>
    </row>
    <row r="1061" spans="1:48" s="958" customFormat="1">
      <c r="A1061" s="955" t="s">
        <v>642</v>
      </c>
      <c r="B1061" s="955" t="s">
        <v>167</v>
      </c>
      <c r="C1061" s="955">
        <v>2023</v>
      </c>
      <c r="D1061" s="955">
        <v>2023</v>
      </c>
      <c r="E1061" s="964" t="s">
        <v>142</v>
      </c>
      <c r="F1061" s="1012" t="s">
        <v>168</v>
      </c>
      <c r="G1061" s="964" t="s">
        <v>61</v>
      </c>
      <c r="H1061" s="955" t="s">
        <v>170</v>
      </c>
      <c r="I1061" s="964" t="s">
        <v>648</v>
      </c>
      <c r="J1061" s="965" t="s">
        <v>61</v>
      </c>
      <c r="K1061" s="965"/>
      <c r="L1061" s="1013" t="s">
        <v>172</v>
      </c>
      <c r="M1061" s="1013" t="s">
        <v>61</v>
      </c>
      <c r="N1061" s="1013" t="s">
        <v>61</v>
      </c>
      <c r="O1061" s="964" t="s">
        <v>165</v>
      </c>
      <c r="P1061" s="1013" t="s">
        <v>61</v>
      </c>
      <c r="Q1061" s="1013" t="s">
        <v>61</v>
      </c>
      <c r="R1061" s="1013" t="s">
        <v>61</v>
      </c>
      <c r="S1061" s="1014" t="s">
        <v>61</v>
      </c>
      <c r="T1061" s="1013" t="s">
        <v>61</v>
      </c>
      <c r="U1061" s="1015" t="s">
        <v>61</v>
      </c>
      <c r="V1061" s="1016" t="s">
        <v>61</v>
      </c>
      <c r="W1061" s="1016" t="s">
        <v>61</v>
      </c>
      <c r="X1061" s="1016" t="s">
        <v>61</v>
      </c>
      <c r="Y1061" s="1016" t="s">
        <v>61</v>
      </c>
      <c r="Z1061" s="1017" t="s">
        <v>61</v>
      </c>
      <c r="AA1061" s="1018" t="s">
        <v>61</v>
      </c>
      <c r="AB1061" s="1017" t="s">
        <v>61</v>
      </c>
      <c r="AC1061" s="1018" t="s">
        <v>61</v>
      </c>
      <c r="AD1061" s="1017" t="s">
        <v>61</v>
      </c>
      <c r="AE1061" s="1019" t="s">
        <v>61</v>
      </c>
      <c r="AF1061" s="961" t="s">
        <v>61</v>
      </c>
      <c r="AG1061" s="1013"/>
      <c r="AH1061" s="1013"/>
      <c r="AI1061" s="955" t="s">
        <v>61</v>
      </c>
      <c r="AJ1061" s="1013" t="s">
        <v>61</v>
      </c>
      <c r="AL1061" s="955" t="s">
        <v>344</v>
      </c>
      <c r="AM1061" s="955"/>
      <c r="AO1061" s="963"/>
      <c r="AP1061" s="963"/>
      <c r="AQ1061" s="963"/>
      <c r="AR1061" s="981"/>
      <c r="AT1061" s="981"/>
      <c r="AV1061" s="981"/>
    </row>
    <row r="1062" spans="1:48" s="958" customFormat="1">
      <c r="A1062" s="957" t="s">
        <v>642</v>
      </c>
      <c r="B1062" s="957" t="s">
        <v>167</v>
      </c>
      <c r="C1062" s="957" t="s">
        <v>702</v>
      </c>
      <c r="D1062" s="957">
        <v>2023</v>
      </c>
      <c r="E1062" s="991" t="s">
        <v>142</v>
      </c>
      <c r="F1062" s="1102" t="s">
        <v>168</v>
      </c>
      <c r="G1062" s="958" t="s">
        <v>61</v>
      </c>
      <c r="H1062" s="957" t="s">
        <v>170</v>
      </c>
      <c r="I1062" s="991" t="s">
        <v>648</v>
      </c>
      <c r="J1062" s="992" t="s">
        <v>61</v>
      </c>
      <c r="K1062" s="992" t="s">
        <v>707</v>
      </c>
      <c r="L1062" s="1102" t="s">
        <v>348</v>
      </c>
      <c r="M1062" s="958" t="s">
        <v>61</v>
      </c>
      <c r="N1062" s="958" t="s">
        <v>61</v>
      </c>
      <c r="O1062" s="991" t="s">
        <v>150</v>
      </c>
      <c r="P1062" s="958" t="s">
        <v>61</v>
      </c>
      <c r="Q1062" s="958" t="s">
        <v>61</v>
      </c>
      <c r="R1062" s="958" t="s">
        <v>61</v>
      </c>
      <c r="S1062" s="958" t="s">
        <v>61</v>
      </c>
      <c r="T1062" s="958" t="s">
        <v>61</v>
      </c>
      <c r="U1062" s="1028" t="s">
        <v>61</v>
      </c>
      <c r="V1062" s="958" t="s">
        <v>61</v>
      </c>
      <c r="W1062" s="958" t="s">
        <v>61</v>
      </c>
      <c r="X1062" s="958" t="s">
        <v>61</v>
      </c>
      <c r="Y1062" s="958" t="s">
        <v>61</v>
      </c>
      <c r="Z1062" s="958" t="s">
        <v>61</v>
      </c>
      <c r="AA1062" s="958" t="s">
        <v>61</v>
      </c>
      <c r="AB1062" s="958" t="s">
        <v>61</v>
      </c>
      <c r="AC1062" s="958" t="s">
        <v>61</v>
      </c>
      <c r="AD1062" s="958" t="s">
        <v>61</v>
      </c>
      <c r="AE1062" s="958" t="s">
        <v>61</v>
      </c>
      <c r="AF1062" s="958" t="s">
        <v>61</v>
      </c>
      <c r="AG1062" s="1029"/>
      <c r="AH1062" s="1029"/>
      <c r="AI1062" s="957"/>
      <c r="AJ1062" s="1029"/>
      <c r="AL1062" s="957"/>
      <c r="AM1062" s="957"/>
      <c r="AO1062" s="981"/>
      <c r="AP1062" s="981"/>
      <c r="AQ1062" s="981"/>
      <c r="AR1062" s="981"/>
      <c r="AT1062" s="981"/>
      <c r="AV1062" s="981"/>
    </row>
    <row r="1063" spans="1:48">
      <c r="A1063" t="s">
        <v>649</v>
      </c>
      <c r="B1063" t="s">
        <v>141</v>
      </c>
      <c r="C1063">
        <v>2017</v>
      </c>
      <c r="D1063">
        <v>2016</v>
      </c>
      <c r="E1063" s="442" t="s">
        <v>168</v>
      </c>
      <c r="F1063" s="52" t="s">
        <v>61</v>
      </c>
      <c r="G1063" s="442" t="s">
        <v>61</v>
      </c>
      <c r="H1063" s="52" t="s">
        <v>61</v>
      </c>
      <c r="I1063" s="442" t="s">
        <v>169</v>
      </c>
      <c r="J1063" s="940" t="s">
        <v>61</v>
      </c>
      <c r="K1063" s="940"/>
      <c r="L1063" s="52" t="s">
        <v>61</v>
      </c>
      <c r="M1063" s="52" t="s">
        <v>61</v>
      </c>
      <c r="N1063" s="52" t="s">
        <v>61</v>
      </c>
      <c r="O1063" s="442" t="s">
        <v>150</v>
      </c>
      <c r="P1063" s="451" t="s">
        <v>61</v>
      </c>
      <c r="Q1063" s="52" t="s">
        <v>61</v>
      </c>
      <c r="R1063" s="103" t="s">
        <v>61</v>
      </c>
      <c r="S1063" s="442" t="s">
        <v>61</v>
      </c>
      <c r="T1063" s="451" t="s">
        <v>61</v>
      </c>
      <c r="U1063" s="941" t="s">
        <v>61</v>
      </c>
      <c r="V1063" s="52" t="s">
        <v>61</v>
      </c>
      <c r="W1063" s="52" t="s">
        <v>61</v>
      </c>
      <c r="X1063" s="52" t="s">
        <v>61</v>
      </c>
      <c r="Y1063" s="52" t="s">
        <v>61</v>
      </c>
      <c r="Z1063" s="77" t="s">
        <v>61</v>
      </c>
      <c r="AA1063" s="787" t="s">
        <v>61</v>
      </c>
      <c r="AB1063" s="77" t="s">
        <v>61</v>
      </c>
      <c r="AC1063" s="787" t="s">
        <v>61</v>
      </c>
      <c r="AD1063" s="77" t="s">
        <v>61</v>
      </c>
      <c r="AE1063" s="787" t="s">
        <v>61</v>
      </c>
      <c r="AF1063" t="s">
        <v>61</v>
      </c>
      <c r="AG1063" s="52"/>
      <c r="AH1063" s="52"/>
      <c r="AI1063" s="52" t="s">
        <v>61</v>
      </c>
      <c r="AJ1063" s="52" t="s">
        <v>61</v>
      </c>
      <c r="AL1063"/>
      <c r="AM1063"/>
    </row>
    <row r="1064" spans="1:48">
      <c r="A1064" t="s">
        <v>649</v>
      </c>
      <c r="B1064" t="s">
        <v>141</v>
      </c>
      <c r="C1064">
        <v>2018</v>
      </c>
      <c r="D1064">
        <v>2017</v>
      </c>
      <c r="E1064" s="442" t="s">
        <v>168</v>
      </c>
      <c r="F1064" s="52" t="s">
        <v>61</v>
      </c>
      <c r="G1064" s="442" t="s">
        <v>61</v>
      </c>
      <c r="H1064" s="52" t="s">
        <v>61</v>
      </c>
      <c r="I1064" s="442" t="s">
        <v>169</v>
      </c>
      <c r="J1064" s="940" t="s">
        <v>61</v>
      </c>
      <c r="K1064" s="940"/>
      <c r="L1064" s="52" t="s">
        <v>61</v>
      </c>
      <c r="M1064" s="52" t="s">
        <v>61</v>
      </c>
      <c r="N1064" s="52" t="s">
        <v>61</v>
      </c>
      <c r="O1064" s="442" t="s">
        <v>150</v>
      </c>
      <c r="P1064" s="451" t="s">
        <v>61</v>
      </c>
      <c r="Q1064" s="52" t="s">
        <v>61</v>
      </c>
      <c r="R1064" s="103" t="s">
        <v>61</v>
      </c>
      <c r="S1064" s="442" t="s">
        <v>61</v>
      </c>
      <c r="T1064" s="451" t="s">
        <v>61</v>
      </c>
      <c r="U1064" s="941" t="s">
        <v>61</v>
      </c>
      <c r="V1064" s="52" t="s">
        <v>61</v>
      </c>
      <c r="W1064" s="52" t="s">
        <v>61</v>
      </c>
      <c r="X1064" s="52" t="s">
        <v>61</v>
      </c>
      <c r="Y1064" s="52" t="s">
        <v>61</v>
      </c>
      <c r="Z1064" s="77" t="s">
        <v>61</v>
      </c>
      <c r="AA1064" s="787" t="s">
        <v>61</v>
      </c>
      <c r="AB1064" s="77" t="s">
        <v>61</v>
      </c>
      <c r="AC1064" s="787" t="s">
        <v>61</v>
      </c>
      <c r="AD1064" s="77" t="s">
        <v>61</v>
      </c>
      <c r="AE1064" s="787" t="s">
        <v>61</v>
      </c>
      <c r="AF1064" t="s">
        <v>61</v>
      </c>
      <c r="AG1064" s="52"/>
      <c r="AH1064" s="52"/>
      <c r="AI1064" s="52" t="s">
        <v>61</v>
      </c>
      <c r="AJ1064" s="52" t="s">
        <v>61</v>
      </c>
      <c r="AL1064"/>
      <c r="AM1064"/>
    </row>
    <row r="1065" spans="1:48">
      <c r="A1065" t="s">
        <v>649</v>
      </c>
      <c r="B1065" t="s">
        <v>141</v>
      </c>
      <c r="C1065">
        <v>2019</v>
      </c>
      <c r="D1065">
        <v>2018</v>
      </c>
      <c r="E1065" s="442" t="s">
        <v>168</v>
      </c>
      <c r="F1065" s="52" t="s">
        <v>61</v>
      </c>
      <c r="G1065" s="442" t="s">
        <v>61</v>
      </c>
      <c r="H1065" s="52" t="s">
        <v>61</v>
      </c>
      <c r="I1065" s="442" t="s">
        <v>169</v>
      </c>
      <c r="J1065" s="940" t="s">
        <v>61</v>
      </c>
      <c r="K1065" s="940"/>
      <c r="L1065" s="52" t="s">
        <v>61</v>
      </c>
      <c r="M1065" s="52" t="s">
        <v>61</v>
      </c>
      <c r="N1065" s="52" t="s">
        <v>61</v>
      </c>
      <c r="O1065" s="442" t="s">
        <v>150</v>
      </c>
      <c r="P1065" s="451" t="s">
        <v>61</v>
      </c>
      <c r="Q1065" s="52" t="s">
        <v>61</v>
      </c>
      <c r="R1065" s="103" t="s">
        <v>61</v>
      </c>
      <c r="S1065" s="442" t="s">
        <v>61</v>
      </c>
      <c r="T1065" s="451" t="s">
        <v>61</v>
      </c>
      <c r="U1065" s="941" t="s">
        <v>61</v>
      </c>
      <c r="V1065" s="52" t="s">
        <v>61</v>
      </c>
      <c r="W1065" s="52" t="s">
        <v>61</v>
      </c>
      <c r="X1065" s="52" t="s">
        <v>61</v>
      </c>
      <c r="Y1065" s="52" t="s">
        <v>61</v>
      </c>
      <c r="Z1065" s="77" t="s">
        <v>61</v>
      </c>
      <c r="AA1065" s="787" t="s">
        <v>61</v>
      </c>
      <c r="AB1065" s="77" t="s">
        <v>61</v>
      </c>
      <c r="AC1065" s="787" t="s">
        <v>61</v>
      </c>
      <c r="AD1065" s="77" t="s">
        <v>61</v>
      </c>
      <c r="AE1065" s="787" t="s">
        <v>61</v>
      </c>
      <c r="AF1065" t="s">
        <v>61</v>
      </c>
      <c r="AG1065" s="52"/>
      <c r="AH1065" s="52"/>
      <c r="AI1065" s="52" t="s">
        <v>61</v>
      </c>
      <c r="AJ1065" s="52" t="s">
        <v>61</v>
      </c>
      <c r="AL1065"/>
      <c r="AM1065"/>
    </row>
    <row r="1066" spans="1:48">
      <c r="A1066" t="s">
        <v>649</v>
      </c>
      <c r="B1066" t="s">
        <v>141</v>
      </c>
      <c r="C1066">
        <v>2020</v>
      </c>
      <c r="D1066">
        <v>2019</v>
      </c>
      <c r="E1066" s="442" t="s">
        <v>168</v>
      </c>
      <c r="F1066" s="52" t="s">
        <v>61</v>
      </c>
      <c r="G1066" s="442" t="s">
        <v>61</v>
      </c>
      <c r="H1066" s="52" t="s">
        <v>61</v>
      </c>
      <c r="I1066" s="442" t="s">
        <v>169</v>
      </c>
      <c r="J1066" s="940" t="s">
        <v>61</v>
      </c>
      <c r="K1066" s="940"/>
      <c r="L1066" s="52" t="s">
        <v>61</v>
      </c>
      <c r="M1066" s="52" t="s">
        <v>61</v>
      </c>
      <c r="N1066" s="52" t="s">
        <v>61</v>
      </c>
      <c r="O1066" s="442" t="s">
        <v>150</v>
      </c>
      <c r="P1066" s="451" t="s">
        <v>61</v>
      </c>
      <c r="Q1066" s="52" t="s">
        <v>61</v>
      </c>
      <c r="R1066" s="103" t="s">
        <v>61</v>
      </c>
      <c r="S1066" s="442" t="s">
        <v>61</v>
      </c>
      <c r="T1066" s="451" t="s">
        <v>61</v>
      </c>
      <c r="U1066" s="941" t="s">
        <v>61</v>
      </c>
      <c r="V1066" s="52" t="s">
        <v>61</v>
      </c>
      <c r="W1066" s="52" t="s">
        <v>61</v>
      </c>
      <c r="X1066" s="52" t="s">
        <v>61</v>
      </c>
      <c r="Y1066" s="52" t="s">
        <v>61</v>
      </c>
      <c r="Z1066" s="77" t="s">
        <v>61</v>
      </c>
      <c r="AA1066" s="787" t="s">
        <v>61</v>
      </c>
      <c r="AB1066" s="77" t="s">
        <v>61</v>
      </c>
      <c r="AC1066" s="787" t="s">
        <v>61</v>
      </c>
      <c r="AD1066" s="77" t="s">
        <v>61</v>
      </c>
      <c r="AE1066" s="787" t="s">
        <v>61</v>
      </c>
      <c r="AF1066" t="s">
        <v>61</v>
      </c>
      <c r="AG1066" s="52"/>
      <c r="AH1066" s="52"/>
      <c r="AI1066" s="52" t="s">
        <v>61</v>
      </c>
      <c r="AJ1066" s="52" t="s">
        <v>61</v>
      </c>
      <c r="AL1066"/>
      <c r="AM1066"/>
    </row>
    <row r="1067" spans="1:48">
      <c r="A1067" t="s">
        <v>649</v>
      </c>
      <c r="B1067" t="s">
        <v>141</v>
      </c>
      <c r="C1067">
        <v>2021</v>
      </c>
      <c r="D1067">
        <v>2020</v>
      </c>
      <c r="E1067" s="442" t="s">
        <v>168</v>
      </c>
      <c r="F1067" s="52" t="s">
        <v>61</v>
      </c>
      <c r="G1067" s="442" t="s">
        <v>61</v>
      </c>
      <c r="H1067" s="52" t="s">
        <v>61</v>
      </c>
      <c r="I1067" s="442" t="s">
        <v>169</v>
      </c>
      <c r="J1067" s="940" t="s">
        <v>61</v>
      </c>
      <c r="K1067" s="940"/>
      <c r="L1067" s="52" t="s">
        <v>61</v>
      </c>
      <c r="M1067" s="52" t="s">
        <v>61</v>
      </c>
      <c r="N1067" s="52" t="s">
        <v>61</v>
      </c>
      <c r="O1067" s="442" t="s">
        <v>150</v>
      </c>
      <c r="P1067" s="451" t="s">
        <v>61</v>
      </c>
      <c r="Q1067" s="52" t="s">
        <v>61</v>
      </c>
      <c r="R1067" s="103" t="s">
        <v>61</v>
      </c>
      <c r="S1067" s="442" t="s">
        <v>61</v>
      </c>
      <c r="T1067" s="451" t="s">
        <v>61</v>
      </c>
      <c r="U1067" s="941" t="s">
        <v>61</v>
      </c>
      <c r="V1067" s="52" t="s">
        <v>61</v>
      </c>
      <c r="W1067" s="52" t="s">
        <v>61</v>
      </c>
      <c r="X1067" s="52" t="s">
        <v>61</v>
      </c>
      <c r="Y1067" s="52" t="s">
        <v>61</v>
      </c>
      <c r="Z1067" s="77" t="s">
        <v>61</v>
      </c>
      <c r="AA1067" s="787" t="s">
        <v>61</v>
      </c>
      <c r="AB1067" s="77" t="s">
        <v>61</v>
      </c>
      <c r="AC1067" s="787" t="s">
        <v>61</v>
      </c>
      <c r="AD1067" s="77" t="s">
        <v>61</v>
      </c>
      <c r="AE1067" s="787" t="s">
        <v>61</v>
      </c>
      <c r="AF1067" t="s">
        <v>61</v>
      </c>
      <c r="AG1067" s="52"/>
      <c r="AH1067" s="52"/>
      <c r="AI1067" s="52" t="s">
        <v>61</v>
      </c>
      <c r="AJ1067" s="52" t="s">
        <v>61</v>
      </c>
      <c r="AL1067"/>
      <c r="AM1067"/>
    </row>
    <row r="1068" spans="1:48">
      <c r="A1068" t="s">
        <v>649</v>
      </c>
      <c r="B1068" t="s">
        <v>141</v>
      </c>
      <c r="C1068">
        <v>2022</v>
      </c>
      <c r="D1068">
        <v>2021</v>
      </c>
      <c r="E1068" s="442" t="s">
        <v>168</v>
      </c>
      <c r="F1068" s="52" t="s">
        <v>61</v>
      </c>
      <c r="G1068" s="442" t="s">
        <v>61</v>
      </c>
      <c r="H1068" s="52" t="s">
        <v>61</v>
      </c>
      <c r="I1068" s="442" t="s">
        <v>169</v>
      </c>
      <c r="J1068" s="940" t="s">
        <v>61</v>
      </c>
      <c r="K1068" s="940"/>
      <c r="L1068" s="52" t="s">
        <v>61</v>
      </c>
      <c r="M1068" s="52" t="s">
        <v>61</v>
      </c>
      <c r="N1068" s="52" t="s">
        <v>61</v>
      </c>
      <c r="O1068" s="442" t="s">
        <v>150</v>
      </c>
      <c r="P1068" s="451" t="s">
        <v>61</v>
      </c>
      <c r="Q1068" s="52" t="s">
        <v>61</v>
      </c>
      <c r="R1068" s="103" t="s">
        <v>61</v>
      </c>
      <c r="S1068" s="442" t="s">
        <v>61</v>
      </c>
      <c r="T1068" s="451" t="s">
        <v>61</v>
      </c>
      <c r="U1068" s="941" t="s">
        <v>61</v>
      </c>
      <c r="V1068" s="52" t="s">
        <v>61</v>
      </c>
      <c r="W1068" s="52" t="s">
        <v>61</v>
      </c>
      <c r="X1068" s="52" t="s">
        <v>61</v>
      </c>
      <c r="Y1068" s="52" t="s">
        <v>61</v>
      </c>
      <c r="Z1068" s="77" t="s">
        <v>61</v>
      </c>
      <c r="AA1068" s="787" t="s">
        <v>61</v>
      </c>
      <c r="AB1068" s="77" t="s">
        <v>61</v>
      </c>
      <c r="AC1068" s="787" t="s">
        <v>61</v>
      </c>
      <c r="AD1068" s="77" t="s">
        <v>61</v>
      </c>
      <c r="AE1068" s="787" t="s">
        <v>61</v>
      </c>
      <c r="AF1068" t="s">
        <v>61</v>
      </c>
      <c r="AG1068" s="52"/>
      <c r="AH1068" s="52"/>
      <c r="AI1068" s="52" t="s">
        <v>61</v>
      </c>
      <c r="AJ1068" s="52" t="s">
        <v>61</v>
      </c>
      <c r="AL1068"/>
      <c r="AM1068"/>
    </row>
    <row r="1069" spans="1:48" s="958" customFormat="1">
      <c r="A1069" s="958" t="s">
        <v>649</v>
      </c>
      <c r="B1069" s="958" t="s">
        <v>141</v>
      </c>
      <c r="C1069" s="958">
        <v>2023</v>
      </c>
      <c r="D1069" s="958">
        <v>2022</v>
      </c>
      <c r="E1069" s="991" t="s">
        <v>168</v>
      </c>
      <c r="F1069" s="957" t="s">
        <v>61</v>
      </c>
      <c r="G1069" s="991" t="s">
        <v>61</v>
      </c>
      <c r="H1069" s="957" t="s">
        <v>61</v>
      </c>
      <c r="I1069" s="991" t="s">
        <v>169</v>
      </c>
      <c r="J1069" s="998" t="s">
        <v>61</v>
      </c>
      <c r="K1069" s="998"/>
      <c r="L1069" s="957" t="s">
        <v>61</v>
      </c>
      <c r="M1069" s="957" t="s">
        <v>61</v>
      </c>
      <c r="N1069" s="957" t="s">
        <v>61</v>
      </c>
      <c r="O1069" s="991" t="s">
        <v>150</v>
      </c>
      <c r="P1069" s="999" t="s">
        <v>61</v>
      </c>
      <c r="Q1069" s="957" t="s">
        <v>61</v>
      </c>
      <c r="R1069" s="1000" t="s">
        <v>61</v>
      </c>
      <c r="S1069" s="991" t="s">
        <v>61</v>
      </c>
      <c r="T1069" s="999" t="s">
        <v>61</v>
      </c>
      <c r="U1069" s="1001" t="s">
        <v>61</v>
      </c>
      <c r="V1069" s="957" t="s">
        <v>61</v>
      </c>
      <c r="W1069" s="957" t="s">
        <v>61</v>
      </c>
      <c r="X1069" s="957" t="s">
        <v>61</v>
      </c>
      <c r="Y1069" s="957" t="s">
        <v>61</v>
      </c>
      <c r="Z1069" s="1020" t="s">
        <v>61</v>
      </c>
      <c r="AA1069" s="1021" t="s">
        <v>61</v>
      </c>
      <c r="AB1069" s="1020" t="s">
        <v>61</v>
      </c>
      <c r="AC1069" s="1021" t="s">
        <v>61</v>
      </c>
      <c r="AD1069" s="1020" t="s">
        <v>61</v>
      </c>
      <c r="AE1069" s="1021" t="s">
        <v>61</v>
      </c>
      <c r="AF1069" s="958" t="s">
        <v>61</v>
      </c>
      <c r="AG1069" s="957"/>
      <c r="AH1069" s="957"/>
      <c r="AI1069" s="957" t="s">
        <v>61</v>
      </c>
      <c r="AJ1069" s="957" t="s">
        <v>61</v>
      </c>
      <c r="AL1069" s="957"/>
      <c r="AM1069" s="957"/>
      <c r="AO1069" s="981"/>
      <c r="AP1069" s="981"/>
      <c r="AQ1069" s="981"/>
      <c r="AR1069" s="981"/>
      <c r="AT1069" s="981"/>
      <c r="AV1069" s="981"/>
    </row>
    <row r="1070" spans="1:48">
      <c r="A1070" s="52" t="s">
        <v>650</v>
      </c>
      <c r="B1070" s="52" t="s">
        <v>141</v>
      </c>
      <c r="C1070" s="902">
        <v>2017</v>
      </c>
      <c r="D1070" s="52">
        <v>2016</v>
      </c>
      <c r="E1070" s="442" t="s">
        <v>168</v>
      </c>
      <c r="F1070" s="52" t="s">
        <v>61</v>
      </c>
      <c r="G1070" s="442" t="s">
        <v>61</v>
      </c>
      <c r="H1070" s="52" t="s">
        <v>61</v>
      </c>
      <c r="I1070" s="442" t="s">
        <v>169</v>
      </c>
      <c r="J1070" s="940" t="s">
        <v>61</v>
      </c>
      <c r="K1070" s="940"/>
      <c r="L1070" s="52" t="s">
        <v>61</v>
      </c>
      <c r="M1070" s="52" t="s">
        <v>61</v>
      </c>
      <c r="N1070" s="52" t="s">
        <v>61</v>
      </c>
      <c r="O1070" s="442" t="s">
        <v>150</v>
      </c>
      <c r="P1070" s="451" t="s">
        <v>61</v>
      </c>
      <c r="Q1070" s="52" t="s">
        <v>61</v>
      </c>
      <c r="R1070" s="103" t="s">
        <v>61</v>
      </c>
      <c r="S1070" s="442" t="s">
        <v>61</v>
      </c>
      <c r="T1070" s="451" t="s">
        <v>61</v>
      </c>
      <c r="U1070" s="941" t="s">
        <v>61</v>
      </c>
      <c r="V1070" s="52" t="s">
        <v>61</v>
      </c>
      <c r="W1070" s="52" t="s">
        <v>61</v>
      </c>
      <c r="X1070" s="52" t="s">
        <v>61</v>
      </c>
      <c r="Y1070" s="52" t="s">
        <v>61</v>
      </c>
      <c r="Z1070" s="77" t="s">
        <v>61</v>
      </c>
      <c r="AA1070" s="787" t="s">
        <v>61</v>
      </c>
      <c r="AB1070" s="77" t="s">
        <v>61</v>
      </c>
      <c r="AC1070" s="787" t="s">
        <v>61</v>
      </c>
      <c r="AD1070" s="77" t="s">
        <v>61</v>
      </c>
      <c r="AE1070" s="787" t="s">
        <v>61</v>
      </c>
      <c r="AF1070" t="s">
        <v>61</v>
      </c>
      <c r="AG1070" s="52"/>
      <c r="AH1070" s="52"/>
      <c r="AI1070" s="52" t="s">
        <v>61</v>
      </c>
      <c r="AJ1070" s="52" t="s">
        <v>61</v>
      </c>
      <c r="AL1070" s="52"/>
      <c r="AM1070" s="52"/>
    </row>
    <row r="1071" spans="1:48">
      <c r="A1071" s="52" t="s">
        <v>650</v>
      </c>
      <c r="B1071" s="52" t="s">
        <v>141</v>
      </c>
      <c r="C1071" s="52">
        <v>2018</v>
      </c>
      <c r="D1071" s="52">
        <v>2017</v>
      </c>
      <c r="E1071" s="442" t="s">
        <v>168</v>
      </c>
      <c r="F1071" s="52" t="s">
        <v>61</v>
      </c>
      <c r="G1071" s="442" t="s">
        <v>61</v>
      </c>
      <c r="H1071" s="52" t="s">
        <v>61</v>
      </c>
      <c r="I1071" s="442" t="s">
        <v>169</v>
      </c>
      <c r="J1071" s="940" t="s">
        <v>61</v>
      </c>
      <c r="K1071" s="940"/>
      <c r="L1071" s="52" t="s">
        <v>61</v>
      </c>
      <c r="M1071" s="52" t="s">
        <v>61</v>
      </c>
      <c r="N1071" s="52" t="s">
        <v>61</v>
      </c>
      <c r="O1071" s="442" t="s">
        <v>150</v>
      </c>
      <c r="P1071" s="451" t="s">
        <v>61</v>
      </c>
      <c r="Q1071" s="52" t="s">
        <v>61</v>
      </c>
      <c r="R1071" s="103" t="s">
        <v>61</v>
      </c>
      <c r="S1071" s="442" t="s">
        <v>61</v>
      </c>
      <c r="T1071" s="451" t="s">
        <v>61</v>
      </c>
      <c r="U1071" s="941" t="s">
        <v>61</v>
      </c>
      <c r="V1071" s="52" t="s">
        <v>61</v>
      </c>
      <c r="W1071" s="52" t="s">
        <v>61</v>
      </c>
      <c r="X1071" s="52" t="s">
        <v>61</v>
      </c>
      <c r="Y1071" s="52" t="s">
        <v>61</v>
      </c>
      <c r="Z1071" s="77" t="s">
        <v>61</v>
      </c>
      <c r="AA1071" s="787" t="s">
        <v>61</v>
      </c>
      <c r="AB1071" s="77" t="s">
        <v>61</v>
      </c>
      <c r="AC1071" s="787" t="s">
        <v>61</v>
      </c>
      <c r="AD1071" s="77" t="s">
        <v>61</v>
      </c>
      <c r="AE1071" s="787" t="s">
        <v>61</v>
      </c>
      <c r="AF1071" t="s">
        <v>61</v>
      </c>
      <c r="AG1071" s="52"/>
      <c r="AH1071" s="52"/>
      <c r="AI1071" s="52" t="s">
        <v>61</v>
      </c>
      <c r="AJ1071" s="52" t="s">
        <v>61</v>
      </c>
      <c r="AL1071" s="52"/>
      <c r="AM1071" s="52"/>
    </row>
    <row r="1072" spans="1:48">
      <c r="A1072" s="52" t="s">
        <v>650</v>
      </c>
      <c r="B1072" s="52" t="s">
        <v>141</v>
      </c>
      <c r="C1072" s="52">
        <v>2019</v>
      </c>
      <c r="D1072" s="52">
        <v>2018</v>
      </c>
      <c r="E1072" s="442" t="s">
        <v>168</v>
      </c>
      <c r="F1072" s="52" t="s">
        <v>61</v>
      </c>
      <c r="G1072" s="442" t="s">
        <v>61</v>
      </c>
      <c r="H1072" s="52" t="s">
        <v>61</v>
      </c>
      <c r="I1072" s="442" t="s">
        <v>169</v>
      </c>
      <c r="J1072" s="940" t="s">
        <v>61</v>
      </c>
      <c r="K1072" s="940"/>
      <c r="L1072" s="52" t="s">
        <v>61</v>
      </c>
      <c r="M1072" s="52" t="s">
        <v>61</v>
      </c>
      <c r="N1072" s="52" t="s">
        <v>61</v>
      </c>
      <c r="O1072" s="442" t="s">
        <v>150</v>
      </c>
      <c r="P1072" s="451" t="s">
        <v>61</v>
      </c>
      <c r="Q1072" s="52" t="s">
        <v>61</v>
      </c>
      <c r="R1072" s="103" t="s">
        <v>61</v>
      </c>
      <c r="S1072" s="442" t="s">
        <v>61</v>
      </c>
      <c r="T1072" s="451" t="s">
        <v>61</v>
      </c>
      <c r="U1072" s="941" t="s">
        <v>61</v>
      </c>
      <c r="V1072" s="52" t="s">
        <v>61</v>
      </c>
      <c r="W1072" s="52" t="s">
        <v>61</v>
      </c>
      <c r="X1072" s="52" t="s">
        <v>61</v>
      </c>
      <c r="Y1072" s="52" t="s">
        <v>61</v>
      </c>
      <c r="Z1072" s="77" t="s">
        <v>61</v>
      </c>
      <c r="AA1072" s="787" t="s">
        <v>61</v>
      </c>
      <c r="AB1072" s="77" t="s">
        <v>61</v>
      </c>
      <c r="AC1072" s="787" t="s">
        <v>61</v>
      </c>
      <c r="AD1072" s="77" t="s">
        <v>61</v>
      </c>
      <c r="AE1072" s="787" t="s">
        <v>61</v>
      </c>
      <c r="AF1072" t="s">
        <v>61</v>
      </c>
      <c r="AG1072" s="52"/>
      <c r="AH1072" s="52"/>
      <c r="AI1072" s="52" t="s">
        <v>61</v>
      </c>
      <c r="AJ1072" s="52" t="s">
        <v>61</v>
      </c>
      <c r="AL1072" s="52"/>
      <c r="AM1072" s="52"/>
    </row>
    <row r="1073" spans="1:48">
      <c r="A1073" s="52" t="s">
        <v>650</v>
      </c>
      <c r="B1073" s="52" t="s">
        <v>141</v>
      </c>
      <c r="C1073" s="52">
        <v>2020</v>
      </c>
      <c r="D1073" s="52">
        <v>2019</v>
      </c>
      <c r="E1073" s="442" t="s">
        <v>168</v>
      </c>
      <c r="F1073" s="52" t="s">
        <v>61</v>
      </c>
      <c r="G1073" s="442" t="s">
        <v>61</v>
      </c>
      <c r="H1073" s="52" t="s">
        <v>61</v>
      </c>
      <c r="I1073" s="442" t="s">
        <v>169</v>
      </c>
      <c r="J1073" s="940" t="s">
        <v>61</v>
      </c>
      <c r="K1073" s="940"/>
      <c r="L1073" s="52" t="s">
        <v>61</v>
      </c>
      <c r="M1073" s="52" t="s">
        <v>61</v>
      </c>
      <c r="N1073" s="52" t="s">
        <v>61</v>
      </c>
      <c r="O1073" s="442" t="s">
        <v>150</v>
      </c>
      <c r="P1073" s="451" t="s">
        <v>61</v>
      </c>
      <c r="Q1073" s="52" t="s">
        <v>61</v>
      </c>
      <c r="R1073" s="103" t="s">
        <v>61</v>
      </c>
      <c r="S1073" s="442" t="s">
        <v>61</v>
      </c>
      <c r="T1073" s="451" t="s">
        <v>61</v>
      </c>
      <c r="U1073" s="941" t="s">
        <v>61</v>
      </c>
      <c r="V1073" s="52" t="s">
        <v>61</v>
      </c>
      <c r="W1073" s="52" t="s">
        <v>61</v>
      </c>
      <c r="X1073" s="52" t="s">
        <v>61</v>
      </c>
      <c r="Y1073" s="52" t="s">
        <v>61</v>
      </c>
      <c r="Z1073" s="77" t="s">
        <v>61</v>
      </c>
      <c r="AA1073" s="787" t="s">
        <v>61</v>
      </c>
      <c r="AB1073" s="77" t="s">
        <v>61</v>
      </c>
      <c r="AC1073" s="787" t="s">
        <v>61</v>
      </c>
      <c r="AD1073" s="77" t="s">
        <v>61</v>
      </c>
      <c r="AE1073" s="787" t="s">
        <v>61</v>
      </c>
      <c r="AF1073" t="s">
        <v>61</v>
      </c>
      <c r="AG1073" s="52"/>
      <c r="AH1073" s="52"/>
      <c r="AI1073" s="52" t="s">
        <v>61</v>
      </c>
      <c r="AJ1073" s="52" t="s">
        <v>61</v>
      </c>
      <c r="AL1073" s="52"/>
      <c r="AM1073" s="52"/>
    </row>
    <row r="1074" spans="1:48">
      <c r="A1074" t="s">
        <v>650</v>
      </c>
      <c r="B1074" t="s">
        <v>141</v>
      </c>
      <c r="C1074">
        <v>2021</v>
      </c>
      <c r="D1074">
        <v>2020</v>
      </c>
      <c r="E1074" s="442" t="s">
        <v>168</v>
      </c>
      <c r="F1074" s="52" t="s">
        <v>61</v>
      </c>
      <c r="G1074" s="442" t="s">
        <v>61</v>
      </c>
      <c r="H1074" s="52" t="s">
        <v>61</v>
      </c>
      <c r="I1074" s="442" t="s">
        <v>169</v>
      </c>
      <c r="J1074" s="940" t="s">
        <v>61</v>
      </c>
      <c r="K1074" s="940"/>
      <c r="L1074" s="52" t="s">
        <v>61</v>
      </c>
      <c r="M1074" s="52" t="s">
        <v>61</v>
      </c>
      <c r="N1074" s="52" t="s">
        <v>61</v>
      </c>
      <c r="O1074" s="442" t="s">
        <v>150</v>
      </c>
      <c r="P1074" s="451" t="s">
        <v>61</v>
      </c>
      <c r="Q1074" s="52" t="s">
        <v>61</v>
      </c>
      <c r="R1074" s="103" t="s">
        <v>61</v>
      </c>
      <c r="S1074" s="442" t="s">
        <v>61</v>
      </c>
      <c r="T1074" s="451" t="s">
        <v>61</v>
      </c>
      <c r="U1074" s="941" t="s">
        <v>61</v>
      </c>
      <c r="V1074" s="52" t="s">
        <v>61</v>
      </c>
      <c r="W1074" s="52" t="s">
        <v>61</v>
      </c>
      <c r="X1074" s="52" t="s">
        <v>61</v>
      </c>
      <c r="Y1074" s="52" t="s">
        <v>61</v>
      </c>
      <c r="Z1074" s="77" t="s">
        <v>61</v>
      </c>
      <c r="AA1074" s="787" t="s">
        <v>61</v>
      </c>
      <c r="AB1074" s="77" t="s">
        <v>61</v>
      </c>
      <c r="AC1074" s="787" t="s">
        <v>61</v>
      </c>
      <c r="AD1074" s="77" t="s">
        <v>61</v>
      </c>
      <c r="AE1074" s="787" t="s">
        <v>61</v>
      </c>
      <c r="AF1074" t="s">
        <v>61</v>
      </c>
      <c r="AG1074" s="52"/>
      <c r="AH1074" s="52"/>
      <c r="AI1074" s="52" t="s">
        <v>61</v>
      </c>
      <c r="AJ1074" s="52" t="s">
        <v>61</v>
      </c>
      <c r="AL1074"/>
      <c r="AM1074"/>
    </row>
    <row r="1075" spans="1:48">
      <c r="A1075" s="52" t="s">
        <v>650</v>
      </c>
      <c r="B1075" s="52" t="s">
        <v>141</v>
      </c>
      <c r="C1075" s="52">
        <v>2022</v>
      </c>
      <c r="D1075" s="52">
        <v>2021</v>
      </c>
      <c r="E1075" s="442" t="s">
        <v>168</v>
      </c>
      <c r="F1075" s="52" t="s">
        <v>61</v>
      </c>
      <c r="G1075" s="442" t="s">
        <v>61</v>
      </c>
      <c r="H1075" s="52" t="s">
        <v>61</v>
      </c>
      <c r="I1075" s="442" t="s">
        <v>169</v>
      </c>
      <c r="J1075" s="940" t="s">
        <v>61</v>
      </c>
      <c r="K1075" s="940"/>
      <c r="L1075" s="52" t="s">
        <v>61</v>
      </c>
      <c r="M1075" s="52" t="s">
        <v>61</v>
      </c>
      <c r="N1075" s="52" t="s">
        <v>61</v>
      </c>
      <c r="O1075" s="442" t="s">
        <v>150</v>
      </c>
      <c r="P1075" s="451" t="s">
        <v>61</v>
      </c>
      <c r="Q1075" s="52" t="s">
        <v>61</v>
      </c>
      <c r="R1075" s="103" t="s">
        <v>61</v>
      </c>
      <c r="S1075" s="442" t="s">
        <v>61</v>
      </c>
      <c r="T1075" s="451" t="s">
        <v>61</v>
      </c>
      <c r="U1075" s="941" t="s">
        <v>61</v>
      </c>
      <c r="V1075" s="52" t="s">
        <v>61</v>
      </c>
      <c r="W1075" s="52" t="s">
        <v>61</v>
      </c>
      <c r="X1075" s="52" t="s">
        <v>61</v>
      </c>
      <c r="Y1075" s="52" t="s">
        <v>61</v>
      </c>
      <c r="Z1075" s="77" t="s">
        <v>61</v>
      </c>
      <c r="AA1075" s="787" t="s">
        <v>61</v>
      </c>
      <c r="AB1075" s="77" t="s">
        <v>61</v>
      </c>
      <c r="AC1075" s="787" t="s">
        <v>61</v>
      </c>
      <c r="AD1075" s="77" t="s">
        <v>61</v>
      </c>
      <c r="AE1075" s="787" t="s">
        <v>61</v>
      </c>
      <c r="AF1075" t="s">
        <v>61</v>
      </c>
      <c r="AG1075" s="52"/>
      <c r="AH1075" s="52"/>
      <c r="AI1075" s="52" t="s">
        <v>61</v>
      </c>
      <c r="AJ1075" s="52" t="s">
        <v>61</v>
      </c>
      <c r="AL1075" s="52"/>
      <c r="AM1075" s="52"/>
    </row>
    <row r="1076" spans="1:48" s="958" customFormat="1">
      <c r="A1076" s="958" t="s">
        <v>650</v>
      </c>
      <c r="B1076" s="958" t="s">
        <v>141</v>
      </c>
      <c r="C1076" s="958">
        <v>2023</v>
      </c>
      <c r="D1076" s="958">
        <v>2022</v>
      </c>
      <c r="E1076" s="991" t="s">
        <v>168</v>
      </c>
      <c r="F1076" s="957" t="s">
        <v>61</v>
      </c>
      <c r="G1076" s="991" t="s">
        <v>61</v>
      </c>
      <c r="H1076" s="957" t="s">
        <v>61</v>
      </c>
      <c r="I1076" s="991" t="s">
        <v>169</v>
      </c>
      <c r="J1076" s="998" t="s">
        <v>61</v>
      </c>
      <c r="K1076" s="998"/>
      <c r="L1076" s="957" t="s">
        <v>61</v>
      </c>
      <c r="M1076" s="957" t="s">
        <v>61</v>
      </c>
      <c r="N1076" s="957" t="s">
        <v>61</v>
      </c>
      <c r="O1076" s="991" t="s">
        <v>150</v>
      </c>
      <c r="P1076" s="999" t="s">
        <v>61</v>
      </c>
      <c r="Q1076" s="957" t="s">
        <v>61</v>
      </c>
      <c r="R1076" s="1000" t="s">
        <v>61</v>
      </c>
      <c r="S1076" s="991" t="s">
        <v>61</v>
      </c>
      <c r="T1076" s="999" t="s">
        <v>61</v>
      </c>
      <c r="U1076" s="1001" t="s">
        <v>61</v>
      </c>
      <c r="V1076" s="957" t="s">
        <v>61</v>
      </c>
      <c r="W1076" s="957" t="s">
        <v>61</v>
      </c>
      <c r="X1076" s="957" t="s">
        <v>61</v>
      </c>
      <c r="Y1076" s="957" t="s">
        <v>61</v>
      </c>
      <c r="Z1076" s="1020" t="s">
        <v>61</v>
      </c>
      <c r="AA1076" s="1021" t="s">
        <v>61</v>
      </c>
      <c r="AB1076" s="1020" t="s">
        <v>61</v>
      </c>
      <c r="AC1076" s="1021" t="s">
        <v>61</v>
      </c>
      <c r="AD1076" s="1020" t="s">
        <v>61</v>
      </c>
      <c r="AE1076" s="1021" t="s">
        <v>61</v>
      </c>
      <c r="AF1076" s="958" t="s">
        <v>61</v>
      </c>
      <c r="AG1076" s="957"/>
      <c r="AH1076" s="957"/>
      <c r="AI1076" s="957" t="s">
        <v>61</v>
      </c>
      <c r="AJ1076" s="957" t="s">
        <v>61</v>
      </c>
      <c r="AL1076" s="957"/>
      <c r="AM1076" s="957"/>
      <c r="AO1076" s="981"/>
      <c r="AP1076" s="981"/>
      <c r="AQ1076" s="981"/>
      <c r="AR1076" s="981"/>
      <c r="AT1076" s="981"/>
      <c r="AV1076" s="981"/>
    </row>
    <row r="1077" spans="1:48">
      <c r="A1077" s="52" t="s">
        <v>27</v>
      </c>
      <c r="B1077" s="52" t="s">
        <v>243</v>
      </c>
      <c r="C1077" s="902">
        <v>2017</v>
      </c>
      <c r="D1077" s="52">
        <v>2016</v>
      </c>
      <c r="E1077" s="442" t="s">
        <v>142</v>
      </c>
      <c r="F1077" s="52" t="s">
        <v>142</v>
      </c>
      <c r="G1077" s="442" t="s">
        <v>168</v>
      </c>
      <c r="H1077" s="52" t="s">
        <v>143</v>
      </c>
      <c r="I1077" s="442" t="s">
        <v>144</v>
      </c>
      <c r="J1077" s="940" t="s">
        <v>145</v>
      </c>
      <c r="K1077" s="940"/>
      <c r="L1077" s="52"/>
      <c r="M1077" s="52"/>
      <c r="N1077" s="158">
        <v>42552</v>
      </c>
      <c r="O1077" s="442" t="s">
        <v>150</v>
      </c>
      <c r="P1077" s="73">
        <v>40145000</v>
      </c>
      <c r="Q1077" s="60">
        <v>37240450</v>
      </c>
      <c r="R1077" s="61">
        <v>0.93</v>
      </c>
      <c r="S1077" s="442" t="s">
        <v>651</v>
      </c>
      <c r="T1077" s="73">
        <v>390165</v>
      </c>
      <c r="U1077" s="939">
        <v>1.0476914215590842E-2</v>
      </c>
      <c r="V1077" s="73">
        <v>30892130</v>
      </c>
      <c r="W1077" s="64">
        <v>0.82953159803385834</v>
      </c>
      <c r="X1077" s="73">
        <v>5958155</v>
      </c>
      <c r="Y1077" s="64">
        <v>0.1599914877505508</v>
      </c>
      <c r="Z1077" s="77">
        <v>390165</v>
      </c>
      <c r="AA1077" s="787">
        <v>1.0476914215590842E-2</v>
      </c>
      <c r="AB1077" s="77">
        <v>0</v>
      </c>
      <c r="AC1077" s="787">
        <v>0</v>
      </c>
      <c r="AD1077" s="77">
        <v>0</v>
      </c>
      <c r="AE1077" s="787">
        <v>0</v>
      </c>
      <c r="AF1077" t="s">
        <v>185</v>
      </c>
      <c r="AG1077" s="442"/>
      <c r="AH1077" s="442"/>
      <c r="AI1077" s="52"/>
      <c r="AJ1077" s="64"/>
      <c r="AL1077" s="52"/>
      <c r="AM1077" s="52"/>
      <c r="AO1077" s="1">
        <v>1</v>
      </c>
      <c r="AP1077" s="1">
        <f>VLOOKUP(A1077,'CH1 graphs'!$G$1:$H$49,2,FALSE)</f>
        <v>1</v>
      </c>
    </row>
    <row r="1078" spans="1:48">
      <c r="A1078" s="52" t="s">
        <v>27</v>
      </c>
      <c r="B1078" s="52" t="s">
        <v>243</v>
      </c>
      <c r="C1078" s="52">
        <v>2018</v>
      </c>
      <c r="D1078" s="52">
        <v>2017</v>
      </c>
      <c r="E1078" s="442" t="s">
        <v>142</v>
      </c>
      <c r="F1078" s="52" t="s">
        <v>142</v>
      </c>
      <c r="G1078" s="442" t="s">
        <v>142</v>
      </c>
      <c r="H1078" s="52" t="s">
        <v>143</v>
      </c>
      <c r="I1078" s="442" t="s">
        <v>144</v>
      </c>
      <c r="J1078" s="940" t="s">
        <v>145</v>
      </c>
      <c r="K1078" s="940"/>
      <c r="L1078" s="52"/>
      <c r="M1078" s="52"/>
      <c r="N1078" s="158">
        <v>42736</v>
      </c>
      <c r="O1078" s="442" t="s">
        <v>150</v>
      </c>
      <c r="P1078" s="73">
        <v>40145000</v>
      </c>
      <c r="Q1078" s="60">
        <v>35035700</v>
      </c>
      <c r="R1078" s="67">
        <v>0.87</v>
      </c>
      <c r="S1078" s="442" t="s">
        <v>496</v>
      </c>
      <c r="T1078" s="485">
        <v>1586184</v>
      </c>
      <c r="U1078" s="939">
        <v>4.5273364025836503E-2</v>
      </c>
      <c r="V1078" s="485">
        <v>24171118</v>
      </c>
      <c r="W1078" s="64">
        <v>0.68989967376133488</v>
      </c>
      <c r="X1078" s="485">
        <v>9278398</v>
      </c>
      <c r="Y1078" s="64">
        <v>0.26482696221282864</v>
      </c>
      <c r="Z1078" s="77">
        <v>1586184</v>
      </c>
      <c r="AA1078" s="787">
        <v>4.5273364025836503E-2</v>
      </c>
      <c r="AB1078" s="77">
        <v>0</v>
      </c>
      <c r="AC1078" s="787">
        <v>0</v>
      </c>
      <c r="AD1078" s="77">
        <v>0</v>
      </c>
      <c r="AE1078" s="787">
        <v>0</v>
      </c>
      <c r="AF1078" t="s">
        <v>148</v>
      </c>
      <c r="AH1078"/>
      <c r="AI1078" s="52" t="s">
        <v>228</v>
      </c>
      <c r="AJ1078" s="64"/>
      <c r="AL1078"/>
      <c r="AM1078"/>
      <c r="AO1078" s="1">
        <v>1</v>
      </c>
      <c r="AP1078" s="1">
        <f>VLOOKUP(A1078,'CH1 graphs'!$G$1:$H$49,2,FALSE)</f>
        <v>1</v>
      </c>
    </row>
    <row r="1079" spans="1:48">
      <c r="A1079" s="52" t="s">
        <v>27</v>
      </c>
      <c r="B1079" s="52" t="s">
        <v>243</v>
      </c>
      <c r="C1079" s="52">
        <v>2019</v>
      </c>
      <c r="D1079" s="52">
        <v>2018</v>
      </c>
      <c r="E1079" s="442" t="s">
        <v>142</v>
      </c>
      <c r="F1079" s="52" t="s">
        <v>142</v>
      </c>
      <c r="G1079" s="442" t="s">
        <v>142</v>
      </c>
      <c r="H1079" s="52" t="s">
        <v>170</v>
      </c>
      <c r="I1079" s="442" t="s">
        <v>171</v>
      </c>
      <c r="J1079" s="940" t="s">
        <v>249</v>
      </c>
      <c r="K1079" s="940"/>
      <c r="L1079" s="52"/>
      <c r="M1079" s="52"/>
      <c r="N1079" s="52" t="s">
        <v>61</v>
      </c>
      <c r="O1079" s="442" t="s">
        <v>150</v>
      </c>
      <c r="P1079" s="60">
        <v>40000000</v>
      </c>
      <c r="Q1079" s="60">
        <v>40000000</v>
      </c>
      <c r="R1079" s="61">
        <v>1</v>
      </c>
      <c r="S1079" s="442" t="s">
        <v>652</v>
      </c>
      <c r="T1079" s="60">
        <v>1100000</v>
      </c>
      <c r="U1079" s="939">
        <v>2.75E-2</v>
      </c>
      <c r="V1079" s="716" t="s">
        <v>178</v>
      </c>
      <c r="W1079" s="716" t="s">
        <v>203</v>
      </c>
      <c r="X1079" s="719">
        <v>38900000</v>
      </c>
      <c r="Y1079" s="718">
        <v>0.97250000000000003</v>
      </c>
      <c r="Z1079" s="77" t="s">
        <v>61</v>
      </c>
      <c r="AA1079" s="787" t="s">
        <v>61</v>
      </c>
      <c r="AB1079" s="77" t="s">
        <v>61</v>
      </c>
      <c r="AC1079" s="787" t="s">
        <v>61</v>
      </c>
      <c r="AD1079" s="77" t="s">
        <v>61</v>
      </c>
      <c r="AE1079" s="787" t="s">
        <v>61</v>
      </c>
      <c r="AF1079" t="s">
        <v>185</v>
      </c>
      <c r="AG1079" s="442"/>
      <c r="AH1079" s="442"/>
      <c r="AI1079" s="52" t="s">
        <v>61</v>
      </c>
      <c r="AJ1079" s="64"/>
      <c r="AL1079" s="52"/>
      <c r="AM1079" s="52"/>
      <c r="AO1079" s="1">
        <v>1</v>
      </c>
      <c r="AP1079" s="1">
        <f>VLOOKUP(A1079,'CH1 graphs'!$G$1:$H$49,2,FALSE)</f>
        <v>1</v>
      </c>
    </row>
    <row r="1080" spans="1:48">
      <c r="A1080" s="52" t="s">
        <v>27</v>
      </c>
      <c r="B1080" s="52" t="s">
        <v>243</v>
      </c>
      <c r="C1080" s="52">
        <v>2020</v>
      </c>
      <c r="D1080" s="52">
        <v>2019</v>
      </c>
      <c r="E1080" s="442" t="s">
        <v>142</v>
      </c>
      <c r="F1080" s="52" t="s">
        <v>142</v>
      </c>
      <c r="G1080" s="442" t="s">
        <v>142</v>
      </c>
      <c r="H1080" s="52" t="s">
        <v>143</v>
      </c>
      <c r="I1080" s="442" t="s">
        <v>144</v>
      </c>
      <c r="J1080" s="940" t="s">
        <v>249</v>
      </c>
      <c r="K1080" s="940"/>
      <c r="L1080" s="52"/>
      <c r="M1080" s="52"/>
      <c r="N1080" s="52" t="s">
        <v>61</v>
      </c>
      <c r="O1080" s="442" t="s">
        <v>150</v>
      </c>
      <c r="P1080" s="73">
        <v>40000000</v>
      </c>
      <c r="Q1080" s="60">
        <v>40000000</v>
      </c>
      <c r="R1080" s="61">
        <f>Q1080/P1080</f>
        <v>1</v>
      </c>
      <c r="S1080" s="442" t="s">
        <v>353</v>
      </c>
      <c r="T1080" s="60">
        <v>1500000</v>
      </c>
      <c r="U1080" s="939">
        <v>0.04</v>
      </c>
      <c r="V1080" s="716" t="s">
        <v>178</v>
      </c>
      <c r="W1080" s="716" t="s">
        <v>203</v>
      </c>
      <c r="X1080" s="719">
        <v>38500000</v>
      </c>
      <c r="Y1080" s="718">
        <v>0.96250000000000002</v>
      </c>
      <c r="Z1080" s="77" t="s">
        <v>61</v>
      </c>
      <c r="AA1080" s="787" t="s">
        <v>61</v>
      </c>
      <c r="AB1080" s="77" t="s">
        <v>61</v>
      </c>
      <c r="AC1080" s="787" t="s">
        <v>61</v>
      </c>
      <c r="AD1080" s="77" t="s">
        <v>61</v>
      </c>
      <c r="AE1080" s="787" t="s">
        <v>61</v>
      </c>
      <c r="AF1080" t="s">
        <v>148</v>
      </c>
      <c r="AH1080"/>
      <c r="AI1080" s="52" t="s">
        <v>61</v>
      </c>
      <c r="AJ1080" s="64"/>
      <c r="AL1080" s="52"/>
      <c r="AM1080" s="52"/>
      <c r="AO1080" s="1">
        <v>1</v>
      </c>
      <c r="AP1080" s="1">
        <f>VLOOKUP(A1080,'CH1 graphs'!$G$1:$H$49,2,FALSE)</f>
        <v>1</v>
      </c>
    </row>
    <row r="1081" spans="1:48">
      <c r="A1081" s="52" t="s">
        <v>27</v>
      </c>
      <c r="B1081" s="52" t="s">
        <v>243</v>
      </c>
      <c r="C1081" s="52">
        <v>2021</v>
      </c>
      <c r="D1081" s="52">
        <v>2020</v>
      </c>
      <c r="E1081" s="442" t="s">
        <v>142</v>
      </c>
      <c r="F1081" s="52" t="s">
        <v>142</v>
      </c>
      <c r="G1081" s="442" t="s">
        <v>142</v>
      </c>
      <c r="H1081" s="52" t="s">
        <v>143</v>
      </c>
      <c r="I1081" s="442" t="s">
        <v>144</v>
      </c>
      <c r="J1081" s="940" t="s">
        <v>145</v>
      </c>
      <c r="K1081" s="940"/>
      <c r="L1081" s="52"/>
      <c r="M1081" s="52"/>
      <c r="N1081" s="158">
        <v>43983</v>
      </c>
      <c r="O1081" s="442" t="s">
        <v>150</v>
      </c>
      <c r="P1081" s="73">
        <v>45741000</v>
      </c>
      <c r="Q1081" s="59">
        <v>11483953</v>
      </c>
      <c r="R1081" s="61">
        <v>0.2510647559082661</v>
      </c>
      <c r="S1081" s="442" t="s">
        <v>260</v>
      </c>
      <c r="T1081" s="73">
        <v>2602848</v>
      </c>
      <c r="U1081" s="939">
        <f>T1081/Q1081</f>
        <v>0.22665087535624712</v>
      </c>
      <c r="V1081" s="73">
        <v>4565942</v>
      </c>
      <c r="W1081" s="64">
        <v>0.39759323292249626</v>
      </c>
      <c r="X1081" s="73">
        <v>4315163</v>
      </c>
      <c r="Y1081" s="64">
        <v>0.38</v>
      </c>
      <c r="Z1081" s="77">
        <v>1980053</v>
      </c>
      <c r="AA1081" s="787">
        <v>0.17</v>
      </c>
      <c r="AB1081" s="77">
        <v>622795</v>
      </c>
      <c r="AC1081" s="787">
        <v>0.05</v>
      </c>
      <c r="AD1081" s="77">
        <v>0</v>
      </c>
      <c r="AE1081" s="787">
        <v>0</v>
      </c>
      <c r="AF1081" t="s">
        <v>148</v>
      </c>
      <c r="AH1081"/>
      <c r="AI1081" s="52" t="s">
        <v>149</v>
      </c>
      <c r="AJ1081" s="52"/>
      <c r="AL1081" s="52"/>
      <c r="AM1081" s="52" t="s">
        <v>653</v>
      </c>
      <c r="AO1081" s="1">
        <v>1</v>
      </c>
      <c r="AP1081" s="1">
        <f>VLOOKUP(A1081,'CH1 graphs'!$G$1:$H$49,2,FALSE)</f>
        <v>1</v>
      </c>
    </row>
    <row r="1082" spans="1:48">
      <c r="A1082" s="52" t="s">
        <v>27</v>
      </c>
      <c r="B1082" s="52" t="s">
        <v>243</v>
      </c>
      <c r="C1082" s="52">
        <v>2022</v>
      </c>
      <c r="D1082" s="52">
        <v>2021</v>
      </c>
      <c r="E1082" s="442" t="s">
        <v>142</v>
      </c>
      <c r="F1082" s="52" t="s">
        <v>142</v>
      </c>
      <c r="G1082" s="442" t="s">
        <v>142</v>
      </c>
      <c r="H1082" s="52" t="s">
        <v>143</v>
      </c>
      <c r="I1082" s="442" t="s">
        <v>157</v>
      </c>
      <c r="J1082" s="940" t="s">
        <v>249</v>
      </c>
      <c r="K1082" s="940"/>
      <c r="L1082" s="52"/>
      <c r="M1082" s="52"/>
      <c r="N1082" s="52" t="s">
        <v>61</v>
      </c>
      <c r="O1082" s="442" t="s">
        <v>150</v>
      </c>
      <c r="P1082" s="73">
        <v>45700000</v>
      </c>
      <c r="Q1082" s="100">
        <v>45700000</v>
      </c>
      <c r="R1082" s="61">
        <v>1</v>
      </c>
      <c r="S1082" s="442" t="s">
        <v>654</v>
      </c>
      <c r="T1082" s="60">
        <v>2200000</v>
      </c>
      <c r="U1082" s="939">
        <v>4.8140043763676151E-2</v>
      </c>
      <c r="V1082" s="716" t="s">
        <v>178</v>
      </c>
      <c r="W1082" s="716" t="s">
        <v>203</v>
      </c>
      <c r="X1082" s="719">
        <v>43500000</v>
      </c>
      <c r="Y1082" s="718">
        <v>0.9518599562363238</v>
      </c>
      <c r="Z1082" s="77" t="s">
        <v>61</v>
      </c>
      <c r="AA1082" s="787" t="s">
        <v>61</v>
      </c>
      <c r="AB1082" s="77" t="s">
        <v>61</v>
      </c>
      <c r="AC1082" s="787" t="s">
        <v>61</v>
      </c>
      <c r="AD1082" s="77" t="s">
        <v>61</v>
      </c>
      <c r="AE1082" s="787" t="s">
        <v>61</v>
      </c>
      <c r="AF1082" t="s">
        <v>148</v>
      </c>
      <c r="AH1082"/>
      <c r="AI1082" s="52" t="s">
        <v>61</v>
      </c>
      <c r="AJ1082" s="52"/>
      <c r="AL1082" s="52"/>
      <c r="AM1082" s="52"/>
      <c r="AO1082" s="1">
        <v>1</v>
      </c>
      <c r="AP1082" s="1">
        <f>VLOOKUP(A1082,'CH1 graphs'!$G$1:$H$49,2,FALSE)</f>
        <v>1</v>
      </c>
      <c r="AT1082" s="42"/>
    </row>
    <row r="1083" spans="1:48" s="961" customFormat="1">
      <c r="A1083" s="955" t="s">
        <v>27</v>
      </c>
      <c r="B1083" s="955" t="s">
        <v>243</v>
      </c>
      <c r="C1083" s="955">
        <v>2023</v>
      </c>
      <c r="D1083" s="955">
        <v>2022</v>
      </c>
      <c r="E1083" s="964" t="s">
        <v>142</v>
      </c>
      <c r="F1083" s="955" t="s">
        <v>163</v>
      </c>
      <c r="G1083" s="964" t="s">
        <v>163</v>
      </c>
      <c r="H1083" s="955" t="s">
        <v>143</v>
      </c>
      <c r="I1083" s="964" t="s">
        <v>157</v>
      </c>
      <c r="J1083" s="965" t="s">
        <v>249</v>
      </c>
      <c r="K1083" s="965"/>
      <c r="L1083" s="968"/>
      <c r="M1083" s="974"/>
      <c r="N1083" s="955" t="s">
        <v>61</v>
      </c>
      <c r="O1083" s="964" t="s">
        <v>150</v>
      </c>
      <c r="P1083" s="975">
        <v>44200000</v>
      </c>
      <c r="Q1083" s="968">
        <v>44200000</v>
      </c>
      <c r="R1083" s="971">
        <v>1</v>
      </c>
      <c r="S1083" s="964" t="s">
        <v>262</v>
      </c>
      <c r="T1083" s="968">
        <v>2300000</v>
      </c>
      <c r="U1083" s="978">
        <f>T1083/Q1083</f>
        <v>5.2036199095022627E-2</v>
      </c>
      <c r="V1083" s="1007" t="s">
        <v>178</v>
      </c>
      <c r="W1083" s="1008"/>
      <c r="X1083" s="1170">
        <f>Q1083-T1083</f>
        <v>41900000</v>
      </c>
      <c r="Y1083" s="1008">
        <v>0.95</v>
      </c>
      <c r="Z1083" s="1010" t="s">
        <v>221</v>
      </c>
      <c r="AA1083" s="1011" t="s">
        <v>61</v>
      </c>
      <c r="AB1083" s="1010" t="s">
        <v>221</v>
      </c>
      <c r="AC1083" s="1011" t="s">
        <v>61</v>
      </c>
      <c r="AD1083" s="1010" t="s">
        <v>221</v>
      </c>
      <c r="AE1083" s="1011" t="s">
        <v>61</v>
      </c>
      <c r="AF1083" s="961" t="s">
        <v>185</v>
      </c>
      <c r="AG1083" s="964"/>
      <c r="AH1083" s="964"/>
      <c r="AI1083" s="955"/>
      <c r="AL1083" s="955"/>
      <c r="AM1083" s="955"/>
      <c r="AN1083" s="961" t="s">
        <v>701</v>
      </c>
      <c r="AO1083" s="963">
        <v>1</v>
      </c>
      <c r="AP1083" s="963">
        <f>VLOOKUP(A1083,'CH1 graphs'!$G$1:$H$49,2,FALSE)</f>
        <v>1</v>
      </c>
      <c r="AQ1083" s="963"/>
      <c r="AR1083" s="963"/>
      <c r="AS1083" s="972">
        <f>T1083-T1082</f>
        <v>100000</v>
      </c>
      <c r="AT1083" s="973">
        <f>(T1083-T1082)/T1082</f>
        <v>4.5454545454545456E-2</v>
      </c>
      <c r="AV1083" s="963"/>
    </row>
    <row r="1084" spans="1:48" s="958" customFormat="1">
      <c r="A1084" s="955" t="s">
        <v>27</v>
      </c>
      <c r="B1084" s="955" t="s">
        <v>243</v>
      </c>
      <c r="C1084" s="955">
        <v>2023</v>
      </c>
      <c r="D1084" s="955">
        <v>2023</v>
      </c>
      <c r="E1084" s="964" t="s">
        <v>142</v>
      </c>
      <c r="F1084" s="955" t="s">
        <v>142</v>
      </c>
      <c r="G1084" s="964" t="s">
        <v>142</v>
      </c>
      <c r="H1084" s="955" t="s">
        <v>143</v>
      </c>
      <c r="I1084" s="964" t="s">
        <v>157</v>
      </c>
      <c r="J1084" s="965" t="s">
        <v>249</v>
      </c>
      <c r="K1084" s="965"/>
      <c r="L1084" s="976"/>
      <c r="M1084" s="955"/>
      <c r="N1084" s="967">
        <v>44986</v>
      </c>
      <c r="O1084" s="964" t="s">
        <v>165</v>
      </c>
      <c r="P1084" s="976">
        <v>45600000</v>
      </c>
      <c r="Q1084" s="976">
        <v>45600000</v>
      </c>
      <c r="R1084" s="977">
        <v>1</v>
      </c>
      <c r="S1084" s="1004" t="s">
        <v>655</v>
      </c>
      <c r="T1084" s="1184">
        <v>2500000</v>
      </c>
      <c r="U1084" s="1053">
        <v>0.05</v>
      </c>
      <c r="V1084" s="1054" t="s">
        <v>256</v>
      </c>
      <c r="W1084" s="1055" t="s">
        <v>257</v>
      </c>
      <c r="X1084" s="1054">
        <f>Q1084-T1084</f>
        <v>43100000</v>
      </c>
      <c r="Y1084" s="1056">
        <v>0.95</v>
      </c>
      <c r="Z1084" s="1026" t="s">
        <v>61</v>
      </c>
      <c r="AA1084" s="1027" t="s">
        <v>61</v>
      </c>
      <c r="AB1084" s="1026" t="s">
        <v>61</v>
      </c>
      <c r="AC1084" s="1027" t="s">
        <v>61</v>
      </c>
      <c r="AD1084" s="1026" t="s">
        <v>61</v>
      </c>
      <c r="AE1084" s="1027" t="s">
        <v>61</v>
      </c>
      <c r="AF1084" s="961" t="s">
        <v>185</v>
      </c>
      <c r="AG1084" s="964"/>
      <c r="AH1084" s="964"/>
      <c r="AI1084" s="955"/>
      <c r="AJ1084" s="961"/>
      <c r="AL1084" s="955"/>
      <c r="AM1084" s="955"/>
      <c r="AO1084" s="963">
        <v>1</v>
      </c>
      <c r="AP1084" s="963">
        <f>VLOOKUP(A1084,'CH1 graphs'!$G$1:$H$49,2,FALSE)</f>
        <v>1</v>
      </c>
      <c r="AQ1084" s="963"/>
      <c r="AR1084" s="981"/>
      <c r="AT1084" s="981"/>
      <c r="AV1084" s="981"/>
    </row>
    <row r="1085" spans="1:48" s="983" customFormat="1">
      <c r="A1085" s="956" t="s">
        <v>27</v>
      </c>
      <c r="B1085" s="956" t="s">
        <v>243</v>
      </c>
      <c r="C1085" s="956" t="s">
        <v>702</v>
      </c>
      <c r="D1085" s="956">
        <v>2023</v>
      </c>
      <c r="E1085" s="982" t="s">
        <v>142</v>
      </c>
      <c r="F1085" s="956" t="s">
        <v>163</v>
      </c>
      <c r="H1085" s="983" t="s">
        <v>143</v>
      </c>
      <c r="I1085" s="983" t="s">
        <v>157</v>
      </c>
      <c r="J1085" s="984" t="s">
        <v>145</v>
      </c>
      <c r="K1085" s="984" t="s">
        <v>703</v>
      </c>
      <c r="L1085" s="956" t="s">
        <v>711</v>
      </c>
      <c r="M1085" s="985" t="s">
        <v>751</v>
      </c>
      <c r="N1085" s="986">
        <v>45047</v>
      </c>
      <c r="O1085" s="982" t="s">
        <v>150</v>
      </c>
      <c r="P1085" s="987">
        <v>45513574</v>
      </c>
      <c r="Q1085" s="987">
        <v>1285000</v>
      </c>
      <c r="R1085" s="988">
        <v>0.03</v>
      </c>
      <c r="S1085" s="983" t="s">
        <v>752</v>
      </c>
      <c r="T1085" s="987">
        <v>581975</v>
      </c>
      <c r="U1085" s="989">
        <v>0.45</v>
      </c>
      <c r="V1085" s="987">
        <v>267060</v>
      </c>
      <c r="W1085" s="988">
        <v>0.21</v>
      </c>
      <c r="X1085" s="987">
        <v>435965</v>
      </c>
      <c r="Y1085" s="988">
        <v>0.34</v>
      </c>
      <c r="Z1085" s="987">
        <v>480270</v>
      </c>
      <c r="AA1085" s="988">
        <v>0.37</v>
      </c>
      <c r="AB1085" s="987">
        <v>101705</v>
      </c>
      <c r="AC1085" s="988">
        <v>0.08</v>
      </c>
      <c r="AD1085" s="983">
        <v>0</v>
      </c>
      <c r="AE1085" s="988">
        <v>0</v>
      </c>
      <c r="AF1085" s="983" t="s">
        <v>185</v>
      </c>
      <c r="AG1085" s="982"/>
      <c r="AH1085" s="982"/>
      <c r="AI1085" s="956"/>
      <c r="AL1085" s="956"/>
      <c r="AM1085" s="956"/>
      <c r="AO1085" s="990">
        <v>1</v>
      </c>
      <c r="AP1085" s="990"/>
      <c r="AQ1085" s="990"/>
      <c r="AR1085" s="990"/>
      <c r="AT1085" s="990"/>
      <c r="AV1085" s="990"/>
    </row>
    <row r="1086" spans="1:48" s="958" customFormat="1">
      <c r="A1086" s="957" t="s">
        <v>27</v>
      </c>
      <c r="B1086" s="957" t="s">
        <v>243</v>
      </c>
      <c r="C1086" s="957" t="s">
        <v>702</v>
      </c>
      <c r="D1086" s="957">
        <v>2023</v>
      </c>
      <c r="E1086" s="991" t="s">
        <v>142</v>
      </c>
      <c r="F1086" s="957" t="s">
        <v>163</v>
      </c>
      <c r="H1086" s="958" t="s">
        <v>143</v>
      </c>
      <c r="I1086" s="958" t="s">
        <v>157</v>
      </c>
      <c r="J1086" s="992" t="s">
        <v>145</v>
      </c>
      <c r="K1086" s="992" t="s">
        <v>703</v>
      </c>
      <c r="L1086" s="957" t="s">
        <v>711</v>
      </c>
      <c r="M1086" s="993" t="s">
        <v>751</v>
      </c>
      <c r="N1086" s="994">
        <v>45047</v>
      </c>
      <c r="O1086" s="991" t="s">
        <v>165</v>
      </c>
      <c r="P1086" s="995">
        <v>45513574</v>
      </c>
      <c r="Q1086" s="995">
        <v>1285000</v>
      </c>
      <c r="R1086" s="996">
        <v>0.03</v>
      </c>
      <c r="S1086" s="958" t="s">
        <v>736</v>
      </c>
      <c r="T1086" s="995">
        <v>341590</v>
      </c>
      <c r="U1086" s="997">
        <v>0.27</v>
      </c>
      <c r="V1086" s="995">
        <v>388840</v>
      </c>
      <c r="W1086" s="996">
        <v>0.3</v>
      </c>
      <c r="X1086" s="995">
        <v>554570</v>
      </c>
      <c r="Y1086" s="996">
        <v>0.43</v>
      </c>
      <c r="Z1086" s="995">
        <v>293150</v>
      </c>
      <c r="AA1086" s="996">
        <v>0.23</v>
      </c>
      <c r="AB1086" s="995">
        <v>48440</v>
      </c>
      <c r="AC1086" s="996">
        <v>0.04</v>
      </c>
      <c r="AD1086" s="958">
        <v>0</v>
      </c>
      <c r="AE1086" s="996">
        <v>0</v>
      </c>
      <c r="AF1086" s="958" t="s">
        <v>185</v>
      </c>
      <c r="AG1086" s="991"/>
      <c r="AH1086" s="991"/>
      <c r="AI1086" s="957"/>
      <c r="AL1086" s="957"/>
      <c r="AM1086" s="957"/>
      <c r="AO1086" s="981">
        <v>1</v>
      </c>
      <c r="AP1086" s="981"/>
      <c r="AQ1086" s="981"/>
      <c r="AR1086" s="981"/>
      <c r="AT1086" s="981"/>
      <c r="AV1086" s="981"/>
    </row>
    <row r="1087" spans="1:48">
      <c r="A1087" s="52" t="s">
        <v>656</v>
      </c>
      <c r="B1087" s="52" t="s">
        <v>657</v>
      </c>
      <c r="C1087" s="902">
        <v>2017</v>
      </c>
      <c r="D1087" s="52">
        <v>2016</v>
      </c>
      <c r="E1087" s="442" t="s">
        <v>168</v>
      </c>
      <c r="F1087" s="52" t="s">
        <v>61</v>
      </c>
      <c r="G1087" s="442" t="s">
        <v>61</v>
      </c>
      <c r="H1087" s="52" t="s">
        <v>61</v>
      </c>
      <c r="I1087" s="442" t="s">
        <v>169</v>
      </c>
      <c r="J1087" s="940" t="s">
        <v>61</v>
      </c>
      <c r="K1087" s="940"/>
      <c r="L1087" s="52" t="s">
        <v>61</v>
      </c>
      <c r="M1087" s="52" t="s">
        <v>61</v>
      </c>
      <c r="N1087" s="52" t="s">
        <v>61</v>
      </c>
      <c r="O1087" s="442" t="s">
        <v>150</v>
      </c>
      <c r="P1087" s="451" t="s">
        <v>61</v>
      </c>
      <c r="Q1087" s="52" t="s">
        <v>61</v>
      </c>
      <c r="R1087" s="103" t="s">
        <v>61</v>
      </c>
      <c r="S1087" s="442" t="s">
        <v>61</v>
      </c>
      <c r="T1087" s="451" t="s">
        <v>61</v>
      </c>
      <c r="U1087" s="941" t="s">
        <v>61</v>
      </c>
      <c r="V1087" s="52" t="s">
        <v>61</v>
      </c>
      <c r="W1087" s="52" t="s">
        <v>61</v>
      </c>
      <c r="X1087" s="52" t="s">
        <v>61</v>
      </c>
      <c r="Y1087" s="52" t="s">
        <v>61</v>
      </c>
      <c r="Z1087" s="77" t="s">
        <v>61</v>
      </c>
      <c r="AA1087" s="787" t="s">
        <v>61</v>
      </c>
      <c r="AB1087" s="77" t="s">
        <v>61</v>
      </c>
      <c r="AC1087" s="787" t="s">
        <v>61</v>
      </c>
      <c r="AD1087" s="77" t="s">
        <v>61</v>
      </c>
      <c r="AE1087" s="787" t="s">
        <v>61</v>
      </c>
      <c r="AF1087" t="s">
        <v>61</v>
      </c>
      <c r="AG1087" s="52"/>
      <c r="AH1087" s="52"/>
      <c r="AI1087" s="52" t="s">
        <v>61</v>
      </c>
      <c r="AJ1087" s="52" t="s">
        <v>61</v>
      </c>
      <c r="AL1087" s="52"/>
      <c r="AM1087" s="52"/>
      <c r="AP1087" s="1">
        <f>VLOOKUP(A1087,'CH1 graphs'!$G$1:$H$49,2,FALSE)</f>
        <v>1</v>
      </c>
    </row>
    <row r="1088" spans="1:48">
      <c r="A1088" s="52" t="s">
        <v>656</v>
      </c>
      <c r="B1088" s="52" t="s">
        <v>657</v>
      </c>
      <c r="C1088" s="52">
        <v>2018</v>
      </c>
      <c r="D1088" s="52">
        <v>2017</v>
      </c>
      <c r="E1088" s="442" t="s">
        <v>142</v>
      </c>
      <c r="F1088" s="52" t="s">
        <v>142</v>
      </c>
      <c r="G1088" s="442" t="s">
        <v>142</v>
      </c>
      <c r="H1088" s="52" t="s">
        <v>181</v>
      </c>
      <c r="I1088" s="442" t="s">
        <v>182</v>
      </c>
      <c r="J1088" s="940" t="s">
        <v>209</v>
      </c>
      <c r="K1088" s="940"/>
      <c r="L1088" s="52"/>
      <c r="M1088" s="484" t="s">
        <v>658</v>
      </c>
      <c r="N1088" s="158">
        <v>43070</v>
      </c>
      <c r="O1088" s="442" t="s">
        <v>150</v>
      </c>
      <c r="P1088" s="73">
        <v>45000000</v>
      </c>
      <c r="Q1088" s="60">
        <v>6000000</v>
      </c>
      <c r="R1088" s="61">
        <v>0.13333333333333333</v>
      </c>
      <c r="S1088" s="913">
        <v>43040</v>
      </c>
      <c r="T1088" s="60">
        <v>1200000</v>
      </c>
      <c r="U1088" s="939">
        <v>0.2</v>
      </c>
      <c r="V1088" s="716" t="s">
        <v>178</v>
      </c>
      <c r="W1088" s="716" t="s">
        <v>203</v>
      </c>
      <c r="X1088" s="719">
        <v>4800000</v>
      </c>
      <c r="Y1088" s="718">
        <v>0.8</v>
      </c>
      <c r="Z1088" s="77" t="s">
        <v>61</v>
      </c>
      <c r="AA1088" s="787" t="s">
        <v>61</v>
      </c>
      <c r="AB1088" s="77" t="s">
        <v>61</v>
      </c>
      <c r="AC1088" s="787" t="s">
        <v>61</v>
      </c>
      <c r="AD1088" s="77" t="s">
        <v>61</v>
      </c>
      <c r="AE1088" s="787" t="s">
        <v>61</v>
      </c>
      <c r="AF1088" t="s">
        <v>148</v>
      </c>
      <c r="AH1088"/>
      <c r="AI1088" s="52" t="s">
        <v>61</v>
      </c>
      <c r="AJ1088" s="64"/>
      <c r="AL1088" s="52"/>
      <c r="AM1088" s="52" t="s">
        <v>659</v>
      </c>
      <c r="AP1088" s="1">
        <f>VLOOKUP(A1088,'CH1 graphs'!$G$1:$H$49,2,FALSE)</f>
        <v>1</v>
      </c>
    </row>
    <row r="1089" spans="1:48">
      <c r="A1089" s="52" t="s">
        <v>656</v>
      </c>
      <c r="B1089" s="52" t="s">
        <v>657</v>
      </c>
      <c r="C1089" s="52">
        <v>2019</v>
      </c>
      <c r="D1089" s="52">
        <v>2018</v>
      </c>
      <c r="E1089" s="442" t="s">
        <v>142</v>
      </c>
      <c r="F1089" s="52" t="s">
        <v>142</v>
      </c>
      <c r="G1089" s="442" t="s">
        <v>142</v>
      </c>
      <c r="H1089" s="52" t="s">
        <v>174</v>
      </c>
      <c r="I1089" s="442" t="s">
        <v>171</v>
      </c>
      <c r="J1089" s="940" t="s">
        <v>209</v>
      </c>
      <c r="K1089" s="940"/>
      <c r="L1089" s="52"/>
      <c r="M1089" s="52"/>
      <c r="N1089" s="52"/>
      <c r="O1089" s="442" t="s">
        <v>150</v>
      </c>
      <c r="P1089" s="437">
        <v>44446954</v>
      </c>
      <c r="Q1089" s="60">
        <v>6210000</v>
      </c>
      <c r="R1089" s="61">
        <f>Q1089/P1089</f>
        <v>0.13971711087333455</v>
      </c>
      <c r="S1089" s="913">
        <v>43435</v>
      </c>
      <c r="T1089" s="60">
        <v>1100000</v>
      </c>
      <c r="U1089" s="939">
        <v>0.17713365539452497</v>
      </c>
      <c r="V1089" s="716" t="s">
        <v>178</v>
      </c>
      <c r="W1089" s="716" t="s">
        <v>203</v>
      </c>
      <c r="X1089" s="719">
        <v>5110000</v>
      </c>
      <c r="Y1089" s="718">
        <v>0.82286634460547503</v>
      </c>
      <c r="Z1089" s="77" t="s">
        <v>61</v>
      </c>
      <c r="AA1089" s="787" t="s">
        <v>61</v>
      </c>
      <c r="AB1089" s="77" t="s">
        <v>61</v>
      </c>
      <c r="AC1089" s="787" t="s">
        <v>61</v>
      </c>
      <c r="AD1089" s="77" t="s">
        <v>61</v>
      </c>
      <c r="AE1089" s="787" t="s">
        <v>61</v>
      </c>
      <c r="AF1089" t="s">
        <v>148</v>
      </c>
      <c r="AH1089"/>
      <c r="AI1089" s="52" t="s">
        <v>61</v>
      </c>
      <c r="AJ1089" s="64"/>
      <c r="AL1089" s="52"/>
      <c r="AM1089" s="52" t="s">
        <v>660</v>
      </c>
      <c r="AP1089" s="1">
        <f>VLOOKUP(A1089,'CH1 graphs'!$G$1:$H$49,2,FALSE)</f>
        <v>1</v>
      </c>
    </row>
    <row r="1090" spans="1:48">
      <c r="A1090" s="52" t="s">
        <v>656</v>
      </c>
      <c r="B1090" s="52" t="s">
        <v>657</v>
      </c>
      <c r="C1090" s="52">
        <v>2020</v>
      </c>
      <c r="D1090" s="52">
        <v>2019</v>
      </c>
      <c r="E1090" s="442" t="s">
        <v>142</v>
      </c>
      <c r="F1090" s="52" t="s">
        <v>142</v>
      </c>
      <c r="G1090" s="442" t="s">
        <v>168</v>
      </c>
      <c r="H1090" s="52" t="s">
        <v>174</v>
      </c>
      <c r="I1090" s="442" t="s">
        <v>198</v>
      </c>
      <c r="J1090" s="940" t="s">
        <v>209</v>
      </c>
      <c r="K1090" s="940"/>
      <c r="L1090" s="52"/>
      <c r="M1090" s="52"/>
      <c r="N1090" s="52"/>
      <c r="O1090" s="442" t="s">
        <v>150</v>
      </c>
      <c r="P1090" s="73">
        <v>44211094</v>
      </c>
      <c r="Q1090" s="60">
        <v>6100000</v>
      </c>
      <c r="R1090" s="61">
        <f>Q1090/P1090</f>
        <v>0.13797441881895073</v>
      </c>
      <c r="S1090" s="913">
        <v>43831</v>
      </c>
      <c r="T1090" s="60">
        <v>530000</v>
      </c>
      <c r="U1090" s="939">
        <v>0.09</v>
      </c>
      <c r="V1090" s="716" t="s">
        <v>178</v>
      </c>
      <c r="W1090" s="716" t="s">
        <v>203</v>
      </c>
      <c r="X1090" s="719">
        <v>5570000</v>
      </c>
      <c r="Y1090" s="718">
        <v>0.91311475409836063</v>
      </c>
      <c r="Z1090" s="77" t="s">
        <v>61</v>
      </c>
      <c r="AA1090" s="787" t="s">
        <v>61</v>
      </c>
      <c r="AB1090" s="77" t="s">
        <v>61</v>
      </c>
      <c r="AC1090" s="787" t="s">
        <v>61</v>
      </c>
      <c r="AD1090" s="77" t="s">
        <v>61</v>
      </c>
      <c r="AE1090" s="787" t="s">
        <v>61</v>
      </c>
      <c r="AF1090" t="s">
        <v>148</v>
      </c>
      <c r="AH1090"/>
      <c r="AI1090" s="52" t="s">
        <v>61</v>
      </c>
      <c r="AJ1090" s="64"/>
      <c r="AL1090" s="52"/>
      <c r="AM1090" s="52" t="s">
        <v>661</v>
      </c>
      <c r="AP1090" s="1">
        <f>VLOOKUP(A1090,'CH1 graphs'!$G$1:$H$49,2,FALSE)</f>
        <v>1</v>
      </c>
    </row>
    <row r="1091" spans="1:48">
      <c r="A1091" s="52" t="s">
        <v>656</v>
      </c>
      <c r="B1091" s="52" t="s">
        <v>657</v>
      </c>
      <c r="C1091" s="52">
        <v>2021</v>
      </c>
      <c r="D1091" s="52">
        <v>2020</v>
      </c>
      <c r="E1091" s="442" t="s">
        <v>142</v>
      </c>
      <c r="F1091" s="52" t="s">
        <v>142</v>
      </c>
      <c r="G1091" s="442" t="s">
        <v>168</v>
      </c>
      <c r="H1091" s="52" t="s">
        <v>170</v>
      </c>
      <c r="I1091" s="442" t="s">
        <v>662</v>
      </c>
      <c r="J1091" s="940" t="s">
        <v>410</v>
      </c>
      <c r="K1091" s="940"/>
      <c r="L1091" s="52"/>
      <c r="M1091" s="52"/>
      <c r="N1091" s="52" t="s">
        <v>425</v>
      </c>
      <c r="O1091" s="442" t="s">
        <v>150</v>
      </c>
      <c r="P1091" s="73">
        <v>43531422</v>
      </c>
      <c r="Q1091" s="59">
        <v>6640000</v>
      </c>
      <c r="R1091" s="61">
        <f>Q1091/P1091</f>
        <v>0.1525334963787767</v>
      </c>
      <c r="S1091" s="442" t="s">
        <v>425</v>
      </c>
      <c r="T1091" s="59">
        <v>630000</v>
      </c>
      <c r="U1091" s="939">
        <f>T1091/Q1091</f>
        <v>9.4879518072289157E-2</v>
      </c>
      <c r="V1091" s="716" t="s">
        <v>178</v>
      </c>
      <c r="W1091" s="716" t="s">
        <v>203</v>
      </c>
      <c r="X1091" s="719">
        <v>6010000</v>
      </c>
      <c r="Y1091" s="718">
        <v>0.90512048192771088</v>
      </c>
      <c r="Z1091" s="77" t="s">
        <v>61</v>
      </c>
      <c r="AA1091" s="787" t="s">
        <v>61</v>
      </c>
      <c r="AB1091" s="77" t="s">
        <v>61</v>
      </c>
      <c r="AC1091" s="787" t="s">
        <v>61</v>
      </c>
      <c r="AD1091" s="77" t="s">
        <v>61</v>
      </c>
      <c r="AE1091" s="787" t="s">
        <v>61</v>
      </c>
      <c r="AF1091" t="s">
        <v>148</v>
      </c>
      <c r="AH1091"/>
      <c r="AI1091" s="52" t="s">
        <v>61</v>
      </c>
      <c r="AJ1091" s="52"/>
      <c r="AL1091" s="52"/>
      <c r="AM1091" s="52" t="s">
        <v>663</v>
      </c>
      <c r="AP1091" s="1">
        <f>VLOOKUP(A1091,'CH1 graphs'!$G$1:$H$49,2,FALSE)</f>
        <v>1</v>
      </c>
    </row>
    <row r="1092" spans="1:48">
      <c r="A1092" s="69" t="s">
        <v>656</v>
      </c>
      <c r="B1092" s="52" t="s">
        <v>657</v>
      </c>
      <c r="C1092" s="69">
        <v>2022</v>
      </c>
      <c r="D1092" s="69">
        <v>2021</v>
      </c>
      <c r="E1092" s="442" t="s">
        <v>142</v>
      </c>
      <c r="F1092" s="69" t="s">
        <v>142</v>
      </c>
      <c r="G1092" s="442" t="s">
        <v>168</v>
      </c>
      <c r="H1092" s="52" t="s">
        <v>170</v>
      </c>
      <c r="I1092" s="442" t="s">
        <v>664</v>
      </c>
      <c r="J1092" s="940" t="s">
        <v>410</v>
      </c>
      <c r="K1092" s="940"/>
      <c r="L1092" s="69"/>
      <c r="M1092" s="69"/>
      <c r="N1092" s="69"/>
      <c r="O1092" s="442" t="s">
        <v>150</v>
      </c>
      <c r="P1092" s="77">
        <v>41260000</v>
      </c>
      <c r="Q1092" s="76">
        <v>6167730</v>
      </c>
      <c r="R1092" s="793">
        <f>Q1092/P1092</f>
        <v>0.1494844886088221</v>
      </c>
      <c r="S1092" s="684" t="s">
        <v>665</v>
      </c>
      <c r="T1092" s="792">
        <v>383333</v>
      </c>
      <c r="U1092" s="944">
        <v>0.06</v>
      </c>
      <c r="V1092" s="716" t="s">
        <v>178</v>
      </c>
      <c r="W1092" s="716" t="s">
        <v>203</v>
      </c>
      <c r="X1092" s="719">
        <v>5784397</v>
      </c>
      <c r="Y1092" s="718">
        <v>0.93784860880745424</v>
      </c>
      <c r="Z1092" s="77" t="s">
        <v>61</v>
      </c>
      <c r="AA1092" s="787" t="s">
        <v>61</v>
      </c>
      <c r="AB1092" s="77" t="s">
        <v>61</v>
      </c>
      <c r="AC1092" s="787" t="s">
        <v>61</v>
      </c>
      <c r="AD1092" s="77" t="s">
        <v>61</v>
      </c>
      <c r="AE1092" s="787" t="s">
        <v>61</v>
      </c>
      <c r="AF1092" t="s">
        <v>148</v>
      </c>
      <c r="AH1092"/>
      <c r="AI1092" s="52" t="s">
        <v>61</v>
      </c>
      <c r="AJ1092" s="69"/>
      <c r="AL1092" s="69"/>
      <c r="AM1092" s="69" t="s">
        <v>666</v>
      </c>
      <c r="AP1092" s="1">
        <f>VLOOKUP(A1092,'CH1 graphs'!$G$1:$H$49,2,FALSE)</f>
        <v>1</v>
      </c>
      <c r="AT1092" s="42"/>
    </row>
    <row r="1093" spans="1:48" s="961" customFormat="1">
      <c r="A1093" s="955" t="s">
        <v>656</v>
      </c>
      <c r="B1093" s="955" t="s">
        <v>657</v>
      </c>
      <c r="C1093" s="955">
        <v>2023</v>
      </c>
      <c r="D1093" s="955">
        <v>2022</v>
      </c>
      <c r="E1093" s="964" t="s">
        <v>142</v>
      </c>
      <c r="F1093" s="955" t="s">
        <v>142</v>
      </c>
      <c r="G1093" s="964" t="s">
        <v>142</v>
      </c>
      <c r="H1093" s="955" t="s">
        <v>204</v>
      </c>
      <c r="I1093" s="964" t="s">
        <v>612</v>
      </c>
      <c r="J1093" s="965" t="s">
        <v>667</v>
      </c>
      <c r="K1093" s="965"/>
      <c r="L1093" s="1104" t="s">
        <v>177</v>
      </c>
      <c r="M1093" s="974"/>
      <c r="N1093" s="955"/>
      <c r="O1093" s="964" t="s">
        <v>150</v>
      </c>
      <c r="P1093" s="975">
        <v>35600000</v>
      </c>
      <c r="Q1093" s="968">
        <v>35600000</v>
      </c>
      <c r="R1093" s="969">
        <v>1</v>
      </c>
      <c r="S1093" s="1185"/>
      <c r="T1093" s="968">
        <f>U1093*P1093</f>
        <v>8900000</v>
      </c>
      <c r="U1093" s="978">
        <v>0.25</v>
      </c>
      <c r="V1093" s="1007" t="s">
        <v>178</v>
      </c>
      <c r="W1093" s="1008"/>
      <c r="X1093" s="1170">
        <f>Q1093-T1093</f>
        <v>26700000</v>
      </c>
      <c r="Y1093" s="1008">
        <f>100%-U1093</f>
        <v>0.75</v>
      </c>
      <c r="Z1093" s="1010" t="s">
        <v>221</v>
      </c>
      <c r="AA1093" s="1011" t="s">
        <v>61</v>
      </c>
      <c r="AB1093" s="1010" t="s">
        <v>221</v>
      </c>
      <c r="AC1093" s="1011" t="s">
        <v>61</v>
      </c>
      <c r="AD1093" s="1010" t="s">
        <v>221</v>
      </c>
      <c r="AE1093" s="1011" t="s">
        <v>61</v>
      </c>
      <c r="AF1093" s="961" t="s">
        <v>148</v>
      </c>
      <c r="AI1093" s="955" t="s">
        <v>61</v>
      </c>
      <c r="AJ1093" s="961" t="s">
        <v>142</v>
      </c>
      <c r="AL1093" s="955"/>
      <c r="AM1093" s="955"/>
      <c r="AO1093" s="963"/>
      <c r="AP1093" s="963">
        <f>VLOOKUP(A1093,'CH1 graphs'!$G$1:$H$49,2,FALSE)</f>
        <v>1</v>
      </c>
      <c r="AQ1093" s="963"/>
      <c r="AR1093" s="963"/>
      <c r="AS1093" s="972">
        <f>T1093-T1092</f>
        <v>8516667</v>
      </c>
      <c r="AT1093" s="973">
        <f>(T1093-T1092)/T1092</f>
        <v>22.217411493401297</v>
      </c>
      <c r="AV1093" s="963"/>
    </row>
    <row r="1094" spans="1:48" s="958" customFormat="1">
      <c r="A1094" s="955" t="s">
        <v>656</v>
      </c>
      <c r="B1094" s="955" t="s">
        <v>657</v>
      </c>
      <c r="C1094" s="955">
        <v>2023</v>
      </c>
      <c r="D1094" s="955">
        <v>2023</v>
      </c>
      <c r="E1094" s="964" t="s">
        <v>142</v>
      </c>
      <c r="F1094" s="1012" t="s">
        <v>168</v>
      </c>
      <c r="G1094" s="964" t="s">
        <v>61</v>
      </c>
      <c r="H1094" s="955" t="s">
        <v>204</v>
      </c>
      <c r="I1094" s="964" t="s">
        <v>612</v>
      </c>
      <c r="J1094" s="965" t="s">
        <v>61</v>
      </c>
      <c r="K1094" s="965"/>
      <c r="L1094" s="1013" t="s">
        <v>172</v>
      </c>
      <c r="M1094" s="1013" t="s">
        <v>61</v>
      </c>
      <c r="N1094" s="1013" t="s">
        <v>61</v>
      </c>
      <c r="O1094" s="964" t="s">
        <v>165</v>
      </c>
      <c r="P1094" s="1013" t="s">
        <v>61</v>
      </c>
      <c r="Q1094" s="1013" t="s">
        <v>61</v>
      </c>
      <c r="R1094" s="1013" t="s">
        <v>61</v>
      </c>
      <c r="S1094" s="1014" t="s">
        <v>61</v>
      </c>
      <c r="T1094" s="1013" t="s">
        <v>61</v>
      </c>
      <c r="U1094" s="1015" t="s">
        <v>61</v>
      </c>
      <c r="V1094" s="1016" t="s">
        <v>61</v>
      </c>
      <c r="W1094" s="1016" t="s">
        <v>61</v>
      </c>
      <c r="X1094" s="1016" t="s">
        <v>61</v>
      </c>
      <c r="Y1094" s="1016" t="s">
        <v>61</v>
      </c>
      <c r="Z1094" s="1017" t="s">
        <v>61</v>
      </c>
      <c r="AA1094" s="1018" t="s">
        <v>61</v>
      </c>
      <c r="AB1094" s="1017" t="s">
        <v>61</v>
      </c>
      <c r="AC1094" s="1018" t="s">
        <v>61</v>
      </c>
      <c r="AD1094" s="1017" t="s">
        <v>61</v>
      </c>
      <c r="AE1094" s="1019" t="s">
        <v>61</v>
      </c>
      <c r="AF1094" s="961" t="s">
        <v>61</v>
      </c>
      <c r="AG1094" s="1013"/>
      <c r="AH1094" s="1013"/>
      <c r="AI1094" s="955" t="s">
        <v>61</v>
      </c>
      <c r="AJ1094" s="1013" t="s">
        <v>61</v>
      </c>
      <c r="AL1094" s="955"/>
      <c r="AM1094" s="955"/>
      <c r="AO1094" s="963"/>
      <c r="AP1094" s="963">
        <f>VLOOKUP(A1094,'CH1 graphs'!$G$1:$H$49,2,FALSE)</f>
        <v>1</v>
      </c>
      <c r="AQ1094" s="963"/>
      <c r="AR1094" s="981"/>
      <c r="AT1094" s="981"/>
      <c r="AV1094" s="981"/>
    </row>
    <row r="1095" spans="1:48" s="958" customFormat="1">
      <c r="A1095" s="957" t="s">
        <v>656</v>
      </c>
      <c r="B1095" s="957" t="s">
        <v>657</v>
      </c>
      <c r="C1095" s="957" t="s">
        <v>702</v>
      </c>
      <c r="D1095" s="957">
        <v>2023</v>
      </c>
      <c r="E1095" s="991" t="s">
        <v>142</v>
      </c>
      <c r="F1095" s="957" t="s">
        <v>168</v>
      </c>
      <c r="H1095" s="958" t="s">
        <v>204</v>
      </c>
      <c r="I1095" s="958" t="s">
        <v>612</v>
      </c>
      <c r="J1095" s="992"/>
      <c r="K1095" s="992" t="s">
        <v>707</v>
      </c>
      <c r="L1095" s="957" t="s">
        <v>731</v>
      </c>
      <c r="M1095" s="1029"/>
      <c r="N1095" s="1029"/>
      <c r="O1095" s="991" t="s">
        <v>150</v>
      </c>
      <c r="P1095" s="1029"/>
      <c r="Q1095" s="1029"/>
      <c r="R1095" s="1029"/>
      <c r="S1095" s="1126"/>
      <c r="T1095" s="1029"/>
      <c r="U1095" s="1127"/>
      <c r="V1095" s="1125"/>
      <c r="W1095" s="1125"/>
      <c r="X1095" s="1125"/>
      <c r="Y1095" s="1125"/>
      <c r="Z1095" s="1186"/>
      <c r="AA1095" s="1187"/>
      <c r="AB1095" s="1186"/>
      <c r="AC1095" s="1187"/>
      <c r="AD1095" s="1186"/>
      <c r="AE1095" s="1188"/>
      <c r="AG1095" s="1029"/>
      <c r="AH1095" s="1029"/>
      <c r="AI1095" s="957"/>
      <c r="AJ1095" s="1029"/>
      <c r="AL1095" s="957"/>
      <c r="AM1095" s="957"/>
      <c r="AO1095" s="981"/>
      <c r="AP1095" s="981"/>
      <c r="AQ1095" s="981"/>
      <c r="AR1095" s="981"/>
      <c r="AT1095" s="981"/>
      <c r="AV1095" s="981"/>
    </row>
    <row r="1096" spans="1:48">
      <c r="A1096" s="52" t="s">
        <v>40</v>
      </c>
      <c r="B1096" s="52" t="s">
        <v>180</v>
      </c>
      <c r="C1096" s="902">
        <v>2017</v>
      </c>
      <c r="D1096" s="52">
        <v>2016</v>
      </c>
      <c r="E1096" s="442" t="s">
        <v>142</v>
      </c>
      <c r="F1096" s="52" t="s">
        <v>142</v>
      </c>
      <c r="G1096" s="442" t="s">
        <v>168</v>
      </c>
      <c r="H1096" s="52" t="s">
        <v>187</v>
      </c>
      <c r="I1096" s="442" t="s">
        <v>182</v>
      </c>
      <c r="J1096" s="940" t="s">
        <v>183</v>
      </c>
      <c r="K1096" s="940"/>
      <c r="L1096" s="52"/>
      <c r="M1096" s="52"/>
      <c r="N1096" s="52"/>
      <c r="O1096" s="442" t="s">
        <v>150</v>
      </c>
      <c r="P1096" s="73">
        <v>54401802</v>
      </c>
      <c r="Q1096" s="60">
        <v>35800000</v>
      </c>
      <c r="R1096" s="61">
        <v>0.66</v>
      </c>
      <c r="S1096" s="442"/>
      <c r="T1096" s="60">
        <v>359000</v>
      </c>
      <c r="U1096" s="939">
        <v>1.0027932960893854E-2</v>
      </c>
      <c r="V1096" s="716" t="s">
        <v>178</v>
      </c>
      <c r="W1096" s="716" t="s">
        <v>203</v>
      </c>
      <c r="X1096" s="719">
        <v>35441000</v>
      </c>
      <c r="Y1096" s="718">
        <v>0.98997206703910612</v>
      </c>
      <c r="Z1096" s="77" t="s">
        <v>61</v>
      </c>
      <c r="AA1096" s="787" t="s">
        <v>61</v>
      </c>
      <c r="AB1096" s="77" t="s">
        <v>61</v>
      </c>
      <c r="AC1096" s="787" t="s">
        <v>61</v>
      </c>
      <c r="AD1096" s="77" t="s">
        <v>61</v>
      </c>
      <c r="AE1096" s="787" t="s">
        <v>61</v>
      </c>
      <c r="AF1096" t="s">
        <v>185</v>
      </c>
      <c r="AG1096" s="442"/>
      <c r="AH1096" s="442"/>
      <c r="AI1096" s="52" t="s">
        <v>61</v>
      </c>
      <c r="AJ1096" s="64"/>
      <c r="AL1096" s="52"/>
      <c r="AM1096" s="52"/>
      <c r="AP1096" s="1">
        <f>VLOOKUP(A1096,'CH1 graphs'!$G$1:$H$49,2,FALSE)</f>
        <v>1</v>
      </c>
    </row>
    <row r="1097" spans="1:48">
      <c r="A1097" s="52" t="s">
        <v>40</v>
      </c>
      <c r="B1097" s="52" t="s">
        <v>180</v>
      </c>
      <c r="C1097" s="52">
        <v>2018</v>
      </c>
      <c r="D1097" s="52">
        <v>2017</v>
      </c>
      <c r="E1097" s="442" t="s">
        <v>142</v>
      </c>
      <c r="F1097" s="52" t="s">
        <v>142</v>
      </c>
      <c r="G1097" s="442" t="s">
        <v>168</v>
      </c>
      <c r="H1097" s="52" t="s">
        <v>181</v>
      </c>
      <c r="I1097" s="442" t="s">
        <v>182</v>
      </c>
      <c r="J1097" s="940" t="s">
        <v>145</v>
      </c>
      <c r="K1097" s="940"/>
      <c r="L1097" s="52"/>
      <c r="M1097" s="484" t="s">
        <v>668</v>
      </c>
      <c r="N1097" s="158">
        <v>42767</v>
      </c>
      <c r="O1097" s="442" t="s">
        <v>150</v>
      </c>
      <c r="P1097" s="73">
        <v>58021360</v>
      </c>
      <c r="Q1097" s="60">
        <v>58021360</v>
      </c>
      <c r="R1097" s="67">
        <v>1</v>
      </c>
      <c r="S1097" s="703" t="s">
        <v>669</v>
      </c>
      <c r="T1097" s="60">
        <v>250000</v>
      </c>
      <c r="U1097" s="939">
        <v>4.308758016013413E-3</v>
      </c>
      <c r="V1097" s="716" t="s">
        <v>178</v>
      </c>
      <c r="W1097" s="716" t="s">
        <v>203</v>
      </c>
      <c r="X1097" s="719">
        <v>57771360</v>
      </c>
      <c r="Y1097" s="718">
        <v>0.99569124198398662</v>
      </c>
      <c r="Z1097" s="77">
        <v>232000</v>
      </c>
      <c r="AA1097" s="787">
        <v>3.9985274388604471E-3</v>
      </c>
      <c r="AB1097" s="77">
        <v>18000</v>
      </c>
      <c r="AC1097" s="787">
        <v>2.1455467389477522E-2</v>
      </c>
      <c r="AD1097" s="77">
        <v>0</v>
      </c>
      <c r="AE1097" s="787">
        <v>0</v>
      </c>
      <c r="AF1097" t="s">
        <v>185</v>
      </c>
      <c r="AG1097" s="442"/>
      <c r="AH1097" s="442"/>
      <c r="AI1097" s="52" t="s">
        <v>149</v>
      </c>
      <c r="AJ1097" s="64"/>
      <c r="AL1097" s="52"/>
      <c r="AM1097" s="52"/>
      <c r="AP1097" s="1">
        <f>VLOOKUP(A1097,'CH1 graphs'!$G$1:$H$49,2,FALSE)</f>
        <v>1</v>
      </c>
    </row>
    <row r="1098" spans="1:48">
      <c r="A1098" s="52" t="s">
        <v>40</v>
      </c>
      <c r="B1098" s="52" t="s">
        <v>180</v>
      </c>
      <c r="C1098" s="52">
        <v>2020</v>
      </c>
      <c r="D1098" s="52">
        <v>2019</v>
      </c>
      <c r="E1098" s="442" t="s">
        <v>142</v>
      </c>
      <c r="F1098" s="52" t="s">
        <v>142</v>
      </c>
      <c r="G1098" s="442" t="s">
        <v>142</v>
      </c>
      <c r="H1098" s="52" t="s">
        <v>170</v>
      </c>
      <c r="I1098" s="442" t="s">
        <v>171</v>
      </c>
      <c r="J1098" s="940" t="s">
        <v>145</v>
      </c>
      <c r="K1098" s="940"/>
      <c r="L1098" s="52"/>
      <c r="M1098" s="52"/>
      <c r="N1098" s="158">
        <v>43770</v>
      </c>
      <c r="O1098" s="442" t="s">
        <v>150</v>
      </c>
      <c r="P1098" s="73">
        <v>58005000</v>
      </c>
      <c r="Q1098" s="60">
        <v>4839520</v>
      </c>
      <c r="R1098" s="61">
        <v>8.3432807516593391E-2</v>
      </c>
      <c r="S1098" s="442" t="s">
        <v>670</v>
      </c>
      <c r="T1098" s="73">
        <v>985278</v>
      </c>
      <c r="U1098" s="939">
        <f>T1098/Q1098</f>
        <v>0.20359002545707011</v>
      </c>
      <c r="V1098" s="73">
        <v>2198685</v>
      </c>
      <c r="W1098" s="64">
        <v>0.45431881674215624</v>
      </c>
      <c r="X1098" s="73">
        <v>1655557</v>
      </c>
      <c r="Y1098" s="64">
        <v>0.34</v>
      </c>
      <c r="Z1098" s="77">
        <v>760566</v>
      </c>
      <c r="AA1098" s="787">
        <f>Z1098/Q1098</f>
        <v>0.157157321387245</v>
      </c>
      <c r="AB1098" s="77">
        <v>224712</v>
      </c>
      <c r="AC1098" s="787">
        <f>AB1098/Q1098</f>
        <v>4.6432704069825109E-2</v>
      </c>
      <c r="AD1098" s="77">
        <v>0</v>
      </c>
      <c r="AE1098" s="787">
        <v>0</v>
      </c>
      <c r="AF1098" t="s">
        <v>185</v>
      </c>
      <c r="AG1098" s="442"/>
      <c r="AH1098" s="442"/>
      <c r="AI1098" s="52" t="s">
        <v>149</v>
      </c>
      <c r="AJ1098" s="64"/>
      <c r="AL1098" s="52"/>
      <c r="AM1098" s="52"/>
      <c r="AP1098" s="1">
        <f>VLOOKUP(A1098,'CH1 graphs'!$G$1:$H$49,2,FALSE)</f>
        <v>1</v>
      </c>
    </row>
    <row r="1099" spans="1:48">
      <c r="A1099" s="52" t="s">
        <v>40</v>
      </c>
      <c r="B1099" s="52" t="s">
        <v>180</v>
      </c>
      <c r="C1099" s="52">
        <v>2019</v>
      </c>
      <c r="D1099" s="52">
        <v>2018</v>
      </c>
      <c r="E1099" s="442" t="s">
        <v>142</v>
      </c>
      <c r="F1099" s="104" t="s">
        <v>168</v>
      </c>
      <c r="G1099" s="442" t="s">
        <v>61</v>
      </c>
      <c r="H1099" s="52" t="s">
        <v>170</v>
      </c>
      <c r="I1099" s="442" t="s">
        <v>171</v>
      </c>
      <c r="J1099" s="940" t="s">
        <v>61</v>
      </c>
      <c r="K1099" s="940"/>
      <c r="L1099" s="81" t="s">
        <v>172</v>
      </c>
      <c r="M1099" s="81" t="s">
        <v>61</v>
      </c>
      <c r="N1099" s="81" t="s">
        <v>61</v>
      </c>
      <c r="O1099" s="442" t="s">
        <v>150</v>
      </c>
      <c r="P1099" s="81" t="s">
        <v>61</v>
      </c>
      <c r="Q1099" s="81" t="s">
        <v>61</v>
      </c>
      <c r="R1099" s="81" t="s">
        <v>61</v>
      </c>
      <c r="S1099" s="905" t="s">
        <v>61</v>
      </c>
      <c r="T1099" s="81" t="s">
        <v>61</v>
      </c>
      <c r="U1099" s="942" t="s">
        <v>61</v>
      </c>
      <c r="V1099" s="235" t="s">
        <v>61</v>
      </c>
      <c r="W1099" s="235" t="s">
        <v>61</v>
      </c>
      <c r="X1099" s="235" t="s">
        <v>61</v>
      </c>
      <c r="Y1099" s="235" t="s">
        <v>61</v>
      </c>
      <c r="Z1099" s="784" t="s">
        <v>61</v>
      </c>
      <c r="AA1099" s="785" t="s">
        <v>61</v>
      </c>
      <c r="AB1099" s="784" t="s">
        <v>61</v>
      </c>
      <c r="AC1099" s="785" t="s">
        <v>61</v>
      </c>
      <c r="AD1099" s="784" t="s">
        <v>61</v>
      </c>
      <c r="AE1099" s="906" t="s">
        <v>61</v>
      </c>
      <c r="AF1099" t="s">
        <v>61</v>
      </c>
      <c r="AG1099" s="81"/>
      <c r="AH1099" s="81"/>
      <c r="AI1099" s="52" t="s">
        <v>61</v>
      </c>
      <c r="AJ1099" s="81" t="s">
        <v>61</v>
      </c>
      <c r="AL1099" s="52"/>
      <c r="AM1099" s="52"/>
      <c r="AP1099" s="1">
        <f>VLOOKUP(A1099,'CH1 graphs'!$G$1:$H$49,2,FALSE)</f>
        <v>1</v>
      </c>
    </row>
    <row r="1100" spans="1:48">
      <c r="A1100" s="52" t="s">
        <v>40</v>
      </c>
      <c r="B1100" s="52" t="s">
        <v>180</v>
      </c>
      <c r="C1100" s="52">
        <v>2021</v>
      </c>
      <c r="D1100" s="52">
        <v>2020</v>
      </c>
      <c r="E1100" s="442" t="s">
        <v>142</v>
      </c>
      <c r="F1100" s="52" t="s">
        <v>142</v>
      </c>
      <c r="G1100" s="442" t="s">
        <v>142</v>
      </c>
      <c r="H1100" s="52" t="s">
        <v>143</v>
      </c>
      <c r="I1100" s="442" t="s">
        <v>144</v>
      </c>
      <c r="J1100" s="940" t="s">
        <v>145</v>
      </c>
      <c r="K1100" s="940"/>
      <c r="L1100" s="52"/>
      <c r="M1100" s="52"/>
      <c r="N1100" s="158">
        <v>43770</v>
      </c>
      <c r="O1100" s="442" t="s">
        <v>150</v>
      </c>
      <c r="P1100" s="73">
        <v>58005000</v>
      </c>
      <c r="Q1100" s="59">
        <v>4839520</v>
      </c>
      <c r="R1100" s="61">
        <v>8.3432807516593391E-2</v>
      </c>
      <c r="S1100" s="442" t="s">
        <v>671</v>
      </c>
      <c r="T1100" s="73">
        <v>985278</v>
      </c>
      <c r="U1100" s="939">
        <f>T1100/Q1100</f>
        <v>0.20359002545707011</v>
      </c>
      <c r="V1100" s="73">
        <v>2198685</v>
      </c>
      <c r="W1100" s="64">
        <v>0.45431881674215624</v>
      </c>
      <c r="X1100" s="73">
        <v>1655557</v>
      </c>
      <c r="Y1100" s="64">
        <v>0.34</v>
      </c>
      <c r="Z1100" s="77">
        <v>760566</v>
      </c>
      <c r="AA1100" s="787">
        <f>Z1100/Q1100</f>
        <v>0.157157321387245</v>
      </c>
      <c r="AB1100" s="77">
        <v>224712</v>
      </c>
      <c r="AC1100" s="787">
        <f>AB1100/Q1100</f>
        <v>4.6432704069825109E-2</v>
      </c>
      <c r="AD1100" s="77">
        <v>0</v>
      </c>
      <c r="AE1100" s="787">
        <v>0</v>
      </c>
      <c r="AF1100" t="s">
        <v>185</v>
      </c>
      <c r="AG1100" s="442"/>
      <c r="AH1100" s="442"/>
      <c r="AI1100" s="52" t="s">
        <v>149</v>
      </c>
      <c r="AJ1100" s="52"/>
      <c r="AL1100" s="52"/>
      <c r="AM1100" s="52"/>
      <c r="AP1100" s="1">
        <f>VLOOKUP(A1100,'CH1 graphs'!$G$1:$H$49,2,FALSE)</f>
        <v>1</v>
      </c>
    </row>
    <row r="1101" spans="1:48">
      <c r="A1101" s="52" t="s">
        <v>40</v>
      </c>
      <c r="B1101" s="52" t="s">
        <v>180</v>
      </c>
      <c r="C1101" s="52">
        <v>2022</v>
      </c>
      <c r="D1101" s="52">
        <v>2021</v>
      </c>
      <c r="E1101" s="442" t="s">
        <v>142</v>
      </c>
      <c r="F1101" s="52" t="s">
        <v>142</v>
      </c>
      <c r="G1101" s="442" t="s">
        <v>168</v>
      </c>
      <c r="H1101" s="52" t="s">
        <v>204</v>
      </c>
      <c r="I1101" s="442" t="s">
        <v>261</v>
      </c>
      <c r="J1101" s="940" t="s">
        <v>145</v>
      </c>
      <c r="K1101" s="940"/>
      <c r="L1101" s="52"/>
      <c r="M1101" s="52"/>
      <c r="N1101" s="158">
        <v>44531</v>
      </c>
      <c r="O1101" s="442" t="s">
        <v>150</v>
      </c>
      <c r="P1101" s="73">
        <v>57637628</v>
      </c>
      <c r="Q1101" s="60">
        <v>3404354</v>
      </c>
      <c r="R1101" s="61">
        <v>5.9064783165608412E-2</v>
      </c>
      <c r="S1101" s="442" t="s">
        <v>672</v>
      </c>
      <c r="T1101" s="73">
        <v>437243</v>
      </c>
      <c r="U1101" s="939">
        <v>0.13</v>
      </c>
      <c r="V1101" s="73">
        <v>2182031</v>
      </c>
      <c r="W1101" s="64">
        <v>0.64095302662414078</v>
      </c>
      <c r="X1101" s="73">
        <v>785080</v>
      </c>
      <c r="Y1101" s="64">
        <v>0.23</v>
      </c>
      <c r="Z1101" s="77">
        <v>415463</v>
      </c>
      <c r="AA1101" s="787">
        <v>0.12</v>
      </c>
      <c r="AB1101" s="77">
        <v>21780</v>
      </c>
      <c r="AC1101" s="787">
        <v>0.01</v>
      </c>
      <c r="AD1101" s="77">
        <v>0</v>
      </c>
      <c r="AE1101" s="787">
        <v>0</v>
      </c>
      <c r="AF1101" t="s">
        <v>185</v>
      </c>
      <c r="AG1101" s="442"/>
      <c r="AH1101" s="442"/>
      <c r="AI1101" s="52" t="s">
        <v>149</v>
      </c>
      <c r="AJ1101" s="52"/>
      <c r="AL1101" s="52"/>
      <c r="AM1101" s="52" t="s">
        <v>673</v>
      </c>
      <c r="AP1101" s="1">
        <f>VLOOKUP(A1101,'CH1 graphs'!$G$1:$H$49,2,FALSE)</f>
        <v>1</v>
      </c>
      <c r="AT1101" s="42"/>
    </row>
    <row r="1102" spans="1:48" s="961" customFormat="1">
      <c r="A1102" s="955" t="s">
        <v>40</v>
      </c>
      <c r="B1102" s="955" t="s">
        <v>180</v>
      </c>
      <c r="C1102" s="955">
        <v>2023</v>
      </c>
      <c r="D1102" s="955">
        <v>2022</v>
      </c>
      <c r="E1102" s="964" t="s">
        <v>142</v>
      </c>
      <c r="F1102" s="955" t="s">
        <v>142</v>
      </c>
      <c r="G1102" s="964" t="s">
        <v>142</v>
      </c>
      <c r="H1102" s="955" t="s">
        <v>204</v>
      </c>
      <c r="I1102" s="964" t="s">
        <v>261</v>
      </c>
      <c r="J1102" s="965" t="s">
        <v>145</v>
      </c>
      <c r="K1102" s="965"/>
      <c r="L1102" s="976"/>
      <c r="M1102" s="1022" t="s">
        <v>674</v>
      </c>
      <c r="N1102" s="967">
        <v>44835</v>
      </c>
      <c r="O1102" s="964" t="s">
        <v>150</v>
      </c>
      <c r="P1102" s="976">
        <v>61741120</v>
      </c>
      <c r="Q1102" s="975">
        <v>10506240</v>
      </c>
      <c r="R1102" s="977">
        <v>0.17016600929817924</v>
      </c>
      <c r="S1102" s="964" t="s">
        <v>624</v>
      </c>
      <c r="T1102" s="976">
        <v>1110784</v>
      </c>
      <c r="U1102" s="978">
        <v>0.1</v>
      </c>
      <c r="V1102" s="976">
        <v>6101343</v>
      </c>
      <c r="W1102" s="980">
        <v>0.58073516310307016</v>
      </c>
      <c r="X1102" s="976">
        <v>3294113</v>
      </c>
      <c r="Y1102" s="980">
        <v>0.31</v>
      </c>
      <c r="Z1102" s="1026">
        <v>1092754</v>
      </c>
      <c r="AA1102" s="1027">
        <v>0.1</v>
      </c>
      <c r="AB1102" s="1026">
        <v>18030</v>
      </c>
      <c r="AC1102" s="1027">
        <v>0</v>
      </c>
      <c r="AD1102" s="1026">
        <v>0</v>
      </c>
      <c r="AE1102" s="1027">
        <v>0</v>
      </c>
      <c r="AF1102" s="961" t="s">
        <v>185</v>
      </c>
      <c r="AG1102" s="964"/>
      <c r="AH1102" s="964"/>
      <c r="AI1102" s="955" t="s">
        <v>149</v>
      </c>
      <c r="AL1102" s="955"/>
      <c r="AM1102" s="955"/>
      <c r="AN1102" s="961" t="s">
        <v>727</v>
      </c>
      <c r="AO1102" s="963"/>
      <c r="AP1102" s="963">
        <f>VLOOKUP(A1102,'CH1 graphs'!$G$1:$H$49,2,FALSE)</f>
        <v>1</v>
      </c>
      <c r="AQ1102" s="963"/>
      <c r="AR1102" s="963"/>
      <c r="AS1102" s="972">
        <f>T1102-T1101</f>
        <v>673541</v>
      </c>
      <c r="AT1102" s="973">
        <f>(T1102-T1101)/T1101</f>
        <v>1.540427176650055</v>
      </c>
      <c r="AU1102" s="961">
        <f>AB1102-AB1101</f>
        <v>-3750</v>
      </c>
      <c r="AV1102" s="963">
        <f>AU1102/AB1101</f>
        <v>-0.17217630853994489</v>
      </c>
    </row>
    <row r="1103" spans="1:48" s="958" customFormat="1">
      <c r="A1103" s="955" t="s">
        <v>40</v>
      </c>
      <c r="B1103" s="955" t="s">
        <v>180</v>
      </c>
      <c r="C1103" s="955">
        <v>2023</v>
      </c>
      <c r="D1103" s="955">
        <v>2023</v>
      </c>
      <c r="E1103" s="964" t="s">
        <v>142</v>
      </c>
      <c r="F1103" s="974" t="s">
        <v>142</v>
      </c>
      <c r="G1103" s="964" t="s">
        <v>163</v>
      </c>
      <c r="H1103" s="955" t="s">
        <v>143</v>
      </c>
      <c r="I1103" s="964" t="s">
        <v>263</v>
      </c>
      <c r="J1103" s="965" t="s">
        <v>145</v>
      </c>
      <c r="K1103" s="965"/>
      <c r="L1103" s="976"/>
      <c r="M1103" s="966" t="s">
        <v>674</v>
      </c>
      <c r="N1103" s="967">
        <v>44835</v>
      </c>
      <c r="O1103" s="964" t="s">
        <v>165</v>
      </c>
      <c r="P1103" s="976">
        <v>61741120</v>
      </c>
      <c r="Q1103" s="976">
        <v>10506240</v>
      </c>
      <c r="R1103" s="977">
        <v>0.17016600929817924</v>
      </c>
      <c r="S1103" s="964" t="s">
        <v>624</v>
      </c>
      <c r="T1103" s="976">
        <v>1110784</v>
      </c>
      <c r="U1103" s="978">
        <v>0.1</v>
      </c>
      <c r="V1103" s="976">
        <v>6101343</v>
      </c>
      <c r="W1103" s="980">
        <v>0.58073516310307016</v>
      </c>
      <c r="X1103" s="976">
        <v>3294113</v>
      </c>
      <c r="Y1103" s="980">
        <v>0.31</v>
      </c>
      <c r="Z1103" s="1026">
        <v>1092754</v>
      </c>
      <c r="AA1103" s="1027">
        <v>0.1</v>
      </c>
      <c r="AB1103" s="1026">
        <v>18030</v>
      </c>
      <c r="AC1103" s="1027">
        <v>0</v>
      </c>
      <c r="AD1103" s="1026">
        <v>0</v>
      </c>
      <c r="AE1103" s="1027">
        <v>0</v>
      </c>
      <c r="AF1103" s="961" t="s">
        <v>185</v>
      </c>
      <c r="AG1103" s="964"/>
      <c r="AH1103" s="964"/>
      <c r="AI1103" s="955" t="s">
        <v>149</v>
      </c>
      <c r="AJ1103" s="961"/>
      <c r="AL1103" s="955"/>
      <c r="AM1103" s="955"/>
      <c r="AO1103" s="963"/>
      <c r="AP1103" s="963">
        <f>VLOOKUP(A1103,'CH1 graphs'!$G$1:$H$49,2,FALSE)</f>
        <v>1</v>
      </c>
      <c r="AQ1103" s="963"/>
      <c r="AR1103" s="981"/>
      <c r="AT1103" s="981"/>
      <c r="AV1103" s="981"/>
    </row>
    <row r="1104" spans="1:48" s="1037" customFormat="1">
      <c r="A1104" s="959" t="s">
        <v>40</v>
      </c>
      <c r="B1104" s="959" t="s">
        <v>180</v>
      </c>
      <c r="C1104" s="959" t="s">
        <v>702</v>
      </c>
      <c r="D1104" s="959">
        <v>2023</v>
      </c>
      <c r="E1104" s="1036" t="s">
        <v>142</v>
      </c>
      <c r="F1104" s="959" t="s">
        <v>142</v>
      </c>
      <c r="G1104" s="1112" t="s">
        <v>163</v>
      </c>
      <c r="H1104" s="1112" t="s">
        <v>143</v>
      </c>
      <c r="I1104" s="1112" t="s">
        <v>263</v>
      </c>
      <c r="J1104" s="1113" t="s">
        <v>145</v>
      </c>
      <c r="K1104" s="1113" t="s">
        <v>728</v>
      </c>
      <c r="L1104" s="959" t="s">
        <v>729</v>
      </c>
      <c r="M1104" s="1114" t="s">
        <v>674</v>
      </c>
      <c r="N1104" s="1049">
        <v>44835</v>
      </c>
      <c r="O1104" s="1036" t="s">
        <v>150</v>
      </c>
      <c r="P1104" s="1115">
        <v>61741120</v>
      </c>
      <c r="Q1104" s="1115">
        <v>10506240</v>
      </c>
      <c r="R1104" s="1116">
        <v>0.17016600929817924</v>
      </c>
      <c r="S1104" s="1036" t="s">
        <v>624</v>
      </c>
      <c r="T1104" s="1115">
        <v>1110784</v>
      </c>
      <c r="U1104" s="1117">
        <v>0.1</v>
      </c>
      <c r="V1104" s="1115">
        <v>6101343</v>
      </c>
      <c r="W1104" s="1118">
        <v>0.58073516310307016</v>
      </c>
      <c r="X1104" s="1115">
        <v>3294113</v>
      </c>
      <c r="Y1104" s="1118">
        <v>0.31</v>
      </c>
      <c r="Z1104" s="1119">
        <v>1092754</v>
      </c>
      <c r="AA1104" s="1120">
        <v>0.1</v>
      </c>
      <c r="AB1104" s="1119">
        <v>18030</v>
      </c>
      <c r="AC1104" s="1120">
        <v>0</v>
      </c>
      <c r="AD1104" s="1119">
        <v>0</v>
      </c>
      <c r="AE1104" s="1120">
        <v>0</v>
      </c>
      <c r="AF1104" s="1036" t="s">
        <v>185</v>
      </c>
      <c r="AG1104" s="1036"/>
      <c r="AH1104" s="1036"/>
      <c r="AI1104" s="959"/>
      <c r="AL1104" s="959"/>
      <c r="AM1104" s="959"/>
      <c r="AO1104" s="1045"/>
      <c r="AP1104" s="1045"/>
      <c r="AQ1104" s="1045"/>
      <c r="AR1104" s="1045"/>
      <c r="AT1104" s="1045"/>
      <c r="AV1104" s="1045"/>
    </row>
    <row r="1105" spans="1:48">
      <c r="A1105" t="s">
        <v>675</v>
      </c>
      <c r="B1105" t="s">
        <v>141</v>
      </c>
      <c r="C1105">
        <v>2017</v>
      </c>
      <c r="D1105">
        <v>2016</v>
      </c>
      <c r="E1105" s="442" t="s">
        <v>168</v>
      </c>
      <c r="F1105" s="52" t="s">
        <v>61</v>
      </c>
      <c r="G1105" s="442" t="s">
        <v>61</v>
      </c>
      <c r="H1105" s="52" t="s">
        <v>61</v>
      </c>
      <c r="I1105" s="442" t="s">
        <v>169</v>
      </c>
      <c r="J1105" s="940" t="s">
        <v>61</v>
      </c>
      <c r="K1105" s="940"/>
      <c r="L1105" s="52" t="s">
        <v>61</v>
      </c>
      <c r="M1105" s="52" t="s">
        <v>61</v>
      </c>
      <c r="N1105" s="52" t="s">
        <v>61</v>
      </c>
      <c r="O1105" s="442" t="s">
        <v>150</v>
      </c>
      <c r="P1105" s="451" t="s">
        <v>61</v>
      </c>
      <c r="Q1105" s="52" t="s">
        <v>61</v>
      </c>
      <c r="R1105" s="103" t="s">
        <v>61</v>
      </c>
      <c r="S1105" s="442" t="s">
        <v>61</v>
      </c>
      <c r="T1105" s="451" t="s">
        <v>61</v>
      </c>
      <c r="U1105" s="941" t="s">
        <v>61</v>
      </c>
      <c r="V1105" s="52" t="s">
        <v>61</v>
      </c>
      <c r="W1105" s="52" t="s">
        <v>61</v>
      </c>
      <c r="X1105" s="52" t="s">
        <v>61</v>
      </c>
      <c r="Y1105" s="52" t="s">
        <v>61</v>
      </c>
      <c r="Z1105" s="77" t="s">
        <v>61</v>
      </c>
      <c r="AA1105" s="787" t="s">
        <v>61</v>
      </c>
      <c r="AB1105" s="77" t="s">
        <v>61</v>
      </c>
      <c r="AC1105" s="787" t="s">
        <v>61</v>
      </c>
      <c r="AD1105" s="77" t="s">
        <v>61</v>
      </c>
      <c r="AE1105" s="787" t="s">
        <v>61</v>
      </c>
      <c r="AF1105" t="s">
        <v>61</v>
      </c>
      <c r="AG1105" s="52"/>
      <c r="AH1105" s="52"/>
      <c r="AI1105" s="52" t="s">
        <v>61</v>
      </c>
      <c r="AJ1105" s="52" t="s">
        <v>61</v>
      </c>
      <c r="AL1105"/>
      <c r="AM1105"/>
    </row>
    <row r="1106" spans="1:48">
      <c r="A1106" t="s">
        <v>675</v>
      </c>
      <c r="B1106" t="s">
        <v>141</v>
      </c>
      <c r="C1106">
        <v>2018</v>
      </c>
      <c r="D1106">
        <v>2017</v>
      </c>
      <c r="E1106" s="442" t="s">
        <v>168</v>
      </c>
      <c r="F1106" s="52" t="s">
        <v>61</v>
      </c>
      <c r="G1106" s="442" t="s">
        <v>61</v>
      </c>
      <c r="H1106" s="52" t="s">
        <v>61</v>
      </c>
      <c r="I1106" s="442" t="s">
        <v>169</v>
      </c>
      <c r="J1106" s="940" t="s">
        <v>61</v>
      </c>
      <c r="K1106" s="940"/>
      <c r="L1106" s="52" t="s">
        <v>61</v>
      </c>
      <c r="M1106" s="52" t="s">
        <v>61</v>
      </c>
      <c r="N1106" s="52" t="s">
        <v>61</v>
      </c>
      <c r="O1106" s="442" t="s">
        <v>150</v>
      </c>
      <c r="P1106" s="451" t="s">
        <v>61</v>
      </c>
      <c r="Q1106" s="52" t="s">
        <v>61</v>
      </c>
      <c r="R1106" s="103" t="s">
        <v>61</v>
      </c>
      <c r="S1106" s="442" t="s">
        <v>61</v>
      </c>
      <c r="T1106" s="451" t="s">
        <v>61</v>
      </c>
      <c r="U1106" s="941" t="s">
        <v>61</v>
      </c>
      <c r="V1106" s="52" t="s">
        <v>61</v>
      </c>
      <c r="W1106" s="52" t="s">
        <v>61</v>
      </c>
      <c r="X1106" s="52" t="s">
        <v>61</v>
      </c>
      <c r="Y1106" s="52" t="s">
        <v>61</v>
      </c>
      <c r="Z1106" s="77" t="s">
        <v>61</v>
      </c>
      <c r="AA1106" s="787" t="s">
        <v>61</v>
      </c>
      <c r="AB1106" s="77" t="s">
        <v>61</v>
      </c>
      <c r="AC1106" s="787" t="s">
        <v>61</v>
      </c>
      <c r="AD1106" s="77" t="s">
        <v>61</v>
      </c>
      <c r="AE1106" s="787" t="s">
        <v>61</v>
      </c>
      <c r="AF1106" t="s">
        <v>61</v>
      </c>
      <c r="AG1106" s="52"/>
      <c r="AH1106" s="52"/>
      <c r="AI1106" s="52" t="s">
        <v>61</v>
      </c>
      <c r="AJ1106" s="52" t="s">
        <v>61</v>
      </c>
      <c r="AL1106"/>
      <c r="AM1106"/>
    </row>
    <row r="1107" spans="1:48">
      <c r="A1107" t="s">
        <v>675</v>
      </c>
      <c r="B1107" t="s">
        <v>141</v>
      </c>
      <c r="C1107">
        <v>2019</v>
      </c>
      <c r="D1107">
        <v>2018</v>
      </c>
      <c r="E1107" s="442" t="s">
        <v>168</v>
      </c>
      <c r="F1107" s="52" t="s">
        <v>61</v>
      </c>
      <c r="G1107" s="442" t="s">
        <v>61</v>
      </c>
      <c r="H1107" s="52" t="s">
        <v>61</v>
      </c>
      <c r="I1107" s="442" t="s">
        <v>169</v>
      </c>
      <c r="J1107" s="940" t="s">
        <v>61</v>
      </c>
      <c r="K1107" s="940"/>
      <c r="L1107" s="52" t="s">
        <v>61</v>
      </c>
      <c r="M1107" s="52" t="s">
        <v>61</v>
      </c>
      <c r="N1107" s="52" t="s">
        <v>61</v>
      </c>
      <c r="O1107" s="442" t="s">
        <v>150</v>
      </c>
      <c r="P1107" s="451" t="s">
        <v>61</v>
      </c>
      <c r="Q1107" s="52" t="s">
        <v>61</v>
      </c>
      <c r="R1107" s="103" t="s">
        <v>61</v>
      </c>
      <c r="S1107" s="442" t="s">
        <v>61</v>
      </c>
      <c r="T1107" s="451" t="s">
        <v>61</v>
      </c>
      <c r="U1107" s="941" t="s">
        <v>61</v>
      </c>
      <c r="V1107" s="52" t="s">
        <v>61</v>
      </c>
      <c r="W1107" s="52" t="s">
        <v>61</v>
      </c>
      <c r="X1107" s="52" t="s">
        <v>61</v>
      </c>
      <c r="Y1107" s="52" t="s">
        <v>61</v>
      </c>
      <c r="Z1107" s="77" t="s">
        <v>61</v>
      </c>
      <c r="AA1107" s="787" t="s">
        <v>61</v>
      </c>
      <c r="AB1107" s="77" t="s">
        <v>61</v>
      </c>
      <c r="AC1107" s="787" t="s">
        <v>61</v>
      </c>
      <c r="AD1107" s="77" t="s">
        <v>61</v>
      </c>
      <c r="AE1107" s="787" t="s">
        <v>61</v>
      </c>
      <c r="AF1107" t="s">
        <v>61</v>
      </c>
      <c r="AG1107" s="52"/>
      <c r="AH1107" s="52"/>
      <c r="AI1107" s="52" t="s">
        <v>61</v>
      </c>
      <c r="AJ1107" s="52" t="s">
        <v>61</v>
      </c>
      <c r="AL1107"/>
      <c r="AM1107"/>
    </row>
    <row r="1108" spans="1:48">
      <c r="A1108" t="s">
        <v>675</v>
      </c>
      <c r="B1108" t="s">
        <v>141</v>
      </c>
      <c r="C1108">
        <v>2020</v>
      </c>
      <c r="D1108">
        <v>2019</v>
      </c>
      <c r="E1108" s="442" t="s">
        <v>168</v>
      </c>
      <c r="F1108" s="52" t="s">
        <v>61</v>
      </c>
      <c r="G1108" s="442" t="s">
        <v>61</v>
      </c>
      <c r="H1108" s="52" t="s">
        <v>61</v>
      </c>
      <c r="I1108" s="442" t="s">
        <v>169</v>
      </c>
      <c r="J1108" s="940" t="s">
        <v>61</v>
      </c>
      <c r="K1108" s="940"/>
      <c r="L1108" s="52" t="s">
        <v>61</v>
      </c>
      <c r="M1108" s="52" t="s">
        <v>61</v>
      </c>
      <c r="N1108" s="52" t="s">
        <v>61</v>
      </c>
      <c r="O1108" s="442" t="s">
        <v>150</v>
      </c>
      <c r="P1108" s="451" t="s">
        <v>61</v>
      </c>
      <c r="Q1108" s="52" t="s">
        <v>61</v>
      </c>
      <c r="R1108" s="103" t="s">
        <v>61</v>
      </c>
      <c r="S1108" s="442" t="s">
        <v>61</v>
      </c>
      <c r="T1108" s="451" t="s">
        <v>61</v>
      </c>
      <c r="U1108" s="941" t="s">
        <v>61</v>
      </c>
      <c r="V1108" s="52" t="s">
        <v>61</v>
      </c>
      <c r="W1108" s="52" t="s">
        <v>61</v>
      </c>
      <c r="X1108" s="52" t="s">
        <v>61</v>
      </c>
      <c r="Y1108" s="52" t="s">
        <v>61</v>
      </c>
      <c r="Z1108" s="77" t="s">
        <v>61</v>
      </c>
      <c r="AA1108" s="787" t="s">
        <v>61</v>
      </c>
      <c r="AB1108" s="77" t="s">
        <v>61</v>
      </c>
      <c r="AC1108" s="787" t="s">
        <v>61</v>
      </c>
      <c r="AD1108" s="77" t="s">
        <v>61</v>
      </c>
      <c r="AE1108" s="787" t="s">
        <v>61</v>
      </c>
      <c r="AF1108" t="s">
        <v>61</v>
      </c>
      <c r="AG1108" s="52"/>
      <c r="AH1108" s="52"/>
      <c r="AI1108" s="52" t="s">
        <v>61</v>
      </c>
      <c r="AJ1108" s="52" t="s">
        <v>61</v>
      </c>
      <c r="AL1108"/>
      <c r="AM1108"/>
    </row>
    <row r="1109" spans="1:48">
      <c r="A1109" t="s">
        <v>675</v>
      </c>
      <c r="B1109" t="s">
        <v>141</v>
      </c>
      <c r="C1109">
        <v>2021</v>
      </c>
      <c r="D1109">
        <v>2020</v>
      </c>
      <c r="E1109" s="442" t="s">
        <v>168</v>
      </c>
      <c r="F1109" s="52" t="s">
        <v>61</v>
      </c>
      <c r="G1109" s="442" t="s">
        <v>61</v>
      </c>
      <c r="H1109" s="52" t="s">
        <v>61</v>
      </c>
      <c r="I1109" s="442" t="s">
        <v>169</v>
      </c>
      <c r="J1109" s="940" t="s">
        <v>61</v>
      </c>
      <c r="K1109" s="940"/>
      <c r="L1109" s="52" t="s">
        <v>61</v>
      </c>
      <c r="M1109" s="52" t="s">
        <v>61</v>
      </c>
      <c r="N1109" s="52" t="s">
        <v>61</v>
      </c>
      <c r="O1109" s="442" t="s">
        <v>150</v>
      </c>
      <c r="P1109" s="451" t="s">
        <v>61</v>
      </c>
      <c r="Q1109" s="52" t="s">
        <v>61</v>
      </c>
      <c r="R1109" s="103" t="s">
        <v>61</v>
      </c>
      <c r="S1109" s="442" t="s">
        <v>61</v>
      </c>
      <c r="T1109" s="451" t="s">
        <v>61</v>
      </c>
      <c r="U1109" s="941" t="s">
        <v>61</v>
      </c>
      <c r="V1109" s="52" t="s">
        <v>61</v>
      </c>
      <c r="W1109" s="52" t="s">
        <v>61</v>
      </c>
      <c r="X1109" s="52" t="s">
        <v>61</v>
      </c>
      <c r="Y1109" s="52" t="s">
        <v>61</v>
      </c>
      <c r="Z1109" s="77" t="s">
        <v>61</v>
      </c>
      <c r="AA1109" s="787" t="s">
        <v>61</v>
      </c>
      <c r="AB1109" s="77" t="s">
        <v>61</v>
      </c>
      <c r="AC1109" s="787" t="s">
        <v>61</v>
      </c>
      <c r="AD1109" s="77" t="s">
        <v>61</v>
      </c>
      <c r="AE1109" s="787" t="s">
        <v>61</v>
      </c>
      <c r="AF1109" t="s">
        <v>61</v>
      </c>
      <c r="AG1109" s="52"/>
      <c r="AH1109" s="52"/>
      <c r="AI1109" s="52" t="s">
        <v>61</v>
      </c>
      <c r="AJ1109" s="52" t="s">
        <v>61</v>
      </c>
      <c r="AL1109"/>
      <c r="AM1109"/>
    </row>
    <row r="1110" spans="1:48">
      <c r="A1110" t="s">
        <v>675</v>
      </c>
      <c r="B1110" t="s">
        <v>141</v>
      </c>
      <c r="C1110">
        <v>2022</v>
      </c>
      <c r="D1110">
        <v>2021</v>
      </c>
      <c r="E1110" s="442" t="s">
        <v>168</v>
      </c>
      <c r="F1110" s="52" t="s">
        <v>61</v>
      </c>
      <c r="G1110" s="442" t="s">
        <v>61</v>
      </c>
      <c r="H1110" s="52" t="s">
        <v>61</v>
      </c>
      <c r="I1110" s="442" t="s">
        <v>169</v>
      </c>
      <c r="J1110" s="940" t="s">
        <v>61</v>
      </c>
      <c r="K1110" s="940"/>
      <c r="L1110" s="52" t="s">
        <v>61</v>
      </c>
      <c r="M1110" s="52" t="s">
        <v>61</v>
      </c>
      <c r="N1110" s="52" t="s">
        <v>61</v>
      </c>
      <c r="O1110" s="442" t="s">
        <v>150</v>
      </c>
      <c r="P1110" s="451" t="s">
        <v>61</v>
      </c>
      <c r="Q1110" s="52" t="s">
        <v>61</v>
      </c>
      <c r="R1110" s="103" t="s">
        <v>61</v>
      </c>
      <c r="S1110" s="442" t="s">
        <v>61</v>
      </c>
      <c r="T1110" s="451" t="s">
        <v>61</v>
      </c>
      <c r="U1110" s="941" t="s">
        <v>61</v>
      </c>
      <c r="V1110" s="52" t="s">
        <v>61</v>
      </c>
      <c r="W1110" s="52" t="s">
        <v>61</v>
      </c>
      <c r="X1110" s="52" t="s">
        <v>61</v>
      </c>
      <c r="Y1110" s="52" t="s">
        <v>61</v>
      </c>
      <c r="Z1110" s="77" t="s">
        <v>61</v>
      </c>
      <c r="AA1110" s="787" t="s">
        <v>61</v>
      </c>
      <c r="AB1110" s="77" t="s">
        <v>61</v>
      </c>
      <c r="AC1110" s="787" t="s">
        <v>61</v>
      </c>
      <c r="AD1110" s="77" t="s">
        <v>61</v>
      </c>
      <c r="AE1110" s="787" t="s">
        <v>61</v>
      </c>
      <c r="AF1110" t="s">
        <v>61</v>
      </c>
      <c r="AG1110" s="52"/>
      <c r="AH1110" s="52"/>
      <c r="AI1110" s="52" t="s">
        <v>61</v>
      </c>
      <c r="AJ1110" s="52" t="s">
        <v>61</v>
      </c>
      <c r="AL1110"/>
      <c r="AM1110"/>
    </row>
    <row r="1111" spans="1:48" s="958" customFormat="1">
      <c r="A1111" s="958" t="s">
        <v>675</v>
      </c>
      <c r="B1111" s="958" t="s">
        <v>141</v>
      </c>
      <c r="C1111" s="958">
        <v>2023</v>
      </c>
      <c r="D1111" s="958">
        <v>2022</v>
      </c>
      <c r="E1111" s="991" t="s">
        <v>168</v>
      </c>
      <c r="F1111" s="957" t="s">
        <v>61</v>
      </c>
      <c r="G1111" s="991" t="s">
        <v>61</v>
      </c>
      <c r="H1111" s="957" t="s">
        <v>61</v>
      </c>
      <c r="I1111" s="991" t="s">
        <v>169</v>
      </c>
      <c r="J1111" s="998" t="s">
        <v>61</v>
      </c>
      <c r="K1111" s="998"/>
      <c r="L1111" s="957" t="s">
        <v>61</v>
      </c>
      <c r="M1111" s="957" t="s">
        <v>61</v>
      </c>
      <c r="N1111" s="957" t="s">
        <v>61</v>
      </c>
      <c r="O1111" s="991" t="s">
        <v>150</v>
      </c>
      <c r="P1111" s="999" t="s">
        <v>61</v>
      </c>
      <c r="Q1111" s="957" t="s">
        <v>61</v>
      </c>
      <c r="R1111" s="1000" t="s">
        <v>61</v>
      </c>
      <c r="S1111" s="991" t="s">
        <v>61</v>
      </c>
      <c r="T1111" s="999" t="s">
        <v>61</v>
      </c>
      <c r="U1111" s="1001" t="s">
        <v>61</v>
      </c>
      <c r="V1111" s="957" t="s">
        <v>61</v>
      </c>
      <c r="W1111" s="957" t="s">
        <v>61</v>
      </c>
      <c r="X1111" s="957" t="s">
        <v>61</v>
      </c>
      <c r="Y1111" s="957" t="s">
        <v>61</v>
      </c>
      <c r="Z1111" s="1020" t="s">
        <v>61</v>
      </c>
      <c r="AA1111" s="1021" t="s">
        <v>61</v>
      </c>
      <c r="AB1111" s="1020" t="s">
        <v>61</v>
      </c>
      <c r="AC1111" s="1021" t="s">
        <v>61</v>
      </c>
      <c r="AD1111" s="1020" t="s">
        <v>61</v>
      </c>
      <c r="AE1111" s="1021" t="s">
        <v>61</v>
      </c>
      <c r="AF1111" s="958" t="s">
        <v>61</v>
      </c>
      <c r="AG1111" s="957"/>
      <c r="AH1111" s="957"/>
      <c r="AI1111" s="957" t="s">
        <v>61</v>
      </c>
      <c r="AJ1111" s="957" t="s">
        <v>61</v>
      </c>
      <c r="AL1111" s="957"/>
      <c r="AM1111" s="957"/>
      <c r="AO1111" s="981"/>
      <c r="AP1111" s="981"/>
      <c r="AQ1111" s="981"/>
      <c r="AR1111" s="981"/>
      <c r="AT1111" s="981"/>
      <c r="AV1111" s="981"/>
    </row>
    <row r="1112" spans="1:48">
      <c r="A1112" s="52" t="s">
        <v>676</v>
      </c>
      <c r="B1112" s="52" t="s">
        <v>141</v>
      </c>
      <c r="C1112" s="902">
        <v>2017</v>
      </c>
      <c r="D1112" s="52">
        <v>2016</v>
      </c>
      <c r="E1112" s="442" t="s">
        <v>142</v>
      </c>
      <c r="F1112" s="104" t="s">
        <v>168</v>
      </c>
      <c r="G1112" s="442" t="s">
        <v>61</v>
      </c>
      <c r="H1112" s="52" t="s">
        <v>187</v>
      </c>
      <c r="I1112" s="442" t="s">
        <v>182</v>
      </c>
      <c r="J1112" s="940" t="s">
        <v>61</v>
      </c>
      <c r="K1112" s="940"/>
      <c r="L1112" s="81" t="s">
        <v>172</v>
      </c>
      <c r="M1112" s="81" t="s">
        <v>61</v>
      </c>
      <c r="N1112" s="81" t="s">
        <v>61</v>
      </c>
      <c r="O1112" s="442" t="s">
        <v>150</v>
      </c>
      <c r="P1112" s="81" t="s">
        <v>61</v>
      </c>
      <c r="Q1112" s="81" t="s">
        <v>61</v>
      </c>
      <c r="R1112" s="81" t="s">
        <v>61</v>
      </c>
      <c r="S1112" s="905" t="s">
        <v>61</v>
      </c>
      <c r="T1112" s="81" t="s">
        <v>61</v>
      </c>
      <c r="U1112" s="942" t="s">
        <v>61</v>
      </c>
      <c r="V1112" s="235" t="s">
        <v>61</v>
      </c>
      <c r="W1112" s="235" t="s">
        <v>61</v>
      </c>
      <c r="X1112" s="235" t="s">
        <v>61</v>
      </c>
      <c r="Y1112" s="235" t="s">
        <v>61</v>
      </c>
      <c r="Z1112" s="784" t="s">
        <v>61</v>
      </c>
      <c r="AA1112" s="785" t="s">
        <v>61</v>
      </c>
      <c r="AB1112" s="784" t="s">
        <v>61</v>
      </c>
      <c r="AC1112" s="785" t="s">
        <v>61</v>
      </c>
      <c r="AD1112" s="784" t="s">
        <v>61</v>
      </c>
      <c r="AE1112" s="906" t="s">
        <v>61</v>
      </c>
      <c r="AF1112" t="s">
        <v>61</v>
      </c>
      <c r="AG1112" s="81"/>
      <c r="AH1112" s="81"/>
      <c r="AI1112" s="52" t="s">
        <v>61</v>
      </c>
      <c r="AJ1112" s="81" t="s">
        <v>61</v>
      </c>
      <c r="AL1112" s="52"/>
      <c r="AM1112" s="52"/>
    </row>
    <row r="1113" spans="1:48">
      <c r="A1113" s="52" t="s">
        <v>676</v>
      </c>
      <c r="B1113" s="52" t="s">
        <v>141</v>
      </c>
      <c r="C1113" s="52">
        <v>2018</v>
      </c>
      <c r="D1113" s="52">
        <v>2017</v>
      </c>
      <c r="E1113" s="442" t="s">
        <v>168</v>
      </c>
      <c r="F1113" s="52" t="s">
        <v>61</v>
      </c>
      <c r="G1113" s="442" t="s">
        <v>61</v>
      </c>
      <c r="H1113" s="52" t="s">
        <v>61</v>
      </c>
      <c r="I1113" s="442" t="s">
        <v>169</v>
      </c>
      <c r="J1113" s="940" t="s">
        <v>61</v>
      </c>
      <c r="K1113" s="940"/>
      <c r="L1113" s="52" t="s">
        <v>61</v>
      </c>
      <c r="M1113" s="52" t="s">
        <v>61</v>
      </c>
      <c r="N1113" s="52" t="s">
        <v>61</v>
      </c>
      <c r="O1113" s="442" t="s">
        <v>150</v>
      </c>
      <c r="P1113" s="451" t="s">
        <v>61</v>
      </c>
      <c r="Q1113" s="52" t="s">
        <v>61</v>
      </c>
      <c r="R1113" s="103" t="s">
        <v>61</v>
      </c>
      <c r="S1113" s="442" t="s">
        <v>61</v>
      </c>
      <c r="T1113" s="451" t="s">
        <v>61</v>
      </c>
      <c r="U1113" s="941" t="s">
        <v>61</v>
      </c>
      <c r="V1113" s="52" t="s">
        <v>61</v>
      </c>
      <c r="W1113" s="52" t="s">
        <v>61</v>
      </c>
      <c r="X1113" s="52" t="s">
        <v>61</v>
      </c>
      <c r="Y1113" s="52" t="s">
        <v>61</v>
      </c>
      <c r="Z1113" s="77" t="s">
        <v>61</v>
      </c>
      <c r="AA1113" s="787" t="s">
        <v>61</v>
      </c>
      <c r="AB1113" s="77" t="s">
        <v>61</v>
      </c>
      <c r="AC1113" s="787" t="s">
        <v>61</v>
      </c>
      <c r="AD1113" s="77" t="s">
        <v>61</v>
      </c>
      <c r="AE1113" s="787" t="s">
        <v>61</v>
      </c>
      <c r="AF1113" t="s">
        <v>61</v>
      </c>
      <c r="AG1113" s="52"/>
      <c r="AH1113" s="52"/>
      <c r="AI1113" s="52" t="s">
        <v>61</v>
      </c>
      <c r="AJ1113" s="52" t="s">
        <v>61</v>
      </c>
      <c r="AL1113" s="52"/>
      <c r="AM1113" s="52"/>
    </row>
    <row r="1114" spans="1:48">
      <c r="A1114" s="52" t="s">
        <v>676</v>
      </c>
      <c r="B1114" s="52" t="s">
        <v>141</v>
      </c>
      <c r="C1114" s="52">
        <v>2019</v>
      </c>
      <c r="D1114" s="52">
        <v>2018</v>
      </c>
      <c r="E1114" s="442" t="s">
        <v>168</v>
      </c>
      <c r="F1114" s="52" t="s">
        <v>61</v>
      </c>
      <c r="G1114" s="442" t="s">
        <v>61</v>
      </c>
      <c r="H1114" s="52" t="s">
        <v>61</v>
      </c>
      <c r="I1114" s="442" t="s">
        <v>169</v>
      </c>
      <c r="J1114" s="940" t="s">
        <v>61</v>
      </c>
      <c r="K1114" s="940"/>
      <c r="L1114" s="52" t="s">
        <v>61</v>
      </c>
      <c r="M1114" s="52" t="s">
        <v>61</v>
      </c>
      <c r="N1114" s="52" t="s">
        <v>61</v>
      </c>
      <c r="O1114" s="442" t="s">
        <v>150</v>
      </c>
      <c r="P1114" s="451" t="s">
        <v>61</v>
      </c>
      <c r="Q1114" s="52" t="s">
        <v>61</v>
      </c>
      <c r="R1114" s="103" t="s">
        <v>61</v>
      </c>
      <c r="S1114" s="442" t="s">
        <v>61</v>
      </c>
      <c r="T1114" s="451" t="s">
        <v>61</v>
      </c>
      <c r="U1114" s="941" t="s">
        <v>61</v>
      </c>
      <c r="V1114" s="52" t="s">
        <v>61</v>
      </c>
      <c r="W1114" s="52" t="s">
        <v>61</v>
      </c>
      <c r="X1114" s="52" t="s">
        <v>61</v>
      </c>
      <c r="Y1114" s="52" t="s">
        <v>61</v>
      </c>
      <c r="Z1114" s="77" t="s">
        <v>61</v>
      </c>
      <c r="AA1114" s="787" t="s">
        <v>61</v>
      </c>
      <c r="AB1114" s="77" t="s">
        <v>61</v>
      </c>
      <c r="AC1114" s="787" t="s">
        <v>61</v>
      </c>
      <c r="AD1114" s="77" t="s">
        <v>61</v>
      </c>
      <c r="AE1114" s="787" t="s">
        <v>61</v>
      </c>
      <c r="AF1114" t="s">
        <v>61</v>
      </c>
      <c r="AG1114" s="52"/>
      <c r="AH1114" s="52"/>
      <c r="AI1114" s="52" t="s">
        <v>61</v>
      </c>
      <c r="AJ1114" s="52" t="s">
        <v>61</v>
      </c>
      <c r="AL1114" s="52"/>
      <c r="AM1114" s="52"/>
    </row>
    <row r="1115" spans="1:48">
      <c r="A1115" s="52" t="s">
        <v>676</v>
      </c>
      <c r="B1115" s="52" t="s">
        <v>141</v>
      </c>
      <c r="C1115" s="52">
        <v>2020</v>
      </c>
      <c r="D1115" s="52">
        <v>2019</v>
      </c>
      <c r="E1115" s="442" t="s">
        <v>168</v>
      </c>
      <c r="F1115" s="52" t="s">
        <v>61</v>
      </c>
      <c r="G1115" s="442" t="s">
        <v>61</v>
      </c>
      <c r="H1115" s="52" t="s">
        <v>61</v>
      </c>
      <c r="I1115" s="442" t="s">
        <v>169</v>
      </c>
      <c r="J1115" s="940" t="s">
        <v>61</v>
      </c>
      <c r="K1115" s="940"/>
      <c r="L1115" s="52" t="s">
        <v>61</v>
      </c>
      <c r="M1115" s="52" t="s">
        <v>61</v>
      </c>
      <c r="N1115" s="52" t="s">
        <v>61</v>
      </c>
      <c r="O1115" s="442" t="s">
        <v>150</v>
      </c>
      <c r="P1115" s="451" t="s">
        <v>61</v>
      </c>
      <c r="Q1115" s="52" t="s">
        <v>61</v>
      </c>
      <c r="R1115" s="103" t="s">
        <v>61</v>
      </c>
      <c r="S1115" s="442" t="s">
        <v>61</v>
      </c>
      <c r="T1115" s="451" t="s">
        <v>61</v>
      </c>
      <c r="U1115" s="941" t="s">
        <v>61</v>
      </c>
      <c r="V1115" s="52" t="s">
        <v>61</v>
      </c>
      <c r="W1115" s="52" t="s">
        <v>61</v>
      </c>
      <c r="X1115" s="52" t="s">
        <v>61</v>
      </c>
      <c r="Y1115" s="52" t="s">
        <v>61</v>
      </c>
      <c r="Z1115" s="77" t="s">
        <v>61</v>
      </c>
      <c r="AA1115" s="787" t="s">
        <v>61</v>
      </c>
      <c r="AB1115" s="77" t="s">
        <v>61</v>
      </c>
      <c r="AC1115" s="787" t="s">
        <v>61</v>
      </c>
      <c r="AD1115" s="77" t="s">
        <v>61</v>
      </c>
      <c r="AE1115" s="787" t="s">
        <v>61</v>
      </c>
      <c r="AF1115" t="s">
        <v>61</v>
      </c>
      <c r="AG1115" s="52"/>
      <c r="AH1115" s="52"/>
      <c r="AI1115" s="52" t="s">
        <v>61</v>
      </c>
      <c r="AJ1115" s="52" t="s">
        <v>61</v>
      </c>
      <c r="AL1115" s="52"/>
      <c r="AM1115" s="52"/>
    </row>
    <row r="1116" spans="1:48">
      <c r="A1116" s="52" t="s">
        <v>676</v>
      </c>
      <c r="B1116" s="52" t="s">
        <v>141</v>
      </c>
      <c r="C1116" s="52">
        <v>2021</v>
      </c>
      <c r="D1116" s="52">
        <v>2020</v>
      </c>
      <c r="E1116" s="442" t="s">
        <v>142</v>
      </c>
      <c r="F1116" s="104" t="s">
        <v>168</v>
      </c>
      <c r="G1116" s="442" t="s">
        <v>61</v>
      </c>
      <c r="H1116" s="52" t="s">
        <v>174</v>
      </c>
      <c r="I1116" s="442" t="s">
        <v>231</v>
      </c>
      <c r="J1116" s="940" t="s">
        <v>61</v>
      </c>
      <c r="K1116" s="940"/>
      <c r="L1116" s="81" t="s">
        <v>172</v>
      </c>
      <c r="M1116" s="81" t="s">
        <v>61</v>
      </c>
      <c r="N1116" s="81" t="s">
        <v>61</v>
      </c>
      <c r="O1116" s="442" t="s">
        <v>150</v>
      </c>
      <c r="P1116" s="81" t="s">
        <v>61</v>
      </c>
      <c r="Q1116" s="81" t="s">
        <v>61</v>
      </c>
      <c r="R1116" s="81" t="s">
        <v>61</v>
      </c>
      <c r="S1116" s="905" t="s">
        <v>61</v>
      </c>
      <c r="T1116" s="81" t="s">
        <v>61</v>
      </c>
      <c r="U1116" s="942" t="s">
        <v>61</v>
      </c>
      <c r="V1116" s="235" t="s">
        <v>61</v>
      </c>
      <c r="W1116" s="235" t="s">
        <v>61</v>
      </c>
      <c r="X1116" s="235" t="s">
        <v>61</v>
      </c>
      <c r="Y1116" s="235" t="s">
        <v>61</v>
      </c>
      <c r="Z1116" s="784" t="s">
        <v>61</v>
      </c>
      <c r="AA1116" s="785" t="s">
        <v>61</v>
      </c>
      <c r="AB1116" s="784" t="s">
        <v>61</v>
      </c>
      <c r="AC1116" s="785" t="s">
        <v>61</v>
      </c>
      <c r="AD1116" s="784" t="s">
        <v>61</v>
      </c>
      <c r="AE1116" s="906" t="s">
        <v>61</v>
      </c>
      <c r="AF1116" t="s">
        <v>61</v>
      </c>
      <c r="AG1116" s="81"/>
      <c r="AH1116" s="81"/>
      <c r="AI1116" s="52" t="s">
        <v>61</v>
      </c>
      <c r="AJ1116" s="81" t="s">
        <v>61</v>
      </c>
      <c r="AL1116" s="52"/>
      <c r="AM1116" s="52"/>
    </row>
    <row r="1117" spans="1:48">
      <c r="A1117" s="52" t="s">
        <v>676</v>
      </c>
      <c r="B1117" s="52" t="s">
        <v>141</v>
      </c>
      <c r="C1117" s="52">
        <v>2022</v>
      </c>
      <c r="D1117" s="52">
        <v>2021</v>
      </c>
      <c r="E1117" s="442" t="s">
        <v>168</v>
      </c>
      <c r="F1117" s="52" t="s">
        <v>61</v>
      </c>
      <c r="G1117" s="442" t="s">
        <v>61</v>
      </c>
      <c r="H1117" s="52" t="s">
        <v>61</v>
      </c>
      <c r="I1117" s="442" t="s">
        <v>169</v>
      </c>
      <c r="J1117" s="940" t="s">
        <v>61</v>
      </c>
      <c r="K1117" s="940"/>
      <c r="L1117" s="52" t="s">
        <v>61</v>
      </c>
      <c r="M1117" s="52" t="s">
        <v>61</v>
      </c>
      <c r="N1117" s="52" t="s">
        <v>61</v>
      </c>
      <c r="O1117" s="442" t="s">
        <v>150</v>
      </c>
      <c r="P1117" s="451" t="s">
        <v>61</v>
      </c>
      <c r="Q1117" s="52" t="s">
        <v>61</v>
      </c>
      <c r="R1117" s="103" t="s">
        <v>61</v>
      </c>
      <c r="S1117" s="442" t="s">
        <v>61</v>
      </c>
      <c r="T1117" s="451" t="s">
        <v>61</v>
      </c>
      <c r="U1117" s="941" t="s">
        <v>61</v>
      </c>
      <c r="V1117" s="52" t="s">
        <v>61</v>
      </c>
      <c r="W1117" s="52" t="s">
        <v>61</v>
      </c>
      <c r="X1117" s="52" t="s">
        <v>61</v>
      </c>
      <c r="Y1117" s="52" t="s">
        <v>61</v>
      </c>
      <c r="Z1117" s="77" t="s">
        <v>61</v>
      </c>
      <c r="AA1117" s="787" t="s">
        <v>61</v>
      </c>
      <c r="AB1117" s="77" t="s">
        <v>61</v>
      </c>
      <c r="AC1117" s="787" t="s">
        <v>61</v>
      </c>
      <c r="AD1117" s="77" t="s">
        <v>61</v>
      </c>
      <c r="AE1117" s="787" t="s">
        <v>61</v>
      </c>
      <c r="AF1117" t="s">
        <v>61</v>
      </c>
      <c r="AG1117" s="52"/>
      <c r="AH1117" s="52"/>
      <c r="AI1117" s="52" t="s">
        <v>61</v>
      </c>
      <c r="AJ1117" s="52" t="s">
        <v>61</v>
      </c>
      <c r="AL1117" s="52"/>
      <c r="AM1117" s="52"/>
    </row>
    <row r="1118" spans="1:48" s="958" customFormat="1">
      <c r="A1118" s="958" t="s">
        <v>676</v>
      </c>
      <c r="B1118" s="958" t="s">
        <v>141</v>
      </c>
      <c r="C1118" s="958">
        <v>2023</v>
      </c>
      <c r="D1118" s="958">
        <v>2022</v>
      </c>
      <c r="E1118" s="991" t="s">
        <v>168</v>
      </c>
      <c r="F1118" s="957" t="s">
        <v>61</v>
      </c>
      <c r="G1118" s="991" t="s">
        <v>61</v>
      </c>
      <c r="H1118" s="957" t="s">
        <v>61</v>
      </c>
      <c r="I1118" s="991" t="s">
        <v>169</v>
      </c>
      <c r="J1118" s="998" t="s">
        <v>61</v>
      </c>
      <c r="K1118" s="998"/>
      <c r="L1118" s="957" t="s">
        <v>61</v>
      </c>
      <c r="M1118" s="957" t="s">
        <v>61</v>
      </c>
      <c r="N1118" s="957" t="s">
        <v>61</v>
      </c>
      <c r="O1118" s="991" t="s">
        <v>150</v>
      </c>
      <c r="P1118" s="999" t="s">
        <v>61</v>
      </c>
      <c r="Q1118" s="957" t="s">
        <v>61</v>
      </c>
      <c r="R1118" s="1000" t="s">
        <v>61</v>
      </c>
      <c r="S1118" s="991" t="s">
        <v>61</v>
      </c>
      <c r="T1118" s="999" t="s">
        <v>61</v>
      </c>
      <c r="U1118" s="1001" t="s">
        <v>61</v>
      </c>
      <c r="V1118" s="957" t="s">
        <v>61</v>
      </c>
      <c r="W1118" s="957" t="s">
        <v>61</v>
      </c>
      <c r="X1118" s="957" t="s">
        <v>61</v>
      </c>
      <c r="Y1118" s="957" t="s">
        <v>61</v>
      </c>
      <c r="Z1118" s="1020" t="s">
        <v>61</v>
      </c>
      <c r="AA1118" s="1021" t="s">
        <v>61</v>
      </c>
      <c r="AB1118" s="1020" t="s">
        <v>61</v>
      </c>
      <c r="AC1118" s="1021" t="s">
        <v>61</v>
      </c>
      <c r="AD1118" s="1020" t="s">
        <v>61</v>
      </c>
      <c r="AE1118" s="1021" t="s">
        <v>61</v>
      </c>
      <c r="AF1118" s="958" t="s">
        <v>61</v>
      </c>
      <c r="AG1118" s="957"/>
      <c r="AH1118" s="957"/>
      <c r="AI1118" s="957" t="s">
        <v>61</v>
      </c>
      <c r="AJ1118" s="957" t="s">
        <v>61</v>
      </c>
      <c r="AL1118" s="957"/>
      <c r="AM1118" s="957"/>
      <c r="AO1118" s="981"/>
      <c r="AP1118" s="981"/>
      <c r="AQ1118" s="981"/>
      <c r="AR1118" s="981"/>
      <c r="AT1118" s="981"/>
      <c r="AV1118" s="981"/>
    </row>
    <row r="1119" spans="1:48">
      <c r="A1119" s="52" t="s">
        <v>677</v>
      </c>
      <c r="B1119" s="52" t="s">
        <v>102</v>
      </c>
      <c r="C1119" s="902">
        <v>2017</v>
      </c>
      <c r="D1119" s="52">
        <v>2016</v>
      </c>
      <c r="E1119" s="442" t="s">
        <v>142</v>
      </c>
      <c r="F1119" s="104" t="s">
        <v>168</v>
      </c>
      <c r="G1119" s="442" t="s">
        <v>61</v>
      </c>
      <c r="H1119" s="52" t="s">
        <v>181</v>
      </c>
      <c r="I1119" s="442" t="s">
        <v>182</v>
      </c>
      <c r="J1119" s="940" t="s">
        <v>61</v>
      </c>
      <c r="K1119" s="940"/>
      <c r="L1119" s="81" t="s">
        <v>172</v>
      </c>
      <c r="M1119" s="81" t="s">
        <v>61</v>
      </c>
      <c r="N1119" s="81" t="s">
        <v>61</v>
      </c>
      <c r="O1119" s="442" t="s">
        <v>150</v>
      </c>
      <c r="P1119" s="81" t="s">
        <v>61</v>
      </c>
      <c r="Q1119" s="81" t="s">
        <v>61</v>
      </c>
      <c r="R1119" s="81" t="s">
        <v>61</v>
      </c>
      <c r="S1119" s="905" t="s">
        <v>61</v>
      </c>
      <c r="T1119" s="81" t="s">
        <v>61</v>
      </c>
      <c r="U1119" s="942" t="s">
        <v>61</v>
      </c>
      <c r="V1119" s="235" t="s">
        <v>61</v>
      </c>
      <c r="W1119" s="235" t="s">
        <v>61</v>
      </c>
      <c r="X1119" s="235" t="s">
        <v>61</v>
      </c>
      <c r="Y1119" s="235" t="s">
        <v>61</v>
      </c>
      <c r="Z1119" s="784" t="s">
        <v>61</v>
      </c>
      <c r="AA1119" s="785" t="s">
        <v>61</v>
      </c>
      <c r="AB1119" s="784" t="s">
        <v>61</v>
      </c>
      <c r="AC1119" s="785" t="s">
        <v>61</v>
      </c>
      <c r="AD1119" s="784" t="s">
        <v>61</v>
      </c>
      <c r="AE1119" s="906" t="s">
        <v>61</v>
      </c>
      <c r="AF1119" t="s">
        <v>61</v>
      </c>
      <c r="AG1119" s="81"/>
      <c r="AH1119" s="81"/>
      <c r="AI1119" s="52" t="s">
        <v>61</v>
      </c>
      <c r="AJ1119" s="81" t="s">
        <v>61</v>
      </c>
      <c r="AL1119" s="52"/>
      <c r="AM1119" s="52"/>
    </row>
    <row r="1120" spans="1:48">
      <c r="A1120" s="52" t="s">
        <v>677</v>
      </c>
      <c r="B1120" s="52" t="s">
        <v>102</v>
      </c>
      <c r="C1120" s="52">
        <v>2018</v>
      </c>
      <c r="D1120" s="52">
        <v>2017</v>
      </c>
      <c r="E1120" s="442" t="s">
        <v>142</v>
      </c>
      <c r="F1120" s="104" t="s">
        <v>168</v>
      </c>
      <c r="G1120" s="442" t="s">
        <v>61</v>
      </c>
      <c r="H1120" s="52" t="s">
        <v>181</v>
      </c>
      <c r="I1120" s="442" t="s">
        <v>182</v>
      </c>
      <c r="J1120" s="940" t="s">
        <v>61</v>
      </c>
      <c r="K1120" s="940"/>
      <c r="L1120" s="81" t="s">
        <v>172</v>
      </c>
      <c r="M1120" s="81" t="s">
        <v>61</v>
      </c>
      <c r="N1120" s="81" t="s">
        <v>61</v>
      </c>
      <c r="O1120" s="442" t="s">
        <v>150</v>
      </c>
      <c r="P1120" s="81" t="s">
        <v>61</v>
      </c>
      <c r="Q1120" s="81" t="s">
        <v>61</v>
      </c>
      <c r="R1120" s="81" t="s">
        <v>61</v>
      </c>
      <c r="S1120" s="905" t="s">
        <v>61</v>
      </c>
      <c r="T1120" s="81" t="s">
        <v>61</v>
      </c>
      <c r="U1120" s="942" t="s">
        <v>61</v>
      </c>
      <c r="V1120" s="235" t="s">
        <v>61</v>
      </c>
      <c r="W1120" s="235" t="s">
        <v>61</v>
      </c>
      <c r="X1120" s="235" t="s">
        <v>61</v>
      </c>
      <c r="Y1120" s="235" t="s">
        <v>61</v>
      </c>
      <c r="Z1120" s="784" t="s">
        <v>61</v>
      </c>
      <c r="AA1120" s="785" t="s">
        <v>61</v>
      </c>
      <c r="AB1120" s="784" t="s">
        <v>61</v>
      </c>
      <c r="AC1120" s="785" t="s">
        <v>61</v>
      </c>
      <c r="AD1120" s="784" t="s">
        <v>61</v>
      </c>
      <c r="AE1120" s="906" t="s">
        <v>61</v>
      </c>
      <c r="AF1120" t="s">
        <v>61</v>
      </c>
      <c r="AG1120" s="81"/>
      <c r="AH1120" s="81"/>
      <c r="AI1120" s="52" t="s">
        <v>61</v>
      </c>
      <c r="AJ1120" s="81" t="s">
        <v>61</v>
      </c>
      <c r="AL1120" s="52"/>
      <c r="AM1120" s="52"/>
    </row>
    <row r="1121" spans="1:48">
      <c r="A1121" s="52" t="s">
        <v>677</v>
      </c>
      <c r="B1121" s="52" t="s">
        <v>102</v>
      </c>
      <c r="C1121" s="52">
        <v>2020</v>
      </c>
      <c r="D1121" s="52">
        <v>2019</v>
      </c>
      <c r="E1121" s="442" t="s">
        <v>142</v>
      </c>
      <c r="F1121" s="52" t="s">
        <v>142</v>
      </c>
      <c r="G1121" s="442" t="s">
        <v>142</v>
      </c>
      <c r="H1121" s="52" t="s">
        <v>143</v>
      </c>
      <c r="I1121" s="442" t="s">
        <v>144</v>
      </c>
      <c r="J1121" s="940" t="s">
        <v>294</v>
      </c>
      <c r="K1121" s="940"/>
      <c r="L1121" s="52"/>
      <c r="M1121" s="52"/>
      <c r="N1121" s="52"/>
      <c r="O1121" s="442" t="s">
        <v>150</v>
      </c>
      <c r="P1121" s="73">
        <v>28515829</v>
      </c>
      <c r="Q1121" s="60">
        <v>28515829</v>
      </c>
      <c r="R1121" s="61">
        <f>Q1121/P1121</f>
        <v>1</v>
      </c>
      <c r="S1121" s="442" t="s">
        <v>374</v>
      </c>
      <c r="T1121" s="60">
        <v>9300000</v>
      </c>
      <c r="U1121" s="939">
        <v>0.32</v>
      </c>
      <c r="V1121" s="789">
        <v>2191879.0870000012</v>
      </c>
      <c r="W1121" s="908">
        <v>7.6865346857003566E-2</v>
      </c>
      <c r="X1121" s="60">
        <v>17023949.912999999</v>
      </c>
      <c r="Y1121" s="64">
        <v>0.59699999999999998</v>
      </c>
      <c r="Z1121" s="77" t="s">
        <v>61</v>
      </c>
      <c r="AA1121" s="787" t="s">
        <v>61</v>
      </c>
      <c r="AB1121" s="77" t="s">
        <v>61</v>
      </c>
      <c r="AC1121" s="787" t="s">
        <v>61</v>
      </c>
      <c r="AD1121" s="77" t="s">
        <v>61</v>
      </c>
      <c r="AE1121" s="787" t="s">
        <v>61</v>
      </c>
      <c r="AF1121" t="s">
        <v>161</v>
      </c>
      <c r="AG1121" s="52"/>
      <c r="AH1121" s="52"/>
      <c r="AI1121" s="52" t="s">
        <v>61</v>
      </c>
      <c r="AJ1121" s="64"/>
      <c r="AL1121" s="52"/>
      <c r="AM1121" s="52"/>
    </row>
    <row r="1122" spans="1:48">
      <c r="A1122" s="52" t="s">
        <v>677</v>
      </c>
      <c r="B1122" s="52" t="s">
        <v>102</v>
      </c>
      <c r="C1122" s="52">
        <v>2019</v>
      </c>
      <c r="D1122" s="52">
        <v>2018</v>
      </c>
      <c r="E1122" s="442" t="s">
        <v>142</v>
      </c>
      <c r="F1122" s="104" t="s">
        <v>168</v>
      </c>
      <c r="G1122" s="442" t="s">
        <v>61</v>
      </c>
      <c r="H1122" s="52" t="s">
        <v>170</v>
      </c>
      <c r="I1122" s="442" t="s">
        <v>171</v>
      </c>
      <c r="J1122" s="940" t="s">
        <v>61</v>
      </c>
      <c r="K1122" s="940"/>
      <c r="L1122" s="81" t="s">
        <v>348</v>
      </c>
      <c r="M1122" s="81" t="s">
        <v>61</v>
      </c>
      <c r="N1122" s="81" t="s">
        <v>61</v>
      </c>
      <c r="O1122" s="442" t="s">
        <v>150</v>
      </c>
      <c r="P1122" s="81" t="s">
        <v>61</v>
      </c>
      <c r="Q1122" s="81" t="s">
        <v>61</v>
      </c>
      <c r="R1122" s="81" t="s">
        <v>61</v>
      </c>
      <c r="S1122" s="905" t="s">
        <v>61</v>
      </c>
      <c r="T1122" s="81" t="s">
        <v>61</v>
      </c>
      <c r="U1122" s="942" t="s">
        <v>61</v>
      </c>
      <c r="V1122" s="235" t="s">
        <v>61</v>
      </c>
      <c r="W1122" s="235" t="s">
        <v>61</v>
      </c>
      <c r="X1122" s="235" t="s">
        <v>61</v>
      </c>
      <c r="Y1122" s="81" t="s">
        <v>61</v>
      </c>
      <c r="Z1122" s="799" t="s">
        <v>61</v>
      </c>
      <c r="AA1122" s="916" t="s">
        <v>61</v>
      </c>
      <c r="AB1122" s="799" t="s">
        <v>61</v>
      </c>
      <c r="AC1122" s="916" t="s">
        <v>61</v>
      </c>
      <c r="AD1122" s="799" t="s">
        <v>61</v>
      </c>
      <c r="AE1122" s="916" t="s">
        <v>61</v>
      </c>
      <c r="AF1122" t="s">
        <v>61</v>
      </c>
      <c r="AG1122" s="81"/>
      <c r="AH1122" s="81"/>
      <c r="AI1122" s="52" t="s">
        <v>61</v>
      </c>
      <c r="AJ1122" s="81" t="s">
        <v>61</v>
      </c>
      <c r="AL1122" s="52"/>
      <c r="AM1122" s="52"/>
    </row>
    <row r="1123" spans="1:48">
      <c r="A1123" s="52" t="s">
        <v>677</v>
      </c>
      <c r="B1123" s="52" t="s">
        <v>102</v>
      </c>
      <c r="C1123" s="52">
        <v>2021</v>
      </c>
      <c r="D1123" s="52">
        <v>2020</v>
      </c>
      <c r="E1123" s="442" t="s">
        <v>142</v>
      </c>
      <c r="F1123" s="104" t="s">
        <v>168</v>
      </c>
      <c r="G1123" s="442" t="s">
        <v>61</v>
      </c>
      <c r="H1123" s="52" t="s">
        <v>143</v>
      </c>
      <c r="I1123" s="442" t="s">
        <v>144</v>
      </c>
      <c r="J1123" s="940" t="s">
        <v>61</v>
      </c>
      <c r="K1123" s="940"/>
      <c r="L1123" s="81" t="s">
        <v>348</v>
      </c>
      <c r="M1123" s="81" t="s">
        <v>61</v>
      </c>
      <c r="N1123" s="81" t="s">
        <v>61</v>
      </c>
      <c r="O1123" s="442" t="s">
        <v>150</v>
      </c>
      <c r="P1123" s="81" t="s">
        <v>61</v>
      </c>
      <c r="Q1123" s="81" t="s">
        <v>61</v>
      </c>
      <c r="R1123" s="81" t="s">
        <v>61</v>
      </c>
      <c r="S1123" s="905" t="s">
        <v>61</v>
      </c>
      <c r="T1123" s="81" t="s">
        <v>61</v>
      </c>
      <c r="U1123" s="942" t="s">
        <v>61</v>
      </c>
      <c r="V1123" s="235" t="s">
        <v>61</v>
      </c>
      <c r="W1123" s="235" t="s">
        <v>61</v>
      </c>
      <c r="X1123" s="235" t="s">
        <v>61</v>
      </c>
      <c r="Y1123" s="81" t="s">
        <v>61</v>
      </c>
      <c r="Z1123" s="799" t="s">
        <v>61</v>
      </c>
      <c r="AA1123" s="916" t="s">
        <v>61</v>
      </c>
      <c r="AB1123" s="799" t="s">
        <v>61</v>
      </c>
      <c r="AC1123" s="916" t="s">
        <v>61</v>
      </c>
      <c r="AD1123" s="799" t="s">
        <v>61</v>
      </c>
      <c r="AE1123" s="916" t="s">
        <v>61</v>
      </c>
      <c r="AF1123" t="s">
        <v>61</v>
      </c>
      <c r="AG1123" s="81"/>
      <c r="AH1123" s="81"/>
      <c r="AI1123" s="52" t="s">
        <v>61</v>
      </c>
      <c r="AJ1123" s="81" t="s">
        <v>61</v>
      </c>
      <c r="AL1123" s="52"/>
      <c r="AM1123" s="52"/>
    </row>
    <row r="1124" spans="1:48">
      <c r="A1124" s="52" t="s">
        <v>677</v>
      </c>
      <c r="B1124" s="52" t="s">
        <v>102</v>
      </c>
      <c r="C1124" s="52">
        <v>2022</v>
      </c>
      <c r="D1124" s="52">
        <v>2021</v>
      </c>
      <c r="E1124" s="442" t="s">
        <v>142</v>
      </c>
      <c r="F1124" s="104" t="s">
        <v>168</v>
      </c>
      <c r="G1124" s="442" t="s">
        <v>61</v>
      </c>
      <c r="H1124" s="52" t="s">
        <v>143</v>
      </c>
      <c r="I1124" s="442" t="s">
        <v>157</v>
      </c>
      <c r="J1124" s="940" t="s">
        <v>61</v>
      </c>
      <c r="K1124" s="940"/>
      <c r="L1124" s="81" t="s">
        <v>348</v>
      </c>
      <c r="M1124" s="81" t="s">
        <v>61</v>
      </c>
      <c r="N1124" s="81" t="s">
        <v>61</v>
      </c>
      <c r="O1124" s="442" t="s">
        <v>150</v>
      </c>
      <c r="P1124" s="81" t="s">
        <v>61</v>
      </c>
      <c r="Q1124" s="81" t="s">
        <v>61</v>
      </c>
      <c r="R1124" s="81" t="s">
        <v>61</v>
      </c>
      <c r="S1124" s="905" t="s">
        <v>61</v>
      </c>
      <c r="T1124" s="81" t="s">
        <v>61</v>
      </c>
      <c r="U1124" s="942" t="s">
        <v>61</v>
      </c>
      <c r="V1124" s="235" t="s">
        <v>61</v>
      </c>
      <c r="W1124" s="235" t="s">
        <v>61</v>
      </c>
      <c r="X1124" s="235" t="s">
        <v>61</v>
      </c>
      <c r="Y1124" s="81" t="s">
        <v>61</v>
      </c>
      <c r="Z1124" s="799" t="s">
        <v>61</v>
      </c>
      <c r="AA1124" s="916" t="s">
        <v>61</v>
      </c>
      <c r="AB1124" s="799" t="s">
        <v>61</v>
      </c>
      <c r="AC1124" s="916" t="s">
        <v>61</v>
      </c>
      <c r="AD1124" s="799" t="s">
        <v>61</v>
      </c>
      <c r="AE1124" s="916" t="s">
        <v>61</v>
      </c>
      <c r="AF1124" t="s">
        <v>61</v>
      </c>
      <c r="AG1124" s="81"/>
      <c r="AH1124" s="81"/>
      <c r="AI1124" s="52" t="s">
        <v>61</v>
      </c>
      <c r="AJ1124" s="81" t="s">
        <v>61</v>
      </c>
      <c r="AL1124" s="52"/>
      <c r="AM1124" s="52"/>
    </row>
    <row r="1125" spans="1:48" s="958" customFormat="1">
      <c r="A1125" s="955" t="s">
        <v>677</v>
      </c>
      <c r="B1125" s="955" t="s">
        <v>102</v>
      </c>
      <c r="C1125" s="955">
        <v>2023</v>
      </c>
      <c r="D1125" s="955">
        <v>2022</v>
      </c>
      <c r="E1125" s="964" t="s">
        <v>142</v>
      </c>
      <c r="F1125" s="1012" t="s">
        <v>168</v>
      </c>
      <c r="G1125" s="964" t="s">
        <v>61</v>
      </c>
      <c r="H1125" s="955" t="s">
        <v>143</v>
      </c>
      <c r="I1125" s="964" t="s">
        <v>157</v>
      </c>
      <c r="J1125" s="965" t="s">
        <v>61</v>
      </c>
      <c r="K1125" s="965"/>
      <c r="L1125" s="1013" t="s">
        <v>172</v>
      </c>
      <c r="M1125" s="1013" t="s">
        <v>61</v>
      </c>
      <c r="N1125" s="1013" t="s">
        <v>61</v>
      </c>
      <c r="O1125" s="964" t="s">
        <v>150</v>
      </c>
      <c r="P1125" s="1013" t="s">
        <v>61</v>
      </c>
      <c r="Q1125" s="1013" t="s">
        <v>61</v>
      </c>
      <c r="R1125" s="1013" t="s">
        <v>61</v>
      </c>
      <c r="S1125" s="1014" t="s">
        <v>61</v>
      </c>
      <c r="T1125" s="1013" t="s">
        <v>61</v>
      </c>
      <c r="U1125" s="1015" t="s">
        <v>61</v>
      </c>
      <c r="V1125" s="1016" t="s">
        <v>61</v>
      </c>
      <c r="W1125" s="1016" t="s">
        <v>61</v>
      </c>
      <c r="X1125" s="1016" t="s">
        <v>61</v>
      </c>
      <c r="Y1125" s="1013" t="s">
        <v>61</v>
      </c>
      <c r="Z1125" s="1017" t="s">
        <v>61</v>
      </c>
      <c r="AA1125" s="1019" t="s">
        <v>61</v>
      </c>
      <c r="AB1125" s="1017" t="s">
        <v>61</v>
      </c>
      <c r="AC1125" s="1019" t="s">
        <v>61</v>
      </c>
      <c r="AD1125" s="1017" t="s">
        <v>61</v>
      </c>
      <c r="AE1125" s="1019" t="s">
        <v>61</v>
      </c>
      <c r="AF1125" s="961" t="s">
        <v>61</v>
      </c>
      <c r="AG1125" s="1013"/>
      <c r="AH1125" s="1013"/>
      <c r="AI1125" s="955" t="s">
        <v>61</v>
      </c>
      <c r="AJ1125" s="1013" t="s">
        <v>61</v>
      </c>
      <c r="AL1125" s="955"/>
      <c r="AM1125" s="955"/>
      <c r="AO1125" s="963"/>
      <c r="AP1125" s="963"/>
      <c r="AQ1125" s="963"/>
      <c r="AR1125" s="981"/>
      <c r="AT1125" s="981"/>
      <c r="AV1125" s="981"/>
    </row>
    <row r="1126" spans="1:48" s="958" customFormat="1">
      <c r="A1126" s="957" t="s">
        <v>677</v>
      </c>
      <c r="B1126" s="957" t="s">
        <v>102</v>
      </c>
      <c r="C1126" s="957" t="s">
        <v>702</v>
      </c>
      <c r="D1126" s="957">
        <v>2023</v>
      </c>
      <c r="E1126" s="991" t="s">
        <v>142</v>
      </c>
      <c r="F1126" s="1102" t="s">
        <v>168</v>
      </c>
      <c r="G1126" s="958" t="s">
        <v>61</v>
      </c>
      <c r="H1126" s="957" t="s">
        <v>143</v>
      </c>
      <c r="I1126" s="991" t="s">
        <v>157</v>
      </c>
      <c r="J1126" s="992" t="s">
        <v>61</v>
      </c>
      <c r="K1126" s="992" t="s">
        <v>707</v>
      </c>
      <c r="L1126" s="1102" t="s">
        <v>348</v>
      </c>
      <c r="M1126" s="958" t="s">
        <v>61</v>
      </c>
      <c r="N1126" s="958" t="s">
        <v>61</v>
      </c>
      <c r="O1126" s="991" t="s">
        <v>150</v>
      </c>
      <c r="P1126" s="958" t="s">
        <v>61</v>
      </c>
      <c r="Q1126" s="958" t="s">
        <v>61</v>
      </c>
      <c r="R1126" s="958" t="s">
        <v>61</v>
      </c>
      <c r="S1126" s="958" t="s">
        <v>61</v>
      </c>
      <c r="T1126" s="958" t="s">
        <v>61</v>
      </c>
      <c r="U1126" s="1028" t="s">
        <v>61</v>
      </c>
      <c r="V1126" s="958" t="s">
        <v>61</v>
      </c>
      <c r="W1126" s="958" t="s">
        <v>61</v>
      </c>
      <c r="X1126" s="958" t="s">
        <v>61</v>
      </c>
      <c r="Y1126" s="958" t="s">
        <v>61</v>
      </c>
      <c r="Z1126" s="958" t="s">
        <v>61</v>
      </c>
      <c r="AA1126" s="958" t="s">
        <v>61</v>
      </c>
      <c r="AB1126" s="958" t="s">
        <v>61</v>
      </c>
      <c r="AC1126" s="958" t="s">
        <v>61</v>
      </c>
      <c r="AD1126" s="958" t="s">
        <v>61</v>
      </c>
      <c r="AE1126" s="958" t="s">
        <v>61</v>
      </c>
      <c r="AF1126" s="958" t="s">
        <v>61</v>
      </c>
      <c r="AG1126" s="1029"/>
      <c r="AH1126" s="1029"/>
      <c r="AI1126" s="957"/>
      <c r="AJ1126" s="1029"/>
      <c r="AL1126" s="957"/>
      <c r="AM1126" s="957"/>
      <c r="AO1126" s="981"/>
      <c r="AP1126" s="981"/>
      <c r="AQ1126" s="981"/>
      <c r="AR1126" s="981"/>
      <c r="AT1126" s="981"/>
      <c r="AV1126" s="981"/>
    </row>
    <row r="1127" spans="1:48">
      <c r="A1127" t="s">
        <v>678</v>
      </c>
      <c r="B1127" t="s">
        <v>141</v>
      </c>
      <c r="C1127">
        <v>2017</v>
      </c>
      <c r="D1127">
        <v>2016</v>
      </c>
      <c r="E1127" s="442" t="s">
        <v>168</v>
      </c>
      <c r="F1127" s="52" t="s">
        <v>61</v>
      </c>
      <c r="G1127" s="442" t="s">
        <v>61</v>
      </c>
      <c r="H1127" s="52" t="s">
        <v>61</v>
      </c>
      <c r="I1127" s="442" t="s">
        <v>169</v>
      </c>
      <c r="J1127" s="940" t="s">
        <v>61</v>
      </c>
      <c r="K1127" s="940"/>
      <c r="L1127" s="52" t="s">
        <v>61</v>
      </c>
      <c r="M1127" s="52" t="s">
        <v>61</v>
      </c>
      <c r="N1127" s="52" t="s">
        <v>61</v>
      </c>
      <c r="O1127" s="442" t="s">
        <v>150</v>
      </c>
      <c r="P1127" s="451" t="s">
        <v>61</v>
      </c>
      <c r="Q1127" s="52" t="s">
        <v>61</v>
      </c>
      <c r="R1127" s="103" t="s">
        <v>61</v>
      </c>
      <c r="S1127" s="442" t="s">
        <v>61</v>
      </c>
      <c r="T1127" s="451" t="s">
        <v>61</v>
      </c>
      <c r="U1127" s="941" t="s">
        <v>61</v>
      </c>
      <c r="V1127" s="52" t="s">
        <v>61</v>
      </c>
      <c r="W1127" s="52" t="s">
        <v>61</v>
      </c>
      <c r="X1127" s="52" t="s">
        <v>61</v>
      </c>
      <c r="Y1127" s="52" t="s">
        <v>61</v>
      </c>
      <c r="Z1127" s="77" t="s">
        <v>61</v>
      </c>
      <c r="AA1127" s="787" t="s">
        <v>61</v>
      </c>
      <c r="AB1127" s="77" t="s">
        <v>61</v>
      </c>
      <c r="AC1127" s="787" t="s">
        <v>61</v>
      </c>
      <c r="AD1127" s="77" t="s">
        <v>61</v>
      </c>
      <c r="AE1127" s="787" t="s">
        <v>61</v>
      </c>
      <c r="AF1127" t="s">
        <v>61</v>
      </c>
      <c r="AG1127" s="52"/>
      <c r="AH1127" s="52"/>
      <c r="AI1127" s="52" t="s">
        <v>61</v>
      </c>
      <c r="AJ1127" s="52" t="s">
        <v>61</v>
      </c>
      <c r="AL1127"/>
      <c r="AM1127"/>
    </row>
    <row r="1128" spans="1:48">
      <c r="A1128" t="s">
        <v>678</v>
      </c>
      <c r="B1128" t="s">
        <v>141</v>
      </c>
      <c r="C1128">
        <v>2018</v>
      </c>
      <c r="D1128">
        <v>2017</v>
      </c>
      <c r="E1128" s="442" t="s">
        <v>168</v>
      </c>
      <c r="F1128" s="52" t="s">
        <v>61</v>
      </c>
      <c r="G1128" s="442" t="s">
        <v>61</v>
      </c>
      <c r="H1128" s="52" t="s">
        <v>61</v>
      </c>
      <c r="I1128" s="442" t="s">
        <v>169</v>
      </c>
      <c r="J1128" s="940" t="s">
        <v>61</v>
      </c>
      <c r="K1128" s="940"/>
      <c r="L1128" s="52" t="s">
        <v>61</v>
      </c>
      <c r="M1128" s="52" t="s">
        <v>61</v>
      </c>
      <c r="N1128" s="52" t="s">
        <v>61</v>
      </c>
      <c r="O1128" s="442" t="s">
        <v>150</v>
      </c>
      <c r="P1128" s="451" t="s">
        <v>61</v>
      </c>
      <c r="Q1128" s="52" t="s">
        <v>61</v>
      </c>
      <c r="R1128" s="103" t="s">
        <v>61</v>
      </c>
      <c r="S1128" s="442" t="s">
        <v>61</v>
      </c>
      <c r="T1128" s="451" t="s">
        <v>61</v>
      </c>
      <c r="U1128" s="941" t="s">
        <v>61</v>
      </c>
      <c r="V1128" s="52" t="s">
        <v>61</v>
      </c>
      <c r="W1128" s="52" t="s">
        <v>61</v>
      </c>
      <c r="X1128" s="52" t="s">
        <v>61</v>
      </c>
      <c r="Y1128" s="52" t="s">
        <v>61</v>
      </c>
      <c r="Z1128" s="77" t="s">
        <v>61</v>
      </c>
      <c r="AA1128" s="787" t="s">
        <v>61</v>
      </c>
      <c r="AB1128" s="77" t="s">
        <v>61</v>
      </c>
      <c r="AC1128" s="787" t="s">
        <v>61</v>
      </c>
      <c r="AD1128" s="77" t="s">
        <v>61</v>
      </c>
      <c r="AE1128" s="787" t="s">
        <v>61</v>
      </c>
      <c r="AF1128" t="s">
        <v>61</v>
      </c>
      <c r="AG1128" s="52"/>
      <c r="AH1128" s="52"/>
      <c r="AI1128" s="52" t="s">
        <v>61</v>
      </c>
      <c r="AJ1128" s="52" t="s">
        <v>61</v>
      </c>
      <c r="AL1128"/>
      <c r="AM1128"/>
    </row>
    <row r="1129" spans="1:48">
      <c r="A1129" t="s">
        <v>678</v>
      </c>
      <c r="B1129" t="s">
        <v>141</v>
      </c>
      <c r="C1129">
        <v>2019</v>
      </c>
      <c r="D1129">
        <v>2018</v>
      </c>
      <c r="E1129" s="442" t="s">
        <v>168</v>
      </c>
      <c r="F1129" s="52" t="s">
        <v>61</v>
      </c>
      <c r="G1129" s="442" t="s">
        <v>61</v>
      </c>
      <c r="H1129" s="52" t="s">
        <v>61</v>
      </c>
      <c r="I1129" s="442" t="s">
        <v>169</v>
      </c>
      <c r="J1129" s="940" t="s">
        <v>61</v>
      </c>
      <c r="K1129" s="940"/>
      <c r="L1129" s="52" t="s">
        <v>61</v>
      </c>
      <c r="M1129" s="52" t="s">
        <v>61</v>
      </c>
      <c r="N1129" s="52" t="s">
        <v>61</v>
      </c>
      <c r="O1129" s="442" t="s">
        <v>150</v>
      </c>
      <c r="P1129" s="451" t="s">
        <v>61</v>
      </c>
      <c r="Q1129" s="52" t="s">
        <v>61</v>
      </c>
      <c r="R1129" s="103" t="s">
        <v>61</v>
      </c>
      <c r="S1129" s="442" t="s">
        <v>61</v>
      </c>
      <c r="T1129" s="451" t="s">
        <v>61</v>
      </c>
      <c r="U1129" s="941" t="s">
        <v>61</v>
      </c>
      <c r="V1129" s="52" t="s">
        <v>61</v>
      </c>
      <c r="W1129" s="52" t="s">
        <v>61</v>
      </c>
      <c r="X1129" s="52" t="s">
        <v>61</v>
      </c>
      <c r="Y1129" s="52" t="s">
        <v>61</v>
      </c>
      <c r="Z1129" s="77" t="s">
        <v>61</v>
      </c>
      <c r="AA1129" s="787" t="s">
        <v>61</v>
      </c>
      <c r="AB1129" s="77" t="s">
        <v>61</v>
      </c>
      <c r="AC1129" s="787" t="s">
        <v>61</v>
      </c>
      <c r="AD1129" s="77" t="s">
        <v>61</v>
      </c>
      <c r="AE1129" s="787" t="s">
        <v>61</v>
      </c>
      <c r="AF1129" t="s">
        <v>61</v>
      </c>
      <c r="AG1129" s="52"/>
      <c r="AH1129" s="52"/>
      <c r="AI1129" s="52" t="s">
        <v>61</v>
      </c>
      <c r="AJ1129" s="52" t="s">
        <v>61</v>
      </c>
      <c r="AL1129"/>
      <c r="AM1129"/>
    </row>
    <row r="1130" spans="1:48">
      <c r="A1130" t="s">
        <v>678</v>
      </c>
      <c r="B1130" t="s">
        <v>141</v>
      </c>
      <c r="C1130">
        <v>2020</v>
      </c>
      <c r="D1130">
        <v>2019</v>
      </c>
      <c r="E1130" s="442" t="s">
        <v>168</v>
      </c>
      <c r="F1130" s="52" t="s">
        <v>61</v>
      </c>
      <c r="G1130" s="442" t="s">
        <v>61</v>
      </c>
      <c r="H1130" s="52" t="s">
        <v>61</v>
      </c>
      <c r="I1130" s="442" t="s">
        <v>169</v>
      </c>
      <c r="J1130" s="940" t="s">
        <v>61</v>
      </c>
      <c r="K1130" s="940"/>
      <c r="L1130" s="52" t="s">
        <v>61</v>
      </c>
      <c r="M1130" s="52" t="s">
        <v>61</v>
      </c>
      <c r="N1130" s="52" t="s">
        <v>61</v>
      </c>
      <c r="O1130" s="442" t="s">
        <v>150</v>
      </c>
      <c r="P1130" s="451" t="s">
        <v>61</v>
      </c>
      <c r="Q1130" s="52" t="s">
        <v>61</v>
      </c>
      <c r="R1130" s="103" t="s">
        <v>61</v>
      </c>
      <c r="S1130" s="442" t="s">
        <v>61</v>
      </c>
      <c r="T1130" s="451" t="s">
        <v>61</v>
      </c>
      <c r="U1130" s="941" t="s">
        <v>61</v>
      </c>
      <c r="V1130" s="52" t="s">
        <v>61</v>
      </c>
      <c r="W1130" s="52" t="s">
        <v>61</v>
      </c>
      <c r="X1130" s="52" t="s">
        <v>61</v>
      </c>
      <c r="Y1130" s="52" t="s">
        <v>61</v>
      </c>
      <c r="Z1130" s="77" t="s">
        <v>61</v>
      </c>
      <c r="AA1130" s="787" t="s">
        <v>61</v>
      </c>
      <c r="AB1130" s="77" t="s">
        <v>61</v>
      </c>
      <c r="AC1130" s="787" t="s">
        <v>61</v>
      </c>
      <c r="AD1130" s="77" t="s">
        <v>61</v>
      </c>
      <c r="AE1130" s="787" t="s">
        <v>61</v>
      </c>
      <c r="AF1130" t="s">
        <v>61</v>
      </c>
      <c r="AG1130" s="52"/>
      <c r="AH1130" s="52"/>
      <c r="AI1130" s="52" t="s">
        <v>61</v>
      </c>
      <c r="AJ1130" s="52" t="s">
        <v>61</v>
      </c>
      <c r="AL1130"/>
      <c r="AM1130"/>
    </row>
    <row r="1131" spans="1:48">
      <c r="A1131" s="52" t="s">
        <v>678</v>
      </c>
      <c r="B1131" s="52" t="s">
        <v>141</v>
      </c>
      <c r="C1131" s="52">
        <v>2021</v>
      </c>
      <c r="D1131" s="52">
        <v>2020</v>
      </c>
      <c r="E1131" s="442" t="s">
        <v>142</v>
      </c>
      <c r="F1131" s="104" t="s">
        <v>168</v>
      </c>
      <c r="G1131" s="442" t="s">
        <v>61</v>
      </c>
      <c r="H1131" s="52" t="s">
        <v>170</v>
      </c>
      <c r="I1131" s="442" t="s">
        <v>171</v>
      </c>
      <c r="J1131" s="940" t="s">
        <v>61</v>
      </c>
      <c r="K1131" s="940"/>
      <c r="L1131" s="99" t="s">
        <v>172</v>
      </c>
      <c r="M1131" s="81" t="s">
        <v>61</v>
      </c>
      <c r="N1131" s="81" t="s">
        <v>61</v>
      </c>
      <c r="O1131" s="442" t="s">
        <v>150</v>
      </c>
      <c r="P1131" s="81" t="s">
        <v>61</v>
      </c>
      <c r="Q1131" s="81" t="s">
        <v>61</v>
      </c>
      <c r="R1131" s="81" t="s">
        <v>61</v>
      </c>
      <c r="S1131" s="905" t="s">
        <v>61</v>
      </c>
      <c r="T1131" s="81" t="s">
        <v>61</v>
      </c>
      <c r="U1131" s="942" t="s">
        <v>61</v>
      </c>
      <c r="V1131" s="235" t="s">
        <v>61</v>
      </c>
      <c r="W1131" s="235" t="s">
        <v>61</v>
      </c>
      <c r="X1131" s="235" t="s">
        <v>61</v>
      </c>
      <c r="Y1131" s="81" t="s">
        <v>61</v>
      </c>
      <c r="Z1131" s="799" t="s">
        <v>61</v>
      </c>
      <c r="AA1131" s="916" t="s">
        <v>61</v>
      </c>
      <c r="AB1131" s="799" t="s">
        <v>61</v>
      </c>
      <c r="AC1131" s="916" t="s">
        <v>61</v>
      </c>
      <c r="AD1131" s="799" t="s">
        <v>61</v>
      </c>
      <c r="AE1131" s="916" t="s">
        <v>61</v>
      </c>
      <c r="AF1131" t="s">
        <v>61</v>
      </c>
      <c r="AG1131" s="81"/>
      <c r="AH1131" s="81"/>
      <c r="AI1131" s="52" t="s">
        <v>61</v>
      </c>
      <c r="AJ1131" s="81" t="s">
        <v>61</v>
      </c>
      <c r="AL1131" s="52"/>
      <c r="AM1131" s="52"/>
    </row>
    <row r="1132" spans="1:48">
      <c r="A1132" t="s">
        <v>678</v>
      </c>
      <c r="B1132" t="s">
        <v>141</v>
      </c>
      <c r="C1132">
        <v>2022</v>
      </c>
      <c r="D1132">
        <v>2021</v>
      </c>
      <c r="E1132" s="442" t="s">
        <v>168</v>
      </c>
      <c r="F1132" s="52" t="s">
        <v>61</v>
      </c>
      <c r="G1132" s="442" t="s">
        <v>61</v>
      </c>
      <c r="H1132" s="52" t="s">
        <v>61</v>
      </c>
      <c r="I1132" s="442" t="s">
        <v>169</v>
      </c>
      <c r="J1132" s="940" t="s">
        <v>61</v>
      </c>
      <c r="K1132" s="940"/>
      <c r="L1132" s="52" t="s">
        <v>61</v>
      </c>
      <c r="M1132" s="52" t="s">
        <v>61</v>
      </c>
      <c r="N1132" s="52" t="s">
        <v>61</v>
      </c>
      <c r="O1132" s="442" t="s">
        <v>150</v>
      </c>
      <c r="P1132" s="451" t="s">
        <v>61</v>
      </c>
      <c r="Q1132" s="52" t="s">
        <v>61</v>
      </c>
      <c r="R1132" s="103" t="s">
        <v>61</v>
      </c>
      <c r="S1132" s="442" t="s">
        <v>61</v>
      </c>
      <c r="T1132" s="451" t="s">
        <v>61</v>
      </c>
      <c r="U1132" s="941" t="s">
        <v>61</v>
      </c>
      <c r="V1132" s="52" t="s">
        <v>61</v>
      </c>
      <c r="W1132" s="52" t="s">
        <v>61</v>
      </c>
      <c r="X1132" s="52" t="s">
        <v>61</v>
      </c>
      <c r="Y1132" s="52" t="s">
        <v>61</v>
      </c>
      <c r="Z1132" s="77" t="s">
        <v>61</v>
      </c>
      <c r="AA1132" s="787" t="s">
        <v>61</v>
      </c>
      <c r="AB1132" s="77" t="s">
        <v>61</v>
      </c>
      <c r="AC1132" s="787" t="s">
        <v>61</v>
      </c>
      <c r="AD1132" s="77" t="s">
        <v>61</v>
      </c>
      <c r="AE1132" s="787" t="s">
        <v>61</v>
      </c>
      <c r="AF1132" t="s">
        <v>61</v>
      </c>
      <c r="AG1132" s="52"/>
      <c r="AH1132" s="52"/>
      <c r="AI1132" s="52" t="s">
        <v>61</v>
      </c>
      <c r="AJ1132" s="52" t="s">
        <v>61</v>
      </c>
      <c r="AL1132"/>
      <c r="AM1132"/>
    </row>
    <row r="1133" spans="1:48" s="958" customFormat="1">
      <c r="A1133" s="958" t="s">
        <v>678</v>
      </c>
      <c r="B1133" s="958" t="s">
        <v>141</v>
      </c>
      <c r="C1133" s="958">
        <v>2023</v>
      </c>
      <c r="D1133" s="958">
        <v>2022</v>
      </c>
      <c r="E1133" s="991" t="s">
        <v>168</v>
      </c>
      <c r="F1133" s="957" t="s">
        <v>61</v>
      </c>
      <c r="G1133" s="991" t="s">
        <v>61</v>
      </c>
      <c r="H1133" s="957" t="s">
        <v>61</v>
      </c>
      <c r="I1133" s="991" t="s">
        <v>169</v>
      </c>
      <c r="J1133" s="998" t="s">
        <v>61</v>
      </c>
      <c r="K1133" s="998"/>
      <c r="L1133" s="957" t="s">
        <v>61</v>
      </c>
      <c r="M1133" s="957" t="s">
        <v>61</v>
      </c>
      <c r="N1133" s="957" t="s">
        <v>61</v>
      </c>
      <c r="O1133" s="991" t="s">
        <v>150</v>
      </c>
      <c r="P1133" s="999" t="s">
        <v>61</v>
      </c>
      <c r="Q1133" s="957" t="s">
        <v>61</v>
      </c>
      <c r="R1133" s="1000" t="s">
        <v>61</v>
      </c>
      <c r="S1133" s="991" t="s">
        <v>61</v>
      </c>
      <c r="T1133" s="999" t="s">
        <v>61</v>
      </c>
      <c r="U1133" s="1001" t="s">
        <v>61</v>
      </c>
      <c r="V1133" s="957" t="s">
        <v>61</v>
      </c>
      <c r="W1133" s="957" t="s">
        <v>61</v>
      </c>
      <c r="X1133" s="957" t="s">
        <v>61</v>
      </c>
      <c r="Y1133" s="957" t="s">
        <v>61</v>
      </c>
      <c r="Z1133" s="1020" t="s">
        <v>61</v>
      </c>
      <c r="AA1133" s="1021" t="s">
        <v>61</v>
      </c>
      <c r="AB1133" s="1020" t="s">
        <v>61</v>
      </c>
      <c r="AC1133" s="1021" t="s">
        <v>61</v>
      </c>
      <c r="AD1133" s="1020" t="s">
        <v>61</v>
      </c>
      <c r="AE1133" s="1021" t="s">
        <v>61</v>
      </c>
      <c r="AF1133" s="958" t="s">
        <v>61</v>
      </c>
      <c r="AG1133" s="957"/>
      <c r="AH1133" s="957"/>
      <c r="AI1133" s="957" t="s">
        <v>61</v>
      </c>
      <c r="AJ1133" s="957" t="s">
        <v>61</v>
      </c>
      <c r="AL1133" s="957"/>
      <c r="AM1133" s="957"/>
      <c r="AO1133" s="981"/>
      <c r="AP1133" s="981"/>
      <c r="AQ1133" s="981"/>
      <c r="AR1133" s="981"/>
      <c r="AT1133" s="981"/>
      <c r="AV1133" s="981"/>
    </row>
    <row r="1134" spans="1:48">
      <c r="A1134" s="52" t="s">
        <v>7</v>
      </c>
      <c r="B1134" s="52" t="s">
        <v>167</v>
      </c>
      <c r="C1134" s="902">
        <v>2017</v>
      </c>
      <c r="D1134" s="52">
        <v>2016</v>
      </c>
      <c r="E1134" s="442" t="s">
        <v>142</v>
      </c>
      <c r="F1134" s="52" t="s">
        <v>142</v>
      </c>
      <c r="G1134" s="442" t="s">
        <v>142</v>
      </c>
      <c r="H1134" s="52" t="s">
        <v>143</v>
      </c>
      <c r="I1134" s="442" t="s">
        <v>144</v>
      </c>
      <c r="J1134" s="940" t="s">
        <v>145</v>
      </c>
      <c r="K1134" s="940"/>
      <c r="L1134" s="52"/>
      <c r="M1134" s="484" t="s">
        <v>679</v>
      </c>
      <c r="N1134" s="158">
        <v>42522</v>
      </c>
      <c r="O1134" s="442" t="s">
        <v>150</v>
      </c>
      <c r="P1134" s="73">
        <v>27428000</v>
      </c>
      <c r="Q1134" s="60">
        <v>27428000</v>
      </c>
      <c r="R1134" s="61">
        <v>1</v>
      </c>
      <c r="S1134" s="442" t="s">
        <v>680</v>
      </c>
      <c r="T1134" s="485">
        <v>14119280</v>
      </c>
      <c r="U1134" s="939">
        <v>0.51477614116960768</v>
      </c>
      <c r="V1134" s="827">
        <v>5101538</v>
      </c>
      <c r="W1134" s="64">
        <v>0.18599744786349715</v>
      </c>
      <c r="X1134" s="485">
        <v>8207183</v>
      </c>
      <c r="Y1134" s="64">
        <v>0.29922644742598803</v>
      </c>
      <c r="Z1134" s="77">
        <v>7119165</v>
      </c>
      <c r="AA1134" s="787">
        <v>0.25955829808954356</v>
      </c>
      <c r="AB1134" s="77">
        <v>7000115</v>
      </c>
      <c r="AC1134" s="787">
        <v>0.25521784308006418</v>
      </c>
      <c r="AD1134" s="77">
        <v>0</v>
      </c>
      <c r="AE1134" s="787">
        <v>0</v>
      </c>
      <c r="AF1134" t="s">
        <v>148</v>
      </c>
      <c r="AH1134"/>
      <c r="AI1134" s="52" t="s">
        <v>153</v>
      </c>
      <c r="AJ1134" s="64" t="s">
        <v>142</v>
      </c>
      <c r="AL1134" s="52"/>
      <c r="AM1134" s="52"/>
      <c r="AO1134" s="1">
        <v>1</v>
      </c>
      <c r="AP1134" s="1">
        <f>VLOOKUP(A1134,'CH1 graphs'!$G$1:$H$49,2,FALSE)</f>
        <v>1</v>
      </c>
      <c r="AQ1134" s="1">
        <f>VLOOKUP(A1134,'CH1 graphs'!$K$2:$L$23,2,FALSE)</f>
        <v>1</v>
      </c>
    </row>
    <row r="1135" spans="1:48">
      <c r="A1135" s="52" t="s">
        <v>7</v>
      </c>
      <c r="B1135" s="52" t="s">
        <v>167</v>
      </c>
      <c r="C1135" s="52">
        <v>2018</v>
      </c>
      <c r="D1135" s="52">
        <v>2017</v>
      </c>
      <c r="E1135" s="442" t="s">
        <v>142</v>
      </c>
      <c r="F1135" s="52" t="s">
        <v>142</v>
      </c>
      <c r="G1135" s="442" t="s">
        <v>142</v>
      </c>
      <c r="H1135" s="52" t="s">
        <v>143</v>
      </c>
      <c r="I1135" s="442" t="s">
        <v>144</v>
      </c>
      <c r="J1135" s="940" t="s">
        <v>145</v>
      </c>
      <c r="K1135" s="940"/>
      <c r="L1135" s="52"/>
      <c r="M1135" s="52"/>
      <c r="N1135" s="158">
        <v>42795</v>
      </c>
      <c r="O1135" s="442" t="s">
        <v>150</v>
      </c>
      <c r="P1135" s="73">
        <v>28235000</v>
      </c>
      <c r="Q1135" s="60">
        <v>28235000</v>
      </c>
      <c r="R1135" s="61">
        <v>1</v>
      </c>
      <c r="S1135" s="442" t="s">
        <v>681</v>
      </c>
      <c r="T1135" s="485">
        <v>16966680</v>
      </c>
      <c r="U1135" s="939">
        <v>0.60090950947405697</v>
      </c>
      <c r="V1135" s="827">
        <v>5128620</v>
      </c>
      <c r="W1135" s="64">
        <v>0.18164051708871967</v>
      </c>
      <c r="X1135" s="485">
        <v>6139700</v>
      </c>
      <c r="Y1135" s="64">
        <v>0.2174499734372233</v>
      </c>
      <c r="Z1135" s="77">
        <v>10187750</v>
      </c>
      <c r="AA1135" s="787">
        <v>0.36081990437400391</v>
      </c>
      <c r="AB1135" s="77">
        <v>6778930</v>
      </c>
      <c r="AC1135" s="787">
        <v>0.24008960510005312</v>
      </c>
      <c r="AD1135" s="77">
        <v>0</v>
      </c>
      <c r="AE1135" s="787">
        <v>0</v>
      </c>
      <c r="AF1135" t="s">
        <v>148</v>
      </c>
      <c r="AH1135"/>
      <c r="AI1135" s="52" t="s">
        <v>153</v>
      </c>
      <c r="AJ1135" s="64" t="s">
        <v>142</v>
      </c>
      <c r="AL1135" s="52"/>
      <c r="AM1135" s="52"/>
      <c r="AO1135" s="1">
        <v>1</v>
      </c>
      <c r="AP1135" s="1">
        <f>VLOOKUP(A1135,'CH1 graphs'!$G$1:$H$49,2,FALSE)</f>
        <v>1</v>
      </c>
      <c r="AQ1135" s="1">
        <f>VLOOKUP(A1135,'CH1 graphs'!$K$2:$L$23,2,FALSE)</f>
        <v>1</v>
      </c>
    </row>
    <row r="1136" spans="1:48">
      <c r="A1136" s="52" t="s">
        <v>7</v>
      </c>
      <c r="B1136" s="52" t="s">
        <v>167</v>
      </c>
      <c r="C1136" s="52">
        <v>2019</v>
      </c>
      <c r="D1136" s="52">
        <v>2018</v>
      </c>
      <c r="E1136" s="442" t="s">
        <v>142</v>
      </c>
      <c r="F1136" s="52" t="s">
        <v>142</v>
      </c>
      <c r="G1136" s="442" t="s">
        <v>142</v>
      </c>
      <c r="H1136" s="52" t="s">
        <v>143</v>
      </c>
      <c r="I1136" s="442" t="s">
        <v>144</v>
      </c>
      <c r="J1136" s="940" t="s">
        <v>145</v>
      </c>
      <c r="K1136" s="940"/>
      <c r="L1136" s="52"/>
      <c r="M1136" s="52"/>
      <c r="N1136" s="158">
        <v>43435</v>
      </c>
      <c r="O1136" s="442" t="s">
        <v>150</v>
      </c>
      <c r="P1136" s="437">
        <v>29884585</v>
      </c>
      <c r="Q1136" s="60">
        <v>29884585</v>
      </c>
      <c r="R1136" s="61">
        <v>1</v>
      </c>
      <c r="S1136" s="442" t="s">
        <v>682</v>
      </c>
      <c r="T1136" s="73">
        <v>15900000</v>
      </c>
      <c r="U1136" s="939">
        <v>0.53204687299489017</v>
      </c>
      <c r="V1136" s="782">
        <v>5109585</v>
      </c>
      <c r="W1136" s="64">
        <v>0.17097727808500604</v>
      </c>
      <c r="X1136" s="73">
        <v>8875000</v>
      </c>
      <c r="Y1136" s="64">
        <v>0.29697584892010381</v>
      </c>
      <c r="Z1136" s="77">
        <v>10879500</v>
      </c>
      <c r="AA1136" s="787">
        <v>0.36405056319169232</v>
      </c>
      <c r="AB1136" s="77">
        <v>4957000</v>
      </c>
      <c r="AC1136" s="787">
        <v>0.16587146851796669</v>
      </c>
      <c r="AD1136" s="77">
        <v>63500</v>
      </c>
      <c r="AE1136" s="787">
        <v>2.1248412852311652E-3</v>
      </c>
      <c r="AF1136" t="s">
        <v>148</v>
      </c>
      <c r="AH1136"/>
      <c r="AI1136" s="52" t="s">
        <v>153</v>
      </c>
      <c r="AJ1136" s="64" t="s">
        <v>142</v>
      </c>
      <c r="AL1136" s="52"/>
      <c r="AM1136" s="52"/>
      <c r="AO1136" s="1">
        <v>1</v>
      </c>
      <c r="AP1136" s="1">
        <f>VLOOKUP(A1136,'CH1 graphs'!$G$1:$H$49,2,FALSE)</f>
        <v>1</v>
      </c>
      <c r="AQ1136" s="1">
        <f>VLOOKUP(A1136,'CH1 graphs'!$K$2:$L$23,2,FALSE)</f>
        <v>1</v>
      </c>
    </row>
    <row r="1137" spans="1:48">
      <c r="A1137" s="52" t="s">
        <v>7</v>
      </c>
      <c r="B1137" s="52" t="s">
        <v>167</v>
      </c>
      <c r="C1137" s="52">
        <v>2020</v>
      </c>
      <c r="D1137" s="52">
        <v>2019</v>
      </c>
      <c r="E1137" s="442" t="s">
        <v>142</v>
      </c>
      <c r="F1137" s="52" t="s">
        <v>142</v>
      </c>
      <c r="G1137" s="442" t="s">
        <v>142</v>
      </c>
      <c r="H1137" s="52" t="s">
        <v>143</v>
      </c>
      <c r="I1137" s="442" t="s">
        <v>144</v>
      </c>
      <c r="J1137" s="940" t="s">
        <v>145</v>
      </c>
      <c r="K1137" s="940"/>
      <c r="L1137" s="52"/>
      <c r="M1137" s="52"/>
      <c r="N1137" s="158">
        <v>43435</v>
      </c>
      <c r="O1137" s="442" t="s">
        <v>150</v>
      </c>
      <c r="P1137" s="73">
        <v>29884585</v>
      </c>
      <c r="Q1137" s="60">
        <v>29884585</v>
      </c>
      <c r="R1137" s="61">
        <f>Q1137/P1137</f>
        <v>1</v>
      </c>
      <c r="S1137" s="442" t="s">
        <v>682</v>
      </c>
      <c r="T1137" s="73">
        <v>15900000</v>
      </c>
      <c r="U1137" s="939">
        <v>0.53</v>
      </c>
      <c r="V1137" s="782">
        <v>5109585</v>
      </c>
      <c r="W1137" s="64">
        <v>0.17097727808500604</v>
      </c>
      <c r="X1137" s="73">
        <v>8875000</v>
      </c>
      <c r="Y1137" s="64">
        <v>0.3</v>
      </c>
      <c r="Z1137" s="77">
        <v>10879500</v>
      </c>
      <c r="AA1137" s="787">
        <v>0.36</v>
      </c>
      <c r="AB1137" s="77">
        <v>4957000</v>
      </c>
      <c r="AC1137" s="787">
        <v>0.17</v>
      </c>
      <c r="AD1137" s="77">
        <v>63500</v>
      </c>
      <c r="AE1137" s="787">
        <v>0</v>
      </c>
      <c r="AF1137" t="s">
        <v>148</v>
      </c>
      <c r="AH1137"/>
      <c r="AI1137" s="52" t="s">
        <v>153</v>
      </c>
      <c r="AJ1137" s="64"/>
      <c r="AL1137" s="52"/>
      <c r="AM1137" s="52"/>
      <c r="AO1137" s="1">
        <v>1</v>
      </c>
      <c r="AP1137" s="1">
        <f>VLOOKUP(A1137,'CH1 graphs'!$G$1:$H$49,2,FALSE)</f>
        <v>1</v>
      </c>
      <c r="AQ1137" s="1">
        <f>VLOOKUP(A1137,'CH1 graphs'!$K$2:$L$23,2,FALSE)</f>
        <v>1</v>
      </c>
    </row>
    <row r="1138" spans="1:48">
      <c r="A1138" s="52" t="s">
        <v>7</v>
      </c>
      <c r="B1138" s="52" t="s">
        <v>167</v>
      </c>
      <c r="C1138" s="52">
        <v>2021</v>
      </c>
      <c r="D1138" s="52">
        <v>2020</v>
      </c>
      <c r="E1138" s="442" t="s">
        <v>142</v>
      </c>
      <c r="F1138" s="52" t="s">
        <v>142</v>
      </c>
      <c r="G1138" s="442" t="s">
        <v>142</v>
      </c>
      <c r="H1138" s="52" t="s">
        <v>143</v>
      </c>
      <c r="I1138" s="442" t="s">
        <v>144</v>
      </c>
      <c r="J1138" s="940" t="s">
        <v>145</v>
      </c>
      <c r="K1138" s="940"/>
      <c r="L1138" s="52"/>
      <c r="M1138" s="52"/>
      <c r="N1138" s="158">
        <v>44136</v>
      </c>
      <c r="O1138" s="442" t="s">
        <v>150</v>
      </c>
      <c r="P1138" s="452">
        <v>30041712</v>
      </c>
      <c r="Q1138" s="828">
        <v>30041712</v>
      </c>
      <c r="R1138" s="814">
        <f>Q1138/P1138</f>
        <v>1</v>
      </c>
      <c r="S1138" s="932" t="s">
        <v>268</v>
      </c>
      <c r="T1138" s="452">
        <v>13479500</v>
      </c>
      <c r="U1138" s="953">
        <v>0.45</v>
      </c>
      <c r="V1138" s="829">
        <v>6542212</v>
      </c>
      <c r="W1138" s="933">
        <v>0.21777094461194488</v>
      </c>
      <c r="X1138" s="452">
        <v>10020000</v>
      </c>
      <c r="Y1138" s="933">
        <v>0.33</v>
      </c>
      <c r="Z1138" s="77">
        <v>9815000</v>
      </c>
      <c r="AA1138" s="787">
        <v>0.33</v>
      </c>
      <c r="AB1138" s="77">
        <v>3648000</v>
      </c>
      <c r="AC1138" s="787">
        <v>0.12</v>
      </c>
      <c r="AD1138" s="77">
        <v>16500</v>
      </c>
      <c r="AE1138" s="787">
        <v>0</v>
      </c>
      <c r="AF1138" t="s">
        <v>148</v>
      </c>
      <c r="AH1138"/>
      <c r="AI1138" s="52" t="s">
        <v>153</v>
      </c>
      <c r="AJ1138" s="64"/>
      <c r="AL1138" s="52"/>
      <c r="AM1138" s="52"/>
      <c r="AO1138" s="1">
        <v>1</v>
      </c>
      <c r="AP1138" s="1">
        <f>VLOOKUP(A1138,'CH1 graphs'!$G$1:$H$49,2,FALSE)</f>
        <v>1</v>
      </c>
      <c r="AQ1138" s="1">
        <f>VLOOKUP(A1138,'CH1 graphs'!$K$2:$L$23,2,FALSE)</f>
        <v>1</v>
      </c>
    </row>
    <row r="1139" spans="1:48">
      <c r="A1139" s="52" t="s">
        <v>7</v>
      </c>
      <c r="B1139" s="52" t="s">
        <v>167</v>
      </c>
      <c r="C1139" s="52">
        <v>2022</v>
      </c>
      <c r="D1139" s="52">
        <v>2021</v>
      </c>
      <c r="E1139" s="442" t="s">
        <v>142</v>
      </c>
      <c r="F1139" s="52" t="s">
        <v>142</v>
      </c>
      <c r="G1139" s="442" t="s">
        <v>142</v>
      </c>
      <c r="H1139" s="52" t="s">
        <v>143</v>
      </c>
      <c r="I1139" s="442" t="s">
        <v>157</v>
      </c>
      <c r="J1139" s="940" t="s">
        <v>145</v>
      </c>
      <c r="K1139" s="940"/>
      <c r="L1139" s="52"/>
      <c r="M1139" s="649" t="s">
        <v>683</v>
      </c>
      <c r="N1139" s="158">
        <v>44136</v>
      </c>
      <c r="O1139" s="442" t="s">
        <v>150</v>
      </c>
      <c r="P1139" s="452">
        <v>30041712</v>
      </c>
      <c r="Q1139" s="828">
        <v>30041712</v>
      </c>
      <c r="R1139" s="67">
        <f>Q1139/P1139</f>
        <v>1</v>
      </c>
      <c r="S1139" s="442" t="s">
        <v>684</v>
      </c>
      <c r="T1139" s="73">
        <v>16147000</v>
      </c>
      <c r="U1139" s="939">
        <v>0.54</v>
      </c>
      <c r="V1139" s="782">
        <v>5258000</v>
      </c>
      <c r="W1139" s="739">
        <v>0.17476407469720767</v>
      </c>
      <c r="X1139" s="73">
        <v>8644500</v>
      </c>
      <c r="Y1139" s="739">
        <v>0.28999999999999998</v>
      </c>
      <c r="Z1139" s="77">
        <v>11042000</v>
      </c>
      <c r="AA1139" s="787">
        <v>0.37</v>
      </c>
      <c r="AB1139" s="77">
        <v>5058000</v>
      </c>
      <c r="AC1139" s="787">
        <v>0.17</v>
      </c>
      <c r="AD1139" s="77">
        <v>47000</v>
      </c>
      <c r="AE1139" s="787">
        <v>0</v>
      </c>
      <c r="AF1139" t="s">
        <v>148</v>
      </c>
      <c r="AH1139"/>
      <c r="AI1139" s="52" t="s">
        <v>153</v>
      </c>
      <c r="AJ1139" s="64"/>
      <c r="AL1139" s="52"/>
      <c r="AM1139" s="52"/>
      <c r="AO1139" s="1">
        <v>1</v>
      </c>
      <c r="AP1139" s="1">
        <f>VLOOKUP(A1139,'CH1 graphs'!$G$1:$H$49,2,FALSE)</f>
        <v>1</v>
      </c>
      <c r="AQ1139" s="1">
        <f>VLOOKUP(A1139,'CH1 graphs'!$K$2:$L$23,2,FALSE)</f>
        <v>1</v>
      </c>
      <c r="AT1139" s="42"/>
    </row>
    <row r="1140" spans="1:48" s="961" customFormat="1">
      <c r="A1140" s="955" t="s">
        <v>7</v>
      </c>
      <c r="B1140" s="955" t="s">
        <v>167</v>
      </c>
      <c r="C1140" s="955">
        <v>2023</v>
      </c>
      <c r="D1140" s="955">
        <v>2022</v>
      </c>
      <c r="E1140" s="964" t="s">
        <v>142</v>
      </c>
      <c r="F1140" s="955" t="s">
        <v>142</v>
      </c>
      <c r="G1140" s="964" t="s">
        <v>142</v>
      </c>
      <c r="H1140" s="955" t="s">
        <v>143</v>
      </c>
      <c r="I1140" s="964" t="s">
        <v>157</v>
      </c>
      <c r="J1140" s="965" t="s">
        <v>145</v>
      </c>
      <c r="K1140" s="965"/>
      <c r="L1140" s="976"/>
      <c r="M1140" s="1022" t="s">
        <v>685</v>
      </c>
      <c r="N1140" s="967">
        <v>44593</v>
      </c>
      <c r="O1140" s="964" t="s">
        <v>150</v>
      </c>
      <c r="P1140" s="976">
        <v>31900000</v>
      </c>
      <c r="Q1140" s="975">
        <v>31900000</v>
      </c>
      <c r="R1140" s="977">
        <v>1</v>
      </c>
      <c r="S1140" s="964" t="s">
        <v>686</v>
      </c>
      <c r="T1140" s="976">
        <v>17365500</v>
      </c>
      <c r="U1140" s="978">
        <v>0.55000000000000004</v>
      </c>
      <c r="V1140" s="1189">
        <v>5784500</v>
      </c>
      <c r="W1140" s="980">
        <v>0.18738244514106583</v>
      </c>
      <c r="X1140" s="976">
        <v>8557000</v>
      </c>
      <c r="Y1140" s="980">
        <v>0.27</v>
      </c>
      <c r="Z1140" s="1026">
        <v>11715000</v>
      </c>
      <c r="AA1140" s="1027">
        <v>0.37</v>
      </c>
      <c r="AB1140" s="1026">
        <v>5619500</v>
      </c>
      <c r="AC1140" s="1027">
        <v>0.18</v>
      </c>
      <c r="AD1140" s="1026">
        <v>31000</v>
      </c>
      <c r="AE1140" s="1027">
        <v>0</v>
      </c>
      <c r="AF1140" s="961" t="s">
        <v>148</v>
      </c>
      <c r="AI1140" s="955" t="s">
        <v>153</v>
      </c>
      <c r="AL1140" s="955"/>
      <c r="AM1140" s="955"/>
      <c r="AN1140" s="961" t="s">
        <v>710</v>
      </c>
      <c r="AO1140" s="963">
        <v>1</v>
      </c>
      <c r="AP1140" s="963">
        <f>VLOOKUP(A1140,'CH1 graphs'!$G$1:$H$49,2,FALSE)</f>
        <v>1</v>
      </c>
      <c r="AQ1140" s="963">
        <f>VLOOKUP(A1140,'CH1 graphs'!$K$2:$L$23,2,FALSE)</f>
        <v>1</v>
      </c>
      <c r="AR1140" s="963"/>
      <c r="AS1140" s="972">
        <f>T1140-T1139</f>
        <v>1218500</v>
      </c>
      <c r="AT1140" s="973">
        <f>(T1140-T1139)/T1139</f>
        <v>7.5462934291199601E-2</v>
      </c>
      <c r="AU1140" s="961">
        <f>AB1140-AB283</f>
        <v>-1109124</v>
      </c>
      <c r="AV1140" s="963">
        <f>AU1140/AB283</f>
        <v>-0.1648366738875586</v>
      </c>
    </row>
    <row r="1141" spans="1:48" s="958" customFormat="1">
      <c r="A1141" s="955" t="s">
        <v>7</v>
      </c>
      <c r="B1141" s="955" t="s">
        <v>167</v>
      </c>
      <c r="C1141" s="955">
        <v>2023</v>
      </c>
      <c r="D1141" s="955">
        <v>2023</v>
      </c>
      <c r="E1141" s="964" t="s">
        <v>142</v>
      </c>
      <c r="F1141" s="1012" t="s">
        <v>168</v>
      </c>
      <c r="G1141" s="964" t="s">
        <v>61</v>
      </c>
      <c r="H1141" s="955" t="s">
        <v>143</v>
      </c>
      <c r="I1141" s="964" t="s">
        <v>157</v>
      </c>
      <c r="J1141" s="965" t="s">
        <v>61</v>
      </c>
      <c r="K1141" s="965"/>
      <c r="L1141" s="1013" t="s">
        <v>172</v>
      </c>
      <c r="M1141" s="1013" t="s">
        <v>61</v>
      </c>
      <c r="N1141" s="1013" t="s">
        <v>61</v>
      </c>
      <c r="O1141" s="964" t="s">
        <v>165</v>
      </c>
      <c r="P1141" s="1013" t="s">
        <v>61</v>
      </c>
      <c r="Q1141" s="1013" t="s">
        <v>61</v>
      </c>
      <c r="R1141" s="1013" t="s">
        <v>61</v>
      </c>
      <c r="S1141" s="1014" t="s">
        <v>61</v>
      </c>
      <c r="T1141" s="1013" t="s">
        <v>61</v>
      </c>
      <c r="U1141" s="1015" t="s">
        <v>61</v>
      </c>
      <c r="V1141" s="1016" t="s">
        <v>61</v>
      </c>
      <c r="W1141" s="1016" t="s">
        <v>61</v>
      </c>
      <c r="X1141" s="1016" t="s">
        <v>61</v>
      </c>
      <c r="Y1141" s="1016" t="s">
        <v>61</v>
      </c>
      <c r="Z1141" s="1017" t="s">
        <v>61</v>
      </c>
      <c r="AA1141" s="1018" t="s">
        <v>61</v>
      </c>
      <c r="AB1141" s="1017" t="s">
        <v>61</v>
      </c>
      <c r="AC1141" s="1018" t="s">
        <v>61</v>
      </c>
      <c r="AD1141" s="1017" t="s">
        <v>61</v>
      </c>
      <c r="AE1141" s="1019" t="s">
        <v>61</v>
      </c>
      <c r="AF1141" s="961" t="s">
        <v>61</v>
      </c>
      <c r="AG1141" s="1013"/>
      <c r="AH1141" s="1013"/>
      <c r="AI1141" s="955" t="s">
        <v>61</v>
      </c>
      <c r="AJ1141" s="1013" t="s">
        <v>61</v>
      </c>
      <c r="AL1141" s="955"/>
      <c r="AM1141" s="955"/>
      <c r="AO1141" s="963">
        <v>1</v>
      </c>
      <c r="AP1141" s="963">
        <f>VLOOKUP(A1141,'CH1 graphs'!$G$1:$H$49,2,FALSE)</f>
        <v>1</v>
      </c>
      <c r="AQ1141" s="963">
        <f>VLOOKUP(A1141,'CH1 graphs'!$K$2:$L$23,2,FALSE)</f>
        <v>1</v>
      </c>
      <c r="AR1141" s="981"/>
      <c r="AT1141" s="981"/>
      <c r="AV1141" s="981"/>
    </row>
    <row r="1142" spans="1:48" s="961" customFormat="1">
      <c r="A1142" s="955" t="s">
        <v>7</v>
      </c>
      <c r="B1142" s="955" t="s">
        <v>167</v>
      </c>
      <c r="C1142" s="955" t="s">
        <v>702</v>
      </c>
      <c r="D1142" s="955">
        <v>2023</v>
      </c>
      <c r="E1142" s="964" t="s">
        <v>142</v>
      </c>
      <c r="F1142" s="955" t="s">
        <v>142</v>
      </c>
      <c r="G1142" s="961" t="s">
        <v>142</v>
      </c>
      <c r="H1142" s="961" t="s">
        <v>143</v>
      </c>
      <c r="I1142" s="961" t="s">
        <v>157</v>
      </c>
      <c r="J1142" s="1030" t="s">
        <v>145</v>
      </c>
      <c r="K1142" s="1030" t="s">
        <v>703</v>
      </c>
      <c r="L1142" s="955" t="s">
        <v>711</v>
      </c>
      <c r="M1142" s="1046" t="s">
        <v>7</v>
      </c>
      <c r="N1142" s="1032">
        <v>44986</v>
      </c>
      <c r="O1142" s="964" t="s">
        <v>150</v>
      </c>
      <c r="P1142" s="1033">
        <v>32627231</v>
      </c>
      <c r="Q1142" s="1033">
        <v>9441725</v>
      </c>
      <c r="R1142" s="1034">
        <v>0.28999999999999998</v>
      </c>
      <c r="S1142" s="964" t="s">
        <v>753</v>
      </c>
      <c r="T1142" s="972">
        <v>3234000</v>
      </c>
      <c r="U1142" s="1035">
        <v>0.34</v>
      </c>
      <c r="V1142" s="972">
        <v>2734500</v>
      </c>
      <c r="W1142" s="1034">
        <v>0.28999999999999998</v>
      </c>
      <c r="X1142" s="972">
        <v>3474000</v>
      </c>
      <c r="Y1142" s="1034">
        <v>0.37</v>
      </c>
      <c r="Z1142" s="972">
        <v>2454000</v>
      </c>
      <c r="AA1142" s="1034">
        <v>0.26</v>
      </c>
      <c r="AB1142" s="972">
        <v>780000</v>
      </c>
      <c r="AC1142" s="1034">
        <v>0.08</v>
      </c>
      <c r="AD1142" s="972">
        <v>0</v>
      </c>
      <c r="AE1142" s="1034">
        <v>0</v>
      </c>
      <c r="AF1142" s="962" t="s">
        <v>148</v>
      </c>
      <c r="AG1142" s="1013"/>
      <c r="AH1142" s="1013"/>
      <c r="AI1142" s="955"/>
      <c r="AJ1142" s="1013"/>
      <c r="AL1142" s="955"/>
      <c r="AM1142" s="955"/>
      <c r="AO1142" s="963">
        <v>1</v>
      </c>
      <c r="AP1142" s="963"/>
      <c r="AQ1142" s="963"/>
      <c r="AR1142" s="963"/>
      <c r="AT1142" s="963"/>
      <c r="AV1142" s="963"/>
    </row>
    <row r="1143" spans="1:48" s="1037" customFormat="1">
      <c r="A1143" s="959" t="s">
        <v>7</v>
      </c>
      <c r="B1143" s="959" t="s">
        <v>167</v>
      </c>
      <c r="C1143" s="959" t="s">
        <v>702</v>
      </c>
      <c r="D1143" s="959">
        <v>2023</v>
      </c>
      <c r="E1143" s="1036" t="s">
        <v>142</v>
      </c>
      <c r="F1143" s="959" t="s">
        <v>142</v>
      </c>
      <c r="G1143" s="1037" t="s">
        <v>142</v>
      </c>
      <c r="H1143" s="1037" t="s">
        <v>143</v>
      </c>
      <c r="I1143" s="1037" t="s">
        <v>157</v>
      </c>
      <c r="J1143" s="1038" t="s">
        <v>145</v>
      </c>
      <c r="K1143" s="1038" t="s">
        <v>703</v>
      </c>
      <c r="L1143" s="959" t="s">
        <v>711</v>
      </c>
      <c r="M1143" s="1039" t="s">
        <v>7</v>
      </c>
      <c r="N1143" s="1040">
        <v>44986</v>
      </c>
      <c r="O1143" s="1036" t="s">
        <v>165</v>
      </c>
      <c r="P1143" s="1041">
        <v>32627231</v>
      </c>
      <c r="Q1143" s="1041">
        <v>9441725</v>
      </c>
      <c r="R1143" s="1042">
        <v>0.28999999999999998</v>
      </c>
      <c r="S1143" s="1037" t="s">
        <v>754</v>
      </c>
      <c r="T1143" s="1041">
        <v>3871500</v>
      </c>
      <c r="U1143" s="1043">
        <v>0.41</v>
      </c>
      <c r="V1143" s="1041">
        <v>2592000</v>
      </c>
      <c r="W1143" s="1042">
        <v>0.27</v>
      </c>
      <c r="X1143" s="1041">
        <v>2976500</v>
      </c>
      <c r="Y1143" s="1042">
        <v>0.32</v>
      </c>
      <c r="Z1143" s="1041">
        <v>2760500</v>
      </c>
      <c r="AA1143" s="1042">
        <v>0.28999999999999998</v>
      </c>
      <c r="AB1143" s="1041">
        <v>1111000</v>
      </c>
      <c r="AC1143" s="1042">
        <v>0.12</v>
      </c>
      <c r="AD1143" s="1148">
        <v>0</v>
      </c>
      <c r="AE1143" s="1042">
        <v>0</v>
      </c>
      <c r="AF1143" s="1037" t="s">
        <v>148</v>
      </c>
      <c r="AG1143" s="1044"/>
      <c r="AH1143" s="1044"/>
      <c r="AI1143" s="959"/>
      <c r="AJ1143" s="1044"/>
      <c r="AL1143" s="959"/>
      <c r="AM1143" s="959"/>
      <c r="AO1143" s="1045">
        <v>1</v>
      </c>
      <c r="AP1143" s="1045"/>
      <c r="AQ1143" s="1045"/>
      <c r="AR1143" s="1045"/>
      <c r="AT1143" s="1045"/>
      <c r="AV1143" s="1045"/>
    </row>
    <row r="1144" spans="1:48">
      <c r="A1144" s="52" t="s">
        <v>30</v>
      </c>
      <c r="B1144" s="52" t="s">
        <v>180</v>
      </c>
      <c r="C1144" s="52">
        <v>2017</v>
      </c>
      <c r="D1144" s="52">
        <v>2016</v>
      </c>
      <c r="E1144" s="442" t="s">
        <v>142</v>
      </c>
      <c r="F1144" s="52" t="s">
        <v>142</v>
      </c>
      <c r="G1144" s="442" t="s">
        <v>168</v>
      </c>
      <c r="H1144" s="52" t="s">
        <v>187</v>
      </c>
      <c r="I1144" s="442" t="s">
        <v>182</v>
      </c>
      <c r="J1144" s="940" t="s">
        <v>183</v>
      </c>
      <c r="K1144" s="940"/>
      <c r="L1144" s="52"/>
      <c r="M1144" s="52"/>
      <c r="N1144" s="52"/>
      <c r="O1144" s="442" t="s">
        <v>150</v>
      </c>
      <c r="P1144" s="73">
        <v>16767761</v>
      </c>
      <c r="Q1144" s="60">
        <v>9200000</v>
      </c>
      <c r="R1144" s="67">
        <f>Q1144/P1144</f>
        <v>0.54867194254498264</v>
      </c>
      <c r="S1144" s="442"/>
      <c r="T1144" s="60">
        <v>0</v>
      </c>
      <c r="U1144" s="939">
        <v>0</v>
      </c>
      <c r="V1144" s="789">
        <v>8225000</v>
      </c>
      <c r="W1144" s="908">
        <v>0.89402173913043481</v>
      </c>
      <c r="X1144" s="60">
        <v>975000</v>
      </c>
      <c r="Y1144" s="64">
        <v>0.10597826086956522</v>
      </c>
      <c r="Z1144" s="77">
        <v>0</v>
      </c>
      <c r="AA1144" s="787">
        <v>0</v>
      </c>
      <c r="AB1144" s="77">
        <v>0</v>
      </c>
      <c r="AC1144" s="787">
        <v>0</v>
      </c>
      <c r="AD1144" s="77" t="s">
        <v>687</v>
      </c>
      <c r="AE1144" s="787">
        <v>0</v>
      </c>
      <c r="AF1144" t="s">
        <v>185</v>
      </c>
      <c r="AG1144" s="442"/>
      <c r="AH1144" s="442"/>
      <c r="AI1144" s="52" t="s">
        <v>61</v>
      </c>
      <c r="AJ1144" s="64" t="s">
        <v>168</v>
      </c>
      <c r="AL1144" s="52"/>
      <c r="AM1144" s="52"/>
      <c r="AO1144" s="1">
        <v>1</v>
      </c>
      <c r="AP1144" s="1">
        <f>VLOOKUP(A1144,'CH1 graphs'!$G$1:$H$49,2,FALSE)</f>
        <v>1</v>
      </c>
    </row>
    <row r="1145" spans="1:48">
      <c r="A1145" s="52" t="s">
        <v>30</v>
      </c>
      <c r="B1145" s="52" t="s">
        <v>180</v>
      </c>
      <c r="C1145" s="52">
        <v>2018</v>
      </c>
      <c r="D1145" s="52">
        <v>2017</v>
      </c>
      <c r="E1145" s="442" t="s">
        <v>142</v>
      </c>
      <c r="F1145" s="52" t="s">
        <v>142</v>
      </c>
      <c r="G1145" s="442" t="s">
        <v>168</v>
      </c>
      <c r="H1145" s="52" t="s">
        <v>181</v>
      </c>
      <c r="I1145" s="442" t="s">
        <v>182</v>
      </c>
      <c r="J1145" s="940" t="s">
        <v>249</v>
      </c>
      <c r="K1145" s="940"/>
      <c r="L1145" s="52"/>
      <c r="M1145" s="52"/>
      <c r="N1145" s="52" t="s">
        <v>61</v>
      </c>
      <c r="O1145" s="442" t="s">
        <v>150</v>
      </c>
      <c r="P1145" s="60">
        <v>14500000</v>
      </c>
      <c r="Q1145" s="60">
        <v>14500000</v>
      </c>
      <c r="R1145" s="61">
        <v>1</v>
      </c>
      <c r="S1145" s="442" t="s">
        <v>496</v>
      </c>
      <c r="T1145" s="73">
        <v>0</v>
      </c>
      <c r="U1145" s="939">
        <v>0</v>
      </c>
      <c r="V1145" s="789">
        <v>13500000</v>
      </c>
      <c r="W1145" s="908">
        <v>0.93103448275862066</v>
      </c>
      <c r="X1145" s="73">
        <v>1000000</v>
      </c>
      <c r="Y1145" s="64">
        <v>6.8965517241379309E-2</v>
      </c>
      <c r="Z1145" s="77">
        <v>0</v>
      </c>
      <c r="AA1145" s="787">
        <v>0</v>
      </c>
      <c r="AB1145" s="77">
        <v>0</v>
      </c>
      <c r="AC1145" s="787">
        <v>0</v>
      </c>
      <c r="AD1145" s="77" t="s">
        <v>687</v>
      </c>
      <c r="AE1145" s="787">
        <v>0</v>
      </c>
      <c r="AF1145" t="s">
        <v>185</v>
      </c>
      <c r="AG1145" s="442"/>
      <c r="AH1145" s="442"/>
      <c r="AI1145" s="52" t="s">
        <v>61</v>
      </c>
      <c r="AJ1145" s="64" t="s">
        <v>168</v>
      </c>
      <c r="AL1145" s="52"/>
      <c r="AM1145" s="52"/>
      <c r="AO1145" s="1">
        <v>1</v>
      </c>
      <c r="AP1145" s="1">
        <f>VLOOKUP(A1145,'CH1 graphs'!$G$1:$H$49,2,FALSE)</f>
        <v>1</v>
      </c>
    </row>
    <row r="1146" spans="1:48">
      <c r="A1146" s="52" t="s">
        <v>30</v>
      </c>
      <c r="B1146" s="52" t="s">
        <v>180</v>
      </c>
      <c r="C1146" s="52">
        <v>2019</v>
      </c>
      <c r="D1146" s="52">
        <v>2018</v>
      </c>
      <c r="E1146" s="442" t="s">
        <v>142</v>
      </c>
      <c r="F1146" s="52" t="s">
        <v>142</v>
      </c>
      <c r="G1146" s="442" t="s">
        <v>142</v>
      </c>
      <c r="H1146" s="52" t="s">
        <v>170</v>
      </c>
      <c r="I1146" s="442" t="s">
        <v>171</v>
      </c>
      <c r="J1146" s="940" t="s">
        <v>145</v>
      </c>
      <c r="K1146" s="940"/>
      <c r="L1146" s="52"/>
      <c r="M1146" s="484" t="s">
        <v>688</v>
      </c>
      <c r="N1146" s="158">
        <v>43252</v>
      </c>
      <c r="O1146" s="442" t="s">
        <v>150</v>
      </c>
      <c r="P1146" s="437">
        <v>17609178</v>
      </c>
      <c r="Q1146" s="60">
        <v>7080214</v>
      </c>
      <c r="R1146" s="61">
        <f>Q1146/P1146</f>
        <v>0.4020752132779849</v>
      </c>
      <c r="S1146" s="442" t="s">
        <v>689</v>
      </c>
      <c r="T1146" s="485">
        <v>1172455</v>
      </c>
      <c r="U1146" s="939">
        <v>0.16559598339824191</v>
      </c>
      <c r="V1146" s="485">
        <v>3836971</v>
      </c>
      <c r="W1146" s="64">
        <v>0.53758954178503648</v>
      </c>
      <c r="X1146" s="485">
        <v>1991706</v>
      </c>
      <c r="Y1146" s="64">
        <v>0.27823255059804691</v>
      </c>
      <c r="Z1146" s="77">
        <v>876393</v>
      </c>
      <c r="AA1146" s="793">
        <v>0.12</v>
      </c>
      <c r="AB1146" s="77">
        <v>375143</v>
      </c>
      <c r="AC1146" s="787">
        <v>4.7080639088027565E-2</v>
      </c>
      <c r="AD1146" s="77">
        <v>0</v>
      </c>
      <c r="AE1146" s="787">
        <v>0</v>
      </c>
      <c r="AF1146" t="s">
        <v>185</v>
      </c>
      <c r="AG1146" s="442"/>
      <c r="AH1146" s="442"/>
      <c r="AI1146" s="52" t="s">
        <v>149</v>
      </c>
      <c r="AJ1146" s="64" t="s">
        <v>168</v>
      </c>
      <c r="AL1146" s="52"/>
      <c r="AM1146" s="52"/>
      <c r="AO1146" s="1">
        <v>1</v>
      </c>
      <c r="AP1146" s="1">
        <f>VLOOKUP(A1146,'CH1 graphs'!$G$1:$H$49,2,FALSE)</f>
        <v>1</v>
      </c>
    </row>
    <row r="1147" spans="1:48">
      <c r="A1147" s="52" t="s">
        <v>30</v>
      </c>
      <c r="B1147" s="52" t="s">
        <v>180</v>
      </c>
      <c r="C1147" s="52">
        <v>2020</v>
      </c>
      <c r="D1147" s="52">
        <v>2019</v>
      </c>
      <c r="E1147" s="442" t="s">
        <v>142</v>
      </c>
      <c r="F1147" s="52" t="s">
        <v>142</v>
      </c>
      <c r="G1147" s="442" t="s">
        <v>142</v>
      </c>
      <c r="H1147" s="52" t="s">
        <v>143</v>
      </c>
      <c r="I1147" s="442" t="s">
        <v>144</v>
      </c>
      <c r="J1147" s="940" t="s">
        <v>145</v>
      </c>
      <c r="K1147" s="940"/>
      <c r="L1147" s="52"/>
      <c r="M1147" s="484" t="s">
        <v>690</v>
      </c>
      <c r="N1147" s="158">
        <v>43586</v>
      </c>
      <c r="O1147" s="442" t="s">
        <v>150</v>
      </c>
      <c r="P1147" s="73">
        <v>17861000</v>
      </c>
      <c r="Q1147" s="60">
        <v>9245232</v>
      </c>
      <c r="R1147" s="61">
        <f>Q1147/P1147</f>
        <v>0.51762118582386207</v>
      </c>
      <c r="S1147" s="442" t="s">
        <v>364</v>
      </c>
      <c r="T1147" s="73">
        <v>2278098</v>
      </c>
      <c r="U1147" s="939">
        <v>0.24</v>
      </c>
      <c r="V1147" s="73">
        <v>4073759</v>
      </c>
      <c r="W1147" s="64">
        <v>0.43</v>
      </c>
      <c r="X1147" s="73">
        <v>3127699</v>
      </c>
      <c r="Y1147" s="64">
        <v>0.33</v>
      </c>
      <c r="Z1147" s="77">
        <v>1866246</v>
      </c>
      <c r="AA1147" s="787">
        <v>0.2</v>
      </c>
      <c r="AB1147" s="77">
        <v>411852</v>
      </c>
      <c r="AC1147" s="787">
        <v>0.04</v>
      </c>
      <c r="AD1147" s="77">
        <v>0</v>
      </c>
      <c r="AE1147" s="787">
        <v>0</v>
      </c>
      <c r="AF1147" t="s">
        <v>185</v>
      </c>
      <c r="AG1147" s="442"/>
      <c r="AH1147" s="442"/>
      <c r="AI1147" s="52" t="s">
        <v>153</v>
      </c>
      <c r="AJ1147" s="64" t="s">
        <v>168</v>
      </c>
      <c r="AL1147" s="52"/>
      <c r="AM1147" s="52"/>
      <c r="AO1147" s="1">
        <v>1</v>
      </c>
      <c r="AP1147" s="1">
        <f>VLOOKUP(A1147,'CH1 graphs'!$G$1:$H$49,2,FALSE)</f>
        <v>1</v>
      </c>
    </row>
    <row r="1148" spans="1:48">
      <c r="A1148" s="52" t="s">
        <v>30</v>
      </c>
      <c r="B1148" s="52" t="s">
        <v>180</v>
      </c>
      <c r="C1148" s="52">
        <v>2021</v>
      </c>
      <c r="D1148" s="52">
        <v>2020</v>
      </c>
      <c r="E1148" s="442" t="s">
        <v>142</v>
      </c>
      <c r="F1148" s="52" t="s">
        <v>142</v>
      </c>
      <c r="G1148" s="442" t="s">
        <v>142</v>
      </c>
      <c r="H1148" s="52" t="s">
        <v>143</v>
      </c>
      <c r="I1148" s="442" t="s">
        <v>144</v>
      </c>
      <c r="J1148" s="940" t="s">
        <v>145</v>
      </c>
      <c r="K1148" s="940"/>
      <c r="L1148" s="52"/>
      <c r="M1148" s="52"/>
      <c r="N1148" s="158">
        <v>43586</v>
      </c>
      <c r="O1148" s="442" t="s">
        <v>150</v>
      </c>
      <c r="P1148" s="73">
        <v>17861000</v>
      </c>
      <c r="Q1148" s="60">
        <v>9245232</v>
      </c>
      <c r="R1148" s="61">
        <f>Q1148/P1148</f>
        <v>0.51762118582386207</v>
      </c>
      <c r="S1148" s="442" t="s">
        <v>364</v>
      </c>
      <c r="T1148" s="73">
        <v>2278098</v>
      </c>
      <c r="U1148" s="939">
        <v>0.24</v>
      </c>
      <c r="V1148" s="73">
        <v>4073759</v>
      </c>
      <c r="W1148" s="64">
        <v>0.41528811824300355</v>
      </c>
      <c r="X1148" s="73">
        <v>3127699</v>
      </c>
      <c r="Y1148" s="64">
        <v>0.33</v>
      </c>
      <c r="Z1148" s="77">
        <v>1866246</v>
      </c>
      <c r="AA1148" s="787">
        <v>0.2</v>
      </c>
      <c r="AB1148" s="77">
        <v>411852</v>
      </c>
      <c r="AC1148" s="787">
        <v>0.04</v>
      </c>
      <c r="AD1148" s="77">
        <v>0</v>
      </c>
      <c r="AE1148" s="787">
        <v>0</v>
      </c>
      <c r="AF1148" t="s">
        <v>161</v>
      </c>
      <c r="AG1148" s="52"/>
      <c r="AH1148" s="52"/>
      <c r="AI1148" s="52" t="s">
        <v>153</v>
      </c>
      <c r="AJ1148" s="52" t="s">
        <v>168</v>
      </c>
      <c r="AL1148" s="52"/>
      <c r="AM1148" s="52"/>
      <c r="AO1148" s="1">
        <v>1</v>
      </c>
      <c r="AP1148" s="1">
        <f>VLOOKUP(A1148,'CH1 graphs'!$G$1:$H$49,2,FALSE)</f>
        <v>1</v>
      </c>
    </row>
    <row r="1149" spans="1:48">
      <c r="A1149" s="52" t="s">
        <v>30</v>
      </c>
      <c r="B1149" s="52" t="s">
        <v>180</v>
      </c>
      <c r="C1149" s="52">
        <v>2022</v>
      </c>
      <c r="D1149" s="52">
        <v>2021</v>
      </c>
      <c r="E1149" s="442" t="s">
        <v>142</v>
      </c>
      <c r="F1149" s="52" t="s">
        <v>142</v>
      </c>
      <c r="G1149" s="442" t="s">
        <v>142</v>
      </c>
      <c r="H1149" s="52" t="s">
        <v>143</v>
      </c>
      <c r="I1149" s="442" t="s">
        <v>157</v>
      </c>
      <c r="J1149" s="940" t="s">
        <v>145</v>
      </c>
      <c r="K1149" s="940"/>
      <c r="L1149" s="52"/>
      <c r="M1149" s="52"/>
      <c r="N1149" s="158">
        <v>44228</v>
      </c>
      <c r="O1149" s="442" t="s">
        <v>150</v>
      </c>
      <c r="P1149" s="73">
        <v>18000000</v>
      </c>
      <c r="Q1149" s="60">
        <v>6889816</v>
      </c>
      <c r="R1149" s="61">
        <v>0.38276755555555558</v>
      </c>
      <c r="S1149" s="442" t="s">
        <v>691</v>
      </c>
      <c r="T1149" s="73">
        <v>1724243</v>
      </c>
      <c r="U1149" s="939">
        <v>0.25</v>
      </c>
      <c r="V1149" s="73">
        <v>2651814</v>
      </c>
      <c r="W1149" s="64">
        <v>0.38488894333317464</v>
      </c>
      <c r="X1149" s="73">
        <v>2513759</v>
      </c>
      <c r="Y1149" s="64">
        <v>0.36</v>
      </c>
      <c r="Z1149" s="77">
        <v>1485331</v>
      </c>
      <c r="AA1149" s="787">
        <v>0.22</v>
      </c>
      <c r="AB1149" s="77">
        <v>238912</v>
      </c>
      <c r="AC1149" s="787">
        <v>0.03</v>
      </c>
      <c r="AD1149" s="77">
        <v>0</v>
      </c>
      <c r="AE1149" s="787">
        <v>0</v>
      </c>
      <c r="AF1149" t="s">
        <v>161</v>
      </c>
      <c r="AG1149" s="52"/>
      <c r="AH1149" s="52"/>
      <c r="AI1149" s="52" t="s">
        <v>149</v>
      </c>
      <c r="AJ1149" s="52" t="s">
        <v>168</v>
      </c>
      <c r="AL1149" s="52"/>
      <c r="AM1149" s="52"/>
      <c r="AO1149" s="1">
        <v>1</v>
      </c>
      <c r="AP1149" s="1">
        <f>VLOOKUP(A1149,'CH1 graphs'!$G$1:$H$49,2,FALSE)</f>
        <v>1</v>
      </c>
      <c r="AT1149" s="42"/>
    </row>
    <row r="1150" spans="1:48" s="961" customFormat="1">
      <c r="A1150" s="955" t="s">
        <v>30</v>
      </c>
      <c r="B1150" s="955" t="s">
        <v>180</v>
      </c>
      <c r="C1150" s="955">
        <v>2023</v>
      </c>
      <c r="D1150" s="955">
        <v>2022</v>
      </c>
      <c r="E1150" s="964" t="s">
        <v>142</v>
      </c>
      <c r="F1150" s="955" t="s">
        <v>142</v>
      </c>
      <c r="G1150" s="964" t="s">
        <v>142</v>
      </c>
      <c r="H1150" s="955" t="s">
        <v>143</v>
      </c>
      <c r="I1150" s="964" t="s">
        <v>157</v>
      </c>
      <c r="J1150" s="965" t="s">
        <v>145</v>
      </c>
      <c r="K1150" s="965"/>
      <c r="L1150" s="976"/>
      <c r="M1150" s="1022" t="s">
        <v>692</v>
      </c>
      <c r="N1150" s="967">
        <v>44713</v>
      </c>
      <c r="O1150" s="964" t="s">
        <v>150</v>
      </c>
      <c r="P1150" s="976">
        <v>18926743</v>
      </c>
      <c r="Q1150" s="975">
        <v>13490313</v>
      </c>
      <c r="R1150" s="977">
        <v>0.71</v>
      </c>
      <c r="S1150" s="964" t="s">
        <v>370</v>
      </c>
      <c r="T1150" s="976">
        <v>1952123</v>
      </c>
      <c r="U1150" s="978">
        <v>0.14000000000000001</v>
      </c>
      <c r="V1150" s="976">
        <v>4937181</v>
      </c>
      <c r="W1150" s="980">
        <v>0.36597972189377664</v>
      </c>
      <c r="X1150" s="976">
        <v>6601009</v>
      </c>
      <c r="Y1150" s="980">
        <v>0.49</v>
      </c>
      <c r="Z1150" s="1026">
        <v>1952123</v>
      </c>
      <c r="AA1150" s="1027">
        <v>0.14000000000000001</v>
      </c>
      <c r="AB1150" s="1026">
        <v>0</v>
      </c>
      <c r="AC1150" s="1027">
        <v>0</v>
      </c>
      <c r="AD1150" s="1026">
        <v>0</v>
      </c>
      <c r="AE1150" s="1027">
        <v>0</v>
      </c>
      <c r="AF1150" s="961" t="s">
        <v>185</v>
      </c>
      <c r="AG1150" s="964"/>
      <c r="AH1150" s="964"/>
      <c r="AI1150" s="955" t="s">
        <v>149</v>
      </c>
      <c r="AJ1150" s="961" t="s">
        <v>168</v>
      </c>
      <c r="AL1150" s="955"/>
      <c r="AM1150" s="955"/>
      <c r="AN1150" s="961" t="s">
        <v>727</v>
      </c>
      <c r="AO1150" s="963">
        <v>1</v>
      </c>
      <c r="AP1150" s="963">
        <f>VLOOKUP(A1150,'CH1 graphs'!$G$1:$H$49,2,FALSE)</f>
        <v>1</v>
      </c>
      <c r="AQ1150" s="963"/>
      <c r="AR1150" s="963"/>
      <c r="AS1150" s="972">
        <f>T1150-T1149</f>
        <v>227880</v>
      </c>
      <c r="AT1150" s="973">
        <f>(T1150-T1149)/T1149</f>
        <v>0.13216234602663313</v>
      </c>
      <c r="AU1150" s="961">
        <f>AB1150-AB1149</f>
        <v>-238912</v>
      </c>
      <c r="AV1150" s="963">
        <f>AU1150/AB1149</f>
        <v>-1</v>
      </c>
    </row>
    <row r="1151" spans="1:48" s="958" customFormat="1">
      <c r="A1151" s="955" t="s">
        <v>30</v>
      </c>
      <c r="B1151" s="955" t="s">
        <v>180</v>
      </c>
      <c r="C1151" s="955">
        <v>2023</v>
      </c>
      <c r="D1151" s="955">
        <v>2023</v>
      </c>
      <c r="E1151" s="964" t="s">
        <v>142</v>
      </c>
      <c r="F1151" s="974" t="s">
        <v>142</v>
      </c>
      <c r="G1151" s="964" t="s">
        <v>142</v>
      </c>
      <c r="H1151" s="955" t="s">
        <v>143</v>
      </c>
      <c r="I1151" s="964" t="s">
        <v>157</v>
      </c>
      <c r="J1151" s="965" t="s">
        <v>145</v>
      </c>
      <c r="K1151" s="965"/>
      <c r="L1151" s="976"/>
      <c r="M1151" s="966" t="s">
        <v>692</v>
      </c>
      <c r="N1151" s="967">
        <v>44713</v>
      </c>
      <c r="O1151" s="964" t="s">
        <v>165</v>
      </c>
      <c r="P1151" s="976">
        <v>18926743</v>
      </c>
      <c r="Q1151" s="976">
        <v>13490313</v>
      </c>
      <c r="R1151" s="977">
        <v>0.71276463150580105</v>
      </c>
      <c r="S1151" s="964" t="s">
        <v>370</v>
      </c>
      <c r="T1151" s="976">
        <v>1952123</v>
      </c>
      <c r="U1151" s="978">
        <v>0.14000000000000001</v>
      </c>
      <c r="V1151" s="976">
        <v>4937181</v>
      </c>
      <c r="W1151" s="980">
        <v>0.36597972189377664</v>
      </c>
      <c r="X1151" s="976">
        <v>6601009</v>
      </c>
      <c r="Y1151" s="980">
        <v>0.49</v>
      </c>
      <c r="Z1151" s="1026">
        <v>1952123</v>
      </c>
      <c r="AA1151" s="1027">
        <v>0.14000000000000001</v>
      </c>
      <c r="AB1151" s="1026">
        <v>0</v>
      </c>
      <c r="AC1151" s="1027">
        <v>0</v>
      </c>
      <c r="AD1151" s="1026">
        <v>0</v>
      </c>
      <c r="AE1151" s="1027">
        <v>0</v>
      </c>
      <c r="AF1151" s="961" t="s">
        <v>161</v>
      </c>
      <c r="AG1151" s="955"/>
      <c r="AH1151" s="955"/>
      <c r="AI1151" s="955" t="s">
        <v>149</v>
      </c>
      <c r="AJ1151" s="961" t="s">
        <v>168</v>
      </c>
      <c r="AL1151" s="955"/>
      <c r="AM1151" s="955"/>
      <c r="AO1151" s="963">
        <v>1</v>
      </c>
      <c r="AP1151" s="963">
        <f>VLOOKUP(A1151,'CH1 graphs'!$G$1:$H$49,2,FALSE)</f>
        <v>1</v>
      </c>
      <c r="AQ1151" s="963"/>
      <c r="AR1151" s="981"/>
      <c r="AT1151" s="981"/>
      <c r="AV1151" s="981"/>
    </row>
    <row r="1152" spans="1:48" s="1037" customFormat="1">
      <c r="A1152" s="959" t="s">
        <v>30</v>
      </c>
      <c r="B1152" s="959" t="s">
        <v>180</v>
      </c>
      <c r="C1152" s="959" t="s">
        <v>702</v>
      </c>
      <c r="D1152" s="959">
        <v>2023</v>
      </c>
      <c r="E1152" s="1036" t="s">
        <v>142</v>
      </c>
      <c r="F1152" s="959" t="s">
        <v>142</v>
      </c>
      <c r="G1152" s="1112" t="s">
        <v>142</v>
      </c>
      <c r="H1152" s="1112" t="s">
        <v>143</v>
      </c>
      <c r="I1152" s="1112" t="s">
        <v>157</v>
      </c>
      <c r="J1152" s="1113" t="s">
        <v>145</v>
      </c>
      <c r="K1152" s="1113" t="s">
        <v>728</v>
      </c>
      <c r="L1152" s="959" t="s">
        <v>729</v>
      </c>
      <c r="M1152" s="1114" t="s">
        <v>692</v>
      </c>
      <c r="N1152" s="1049">
        <v>44713</v>
      </c>
      <c r="O1152" s="1036" t="s">
        <v>150</v>
      </c>
      <c r="P1152" s="1115">
        <v>18926743</v>
      </c>
      <c r="Q1152" s="1115">
        <v>13490313</v>
      </c>
      <c r="R1152" s="1116">
        <v>0.71276463150580105</v>
      </c>
      <c r="S1152" s="1036" t="s">
        <v>370</v>
      </c>
      <c r="T1152" s="1115">
        <v>1952123</v>
      </c>
      <c r="U1152" s="1117">
        <v>0.14000000000000001</v>
      </c>
      <c r="V1152" s="1115">
        <v>4937181</v>
      </c>
      <c r="W1152" s="1118">
        <v>0.36597972189377664</v>
      </c>
      <c r="X1152" s="1115">
        <v>6601009</v>
      </c>
      <c r="Y1152" s="1118">
        <v>0.49</v>
      </c>
      <c r="Z1152" s="1119">
        <v>1952123</v>
      </c>
      <c r="AA1152" s="1120">
        <v>0.14000000000000001</v>
      </c>
      <c r="AB1152" s="1119">
        <v>0</v>
      </c>
      <c r="AC1152" s="1120">
        <v>0</v>
      </c>
      <c r="AD1152" s="1119">
        <v>0</v>
      </c>
      <c r="AE1152" s="1120">
        <v>0</v>
      </c>
      <c r="AF1152" s="959" t="s">
        <v>161</v>
      </c>
      <c r="AG1152" s="959"/>
      <c r="AH1152" s="959"/>
      <c r="AI1152" s="959"/>
      <c r="AL1152" s="959"/>
      <c r="AM1152" s="959"/>
      <c r="AO1152" s="1045"/>
      <c r="AP1152" s="1045"/>
      <c r="AQ1152" s="1045"/>
      <c r="AR1152" s="1045"/>
      <c r="AT1152" s="1045"/>
      <c r="AV1152" s="1045"/>
    </row>
    <row r="1153" spans="1:48">
      <c r="A1153" s="69" t="s">
        <v>23</v>
      </c>
      <c r="B1153" s="52" t="s">
        <v>180</v>
      </c>
      <c r="C1153" s="929">
        <v>2017</v>
      </c>
      <c r="D1153" s="69">
        <v>2016</v>
      </c>
      <c r="E1153" s="442" t="s">
        <v>142</v>
      </c>
      <c r="F1153" s="69" t="s">
        <v>142</v>
      </c>
      <c r="G1153" s="442" t="s">
        <v>142</v>
      </c>
      <c r="H1153" s="52" t="s">
        <v>143</v>
      </c>
      <c r="I1153" s="442" t="s">
        <v>144</v>
      </c>
      <c r="J1153" s="940" t="s">
        <v>145</v>
      </c>
      <c r="K1153" s="940"/>
      <c r="L1153" s="69"/>
      <c r="M1153" s="69"/>
      <c r="N1153" s="791">
        <v>42522</v>
      </c>
      <c r="O1153" s="442" t="s">
        <v>150</v>
      </c>
      <c r="P1153" s="77">
        <v>14222991</v>
      </c>
      <c r="Q1153" s="76">
        <v>9623278</v>
      </c>
      <c r="R1153" s="787">
        <v>0.68</v>
      </c>
      <c r="S1153" s="684" t="s">
        <v>693</v>
      </c>
      <c r="T1153" s="73">
        <v>4071532</v>
      </c>
      <c r="U1153" s="944">
        <v>0.42309200669460034</v>
      </c>
      <c r="V1153" s="820">
        <v>4142256</v>
      </c>
      <c r="W1153" s="910">
        <v>0.43044126959649298</v>
      </c>
      <c r="X1153" s="73">
        <v>1402094</v>
      </c>
      <c r="Y1153" s="64">
        <v>0.14569817062335724</v>
      </c>
      <c r="Z1153" s="77">
        <v>3428114</v>
      </c>
      <c r="AA1153" s="787">
        <v>0.35623142135143554</v>
      </c>
      <c r="AB1153" s="77">
        <v>643418</v>
      </c>
      <c r="AC1153" s="787">
        <v>6.6860585343164775E-2</v>
      </c>
      <c r="AD1153" s="77">
        <v>0</v>
      </c>
      <c r="AE1153" s="787">
        <v>0</v>
      </c>
      <c r="AF1153" t="s">
        <v>185</v>
      </c>
      <c r="AG1153" s="442"/>
      <c r="AH1153" s="442"/>
      <c r="AI1153" s="52" t="s">
        <v>149</v>
      </c>
      <c r="AJ1153" s="910" t="s">
        <v>168</v>
      </c>
      <c r="AL1153" s="52"/>
      <c r="AM1153" s="52"/>
      <c r="AO1153" s="1">
        <v>1</v>
      </c>
      <c r="AP1153" s="1">
        <f>VLOOKUP(A1153,'CH1 graphs'!$G$1:$H$49,2,FALSE)</f>
        <v>1</v>
      </c>
    </row>
    <row r="1154" spans="1:48">
      <c r="A1154" s="52" t="s">
        <v>23</v>
      </c>
      <c r="B1154" s="52" t="s">
        <v>180</v>
      </c>
      <c r="C1154" s="52">
        <v>2018</v>
      </c>
      <c r="D1154" s="52">
        <v>2017</v>
      </c>
      <c r="E1154" s="442" t="s">
        <v>142</v>
      </c>
      <c r="F1154" s="52" t="s">
        <v>142</v>
      </c>
      <c r="G1154" s="442" t="s">
        <v>142</v>
      </c>
      <c r="H1154" s="52" t="s">
        <v>143</v>
      </c>
      <c r="I1154" s="442" t="s">
        <v>144</v>
      </c>
      <c r="J1154" s="940" t="s">
        <v>145</v>
      </c>
      <c r="K1154" s="940"/>
      <c r="L1154" s="52"/>
      <c r="M1154" s="52"/>
      <c r="N1154" s="158">
        <v>42522</v>
      </c>
      <c r="O1154" s="442" t="s">
        <v>150</v>
      </c>
      <c r="P1154" s="73">
        <v>14222991</v>
      </c>
      <c r="Q1154" s="60">
        <v>9623278</v>
      </c>
      <c r="R1154" s="67">
        <v>0.68</v>
      </c>
      <c r="S1154" s="442" t="s">
        <v>693</v>
      </c>
      <c r="T1154" s="73">
        <v>4071532.0000000005</v>
      </c>
      <c r="U1154" s="939">
        <v>0.4230920066946004</v>
      </c>
      <c r="V1154" s="820">
        <v>4142256</v>
      </c>
      <c r="W1154" s="910">
        <v>0.43044126959649298</v>
      </c>
      <c r="X1154" s="73">
        <v>1402094</v>
      </c>
      <c r="Y1154" s="64">
        <v>0.14569817062335724</v>
      </c>
      <c r="Z1154" s="77">
        <v>3428114.0000000005</v>
      </c>
      <c r="AA1154" s="787">
        <v>0.3562314213514356</v>
      </c>
      <c r="AB1154" s="77">
        <v>643418</v>
      </c>
      <c r="AC1154" s="787">
        <v>6.6860585343164775E-2</v>
      </c>
      <c r="AD1154" s="77">
        <v>0</v>
      </c>
      <c r="AE1154" s="787">
        <v>0</v>
      </c>
      <c r="AF1154" t="s">
        <v>185</v>
      </c>
      <c r="AG1154" s="442"/>
      <c r="AH1154" s="442"/>
      <c r="AI1154" s="52" t="s">
        <v>149</v>
      </c>
      <c r="AJ1154" s="64" t="s">
        <v>168</v>
      </c>
      <c r="AL1154" s="52"/>
      <c r="AM1154" s="52"/>
      <c r="AO1154" s="1">
        <v>1</v>
      </c>
      <c r="AP1154" s="1">
        <f>VLOOKUP(A1154,'CH1 graphs'!$G$1:$H$49,2,FALSE)</f>
        <v>1</v>
      </c>
    </row>
    <row r="1155" spans="1:48">
      <c r="A1155" s="52" t="s">
        <v>23</v>
      </c>
      <c r="B1155" s="52" t="s">
        <v>180</v>
      </c>
      <c r="C1155" s="52">
        <v>2019</v>
      </c>
      <c r="D1155" s="52">
        <v>2018</v>
      </c>
      <c r="E1155" s="442" t="s">
        <v>142</v>
      </c>
      <c r="F1155" s="52" t="s">
        <v>142</v>
      </c>
      <c r="G1155" s="442" t="s">
        <v>142</v>
      </c>
      <c r="H1155" s="52" t="s">
        <v>143</v>
      </c>
      <c r="I1155" s="442" t="s">
        <v>144</v>
      </c>
      <c r="J1155" s="940" t="s">
        <v>694</v>
      </c>
      <c r="K1155" s="940"/>
      <c r="L1155" s="52"/>
      <c r="M1155" s="52"/>
      <c r="N1155" s="52"/>
      <c r="O1155" s="442" t="s">
        <v>150</v>
      </c>
      <c r="P1155" s="437">
        <v>15052184</v>
      </c>
      <c r="Q1155" s="60">
        <v>9300000</v>
      </c>
      <c r="R1155" s="61">
        <f>Q1155/P1155</f>
        <v>0.61785053916428345</v>
      </c>
      <c r="S1155" s="442" t="s">
        <v>307</v>
      </c>
      <c r="T1155" s="73">
        <v>1900000</v>
      </c>
      <c r="U1155" s="939">
        <v>0.20430107526881722</v>
      </c>
      <c r="V1155" s="716" t="s">
        <v>178</v>
      </c>
      <c r="W1155" s="716" t="s">
        <v>203</v>
      </c>
      <c r="X1155" s="719">
        <v>7400000</v>
      </c>
      <c r="Y1155" s="718">
        <v>0.79569892473118276</v>
      </c>
      <c r="Z1155" s="77" t="s">
        <v>61</v>
      </c>
      <c r="AA1155" s="787" t="s">
        <v>61</v>
      </c>
      <c r="AB1155" s="77" t="s">
        <v>61</v>
      </c>
      <c r="AC1155" s="787" t="s">
        <v>61</v>
      </c>
      <c r="AD1155" s="77" t="s">
        <v>61</v>
      </c>
      <c r="AE1155" s="787" t="s">
        <v>61</v>
      </c>
      <c r="AF1155" t="s">
        <v>161</v>
      </c>
      <c r="AG1155" s="52"/>
      <c r="AH1155" s="52"/>
      <c r="AI1155" s="52" t="s">
        <v>61</v>
      </c>
      <c r="AJ1155" s="64" t="s">
        <v>168</v>
      </c>
      <c r="AL1155" s="52"/>
      <c r="AM1155" s="52"/>
      <c r="AO1155" s="1">
        <v>1</v>
      </c>
      <c r="AP1155" s="1">
        <f>VLOOKUP(A1155,'CH1 graphs'!$G$1:$H$49,2,FALSE)</f>
        <v>1</v>
      </c>
    </row>
    <row r="1156" spans="1:48">
      <c r="A1156" s="52" t="s">
        <v>23</v>
      </c>
      <c r="B1156" s="52" t="s">
        <v>180</v>
      </c>
      <c r="C1156" s="52">
        <v>2020</v>
      </c>
      <c r="D1156" s="52">
        <v>2019</v>
      </c>
      <c r="E1156" s="442" t="s">
        <v>142</v>
      </c>
      <c r="F1156" s="52" t="s">
        <v>142</v>
      </c>
      <c r="G1156" s="442" t="s">
        <v>142</v>
      </c>
      <c r="H1156" s="52" t="s">
        <v>143</v>
      </c>
      <c r="I1156" s="442" t="s">
        <v>144</v>
      </c>
      <c r="J1156" s="940" t="s">
        <v>145</v>
      </c>
      <c r="K1156" s="940"/>
      <c r="L1156" s="52"/>
      <c r="M1156" s="52"/>
      <c r="N1156" s="158">
        <v>43617</v>
      </c>
      <c r="O1156" s="442" t="s">
        <v>150</v>
      </c>
      <c r="P1156" s="73">
        <v>14645000</v>
      </c>
      <c r="Q1156" s="60">
        <v>9420663</v>
      </c>
      <c r="R1156" s="61">
        <f>Q1156/P1156</f>
        <v>0.6432682144076477</v>
      </c>
      <c r="S1156" s="442" t="s">
        <v>259</v>
      </c>
      <c r="T1156" s="73">
        <v>3580214</v>
      </c>
      <c r="U1156" s="939">
        <v>0.38</v>
      </c>
      <c r="V1156" s="73">
        <v>3161864</v>
      </c>
      <c r="W1156" s="64">
        <v>0.33563073002399085</v>
      </c>
      <c r="X1156" s="73">
        <v>2678585</v>
      </c>
      <c r="Y1156" s="64">
        <v>0.28000000000000003</v>
      </c>
      <c r="Z1156" s="77">
        <v>2474756</v>
      </c>
      <c r="AA1156" s="787">
        <v>0.26</v>
      </c>
      <c r="AB1156" s="77">
        <v>1105458</v>
      </c>
      <c r="AC1156" s="787">
        <v>0.12</v>
      </c>
      <c r="AD1156" s="77">
        <v>0</v>
      </c>
      <c r="AE1156" s="787">
        <v>0</v>
      </c>
      <c r="AF1156" t="s">
        <v>161</v>
      </c>
      <c r="AG1156" s="52"/>
      <c r="AH1156" s="52"/>
      <c r="AI1156" s="52" t="s">
        <v>153</v>
      </c>
      <c r="AJ1156" s="64" t="s">
        <v>168</v>
      </c>
      <c r="AL1156" s="52" t="s">
        <v>695</v>
      </c>
      <c r="AM1156" s="52"/>
      <c r="AO1156" s="1">
        <v>1</v>
      </c>
      <c r="AP1156" s="1">
        <f>VLOOKUP(A1156,'CH1 graphs'!$G$1:$H$49,2,FALSE)</f>
        <v>1</v>
      </c>
    </row>
    <row r="1157" spans="1:48">
      <c r="A1157" s="52" t="s">
        <v>23</v>
      </c>
      <c r="B1157" s="52" t="s">
        <v>180</v>
      </c>
      <c r="C1157" s="52">
        <v>2021</v>
      </c>
      <c r="D1157" s="52">
        <v>2020</v>
      </c>
      <c r="E1157" s="442" t="s">
        <v>142</v>
      </c>
      <c r="F1157" s="52" t="s">
        <v>142</v>
      </c>
      <c r="G1157" s="442" t="s">
        <v>142</v>
      </c>
      <c r="H1157" s="52" t="s">
        <v>143</v>
      </c>
      <c r="I1157" s="442" t="s">
        <v>144</v>
      </c>
      <c r="J1157" s="940" t="s">
        <v>145</v>
      </c>
      <c r="K1157" s="940"/>
      <c r="L1157" s="52"/>
      <c r="M1157" s="52"/>
      <c r="N1157" s="158">
        <v>43862</v>
      </c>
      <c r="O1157" s="442" t="s">
        <v>150</v>
      </c>
      <c r="P1157" s="73">
        <v>14645000</v>
      </c>
      <c r="Q1157" s="59">
        <v>9706118</v>
      </c>
      <c r="R1157" s="61">
        <v>0.66275984977808122</v>
      </c>
      <c r="S1157" s="442" t="s">
        <v>696</v>
      </c>
      <c r="T1157" s="73">
        <v>4341420</v>
      </c>
      <c r="U1157" s="939">
        <v>0.45</v>
      </c>
      <c r="V1157" s="73">
        <v>2580563</v>
      </c>
      <c r="W1157" s="64">
        <v>0.26586973288393978</v>
      </c>
      <c r="X1157" s="73">
        <v>2784135</v>
      </c>
      <c r="Y1157" s="64">
        <v>0.28999999999999998</v>
      </c>
      <c r="Z1157" s="77">
        <v>3294335</v>
      </c>
      <c r="AA1157" s="787">
        <v>0.34</v>
      </c>
      <c r="AB1157" s="77">
        <v>1047085</v>
      </c>
      <c r="AC1157" s="787">
        <v>0.11</v>
      </c>
      <c r="AD1157" s="77">
        <v>0</v>
      </c>
      <c r="AE1157" s="787">
        <v>0</v>
      </c>
      <c r="AF1157" t="s">
        <v>161</v>
      </c>
      <c r="AG1157" s="52"/>
      <c r="AH1157" s="52"/>
      <c r="AI1157" s="52" t="s">
        <v>153</v>
      </c>
      <c r="AJ1157" s="52" t="s">
        <v>168</v>
      </c>
      <c r="AL1157" s="52" t="s">
        <v>695</v>
      </c>
      <c r="AM1157" s="52"/>
      <c r="AO1157" s="1">
        <v>1</v>
      </c>
      <c r="AP1157" s="1">
        <f>VLOOKUP(A1157,'CH1 graphs'!$G$1:$H$49,2,FALSE)</f>
        <v>1</v>
      </c>
    </row>
    <row r="1158" spans="1:48">
      <c r="A1158" s="52" t="s">
        <v>23</v>
      </c>
      <c r="B1158" s="52" t="s">
        <v>180</v>
      </c>
      <c r="C1158" s="52">
        <v>2022</v>
      </c>
      <c r="D1158" s="52">
        <v>2021</v>
      </c>
      <c r="E1158" s="442" t="s">
        <v>142</v>
      </c>
      <c r="F1158" s="52" t="s">
        <v>142</v>
      </c>
      <c r="G1158" s="442" t="s">
        <v>142</v>
      </c>
      <c r="H1158" s="52" t="s">
        <v>143</v>
      </c>
      <c r="I1158" s="442" t="s">
        <v>157</v>
      </c>
      <c r="J1158" s="940" t="s">
        <v>145</v>
      </c>
      <c r="K1158" s="940"/>
      <c r="L1158" s="52"/>
      <c r="M1158" s="52"/>
      <c r="N1158" s="158">
        <v>44105</v>
      </c>
      <c r="O1158" s="442" t="s">
        <v>150</v>
      </c>
      <c r="P1158" s="73">
        <v>15557469</v>
      </c>
      <c r="Q1158" s="60">
        <v>9706118</v>
      </c>
      <c r="R1158" s="61">
        <v>0.62388798589282102</v>
      </c>
      <c r="S1158" s="442" t="s">
        <v>366</v>
      </c>
      <c r="T1158" s="73">
        <v>3380232</v>
      </c>
      <c r="U1158" s="939">
        <v>0.35</v>
      </c>
      <c r="V1158" s="73">
        <v>3221152</v>
      </c>
      <c r="W1158" s="64">
        <v>0.33186820930880917</v>
      </c>
      <c r="X1158" s="73">
        <v>3104734</v>
      </c>
      <c r="Y1158" s="64">
        <v>0.32</v>
      </c>
      <c r="Z1158" s="77">
        <v>2611638</v>
      </c>
      <c r="AA1158" s="787">
        <v>0.27</v>
      </c>
      <c r="AB1158" s="77">
        <v>768594</v>
      </c>
      <c r="AC1158" s="787">
        <v>0.08</v>
      </c>
      <c r="AD1158" s="77">
        <v>0</v>
      </c>
      <c r="AE1158" s="787">
        <v>0</v>
      </c>
      <c r="AF1158" t="s">
        <v>161</v>
      </c>
      <c r="AG1158" s="52"/>
      <c r="AH1158" s="52"/>
      <c r="AI1158" s="52" t="s">
        <v>153</v>
      </c>
      <c r="AJ1158" s="52" t="s">
        <v>168</v>
      </c>
      <c r="AL1158" s="52" t="s">
        <v>695</v>
      </c>
      <c r="AM1158" s="52"/>
      <c r="AO1158" s="1">
        <v>1</v>
      </c>
      <c r="AP1158" s="1">
        <f>VLOOKUP(A1158,'CH1 graphs'!$G$1:$H$49,2,FALSE)</f>
        <v>1</v>
      </c>
      <c r="AT1158" s="42"/>
    </row>
    <row r="1159" spans="1:48" s="961" customFormat="1">
      <c r="A1159" s="955" t="s">
        <v>23</v>
      </c>
      <c r="B1159" s="955" t="s">
        <v>180</v>
      </c>
      <c r="C1159" s="955">
        <v>2023</v>
      </c>
      <c r="D1159" s="955">
        <v>2022</v>
      </c>
      <c r="E1159" s="964" t="s">
        <v>142</v>
      </c>
      <c r="F1159" s="955" t="s">
        <v>142</v>
      </c>
      <c r="G1159" s="964" t="s">
        <v>142</v>
      </c>
      <c r="H1159" s="955" t="s">
        <v>143</v>
      </c>
      <c r="I1159" s="964" t="s">
        <v>157</v>
      </c>
      <c r="J1159" s="965" t="s">
        <v>249</v>
      </c>
      <c r="K1159" s="965"/>
      <c r="L1159" s="976"/>
      <c r="M1159" s="1005"/>
      <c r="N1159" s="955" t="s">
        <v>61</v>
      </c>
      <c r="O1159" s="964" t="s">
        <v>150</v>
      </c>
      <c r="P1159" s="975">
        <v>15300000</v>
      </c>
      <c r="Q1159" s="975">
        <v>15300000</v>
      </c>
      <c r="R1159" s="977">
        <v>1</v>
      </c>
      <c r="S1159" s="964" t="s">
        <v>270</v>
      </c>
      <c r="T1159" s="976">
        <v>3000000</v>
      </c>
      <c r="U1159" s="978">
        <f>T1159/Q1159</f>
        <v>0.19607843137254902</v>
      </c>
      <c r="V1159" s="1007" t="s">
        <v>178</v>
      </c>
      <c r="W1159" s="1007"/>
      <c r="X1159" s="1170">
        <f>Q1159-T1159</f>
        <v>12300000</v>
      </c>
      <c r="Y1159" s="1011">
        <v>0.80392156862745101</v>
      </c>
      <c r="Z1159" s="1026" t="s">
        <v>61</v>
      </c>
      <c r="AA1159" s="1190" t="s">
        <v>61</v>
      </c>
      <c r="AB1159" s="1026" t="s">
        <v>61</v>
      </c>
      <c r="AC1159" s="1190" t="s">
        <v>61</v>
      </c>
      <c r="AD1159" s="1026" t="s">
        <v>61</v>
      </c>
      <c r="AE1159" s="1190" t="s">
        <v>61</v>
      </c>
      <c r="AF1159" s="961" t="s">
        <v>161</v>
      </c>
      <c r="AG1159" s="955"/>
      <c r="AH1159" s="955"/>
      <c r="AI1159" s="955"/>
      <c r="AJ1159" s="961" t="s">
        <v>168</v>
      </c>
      <c r="AL1159" s="955"/>
      <c r="AM1159" s="955"/>
      <c r="AN1159" s="961" t="s">
        <v>727</v>
      </c>
      <c r="AO1159" s="963">
        <v>1</v>
      </c>
      <c r="AP1159" s="963">
        <f>VLOOKUP(A1159,'CH1 graphs'!$G$1:$H$49,2,FALSE)</f>
        <v>1</v>
      </c>
      <c r="AQ1159" s="963"/>
      <c r="AR1159" s="963"/>
      <c r="AS1159" s="972">
        <f>T1159-T1158</f>
        <v>-380232</v>
      </c>
      <c r="AT1159" s="973">
        <f>(T1159-T1158)/T1158</f>
        <v>-0.11248695355821731</v>
      </c>
      <c r="AV1159" s="963"/>
    </row>
    <row r="1160" spans="1:48" s="958" customFormat="1">
      <c r="A1160" s="955" t="s">
        <v>23</v>
      </c>
      <c r="B1160" s="955" t="s">
        <v>180</v>
      </c>
      <c r="C1160" s="955">
        <v>2023</v>
      </c>
      <c r="D1160" s="955">
        <v>2023</v>
      </c>
      <c r="E1160" s="964" t="s">
        <v>142</v>
      </c>
      <c r="F1160" s="955" t="s">
        <v>142</v>
      </c>
      <c r="G1160" s="964" t="s">
        <v>142</v>
      </c>
      <c r="H1160" s="955" t="s">
        <v>143</v>
      </c>
      <c r="I1160" s="964" t="s">
        <v>157</v>
      </c>
      <c r="J1160" s="965" t="s">
        <v>249</v>
      </c>
      <c r="K1160" s="965"/>
      <c r="L1160" s="976"/>
      <c r="M1160" s="955"/>
      <c r="N1160" s="967">
        <v>44986</v>
      </c>
      <c r="O1160" s="964" t="s">
        <v>165</v>
      </c>
      <c r="P1160" s="975">
        <v>15400000</v>
      </c>
      <c r="Q1160" s="975">
        <v>15400000</v>
      </c>
      <c r="R1160" s="979">
        <v>1</v>
      </c>
      <c r="S1160" s="1151" t="s">
        <v>529</v>
      </c>
      <c r="T1160" s="976">
        <v>3500000</v>
      </c>
      <c r="U1160" s="1191">
        <v>0.23</v>
      </c>
      <c r="V1160" s="1105" t="s">
        <v>178</v>
      </c>
      <c r="W1160" s="1105" t="s">
        <v>203</v>
      </c>
      <c r="X1160" s="1026">
        <f>Q1160-T1160</f>
        <v>11900000</v>
      </c>
      <c r="Y1160" s="980">
        <f>1-U1160</f>
        <v>0.77</v>
      </c>
      <c r="Z1160" s="1192" t="s">
        <v>61</v>
      </c>
      <c r="AA1160" s="1193" t="s">
        <v>61</v>
      </c>
      <c r="AB1160" s="1192" t="s">
        <v>61</v>
      </c>
      <c r="AC1160" s="1193" t="s">
        <v>61</v>
      </c>
      <c r="AD1160" s="1192" t="s">
        <v>61</v>
      </c>
      <c r="AE1160" s="1193" t="s">
        <v>61</v>
      </c>
      <c r="AF1160" s="961" t="s">
        <v>161</v>
      </c>
      <c r="AG1160" s="955"/>
      <c r="AH1160" s="955"/>
      <c r="AI1160" s="955"/>
      <c r="AJ1160" s="961" t="s">
        <v>168</v>
      </c>
      <c r="AL1160" s="955"/>
      <c r="AM1160" s="955"/>
      <c r="AO1160" s="963">
        <v>1</v>
      </c>
      <c r="AP1160" s="963">
        <f>VLOOKUP(A1160,'CH1 graphs'!$G$1:$H$49,2,FALSE)</f>
        <v>1</v>
      </c>
      <c r="AQ1160" s="963"/>
      <c r="AR1160" s="981"/>
      <c r="AT1160" s="981"/>
      <c r="AV1160" s="981"/>
    </row>
    <row r="1161" spans="1:48" s="1037" customFormat="1">
      <c r="A1161" s="959" t="s">
        <v>23</v>
      </c>
      <c r="B1161" s="959" t="s">
        <v>180</v>
      </c>
      <c r="C1161" s="959" t="s">
        <v>702</v>
      </c>
      <c r="D1161" s="959">
        <v>2023</v>
      </c>
      <c r="E1161" s="1036" t="s">
        <v>142</v>
      </c>
      <c r="F1161" s="959" t="s">
        <v>142</v>
      </c>
      <c r="G1161" s="1195" t="s">
        <v>142</v>
      </c>
      <c r="H1161" s="1195" t="s">
        <v>143</v>
      </c>
      <c r="I1161" s="1195" t="s">
        <v>157</v>
      </c>
      <c r="J1161" s="1196" t="s">
        <v>249</v>
      </c>
      <c r="K1161" s="1196" t="s">
        <v>728</v>
      </c>
      <c r="L1161" s="959" t="s">
        <v>755</v>
      </c>
      <c r="M1161" s="959"/>
      <c r="N1161" s="1197">
        <v>44986</v>
      </c>
      <c r="O1161" s="1036" t="s">
        <v>150</v>
      </c>
      <c r="P1161" s="1208">
        <v>15400000</v>
      </c>
      <c r="Q1161" s="1208">
        <v>15400000</v>
      </c>
      <c r="R1161" s="1199">
        <v>1</v>
      </c>
      <c r="S1161" s="1207" t="s">
        <v>529</v>
      </c>
      <c r="T1161" s="1198">
        <v>3500000</v>
      </c>
      <c r="U1161" s="1209">
        <v>0.23</v>
      </c>
      <c r="V1161" s="1210" t="s">
        <v>178</v>
      </c>
      <c r="W1161" s="1210" t="s">
        <v>203</v>
      </c>
      <c r="X1161" s="1198">
        <f>Q1161-T1161</f>
        <v>11900000</v>
      </c>
      <c r="Y1161" s="1202">
        <f>1-U1161</f>
        <v>0.77</v>
      </c>
      <c r="Z1161" s="1211" t="s">
        <v>61</v>
      </c>
      <c r="AA1161" s="1212" t="s">
        <v>61</v>
      </c>
      <c r="AB1161" s="1211" t="s">
        <v>61</v>
      </c>
      <c r="AC1161" s="1212" t="s">
        <v>61</v>
      </c>
      <c r="AD1161" s="1211" t="s">
        <v>61</v>
      </c>
      <c r="AE1161" s="1212" t="s">
        <v>61</v>
      </c>
      <c r="AF1161" s="1203" t="s">
        <v>161</v>
      </c>
      <c r="AH1161" s="1045"/>
      <c r="AI1161" s="1045"/>
      <c r="AJ1161" s="1045"/>
      <c r="AL1161" s="1045"/>
      <c r="AM1161" s="1045"/>
      <c r="AO1161" s="1045">
        <v>1</v>
      </c>
      <c r="AP1161" s="1045"/>
      <c r="AQ1161" s="1045"/>
      <c r="AR1161" s="1045"/>
      <c r="AT1161" s="1045"/>
      <c r="AV1161" s="1045"/>
    </row>
  </sheetData>
  <autoFilter ref="A1:AJ1161" xr:uid="{11BA7DA0-A16A-47C5-A721-5A166EFCA874}"/>
  <conditionalFormatting sqref="Z1155">
    <cfRule type="colorScale" priority="6">
      <colorScale>
        <cfvo type="min"/>
        <cfvo type="percentile" val="50"/>
        <cfvo type="max"/>
        <color rgb="FF63BE7B"/>
        <color rgb="FFFFEB84"/>
        <color rgb="FFF8696B"/>
      </colorScale>
    </cfRule>
  </conditionalFormatting>
  <conditionalFormatting sqref="Z1160">
    <cfRule type="colorScale" priority="4">
      <colorScale>
        <cfvo type="min"/>
        <cfvo type="percentile" val="50"/>
        <cfvo type="max"/>
        <color rgb="FF63BE7B"/>
        <color rgb="FFFFEB84"/>
        <color rgb="FFF8696B"/>
      </colorScale>
    </cfRule>
  </conditionalFormatting>
  <conditionalFormatting sqref="AB1155">
    <cfRule type="colorScale" priority="5">
      <colorScale>
        <cfvo type="min"/>
        <cfvo type="percentile" val="50"/>
        <cfvo type="max"/>
        <color rgb="FF63BE7B"/>
        <color rgb="FFFFEB84"/>
        <color rgb="FFF8696B"/>
      </colorScale>
    </cfRule>
  </conditionalFormatting>
  <conditionalFormatting sqref="AB1160">
    <cfRule type="colorScale" priority="3">
      <colorScale>
        <cfvo type="min"/>
        <cfvo type="percentile" val="50"/>
        <cfvo type="max"/>
        <color rgb="FF63BE7B"/>
        <color rgb="FFFFEB84"/>
        <color rgb="FFF8696B"/>
      </colorScale>
    </cfRule>
  </conditionalFormatting>
  <conditionalFormatting sqref="Z1161">
    <cfRule type="colorScale" priority="2">
      <colorScale>
        <cfvo type="min"/>
        <cfvo type="percentile" val="50"/>
        <cfvo type="max"/>
        <color rgb="FF63BE7B"/>
        <color rgb="FFFFEB84"/>
        <color rgb="FFF8696B"/>
      </colorScale>
    </cfRule>
  </conditionalFormatting>
  <conditionalFormatting sqref="AB1161">
    <cfRule type="colorScale" priority="1">
      <colorScale>
        <cfvo type="min"/>
        <cfvo type="percentile" val="50"/>
        <cfvo type="max"/>
        <color rgb="FF63BE7B"/>
        <color rgb="FFFFEB84"/>
        <color rgb="FFF8696B"/>
      </colorScale>
    </cfRule>
  </conditionalFormatting>
  <dataValidations count="10">
    <dataValidation type="list" allowBlank="1" showInputMessage="1" showErrorMessage="1" sqref="AI2:AI154" xr:uid="{6D29B0DF-B7B7-41FF-81D9-06BC27E71FA3}">
      <formula1>"Phase 1 Minimal, Phase 2 Stressed, Phase 3 Crisis, Phase 4 Emergency, Phase 5 Famine, N/A"</formula1>
    </dataValidation>
    <dataValidation type="list" allowBlank="1" showInputMessage="1" showErrorMessage="1" sqref="K785:K790 K356:K361 J2:J363 K2:K7 K12:K17 K19:K24 K28:K33 K35:K40 K44:K49 K51:K56 K58:K63 K65:K70 K75:K80 K82:K87 K89:K94 K96:K101 K103:K108 K110:K115 K117:K122 K124:K129 K131:K136 K138:K143 K148:K153 K158:K163 K168:K173 K175:K180 K185:K190 K195:K200 K205:K210 K212:K217 K221:K226 K230:K235 K237:K242 K246:K251 K253:K258 K261:K266 K269:K274 K278:K283 K287:K292 K297:K302 K304:K309 K313:K318 K322:K327 K331:K336 K340:K345 K349:K354 J365:J793 K365:K370 K374:K379 K383:K388 K390:K395 K397:K402 K406:K411 K413:K418 K423:K428 K430:K435 K441:K446 K451:K456 K458:K463 K465:K470 K474:K479 K483:K488 K490:K495 K497:K502 K506:K511 K515:K520 K522:K527 K531:K536 K538:K543 K547:K552 K554:K559 K561:K566 K568:K573 K577:K582 K586:K591 K595:K600 K604:K609 K613:K618 K622:K627 K631:K636 K640:K645 K647:K652 K654:K659 K664:K669 K671:K676 K681:K686 K688:K693 K695:K700 K702:K707 K709:K714 K716:K721 K723:K728 K730:K735 K739:K744 K748:K753 K757:K762 K766:K771 K775:K780 J795:J1160 K795:K800 K802:K807 K812:K817 K819:K824 K828:K833 K837:K842 K844:K849 K853:K858 K862:K867 K869:K874 K876:K881 K885:K890 K892:K897 K899:K904 K906:K911 K913:K918 K923:K928 K930:K935 K940:K945 K947:K952 K956:K961 K963:K968 K972:K977 K981:K986 K990:K995 K997:K1002 K1006:K1011 K1015:K1020 K1022:K1027 K1029:K1034 K1038:K1043 K1047:K1052 K1054:K1059 K1063:K1068 K1070:K1075 K1077:K1082 K1087:K1092 K1096:K1101 K1105:K1110 K1112:K1117 K1119:K1124 K1127:K1132 K1134:K1139 K1144:K1149 K1153:K1158" xr:uid="{0207FEE5-48F8-4904-B62B-C017BDB25513}">
      <formula1>"IPC, CH, FEWS NET, HNO, WFP, WFP EFSA, N/A, CFSAM, FSC, HRP, HTO, IPC/WFP, Joint assessment, JRP, JRP (REVA), NEKSAP, OCHA, REACH, SADC, SEFSEC, VASyR, ZIMVAC"</formula1>
    </dataValidation>
    <dataValidation type="list" allowBlank="1" showInputMessage="1" showErrorMessage="1" sqref="H2:H793 H795:H1160" xr:uid="{0A9D99D4-F6F4-4842-8E2D-A7B480B3DE81}">
      <formula1>"GIEWS, External Assistance, Displacement, Other, N/A"</formula1>
    </dataValidation>
    <dataValidation type="list" allowBlank="1" showInputMessage="1" showErrorMessage="1" sqref="O2:O1161" xr:uid="{ECC4F7C9-1727-418D-A201-EE7D4ABF6761}">
      <formula1>"Current year, Projection"</formula1>
    </dataValidation>
    <dataValidation type="list" allowBlank="1" showInputMessage="1" showErrorMessage="1" sqref="AF2:AF363 AF365:AF793 AF795:AF1160" xr:uid="{50F45EEB-1DED-4A5D-B8E9-596A0D4A67E0}">
      <formula1>"Conflict/insecurity, Economic shocks, Weather extremes, N/A"</formula1>
    </dataValidation>
    <dataValidation type="list" allowBlank="1" showInputMessage="1" showErrorMessage="1" sqref="F2:G363 F365:G793 F795:G1160" xr:uid="{2F1C3B63-7522-4087-A5AA-771BF0609AC3}">
      <formula1>"Y, N, N/A"</formula1>
    </dataValidation>
    <dataValidation type="list" allowBlank="1" showInputMessage="1" showErrorMessage="1" sqref="AI155:AI363 AI365:AI793 AI795:AI1160" xr:uid="{DE016BF0-4836-4FF9-9F54-89B924845D8C}">
      <formula1>"Phase 2 Stressed, Phase 3 Crisis, Phase 4 Emergency, N/A"</formula1>
    </dataValidation>
    <dataValidation type="list" allowBlank="1" showInputMessage="1" showErrorMessage="1" sqref="B2:C1161" xr:uid="{B531C167-0E71-4D16-B461-96A132E95342}">
      <formula1>"Asia, Central and Southern Africa, East Africa, Europe, Latin America and Caribbean, Middle East and North Africa, West Africa and the Sahel"</formula1>
    </dataValidation>
    <dataValidation type="list" allowBlank="1" showInputMessage="1" showErrorMessage="1" sqref="E2:E1161" xr:uid="{92310423-0F2C-4BF7-AB83-88857061C6A5}">
      <formula1>"Y, N"</formula1>
    </dataValidation>
    <dataValidation type="list" allowBlank="1" showInputMessage="1" showErrorMessage="1" sqref="K8:K11 K18 K25:K27 K34 K41:K43 K50 K57 K64 K71:K74 K81 K88 K95 K102 K109 K116 K123 K130 K137 K144:K147 K154:K157 K164:K167 K174 K181:K184 K191:K194 K201:K204 K211 K218:K220 K227:K229 K236 K243:K245 K252 K259:K260 K267:K268 K275:K277 K284:K286 K293:K296 K303 K310:K312 K319:K321 K328:K330 K1159:K1161 K337:K339 K355 K346:K348 K371:K373 K362:K364 K389 K396 K403:K405 K412 K419:K422 K429 K436:K440 K447:K450 K457 K464 K471:K473 K480:K482 K489 K496 K380:K382 K503:K505 K521 K512:K514 K537 K544:K546 K553 K560 K567 K528:K530 K583:K585 K592:K594 K601:K603 K610:K612 K574:K576 K628:K630 K637:K639 K646 K653 K660:K663 K670 K677:K680 K687 K694 K701 K708 K715 K722 K729 K736:K738 K619:K621 K754:K756 K745:K747 K772:K774 K781:K784 K791:K794 K801 K808:K811 K818 K763:K765 K825:K827 K843 K834:K836 K850:K852 K868 K875 K859:K861 K891 K898 K905 K912 K919:K922 K929 K936:K939 K946 K953:K955 K962 K969:K971 K978:K980 K987:K989 K996 K882:K884 K1003:K1005 K1021 K1028 K1035:K1037 K1012:K1014 K1053 K1044:K1046 K1069 K1076 K1083:K1086 K1060:K1062 K1102:K1104 K1111 K1118 K1093:K1095 K1133 K1140:K1143 K1150:K1152 K1125:K1126" xr:uid="{7CAF72E3-DF26-408D-AD6A-88AA716B82E1}">
      <formula1>"New analysis, Old projection, No data"</formula1>
    </dataValidation>
  </dataValidations>
  <hyperlinks>
    <hyperlink ref="M538" r:id="rId1" xr:uid="{026FD508-776C-4B0D-9A4F-9F171CADF553}"/>
    <hyperlink ref="M596" r:id="rId2" xr:uid="{C68A3B02-E139-43E1-8EA9-0F0B84ED5DA7}"/>
    <hyperlink ref="M1055" r:id="rId3" xr:uid="{78A32B12-2EA2-48BF-B6D7-34972F19ED9D}"/>
    <hyperlink ref="M983" r:id="rId4" xr:uid="{49C4C56E-CC28-4B9C-8DE1-0A17B6D25FCC}"/>
    <hyperlink ref="M539" r:id="rId5" xr:uid="{E2EE8FA0-4415-4199-B5D7-A8C762F848D2}"/>
    <hyperlink ref="M587" r:id="rId6" xr:uid="{733D8FA3-B0DE-4578-A962-E6BAFE971EBD}"/>
    <hyperlink ref="M586" r:id="rId7" xr:uid="{0D2FA463-E32A-40D7-AAE8-D1775D9B101E}"/>
    <hyperlink ref="M591" r:id="rId8" xr:uid="{43769AB7-9FC4-4C16-BB05-64FCBF2C761C}"/>
    <hyperlink ref="M590" r:id="rId9" xr:uid="{F3BCB841-370A-466A-83E8-C8875C9E4901}"/>
    <hyperlink ref="M545" r:id="rId10" xr:uid="{0B5DB2ED-97CB-49F9-82F0-5811CA7B9312}"/>
    <hyperlink ref="M592" r:id="rId11" xr:uid="{4A84CCEA-F81D-4072-8D6A-A2CF5B13931D}"/>
    <hyperlink ref="M954" r:id="rId12" xr:uid="{10DAD6D4-0DB6-4DAC-B8BA-B32F41B2D3F1}"/>
    <hyperlink ref="M542" r:id="rId13" xr:uid="{E2E59DE2-0EE2-44F4-904D-1DF01314FFEB}"/>
    <hyperlink ref="M619" r:id="rId14" display="https://reliefweb.int/report/iraq/iraq-humanitarian-transition-overview-2023-february-2023" xr:uid="{93C663A2-2CBC-4C20-9879-6C0D4537D272}"/>
    <hyperlink ref="M1140" r:id="rId15" xr:uid="{D5245795-B7B1-4749-91F1-A1E03637A46C}"/>
    <hyperlink ref="M1139" r:id="rId16" display="https://www.ipcinfo.org/ipc-country-analysis/details-map/en/c/1152947/?iso3=YEM" xr:uid="{6F2DBEB9-9657-4627-8591-72FE91FF4255}"/>
    <hyperlink ref="M3" r:id="rId17" xr:uid="{2CC5D357-07CA-4868-9884-03B1DD583785}"/>
    <hyperlink ref="M471" r:id="rId18" display="https://www.ipcinfo.org/ipc-country-analysis/details-map/en/c/1155963/?iso3=HTI" xr:uid="{36E653F4-080D-4A0B-9DF9-BE05EFD20DA1}"/>
    <hyperlink ref="M595" r:id="rId19" display="https://www.ipcinfo.org/ipc-country-analysis/details-map/en/c/459650/?iso3=LSO" xr:uid="{A389595D-B963-42F4-929B-18A3FA26448C}"/>
    <hyperlink ref="M445" r:id="rId20" xr:uid="{562A7258-3D0F-4214-A64C-005C766D242C}"/>
    <hyperlink ref="M593" r:id="rId21" xr:uid="{3CF037FA-BA05-4379-90FA-E805E75DD809}"/>
    <hyperlink ref="M583" r:id="rId22" xr:uid="{78A97961-5D67-4902-9984-CE4B2EEE89E8}"/>
    <hyperlink ref="M584" r:id="rId23" xr:uid="{AEF9EB00-836D-4903-9E98-42F1A430325D}"/>
    <hyperlink ref="M631" r:id="rId24" xr:uid="{82F9B139-01EC-457C-AF31-6C7382A15758}"/>
    <hyperlink ref="M736" r:id="rId25" xr:uid="{317B1A67-F4DD-46A5-ACDF-F5598CDB8CED}"/>
    <hyperlink ref="M737" r:id="rId26" xr:uid="{6AEA5822-868E-4C44-8639-68A19EA1409A}"/>
    <hyperlink ref="M8" r:id="rId27" xr:uid="{FDA3A5E3-D101-4BFF-BAD6-B39726D8687E}"/>
    <hyperlink ref="M9" r:id="rId28" xr:uid="{7D949342-B6CB-443D-8E37-C18A8943AA45}"/>
    <hyperlink ref="M41" r:id="rId29" xr:uid="{AABDF0AB-0E9A-4732-A21D-7C4D96B71AF5}"/>
    <hyperlink ref="M154" r:id="rId30" xr:uid="{C202C317-1FF1-4D60-B127-EE1992DE4449}"/>
    <hyperlink ref="M191" r:id="rId31" xr:uid="{B90919A6-2620-4A1B-8EB7-FDA13416F413}"/>
    <hyperlink ref="M192" r:id="rId32" xr:uid="{7CF52C6D-01D4-479E-A1A7-403803110510}"/>
    <hyperlink ref="M284" r:id="rId33" xr:uid="{2DFC3DD1-65A1-4E4A-A4F5-504DBA20A314}"/>
    <hyperlink ref="M285" r:id="rId34" xr:uid="{E9D71B78-D2D0-49BC-9791-7288171EF8F9}"/>
    <hyperlink ref="M293" r:id="rId35" xr:uid="{F99E2F45-1E74-424A-A475-9D11EEF1D022}"/>
    <hyperlink ref="M311" r:id="rId36" xr:uid="{6A45A24A-B768-4DA3-8235-03D393301434}"/>
    <hyperlink ref="M310" r:id="rId37" xr:uid="{9AFAFB48-F4D9-437C-91F4-C6AA138D8857}"/>
    <hyperlink ref="M346" r:id="rId38" xr:uid="{2E4507A7-6328-4F98-BECA-4B397959DE58}"/>
    <hyperlink ref="M371" r:id="rId39" xr:uid="{EA7439C8-35C5-4C1C-B807-EEBA95A9BD07}"/>
    <hyperlink ref="M372" r:id="rId40" xr:uid="{AD40CC7C-4563-4AFC-9FB6-8E6176072389}"/>
    <hyperlink ref="M436" r:id="rId41" xr:uid="{40324F9B-7BDC-47F2-ADE1-4D98AF2A18FD}"/>
    <hyperlink ref="M437" r:id="rId42" xr:uid="{E455FFF2-1E00-4F85-8958-8D48343188AA}"/>
    <hyperlink ref="M472" r:id="rId43" xr:uid="{970EF6AE-257A-482B-9647-A61E7FC25AA4}"/>
    <hyperlink ref="M544" r:id="rId44" xr:uid="{F64A518E-7614-477C-AC3A-ACE79140F92D}"/>
    <hyperlink ref="M601" r:id="rId45" xr:uid="{A1A0AB30-9A29-470F-8F15-06F2E795A516}"/>
    <hyperlink ref="M602" r:id="rId46" xr:uid="{15A61A50-C7C3-41C3-934E-20779617C494}"/>
    <hyperlink ref="M628" r:id="rId47" xr:uid="{5E9CD5A9-A852-45BA-9324-B775FA500895}"/>
    <hyperlink ref="M629" r:id="rId48" xr:uid="{4D38D567-3DE0-4FA8-BEEB-42C84AC73617}"/>
    <hyperlink ref="M637" r:id="rId49" xr:uid="{8961CFC3-15CB-4D0C-89E5-00AE65685D82}"/>
    <hyperlink ref="M638" r:id="rId50" xr:uid="{26A68D2B-F769-4A37-AC6E-11FCD8EB6544}"/>
    <hyperlink ref="M754" r:id="rId51" xr:uid="{B04BA782-306F-40EF-B608-FB5774113036}"/>
    <hyperlink ref="M755" r:id="rId52" xr:uid="{7EAF57AA-28D8-4220-9B06-F1C623DCDB32}"/>
    <hyperlink ref="M808" r:id="rId53" xr:uid="{6AB93B82-32B1-4EFE-ADAA-EA89571231DA}"/>
    <hyperlink ref="M953" r:id="rId54" xr:uid="{72773B8D-6503-4F18-8FF1-39C3B02A43ED}"/>
    <hyperlink ref="M970" r:id="rId55" xr:uid="{1404879F-454A-480D-95E0-BF53C907537A}"/>
    <hyperlink ref="M969" r:id="rId56" xr:uid="{985DE5E5-B49C-4F36-A99B-E1A1621BCDE3}"/>
    <hyperlink ref="M987" r:id="rId57" xr:uid="{615EE315-E9AD-4CF6-8BC4-34F02A4FC163}"/>
    <hyperlink ref="M988" r:id="rId58" xr:uid="{8FED8CCD-D86E-466F-8128-1AC266B00A25}"/>
    <hyperlink ref="M1102" r:id="rId59" xr:uid="{FC35A7D9-EA40-4EC3-A964-9F787CB5A4C1}"/>
    <hyperlink ref="M1103" r:id="rId60" xr:uid="{9AFF4D88-94A7-4070-B137-E3E61298A987}"/>
    <hyperlink ref="M1150" r:id="rId61" xr:uid="{AC6935F6-FFC8-407A-9D06-EF755A8B260E}"/>
    <hyperlink ref="M1151" r:id="rId62" xr:uid="{4DA96C02-E7B8-4C6E-9660-106CB89FE67D}"/>
    <hyperlink ref="M597" r:id="rId63" xr:uid="{4176FBF7-033D-4FE9-ABBA-1DE94407A95F}"/>
    <hyperlink ref="M1146" r:id="rId64" xr:uid="{41CF4C73-76FE-4BF6-A4D0-FAAD33778419}"/>
    <hyperlink ref="M1134" r:id="rId65" xr:uid="{44337963-64EC-478D-9612-653DD22D4F74}"/>
    <hyperlink ref="M279" r:id="rId66" xr:uid="{D655FFD6-966F-4939-999C-25C42A0BAADD}"/>
    <hyperlink ref="M375" r:id="rId67" xr:uid="{AF4E9B43-30FD-47B1-921D-DD27E774927C}"/>
    <hyperlink ref="M507" r:id="rId68" xr:uid="{492BF1B2-9968-4AEC-A0FF-BBB717486009}"/>
    <hyperlink ref="M614" r:id="rId69" xr:uid="{041C63EA-89E4-4F97-8A93-6803086892FC}"/>
    <hyperlink ref="M740" r:id="rId70" xr:uid="{4BDE16E9-CAE6-498E-BB5C-EC02673D9073}"/>
    <hyperlink ref="M758" r:id="rId71" xr:uid="{873FA999-2900-4ABF-AB2E-2CBC5C416C2D}"/>
    <hyperlink ref="M820" r:id="rId72" display="https://reliefweb.int/report/occupied-palestinian-territory/occupied-palestinian-territory-humanitarian-needs-overview-2" xr:uid="{1A52E2D8-46C4-4F66-B979-05E7AB2C6CFD}"/>
    <hyperlink ref="M973" r:id="rId73" display="https://www.wfp.org/publications/Sri_Lanka_Joint_Drought_Assessment" xr:uid="{141D76C8-0C22-4E27-AABC-8AC798EAB6A0}"/>
    <hyperlink ref="M1088" r:id="rId74" xr:uid="{A754CE62-0F3C-41E8-9791-88AAB31050B8}"/>
    <hyperlink ref="M1097" r:id="rId75" xr:uid="{B8FF04AD-B90E-4C8F-99EB-944559B91892}"/>
    <hyperlink ref="M963" r:id="rId76" xr:uid="{94A69F1E-F0D7-467D-98E1-D42E00758C17}"/>
    <hyperlink ref="M150" r:id="rId77" xr:uid="{71955BF3-DACF-4A48-A94E-33BB8F436AED}"/>
    <hyperlink ref="M190" r:id="rId78" xr:uid="{B824BFBF-65F2-4B66-8A77-7C973DDDBB95}"/>
    <hyperlink ref="M2" r:id="rId79" xr:uid="{EECBC98B-74A2-4008-8539-65C42B19E843}"/>
    <hyperlink ref="M35" r:id="rId80" xr:uid="{D847B82E-FDAE-4B6B-866D-BD85E1B8280C}"/>
    <hyperlink ref="M65" r:id="rId81" xr:uid="{070BF584-5810-413A-9000-33A11C8CF5E0}"/>
    <hyperlink ref="M148" r:id="rId82" xr:uid="{74FC1CBD-1C00-4D07-BDCA-FE37E6F61A92}"/>
    <hyperlink ref="M175" r:id="rId83" xr:uid="{1D3AC82C-63D5-4559-9707-749714BBF353}"/>
    <hyperlink ref="M1147" r:id="rId84" xr:uid="{78F67943-C1D0-4690-BB32-8D8A6B00C5AF}"/>
    <hyperlink ref="M623" r:id="rId85" xr:uid="{77BB2750-D98D-4C6C-B4D6-08F684211524}"/>
    <hyperlink ref="M624" r:id="rId86" xr:uid="{2246EB26-6FAA-4E79-817E-9032E876DA69}"/>
    <hyperlink ref="M185" r:id="rId87" xr:uid="{79F92F4C-1783-4E9C-A2CF-78CFCBB432BD}"/>
    <hyperlink ref="M195" r:id="rId88" xr:uid="{95214948-7F7A-4706-BE00-B649C1DA1EBF}"/>
    <hyperlink ref="M269" r:id="rId89" xr:uid="{A60EC5E0-8729-4E65-8E6F-188BA68375FF}"/>
    <hyperlink ref="M278" r:id="rId90" xr:uid="{14A41836-98A6-4A2E-9FC1-CA9464CBB3C0}"/>
    <hyperlink ref="M365" r:id="rId91" xr:uid="{B609C1FC-32A3-4A94-9C29-6CF1E7FBF3A2}"/>
    <hyperlink ref="M374" r:id="rId92" xr:uid="{69325E0C-F4EC-44D7-A702-2C52C75C5CD5}"/>
    <hyperlink ref="M430" r:id="rId93" xr:uid="{507733F8-BC03-4F6E-80A0-6E0D06E11E89}"/>
    <hyperlink ref="M10" r:id="rId94" display="https://www.ipcinfo.org/ipc-country-analysis/details-map/en/c/1156351/?iso3=AFG" xr:uid="{C2CD7A7E-DA8B-43AD-9600-D394136C27A2}"/>
    <hyperlink ref="M11" r:id="rId95" display="https://www.ipcinfo.org/ipc-country-analysis/details-map/en/c/1156351/?iso3=AFG" xr:uid="{01FD3BF6-D9FF-429E-9759-D00EBE27E595}"/>
    <hyperlink ref="M73" r:id="rId96" xr:uid="{4CEC8D88-173D-4C5A-A335-44E6B7691516}"/>
    <hyperlink ref="M74" r:id="rId97" xr:uid="{4A3181D1-04AA-4691-BDD1-E25413863EA6}"/>
    <hyperlink ref="M146" r:id="rId98" display="https://www.ipcinfo.org/fileadmin/user_upload/ipcinfo/docs/ch/Fiche_com_Mars_2023_VF.pdf" xr:uid="{59EFD76A-FCF9-455F-9B7C-A75AC8AC8E00}"/>
    <hyperlink ref="M147" r:id="rId99" display="https://www.ipcinfo.org/fileadmin/user_upload/ipcinfo/docs/ch/Fiche_com_Mars_2023_VF.pdf" xr:uid="{F6165864-273B-4116-9BA2-7A75DBA1082D}"/>
    <hyperlink ref="M156" r:id="rId100" xr:uid="{85AC2BBC-C8DF-490E-A0A6-2D9D86B9BDF9}"/>
    <hyperlink ref="M157" r:id="rId101" xr:uid="{58BF7B63-700A-44D5-9164-161D388E0214}"/>
    <hyperlink ref="M166:M167" r:id="rId102" display="https://www.ipcinfo.org/fileadmin/user_upload/ipcinfo/docs/ch/Fiche_com_Mars_2023_VF.pdf" xr:uid="{E1B22290-6416-40BF-A2C8-0CC2B77B7F9C}"/>
    <hyperlink ref="M183:M184" r:id="rId103" display="https://www.ipcinfo.org/fileadmin/user_upload/ipcinfo/docs/ch/Fiche_com_Mars_2023_VF.pdf" xr:uid="{2F31C78A-D696-44DC-A692-89F3E7D360AA}"/>
    <hyperlink ref="M193" r:id="rId104" display="https://www.ipcinfo.org/ipc-country-analysis/details-map/en/c/1156361/?iso3=CAF" xr:uid="{23535B0F-794F-45AF-87EE-C2EC15159791}"/>
    <hyperlink ref="M194" r:id="rId105" display="https://www.ipcinfo.org/ipc-country-analysis/details-map/en/c/1156361/?iso3=CAF" xr:uid="{DB7EA797-1463-4C26-AD47-641F88F42BFE}"/>
    <hyperlink ref="M203:M204" r:id="rId106" display="https://www.ipcinfo.org/fileadmin/user_upload/ipcinfo/docs/ch/Fiche_com_Mars_2023_VF.pdf" xr:uid="{35456B1D-DF2E-4948-BFA1-B85B9480318F}"/>
    <hyperlink ref="M286" r:id="rId107" display="https://www.ipcinfo.org/ipc-country-analysis/details-map/en/c/1156354/?iso3=COD" xr:uid="{B19BB613-BCEB-4E84-831F-AE38640A7D9F}"/>
    <hyperlink ref="M295" r:id="rId108" xr:uid="{6790E8DE-C5DD-4EBA-BC07-A72060737F3A}"/>
    <hyperlink ref="M296" r:id="rId109" xr:uid="{052ECF0E-8A61-4EA7-832A-95BE9170A0E4}"/>
    <hyperlink ref="M312" r:id="rId110" xr:uid="{3AA4A1A5-7BE8-44F6-B6EA-AF3A5E729826}"/>
    <hyperlink ref="M373" r:id="rId111" xr:uid="{C53082DD-04B1-483C-903F-18E4DAE7B50F}"/>
    <hyperlink ref="M405" r:id="rId112" display="https://www.ipcinfo.org/fileadmin/user_upload/ipcinfo/docs/ch/Resultats_Analyses_Nov2022_fichedecommunication.pdf" xr:uid="{F793C826-B9C2-4B32-B4AD-3D5AE0040F95}"/>
    <hyperlink ref="M421:M422" r:id="rId113" display="https://www.ipcinfo.org/fileadmin/user_upload/ipcinfo/docs/ch/Fiche_com_Mars_2023_VF.pdf" xr:uid="{EBCFD9AB-9C14-4DFE-9D59-34275911ABA4}"/>
    <hyperlink ref="M438" r:id="rId114" xr:uid="{E7A6CCDA-07BC-4DDE-A287-F7E3E682E377}"/>
    <hyperlink ref="M439" r:id="rId115" xr:uid="{C684E570-BC5D-47EC-9F75-D240DEA1C79B}"/>
    <hyperlink ref="M440" r:id="rId116" xr:uid="{C1082684-BDFB-4E4E-887A-7C97A67AFF69}"/>
    <hyperlink ref="M449:M450" r:id="rId117" display="https://www.ipcinfo.org/fileadmin/user_upload/ipcinfo/docs/ch/Fiche_com_Mars_2023_VF.pdf" xr:uid="{2EE9476C-E024-46E2-BDC5-C6FAAB1395D4}"/>
    <hyperlink ref="M473" r:id="rId118" xr:uid="{34BBC1A6-1FF8-4B70-AD78-DD811A872514}"/>
    <hyperlink ref="M482" r:id="rId119" display="https://www.ipcinfo.org/fileadmin/user_upload/ipcinfo/docs/IPC_Honduras_AcuteFoodInsecurity_Dec2022Aug2023_Report_Spanish.pdf" xr:uid="{1EF3AFF4-45DD-4CC6-9E10-200E1C8B1A5F}"/>
    <hyperlink ref="M546" r:id="rId120" xr:uid="{8554734D-284A-40C9-B69B-8D72740EA76F}"/>
    <hyperlink ref="M585" r:id="rId121" xr:uid="{D3D28A97-C9EB-4174-A870-46B17ADFBED5}"/>
    <hyperlink ref="M594" r:id="rId122" xr:uid="{CBAAF29F-E24D-4402-AD82-AF3BE1748402}"/>
    <hyperlink ref="M603" r:id="rId123" xr:uid="{FFFDF1AC-10D4-4DDD-8205-0C098F95AA4E}"/>
    <hyperlink ref="M612" r:id="rId124" display="https://www.ipcinfo.org/fileadmin/user_upload/ipcinfo/docs/ch/Resultats_Analyses_Nov2022_fichedecommunication.pdf" xr:uid="{FA7A2DAD-9796-4B43-86B3-B4B7028B6165}"/>
    <hyperlink ref="M630" r:id="rId125" xr:uid="{118A8AE1-122D-474F-B577-909B537199E7}"/>
    <hyperlink ref="M639" r:id="rId126" xr:uid="{F98E4B8E-3C57-460A-AD09-1C8B890B7D47}"/>
    <hyperlink ref="M662:M663" r:id="rId127" display="https://www.ipcinfo.org/fileadmin/user_upload/ipcinfo/docs/ch/Fiche_com_Mars_2023_VF.pdf" xr:uid="{876AD32B-6873-4A39-9E6A-F85CBC108C3A}"/>
    <hyperlink ref="M679:M680" r:id="rId128" display="https://www.ipcinfo.org/fileadmin/user_upload/ipcinfo/docs/ch/Fiche_com_Mars_2023_VF.pdf" xr:uid="{7162E6C9-9943-4DA0-9AE3-D47D0D5D4A88}"/>
    <hyperlink ref="M738" r:id="rId129" xr:uid="{30380E6F-2D67-4D4A-ABD9-9C3EFA924BC0}"/>
    <hyperlink ref="M756" r:id="rId130" xr:uid="{47E5D2F6-18AC-409A-A36F-A68B2141FB4E}"/>
    <hyperlink ref="M783:M784" r:id="rId131" display="https://www.ipcinfo.org/fileadmin/user_upload/ipcinfo/docs/ch/Fiche_com_Mars_2023_VF.pdf" xr:uid="{8CC642BB-3013-424F-80F2-4D93312773A8}"/>
    <hyperlink ref="M793:M794" r:id="rId132" display="https://www.ipcinfo.org/fileadmin/user_upload/ipcinfo/docs/ch/Fiche_com_Mars_2023_VF.pdf" xr:uid="{B549BD1E-82A7-4B4E-A976-C34EE1B0F0E8}"/>
    <hyperlink ref="M810" r:id="rId133" display="https://www.ipcinfo.org/fileadmin/user_upload/ipcinfo/docs/IPC_Pakistan_AcuteFoodInsecurity_April 2023_January 2024_snapshot_English.pdf" xr:uid="{ED947F50-016C-4332-A1F4-32E83C743B65}"/>
    <hyperlink ref="M811" r:id="rId134" display="https://www.ipcinfo.org/fileadmin/user_upload/ipcinfo/docs/IPC_Pakistan_AcuteFoodInsecurity_April 2023_January 2024_snapshot_English.pdf" xr:uid="{7CC29F5C-2799-496D-99D8-24A2D08F092A}"/>
    <hyperlink ref="M921:M922" r:id="rId135" display="https://www.ipcinfo.org/fileadmin/user_upload/ipcinfo/docs/ch/Fiche_com_Mars_2023_VF.pdf" xr:uid="{487DD028-A3AA-45DF-B71B-06F4FF6602BB}"/>
    <hyperlink ref="M938:M939" r:id="rId136" display="https://www.ipcinfo.org/fileadmin/user_upload/ipcinfo/docs/ch/Fiche_com_Mars_2023_VF.pdf" xr:uid="{65DB4E08-3CBB-416A-95A3-1085D70E28BE}"/>
    <hyperlink ref="M955" r:id="rId137" display="https://www.ipcinfo.org/fileadmin/user_upload/ipcinfo/docs/IPC_Somalia_Acute_Food_Insecurity_Malnutrition_MarJun2023_Snapshot.pdf" xr:uid="{B986E468-F219-4A12-9069-62CBF3EC17CE}"/>
    <hyperlink ref="M971" r:id="rId138" xr:uid="{3FD9EE35-867E-45B2-9087-DA7E0F6487C8}"/>
    <hyperlink ref="M980" r:id="rId139" display="https://docs.wfp.org/api/documents/WFP-0000149636/download/" xr:uid="{3A6AB789-8117-41D5-AD7A-3B249F25BE82}"/>
    <hyperlink ref="M989" r:id="rId140" xr:uid="{7B12D981-E7B8-42D9-A29B-D28A2B219FE9}"/>
    <hyperlink ref="M1037" r:id="rId141" display="https://www.ipcinfo.org/fileadmin/user_upload/ipcinfo/docs/ch/Resultats_Analyses_Nov2022_fichedecommunication.pdf" xr:uid="{78AC00FF-DF51-4554-883B-75F0FA7D3D94}"/>
    <hyperlink ref="M1104" r:id="rId142" xr:uid="{2610B5FD-7767-444C-8A62-19BAF8846499}"/>
    <hyperlink ref="M1142" r:id="rId143" xr:uid="{F413C885-C3B0-48E8-A347-6068DD2FBDCB}"/>
    <hyperlink ref="M1143" r:id="rId144" xr:uid="{57042DF0-585B-4FC4-BE25-14B1622E61D7}"/>
    <hyperlink ref="M1152" r:id="rId145" xr:uid="{7855D667-4EB6-4E6A-8EC9-388A74ABC75D}"/>
    <hyperlink ref="M1086" r:id="rId146" display="https://www.ipcinfo.org/fileadmin/user_upload/ipcinfo/docs/IPC_Uganda_Karamoja_AcuteFoodInsecurity_Apr2023_Feb2024_report.pdf" xr:uid="{0F7ED9C2-5ED1-4965-B308-B201A7045FA6}"/>
    <hyperlink ref="M1085" r:id="rId147" display="https://www.ipcinfo.org/fileadmin/user_upload/ipcinfo/docs/IPC_Uganda_Karamoja_AcuteFoodInsecurity_Apr2023_Feb2024_report.pdf" xr:uid="{4095F880-0769-4D78-8F85-6B706698330E}"/>
  </hyperlinks>
  <pageMargins left="0.7" right="0.7" top="0.75" bottom="0.75" header="0.3" footer="0.3"/>
  <legacyDrawing r:id="rId14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F05B6-2619-424F-A342-A9740C6BC7E1}">
  <dimension ref="A1:B26"/>
  <sheetViews>
    <sheetView workbookViewId="0">
      <selection activeCell="B29" sqref="B29"/>
    </sheetView>
  </sheetViews>
  <sheetFormatPr defaultRowHeight="14.5"/>
  <cols>
    <col min="1" max="1" width="56.7265625" bestFit="1" customWidth="1"/>
    <col min="2" max="2" width="23.90625" customWidth="1"/>
  </cols>
  <sheetData>
    <row r="1" spans="1:2" ht="16" thickBot="1">
      <c r="A1" s="1251" t="s">
        <v>120</v>
      </c>
    </row>
    <row r="2" spans="1:2" ht="16" thickBot="1">
      <c r="A2" s="1252" t="s">
        <v>129</v>
      </c>
      <c r="B2" t="s">
        <v>1410</v>
      </c>
    </row>
    <row r="3" spans="1:2" ht="16" thickBot="1">
      <c r="A3" s="1252" t="s">
        <v>70</v>
      </c>
      <c r="B3" t="s">
        <v>1411</v>
      </c>
    </row>
    <row r="4" spans="1:2" ht="16" thickBot="1">
      <c r="A4" s="1253" t="s">
        <v>101</v>
      </c>
      <c r="B4" t="s">
        <v>1412</v>
      </c>
    </row>
    <row r="5" spans="1:2" ht="16" thickBot="1">
      <c r="A5" s="1254" t="s">
        <v>71</v>
      </c>
      <c r="B5" t="s">
        <v>1413</v>
      </c>
    </row>
    <row r="6" spans="1:2" ht="16" thickBot="1">
      <c r="A6" s="1254" t="s">
        <v>806</v>
      </c>
      <c r="B6" t="s">
        <v>1414</v>
      </c>
    </row>
    <row r="7" spans="1:2" ht="16" thickBot="1">
      <c r="A7" s="1253" t="s">
        <v>72</v>
      </c>
      <c r="B7" t="s">
        <v>1415</v>
      </c>
    </row>
    <row r="8" spans="1:2" ht="16" thickBot="1">
      <c r="A8" s="1252" t="s">
        <v>74</v>
      </c>
      <c r="B8" t="s">
        <v>1416</v>
      </c>
    </row>
    <row r="9" spans="1:2" ht="16" thickBot="1">
      <c r="A9" s="1255" t="s">
        <v>968</v>
      </c>
      <c r="B9" s="1443" t="s">
        <v>1417</v>
      </c>
    </row>
    <row r="10" spans="1:2" ht="16" thickBot="1">
      <c r="A10" s="1254" t="s">
        <v>76</v>
      </c>
      <c r="B10" s="1443"/>
    </row>
    <row r="11" spans="1:2" ht="16" thickBot="1">
      <c r="A11" s="1256" t="s">
        <v>77</v>
      </c>
      <c r="B11" s="1443"/>
    </row>
    <row r="12" spans="1:2" ht="16" thickBot="1">
      <c r="A12" s="1253" t="s">
        <v>78</v>
      </c>
      <c r="B12" s="1443"/>
    </row>
    <row r="13" spans="1:2" ht="16" thickBot="1">
      <c r="A13" s="1257" t="s">
        <v>79</v>
      </c>
      <c r="B13" s="1443"/>
    </row>
    <row r="14" spans="1:2" ht="16" thickBot="1">
      <c r="A14" s="1258" t="s">
        <v>80</v>
      </c>
      <c r="B14" s="1443"/>
    </row>
    <row r="15" spans="1:2" ht="16" thickBot="1">
      <c r="A15" s="1259" t="s">
        <v>81</v>
      </c>
      <c r="B15" s="1443"/>
    </row>
    <row r="16" spans="1:2" ht="16" thickBot="1">
      <c r="A16" s="1260" t="s">
        <v>82</v>
      </c>
      <c r="B16" s="1443"/>
    </row>
    <row r="17" spans="1:2" ht="16" thickBot="1">
      <c r="A17" s="1261" t="s">
        <v>83</v>
      </c>
      <c r="B17" s="1443"/>
    </row>
    <row r="18" spans="1:2" ht="16" thickBot="1">
      <c r="A18" s="1262" t="s">
        <v>84</v>
      </c>
      <c r="B18" s="1443"/>
    </row>
    <row r="19" spans="1:2" ht="16" thickBot="1">
      <c r="A19" s="1263" t="s">
        <v>85</v>
      </c>
      <c r="B19" s="1443"/>
    </row>
    <row r="20" spans="1:2" ht="16" thickBot="1">
      <c r="A20" s="1264" t="s">
        <v>86</v>
      </c>
      <c r="B20" s="1443"/>
    </row>
    <row r="21" spans="1:2" ht="16" thickBot="1">
      <c r="A21" s="1265" t="s">
        <v>87</v>
      </c>
      <c r="B21" s="1443"/>
    </row>
    <row r="22" spans="1:2" ht="16" thickBot="1">
      <c r="A22" s="1266" t="s">
        <v>88</v>
      </c>
      <c r="B22" s="1443"/>
    </row>
    <row r="23" spans="1:2" ht="16" thickBot="1">
      <c r="A23" s="1267" t="s">
        <v>89</v>
      </c>
      <c r="B23" s="1443"/>
    </row>
    <row r="24" spans="1:2" ht="16" thickBot="1">
      <c r="A24" s="1268" t="s">
        <v>90</v>
      </c>
      <c r="B24" s="1443"/>
    </row>
    <row r="25" spans="1:2" ht="16" thickBot="1">
      <c r="A25" s="1252" t="s">
        <v>94</v>
      </c>
      <c r="B25" t="s">
        <v>1418</v>
      </c>
    </row>
    <row r="26" spans="1:2" ht="16" thickBot="1">
      <c r="A26" s="1269" t="s">
        <v>95</v>
      </c>
      <c r="B26" t="s">
        <v>1419</v>
      </c>
    </row>
  </sheetData>
  <mergeCells count="1">
    <mergeCell ref="B9:B24"/>
  </mergeCells>
  <hyperlinks>
    <hyperlink ref="B9:B24" r:id="rId1" display="Please find more info on the GRFC 2023 Technical Notes" xr:uid="{FA0F643B-0A09-47C9-9989-39917769B718}"/>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15992-71F9-455F-A33B-83B5A423352A}">
  <dimension ref="A1:AB1075"/>
  <sheetViews>
    <sheetView tabSelected="1" zoomScale="69" zoomScaleNormal="85" workbookViewId="0">
      <pane xSplit="3" ySplit="1" topLeftCell="R113" activePane="bottomRight" state="frozen"/>
      <selection pane="topRight" activeCell="D1" sqref="D1"/>
      <selection pane="bottomLeft" activeCell="A2" sqref="A2"/>
      <selection pane="bottomRight" activeCell="S12" sqref="S12"/>
    </sheetView>
  </sheetViews>
  <sheetFormatPr defaultColWidth="9.26953125" defaultRowHeight="15" customHeight="1"/>
  <cols>
    <col min="1" max="1" width="38.7265625" bestFit="1" customWidth="1"/>
    <col min="2" max="2" width="33.08984375" bestFit="1" customWidth="1"/>
    <col min="3" max="3" width="13.90625" bestFit="1" customWidth="1"/>
    <col min="4" max="4" width="16.90625" bestFit="1" customWidth="1"/>
    <col min="5" max="5" width="15.36328125" bestFit="1" customWidth="1"/>
    <col min="6" max="6" width="19.36328125" bestFit="1" customWidth="1"/>
    <col min="7" max="7" width="16.36328125" bestFit="1" customWidth="1"/>
    <col min="8" max="8" width="16.90625" bestFit="1" customWidth="1"/>
    <col min="9" max="9" width="21.54296875" bestFit="1" customWidth="1"/>
    <col min="10" max="10" width="17.81640625" bestFit="1" customWidth="1"/>
    <col min="11" max="11" width="29" bestFit="1" customWidth="1"/>
    <col min="12" max="12" width="50.7265625" bestFit="1" customWidth="1"/>
    <col min="13" max="13" width="20.81640625" customWidth="1"/>
    <col min="14" max="14" width="11.1796875" customWidth="1"/>
    <col min="15" max="16" width="17" customWidth="1"/>
    <col min="17" max="17" width="20.1796875" customWidth="1"/>
    <col min="18" max="18" width="11.1796875" customWidth="1"/>
    <col min="19" max="19" width="22.453125" customWidth="1"/>
    <col min="20" max="20" width="11.1796875" customWidth="1"/>
    <col min="21" max="21" width="13.90625" customWidth="1"/>
    <col min="22" max="22" width="11.1796875" customWidth="1"/>
    <col min="23" max="24" width="18.1796875" customWidth="1"/>
    <col min="25" max="25" width="27.90625" style="1375" bestFit="1" customWidth="1"/>
    <col min="26" max="26" width="28.36328125" bestFit="1" customWidth="1"/>
    <col min="27" max="27" width="14.1796875" bestFit="1" customWidth="1"/>
    <col min="28" max="28" width="20.81640625" bestFit="1" customWidth="1"/>
    <col min="29" max="30" width="11.1796875" customWidth="1"/>
    <col min="31" max="31" width="70.81640625" customWidth="1"/>
    <col min="32" max="33" width="19.7265625" customWidth="1"/>
    <col min="34" max="37" width="11.1796875" customWidth="1"/>
    <col min="38" max="38" width="19.81640625" customWidth="1"/>
    <col min="39" max="39" width="22.1796875" customWidth="1"/>
    <col min="40" max="42" width="22.453125" customWidth="1"/>
    <col min="43" max="48" width="19.7265625" customWidth="1"/>
    <col min="49" max="50" width="20.1796875" customWidth="1"/>
    <col min="51" max="51" width="27.453125" bestFit="1" customWidth="1"/>
    <col min="52" max="53" width="22" bestFit="1" customWidth="1"/>
    <col min="54" max="54" width="23.54296875" bestFit="1" customWidth="1"/>
  </cols>
  <sheetData>
    <row r="1" spans="1:28" ht="49" customHeight="1">
      <c r="A1" s="835" t="s">
        <v>120</v>
      </c>
      <c r="B1" s="835" t="s">
        <v>101</v>
      </c>
      <c r="C1" s="1270" t="s">
        <v>129</v>
      </c>
      <c r="D1" s="1280" t="s">
        <v>70</v>
      </c>
      <c r="E1" s="1236" t="s">
        <v>697</v>
      </c>
      <c r="F1" s="1236" t="s">
        <v>122</v>
      </c>
      <c r="G1" s="1236" t="s">
        <v>698</v>
      </c>
      <c r="H1" s="935" t="s">
        <v>74</v>
      </c>
      <c r="I1" s="1409" t="s">
        <v>75</v>
      </c>
      <c r="J1" s="753" t="s">
        <v>76</v>
      </c>
      <c r="K1" s="1410" t="s">
        <v>77</v>
      </c>
      <c r="L1" s="1423" t="s">
        <v>78</v>
      </c>
      <c r="M1" s="1357" t="s">
        <v>79</v>
      </c>
      <c r="N1" s="855" t="s">
        <v>80</v>
      </c>
      <c r="O1" s="727" t="s">
        <v>81</v>
      </c>
      <c r="P1" s="856" t="s">
        <v>82</v>
      </c>
      <c r="Q1" s="728" t="s">
        <v>83</v>
      </c>
      <c r="R1" s="857" t="s">
        <v>84</v>
      </c>
      <c r="S1" s="730" t="s">
        <v>85</v>
      </c>
      <c r="T1" s="858" t="s">
        <v>86</v>
      </c>
      <c r="U1" s="732" t="s">
        <v>87</v>
      </c>
      <c r="V1" s="859" t="s">
        <v>88</v>
      </c>
      <c r="W1" s="1376" t="s">
        <v>89</v>
      </c>
      <c r="X1" s="1277" t="s">
        <v>90</v>
      </c>
      <c r="Y1" s="1360" t="s">
        <v>1420</v>
      </c>
      <c r="Z1" s="1377" t="s">
        <v>1421</v>
      </c>
      <c r="AA1" s="1278" t="s">
        <v>94</v>
      </c>
      <c r="AB1" s="1236" t="s">
        <v>95</v>
      </c>
    </row>
    <row r="2" spans="1:28" s="267" customFormat="1" ht="14.5">
      <c r="A2" s="66" t="s">
        <v>5</v>
      </c>
      <c r="B2" s="66" t="s">
        <v>141</v>
      </c>
      <c r="C2" s="556">
        <v>2017</v>
      </c>
      <c r="D2" s="556">
        <v>2016</v>
      </c>
      <c r="E2" s="1227" t="s">
        <v>142</v>
      </c>
      <c r="F2" s="418" t="s">
        <v>143</v>
      </c>
      <c r="G2" s="1273" t="s">
        <v>142</v>
      </c>
      <c r="H2" s="66" t="s">
        <v>145</v>
      </c>
      <c r="I2" s="131">
        <v>29127799</v>
      </c>
      <c r="J2" s="1281">
        <v>26490799</v>
      </c>
      <c r="K2" s="1379">
        <v>0.79</v>
      </c>
      <c r="L2" s="1424" t="s">
        <v>756</v>
      </c>
      <c r="M2" s="1283">
        <v>13280564</v>
      </c>
      <c r="N2" s="1284">
        <v>0.50132742315548884</v>
      </c>
      <c r="O2" s="1283">
        <v>4751967</v>
      </c>
      <c r="P2" s="1284">
        <v>0.18</v>
      </c>
      <c r="Q2" s="1283">
        <v>6752721</v>
      </c>
      <c r="R2" s="1285">
        <v>0.25</v>
      </c>
      <c r="S2" s="1283">
        <v>1705547</v>
      </c>
      <c r="T2" s="1285">
        <v>0.06</v>
      </c>
      <c r="U2" s="1283">
        <v>0</v>
      </c>
      <c r="V2" s="1285">
        <v>0</v>
      </c>
      <c r="W2" s="1378">
        <v>8458268</v>
      </c>
      <c r="X2" s="1282">
        <v>0.31</v>
      </c>
      <c r="Y2" s="1361"/>
      <c r="Z2" s="1379"/>
      <c r="AA2" s="556" t="s">
        <v>142</v>
      </c>
      <c r="AB2" s="1279" t="s">
        <v>148</v>
      </c>
    </row>
    <row r="3" spans="1:28" s="267" customFormat="1" ht="14.5">
      <c r="A3" s="66" t="s">
        <v>5</v>
      </c>
      <c r="B3" s="66" t="s">
        <v>141</v>
      </c>
      <c r="C3" s="556">
        <v>2018</v>
      </c>
      <c r="D3" s="556">
        <v>2017</v>
      </c>
      <c r="E3" s="1227" t="s">
        <v>142</v>
      </c>
      <c r="F3" s="418" t="s">
        <v>143</v>
      </c>
      <c r="G3" s="1273" t="s">
        <v>142</v>
      </c>
      <c r="H3" s="66" t="s">
        <v>145</v>
      </c>
      <c r="I3" s="131">
        <v>29724323</v>
      </c>
      <c r="J3" s="77">
        <v>29003956</v>
      </c>
      <c r="K3" s="133">
        <v>0.98</v>
      </c>
      <c r="L3" s="1424" t="s">
        <v>757</v>
      </c>
      <c r="M3" s="1283">
        <v>11452455</v>
      </c>
      <c r="N3" s="473">
        <v>0.39485837725033096</v>
      </c>
      <c r="O3" s="77">
        <v>9945689</v>
      </c>
      <c r="P3" s="473">
        <v>0.3429080157203383</v>
      </c>
      <c r="Q3" s="77">
        <v>5710868</v>
      </c>
      <c r="R3" s="466">
        <v>0.19689962293419561</v>
      </c>
      <c r="S3" s="77">
        <v>1894944</v>
      </c>
      <c r="T3" s="466">
        <v>6.5333984095135161E-2</v>
      </c>
      <c r="U3" s="77">
        <v>0</v>
      </c>
      <c r="V3" s="466">
        <v>0</v>
      </c>
      <c r="W3" s="131">
        <v>7605812</v>
      </c>
      <c r="X3" s="787">
        <v>0.26223360702933074</v>
      </c>
      <c r="Y3" s="1362"/>
      <c r="Z3" s="133"/>
      <c r="AA3" s="556" t="s">
        <v>142</v>
      </c>
      <c r="AB3" s="1279" t="s">
        <v>148</v>
      </c>
    </row>
    <row r="4" spans="1:28" s="267" customFormat="1" ht="14.5">
      <c r="A4" s="66" t="s">
        <v>5</v>
      </c>
      <c r="B4" s="66" t="s">
        <v>141</v>
      </c>
      <c r="C4" s="556">
        <v>2019</v>
      </c>
      <c r="D4" s="556">
        <v>2018</v>
      </c>
      <c r="E4" s="1227" t="s">
        <v>142</v>
      </c>
      <c r="F4" s="418" t="s">
        <v>143</v>
      </c>
      <c r="G4" s="1273" t="s">
        <v>142</v>
      </c>
      <c r="H4" s="66" t="s">
        <v>145</v>
      </c>
      <c r="I4" s="275">
        <v>31575018</v>
      </c>
      <c r="J4" s="77">
        <v>22567065</v>
      </c>
      <c r="K4" s="133">
        <v>0.71471265669587269</v>
      </c>
      <c r="L4" s="1424" t="s">
        <v>389</v>
      </c>
      <c r="M4" s="1283">
        <v>5153245</v>
      </c>
      <c r="N4" s="473">
        <v>0.22835246851994268</v>
      </c>
      <c r="O4" s="77">
        <v>6785308</v>
      </c>
      <c r="P4" s="473">
        <v>0.30067303834149456</v>
      </c>
      <c r="Q4" s="77">
        <v>7731348</v>
      </c>
      <c r="R4" s="466">
        <v>0.34259430723490186</v>
      </c>
      <c r="S4" s="77">
        <v>2897164</v>
      </c>
      <c r="T4" s="466">
        <v>0.12838018590366093</v>
      </c>
      <c r="U4" s="77">
        <v>0</v>
      </c>
      <c r="V4" s="466">
        <v>0</v>
      </c>
      <c r="W4" s="131">
        <v>10628512</v>
      </c>
      <c r="X4" s="787">
        <v>0.47097449313856277</v>
      </c>
      <c r="Y4" s="1362"/>
      <c r="Z4" s="133"/>
      <c r="AA4" s="556" t="s">
        <v>142</v>
      </c>
      <c r="AB4" s="1279" t="s">
        <v>148</v>
      </c>
    </row>
    <row r="5" spans="1:28" s="267" customFormat="1" ht="14.5">
      <c r="A5" s="66" t="s">
        <v>5</v>
      </c>
      <c r="B5" s="66" t="s">
        <v>141</v>
      </c>
      <c r="C5" s="556">
        <v>2020</v>
      </c>
      <c r="D5" s="556">
        <v>2019</v>
      </c>
      <c r="E5" s="1227" t="s">
        <v>142</v>
      </c>
      <c r="F5" s="418" t="s">
        <v>143</v>
      </c>
      <c r="G5" s="1273" t="s">
        <v>142</v>
      </c>
      <c r="H5" s="66" t="s">
        <v>145</v>
      </c>
      <c r="I5" s="131">
        <v>36660879</v>
      </c>
      <c r="J5" s="77">
        <v>36660879</v>
      </c>
      <c r="K5" s="466">
        <v>1</v>
      </c>
      <c r="L5" s="1424" t="s">
        <v>758</v>
      </c>
      <c r="M5" s="1283">
        <v>11695013</v>
      </c>
      <c r="N5" s="473">
        <v>0.32</v>
      </c>
      <c r="O5" s="77">
        <v>11063188</v>
      </c>
      <c r="P5" s="473">
        <v>0.3</v>
      </c>
      <c r="Q5" s="77">
        <v>10534591</v>
      </c>
      <c r="R5" s="466">
        <v>0.28999999999999998</v>
      </c>
      <c r="S5" s="77">
        <v>3368087</v>
      </c>
      <c r="T5" s="466">
        <v>0.09</v>
      </c>
      <c r="U5" s="77">
        <v>0</v>
      </c>
      <c r="V5" s="466">
        <v>0</v>
      </c>
      <c r="W5" s="131">
        <v>13902678</v>
      </c>
      <c r="X5" s="787">
        <v>0.38</v>
      </c>
      <c r="Y5" s="1362"/>
      <c r="Z5" s="133"/>
      <c r="AA5" s="556" t="s">
        <v>142</v>
      </c>
      <c r="AB5" s="1279" t="s">
        <v>148</v>
      </c>
    </row>
    <row r="6" spans="1:28" s="267" customFormat="1" ht="14.5">
      <c r="A6" s="66" t="s">
        <v>5</v>
      </c>
      <c r="B6" s="66" t="s">
        <v>141</v>
      </c>
      <c r="C6" s="556">
        <v>2021</v>
      </c>
      <c r="D6" s="556">
        <v>2020</v>
      </c>
      <c r="E6" s="1227" t="s">
        <v>142</v>
      </c>
      <c r="F6" s="418" t="s">
        <v>143</v>
      </c>
      <c r="G6" s="1273" t="s">
        <v>142</v>
      </c>
      <c r="H6" s="66" t="s">
        <v>145</v>
      </c>
      <c r="I6" s="131">
        <v>41727304</v>
      </c>
      <c r="J6" s="77">
        <v>40411860</v>
      </c>
      <c r="K6" s="466">
        <v>0.96847522188349389</v>
      </c>
      <c r="L6" s="1424" t="s">
        <v>759</v>
      </c>
      <c r="M6" s="1283">
        <v>11451672</v>
      </c>
      <c r="N6" s="473">
        <v>0.24451873804701479</v>
      </c>
      <c r="O6" s="77">
        <v>14429969</v>
      </c>
      <c r="P6" s="473">
        <v>0.34</v>
      </c>
      <c r="Q6" s="77">
        <v>9815011</v>
      </c>
      <c r="R6" s="466">
        <v>0.28000000000000003</v>
      </c>
      <c r="S6" s="77">
        <v>4715207</v>
      </c>
      <c r="T6" s="466">
        <v>0.14000000000000001</v>
      </c>
      <c r="U6" s="77">
        <v>0</v>
      </c>
      <c r="V6" s="466">
        <v>0</v>
      </c>
      <c r="W6" s="131">
        <v>13154519</v>
      </c>
      <c r="X6" s="787">
        <v>0.42</v>
      </c>
      <c r="Y6" s="1362"/>
      <c r="Z6" s="133"/>
      <c r="AA6" s="556" t="s">
        <v>142</v>
      </c>
      <c r="AB6" s="1279" t="s">
        <v>148</v>
      </c>
    </row>
    <row r="7" spans="1:28" s="267" customFormat="1" ht="14.5">
      <c r="A7" s="66" t="s">
        <v>5</v>
      </c>
      <c r="B7" s="66" t="s">
        <v>141</v>
      </c>
      <c r="C7" s="556">
        <v>2022</v>
      </c>
      <c r="D7" s="556">
        <v>2021</v>
      </c>
      <c r="E7" s="1227" t="s">
        <v>142</v>
      </c>
      <c r="F7" s="418" t="s">
        <v>143</v>
      </c>
      <c r="G7" s="1273" t="s">
        <v>142</v>
      </c>
      <c r="H7" s="66" t="s">
        <v>145</v>
      </c>
      <c r="I7" s="131">
        <v>41727304</v>
      </c>
      <c r="J7" s="77">
        <v>41727304</v>
      </c>
      <c r="K7" s="466">
        <v>1</v>
      </c>
      <c r="L7" s="1424" t="s">
        <v>760</v>
      </c>
      <c r="M7" s="1283">
        <v>6440548</v>
      </c>
      <c r="N7" s="473">
        <v>0.15434852920284522</v>
      </c>
      <c r="O7" s="77">
        <v>12473098</v>
      </c>
      <c r="P7" s="473">
        <v>0.3</v>
      </c>
      <c r="Q7" s="77">
        <v>14073883</v>
      </c>
      <c r="R7" s="466">
        <v>0.34</v>
      </c>
      <c r="S7" s="77">
        <v>8739775</v>
      </c>
      <c r="T7" s="466">
        <v>0.21</v>
      </c>
      <c r="U7" s="77">
        <v>0</v>
      </c>
      <c r="V7" s="466">
        <v>0</v>
      </c>
      <c r="W7" s="131">
        <v>22813658</v>
      </c>
      <c r="X7" s="787">
        <v>0.55000000000000004</v>
      </c>
      <c r="Y7" s="1362"/>
      <c r="Z7" s="133"/>
      <c r="AA7" s="556" t="s">
        <v>142</v>
      </c>
      <c r="AB7" s="1279" t="s">
        <v>148</v>
      </c>
    </row>
    <row r="8" spans="1:28" s="267" customFormat="1" ht="14.5">
      <c r="A8" s="1216" t="s">
        <v>5</v>
      </c>
      <c r="B8" s="1216" t="s">
        <v>141</v>
      </c>
      <c r="C8" s="1226">
        <v>2023</v>
      </c>
      <c r="D8" s="1226">
        <v>2022</v>
      </c>
      <c r="E8" s="1228" t="s">
        <v>142</v>
      </c>
      <c r="F8" s="1237" t="s">
        <v>143</v>
      </c>
      <c r="G8" s="1275" t="s">
        <v>142</v>
      </c>
      <c r="H8" s="1216" t="s">
        <v>145</v>
      </c>
      <c r="I8" s="1380">
        <v>43100000</v>
      </c>
      <c r="J8" s="1026">
        <v>43100596</v>
      </c>
      <c r="K8" s="1222">
        <v>1</v>
      </c>
      <c r="L8" s="1425" t="s">
        <v>494</v>
      </c>
      <c r="M8" s="1026">
        <v>8895869</v>
      </c>
      <c r="N8" s="1222">
        <v>0.2063978187215787</v>
      </c>
      <c r="O8" s="1026">
        <v>14300733</v>
      </c>
      <c r="P8" s="1222">
        <v>0.33179896166633055</v>
      </c>
      <c r="Q8" s="1026">
        <v>13823864</v>
      </c>
      <c r="R8" s="1222">
        <v>0.32073486872432111</v>
      </c>
      <c r="S8" s="1026">
        <v>6080130</v>
      </c>
      <c r="T8" s="1222">
        <v>0.14106835088776962</v>
      </c>
      <c r="U8" s="1026">
        <v>0</v>
      </c>
      <c r="V8" s="1222">
        <v>0</v>
      </c>
      <c r="W8" s="1380">
        <v>19903995</v>
      </c>
      <c r="X8" s="1027">
        <v>0.46180324281362606</v>
      </c>
      <c r="Y8" s="1363"/>
      <c r="Z8" s="1222"/>
      <c r="AA8" s="1226" t="s">
        <v>142</v>
      </c>
      <c r="AB8" s="1225" t="s">
        <v>161</v>
      </c>
    </row>
    <row r="9" spans="1:28" s="267" customFormat="1" ht="14.5">
      <c r="A9" s="1229" t="s">
        <v>5</v>
      </c>
      <c r="B9" s="1229" t="s">
        <v>141</v>
      </c>
      <c r="C9" s="1230" t="s">
        <v>761</v>
      </c>
      <c r="D9" s="1230">
        <v>2023</v>
      </c>
      <c r="E9" s="1231" t="s">
        <v>142</v>
      </c>
      <c r="F9" s="1233" t="s">
        <v>143</v>
      </c>
      <c r="G9" s="1274" t="s">
        <v>142</v>
      </c>
      <c r="H9" s="1235" t="s">
        <v>145</v>
      </c>
      <c r="I9" s="1381">
        <v>43100596</v>
      </c>
      <c r="J9" s="1020">
        <v>43100596</v>
      </c>
      <c r="K9" s="1287">
        <v>1</v>
      </c>
      <c r="L9" s="1338" t="s">
        <v>494</v>
      </c>
      <c r="M9" s="1020">
        <v>8895869</v>
      </c>
      <c r="N9" s="1287">
        <v>0.2063978187215787</v>
      </c>
      <c r="O9" s="1020">
        <v>14300733</v>
      </c>
      <c r="P9" s="1287">
        <v>0.33179896166633055</v>
      </c>
      <c r="Q9" s="1020">
        <v>13823864</v>
      </c>
      <c r="R9" s="1287">
        <v>0.32073486872432111</v>
      </c>
      <c r="S9" s="1020">
        <v>6080130</v>
      </c>
      <c r="T9" s="1287">
        <v>0.14106835088776962</v>
      </c>
      <c r="U9" s="1020">
        <v>0</v>
      </c>
      <c r="V9" s="1287">
        <v>0</v>
      </c>
      <c r="W9" s="1381">
        <v>19903995</v>
      </c>
      <c r="X9" s="1021">
        <v>0.46180324281362606</v>
      </c>
      <c r="Y9" s="1364"/>
      <c r="Z9" s="1221"/>
      <c r="AA9" s="1235" t="s">
        <v>142</v>
      </c>
      <c r="AB9" s="1233" t="s">
        <v>161</v>
      </c>
    </row>
    <row r="10" spans="1:28" s="267" customFormat="1" ht="14.5">
      <c r="A10" s="66" t="s">
        <v>166</v>
      </c>
      <c r="B10" s="66" t="s">
        <v>167</v>
      </c>
      <c r="C10" s="556">
        <v>2017</v>
      </c>
      <c r="D10" s="556">
        <v>2016</v>
      </c>
      <c r="E10" s="1227" t="s">
        <v>168</v>
      </c>
      <c r="F10" s="418" t="s">
        <v>61</v>
      </c>
      <c r="G10" s="1273" t="s">
        <v>61</v>
      </c>
      <c r="H10" s="66" t="s">
        <v>61</v>
      </c>
      <c r="I10" s="386" t="s">
        <v>61</v>
      </c>
      <c r="J10" s="1246" t="s">
        <v>61</v>
      </c>
      <c r="K10" s="66" t="s">
        <v>61</v>
      </c>
      <c r="L10" s="1424" t="s">
        <v>61</v>
      </c>
      <c r="M10" s="1246" t="s">
        <v>61</v>
      </c>
      <c r="N10" s="66" t="s">
        <v>61</v>
      </c>
      <c r="O10" s="69" t="s">
        <v>61</v>
      </c>
      <c r="P10" s="66" t="s">
        <v>61</v>
      </c>
      <c r="Q10" s="77" t="s">
        <v>61</v>
      </c>
      <c r="R10" s="466" t="s">
        <v>61</v>
      </c>
      <c r="S10" s="77" t="s">
        <v>61</v>
      </c>
      <c r="T10" s="466" t="s">
        <v>61</v>
      </c>
      <c r="U10" s="77" t="s">
        <v>61</v>
      </c>
      <c r="V10" s="466" t="s">
        <v>61</v>
      </c>
      <c r="W10" s="386" t="s">
        <v>61</v>
      </c>
      <c r="X10" s="793" t="s">
        <v>61</v>
      </c>
      <c r="Y10" s="1365"/>
      <c r="Z10" s="466"/>
      <c r="AA10" s="556" t="s">
        <v>61</v>
      </c>
      <c r="AB10" s="1279" t="s">
        <v>61</v>
      </c>
    </row>
    <row r="11" spans="1:28" s="267" customFormat="1" ht="14.5">
      <c r="A11" s="66" t="s">
        <v>166</v>
      </c>
      <c r="B11" s="66" t="s">
        <v>167</v>
      </c>
      <c r="C11" s="556">
        <v>2018</v>
      </c>
      <c r="D11" s="556">
        <v>2017</v>
      </c>
      <c r="E11" s="1227" t="s">
        <v>168</v>
      </c>
      <c r="F11" s="418" t="s">
        <v>61</v>
      </c>
      <c r="G11" s="1273" t="s">
        <v>61</v>
      </c>
      <c r="H11" s="66" t="s">
        <v>61</v>
      </c>
      <c r="I11" s="1382" t="s">
        <v>61</v>
      </c>
      <c r="J11" s="1246" t="s">
        <v>61</v>
      </c>
      <c r="K11" s="1411" t="s">
        <v>61</v>
      </c>
      <c r="L11" s="1424" t="s">
        <v>61</v>
      </c>
      <c r="M11" s="1246" t="s">
        <v>61</v>
      </c>
      <c r="N11" s="66" t="s">
        <v>61</v>
      </c>
      <c r="O11" s="69" t="s">
        <v>61</v>
      </c>
      <c r="P11" s="66" t="s">
        <v>61</v>
      </c>
      <c r="Q11" s="77" t="s">
        <v>61</v>
      </c>
      <c r="R11" s="466" t="s">
        <v>61</v>
      </c>
      <c r="S11" s="77" t="s">
        <v>61</v>
      </c>
      <c r="T11" s="466" t="s">
        <v>61</v>
      </c>
      <c r="U11" s="77" t="s">
        <v>61</v>
      </c>
      <c r="V11" s="466" t="s">
        <v>61</v>
      </c>
      <c r="W11" s="1382" t="s">
        <v>61</v>
      </c>
      <c r="X11" s="787" t="s">
        <v>61</v>
      </c>
      <c r="Y11" s="1362"/>
      <c r="Z11" s="133"/>
      <c r="AA11" s="556" t="s">
        <v>61</v>
      </c>
      <c r="AB11" s="1279" t="s">
        <v>61</v>
      </c>
    </row>
    <row r="12" spans="1:28" s="267" customFormat="1" ht="14.5">
      <c r="A12" s="66" t="s">
        <v>166</v>
      </c>
      <c r="B12" s="66" t="s">
        <v>167</v>
      </c>
      <c r="C12" s="556">
        <v>2019</v>
      </c>
      <c r="D12" s="556">
        <v>2018</v>
      </c>
      <c r="E12" s="1227" t="s">
        <v>168</v>
      </c>
      <c r="F12" s="418" t="s">
        <v>61</v>
      </c>
      <c r="G12" s="1273" t="s">
        <v>61</v>
      </c>
      <c r="H12" s="66" t="s">
        <v>61</v>
      </c>
      <c r="I12" s="1382" t="s">
        <v>61</v>
      </c>
      <c r="J12" s="1246" t="s">
        <v>61</v>
      </c>
      <c r="K12" s="1411" t="s">
        <v>61</v>
      </c>
      <c r="L12" s="1424" t="s">
        <v>61</v>
      </c>
      <c r="M12" s="1246" t="s">
        <v>61</v>
      </c>
      <c r="N12" s="66" t="s">
        <v>61</v>
      </c>
      <c r="O12" s="69" t="s">
        <v>61</v>
      </c>
      <c r="P12" s="66" t="s">
        <v>61</v>
      </c>
      <c r="Q12" s="77" t="s">
        <v>61</v>
      </c>
      <c r="R12" s="466" t="s">
        <v>61</v>
      </c>
      <c r="S12" s="77" t="s">
        <v>61</v>
      </c>
      <c r="T12" s="466" t="s">
        <v>61</v>
      </c>
      <c r="U12" s="77" t="s">
        <v>61</v>
      </c>
      <c r="V12" s="466" t="s">
        <v>61</v>
      </c>
      <c r="W12" s="1382" t="s">
        <v>61</v>
      </c>
      <c r="X12" s="787" t="s">
        <v>61</v>
      </c>
      <c r="Y12" s="1362"/>
      <c r="Z12" s="133"/>
      <c r="AA12" s="556" t="s">
        <v>61</v>
      </c>
      <c r="AB12" s="1279" t="s">
        <v>61</v>
      </c>
    </row>
    <row r="13" spans="1:28" s="267" customFormat="1" ht="14.5">
      <c r="A13" s="66" t="s">
        <v>166</v>
      </c>
      <c r="B13" s="66" t="s">
        <v>167</v>
      </c>
      <c r="C13" s="556">
        <v>2020</v>
      </c>
      <c r="D13" s="556">
        <v>2019</v>
      </c>
      <c r="E13" s="1227" t="s">
        <v>168</v>
      </c>
      <c r="F13" s="418" t="s">
        <v>61</v>
      </c>
      <c r="G13" s="1273" t="s">
        <v>61</v>
      </c>
      <c r="H13" s="66" t="s">
        <v>61</v>
      </c>
      <c r="I13" s="1382" t="s">
        <v>61</v>
      </c>
      <c r="J13" s="1246" t="s">
        <v>61</v>
      </c>
      <c r="K13" s="1411" t="s">
        <v>61</v>
      </c>
      <c r="L13" s="1424" t="s">
        <v>61</v>
      </c>
      <c r="M13" s="1246" t="s">
        <v>61</v>
      </c>
      <c r="N13" s="66" t="s">
        <v>61</v>
      </c>
      <c r="O13" s="69" t="s">
        <v>61</v>
      </c>
      <c r="P13" s="66" t="s">
        <v>61</v>
      </c>
      <c r="Q13" s="77" t="s">
        <v>61</v>
      </c>
      <c r="R13" s="466" t="s">
        <v>61</v>
      </c>
      <c r="S13" s="77" t="s">
        <v>61</v>
      </c>
      <c r="T13" s="466" t="s">
        <v>61</v>
      </c>
      <c r="U13" s="77" t="s">
        <v>61</v>
      </c>
      <c r="V13" s="466" t="s">
        <v>61</v>
      </c>
      <c r="W13" s="1382" t="s">
        <v>61</v>
      </c>
      <c r="X13" s="787" t="s">
        <v>61</v>
      </c>
      <c r="Y13" s="1362"/>
      <c r="Z13" s="133"/>
      <c r="AA13" s="556" t="s">
        <v>61</v>
      </c>
      <c r="AB13" s="1279" t="s">
        <v>61</v>
      </c>
    </row>
    <row r="14" spans="1:28" s="267" customFormat="1" ht="14.5">
      <c r="A14" s="66" t="s">
        <v>166</v>
      </c>
      <c r="B14" s="66" t="s">
        <v>167</v>
      </c>
      <c r="C14" s="556">
        <v>2021</v>
      </c>
      <c r="D14" s="556">
        <v>2020</v>
      </c>
      <c r="E14" s="1227" t="s">
        <v>168</v>
      </c>
      <c r="F14" s="418" t="s">
        <v>61</v>
      </c>
      <c r="G14" s="1273" t="s">
        <v>61</v>
      </c>
      <c r="H14" s="66" t="s">
        <v>61</v>
      </c>
      <c r="I14" s="1382" t="s">
        <v>61</v>
      </c>
      <c r="J14" s="1246" t="s">
        <v>61</v>
      </c>
      <c r="K14" s="1411" t="s">
        <v>61</v>
      </c>
      <c r="L14" s="1424" t="s">
        <v>61</v>
      </c>
      <c r="M14" s="1246" t="s">
        <v>61</v>
      </c>
      <c r="N14" s="66" t="s">
        <v>61</v>
      </c>
      <c r="O14" s="69" t="s">
        <v>61</v>
      </c>
      <c r="P14" s="66" t="s">
        <v>61</v>
      </c>
      <c r="Q14" s="77" t="s">
        <v>61</v>
      </c>
      <c r="R14" s="466" t="s">
        <v>61</v>
      </c>
      <c r="S14" s="77" t="s">
        <v>61</v>
      </c>
      <c r="T14" s="466" t="s">
        <v>61</v>
      </c>
      <c r="U14" s="77" t="s">
        <v>61</v>
      </c>
      <c r="V14" s="466" t="s">
        <v>61</v>
      </c>
      <c r="W14" s="1382" t="s">
        <v>61</v>
      </c>
      <c r="X14" s="787" t="s">
        <v>61</v>
      </c>
      <c r="Y14" s="1362"/>
      <c r="Z14" s="133"/>
      <c r="AA14" s="556" t="s">
        <v>61</v>
      </c>
      <c r="AB14" s="1279" t="s">
        <v>61</v>
      </c>
    </row>
    <row r="15" spans="1:28" s="267" customFormat="1" ht="14.5">
      <c r="A15" s="66" t="s">
        <v>166</v>
      </c>
      <c r="B15" s="66" t="s">
        <v>167</v>
      </c>
      <c r="C15" s="556">
        <v>2022</v>
      </c>
      <c r="D15" s="556">
        <v>2021</v>
      </c>
      <c r="E15" s="1227" t="s">
        <v>168</v>
      </c>
      <c r="F15" s="418" t="s">
        <v>61</v>
      </c>
      <c r="G15" s="1273" t="s">
        <v>61</v>
      </c>
      <c r="H15" s="66" t="s">
        <v>61</v>
      </c>
      <c r="I15" s="1382" t="s">
        <v>61</v>
      </c>
      <c r="J15" s="1246" t="s">
        <v>61</v>
      </c>
      <c r="K15" s="1411" t="s">
        <v>61</v>
      </c>
      <c r="L15" s="1424" t="s">
        <v>61</v>
      </c>
      <c r="M15" s="1246" t="s">
        <v>61</v>
      </c>
      <c r="N15" s="66" t="s">
        <v>61</v>
      </c>
      <c r="O15" s="69" t="s">
        <v>61</v>
      </c>
      <c r="P15" s="66" t="s">
        <v>61</v>
      </c>
      <c r="Q15" s="77" t="s">
        <v>61</v>
      </c>
      <c r="R15" s="466" t="s">
        <v>61</v>
      </c>
      <c r="S15" s="77" t="s">
        <v>61</v>
      </c>
      <c r="T15" s="466" t="s">
        <v>61</v>
      </c>
      <c r="U15" s="77" t="s">
        <v>61</v>
      </c>
      <c r="V15" s="466" t="s">
        <v>61</v>
      </c>
      <c r="W15" s="1382" t="s">
        <v>61</v>
      </c>
      <c r="X15" s="787" t="s">
        <v>61</v>
      </c>
      <c r="Y15" s="1362"/>
      <c r="Z15" s="133"/>
      <c r="AA15" s="556" t="s">
        <v>61</v>
      </c>
      <c r="AB15" s="1279" t="s">
        <v>61</v>
      </c>
    </row>
    <row r="16" spans="1:28" s="267" customFormat="1" ht="14.5">
      <c r="A16" s="1235" t="s">
        <v>166</v>
      </c>
      <c r="B16" s="1235" t="s">
        <v>167</v>
      </c>
      <c r="C16" s="1289">
        <v>2023</v>
      </c>
      <c r="D16" s="1289">
        <v>2022</v>
      </c>
      <c r="E16" s="1290" t="s">
        <v>168</v>
      </c>
      <c r="F16" s="1232" t="s">
        <v>61</v>
      </c>
      <c r="G16" s="1291" t="s">
        <v>61</v>
      </c>
      <c r="H16" s="1229" t="s">
        <v>61</v>
      </c>
      <c r="I16" s="1383" t="s">
        <v>61</v>
      </c>
      <c r="J16" s="1065" t="s">
        <v>61</v>
      </c>
      <c r="K16" s="1412" t="s">
        <v>61</v>
      </c>
      <c r="L16" s="1338" t="s">
        <v>61</v>
      </c>
      <c r="M16" s="1065" t="s">
        <v>61</v>
      </c>
      <c r="N16" s="1229" t="s">
        <v>61</v>
      </c>
      <c r="O16" s="1065" t="s">
        <v>61</v>
      </c>
      <c r="P16" s="1229" t="s">
        <v>61</v>
      </c>
      <c r="Q16" s="1020" t="s">
        <v>61</v>
      </c>
      <c r="R16" s="1287" t="s">
        <v>61</v>
      </c>
      <c r="S16" s="1020" t="s">
        <v>61</v>
      </c>
      <c r="T16" s="1287" t="s">
        <v>61</v>
      </c>
      <c r="U16" s="1020" t="s">
        <v>61</v>
      </c>
      <c r="V16" s="1287" t="s">
        <v>61</v>
      </c>
      <c r="W16" s="1383" t="s">
        <v>61</v>
      </c>
      <c r="X16" s="1021" t="s">
        <v>61</v>
      </c>
      <c r="Y16" s="1364"/>
      <c r="Z16" s="1221"/>
      <c r="AA16" s="1230" t="s">
        <v>61</v>
      </c>
      <c r="AB16" s="1233" t="s">
        <v>61</v>
      </c>
    </row>
    <row r="17" spans="1:28" s="267" customFormat="1" ht="14.5">
      <c r="A17" s="66" t="s">
        <v>58</v>
      </c>
      <c r="B17" s="66" t="s">
        <v>167</v>
      </c>
      <c r="C17" s="556">
        <v>2017</v>
      </c>
      <c r="D17" s="556">
        <v>2016</v>
      </c>
      <c r="E17" s="1227" t="s">
        <v>168</v>
      </c>
      <c r="F17" s="418" t="s">
        <v>61</v>
      </c>
      <c r="G17" s="1273" t="s">
        <v>61</v>
      </c>
      <c r="H17" s="66" t="s">
        <v>61</v>
      </c>
      <c r="I17" s="1382" t="s">
        <v>61</v>
      </c>
      <c r="J17" s="1246" t="s">
        <v>61</v>
      </c>
      <c r="K17" s="1411" t="s">
        <v>61</v>
      </c>
      <c r="L17" s="1424" t="s">
        <v>61</v>
      </c>
      <c r="M17" s="1246" t="s">
        <v>61</v>
      </c>
      <c r="N17" s="66" t="s">
        <v>61</v>
      </c>
      <c r="O17" s="69" t="s">
        <v>61</v>
      </c>
      <c r="P17" s="66" t="s">
        <v>61</v>
      </c>
      <c r="Q17" s="77" t="s">
        <v>61</v>
      </c>
      <c r="R17" s="466" t="s">
        <v>61</v>
      </c>
      <c r="S17" s="77" t="s">
        <v>61</v>
      </c>
      <c r="T17" s="466" t="s">
        <v>61</v>
      </c>
      <c r="U17" s="77" t="s">
        <v>61</v>
      </c>
      <c r="V17" s="466" t="s">
        <v>61</v>
      </c>
      <c r="W17" s="1382" t="s">
        <v>61</v>
      </c>
      <c r="X17" s="787" t="s">
        <v>61</v>
      </c>
      <c r="Y17" s="1362"/>
      <c r="Z17" s="133"/>
      <c r="AA17" s="556" t="s">
        <v>61</v>
      </c>
      <c r="AB17" s="1279" t="s">
        <v>61</v>
      </c>
    </row>
    <row r="18" spans="1:28" s="267" customFormat="1" ht="14.5">
      <c r="A18" s="66" t="s">
        <v>58</v>
      </c>
      <c r="B18" s="66" t="s">
        <v>167</v>
      </c>
      <c r="C18" s="556">
        <v>2018</v>
      </c>
      <c r="D18" s="556">
        <v>2017</v>
      </c>
      <c r="E18" s="1227" t="s">
        <v>168</v>
      </c>
      <c r="F18" s="418" t="s">
        <v>61</v>
      </c>
      <c r="G18" s="1273" t="s">
        <v>61</v>
      </c>
      <c r="H18" s="66" t="s">
        <v>61</v>
      </c>
      <c r="I18" s="1382" t="s">
        <v>61</v>
      </c>
      <c r="J18" s="1246" t="s">
        <v>61</v>
      </c>
      <c r="K18" s="1411" t="s">
        <v>61</v>
      </c>
      <c r="L18" s="1424" t="s">
        <v>61</v>
      </c>
      <c r="M18" s="1246" t="s">
        <v>61</v>
      </c>
      <c r="N18" s="66" t="s">
        <v>61</v>
      </c>
      <c r="O18" s="69" t="s">
        <v>61</v>
      </c>
      <c r="P18" s="66" t="s">
        <v>61</v>
      </c>
      <c r="Q18" s="77" t="s">
        <v>61</v>
      </c>
      <c r="R18" s="466" t="s">
        <v>61</v>
      </c>
      <c r="S18" s="77" t="s">
        <v>61</v>
      </c>
      <c r="T18" s="466" t="s">
        <v>61</v>
      </c>
      <c r="U18" s="77" t="s">
        <v>61</v>
      </c>
      <c r="V18" s="466" t="s">
        <v>61</v>
      </c>
      <c r="W18" s="1382" t="s">
        <v>61</v>
      </c>
      <c r="X18" s="787" t="s">
        <v>61</v>
      </c>
      <c r="Y18" s="1362"/>
      <c r="Z18" s="133"/>
      <c r="AA18" s="556" t="s">
        <v>61</v>
      </c>
      <c r="AB18" s="1279" t="s">
        <v>61</v>
      </c>
    </row>
    <row r="19" spans="1:28" s="267" customFormat="1" ht="14.5">
      <c r="A19" s="66" t="s">
        <v>58</v>
      </c>
      <c r="B19" s="66" t="s">
        <v>167</v>
      </c>
      <c r="C19" s="556">
        <v>2019</v>
      </c>
      <c r="D19" s="556">
        <v>2018</v>
      </c>
      <c r="E19" s="1227" t="s">
        <v>142</v>
      </c>
      <c r="F19" s="418" t="s">
        <v>170</v>
      </c>
      <c r="G19" s="1292" t="s">
        <v>168</v>
      </c>
      <c r="H19" s="1293" t="s">
        <v>61</v>
      </c>
      <c r="I19" s="1384" t="s">
        <v>61</v>
      </c>
      <c r="J19" s="1294" t="s">
        <v>61</v>
      </c>
      <c r="K19" s="1295" t="s">
        <v>61</v>
      </c>
      <c r="L19" s="1426" t="s">
        <v>61</v>
      </c>
      <c r="M19" s="1294" t="s">
        <v>61</v>
      </c>
      <c r="N19" s="1295" t="s">
        <v>61</v>
      </c>
      <c r="O19" s="104" t="s">
        <v>61</v>
      </c>
      <c r="P19" s="1295" t="s">
        <v>61</v>
      </c>
      <c r="Q19" s="799" t="s">
        <v>61</v>
      </c>
      <c r="R19" s="643" t="s">
        <v>61</v>
      </c>
      <c r="S19" s="799" t="s">
        <v>61</v>
      </c>
      <c r="T19" s="643" t="s">
        <v>61</v>
      </c>
      <c r="U19" s="799" t="s">
        <v>61</v>
      </c>
      <c r="V19" s="643" t="s">
        <v>61</v>
      </c>
      <c r="W19" s="1384" t="s">
        <v>61</v>
      </c>
      <c r="X19" s="916" t="s">
        <v>61</v>
      </c>
      <c r="Y19" s="1366"/>
      <c r="Z19" s="643"/>
      <c r="AA19" s="1296" t="s">
        <v>61</v>
      </c>
      <c r="AB19" s="1297" t="s">
        <v>61</v>
      </c>
    </row>
    <row r="20" spans="1:28" s="267" customFormat="1" ht="14.5">
      <c r="A20" s="66" t="s">
        <v>58</v>
      </c>
      <c r="B20" s="66" t="s">
        <v>167</v>
      </c>
      <c r="C20" s="556">
        <v>2020</v>
      </c>
      <c r="D20" s="556">
        <v>2019</v>
      </c>
      <c r="E20" s="1227" t="s">
        <v>142</v>
      </c>
      <c r="F20" s="418" t="s">
        <v>170</v>
      </c>
      <c r="G20" s="1292" t="s">
        <v>168</v>
      </c>
      <c r="H20" s="1293" t="s">
        <v>61</v>
      </c>
      <c r="I20" s="1384" t="s">
        <v>61</v>
      </c>
      <c r="J20" s="1294" t="s">
        <v>61</v>
      </c>
      <c r="K20" s="1295" t="s">
        <v>61</v>
      </c>
      <c r="L20" s="1426" t="s">
        <v>61</v>
      </c>
      <c r="M20" s="1294" t="s">
        <v>61</v>
      </c>
      <c r="N20" s="1295" t="s">
        <v>61</v>
      </c>
      <c r="O20" s="104" t="s">
        <v>61</v>
      </c>
      <c r="P20" s="1295" t="s">
        <v>61</v>
      </c>
      <c r="Q20" s="799" t="s">
        <v>61</v>
      </c>
      <c r="R20" s="643" t="s">
        <v>61</v>
      </c>
      <c r="S20" s="799" t="s">
        <v>61</v>
      </c>
      <c r="T20" s="643" t="s">
        <v>61</v>
      </c>
      <c r="U20" s="799" t="s">
        <v>61</v>
      </c>
      <c r="V20" s="643" t="s">
        <v>61</v>
      </c>
      <c r="W20" s="1384" t="s">
        <v>61</v>
      </c>
      <c r="X20" s="916" t="s">
        <v>61</v>
      </c>
      <c r="Y20" s="1366"/>
      <c r="Z20" s="643"/>
      <c r="AA20" s="1296" t="s">
        <v>61</v>
      </c>
      <c r="AB20" s="1297" t="s">
        <v>61</v>
      </c>
    </row>
    <row r="21" spans="1:28" s="267" customFormat="1" ht="14.5">
      <c r="A21" s="66" t="s">
        <v>58</v>
      </c>
      <c r="B21" s="66" t="s">
        <v>167</v>
      </c>
      <c r="C21" s="556">
        <v>2021</v>
      </c>
      <c r="D21" s="556">
        <v>2020</v>
      </c>
      <c r="E21" s="1227" t="s">
        <v>142</v>
      </c>
      <c r="F21" s="418" t="s">
        <v>170</v>
      </c>
      <c r="G21" s="1292" t="s">
        <v>168</v>
      </c>
      <c r="H21" s="1293" t="s">
        <v>61</v>
      </c>
      <c r="I21" s="1384" t="s">
        <v>61</v>
      </c>
      <c r="J21" s="1294" t="s">
        <v>61</v>
      </c>
      <c r="K21" s="1295" t="s">
        <v>61</v>
      </c>
      <c r="L21" s="1426" t="s">
        <v>61</v>
      </c>
      <c r="M21" s="1294" t="s">
        <v>61</v>
      </c>
      <c r="N21" s="1295" t="s">
        <v>61</v>
      </c>
      <c r="O21" s="104" t="s">
        <v>61</v>
      </c>
      <c r="P21" s="1295" t="s">
        <v>61</v>
      </c>
      <c r="Q21" s="799" t="s">
        <v>61</v>
      </c>
      <c r="R21" s="643" t="s">
        <v>61</v>
      </c>
      <c r="S21" s="799" t="s">
        <v>61</v>
      </c>
      <c r="T21" s="643" t="s">
        <v>61</v>
      </c>
      <c r="U21" s="799" t="s">
        <v>61</v>
      </c>
      <c r="V21" s="643" t="s">
        <v>61</v>
      </c>
      <c r="W21" s="1384" t="s">
        <v>61</v>
      </c>
      <c r="X21" s="916" t="s">
        <v>61</v>
      </c>
      <c r="Y21" s="1366"/>
      <c r="Z21" s="643"/>
      <c r="AA21" s="1296" t="s">
        <v>61</v>
      </c>
      <c r="AB21" s="1297" t="s">
        <v>61</v>
      </c>
    </row>
    <row r="22" spans="1:28" s="267" customFormat="1" ht="14.5">
      <c r="A22" s="66" t="s">
        <v>58</v>
      </c>
      <c r="B22" s="66" t="s">
        <v>167</v>
      </c>
      <c r="C22" s="556">
        <v>2022</v>
      </c>
      <c r="D22" s="556">
        <v>2021</v>
      </c>
      <c r="E22" s="1227" t="s">
        <v>142</v>
      </c>
      <c r="F22" s="418" t="s">
        <v>170</v>
      </c>
      <c r="G22" s="1292" t="s">
        <v>168</v>
      </c>
      <c r="H22" s="1293" t="s">
        <v>61</v>
      </c>
      <c r="I22" s="1384" t="s">
        <v>61</v>
      </c>
      <c r="J22" s="1294" t="s">
        <v>61</v>
      </c>
      <c r="K22" s="1295" t="s">
        <v>61</v>
      </c>
      <c r="L22" s="1426" t="s">
        <v>61</v>
      </c>
      <c r="M22" s="1294" t="s">
        <v>61</v>
      </c>
      <c r="N22" s="1295" t="s">
        <v>61</v>
      </c>
      <c r="O22" s="104" t="s">
        <v>61</v>
      </c>
      <c r="P22" s="1295" t="s">
        <v>61</v>
      </c>
      <c r="Q22" s="799" t="s">
        <v>61</v>
      </c>
      <c r="R22" s="643" t="s">
        <v>61</v>
      </c>
      <c r="S22" s="799" t="s">
        <v>61</v>
      </c>
      <c r="T22" s="643" t="s">
        <v>61</v>
      </c>
      <c r="U22" s="799" t="s">
        <v>61</v>
      </c>
      <c r="V22" s="643" t="s">
        <v>61</v>
      </c>
      <c r="W22" s="1384" t="s">
        <v>61</v>
      </c>
      <c r="X22" s="916" t="s">
        <v>61</v>
      </c>
      <c r="Y22" s="1366"/>
      <c r="Z22" s="643"/>
      <c r="AA22" s="1296" t="s">
        <v>61</v>
      </c>
      <c r="AB22" s="1297" t="s">
        <v>61</v>
      </c>
    </row>
    <row r="23" spans="1:28" s="267" customFormat="1" ht="14.5">
      <c r="A23" s="1216" t="s">
        <v>58</v>
      </c>
      <c r="B23" s="1216" t="s">
        <v>167</v>
      </c>
      <c r="C23" s="1226">
        <v>2023</v>
      </c>
      <c r="D23" s="1226">
        <v>2022</v>
      </c>
      <c r="E23" s="1228" t="s">
        <v>142</v>
      </c>
      <c r="F23" s="1237" t="s">
        <v>174</v>
      </c>
      <c r="G23" s="1275" t="s">
        <v>142</v>
      </c>
      <c r="H23" s="1216" t="s">
        <v>176</v>
      </c>
      <c r="I23" s="1413">
        <v>175600</v>
      </c>
      <c r="J23" s="1026">
        <v>133672</v>
      </c>
      <c r="K23" s="1223">
        <v>0.76123006833712981</v>
      </c>
      <c r="L23" s="1427">
        <v>44835</v>
      </c>
      <c r="M23" s="1007" t="s">
        <v>178</v>
      </c>
      <c r="N23" s="635" t="s">
        <v>203</v>
      </c>
      <c r="O23" s="1010">
        <v>34754.720000000001</v>
      </c>
      <c r="P23" s="1299">
        <v>0.26</v>
      </c>
      <c r="Q23" s="1010" t="s">
        <v>221</v>
      </c>
      <c r="R23" s="1219" t="s">
        <v>221</v>
      </c>
      <c r="S23" s="1010" t="s">
        <v>221</v>
      </c>
      <c r="T23" s="1219" t="s">
        <v>221</v>
      </c>
      <c r="U23" s="1010" t="s">
        <v>221</v>
      </c>
      <c r="V23" s="1219" t="s">
        <v>221</v>
      </c>
      <c r="W23" s="1380">
        <v>98917.28</v>
      </c>
      <c r="X23" s="1027">
        <v>0.74</v>
      </c>
      <c r="Y23" s="1363"/>
      <c r="Z23" s="1222"/>
      <c r="AA23" s="1226" t="s">
        <v>61</v>
      </c>
      <c r="AB23" s="1225" t="s">
        <v>148</v>
      </c>
    </row>
    <row r="24" spans="1:28" s="267" customFormat="1" ht="13.5" customHeight="1">
      <c r="A24" s="1229" t="s">
        <v>58</v>
      </c>
      <c r="B24" s="1229" t="s">
        <v>167</v>
      </c>
      <c r="C24" s="1230" t="s">
        <v>761</v>
      </c>
      <c r="D24" s="1230">
        <v>2023</v>
      </c>
      <c r="E24" s="1231" t="s">
        <v>142</v>
      </c>
      <c r="F24" s="1232" t="s">
        <v>170</v>
      </c>
      <c r="G24" s="1300" t="s">
        <v>168</v>
      </c>
      <c r="H24" s="1301" t="s">
        <v>61</v>
      </c>
      <c r="I24" s="1385" t="s">
        <v>61</v>
      </c>
      <c r="J24" s="1302" t="s">
        <v>61</v>
      </c>
      <c r="K24" s="1301" t="s">
        <v>61</v>
      </c>
      <c r="L24" s="1303" t="s">
        <v>61</v>
      </c>
      <c r="M24" s="1302" t="s">
        <v>61</v>
      </c>
      <c r="N24" s="1301" t="s">
        <v>61</v>
      </c>
      <c r="O24" s="1302" t="s">
        <v>61</v>
      </c>
      <c r="P24" s="1301" t="s">
        <v>61</v>
      </c>
      <c r="Q24" s="1302" t="s">
        <v>61</v>
      </c>
      <c r="R24" s="1301" t="s">
        <v>61</v>
      </c>
      <c r="S24" s="1302" t="s">
        <v>61</v>
      </c>
      <c r="T24" s="1301" t="s">
        <v>61</v>
      </c>
      <c r="U24" s="1302" t="s">
        <v>61</v>
      </c>
      <c r="V24" s="1301" t="s">
        <v>61</v>
      </c>
      <c r="W24" s="1385" t="s">
        <v>61</v>
      </c>
      <c r="X24" s="1129" t="s">
        <v>61</v>
      </c>
      <c r="Y24" s="1367"/>
      <c r="Z24" s="1351"/>
      <c r="AA24" s="1301" t="s">
        <v>61</v>
      </c>
      <c r="AB24" s="1303" t="s">
        <v>61</v>
      </c>
    </row>
    <row r="25" spans="1:28" s="267" customFormat="1" ht="14.5">
      <c r="A25" s="862" t="s">
        <v>179</v>
      </c>
      <c r="B25" s="862" t="s">
        <v>102</v>
      </c>
      <c r="C25" s="844">
        <v>2017</v>
      </c>
      <c r="D25" s="844">
        <v>2016</v>
      </c>
      <c r="E25" s="1304" t="s">
        <v>168</v>
      </c>
      <c r="F25" s="418" t="s">
        <v>61</v>
      </c>
      <c r="G25" s="1305" t="s">
        <v>61</v>
      </c>
      <c r="H25" s="66" t="s">
        <v>61</v>
      </c>
      <c r="I25" s="1382" t="s">
        <v>61</v>
      </c>
      <c r="J25" s="1246" t="s">
        <v>61</v>
      </c>
      <c r="K25" s="1411" t="s">
        <v>61</v>
      </c>
      <c r="L25" s="1424" t="s">
        <v>61</v>
      </c>
      <c r="M25" s="1246" t="s">
        <v>61</v>
      </c>
      <c r="N25" s="66" t="s">
        <v>61</v>
      </c>
      <c r="O25" s="69" t="s">
        <v>61</v>
      </c>
      <c r="P25" s="66" t="s">
        <v>61</v>
      </c>
      <c r="Q25" s="77" t="s">
        <v>61</v>
      </c>
      <c r="R25" s="133" t="s">
        <v>61</v>
      </c>
      <c r="S25" s="77" t="s">
        <v>61</v>
      </c>
      <c r="T25" s="133" t="s">
        <v>61</v>
      </c>
      <c r="U25" s="77" t="s">
        <v>61</v>
      </c>
      <c r="V25" s="133" t="s">
        <v>61</v>
      </c>
      <c r="W25" s="1382" t="s">
        <v>61</v>
      </c>
      <c r="X25" s="787" t="s">
        <v>61</v>
      </c>
      <c r="Y25" s="1362"/>
      <c r="Z25" s="133"/>
      <c r="AA25" s="556" t="s">
        <v>61</v>
      </c>
      <c r="AB25" s="1279" t="s">
        <v>61</v>
      </c>
    </row>
    <row r="26" spans="1:28" s="267" customFormat="1" ht="14.5">
      <c r="A26" s="862" t="s">
        <v>179</v>
      </c>
      <c r="B26" s="862" t="s">
        <v>102</v>
      </c>
      <c r="C26" s="844">
        <v>2018</v>
      </c>
      <c r="D26" s="844">
        <v>2017</v>
      </c>
      <c r="E26" s="1304" t="s">
        <v>168</v>
      </c>
      <c r="F26" s="418" t="s">
        <v>61</v>
      </c>
      <c r="G26" s="1305" t="s">
        <v>61</v>
      </c>
      <c r="H26" s="66" t="s">
        <v>61</v>
      </c>
      <c r="I26" s="1382" t="s">
        <v>61</v>
      </c>
      <c r="J26" s="1246" t="s">
        <v>61</v>
      </c>
      <c r="K26" s="1411" t="s">
        <v>61</v>
      </c>
      <c r="L26" s="1424" t="s">
        <v>61</v>
      </c>
      <c r="M26" s="1246" t="s">
        <v>61</v>
      </c>
      <c r="N26" s="66" t="s">
        <v>61</v>
      </c>
      <c r="O26" s="69" t="s">
        <v>61</v>
      </c>
      <c r="P26" s="66" t="s">
        <v>61</v>
      </c>
      <c r="Q26" s="77" t="s">
        <v>61</v>
      </c>
      <c r="R26" s="133" t="s">
        <v>61</v>
      </c>
      <c r="S26" s="77" t="s">
        <v>61</v>
      </c>
      <c r="T26" s="133" t="s">
        <v>61</v>
      </c>
      <c r="U26" s="77" t="s">
        <v>61</v>
      </c>
      <c r="V26" s="133" t="s">
        <v>61</v>
      </c>
      <c r="W26" s="1382" t="s">
        <v>61</v>
      </c>
      <c r="X26" s="787" t="s">
        <v>61</v>
      </c>
      <c r="Y26" s="1362"/>
      <c r="Z26" s="133"/>
      <c r="AA26" s="556" t="s">
        <v>61</v>
      </c>
      <c r="AB26" s="1279" t="s">
        <v>61</v>
      </c>
    </row>
    <row r="27" spans="1:28" s="267" customFormat="1" ht="14.5">
      <c r="A27" s="862" t="s">
        <v>179</v>
      </c>
      <c r="B27" s="862" t="s">
        <v>102</v>
      </c>
      <c r="C27" s="844">
        <v>2019</v>
      </c>
      <c r="D27" s="844">
        <v>2018</v>
      </c>
      <c r="E27" s="1304" t="s">
        <v>168</v>
      </c>
      <c r="F27" s="418" t="s">
        <v>61</v>
      </c>
      <c r="G27" s="1305" t="s">
        <v>61</v>
      </c>
      <c r="H27" s="66" t="s">
        <v>61</v>
      </c>
      <c r="I27" s="1382" t="s">
        <v>61</v>
      </c>
      <c r="J27" s="1246" t="s">
        <v>61</v>
      </c>
      <c r="K27" s="1411" t="s">
        <v>61</v>
      </c>
      <c r="L27" s="1424" t="s">
        <v>61</v>
      </c>
      <c r="M27" s="1246" t="s">
        <v>61</v>
      </c>
      <c r="N27" s="66" t="s">
        <v>61</v>
      </c>
      <c r="O27" s="69" t="s">
        <v>61</v>
      </c>
      <c r="P27" s="66" t="s">
        <v>61</v>
      </c>
      <c r="Q27" s="77" t="s">
        <v>61</v>
      </c>
      <c r="R27" s="133" t="s">
        <v>61</v>
      </c>
      <c r="S27" s="77" t="s">
        <v>61</v>
      </c>
      <c r="T27" s="133" t="s">
        <v>61</v>
      </c>
      <c r="U27" s="77" t="s">
        <v>61</v>
      </c>
      <c r="V27" s="133" t="s">
        <v>61</v>
      </c>
      <c r="W27" s="1382" t="s">
        <v>61</v>
      </c>
      <c r="X27" s="787" t="s">
        <v>61</v>
      </c>
      <c r="Y27" s="1362"/>
      <c r="Z27" s="133"/>
      <c r="AA27" s="556" t="s">
        <v>61</v>
      </c>
      <c r="AB27" s="1279" t="s">
        <v>61</v>
      </c>
    </row>
    <row r="28" spans="1:28" s="267" customFormat="1" ht="14.5">
      <c r="A28" s="862" t="s">
        <v>179</v>
      </c>
      <c r="B28" s="862" t="s">
        <v>102</v>
      </c>
      <c r="C28" s="844">
        <v>2020</v>
      </c>
      <c r="D28" s="844">
        <v>2019</v>
      </c>
      <c r="E28" s="1304" t="s">
        <v>168</v>
      </c>
      <c r="F28" s="418" t="s">
        <v>61</v>
      </c>
      <c r="G28" s="1305" t="s">
        <v>61</v>
      </c>
      <c r="H28" s="66" t="s">
        <v>61</v>
      </c>
      <c r="I28" s="1382" t="s">
        <v>61</v>
      </c>
      <c r="J28" s="1246" t="s">
        <v>61</v>
      </c>
      <c r="K28" s="1411" t="s">
        <v>61</v>
      </c>
      <c r="L28" s="1424" t="s">
        <v>61</v>
      </c>
      <c r="M28" s="1246" t="s">
        <v>61</v>
      </c>
      <c r="N28" s="66" t="s">
        <v>61</v>
      </c>
      <c r="O28" s="69" t="s">
        <v>61</v>
      </c>
      <c r="P28" s="66" t="s">
        <v>61</v>
      </c>
      <c r="Q28" s="77" t="s">
        <v>61</v>
      </c>
      <c r="R28" s="133" t="s">
        <v>61</v>
      </c>
      <c r="S28" s="77" t="s">
        <v>61</v>
      </c>
      <c r="T28" s="133" t="s">
        <v>61</v>
      </c>
      <c r="U28" s="77" t="s">
        <v>61</v>
      </c>
      <c r="V28" s="133" t="s">
        <v>61</v>
      </c>
      <c r="W28" s="1382" t="s">
        <v>61</v>
      </c>
      <c r="X28" s="787" t="s">
        <v>61</v>
      </c>
      <c r="Y28" s="1362"/>
      <c r="Z28" s="133"/>
      <c r="AA28" s="556" t="s">
        <v>61</v>
      </c>
      <c r="AB28" s="1279" t="s">
        <v>61</v>
      </c>
    </row>
    <row r="29" spans="1:28" s="267" customFormat="1" ht="14.5">
      <c r="A29" s="862" t="s">
        <v>179</v>
      </c>
      <c r="B29" s="862" t="s">
        <v>102</v>
      </c>
      <c r="C29" s="844">
        <v>2021</v>
      </c>
      <c r="D29" s="844">
        <v>2020</v>
      </c>
      <c r="E29" s="1304" t="s">
        <v>168</v>
      </c>
      <c r="F29" s="418" t="s">
        <v>61</v>
      </c>
      <c r="G29" s="1305" t="s">
        <v>61</v>
      </c>
      <c r="H29" s="66" t="s">
        <v>61</v>
      </c>
      <c r="I29" s="1382" t="s">
        <v>61</v>
      </c>
      <c r="J29" s="1246" t="s">
        <v>61</v>
      </c>
      <c r="K29" s="1411" t="s">
        <v>61</v>
      </c>
      <c r="L29" s="1424" t="s">
        <v>61</v>
      </c>
      <c r="M29" s="1246" t="s">
        <v>61</v>
      </c>
      <c r="N29" s="66" t="s">
        <v>61</v>
      </c>
      <c r="O29" s="69" t="s">
        <v>61</v>
      </c>
      <c r="P29" s="66" t="s">
        <v>61</v>
      </c>
      <c r="Q29" s="77" t="s">
        <v>61</v>
      </c>
      <c r="R29" s="133" t="s">
        <v>61</v>
      </c>
      <c r="S29" s="77" t="s">
        <v>61</v>
      </c>
      <c r="T29" s="133" t="s">
        <v>61</v>
      </c>
      <c r="U29" s="77" t="s">
        <v>61</v>
      </c>
      <c r="V29" s="133" t="s">
        <v>61</v>
      </c>
      <c r="W29" s="1382" t="s">
        <v>61</v>
      </c>
      <c r="X29" s="787" t="s">
        <v>61</v>
      </c>
      <c r="Y29" s="1362"/>
      <c r="Z29" s="133"/>
      <c r="AA29" s="556" t="s">
        <v>61</v>
      </c>
      <c r="AB29" s="1279" t="s">
        <v>61</v>
      </c>
    </row>
    <row r="30" spans="1:28" s="267" customFormat="1" ht="14.5">
      <c r="A30" s="862" t="s">
        <v>179</v>
      </c>
      <c r="B30" s="862" t="s">
        <v>102</v>
      </c>
      <c r="C30" s="844">
        <v>2022</v>
      </c>
      <c r="D30" s="844">
        <v>2021</v>
      </c>
      <c r="E30" s="1304" t="s">
        <v>168</v>
      </c>
      <c r="F30" s="418" t="s">
        <v>61</v>
      </c>
      <c r="G30" s="1305" t="s">
        <v>61</v>
      </c>
      <c r="H30" s="66" t="s">
        <v>61</v>
      </c>
      <c r="I30" s="1382" t="s">
        <v>61</v>
      </c>
      <c r="J30" s="1246" t="s">
        <v>61</v>
      </c>
      <c r="K30" s="1411" t="s">
        <v>61</v>
      </c>
      <c r="L30" s="1424" t="s">
        <v>61</v>
      </c>
      <c r="M30" s="1246" t="s">
        <v>61</v>
      </c>
      <c r="N30" s="66" t="s">
        <v>61</v>
      </c>
      <c r="O30" s="69" t="s">
        <v>61</v>
      </c>
      <c r="P30" s="66" t="s">
        <v>61</v>
      </c>
      <c r="Q30" s="77" t="s">
        <v>61</v>
      </c>
      <c r="R30" s="133" t="s">
        <v>61</v>
      </c>
      <c r="S30" s="77" t="s">
        <v>61</v>
      </c>
      <c r="T30" s="133" t="s">
        <v>61</v>
      </c>
      <c r="U30" s="77" t="s">
        <v>61</v>
      </c>
      <c r="V30" s="133" t="s">
        <v>61</v>
      </c>
      <c r="W30" s="1382" t="s">
        <v>61</v>
      </c>
      <c r="X30" s="787" t="s">
        <v>61</v>
      </c>
      <c r="Y30" s="1362"/>
      <c r="Z30" s="133"/>
      <c r="AA30" s="556" t="s">
        <v>61</v>
      </c>
      <c r="AB30" s="1279" t="s">
        <v>61</v>
      </c>
    </row>
    <row r="31" spans="1:28" s="267" customFormat="1" ht="14.5">
      <c r="A31" s="1235" t="s">
        <v>179</v>
      </c>
      <c r="B31" s="1235" t="s">
        <v>102</v>
      </c>
      <c r="C31" s="1289">
        <v>2023</v>
      </c>
      <c r="D31" s="1289">
        <v>2022</v>
      </c>
      <c r="E31" s="1290" t="s">
        <v>168</v>
      </c>
      <c r="F31" s="1232" t="s">
        <v>61</v>
      </c>
      <c r="G31" s="1291" t="s">
        <v>61</v>
      </c>
      <c r="H31" s="1229" t="s">
        <v>61</v>
      </c>
      <c r="I31" s="1383" t="s">
        <v>61</v>
      </c>
      <c r="J31" s="1065" t="s">
        <v>61</v>
      </c>
      <c r="K31" s="1412" t="s">
        <v>61</v>
      </c>
      <c r="L31" s="1338" t="s">
        <v>61</v>
      </c>
      <c r="M31" s="1065" t="s">
        <v>61</v>
      </c>
      <c r="N31" s="1229" t="s">
        <v>61</v>
      </c>
      <c r="O31" s="1065" t="s">
        <v>61</v>
      </c>
      <c r="P31" s="1229" t="s">
        <v>61</v>
      </c>
      <c r="Q31" s="1020" t="s">
        <v>61</v>
      </c>
      <c r="R31" s="1221" t="s">
        <v>61</v>
      </c>
      <c r="S31" s="1020" t="s">
        <v>61</v>
      </c>
      <c r="T31" s="1221" t="s">
        <v>61</v>
      </c>
      <c r="U31" s="1020" t="s">
        <v>61</v>
      </c>
      <c r="V31" s="1221" t="s">
        <v>61</v>
      </c>
      <c r="W31" s="1383" t="s">
        <v>61</v>
      </c>
      <c r="X31" s="1021" t="s">
        <v>61</v>
      </c>
      <c r="Y31" s="1364"/>
      <c r="Z31" s="1221"/>
      <c r="AA31" s="1230" t="s">
        <v>61</v>
      </c>
      <c r="AB31" s="1233" t="s">
        <v>61</v>
      </c>
    </row>
    <row r="32" spans="1:28" s="267" customFormat="1" ht="14.5">
      <c r="A32" s="66" t="s">
        <v>34</v>
      </c>
      <c r="B32" s="66" t="s">
        <v>180</v>
      </c>
      <c r="C32" s="556">
        <v>2017</v>
      </c>
      <c r="D32" s="556">
        <v>2016</v>
      </c>
      <c r="E32" s="1227" t="s">
        <v>142</v>
      </c>
      <c r="F32" s="418" t="s">
        <v>181</v>
      </c>
      <c r="G32" s="1273" t="s">
        <v>142</v>
      </c>
      <c r="H32" s="66" t="s">
        <v>183</v>
      </c>
      <c r="I32" s="131">
        <v>28127721</v>
      </c>
      <c r="J32" s="1281">
        <v>12800000</v>
      </c>
      <c r="K32" s="1379">
        <v>0.4550670848875385</v>
      </c>
      <c r="L32" s="1424" t="s">
        <v>424</v>
      </c>
      <c r="M32" s="77">
        <v>11968000</v>
      </c>
      <c r="N32" s="133">
        <v>0.93500000000000005</v>
      </c>
      <c r="O32" s="1306">
        <v>756000</v>
      </c>
      <c r="P32" s="1284">
        <v>5.9062499999999997E-2</v>
      </c>
      <c r="Q32" s="77" t="s">
        <v>61</v>
      </c>
      <c r="R32" s="133" t="s">
        <v>61</v>
      </c>
      <c r="S32" s="77" t="s">
        <v>61</v>
      </c>
      <c r="T32" s="133" t="s">
        <v>61</v>
      </c>
      <c r="U32" s="77" t="s">
        <v>61</v>
      </c>
      <c r="V32" s="133" t="s">
        <v>61</v>
      </c>
      <c r="W32" s="1386">
        <v>76000</v>
      </c>
      <c r="X32" s="1307">
        <v>5.9375000000000001E-3</v>
      </c>
      <c r="Y32" s="1368"/>
      <c r="Z32" s="1285"/>
      <c r="AA32" s="556" t="s">
        <v>168</v>
      </c>
      <c r="AB32" s="1279" t="s">
        <v>185</v>
      </c>
    </row>
    <row r="33" spans="1:28" s="267" customFormat="1" ht="14.5">
      <c r="A33" s="66" t="s">
        <v>34</v>
      </c>
      <c r="B33" s="66" t="s">
        <v>180</v>
      </c>
      <c r="C33" s="556">
        <v>2018</v>
      </c>
      <c r="D33" s="556">
        <v>2017</v>
      </c>
      <c r="E33" s="1227" t="s">
        <v>142</v>
      </c>
      <c r="F33" s="418" t="s">
        <v>181</v>
      </c>
      <c r="G33" s="1273" t="s">
        <v>142</v>
      </c>
      <c r="H33" s="66" t="s">
        <v>183</v>
      </c>
      <c r="I33" s="131">
        <v>28127721</v>
      </c>
      <c r="J33" s="77">
        <v>12800000</v>
      </c>
      <c r="K33" s="1379">
        <v>0.4550670848875385</v>
      </c>
      <c r="L33" s="1424" t="s">
        <v>762</v>
      </c>
      <c r="M33" s="77">
        <v>12044000</v>
      </c>
      <c r="N33" s="133">
        <v>0.94093749999999998</v>
      </c>
      <c r="O33" s="792">
        <v>680407</v>
      </c>
      <c r="P33" s="473">
        <v>5.3156796875000002E-2</v>
      </c>
      <c r="Q33" s="77" t="s">
        <v>61</v>
      </c>
      <c r="R33" s="133" t="s">
        <v>61</v>
      </c>
      <c r="S33" s="77" t="s">
        <v>61</v>
      </c>
      <c r="T33" s="133" t="s">
        <v>61</v>
      </c>
      <c r="U33" s="77" t="s">
        <v>61</v>
      </c>
      <c r="V33" s="133" t="s">
        <v>61</v>
      </c>
      <c r="W33" s="1387">
        <v>75593</v>
      </c>
      <c r="X33" s="793">
        <v>5.9057031249999999E-3</v>
      </c>
      <c r="Y33" s="1365"/>
      <c r="Z33" s="466"/>
      <c r="AA33" s="556" t="s">
        <v>168</v>
      </c>
      <c r="AB33" s="1279" t="s">
        <v>185</v>
      </c>
    </row>
    <row r="34" spans="1:28" s="267" customFormat="1" ht="14.5">
      <c r="A34" s="66" t="s">
        <v>34</v>
      </c>
      <c r="B34" s="66" t="s">
        <v>180</v>
      </c>
      <c r="C34" s="556">
        <v>2019</v>
      </c>
      <c r="D34" s="556">
        <v>2018</v>
      </c>
      <c r="E34" s="1227" t="s">
        <v>142</v>
      </c>
      <c r="F34" s="418" t="s">
        <v>187</v>
      </c>
      <c r="G34" s="1292" t="s">
        <v>168</v>
      </c>
      <c r="H34" s="1293" t="s">
        <v>61</v>
      </c>
      <c r="I34" s="1384" t="s">
        <v>61</v>
      </c>
      <c r="J34" s="1294" t="s">
        <v>61</v>
      </c>
      <c r="K34" s="1295" t="s">
        <v>61</v>
      </c>
      <c r="L34" s="1426" t="s">
        <v>61</v>
      </c>
      <c r="M34" s="1294" t="s">
        <v>61</v>
      </c>
      <c r="N34" s="1295" t="s">
        <v>61</v>
      </c>
      <c r="O34" s="104" t="s">
        <v>61</v>
      </c>
      <c r="P34" s="1295" t="s">
        <v>61</v>
      </c>
      <c r="Q34" s="799" t="s">
        <v>61</v>
      </c>
      <c r="R34" s="643" t="s">
        <v>61</v>
      </c>
      <c r="S34" s="799" t="s">
        <v>61</v>
      </c>
      <c r="T34" s="643" t="s">
        <v>61</v>
      </c>
      <c r="U34" s="799" t="s">
        <v>61</v>
      </c>
      <c r="V34" s="643" t="s">
        <v>61</v>
      </c>
      <c r="W34" s="1384" t="s">
        <v>61</v>
      </c>
      <c r="X34" s="916" t="s">
        <v>61</v>
      </c>
      <c r="Y34" s="1366"/>
      <c r="Z34" s="643"/>
      <c r="AA34" s="1296" t="s">
        <v>61</v>
      </c>
      <c r="AB34" s="1297" t="s">
        <v>61</v>
      </c>
    </row>
    <row r="35" spans="1:28" s="267" customFormat="1" ht="14.5">
      <c r="A35" s="66" t="s">
        <v>34</v>
      </c>
      <c r="B35" s="66" t="s">
        <v>180</v>
      </c>
      <c r="C35" s="556">
        <v>2020</v>
      </c>
      <c r="D35" s="556">
        <v>2019</v>
      </c>
      <c r="E35" s="1227" t="s">
        <v>142</v>
      </c>
      <c r="F35" s="418" t="s">
        <v>170</v>
      </c>
      <c r="G35" s="1273" t="s">
        <v>142</v>
      </c>
      <c r="H35" s="66" t="s">
        <v>145</v>
      </c>
      <c r="I35" s="131">
        <v>31825000</v>
      </c>
      <c r="J35" s="77">
        <v>903937</v>
      </c>
      <c r="K35" s="466">
        <v>2.8403362136684995E-2</v>
      </c>
      <c r="L35" s="1424" t="s">
        <v>403</v>
      </c>
      <c r="M35" s="77">
        <v>148727</v>
      </c>
      <c r="N35" s="473">
        <v>0.164532484011607</v>
      </c>
      <c r="O35" s="77">
        <v>193374</v>
      </c>
      <c r="P35" s="473">
        <v>0.21</v>
      </c>
      <c r="Q35" s="77">
        <v>271607</v>
      </c>
      <c r="R35" s="133">
        <v>0.3</v>
      </c>
      <c r="S35" s="77">
        <v>290229</v>
      </c>
      <c r="T35" s="133">
        <v>0.32</v>
      </c>
      <c r="U35" s="77">
        <v>0</v>
      </c>
      <c r="V35" s="133">
        <v>0</v>
      </c>
      <c r="W35" s="131">
        <v>561836</v>
      </c>
      <c r="X35" s="787">
        <v>0.62</v>
      </c>
      <c r="Y35" s="1362"/>
      <c r="Z35" s="133"/>
      <c r="AA35" s="556" t="s">
        <v>142</v>
      </c>
      <c r="AB35" s="1279" t="s">
        <v>185</v>
      </c>
    </row>
    <row r="36" spans="1:28" s="267" customFormat="1" ht="14.5">
      <c r="A36" s="66" t="s">
        <v>34</v>
      </c>
      <c r="B36" s="66" t="s">
        <v>180</v>
      </c>
      <c r="C36" s="556">
        <v>2021</v>
      </c>
      <c r="D36" s="556">
        <v>2020</v>
      </c>
      <c r="E36" s="1227" t="s">
        <v>142</v>
      </c>
      <c r="F36" s="418" t="s">
        <v>174</v>
      </c>
      <c r="G36" s="1273" t="s">
        <v>142</v>
      </c>
      <c r="H36" s="66" t="s">
        <v>145</v>
      </c>
      <c r="I36" s="131">
        <v>31825000</v>
      </c>
      <c r="J36" s="77">
        <v>903937</v>
      </c>
      <c r="K36" s="466">
        <v>2.8403362136684995E-2</v>
      </c>
      <c r="L36" s="1424" t="s">
        <v>403</v>
      </c>
      <c r="M36" s="77">
        <v>148727</v>
      </c>
      <c r="N36" s="473">
        <v>0.164532484011607</v>
      </c>
      <c r="O36" s="77">
        <v>193374</v>
      </c>
      <c r="P36" s="473">
        <v>0.21</v>
      </c>
      <c r="Q36" s="77">
        <v>271607</v>
      </c>
      <c r="R36" s="133">
        <v>0.3</v>
      </c>
      <c r="S36" s="77">
        <v>290229</v>
      </c>
      <c r="T36" s="133">
        <v>0.32</v>
      </c>
      <c r="U36" s="77">
        <v>0</v>
      </c>
      <c r="V36" s="133">
        <v>0</v>
      </c>
      <c r="W36" s="131">
        <v>561836</v>
      </c>
      <c r="X36" s="787">
        <v>0.62</v>
      </c>
      <c r="Y36" s="1362"/>
      <c r="Z36" s="133"/>
      <c r="AA36" s="556" t="s">
        <v>142</v>
      </c>
      <c r="AB36" s="1279" t="s">
        <v>185</v>
      </c>
    </row>
    <row r="37" spans="1:28" s="267" customFormat="1" ht="14.5">
      <c r="A37" s="66" t="s">
        <v>34</v>
      </c>
      <c r="B37" s="66" t="s">
        <v>180</v>
      </c>
      <c r="C37" s="556">
        <v>2022</v>
      </c>
      <c r="D37" s="556">
        <v>2021</v>
      </c>
      <c r="E37" s="1227" t="s">
        <v>142</v>
      </c>
      <c r="F37" s="418" t="s">
        <v>174</v>
      </c>
      <c r="G37" s="1273" t="s">
        <v>142</v>
      </c>
      <c r="H37" s="66" t="s">
        <v>145</v>
      </c>
      <c r="I37" s="131">
        <v>32097671</v>
      </c>
      <c r="J37" s="77">
        <v>2750124</v>
      </c>
      <c r="K37" s="466">
        <v>8.5679861320779316E-2</v>
      </c>
      <c r="L37" s="1424" t="s">
        <v>763</v>
      </c>
      <c r="M37" s="77">
        <v>482824</v>
      </c>
      <c r="N37" s="473">
        <v>0.17556444727583193</v>
      </c>
      <c r="O37" s="77">
        <v>683303</v>
      </c>
      <c r="P37" s="473">
        <v>0.25</v>
      </c>
      <c r="Q37" s="77">
        <v>1167337</v>
      </c>
      <c r="R37" s="133">
        <v>0.42</v>
      </c>
      <c r="S37" s="77">
        <v>416660</v>
      </c>
      <c r="T37" s="133">
        <v>0.15</v>
      </c>
      <c r="U37" s="77">
        <v>0</v>
      </c>
      <c r="V37" s="133">
        <v>0</v>
      </c>
      <c r="W37" s="131">
        <v>1583997</v>
      </c>
      <c r="X37" s="787">
        <v>0.57999999999999996</v>
      </c>
      <c r="Y37" s="1362"/>
      <c r="Z37" s="133"/>
      <c r="AA37" s="556" t="s">
        <v>142</v>
      </c>
      <c r="AB37" s="1279" t="s">
        <v>185</v>
      </c>
    </row>
    <row r="38" spans="1:28" s="267" customFormat="1" ht="14.5">
      <c r="A38" s="1216" t="s">
        <v>34</v>
      </c>
      <c r="B38" s="1216" t="s">
        <v>180</v>
      </c>
      <c r="C38" s="1226">
        <v>2023</v>
      </c>
      <c r="D38" s="1226">
        <v>2022</v>
      </c>
      <c r="E38" s="1228" t="s">
        <v>142</v>
      </c>
      <c r="F38" s="1237" t="s">
        <v>174</v>
      </c>
      <c r="G38" s="1275" t="s">
        <v>142</v>
      </c>
      <c r="H38" s="1216" t="s">
        <v>145</v>
      </c>
      <c r="I38" s="1403">
        <v>32097671</v>
      </c>
      <c r="J38" s="1309">
        <v>2750124</v>
      </c>
      <c r="K38" s="1223">
        <v>0.09</v>
      </c>
      <c r="L38" s="1425" t="s">
        <v>763</v>
      </c>
      <c r="M38" s="1026">
        <v>482824</v>
      </c>
      <c r="N38" s="1217">
        <v>0.17556444727583193</v>
      </c>
      <c r="O38" s="1026">
        <v>683303</v>
      </c>
      <c r="P38" s="1217">
        <v>0.25</v>
      </c>
      <c r="Q38" s="1026">
        <v>1167337</v>
      </c>
      <c r="R38" s="1222">
        <v>0.42</v>
      </c>
      <c r="S38" s="1026">
        <v>416660</v>
      </c>
      <c r="T38" s="1222">
        <v>0.15</v>
      </c>
      <c r="U38" s="1026">
        <v>0</v>
      </c>
      <c r="V38" s="1222">
        <v>0</v>
      </c>
      <c r="W38" s="1380">
        <v>1583997</v>
      </c>
      <c r="X38" s="1027">
        <v>0.57999999999999996</v>
      </c>
      <c r="Y38" s="1363"/>
      <c r="Z38" s="1222"/>
      <c r="AA38" s="1226" t="s">
        <v>142</v>
      </c>
      <c r="AB38" s="1225" t="s">
        <v>185</v>
      </c>
    </row>
    <row r="39" spans="1:28" s="267" customFormat="1" ht="14.5">
      <c r="A39" s="1229" t="s">
        <v>34</v>
      </c>
      <c r="B39" s="1229" t="s">
        <v>180</v>
      </c>
      <c r="C39" s="1230" t="s">
        <v>761</v>
      </c>
      <c r="D39" s="1230">
        <v>2023</v>
      </c>
      <c r="E39" s="1231" t="s">
        <v>142</v>
      </c>
      <c r="F39" s="1233" t="s">
        <v>174</v>
      </c>
      <c r="G39" s="1274" t="s">
        <v>142</v>
      </c>
      <c r="H39" s="1235" t="s">
        <v>249</v>
      </c>
      <c r="I39" s="1388">
        <v>33000000</v>
      </c>
      <c r="J39" s="1310">
        <v>33000000</v>
      </c>
      <c r="K39" s="1313">
        <v>1</v>
      </c>
      <c r="L39" s="1428">
        <v>45261</v>
      </c>
      <c r="M39" s="1178" t="s">
        <v>178</v>
      </c>
      <c r="N39" s="1358" t="s">
        <v>203</v>
      </c>
      <c r="O39" s="1311">
        <v>31500000</v>
      </c>
      <c r="P39" s="1220">
        <v>0.95454545454545459</v>
      </c>
      <c r="Q39" s="1181" t="s">
        <v>221</v>
      </c>
      <c r="R39" s="1220" t="s">
        <v>221</v>
      </c>
      <c r="S39" s="1181" t="s">
        <v>221</v>
      </c>
      <c r="T39" s="1220" t="s">
        <v>221</v>
      </c>
      <c r="U39" s="1181" t="s">
        <v>221</v>
      </c>
      <c r="V39" s="1220" t="s">
        <v>221</v>
      </c>
      <c r="W39" s="1388">
        <v>1500000</v>
      </c>
      <c r="X39" s="1312">
        <v>4.5454545454545456E-2</v>
      </c>
      <c r="Y39" s="1310">
        <v>1000000</v>
      </c>
      <c r="Z39" s="1389">
        <v>3.0303030303030304E-2</v>
      </c>
      <c r="AA39" s="1235" t="s">
        <v>142</v>
      </c>
      <c r="AB39" s="1233" t="s">
        <v>185</v>
      </c>
    </row>
    <row r="40" spans="1:28" s="267" customFormat="1" ht="14.5">
      <c r="A40" s="862" t="s">
        <v>196</v>
      </c>
      <c r="B40" s="862" t="s">
        <v>102</v>
      </c>
      <c r="C40" s="844">
        <v>2017</v>
      </c>
      <c r="D40" s="844">
        <v>2016</v>
      </c>
      <c r="E40" s="1304" t="s">
        <v>168</v>
      </c>
      <c r="F40" s="418" t="s">
        <v>61</v>
      </c>
      <c r="G40" s="1305" t="s">
        <v>61</v>
      </c>
      <c r="H40" s="66" t="s">
        <v>61</v>
      </c>
      <c r="I40" s="1382" t="s">
        <v>61</v>
      </c>
      <c r="J40" s="1246" t="s">
        <v>61</v>
      </c>
      <c r="K40" s="1411" t="s">
        <v>61</v>
      </c>
      <c r="L40" s="1424" t="s">
        <v>61</v>
      </c>
      <c r="M40" s="1246" t="s">
        <v>61</v>
      </c>
      <c r="N40" s="66" t="s">
        <v>61</v>
      </c>
      <c r="O40" s="69" t="s">
        <v>61</v>
      </c>
      <c r="P40" s="66" t="s">
        <v>61</v>
      </c>
      <c r="Q40" s="77" t="s">
        <v>61</v>
      </c>
      <c r="R40" s="133" t="s">
        <v>61</v>
      </c>
      <c r="S40" s="77" t="s">
        <v>61</v>
      </c>
      <c r="T40" s="133" t="s">
        <v>61</v>
      </c>
      <c r="U40" s="77" t="s">
        <v>61</v>
      </c>
      <c r="V40" s="133" t="s">
        <v>61</v>
      </c>
      <c r="W40" s="1382" t="s">
        <v>61</v>
      </c>
      <c r="X40" s="787" t="s">
        <v>61</v>
      </c>
      <c r="Y40" s="1362"/>
      <c r="Z40" s="133"/>
      <c r="AA40" s="556" t="s">
        <v>61</v>
      </c>
      <c r="AB40" s="1279" t="s">
        <v>61</v>
      </c>
    </row>
    <row r="41" spans="1:28" s="267" customFormat="1" ht="14.5">
      <c r="A41" s="862" t="s">
        <v>196</v>
      </c>
      <c r="B41" s="862" t="s">
        <v>102</v>
      </c>
      <c r="C41" s="844">
        <v>2018</v>
      </c>
      <c r="D41" s="844">
        <v>2017</v>
      </c>
      <c r="E41" s="1304" t="s">
        <v>168</v>
      </c>
      <c r="F41" s="418" t="s">
        <v>61</v>
      </c>
      <c r="G41" s="1305" t="s">
        <v>61</v>
      </c>
      <c r="H41" s="66" t="s">
        <v>61</v>
      </c>
      <c r="I41" s="1382" t="s">
        <v>61</v>
      </c>
      <c r="J41" s="1246" t="s">
        <v>61</v>
      </c>
      <c r="K41" s="1411" t="s">
        <v>61</v>
      </c>
      <c r="L41" s="1424" t="s">
        <v>61</v>
      </c>
      <c r="M41" s="1246" t="s">
        <v>61</v>
      </c>
      <c r="N41" s="66" t="s">
        <v>61</v>
      </c>
      <c r="O41" s="69" t="s">
        <v>61</v>
      </c>
      <c r="P41" s="66" t="s">
        <v>61</v>
      </c>
      <c r="Q41" s="77" t="s">
        <v>61</v>
      </c>
      <c r="R41" s="133" t="s">
        <v>61</v>
      </c>
      <c r="S41" s="77" t="s">
        <v>61</v>
      </c>
      <c r="T41" s="133" t="s">
        <v>61</v>
      </c>
      <c r="U41" s="77" t="s">
        <v>61</v>
      </c>
      <c r="V41" s="133" t="s">
        <v>61</v>
      </c>
      <c r="W41" s="1382" t="s">
        <v>61</v>
      </c>
      <c r="X41" s="787" t="s">
        <v>61</v>
      </c>
      <c r="Y41" s="1362"/>
      <c r="Z41" s="133"/>
      <c r="AA41" s="556" t="s">
        <v>61</v>
      </c>
      <c r="AB41" s="1279" t="s">
        <v>61</v>
      </c>
    </row>
    <row r="42" spans="1:28" s="267" customFormat="1" ht="14.5">
      <c r="A42" s="862" t="s">
        <v>196</v>
      </c>
      <c r="B42" s="862" t="s">
        <v>102</v>
      </c>
      <c r="C42" s="844">
        <v>2019</v>
      </c>
      <c r="D42" s="844">
        <v>2018</v>
      </c>
      <c r="E42" s="1304" t="s">
        <v>168</v>
      </c>
      <c r="F42" s="418" t="s">
        <v>61</v>
      </c>
      <c r="G42" s="1305" t="s">
        <v>61</v>
      </c>
      <c r="H42" s="66" t="s">
        <v>61</v>
      </c>
      <c r="I42" s="1382" t="s">
        <v>61</v>
      </c>
      <c r="J42" s="1246" t="s">
        <v>61</v>
      </c>
      <c r="K42" s="1411" t="s">
        <v>61</v>
      </c>
      <c r="L42" s="1424" t="s">
        <v>61</v>
      </c>
      <c r="M42" s="1246" t="s">
        <v>61</v>
      </c>
      <c r="N42" s="66" t="s">
        <v>61</v>
      </c>
      <c r="O42" s="69" t="s">
        <v>61</v>
      </c>
      <c r="P42" s="66" t="s">
        <v>61</v>
      </c>
      <c r="Q42" s="77" t="s">
        <v>61</v>
      </c>
      <c r="R42" s="133" t="s">
        <v>61</v>
      </c>
      <c r="S42" s="77" t="s">
        <v>61</v>
      </c>
      <c r="T42" s="133" t="s">
        <v>61</v>
      </c>
      <c r="U42" s="77" t="s">
        <v>61</v>
      </c>
      <c r="V42" s="133" t="s">
        <v>61</v>
      </c>
      <c r="W42" s="1382" t="s">
        <v>61</v>
      </c>
      <c r="X42" s="787" t="s">
        <v>61</v>
      </c>
      <c r="Y42" s="1362"/>
      <c r="Z42" s="133"/>
      <c r="AA42" s="556" t="s">
        <v>61</v>
      </c>
      <c r="AB42" s="1279" t="s">
        <v>61</v>
      </c>
    </row>
    <row r="43" spans="1:28" s="267" customFormat="1" ht="14.5">
      <c r="A43" s="862" t="s">
        <v>196</v>
      </c>
      <c r="B43" s="862" t="s">
        <v>102</v>
      </c>
      <c r="C43" s="844">
        <v>2020</v>
      </c>
      <c r="D43" s="844">
        <v>2019</v>
      </c>
      <c r="E43" s="1304" t="s">
        <v>168</v>
      </c>
      <c r="F43" s="418" t="s">
        <v>61</v>
      </c>
      <c r="G43" s="1305" t="s">
        <v>61</v>
      </c>
      <c r="H43" s="66" t="s">
        <v>61</v>
      </c>
      <c r="I43" s="1382" t="s">
        <v>61</v>
      </c>
      <c r="J43" s="1246" t="s">
        <v>61</v>
      </c>
      <c r="K43" s="1411" t="s">
        <v>61</v>
      </c>
      <c r="L43" s="1424" t="s">
        <v>61</v>
      </c>
      <c r="M43" s="1246" t="s">
        <v>61</v>
      </c>
      <c r="N43" s="66" t="s">
        <v>61</v>
      </c>
      <c r="O43" s="69" t="s">
        <v>61</v>
      </c>
      <c r="P43" s="66" t="s">
        <v>61</v>
      </c>
      <c r="Q43" s="77" t="s">
        <v>61</v>
      </c>
      <c r="R43" s="133" t="s">
        <v>61</v>
      </c>
      <c r="S43" s="77" t="s">
        <v>61</v>
      </c>
      <c r="T43" s="133" t="s">
        <v>61</v>
      </c>
      <c r="U43" s="77" t="s">
        <v>61</v>
      </c>
      <c r="V43" s="133" t="s">
        <v>61</v>
      </c>
      <c r="W43" s="1382" t="s">
        <v>61</v>
      </c>
      <c r="X43" s="787" t="s">
        <v>61</v>
      </c>
      <c r="Y43" s="1362"/>
      <c r="Z43" s="133"/>
      <c r="AA43" s="556" t="s">
        <v>61</v>
      </c>
      <c r="AB43" s="1279" t="s">
        <v>61</v>
      </c>
    </row>
    <row r="44" spans="1:28" s="267" customFormat="1" ht="14.5">
      <c r="A44" s="862" t="s">
        <v>196</v>
      </c>
      <c r="B44" s="862" t="s">
        <v>102</v>
      </c>
      <c r="C44" s="844">
        <v>2021</v>
      </c>
      <c r="D44" s="844">
        <v>2020</v>
      </c>
      <c r="E44" s="1304" t="s">
        <v>168</v>
      </c>
      <c r="F44" s="418" t="s">
        <v>61</v>
      </c>
      <c r="G44" s="1305" t="s">
        <v>61</v>
      </c>
      <c r="H44" s="66" t="s">
        <v>61</v>
      </c>
      <c r="I44" s="1382" t="s">
        <v>61</v>
      </c>
      <c r="J44" s="1246" t="s">
        <v>61</v>
      </c>
      <c r="K44" s="1411" t="s">
        <v>61</v>
      </c>
      <c r="L44" s="1424" t="s">
        <v>61</v>
      </c>
      <c r="M44" s="1246" t="s">
        <v>61</v>
      </c>
      <c r="N44" s="66" t="s">
        <v>61</v>
      </c>
      <c r="O44" s="69" t="s">
        <v>61</v>
      </c>
      <c r="P44" s="66" t="s">
        <v>61</v>
      </c>
      <c r="Q44" s="77" t="s">
        <v>61</v>
      </c>
      <c r="R44" s="133" t="s">
        <v>61</v>
      </c>
      <c r="S44" s="77" t="s">
        <v>61</v>
      </c>
      <c r="T44" s="133" t="s">
        <v>61</v>
      </c>
      <c r="U44" s="77" t="s">
        <v>61</v>
      </c>
      <c r="V44" s="133" t="s">
        <v>61</v>
      </c>
      <c r="W44" s="1382" t="s">
        <v>61</v>
      </c>
      <c r="X44" s="787" t="s">
        <v>61</v>
      </c>
      <c r="Y44" s="1362"/>
      <c r="Z44" s="133"/>
      <c r="AA44" s="556" t="s">
        <v>61</v>
      </c>
      <c r="AB44" s="1279" t="s">
        <v>61</v>
      </c>
    </row>
    <row r="45" spans="1:28" s="267" customFormat="1" ht="14.5">
      <c r="A45" s="862" t="s">
        <v>196</v>
      </c>
      <c r="B45" s="862" t="s">
        <v>102</v>
      </c>
      <c r="C45" s="844">
        <v>2022</v>
      </c>
      <c r="D45" s="844">
        <v>2021</v>
      </c>
      <c r="E45" s="1304" t="s">
        <v>168</v>
      </c>
      <c r="F45" s="418" t="s">
        <v>61</v>
      </c>
      <c r="G45" s="1305" t="s">
        <v>61</v>
      </c>
      <c r="H45" s="66" t="s">
        <v>61</v>
      </c>
      <c r="I45" s="1382" t="s">
        <v>61</v>
      </c>
      <c r="J45" s="1246" t="s">
        <v>61</v>
      </c>
      <c r="K45" s="1411" t="s">
        <v>61</v>
      </c>
      <c r="L45" s="1424" t="s">
        <v>61</v>
      </c>
      <c r="M45" s="1246" t="s">
        <v>61</v>
      </c>
      <c r="N45" s="66" t="s">
        <v>61</v>
      </c>
      <c r="O45" s="69" t="s">
        <v>61</v>
      </c>
      <c r="P45" s="66" t="s">
        <v>61</v>
      </c>
      <c r="Q45" s="77" t="s">
        <v>61</v>
      </c>
      <c r="R45" s="133" t="s">
        <v>61</v>
      </c>
      <c r="S45" s="77" t="s">
        <v>61</v>
      </c>
      <c r="T45" s="133" t="s">
        <v>61</v>
      </c>
      <c r="U45" s="77" t="s">
        <v>61</v>
      </c>
      <c r="V45" s="133" t="s">
        <v>61</v>
      </c>
      <c r="W45" s="1382" t="s">
        <v>61</v>
      </c>
      <c r="X45" s="787" t="s">
        <v>61</v>
      </c>
      <c r="Y45" s="1362"/>
      <c r="Z45" s="133"/>
      <c r="AA45" s="556" t="s">
        <v>61</v>
      </c>
      <c r="AB45" s="1279" t="s">
        <v>61</v>
      </c>
    </row>
    <row r="46" spans="1:28" s="267" customFormat="1" ht="14.5">
      <c r="A46" s="1235" t="s">
        <v>196</v>
      </c>
      <c r="B46" s="1235" t="s">
        <v>102</v>
      </c>
      <c r="C46" s="1289">
        <v>2023</v>
      </c>
      <c r="D46" s="1289">
        <v>2022</v>
      </c>
      <c r="E46" s="1290" t="s">
        <v>168</v>
      </c>
      <c r="F46" s="1232" t="s">
        <v>61</v>
      </c>
      <c r="G46" s="1291" t="s">
        <v>61</v>
      </c>
      <c r="H46" s="1229" t="s">
        <v>61</v>
      </c>
      <c r="I46" s="1383" t="s">
        <v>61</v>
      </c>
      <c r="J46" s="1065" t="s">
        <v>61</v>
      </c>
      <c r="K46" s="1412" t="s">
        <v>61</v>
      </c>
      <c r="L46" s="1338" t="s">
        <v>61</v>
      </c>
      <c r="M46" s="1065" t="s">
        <v>61</v>
      </c>
      <c r="N46" s="1229" t="s">
        <v>61</v>
      </c>
      <c r="O46" s="1065" t="s">
        <v>61</v>
      </c>
      <c r="P46" s="1229" t="s">
        <v>61</v>
      </c>
      <c r="Q46" s="1020" t="s">
        <v>61</v>
      </c>
      <c r="R46" s="1221" t="s">
        <v>61</v>
      </c>
      <c r="S46" s="1020" t="s">
        <v>61</v>
      </c>
      <c r="T46" s="1221" t="s">
        <v>61</v>
      </c>
      <c r="U46" s="1020" t="s">
        <v>61</v>
      </c>
      <c r="V46" s="1221" t="s">
        <v>61</v>
      </c>
      <c r="W46" s="1383" t="s">
        <v>61</v>
      </c>
      <c r="X46" s="1021" t="s">
        <v>61</v>
      </c>
      <c r="Y46" s="1364"/>
      <c r="Z46" s="1221"/>
      <c r="AA46" s="1230" t="s">
        <v>61</v>
      </c>
      <c r="AB46" s="1233" t="s">
        <v>61</v>
      </c>
    </row>
    <row r="47" spans="1:28" s="267" customFormat="1" ht="14.5">
      <c r="A47" s="66" t="s">
        <v>197</v>
      </c>
      <c r="B47" s="66" t="s">
        <v>167</v>
      </c>
      <c r="C47" s="556">
        <v>2017</v>
      </c>
      <c r="D47" s="556">
        <v>2016</v>
      </c>
      <c r="E47" s="1227" t="s">
        <v>168</v>
      </c>
      <c r="F47" s="418" t="s">
        <v>61</v>
      </c>
      <c r="G47" s="1273" t="s">
        <v>61</v>
      </c>
      <c r="H47" s="66" t="s">
        <v>61</v>
      </c>
      <c r="I47" s="1382" t="s">
        <v>61</v>
      </c>
      <c r="J47" s="1246" t="s">
        <v>61</v>
      </c>
      <c r="K47" s="1411" t="s">
        <v>61</v>
      </c>
      <c r="L47" s="1424" t="s">
        <v>61</v>
      </c>
      <c r="M47" s="1246" t="s">
        <v>61</v>
      </c>
      <c r="N47" s="66" t="s">
        <v>61</v>
      </c>
      <c r="O47" s="69" t="s">
        <v>61</v>
      </c>
      <c r="P47" s="66" t="s">
        <v>61</v>
      </c>
      <c r="Q47" s="77" t="s">
        <v>61</v>
      </c>
      <c r="R47" s="133" t="s">
        <v>61</v>
      </c>
      <c r="S47" s="77" t="s">
        <v>61</v>
      </c>
      <c r="T47" s="133" t="s">
        <v>61</v>
      </c>
      <c r="U47" s="77" t="s">
        <v>61</v>
      </c>
      <c r="V47" s="133" t="s">
        <v>61</v>
      </c>
      <c r="W47" s="1382" t="s">
        <v>61</v>
      </c>
      <c r="X47" s="787" t="s">
        <v>61</v>
      </c>
      <c r="Y47" s="1362"/>
      <c r="Z47" s="133"/>
      <c r="AA47" s="556" t="s">
        <v>61</v>
      </c>
      <c r="AB47" s="1279" t="s">
        <v>61</v>
      </c>
    </row>
    <row r="48" spans="1:28" s="267" customFormat="1" ht="14.5">
      <c r="A48" s="66" t="s">
        <v>197</v>
      </c>
      <c r="B48" s="66" t="s">
        <v>167</v>
      </c>
      <c r="C48" s="556">
        <v>2018</v>
      </c>
      <c r="D48" s="556">
        <v>2017</v>
      </c>
      <c r="E48" s="1227" t="s">
        <v>168</v>
      </c>
      <c r="F48" s="418" t="s">
        <v>61</v>
      </c>
      <c r="G48" s="1273" t="s">
        <v>61</v>
      </c>
      <c r="H48" s="66" t="s">
        <v>61</v>
      </c>
      <c r="I48" s="1382" t="s">
        <v>61</v>
      </c>
      <c r="J48" s="1246" t="s">
        <v>61</v>
      </c>
      <c r="K48" s="1411" t="s">
        <v>61</v>
      </c>
      <c r="L48" s="1424" t="s">
        <v>61</v>
      </c>
      <c r="M48" s="1246" t="s">
        <v>61</v>
      </c>
      <c r="N48" s="66" t="s">
        <v>61</v>
      </c>
      <c r="O48" s="69" t="s">
        <v>61</v>
      </c>
      <c r="P48" s="66" t="s">
        <v>61</v>
      </c>
      <c r="Q48" s="77" t="s">
        <v>61</v>
      </c>
      <c r="R48" s="133" t="s">
        <v>61</v>
      </c>
      <c r="S48" s="77" t="s">
        <v>61</v>
      </c>
      <c r="T48" s="133" t="s">
        <v>61</v>
      </c>
      <c r="U48" s="77" t="s">
        <v>61</v>
      </c>
      <c r="V48" s="133" t="s">
        <v>61</v>
      </c>
      <c r="W48" s="1382" t="s">
        <v>61</v>
      </c>
      <c r="X48" s="787" t="s">
        <v>61</v>
      </c>
      <c r="Y48" s="1362"/>
      <c r="Z48" s="133"/>
      <c r="AA48" s="556" t="s">
        <v>61</v>
      </c>
      <c r="AB48" s="1279" t="s">
        <v>61</v>
      </c>
    </row>
    <row r="49" spans="1:28" s="267" customFormat="1" ht="14.5">
      <c r="A49" s="66" t="s">
        <v>197</v>
      </c>
      <c r="B49" s="66" t="s">
        <v>167</v>
      </c>
      <c r="C49" s="556">
        <v>2019</v>
      </c>
      <c r="D49" s="556">
        <v>2018</v>
      </c>
      <c r="E49" s="1227" t="s">
        <v>168</v>
      </c>
      <c r="F49" s="418" t="s">
        <v>61</v>
      </c>
      <c r="G49" s="1273" t="s">
        <v>61</v>
      </c>
      <c r="H49" s="66" t="s">
        <v>61</v>
      </c>
      <c r="I49" s="1382" t="s">
        <v>61</v>
      </c>
      <c r="J49" s="1246" t="s">
        <v>61</v>
      </c>
      <c r="K49" s="1411" t="s">
        <v>61</v>
      </c>
      <c r="L49" s="1424" t="s">
        <v>61</v>
      </c>
      <c r="M49" s="1246" t="s">
        <v>61</v>
      </c>
      <c r="N49" s="66" t="s">
        <v>61</v>
      </c>
      <c r="O49" s="69" t="s">
        <v>61</v>
      </c>
      <c r="P49" s="66" t="s">
        <v>61</v>
      </c>
      <c r="Q49" s="77" t="s">
        <v>61</v>
      </c>
      <c r="R49" s="133" t="s">
        <v>61</v>
      </c>
      <c r="S49" s="77" t="s">
        <v>61</v>
      </c>
      <c r="T49" s="133" t="s">
        <v>61</v>
      </c>
      <c r="U49" s="77" t="s">
        <v>61</v>
      </c>
      <c r="V49" s="133" t="s">
        <v>61</v>
      </c>
      <c r="W49" s="1382" t="s">
        <v>61</v>
      </c>
      <c r="X49" s="787" t="s">
        <v>61</v>
      </c>
      <c r="Y49" s="1362"/>
      <c r="Z49" s="133"/>
      <c r="AA49" s="556" t="s">
        <v>61</v>
      </c>
      <c r="AB49" s="1279" t="s">
        <v>61</v>
      </c>
    </row>
    <row r="50" spans="1:28" s="267" customFormat="1" ht="14.5">
      <c r="A50" s="66" t="s">
        <v>197</v>
      </c>
      <c r="B50" s="66" t="s">
        <v>167</v>
      </c>
      <c r="C50" s="556">
        <v>2020</v>
      </c>
      <c r="D50" s="556">
        <v>2019</v>
      </c>
      <c r="E50" s="1227" t="s">
        <v>168</v>
      </c>
      <c r="F50" s="418" t="s">
        <v>61</v>
      </c>
      <c r="G50" s="1273" t="s">
        <v>61</v>
      </c>
      <c r="H50" s="66" t="s">
        <v>61</v>
      </c>
      <c r="I50" s="1382" t="s">
        <v>61</v>
      </c>
      <c r="J50" s="1246" t="s">
        <v>61</v>
      </c>
      <c r="K50" s="1411" t="s">
        <v>61</v>
      </c>
      <c r="L50" s="1424" t="s">
        <v>61</v>
      </c>
      <c r="M50" s="1246" t="s">
        <v>61</v>
      </c>
      <c r="N50" s="66" t="s">
        <v>61</v>
      </c>
      <c r="O50" s="69" t="s">
        <v>61</v>
      </c>
      <c r="P50" s="66" t="s">
        <v>61</v>
      </c>
      <c r="Q50" s="77" t="s">
        <v>61</v>
      </c>
      <c r="R50" s="133" t="s">
        <v>61</v>
      </c>
      <c r="S50" s="77" t="s">
        <v>61</v>
      </c>
      <c r="T50" s="133" t="s">
        <v>61</v>
      </c>
      <c r="U50" s="77" t="s">
        <v>61</v>
      </c>
      <c r="V50" s="133" t="s">
        <v>61</v>
      </c>
      <c r="W50" s="1382" t="s">
        <v>61</v>
      </c>
      <c r="X50" s="787" t="s">
        <v>61</v>
      </c>
      <c r="Y50" s="1362"/>
      <c r="Z50" s="133"/>
      <c r="AA50" s="556" t="s">
        <v>61</v>
      </c>
      <c r="AB50" s="1279" t="s">
        <v>61</v>
      </c>
    </row>
    <row r="51" spans="1:28" s="267" customFormat="1" ht="14.5">
      <c r="A51" s="66" t="s">
        <v>197</v>
      </c>
      <c r="B51" s="66" t="s">
        <v>167</v>
      </c>
      <c r="C51" s="556">
        <v>2021</v>
      </c>
      <c r="D51" s="556">
        <v>2020</v>
      </c>
      <c r="E51" s="1227" t="s">
        <v>142</v>
      </c>
      <c r="F51" s="418" t="s">
        <v>174</v>
      </c>
      <c r="G51" s="1292" t="s">
        <v>168</v>
      </c>
      <c r="H51" s="1293" t="s">
        <v>61</v>
      </c>
      <c r="I51" s="1384" t="s">
        <v>61</v>
      </c>
      <c r="J51" s="1294" t="s">
        <v>61</v>
      </c>
      <c r="K51" s="1295" t="s">
        <v>61</v>
      </c>
      <c r="L51" s="1426" t="s">
        <v>61</v>
      </c>
      <c r="M51" s="1294" t="s">
        <v>61</v>
      </c>
      <c r="N51" s="1295" t="s">
        <v>61</v>
      </c>
      <c r="O51" s="104" t="s">
        <v>61</v>
      </c>
      <c r="P51" s="1295" t="s">
        <v>61</v>
      </c>
      <c r="Q51" s="799" t="s">
        <v>61</v>
      </c>
      <c r="R51" s="643" t="s">
        <v>61</v>
      </c>
      <c r="S51" s="799" t="s">
        <v>61</v>
      </c>
      <c r="T51" s="643" t="s">
        <v>61</v>
      </c>
      <c r="U51" s="799" t="s">
        <v>61</v>
      </c>
      <c r="V51" s="643" t="s">
        <v>61</v>
      </c>
      <c r="W51" s="1384" t="s">
        <v>61</v>
      </c>
      <c r="X51" s="916" t="s">
        <v>61</v>
      </c>
      <c r="Y51" s="1366"/>
      <c r="Z51" s="643"/>
      <c r="AA51" s="1296" t="s">
        <v>61</v>
      </c>
      <c r="AB51" s="1297" t="s">
        <v>61</v>
      </c>
    </row>
    <row r="52" spans="1:28" s="267" customFormat="1" ht="14.5">
      <c r="A52" s="66" t="s">
        <v>197</v>
      </c>
      <c r="B52" s="66" t="s">
        <v>167</v>
      </c>
      <c r="C52" s="556">
        <v>2022</v>
      </c>
      <c r="D52" s="556">
        <v>2021</v>
      </c>
      <c r="E52" s="1227" t="s">
        <v>142</v>
      </c>
      <c r="F52" s="418" t="s">
        <v>174</v>
      </c>
      <c r="G52" s="1292" t="s">
        <v>168</v>
      </c>
      <c r="H52" s="1293" t="s">
        <v>61</v>
      </c>
      <c r="I52" s="1384" t="s">
        <v>61</v>
      </c>
      <c r="J52" s="1294" t="s">
        <v>61</v>
      </c>
      <c r="K52" s="1295" t="s">
        <v>61</v>
      </c>
      <c r="L52" s="1426" t="s">
        <v>61</v>
      </c>
      <c r="M52" s="1294" t="s">
        <v>61</v>
      </c>
      <c r="N52" s="1295" t="s">
        <v>61</v>
      </c>
      <c r="O52" s="104" t="s">
        <v>61</v>
      </c>
      <c r="P52" s="1295" t="s">
        <v>61</v>
      </c>
      <c r="Q52" s="799" t="s">
        <v>61</v>
      </c>
      <c r="R52" s="643" t="s">
        <v>61</v>
      </c>
      <c r="S52" s="799" t="s">
        <v>61</v>
      </c>
      <c r="T52" s="643" t="s">
        <v>61</v>
      </c>
      <c r="U52" s="799" t="s">
        <v>61</v>
      </c>
      <c r="V52" s="643" t="s">
        <v>61</v>
      </c>
      <c r="W52" s="1384" t="s">
        <v>61</v>
      </c>
      <c r="X52" s="916" t="s">
        <v>61</v>
      </c>
      <c r="Y52" s="1366"/>
      <c r="Z52" s="643"/>
      <c r="AA52" s="1296" t="s">
        <v>61</v>
      </c>
      <c r="AB52" s="1297" t="s">
        <v>61</v>
      </c>
    </row>
    <row r="53" spans="1:28" s="267" customFormat="1" ht="14.5">
      <c r="A53" s="1235" t="s">
        <v>197</v>
      </c>
      <c r="B53" s="1235" t="s">
        <v>167</v>
      </c>
      <c r="C53" s="1289">
        <v>2023</v>
      </c>
      <c r="D53" s="1289">
        <v>2022</v>
      </c>
      <c r="E53" s="1290" t="s">
        <v>168</v>
      </c>
      <c r="F53" s="1232" t="s">
        <v>61</v>
      </c>
      <c r="G53" s="1291" t="s">
        <v>61</v>
      </c>
      <c r="H53" s="1229" t="s">
        <v>61</v>
      </c>
      <c r="I53" s="1383" t="s">
        <v>61</v>
      </c>
      <c r="J53" s="1065" t="s">
        <v>61</v>
      </c>
      <c r="K53" s="1412" t="s">
        <v>61</v>
      </c>
      <c r="L53" s="1338" t="s">
        <v>61</v>
      </c>
      <c r="M53" s="1065" t="s">
        <v>61</v>
      </c>
      <c r="N53" s="1229" t="s">
        <v>61</v>
      </c>
      <c r="O53" s="1065" t="s">
        <v>61</v>
      </c>
      <c r="P53" s="1229" t="s">
        <v>61</v>
      </c>
      <c r="Q53" s="1020" t="s">
        <v>61</v>
      </c>
      <c r="R53" s="1221" t="s">
        <v>61</v>
      </c>
      <c r="S53" s="1020" t="s">
        <v>61</v>
      </c>
      <c r="T53" s="1221" t="s">
        <v>61</v>
      </c>
      <c r="U53" s="1020" t="s">
        <v>61</v>
      </c>
      <c r="V53" s="1221" t="s">
        <v>61</v>
      </c>
      <c r="W53" s="1383" t="s">
        <v>61</v>
      </c>
      <c r="X53" s="1021" t="s">
        <v>61</v>
      </c>
      <c r="Y53" s="1364"/>
      <c r="Z53" s="1221"/>
      <c r="AA53" s="1230" t="s">
        <v>61</v>
      </c>
      <c r="AB53" s="1233" t="s">
        <v>61</v>
      </c>
    </row>
    <row r="54" spans="1:28" s="267" customFormat="1" ht="14.5">
      <c r="A54" s="862" t="s">
        <v>199</v>
      </c>
      <c r="B54" s="862" t="s">
        <v>167</v>
      </c>
      <c r="C54" s="844">
        <v>2017</v>
      </c>
      <c r="D54" s="844">
        <v>2016</v>
      </c>
      <c r="E54" s="1304" t="s">
        <v>168</v>
      </c>
      <c r="F54" s="418" t="s">
        <v>61</v>
      </c>
      <c r="G54" s="1305" t="s">
        <v>61</v>
      </c>
      <c r="H54" s="66" t="s">
        <v>61</v>
      </c>
      <c r="I54" s="1382" t="s">
        <v>61</v>
      </c>
      <c r="J54" s="1246" t="s">
        <v>61</v>
      </c>
      <c r="K54" s="1411" t="s">
        <v>61</v>
      </c>
      <c r="L54" s="1424" t="s">
        <v>61</v>
      </c>
      <c r="M54" s="1246" t="s">
        <v>61</v>
      </c>
      <c r="N54" s="66" t="s">
        <v>61</v>
      </c>
      <c r="O54" s="69" t="s">
        <v>61</v>
      </c>
      <c r="P54" s="66" t="s">
        <v>61</v>
      </c>
      <c r="Q54" s="77" t="s">
        <v>61</v>
      </c>
      <c r="R54" s="133" t="s">
        <v>61</v>
      </c>
      <c r="S54" s="77" t="s">
        <v>61</v>
      </c>
      <c r="T54" s="133" t="s">
        <v>61</v>
      </c>
      <c r="U54" s="77" t="s">
        <v>61</v>
      </c>
      <c r="V54" s="133" t="s">
        <v>61</v>
      </c>
      <c r="W54" s="1382" t="s">
        <v>61</v>
      </c>
      <c r="X54" s="787" t="s">
        <v>61</v>
      </c>
      <c r="Y54" s="1362"/>
      <c r="Z54" s="133"/>
      <c r="AA54" s="556" t="s">
        <v>61</v>
      </c>
      <c r="AB54" s="1279" t="s">
        <v>61</v>
      </c>
    </row>
    <row r="55" spans="1:28" s="267" customFormat="1" ht="14.5">
      <c r="A55" s="862" t="s">
        <v>199</v>
      </c>
      <c r="B55" s="862" t="s">
        <v>167</v>
      </c>
      <c r="C55" s="844">
        <v>2018</v>
      </c>
      <c r="D55" s="844">
        <v>2017</v>
      </c>
      <c r="E55" s="1304" t="s">
        <v>168</v>
      </c>
      <c r="F55" s="418" t="s">
        <v>61</v>
      </c>
      <c r="G55" s="1305" t="s">
        <v>61</v>
      </c>
      <c r="H55" s="66" t="s">
        <v>61</v>
      </c>
      <c r="I55" s="1382" t="s">
        <v>61</v>
      </c>
      <c r="J55" s="1246" t="s">
        <v>61</v>
      </c>
      <c r="K55" s="1411" t="s">
        <v>61</v>
      </c>
      <c r="L55" s="1424" t="s">
        <v>61</v>
      </c>
      <c r="M55" s="1246" t="s">
        <v>61</v>
      </c>
      <c r="N55" s="66" t="s">
        <v>61</v>
      </c>
      <c r="O55" s="69" t="s">
        <v>61</v>
      </c>
      <c r="P55" s="66" t="s">
        <v>61</v>
      </c>
      <c r="Q55" s="77" t="s">
        <v>61</v>
      </c>
      <c r="R55" s="133" t="s">
        <v>61</v>
      </c>
      <c r="S55" s="77" t="s">
        <v>61</v>
      </c>
      <c r="T55" s="133" t="s">
        <v>61</v>
      </c>
      <c r="U55" s="77" t="s">
        <v>61</v>
      </c>
      <c r="V55" s="133" t="s">
        <v>61</v>
      </c>
      <c r="W55" s="1382" t="s">
        <v>61</v>
      </c>
      <c r="X55" s="787" t="s">
        <v>61</v>
      </c>
      <c r="Y55" s="1362"/>
      <c r="Z55" s="133"/>
      <c r="AA55" s="556" t="s">
        <v>61</v>
      </c>
      <c r="AB55" s="1279" t="s">
        <v>61</v>
      </c>
    </row>
    <row r="56" spans="1:28" s="267" customFormat="1" ht="14.5">
      <c r="A56" s="862" t="s">
        <v>199</v>
      </c>
      <c r="B56" s="862" t="s">
        <v>167</v>
      </c>
      <c r="C56" s="844">
        <v>2019</v>
      </c>
      <c r="D56" s="844">
        <v>2018</v>
      </c>
      <c r="E56" s="1304" t="s">
        <v>168</v>
      </c>
      <c r="F56" s="418" t="s">
        <v>61</v>
      </c>
      <c r="G56" s="1305" t="s">
        <v>61</v>
      </c>
      <c r="H56" s="66" t="s">
        <v>61</v>
      </c>
      <c r="I56" s="1382" t="s">
        <v>61</v>
      </c>
      <c r="J56" s="1246" t="s">
        <v>61</v>
      </c>
      <c r="K56" s="1411" t="s">
        <v>61</v>
      </c>
      <c r="L56" s="1424" t="s">
        <v>61</v>
      </c>
      <c r="M56" s="1246" t="s">
        <v>61</v>
      </c>
      <c r="N56" s="66" t="s">
        <v>61</v>
      </c>
      <c r="O56" s="69" t="s">
        <v>61</v>
      </c>
      <c r="P56" s="66" t="s">
        <v>61</v>
      </c>
      <c r="Q56" s="77" t="s">
        <v>61</v>
      </c>
      <c r="R56" s="133" t="s">
        <v>61</v>
      </c>
      <c r="S56" s="77" t="s">
        <v>61</v>
      </c>
      <c r="T56" s="133" t="s">
        <v>61</v>
      </c>
      <c r="U56" s="77" t="s">
        <v>61</v>
      </c>
      <c r="V56" s="133" t="s">
        <v>61</v>
      </c>
      <c r="W56" s="1382" t="s">
        <v>61</v>
      </c>
      <c r="X56" s="787" t="s">
        <v>61</v>
      </c>
      <c r="Y56" s="1362"/>
      <c r="Z56" s="133"/>
      <c r="AA56" s="556" t="s">
        <v>61</v>
      </c>
      <c r="AB56" s="1279" t="s">
        <v>61</v>
      </c>
    </row>
    <row r="57" spans="1:28" s="267" customFormat="1" ht="14.5">
      <c r="A57" s="862" t="s">
        <v>199</v>
      </c>
      <c r="B57" s="862" t="s">
        <v>167</v>
      </c>
      <c r="C57" s="844">
        <v>2020</v>
      </c>
      <c r="D57" s="844">
        <v>2019</v>
      </c>
      <c r="E57" s="1304" t="s">
        <v>168</v>
      </c>
      <c r="F57" s="418" t="s">
        <v>61</v>
      </c>
      <c r="G57" s="1305" t="s">
        <v>61</v>
      </c>
      <c r="H57" s="66" t="s">
        <v>61</v>
      </c>
      <c r="I57" s="1382" t="s">
        <v>61</v>
      </c>
      <c r="J57" s="1246" t="s">
        <v>61</v>
      </c>
      <c r="K57" s="1411" t="s">
        <v>61</v>
      </c>
      <c r="L57" s="1424" t="s">
        <v>61</v>
      </c>
      <c r="M57" s="1246" t="s">
        <v>61</v>
      </c>
      <c r="N57" s="66" t="s">
        <v>61</v>
      </c>
      <c r="O57" s="69" t="s">
        <v>61</v>
      </c>
      <c r="P57" s="66" t="s">
        <v>61</v>
      </c>
      <c r="Q57" s="77" t="s">
        <v>61</v>
      </c>
      <c r="R57" s="133" t="s">
        <v>61</v>
      </c>
      <c r="S57" s="77" t="s">
        <v>61</v>
      </c>
      <c r="T57" s="133" t="s">
        <v>61</v>
      </c>
      <c r="U57" s="77" t="s">
        <v>61</v>
      </c>
      <c r="V57" s="133" t="s">
        <v>61</v>
      </c>
      <c r="W57" s="1382" t="s">
        <v>61</v>
      </c>
      <c r="X57" s="787" t="s">
        <v>61</v>
      </c>
      <c r="Y57" s="1362"/>
      <c r="Z57" s="133"/>
      <c r="AA57" s="556" t="s">
        <v>61</v>
      </c>
      <c r="AB57" s="1279" t="s">
        <v>61</v>
      </c>
    </row>
    <row r="58" spans="1:28" s="267" customFormat="1" ht="14.5">
      <c r="A58" s="862" t="s">
        <v>199</v>
      </c>
      <c r="B58" s="862" t="s">
        <v>167</v>
      </c>
      <c r="C58" s="844">
        <v>2021</v>
      </c>
      <c r="D58" s="844">
        <v>2020</v>
      </c>
      <c r="E58" s="1304" t="s">
        <v>168</v>
      </c>
      <c r="F58" s="418" t="s">
        <v>61</v>
      </c>
      <c r="G58" s="1305" t="s">
        <v>61</v>
      </c>
      <c r="H58" s="66" t="s">
        <v>61</v>
      </c>
      <c r="I58" s="1382" t="s">
        <v>61</v>
      </c>
      <c r="J58" s="1246" t="s">
        <v>61</v>
      </c>
      <c r="K58" s="1411" t="s">
        <v>61</v>
      </c>
      <c r="L58" s="1424" t="s">
        <v>61</v>
      </c>
      <c r="M58" s="1246" t="s">
        <v>61</v>
      </c>
      <c r="N58" s="66" t="s">
        <v>61</v>
      </c>
      <c r="O58" s="69" t="s">
        <v>61</v>
      </c>
      <c r="P58" s="66" t="s">
        <v>61</v>
      </c>
      <c r="Q58" s="77" t="s">
        <v>61</v>
      </c>
      <c r="R58" s="133" t="s">
        <v>61</v>
      </c>
      <c r="S58" s="77" t="s">
        <v>61</v>
      </c>
      <c r="T58" s="133" t="s">
        <v>61</v>
      </c>
      <c r="U58" s="77" t="s">
        <v>61</v>
      </c>
      <c r="V58" s="133" t="s">
        <v>61</v>
      </c>
      <c r="W58" s="1382" t="s">
        <v>61</v>
      </c>
      <c r="X58" s="787" t="s">
        <v>61</v>
      </c>
      <c r="Y58" s="1362"/>
      <c r="Z58" s="133"/>
      <c r="AA58" s="556" t="s">
        <v>61</v>
      </c>
      <c r="AB58" s="1279" t="s">
        <v>61</v>
      </c>
    </row>
    <row r="59" spans="1:28" s="267" customFormat="1" ht="14.5">
      <c r="A59" s="862" t="s">
        <v>199</v>
      </c>
      <c r="B59" s="862" t="s">
        <v>167</v>
      </c>
      <c r="C59" s="844">
        <v>2022</v>
      </c>
      <c r="D59" s="844">
        <v>2021</v>
      </c>
      <c r="E59" s="1304" t="s">
        <v>168</v>
      </c>
      <c r="F59" s="418" t="s">
        <v>61</v>
      </c>
      <c r="G59" s="1305" t="s">
        <v>61</v>
      </c>
      <c r="H59" s="66" t="s">
        <v>61</v>
      </c>
      <c r="I59" s="1382" t="s">
        <v>61</v>
      </c>
      <c r="J59" s="1246" t="s">
        <v>61</v>
      </c>
      <c r="K59" s="1411" t="s">
        <v>61</v>
      </c>
      <c r="L59" s="1424" t="s">
        <v>61</v>
      </c>
      <c r="M59" s="1246" t="s">
        <v>61</v>
      </c>
      <c r="N59" s="66" t="s">
        <v>61</v>
      </c>
      <c r="O59" s="69" t="s">
        <v>61</v>
      </c>
      <c r="P59" s="66" t="s">
        <v>61</v>
      </c>
      <c r="Q59" s="77" t="s">
        <v>61</v>
      </c>
      <c r="R59" s="133" t="s">
        <v>61</v>
      </c>
      <c r="S59" s="77" t="s">
        <v>61</v>
      </c>
      <c r="T59" s="133" t="s">
        <v>61</v>
      </c>
      <c r="U59" s="77" t="s">
        <v>61</v>
      </c>
      <c r="V59" s="133" t="s">
        <v>61</v>
      </c>
      <c r="W59" s="1382" t="s">
        <v>61</v>
      </c>
      <c r="X59" s="787" t="s">
        <v>61</v>
      </c>
      <c r="Y59" s="1362"/>
      <c r="Z59" s="133"/>
      <c r="AA59" s="556" t="s">
        <v>61</v>
      </c>
      <c r="AB59" s="1279" t="s">
        <v>61</v>
      </c>
    </row>
    <row r="60" spans="1:28" s="267" customFormat="1" ht="14.5">
      <c r="A60" s="1235" t="s">
        <v>199</v>
      </c>
      <c r="B60" s="1235" t="s">
        <v>167</v>
      </c>
      <c r="C60" s="1289">
        <v>2023</v>
      </c>
      <c r="D60" s="1289">
        <v>2022</v>
      </c>
      <c r="E60" s="1290" t="s">
        <v>168</v>
      </c>
      <c r="F60" s="1232" t="s">
        <v>61</v>
      </c>
      <c r="G60" s="1291" t="s">
        <v>61</v>
      </c>
      <c r="H60" s="1229" t="s">
        <v>61</v>
      </c>
      <c r="I60" s="1383" t="s">
        <v>61</v>
      </c>
      <c r="J60" s="1065" t="s">
        <v>61</v>
      </c>
      <c r="K60" s="1412" t="s">
        <v>61</v>
      </c>
      <c r="L60" s="1338" t="s">
        <v>61</v>
      </c>
      <c r="M60" s="1065" t="s">
        <v>61</v>
      </c>
      <c r="N60" s="1229" t="s">
        <v>61</v>
      </c>
      <c r="O60" s="1065" t="s">
        <v>61</v>
      </c>
      <c r="P60" s="1229" t="s">
        <v>61</v>
      </c>
      <c r="Q60" s="1020" t="s">
        <v>61</v>
      </c>
      <c r="R60" s="1221" t="s">
        <v>61</v>
      </c>
      <c r="S60" s="1020" t="s">
        <v>61</v>
      </c>
      <c r="T60" s="1221" t="s">
        <v>61</v>
      </c>
      <c r="U60" s="1020" t="s">
        <v>61</v>
      </c>
      <c r="V60" s="1221" t="s">
        <v>61</v>
      </c>
      <c r="W60" s="1383" t="s">
        <v>61</v>
      </c>
      <c r="X60" s="1021" t="s">
        <v>61</v>
      </c>
      <c r="Y60" s="1364"/>
      <c r="Z60" s="1221"/>
      <c r="AA60" s="1230" t="s">
        <v>61</v>
      </c>
      <c r="AB60" s="1233" t="s">
        <v>61</v>
      </c>
    </row>
    <row r="61" spans="1:28" s="267" customFormat="1" ht="14.5">
      <c r="A61" s="66" t="s">
        <v>200</v>
      </c>
      <c r="B61" s="66" t="s">
        <v>141</v>
      </c>
      <c r="C61" s="556">
        <v>2017</v>
      </c>
      <c r="D61" s="556">
        <v>2016</v>
      </c>
      <c r="E61" s="1227" t="s">
        <v>142</v>
      </c>
      <c r="F61" s="418" t="s">
        <v>187</v>
      </c>
      <c r="G61" s="1273" t="s">
        <v>142</v>
      </c>
      <c r="H61" s="66" t="s">
        <v>201</v>
      </c>
      <c r="I61" s="131">
        <v>185000000</v>
      </c>
      <c r="J61" s="77">
        <v>3700000</v>
      </c>
      <c r="K61" s="466">
        <v>0.02</v>
      </c>
      <c r="L61" s="1424" t="s">
        <v>424</v>
      </c>
      <c r="M61" s="716" t="s">
        <v>178</v>
      </c>
      <c r="N61" s="635" t="s">
        <v>203</v>
      </c>
      <c r="O61" s="719">
        <v>3537611</v>
      </c>
      <c r="P61" s="515">
        <v>0.95611108108108112</v>
      </c>
      <c r="Q61" s="1010" t="s">
        <v>221</v>
      </c>
      <c r="R61" s="1219" t="s">
        <v>221</v>
      </c>
      <c r="S61" s="1010" t="s">
        <v>221</v>
      </c>
      <c r="T61" s="1219" t="s">
        <v>221</v>
      </c>
      <c r="U61" s="1010" t="s">
        <v>221</v>
      </c>
      <c r="V61" s="1219" t="s">
        <v>221</v>
      </c>
      <c r="W61" s="1387">
        <v>162389</v>
      </c>
      <c r="X61" s="793">
        <v>4.3888918918918919E-2</v>
      </c>
      <c r="Y61" s="1365"/>
      <c r="Z61" s="466"/>
      <c r="AA61" s="556" t="s">
        <v>168</v>
      </c>
      <c r="AB61" s="1279" t="s">
        <v>61</v>
      </c>
    </row>
    <row r="62" spans="1:28" s="267" customFormat="1" ht="14.5">
      <c r="A62" s="66" t="s">
        <v>200</v>
      </c>
      <c r="B62" s="66" t="s">
        <v>141</v>
      </c>
      <c r="C62" s="556">
        <v>2018</v>
      </c>
      <c r="D62" s="556">
        <v>2017</v>
      </c>
      <c r="E62" s="1227" t="s">
        <v>142</v>
      </c>
      <c r="F62" s="418" t="s">
        <v>204</v>
      </c>
      <c r="G62" s="1273" t="s">
        <v>142</v>
      </c>
      <c r="H62" s="66" t="s">
        <v>206</v>
      </c>
      <c r="I62" s="131">
        <v>185526183.33333334</v>
      </c>
      <c r="J62" s="77">
        <v>11131571</v>
      </c>
      <c r="K62" s="133">
        <v>0.06</v>
      </c>
      <c r="L62" s="1424" t="s">
        <v>207</v>
      </c>
      <c r="M62" s="77">
        <v>4549818</v>
      </c>
      <c r="N62" s="510">
        <v>0.40873098684812775</v>
      </c>
      <c r="O62" s="77">
        <v>3137976</v>
      </c>
      <c r="P62" s="510">
        <v>0.28189875445253865</v>
      </c>
      <c r="Q62" s="77">
        <v>2938267</v>
      </c>
      <c r="R62" s="133">
        <v>0.26395798041444463</v>
      </c>
      <c r="S62" s="77">
        <v>505510</v>
      </c>
      <c r="T62" s="133">
        <v>5.0868209064907861E-2</v>
      </c>
      <c r="U62" s="77">
        <v>0</v>
      </c>
      <c r="V62" s="133">
        <v>0</v>
      </c>
      <c r="W62" s="1387">
        <v>3443777</v>
      </c>
      <c r="X62" s="793">
        <v>0.30937025869933366</v>
      </c>
      <c r="Y62" s="1365"/>
      <c r="Z62" s="466"/>
      <c r="AA62" s="556" t="s">
        <v>142</v>
      </c>
      <c r="AB62" s="1279" t="s">
        <v>148</v>
      </c>
    </row>
    <row r="63" spans="1:28" s="267" customFormat="1" ht="14.5">
      <c r="A63" s="66" t="s">
        <v>200</v>
      </c>
      <c r="B63" s="66" t="s">
        <v>141</v>
      </c>
      <c r="C63" s="556">
        <v>2019</v>
      </c>
      <c r="D63" s="556">
        <v>2018</v>
      </c>
      <c r="E63" s="1227" t="s">
        <v>142</v>
      </c>
      <c r="F63" s="418" t="s">
        <v>204</v>
      </c>
      <c r="G63" s="1273" t="s">
        <v>142</v>
      </c>
      <c r="H63" s="66" t="s">
        <v>209</v>
      </c>
      <c r="I63" s="275"/>
      <c r="J63" s="77">
        <v>1454986</v>
      </c>
      <c r="K63" s="133"/>
      <c r="L63" s="1424" t="s">
        <v>764</v>
      </c>
      <c r="M63" s="716" t="s">
        <v>178</v>
      </c>
      <c r="N63" s="635" t="s">
        <v>203</v>
      </c>
      <c r="O63" s="719">
        <v>188986</v>
      </c>
      <c r="P63" s="515">
        <v>0.12988853500995887</v>
      </c>
      <c r="Q63" s="1010" t="s">
        <v>221</v>
      </c>
      <c r="R63" s="1219" t="s">
        <v>221</v>
      </c>
      <c r="S63" s="1010" t="s">
        <v>221</v>
      </c>
      <c r="T63" s="1219" t="s">
        <v>221</v>
      </c>
      <c r="U63" s="1010" t="s">
        <v>221</v>
      </c>
      <c r="V63" s="1219" t="s">
        <v>221</v>
      </c>
      <c r="W63" s="1387">
        <v>1266000</v>
      </c>
      <c r="X63" s="793">
        <v>0.87011146499004111</v>
      </c>
      <c r="Y63" s="1365"/>
      <c r="Z63" s="466"/>
      <c r="AA63" s="556" t="s">
        <v>142</v>
      </c>
      <c r="AB63" s="1279" t="s">
        <v>148</v>
      </c>
    </row>
    <row r="64" spans="1:28" s="267" customFormat="1" ht="14.5">
      <c r="A64" s="66" t="s">
        <v>200</v>
      </c>
      <c r="B64" s="66" t="s">
        <v>141</v>
      </c>
      <c r="C64" s="556">
        <v>2020</v>
      </c>
      <c r="D64" s="556">
        <v>2019</v>
      </c>
      <c r="E64" s="1227" t="s">
        <v>142</v>
      </c>
      <c r="F64" s="418" t="s">
        <v>143</v>
      </c>
      <c r="G64" s="1273" t="s">
        <v>142</v>
      </c>
      <c r="H64" s="66" t="s">
        <v>212</v>
      </c>
      <c r="I64" s="131">
        <v>3505000</v>
      </c>
      <c r="J64" s="77">
        <v>3505000</v>
      </c>
      <c r="K64" s="133">
        <v>1</v>
      </c>
      <c r="L64" s="1424" t="s">
        <v>765</v>
      </c>
      <c r="M64" s="716" t="s">
        <v>178</v>
      </c>
      <c r="N64" s="635" t="s">
        <v>203</v>
      </c>
      <c r="O64" s="719">
        <v>2206000</v>
      </c>
      <c r="P64" s="515">
        <v>0.62938659058487878</v>
      </c>
      <c r="Q64" s="1010" t="s">
        <v>221</v>
      </c>
      <c r="R64" s="1219" t="s">
        <v>221</v>
      </c>
      <c r="S64" s="1010" t="s">
        <v>221</v>
      </c>
      <c r="T64" s="1219" t="s">
        <v>221</v>
      </c>
      <c r="U64" s="1010" t="s">
        <v>221</v>
      </c>
      <c r="V64" s="1219" t="s">
        <v>221</v>
      </c>
      <c r="W64" s="1387">
        <v>1299000</v>
      </c>
      <c r="X64" s="793">
        <v>0.37</v>
      </c>
      <c r="Y64" s="1365"/>
      <c r="Z64" s="466"/>
      <c r="AA64" s="556" t="s">
        <v>142</v>
      </c>
      <c r="AB64" s="1279" t="s">
        <v>148</v>
      </c>
    </row>
    <row r="65" spans="1:28" s="267" customFormat="1" ht="14.5">
      <c r="A65" s="66" t="s">
        <v>200</v>
      </c>
      <c r="B65" s="66" t="s">
        <v>141</v>
      </c>
      <c r="C65" s="556">
        <v>2021</v>
      </c>
      <c r="D65" s="556">
        <v>2020</v>
      </c>
      <c r="E65" s="1227" t="s">
        <v>142</v>
      </c>
      <c r="F65" s="418" t="s">
        <v>143</v>
      </c>
      <c r="G65" s="1273" t="s">
        <v>142</v>
      </c>
      <c r="H65" s="66" t="s">
        <v>212</v>
      </c>
      <c r="I65" s="131">
        <v>150000000</v>
      </c>
      <c r="J65" s="77">
        <v>4500000</v>
      </c>
      <c r="K65" s="466">
        <v>0.03</v>
      </c>
      <c r="L65" s="1424" t="s">
        <v>766</v>
      </c>
      <c r="M65" s="716" t="s">
        <v>178</v>
      </c>
      <c r="N65" s="635" t="s">
        <v>203</v>
      </c>
      <c r="O65" s="719">
        <v>3307322</v>
      </c>
      <c r="P65" s="515">
        <v>0.73496044444444442</v>
      </c>
      <c r="Q65" s="1010" t="s">
        <v>221</v>
      </c>
      <c r="R65" s="1219" t="s">
        <v>221</v>
      </c>
      <c r="S65" s="1010" t="s">
        <v>221</v>
      </c>
      <c r="T65" s="1219" t="s">
        <v>221</v>
      </c>
      <c r="U65" s="1010" t="s">
        <v>221</v>
      </c>
      <c r="V65" s="1219" t="s">
        <v>221</v>
      </c>
      <c r="W65" s="1387">
        <v>1192678</v>
      </c>
      <c r="X65" s="793">
        <v>0.26503955555555553</v>
      </c>
      <c r="Y65" s="1365"/>
      <c r="Z65" s="466"/>
      <c r="AA65" s="556" t="s">
        <v>142</v>
      </c>
      <c r="AB65" s="1279" t="s">
        <v>148</v>
      </c>
    </row>
    <row r="66" spans="1:28" s="267" customFormat="1" ht="14.5">
      <c r="A66" s="66" t="s">
        <v>200</v>
      </c>
      <c r="B66" s="66" t="s">
        <v>141</v>
      </c>
      <c r="C66" s="556">
        <v>2022</v>
      </c>
      <c r="D66" s="556">
        <v>2021</v>
      </c>
      <c r="E66" s="1227" t="s">
        <v>142</v>
      </c>
      <c r="F66" s="418" t="s">
        <v>143</v>
      </c>
      <c r="G66" s="1273" t="s">
        <v>142</v>
      </c>
      <c r="H66" s="66" t="s">
        <v>212</v>
      </c>
      <c r="I66" s="131">
        <v>164700000</v>
      </c>
      <c r="J66" s="77">
        <v>1497000</v>
      </c>
      <c r="K66" s="466">
        <v>9.0892531876138431E-3</v>
      </c>
      <c r="L66" s="1424" t="s">
        <v>665</v>
      </c>
      <c r="M66" s="716" t="s">
        <v>178</v>
      </c>
      <c r="N66" s="635" t="s">
        <v>203</v>
      </c>
      <c r="O66" s="719">
        <v>239651</v>
      </c>
      <c r="P66" s="515">
        <v>0.16008750835003341</v>
      </c>
      <c r="Q66" s="1010" t="s">
        <v>221</v>
      </c>
      <c r="R66" s="1219" t="s">
        <v>221</v>
      </c>
      <c r="S66" s="1010" t="s">
        <v>221</v>
      </c>
      <c r="T66" s="1219" t="s">
        <v>221</v>
      </c>
      <c r="U66" s="1010" t="s">
        <v>221</v>
      </c>
      <c r="V66" s="1219" t="s">
        <v>221</v>
      </c>
      <c r="W66" s="1387">
        <v>1257349</v>
      </c>
      <c r="X66" s="793">
        <v>0.84</v>
      </c>
      <c r="Y66" s="1365"/>
      <c r="Z66" s="466"/>
      <c r="AA66" s="556" t="s">
        <v>142</v>
      </c>
      <c r="AB66" s="1279" t="s">
        <v>148</v>
      </c>
    </row>
    <row r="67" spans="1:28" s="267" customFormat="1" ht="14.5">
      <c r="A67" s="1216" t="s">
        <v>200</v>
      </c>
      <c r="B67" s="1216" t="s">
        <v>141</v>
      </c>
      <c r="C67" s="1226">
        <v>2023</v>
      </c>
      <c r="D67" s="1226">
        <v>2022</v>
      </c>
      <c r="E67" s="1228" t="s">
        <v>142</v>
      </c>
      <c r="F67" s="1237" t="s">
        <v>143</v>
      </c>
      <c r="G67" s="1275" t="s">
        <v>142</v>
      </c>
      <c r="H67" s="1216" t="s">
        <v>219</v>
      </c>
      <c r="I67" s="1413">
        <v>164700000</v>
      </c>
      <c r="J67" s="1026">
        <v>1440698</v>
      </c>
      <c r="K67" s="1223">
        <v>8.7474074074074069E-3</v>
      </c>
      <c r="L67" s="1425" t="s">
        <v>524</v>
      </c>
      <c r="M67" s="1007" t="s">
        <v>178</v>
      </c>
      <c r="N67" s="635" t="s">
        <v>203</v>
      </c>
      <c r="O67" s="1010">
        <v>161370</v>
      </c>
      <c r="P67" s="1299"/>
      <c r="Q67" s="1010" t="s">
        <v>221</v>
      </c>
      <c r="R67" s="1219" t="s">
        <v>221</v>
      </c>
      <c r="S67" s="1010" t="s">
        <v>221</v>
      </c>
      <c r="T67" s="1219" t="s">
        <v>221</v>
      </c>
      <c r="U67" s="1010" t="s">
        <v>221</v>
      </c>
      <c r="V67" s="1219" t="s">
        <v>221</v>
      </c>
      <c r="W67" s="1380">
        <v>1279328</v>
      </c>
      <c r="X67" s="1027">
        <v>0.88799179286706864</v>
      </c>
      <c r="Y67" s="1363"/>
      <c r="Z67" s="1222"/>
      <c r="AA67" s="1226" t="s">
        <v>163</v>
      </c>
      <c r="AB67" s="1225" t="s">
        <v>148</v>
      </c>
    </row>
    <row r="68" spans="1:28" s="267" customFormat="1" ht="14.5">
      <c r="A68" s="1229" t="s">
        <v>200</v>
      </c>
      <c r="B68" s="1229" t="s">
        <v>141</v>
      </c>
      <c r="C68" s="1230" t="s">
        <v>761</v>
      </c>
      <c r="D68" s="1230">
        <v>2023</v>
      </c>
      <c r="E68" s="1231" t="s">
        <v>142</v>
      </c>
      <c r="F68" s="1233" t="s">
        <v>143</v>
      </c>
      <c r="G68" s="1274" t="s">
        <v>142</v>
      </c>
      <c r="H68" s="1235" t="s">
        <v>145</v>
      </c>
      <c r="I68" s="1390">
        <v>165158616</v>
      </c>
      <c r="J68" s="1215">
        <v>38236840</v>
      </c>
      <c r="K68" s="1313">
        <v>0.23</v>
      </c>
      <c r="L68" s="1233" t="s">
        <v>767</v>
      </c>
      <c r="M68" s="1215">
        <v>13425038</v>
      </c>
      <c r="N68" s="1313">
        <v>0.35</v>
      </c>
      <c r="O68" s="1215">
        <v>12897716</v>
      </c>
      <c r="P68" s="1313">
        <v>0.34</v>
      </c>
      <c r="Q68" s="1215">
        <v>9694196</v>
      </c>
      <c r="R68" s="1313">
        <v>0.25</v>
      </c>
      <c r="S68" s="1215">
        <v>2219890</v>
      </c>
      <c r="T68" s="1313">
        <v>0.06</v>
      </c>
      <c r="U68" s="1314">
        <v>0</v>
      </c>
      <c r="V68" s="1313">
        <v>0</v>
      </c>
      <c r="W68" s="1390">
        <v>11914086</v>
      </c>
      <c r="X68" s="1244">
        <v>0.31</v>
      </c>
      <c r="Y68" s="1369"/>
      <c r="Z68" s="1391"/>
      <c r="AA68" s="1235" t="s">
        <v>142</v>
      </c>
      <c r="AB68" s="1233" t="s">
        <v>161</v>
      </c>
    </row>
    <row r="69" spans="1:28" s="267" customFormat="1" ht="14.5">
      <c r="A69" s="862" t="s">
        <v>223</v>
      </c>
      <c r="B69" s="862" t="s">
        <v>167</v>
      </c>
      <c r="C69" s="844">
        <v>2017</v>
      </c>
      <c r="D69" s="844">
        <v>2016</v>
      </c>
      <c r="E69" s="1304" t="s">
        <v>168</v>
      </c>
      <c r="F69" s="418" t="s">
        <v>61</v>
      </c>
      <c r="G69" s="1305" t="s">
        <v>61</v>
      </c>
      <c r="H69" s="66" t="s">
        <v>61</v>
      </c>
      <c r="I69" s="1382" t="s">
        <v>61</v>
      </c>
      <c r="J69" s="1246" t="s">
        <v>61</v>
      </c>
      <c r="K69" s="1411" t="s">
        <v>61</v>
      </c>
      <c r="L69" s="1424" t="s">
        <v>61</v>
      </c>
      <c r="M69" s="1246" t="s">
        <v>61</v>
      </c>
      <c r="N69" s="66" t="s">
        <v>61</v>
      </c>
      <c r="O69" s="69" t="s">
        <v>61</v>
      </c>
      <c r="P69" s="66" t="s">
        <v>61</v>
      </c>
      <c r="Q69" s="77" t="s">
        <v>61</v>
      </c>
      <c r="R69" s="133" t="s">
        <v>61</v>
      </c>
      <c r="S69" s="77" t="s">
        <v>61</v>
      </c>
      <c r="T69" s="133" t="s">
        <v>61</v>
      </c>
      <c r="U69" s="77" t="s">
        <v>61</v>
      </c>
      <c r="V69" s="133" t="s">
        <v>61</v>
      </c>
      <c r="W69" s="1382" t="s">
        <v>61</v>
      </c>
      <c r="X69" s="787" t="s">
        <v>61</v>
      </c>
      <c r="Y69" s="1362"/>
      <c r="Z69" s="133"/>
      <c r="AA69" s="556" t="s">
        <v>61</v>
      </c>
      <c r="AB69" s="1279" t="s">
        <v>61</v>
      </c>
    </row>
    <row r="70" spans="1:28" s="267" customFormat="1" ht="14.5">
      <c r="A70" s="862" t="s">
        <v>223</v>
      </c>
      <c r="B70" s="862" t="s">
        <v>167</v>
      </c>
      <c r="C70" s="844">
        <v>2018</v>
      </c>
      <c r="D70" s="844">
        <v>2017</v>
      </c>
      <c r="E70" s="1304" t="s">
        <v>168</v>
      </c>
      <c r="F70" s="418" t="s">
        <v>61</v>
      </c>
      <c r="G70" s="1305" t="s">
        <v>61</v>
      </c>
      <c r="H70" s="66" t="s">
        <v>61</v>
      </c>
      <c r="I70" s="1382" t="s">
        <v>61</v>
      </c>
      <c r="J70" s="1246" t="s">
        <v>61</v>
      </c>
      <c r="K70" s="1411" t="s">
        <v>61</v>
      </c>
      <c r="L70" s="1424" t="s">
        <v>61</v>
      </c>
      <c r="M70" s="1246" t="s">
        <v>61</v>
      </c>
      <c r="N70" s="66" t="s">
        <v>61</v>
      </c>
      <c r="O70" s="69" t="s">
        <v>61</v>
      </c>
      <c r="P70" s="66" t="s">
        <v>61</v>
      </c>
      <c r="Q70" s="77" t="s">
        <v>61</v>
      </c>
      <c r="R70" s="133" t="s">
        <v>61</v>
      </c>
      <c r="S70" s="77" t="s">
        <v>61</v>
      </c>
      <c r="T70" s="133" t="s">
        <v>61</v>
      </c>
      <c r="U70" s="77" t="s">
        <v>61</v>
      </c>
      <c r="V70" s="133" t="s">
        <v>61</v>
      </c>
      <c r="W70" s="1382" t="s">
        <v>61</v>
      </c>
      <c r="X70" s="787" t="s">
        <v>61</v>
      </c>
      <c r="Y70" s="1362"/>
      <c r="Z70" s="133"/>
      <c r="AA70" s="556" t="s">
        <v>61</v>
      </c>
      <c r="AB70" s="1279" t="s">
        <v>61</v>
      </c>
    </row>
    <row r="71" spans="1:28" s="267" customFormat="1" ht="14.5">
      <c r="A71" s="862" t="s">
        <v>223</v>
      </c>
      <c r="B71" s="862" t="s">
        <v>167</v>
      </c>
      <c r="C71" s="844">
        <v>2019</v>
      </c>
      <c r="D71" s="844">
        <v>2018</v>
      </c>
      <c r="E71" s="1304" t="s">
        <v>168</v>
      </c>
      <c r="F71" s="418" t="s">
        <v>61</v>
      </c>
      <c r="G71" s="1305" t="s">
        <v>61</v>
      </c>
      <c r="H71" s="66" t="s">
        <v>61</v>
      </c>
      <c r="I71" s="1382" t="s">
        <v>61</v>
      </c>
      <c r="J71" s="1246" t="s">
        <v>61</v>
      </c>
      <c r="K71" s="1411" t="s">
        <v>61</v>
      </c>
      <c r="L71" s="1424" t="s">
        <v>61</v>
      </c>
      <c r="M71" s="1246" t="s">
        <v>61</v>
      </c>
      <c r="N71" s="66" t="s">
        <v>61</v>
      </c>
      <c r="O71" s="69" t="s">
        <v>61</v>
      </c>
      <c r="P71" s="66" t="s">
        <v>61</v>
      </c>
      <c r="Q71" s="77" t="s">
        <v>61</v>
      </c>
      <c r="R71" s="133" t="s">
        <v>61</v>
      </c>
      <c r="S71" s="77" t="s">
        <v>61</v>
      </c>
      <c r="T71" s="133" t="s">
        <v>61</v>
      </c>
      <c r="U71" s="77" t="s">
        <v>61</v>
      </c>
      <c r="V71" s="133" t="s">
        <v>61</v>
      </c>
      <c r="W71" s="1382" t="s">
        <v>61</v>
      </c>
      <c r="X71" s="787" t="s">
        <v>61</v>
      </c>
      <c r="Y71" s="1362"/>
      <c r="Z71" s="133"/>
      <c r="AA71" s="556" t="s">
        <v>61</v>
      </c>
      <c r="AB71" s="1279" t="s">
        <v>61</v>
      </c>
    </row>
    <row r="72" spans="1:28" s="267" customFormat="1" ht="14.5">
      <c r="A72" s="862" t="s">
        <v>223</v>
      </c>
      <c r="B72" s="862" t="s">
        <v>167</v>
      </c>
      <c r="C72" s="844">
        <v>2020</v>
      </c>
      <c r="D72" s="844">
        <v>2019</v>
      </c>
      <c r="E72" s="1304" t="s">
        <v>168</v>
      </c>
      <c r="F72" s="418" t="s">
        <v>61</v>
      </c>
      <c r="G72" s="1305" t="s">
        <v>61</v>
      </c>
      <c r="H72" s="66" t="s">
        <v>61</v>
      </c>
      <c r="I72" s="1382" t="s">
        <v>61</v>
      </c>
      <c r="J72" s="1246" t="s">
        <v>61</v>
      </c>
      <c r="K72" s="1411" t="s">
        <v>61</v>
      </c>
      <c r="L72" s="1424" t="s">
        <v>61</v>
      </c>
      <c r="M72" s="1246" t="s">
        <v>61</v>
      </c>
      <c r="N72" s="66" t="s">
        <v>61</v>
      </c>
      <c r="O72" s="69" t="s">
        <v>61</v>
      </c>
      <c r="P72" s="66" t="s">
        <v>61</v>
      </c>
      <c r="Q72" s="77" t="s">
        <v>61</v>
      </c>
      <c r="R72" s="133" t="s">
        <v>61</v>
      </c>
      <c r="S72" s="77" t="s">
        <v>61</v>
      </c>
      <c r="T72" s="133" t="s">
        <v>61</v>
      </c>
      <c r="U72" s="77" t="s">
        <v>61</v>
      </c>
      <c r="V72" s="133" t="s">
        <v>61</v>
      </c>
      <c r="W72" s="1382" t="s">
        <v>61</v>
      </c>
      <c r="X72" s="787" t="s">
        <v>61</v>
      </c>
      <c r="Y72" s="1362"/>
      <c r="Z72" s="133"/>
      <c r="AA72" s="556" t="s">
        <v>61</v>
      </c>
      <c r="AB72" s="1279" t="s">
        <v>61</v>
      </c>
    </row>
    <row r="73" spans="1:28" s="267" customFormat="1" ht="14.5">
      <c r="A73" s="862" t="s">
        <v>223</v>
      </c>
      <c r="B73" s="862" t="s">
        <v>167</v>
      </c>
      <c r="C73" s="844">
        <v>2021</v>
      </c>
      <c r="D73" s="844">
        <v>2020</v>
      </c>
      <c r="E73" s="1304" t="s">
        <v>168</v>
      </c>
      <c r="F73" s="418" t="s">
        <v>61</v>
      </c>
      <c r="G73" s="1305" t="s">
        <v>61</v>
      </c>
      <c r="H73" s="66" t="s">
        <v>61</v>
      </c>
      <c r="I73" s="1382" t="s">
        <v>61</v>
      </c>
      <c r="J73" s="1246" t="s">
        <v>61</v>
      </c>
      <c r="K73" s="1411" t="s">
        <v>61</v>
      </c>
      <c r="L73" s="1424" t="s">
        <v>61</v>
      </c>
      <c r="M73" s="1246" t="s">
        <v>61</v>
      </c>
      <c r="N73" s="66" t="s">
        <v>61</v>
      </c>
      <c r="O73" s="69" t="s">
        <v>61</v>
      </c>
      <c r="P73" s="66" t="s">
        <v>61</v>
      </c>
      <c r="Q73" s="77" t="s">
        <v>61</v>
      </c>
      <c r="R73" s="133" t="s">
        <v>61</v>
      </c>
      <c r="S73" s="77" t="s">
        <v>61</v>
      </c>
      <c r="T73" s="133" t="s">
        <v>61</v>
      </c>
      <c r="U73" s="77" t="s">
        <v>61</v>
      </c>
      <c r="V73" s="133" t="s">
        <v>61</v>
      </c>
      <c r="W73" s="1382" t="s">
        <v>61</v>
      </c>
      <c r="X73" s="787" t="s">
        <v>61</v>
      </c>
      <c r="Y73" s="1362"/>
      <c r="Z73" s="133"/>
      <c r="AA73" s="556" t="s">
        <v>61</v>
      </c>
      <c r="AB73" s="1279" t="s">
        <v>61</v>
      </c>
    </row>
    <row r="74" spans="1:28" s="267" customFormat="1" ht="14.5">
      <c r="A74" s="862" t="s">
        <v>223</v>
      </c>
      <c r="B74" s="862" t="s">
        <v>167</v>
      </c>
      <c r="C74" s="844">
        <v>2022</v>
      </c>
      <c r="D74" s="844">
        <v>2021</v>
      </c>
      <c r="E74" s="1304" t="s">
        <v>168</v>
      </c>
      <c r="F74" s="418" t="s">
        <v>61</v>
      </c>
      <c r="G74" s="1305" t="s">
        <v>61</v>
      </c>
      <c r="H74" s="66" t="s">
        <v>61</v>
      </c>
      <c r="I74" s="1382" t="s">
        <v>61</v>
      </c>
      <c r="J74" s="1246" t="s">
        <v>61</v>
      </c>
      <c r="K74" s="1411" t="s">
        <v>61</v>
      </c>
      <c r="L74" s="1424" t="s">
        <v>61</v>
      </c>
      <c r="M74" s="1246" t="s">
        <v>61</v>
      </c>
      <c r="N74" s="66" t="s">
        <v>61</v>
      </c>
      <c r="O74" s="69" t="s">
        <v>61</v>
      </c>
      <c r="P74" s="66" t="s">
        <v>61</v>
      </c>
      <c r="Q74" s="77" t="s">
        <v>61</v>
      </c>
      <c r="R74" s="133" t="s">
        <v>61</v>
      </c>
      <c r="S74" s="77" t="s">
        <v>61</v>
      </c>
      <c r="T74" s="133" t="s">
        <v>61</v>
      </c>
      <c r="U74" s="77" t="s">
        <v>61</v>
      </c>
      <c r="V74" s="133" t="s">
        <v>61</v>
      </c>
      <c r="W74" s="1382" t="s">
        <v>61</v>
      </c>
      <c r="X74" s="787" t="s">
        <v>61</v>
      </c>
      <c r="Y74" s="1362"/>
      <c r="Z74" s="133"/>
      <c r="AA74" s="556" t="s">
        <v>61</v>
      </c>
      <c r="AB74" s="1279" t="s">
        <v>61</v>
      </c>
    </row>
    <row r="75" spans="1:28" s="267" customFormat="1" ht="14.5">
      <c r="A75" s="1235" t="s">
        <v>223</v>
      </c>
      <c r="B75" s="1235" t="s">
        <v>167</v>
      </c>
      <c r="C75" s="1289">
        <v>2023</v>
      </c>
      <c r="D75" s="1289">
        <v>2022</v>
      </c>
      <c r="E75" s="1290" t="s">
        <v>168</v>
      </c>
      <c r="F75" s="1232" t="s">
        <v>61</v>
      </c>
      <c r="G75" s="1291" t="s">
        <v>61</v>
      </c>
      <c r="H75" s="1229" t="s">
        <v>61</v>
      </c>
      <c r="I75" s="1383" t="s">
        <v>61</v>
      </c>
      <c r="J75" s="1065" t="s">
        <v>61</v>
      </c>
      <c r="K75" s="1412" t="s">
        <v>61</v>
      </c>
      <c r="L75" s="1338" t="s">
        <v>61</v>
      </c>
      <c r="M75" s="1065" t="s">
        <v>61</v>
      </c>
      <c r="N75" s="1229" t="s">
        <v>61</v>
      </c>
      <c r="O75" s="1065" t="s">
        <v>61</v>
      </c>
      <c r="P75" s="1229" t="s">
        <v>61</v>
      </c>
      <c r="Q75" s="1020" t="s">
        <v>61</v>
      </c>
      <c r="R75" s="1221" t="s">
        <v>61</v>
      </c>
      <c r="S75" s="1020" t="s">
        <v>61</v>
      </c>
      <c r="T75" s="1221" t="s">
        <v>61</v>
      </c>
      <c r="U75" s="1020" t="s">
        <v>61</v>
      </c>
      <c r="V75" s="1221" t="s">
        <v>61</v>
      </c>
      <c r="W75" s="1383" t="s">
        <v>61</v>
      </c>
      <c r="X75" s="1021" t="s">
        <v>61</v>
      </c>
      <c r="Y75" s="1364"/>
      <c r="Z75" s="1221"/>
      <c r="AA75" s="1230" t="s">
        <v>61</v>
      </c>
      <c r="AB75" s="1233" t="s">
        <v>61</v>
      </c>
    </row>
    <row r="76" spans="1:28" s="267" customFormat="1" ht="14.5">
      <c r="A76" s="862" t="s">
        <v>224</v>
      </c>
      <c r="B76" s="862" t="s">
        <v>102</v>
      </c>
      <c r="C76" s="844">
        <v>2017</v>
      </c>
      <c r="D76" s="844">
        <v>2016</v>
      </c>
      <c r="E76" s="1304" t="s">
        <v>168</v>
      </c>
      <c r="F76" s="418" t="s">
        <v>61</v>
      </c>
      <c r="G76" s="1305" t="s">
        <v>61</v>
      </c>
      <c r="H76" s="66" t="s">
        <v>61</v>
      </c>
      <c r="I76" s="1382" t="s">
        <v>61</v>
      </c>
      <c r="J76" s="1246" t="s">
        <v>61</v>
      </c>
      <c r="K76" s="1411" t="s">
        <v>61</v>
      </c>
      <c r="L76" s="1424" t="s">
        <v>61</v>
      </c>
      <c r="M76" s="1246" t="s">
        <v>61</v>
      </c>
      <c r="N76" s="66" t="s">
        <v>61</v>
      </c>
      <c r="O76" s="69" t="s">
        <v>61</v>
      </c>
      <c r="P76" s="66" t="s">
        <v>61</v>
      </c>
      <c r="Q76" s="77" t="s">
        <v>61</v>
      </c>
      <c r="R76" s="133" t="s">
        <v>61</v>
      </c>
      <c r="S76" s="77" t="s">
        <v>61</v>
      </c>
      <c r="T76" s="133" t="s">
        <v>61</v>
      </c>
      <c r="U76" s="77" t="s">
        <v>61</v>
      </c>
      <c r="V76" s="133" t="s">
        <v>61</v>
      </c>
      <c r="W76" s="1382" t="s">
        <v>61</v>
      </c>
      <c r="X76" s="787" t="s">
        <v>61</v>
      </c>
      <c r="Y76" s="1362"/>
      <c r="Z76" s="133"/>
      <c r="AA76" s="556" t="s">
        <v>61</v>
      </c>
      <c r="AB76" s="1279" t="s">
        <v>61</v>
      </c>
    </row>
    <row r="77" spans="1:28" s="267" customFormat="1" ht="14.5">
      <c r="A77" s="862" t="s">
        <v>224</v>
      </c>
      <c r="B77" s="862" t="s">
        <v>102</v>
      </c>
      <c r="C77" s="844">
        <v>2018</v>
      </c>
      <c r="D77" s="844">
        <v>2017</v>
      </c>
      <c r="E77" s="1304" t="s">
        <v>168</v>
      </c>
      <c r="F77" s="418" t="s">
        <v>61</v>
      </c>
      <c r="G77" s="1305" t="s">
        <v>61</v>
      </c>
      <c r="H77" s="66" t="s">
        <v>61</v>
      </c>
      <c r="I77" s="1382" t="s">
        <v>61</v>
      </c>
      <c r="J77" s="1246" t="s">
        <v>61</v>
      </c>
      <c r="K77" s="1411" t="s">
        <v>61</v>
      </c>
      <c r="L77" s="1424" t="s">
        <v>61</v>
      </c>
      <c r="M77" s="1246" t="s">
        <v>61</v>
      </c>
      <c r="N77" s="66" t="s">
        <v>61</v>
      </c>
      <c r="O77" s="69" t="s">
        <v>61</v>
      </c>
      <c r="P77" s="66" t="s">
        <v>61</v>
      </c>
      <c r="Q77" s="77" t="s">
        <v>61</v>
      </c>
      <c r="R77" s="133" t="s">
        <v>61</v>
      </c>
      <c r="S77" s="77" t="s">
        <v>61</v>
      </c>
      <c r="T77" s="133" t="s">
        <v>61</v>
      </c>
      <c r="U77" s="77" t="s">
        <v>61</v>
      </c>
      <c r="V77" s="133" t="s">
        <v>61</v>
      </c>
      <c r="W77" s="1382" t="s">
        <v>61</v>
      </c>
      <c r="X77" s="787" t="s">
        <v>61</v>
      </c>
      <c r="Y77" s="1362"/>
      <c r="Z77" s="133"/>
      <c r="AA77" s="556" t="s">
        <v>61</v>
      </c>
      <c r="AB77" s="1279" t="s">
        <v>61</v>
      </c>
    </row>
    <row r="78" spans="1:28" s="267" customFormat="1" ht="14.5">
      <c r="A78" s="862" t="s">
        <v>224</v>
      </c>
      <c r="B78" s="862" t="s">
        <v>102</v>
      </c>
      <c r="C78" s="844">
        <v>2019</v>
      </c>
      <c r="D78" s="844">
        <v>2018</v>
      </c>
      <c r="E78" s="1304" t="s">
        <v>168</v>
      </c>
      <c r="F78" s="418" t="s">
        <v>61</v>
      </c>
      <c r="G78" s="1305" t="s">
        <v>61</v>
      </c>
      <c r="H78" s="66" t="s">
        <v>61</v>
      </c>
      <c r="I78" s="1382" t="s">
        <v>61</v>
      </c>
      <c r="J78" s="1246" t="s">
        <v>61</v>
      </c>
      <c r="K78" s="1411" t="s">
        <v>61</v>
      </c>
      <c r="L78" s="1424" t="s">
        <v>61</v>
      </c>
      <c r="M78" s="1246" t="s">
        <v>61</v>
      </c>
      <c r="N78" s="66" t="s">
        <v>61</v>
      </c>
      <c r="O78" s="69" t="s">
        <v>61</v>
      </c>
      <c r="P78" s="66" t="s">
        <v>61</v>
      </c>
      <c r="Q78" s="77" t="s">
        <v>61</v>
      </c>
      <c r="R78" s="133" t="s">
        <v>61</v>
      </c>
      <c r="S78" s="77" t="s">
        <v>61</v>
      </c>
      <c r="T78" s="133" t="s">
        <v>61</v>
      </c>
      <c r="U78" s="77" t="s">
        <v>61</v>
      </c>
      <c r="V78" s="133" t="s">
        <v>61</v>
      </c>
      <c r="W78" s="1382" t="s">
        <v>61</v>
      </c>
      <c r="X78" s="787" t="s">
        <v>61</v>
      </c>
      <c r="Y78" s="1362"/>
      <c r="Z78" s="133"/>
      <c r="AA78" s="556" t="s">
        <v>61</v>
      </c>
      <c r="AB78" s="1279" t="s">
        <v>61</v>
      </c>
    </row>
    <row r="79" spans="1:28" s="267" customFormat="1" ht="14.5">
      <c r="A79" s="862" t="s">
        <v>224</v>
      </c>
      <c r="B79" s="862" t="s">
        <v>102</v>
      </c>
      <c r="C79" s="844">
        <v>2020</v>
      </c>
      <c r="D79" s="844">
        <v>2019</v>
      </c>
      <c r="E79" s="1304" t="s">
        <v>168</v>
      </c>
      <c r="F79" s="418" t="s">
        <v>61</v>
      </c>
      <c r="G79" s="1305" t="s">
        <v>61</v>
      </c>
      <c r="H79" s="66" t="s">
        <v>61</v>
      </c>
      <c r="I79" s="1382" t="s">
        <v>61</v>
      </c>
      <c r="J79" s="1246" t="s">
        <v>61</v>
      </c>
      <c r="K79" s="1411" t="s">
        <v>61</v>
      </c>
      <c r="L79" s="1424" t="s">
        <v>61</v>
      </c>
      <c r="M79" s="1246" t="s">
        <v>61</v>
      </c>
      <c r="N79" s="66" t="s">
        <v>61</v>
      </c>
      <c r="O79" s="69" t="s">
        <v>61</v>
      </c>
      <c r="P79" s="66" t="s">
        <v>61</v>
      </c>
      <c r="Q79" s="77" t="s">
        <v>61</v>
      </c>
      <c r="R79" s="133" t="s">
        <v>61</v>
      </c>
      <c r="S79" s="77" t="s">
        <v>61</v>
      </c>
      <c r="T79" s="133" t="s">
        <v>61</v>
      </c>
      <c r="U79" s="77" t="s">
        <v>61</v>
      </c>
      <c r="V79" s="133" t="s">
        <v>61</v>
      </c>
      <c r="W79" s="1382" t="s">
        <v>61</v>
      </c>
      <c r="X79" s="787" t="s">
        <v>61</v>
      </c>
      <c r="Y79" s="1362"/>
      <c r="Z79" s="133"/>
      <c r="AA79" s="556" t="s">
        <v>61</v>
      </c>
      <c r="AB79" s="1279" t="s">
        <v>61</v>
      </c>
    </row>
    <row r="80" spans="1:28" s="267" customFormat="1" ht="14.5">
      <c r="A80" s="862" t="s">
        <v>224</v>
      </c>
      <c r="B80" s="862" t="s">
        <v>102</v>
      </c>
      <c r="C80" s="844">
        <v>2021</v>
      </c>
      <c r="D80" s="844">
        <v>2020</v>
      </c>
      <c r="E80" s="1304" t="s">
        <v>168</v>
      </c>
      <c r="F80" s="418" t="s">
        <v>61</v>
      </c>
      <c r="G80" s="1305" t="s">
        <v>61</v>
      </c>
      <c r="H80" s="66" t="s">
        <v>61</v>
      </c>
      <c r="I80" s="1382" t="s">
        <v>61</v>
      </c>
      <c r="J80" s="1246" t="s">
        <v>61</v>
      </c>
      <c r="K80" s="1411" t="s">
        <v>61</v>
      </c>
      <c r="L80" s="1424" t="s">
        <v>61</v>
      </c>
      <c r="M80" s="1246" t="s">
        <v>61</v>
      </c>
      <c r="N80" s="66" t="s">
        <v>61</v>
      </c>
      <c r="O80" s="69" t="s">
        <v>61</v>
      </c>
      <c r="P80" s="66" t="s">
        <v>61</v>
      </c>
      <c r="Q80" s="77" t="s">
        <v>61</v>
      </c>
      <c r="R80" s="133" t="s">
        <v>61</v>
      </c>
      <c r="S80" s="77" t="s">
        <v>61</v>
      </c>
      <c r="T80" s="133" t="s">
        <v>61</v>
      </c>
      <c r="U80" s="77" t="s">
        <v>61</v>
      </c>
      <c r="V80" s="133" t="s">
        <v>61</v>
      </c>
      <c r="W80" s="1382" t="s">
        <v>61</v>
      </c>
      <c r="X80" s="787" t="s">
        <v>61</v>
      </c>
      <c r="Y80" s="1362"/>
      <c r="Z80" s="133"/>
      <c r="AA80" s="556" t="s">
        <v>61</v>
      </c>
      <c r="AB80" s="1279" t="s">
        <v>61</v>
      </c>
    </row>
    <row r="81" spans="1:28" s="267" customFormat="1" ht="14.5">
      <c r="A81" s="862" t="s">
        <v>224</v>
      </c>
      <c r="B81" s="862" t="s">
        <v>102</v>
      </c>
      <c r="C81" s="844">
        <v>2022</v>
      </c>
      <c r="D81" s="844">
        <v>2021</v>
      </c>
      <c r="E81" s="1304" t="s">
        <v>168</v>
      </c>
      <c r="F81" s="418" t="s">
        <v>61</v>
      </c>
      <c r="G81" s="1305" t="s">
        <v>61</v>
      </c>
      <c r="H81" s="66" t="s">
        <v>61</v>
      </c>
      <c r="I81" s="1382" t="s">
        <v>61</v>
      </c>
      <c r="J81" s="1246" t="s">
        <v>61</v>
      </c>
      <c r="K81" s="1411" t="s">
        <v>61</v>
      </c>
      <c r="L81" s="1424" t="s">
        <v>61</v>
      </c>
      <c r="M81" s="1246" t="s">
        <v>61</v>
      </c>
      <c r="N81" s="66" t="s">
        <v>61</v>
      </c>
      <c r="O81" s="69" t="s">
        <v>61</v>
      </c>
      <c r="P81" s="66" t="s">
        <v>61</v>
      </c>
      <c r="Q81" s="77" t="s">
        <v>61</v>
      </c>
      <c r="R81" s="133" t="s">
        <v>61</v>
      </c>
      <c r="S81" s="77" t="s">
        <v>61</v>
      </c>
      <c r="T81" s="133" t="s">
        <v>61</v>
      </c>
      <c r="U81" s="77" t="s">
        <v>61</v>
      </c>
      <c r="V81" s="133" t="s">
        <v>61</v>
      </c>
      <c r="W81" s="1382" t="s">
        <v>61</v>
      </c>
      <c r="X81" s="787" t="s">
        <v>61</v>
      </c>
      <c r="Y81" s="1362"/>
      <c r="Z81" s="133"/>
      <c r="AA81" s="556" t="s">
        <v>61</v>
      </c>
      <c r="AB81" s="1279" t="s">
        <v>61</v>
      </c>
    </row>
    <row r="82" spans="1:28" s="267" customFormat="1" ht="14.5">
      <c r="A82" s="1235" t="s">
        <v>224</v>
      </c>
      <c r="B82" s="1235" t="s">
        <v>102</v>
      </c>
      <c r="C82" s="1289">
        <v>2023</v>
      </c>
      <c r="D82" s="1289">
        <v>2022</v>
      </c>
      <c r="E82" s="1290" t="s">
        <v>168</v>
      </c>
      <c r="F82" s="1232" t="s">
        <v>61</v>
      </c>
      <c r="G82" s="1291" t="s">
        <v>61</v>
      </c>
      <c r="H82" s="1229" t="s">
        <v>61</v>
      </c>
      <c r="I82" s="1383" t="s">
        <v>61</v>
      </c>
      <c r="J82" s="1065" t="s">
        <v>61</v>
      </c>
      <c r="K82" s="1412" t="s">
        <v>61</v>
      </c>
      <c r="L82" s="1338" t="s">
        <v>61</v>
      </c>
      <c r="M82" s="1065" t="s">
        <v>61</v>
      </c>
      <c r="N82" s="1229" t="s">
        <v>61</v>
      </c>
      <c r="O82" s="1065" t="s">
        <v>61</v>
      </c>
      <c r="P82" s="1229" t="s">
        <v>61</v>
      </c>
      <c r="Q82" s="1020" t="s">
        <v>61</v>
      </c>
      <c r="R82" s="1221" t="s">
        <v>61</v>
      </c>
      <c r="S82" s="1020" t="s">
        <v>61</v>
      </c>
      <c r="T82" s="1221" t="s">
        <v>61</v>
      </c>
      <c r="U82" s="1020" t="s">
        <v>61</v>
      </c>
      <c r="V82" s="1221" t="s">
        <v>61</v>
      </c>
      <c r="W82" s="1383" t="s">
        <v>61</v>
      </c>
      <c r="X82" s="1021" t="s">
        <v>61</v>
      </c>
      <c r="Y82" s="1364"/>
      <c r="Z82" s="1221"/>
      <c r="AA82" s="1230" t="s">
        <v>61</v>
      </c>
      <c r="AB82" s="1233" t="s">
        <v>61</v>
      </c>
    </row>
    <row r="83" spans="1:28" s="267" customFormat="1" ht="14.5">
      <c r="A83" s="66" t="s">
        <v>117</v>
      </c>
      <c r="B83" s="66" t="s">
        <v>116</v>
      </c>
      <c r="C83" s="556">
        <v>2017</v>
      </c>
      <c r="D83" s="556">
        <v>2016</v>
      </c>
      <c r="E83" s="1227" t="s">
        <v>168</v>
      </c>
      <c r="F83" s="418" t="s">
        <v>61</v>
      </c>
      <c r="G83" s="1273" t="s">
        <v>61</v>
      </c>
      <c r="H83" s="66" t="s">
        <v>61</v>
      </c>
      <c r="I83" s="1382" t="s">
        <v>61</v>
      </c>
      <c r="J83" s="1246" t="s">
        <v>61</v>
      </c>
      <c r="K83" s="1411" t="s">
        <v>61</v>
      </c>
      <c r="L83" s="1424" t="s">
        <v>61</v>
      </c>
      <c r="M83" s="1246" t="s">
        <v>61</v>
      </c>
      <c r="N83" s="66" t="s">
        <v>61</v>
      </c>
      <c r="O83" s="69" t="s">
        <v>61</v>
      </c>
      <c r="P83" s="66" t="s">
        <v>61</v>
      </c>
      <c r="Q83" s="77" t="s">
        <v>61</v>
      </c>
      <c r="R83" s="133" t="s">
        <v>61</v>
      </c>
      <c r="S83" s="77" t="s">
        <v>61</v>
      </c>
      <c r="T83" s="133" t="s">
        <v>61</v>
      </c>
      <c r="U83" s="77" t="s">
        <v>61</v>
      </c>
      <c r="V83" s="133" t="s">
        <v>61</v>
      </c>
      <c r="W83" s="1382" t="s">
        <v>61</v>
      </c>
      <c r="X83" s="787" t="s">
        <v>61</v>
      </c>
      <c r="Y83" s="1362"/>
      <c r="Z83" s="133"/>
      <c r="AA83" s="556" t="s">
        <v>61</v>
      </c>
      <c r="AB83" s="1279" t="s">
        <v>61</v>
      </c>
    </row>
    <row r="84" spans="1:28" s="267" customFormat="1" ht="14.5">
      <c r="A84" s="66" t="s">
        <v>117</v>
      </c>
      <c r="B84" s="66" t="s">
        <v>116</v>
      </c>
      <c r="C84" s="556">
        <v>2018</v>
      </c>
      <c r="D84" s="556">
        <v>2017</v>
      </c>
      <c r="E84" s="1227" t="s">
        <v>168</v>
      </c>
      <c r="F84" s="418" t="s">
        <v>61</v>
      </c>
      <c r="G84" s="1273" t="s">
        <v>61</v>
      </c>
      <c r="H84" s="66" t="s">
        <v>61</v>
      </c>
      <c r="I84" s="1382" t="s">
        <v>61</v>
      </c>
      <c r="J84" s="1246" t="s">
        <v>61</v>
      </c>
      <c r="K84" s="1411" t="s">
        <v>61</v>
      </c>
      <c r="L84" s="1424" t="s">
        <v>61</v>
      </c>
      <c r="M84" s="1246" t="s">
        <v>61</v>
      </c>
      <c r="N84" s="66" t="s">
        <v>61</v>
      </c>
      <c r="O84" s="69" t="s">
        <v>61</v>
      </c>
      <c r="P84" s="66" t="s">
        <v>61</v>
      </c>
      <c r="Q84" s="77" t="s">
        <v>61</v>
      </c>
      <c r="R84" s="133" t="s">
        <v>61</v>
      </c>
      <c r="S84" s="77" t="s">
        <v>61</v>
      </c>
      <c r="T84" s="133" t="s">
        <v>61</v>
      </c>
      <c r="U84" s="77" t="s">
        <v>61</v>
      </c>
      <c r="V84" s="133" t="s">
        <v>61</v>
      </c>
      <c r="W84" s="1382" t="s">
        <v>61</v>
      </c>
      <c r="X84" s="787" t="s">
        <v>61</v>
      </c>
      <c r="Y84" s="1362"/>
      <c r="Z84" s="133"/>
      <c r="AA84" s="556" t="s">
        <v>61</v>
      </c>
      <c r="AB84" s="1279" t="s">
        <v>61</v>
      </c>
    </row>
    <row r="85" spans="1:28" s="267" customFormat="1" ht="14.5">
      <c r="A85" s="66" t="s">
        <v>117</v>
      </c>
      <c r="B85" s="66" t="s">
        <v>116</v>
      </c>
      <c r="C85" s="556">
        <v>2019</v>
      </c>
      <c r="D85" s="556">
        <v>2018</v>
      </c>
      <c r="E85" s="1227" t="s">
        <v>168</v>
      </c>
      <c r="F85" s="418" t="s">
        <v>61</v>
      </c>
      <c r="G85" s="1273" t="s">
        <v>61</v>
      </c>
      <c r="H85" s="66" t="s">
        <v>61</v>
      </c>
      <c r="I85" s="1382" t="s">
        <v>61</v>
      </c>
      <c r="J85" s="1246" t="s">
        <v>61</v>
      </c>
      <c r="K85" s="1411" t="s">
        <v>61</v>
      </c>
      <c r="L85" s="1424" t="s">
        <v>61</v>
      </c>
      <c r="M85" s="1246" t="s">
        <v>61</v>
      </c>
      <c r="N85" s="66" t="s">
        <v>61</v>
      </c>
      <c r="O85" s="69" t="s">
        <v>61</v>
      </c>
      <c r="P85" s="66" t="s">
        <v>61</v>
      </c>
      <c r="Q85" s="77" t="s">
        <v>61</v>
      </c>
      <c r="R85" s="133" t="s">
        <v>61</v>
      </c>
      <c r="S85" s="77" t="s">
        <v>61</v>
      </c>
      <c r="T85" s="133" t="s">
        <v>61</v>
      </c>
      <c r="U85" s="77" t="s">
        <v>61</v>
      </c>
      <c r="V85" s="133" t="s">
        <v>61</v>
      </c>
      <c r="W85" s="1382" t="s">
        <v>61</v>
      </c>
      <c r="X85" s="787" t="s">
        <v>61</v>
      </c>
      <c r="Y85" s="1362"/>
      <c r="Z85" s="133"/>
      <c r="AA85" s="556" t="s">
        <v>61</v>
      </c>
      <c r="AB85" s="1279" t="s">
        <v>61</v>
      </c>
    </row>
    <row r="86" spans="1:28" s="267" customFormat="1" ht="14.5">
      <c r="A86" s="66" t="s">
        <v>117</v>
      </c>
      <c r="B86" s="66" t="s">
        <v>116</v>
      </c>
      <c r="C86" s="556">
        <v>2020</v>
      </c>
      <c r="D86" s="556">
        <v>2019</v>
      </c>
      <c r="E86" s="1227" t="s">
        <v>168</v>
      </c>
      <c r="F86" s="418" t="s">
        <v>61</v>
      </c>
      <c r="G86" s="1273" t="s">
        <v>61</v>
      </c>
      <c r="H86" s="66" t="s">
        <v>61</v>
      </c>
      <c r="I86" s="1382" t="s">
        <v>61</v>
      </c>
      <c r="J86" s="1246" t="s">
        <v>61</v>
      </c>
      <c r="K86" s="1411" t="s">
        <v>61</v>
      </c>
      <c r="L86" s="1424" t="s">
        <v>61</v>
      </c>
      <c r="M86" s="1246" t="s">
        <v>61</v>
      </c>
      <c r="N86" s="66" t="s">
        <v>61</v>
      </c>
      <c r="O86" s="69" t="s">
        <v>61</v>
      </c>
      <c r="P86" s="66" t="s">
        <v>61</v>
      </c>
      <c r="Q86" s="77" t="s">
        <v>61</v>
      </c>
      <c r="R86" s="133" t="s">
        <v>61</v>
      </c>
      <c r="S86" s="77" t="s">
        <v>61</v>
      </c>
      <c r="T86" s="133" t="s">
        <v>61</v>
      </c>
      <c r="U86" s="77" t="s">
        <v>61</v>
      </c>
      <c r="V86" s="133" t="s">
        <v>61</v>
      </c>
      <c r="W86" s="1382" t="s">
        <v>61</v>
      </c>
      <c r="X86" s="787" t="s">
        <v>61</v>
      </c>
      <c r="Y86" s="1362"/>
      <c r="Z86" s="133"/>
      <c r="AA86" s="556" t="s">
        <v>61</v>
      </c>
      <c r="AB86" s="1279" t="s">
        <v>61</v>
      </c>
    </row>
    <row r="87" spans="1:28" s="267" customFormat="1" ht="14.5">
      <c r="A87" s="66" t="s">
        <v>117</v>
      </c>
      <c r="B87" s="66" t="s">
        <v>116</v>
      </c>
      <c r="C87" s="556">
        <v>2021</v>
      </c>
      <c r="D87" s="556">
        <v>2020</v>
      </c>
      <c r="E87" s="1227" t="s">
        <v>168</v>
      </c>
      <c r="F87" s="418" t="s">
        <v>61</v>
      </c>
      <c r="G87" s="1273" t="s">
        <v>61</v>
      </c>
      <c r="H87" s="66" t="s">
        <v>61</v>
      </c>
      <c r="I87" s="1382" t="s">
        <v>61</v>
      </c>
      <c r="J87" s="1246" t="s">
        <v>61</v>
      </c>
      <c r="K87" s="1411" t="s">
        <v>61</v>
      </c>
      <c r="L87" s="1424" t="s">
        <v>61</v>
      </c>
      <c r="M87" s="1246" t="s">
        <v>61</v>
      </c>
      <c r="N87" s="66" t="s">
        <v>61</v>
      </c>
      <c r="O87" s="69" t="s">
        <v>61</v>
      </c>
      <c r="P87" s="66" t="s">
        <v>61</v>
      </c>
      <c r="Q87" s="77" t="s">
        <v>61</v>
      </c>
      <c r="R87" s="133" t="s">
        <v>61</v>
      </c>
      <c r="S87" s="77" t="s">
        <v>61</v>
      </c>
      <c r="T87" s="133" t="s">
        <v>61</v>
      </c>
      <c r="U87" s="77" t="s">
        <v>61</v>
      </c>
      <c r="V87" s="133" t="s">
        <v>61</v>
      </c>
      <c r="W87" s="1382" t="s">
        <v>61</v>
      </c>
      <c r="X87" s="787" t="s">
        <v>61</v>
      </c>
      <c r="Y87" s="1362"/>
      <c r="Z87" s="133"/>
      <c r="AA87" s="556" t="s">
        <v>61</v>
      </c>
      <c r="AB87" s="1279" t="s">
        <v>61</v>
      </c>
    </row>
    <row r="88" spans="1:28" s="267" customFormat="1" ht="14.5">
      <c r="A88" s="66" t="s">
        <v>117</v>
      </c>
      <c r="B88" s="66" t="s">
        <v>116</v>
      </c>
      <c r="C88" s="556">
        <v>2022</v>
      </c>
      <c r="D88" s="556">
        <v>2021</v>
      </c>
      <c r="E88" s="1227" t="s">
        <v>142</v>
      </c>
      <c r="F88" s="418" t="s">
        <v>174</v>
      </c>
      <c r="G88" s="1273" t="s">
        <v>142</v>
      </c>
      <c r="H88" s="66" t="s">
        <v>226</v>
      </c>
      <c r="I88" s="131">
        <v>12500000</v>
      </c>
      <c r="J88" s="77">
        <v>9003837</v>
      </c>
      <c r="K88" s="466">
        <v>0.72030696000000005</v>
      </c>
      <c r="L88" s="1424" t="s">
        <v>287</v>
      </c>
      <c r="M88" s="77">
        <v>7285824</v>
      </c>
      <c r="N88" s="473">
        <v>0.80919101489731549</v>
      </c>
      <c r="O88" s="77">
        <v>1436375</v>
      </c>
      <c r="P88" s="473">
        <v>0.15952920960252834</v>
      </c>
      <c r="Q88" s="77">
        <v>281638</v>
      </c>
      <c r="R88" s="133">
        <v>3.1279775500156211E-2</v>
      </c>
      <c r="S88" s="77">
        <v>0</v>
      </c>
      <c r="T88" s="133">
        <v>0</v>
      </c>
      <c r="U88" s="77">
        <v>0</v>
      </c>
      <c r="V88" s="133">
        <v>0</v>
      </c>
      <c r="W88" s="131">
        <v>281638</v>
      </c>
      <c r="X88" s="787">
        <v>3.1279775500156211E-2</v>
      </c>
      <c r="Y88" s="1362"/>
      <c r="Z88" s="133"/>
      <c r="AA88" s="556" t="s">
        <v>168</v>
      </c>
      <c r="AB88" s="1279" t="s">
        <v>161</v>
      </c>
    </row>
    <row r="89" spans="1:28" s="267" customFormat="1" ht="14.5">
      <c r="A89" s="1235" t="s">
        <v>117</v>
      </c>
      <c r="B89" s="1235" t="s">
        <v>116</v>
      </c>
      <c r="C89" s="1289">
        <v>2023</v>
      </c>
      <c r="D89" s="1289">
        <v>2022</v>
      </c>
      <c r="E89" s="1290" t="s">
        <v>168</v>
      </c>
      <c r="F89" s="1232" t="s">
        <v>61</v>
      </c>
      <c r="G89" s="1291" t="s">
        <v>61</v>
      </c>
      <c r="H89" s="1229" t="s">
        <v>61</v>
      </c>
      <c r="I89" s="1383" t="s">
        <v>61</v>
      </c>
      <c r="J89" s="1065" t="s">
        <v>61</v>
      </c>
      <c r="K89" s="1412" t="s">
        <v>61</v>
      </c>
      <c r="L89" s="1338" t="s">
        <v>61</v>
      </c>
      <c r="M89" s="1065" t="s">
        <v>61</v>
      </c>
      <c r="N89" s="1229" t="s">
        <v>61</v>
      </c>
      <c r="O89" s="1065" t="s">
        <v>61</v>
      </c>
      <c r="P89" s="1229" t="s">
        <v>61</v>
      </c>
      <c r="Q89" s="1020" t="s">
        <v>61</v>
      </c>
      <c r="R89" s="1221" t="s">
        <v>61</v>
      </c>
      <c r="S89" s="1020" t="s">
        <v>61</v>
      </c>
      <c r="T89" s="1221" t="s">
        <v>61</v>
      </c>
      <c r="U89" s="1020" t="s">
        <v>61</v>
      </c>
      <c r="V89" s="1221" t="s">
        <v>61</v>
      </c>
      <c r="W89" s="1383" t="s">
        <v>61</v>
      </c>
      <c r="X89" s="1021" t="s">
        <v>61</v>
      </c>
      <c r="Y89" s="1364"/>
      <c r="Z89" s="1221"/>
      <c r="AA89" s="1230" t="s">
        <v>61</v>
      </c>
      <c r="AB89" s="1233" t="s">
        <v>61</v>
      </c>
    </row>
    <row r="90" spans="1:28" s="267" customFormat="1" ht="14.5">
      <c r="A90" s="862" t="s">
        <v>229</v>
      </c>
      <c r="B90" s="862" t="s">
        <v>141</v>
      </c>
      <c r="C90" s="844">
        <v>2017</v>
      </c>
      <c r="D90" s="844">
        <v>2016</v>
      </c>
      <c r="E90" s="1304" t="s">
        <v>168</v>
      </c>
      <c r="F90" s="418" t="s">
        <v>61</v>
      </c>
      <c r="G90" s="1305" t="s">
        <v>61</v>
      </c>
      <c r="H90" s="66" t="s">
        <v>61</v>
      </c>
      <c r="I90" s="1382" t="s">
        <v>61</v>
      </c>
      <c r="J90" s="1246" t="s">
        <v>61</v>
      </c>
      <c r="K90" s="1411" t="s">
        <v>61</v>
      </c>
      <c r="L90" s="1424" t="s">
        <v>61</v>
      </c>
      <c r="M90" s="1246" t="s">
        <v>61</v>
      </c>
      <c r="N90" s="66" t="s">
        <v>61</v>
      </c>
      <c r="O90" s="69" t="s">
        <v>61</v>
      </c>
      <c r="P90" s="66" t="s">
        <v>61</v>
      </c>
      <c r="Q90" s="77" t="s">
        <v>61</v>
      </c>
      <c r="R90" s="133" t="s">
        <v>61</v>
      </c>
      <c r="S90" s="77" t="s">
        <v>61</v>
      </c>
      <c r="T90" s="133" t="s">
        <v>61</v>
      </c>
      <c r="U90" s="77" t="s">
        <v>61</v>
      </c>
      <c r="V90" s="133" t="s">
        <v>61</v>
      </c>
      <c r="W90" s="1382" t="s">
        <v>61</v>
      </c>
      <c r="X90" s="787" t="s">
        <v>61</v>
      </c>
      <c r="Y90" s="1362"/>
      <c r="Z90" s="133"/>
      <c r="AA90" s="556" t="s">
        <v>61</v>
      </c>
      <c r="AB90" s="1279" t="s">
        <v>61</v>
      </c>
    </row>
    <row r="91" spans="1:28" s="267" customFormat="1" ht="14.5">
      <c r="A91" s="862" t="s">
        <v>229</v>
      </c>
      <c r="B91" s="862" t="s">
        <v>141</v>
      </c>
      <c r="C91" s="844">
        <v>2018</v>
      </c>
      <c r="D91" s="844">
        <v>2017</v>
      </c>
      <c r="E91" s="1304" t="s">
        <v>168</v>
      </c>
      <c r="F91" s="418" t="s">
        <v>61</v>
      </c>
      <c r="G91" s="1305" t="s">
        <v>61</v>
      </c>
      <c r="H91" s="66" t="s">
        <v>61</v>
      </c>
      <c r="I91" s="1382" t="s">
        <v>61</v>
      </c>
      <c r="J91" s="1246" t="s">
        <v>61</v>
      </c>
      <c r="K91" s="1411" t="s">
        <v>61</v>
      </c>
      <c r="L91" s="1424" t="s">
        <v>61</v>
      </c>
      <c r="M91" s="1246" t="s">
        <v>61</v>
      </c>
      <c r="N91" s="66" t="s">
        <v>61</v>
      </c>
      <c r="O91" s="69" t="s">
        <v>61</v>
      </c>
      <c r="P91" s="66" t="s">
        <v>61</v>
      </c>
      <c r="Q91" s="77" t="s">
        <v>61</v>
      </c>
      <c r="R91" s="133" t="s">
        <v>61</v>
      </c>
      <c r="S91" s="77" t="s">
        <v>61</v>
      </c>
      <c r="T91" s="133" t="s">
        <v>61</v>
      </c>
      <c r="U91" s="77" t="s">
        <v>61</v>
      </c>
      <c r="V91" s="133" t="s">
        <v>61</v>
      </c>
      <c r="W91" s="1382" t="s">
        <v>61</v>
      </c>
      <c r="X91" s="787" t="s">
        <v>61</v>
      </c>
      <c r="Y91" s="1362"/>
      <c r="Z91" s="133"/>
      <c r="AA91" s="556" t="s">
        <v>61</v>
      </c>
      <c r="AB91" s="1279" t="s">
        <v>61</v>
      </c>
    </row>
    <row r="92" spans="1:28" s="267" customFormat="1" ht="14.5">
      <c r="A92" s="862" t="s">
        <v>229</v>
      </c>
      <c r="B92" s="862" t="s">
        <v>141</v>
      </c>
      <c r="C92" s="844">
        <v>2019</v>
      </c>
      <c r="D92" s="844">
        <v>2018</v>
      </c>
      <c r="E92" s="1304" t="s">
        <v>168</v>
      </c>
      <c r="F92" s="418" t="s">
        <v>61</v>
      </c>
      <c r="G92" s="1305" t="s">
        <v>61</v>
      </c>
      <c r="H92" s="66" t="s">
        <v>61</v>
      </c>
      <c r="I92" s="1382" t="s">
        <v>61</v>
      </c>
      <c r="J92" s="1246" t="s">
        <v>61</v>
      </c>
      <c r="K92" s="1411" t="s">
        <v>61</v>
      </c>
      <c r="L92" s="1424" t="s">
        <v>61</v>
      </c>
      <c r="M92" s="1246" t="s">
        <v>61</v>
      </c>
      <c r="N92" s="66" t="s">
        <v>61</v>
      </c>
      <c r="O92" s="69" t="s">
        <v>61</v>
      </c>
      <c r="P92" s="66" t="s">
        <v>61</v>
      </c>
      <c r="Q92" s="77" t="s">
        <v>61</v>
      </c>
      <c r="R92" s="133" t="s">
        <v>61</v>
      </c>
      <c r="S92" s="77" t="s">
        <v>61</v>
      </c>
      <c r="T92" s="133" t="s">
        <v>61</v>
      </c>
      <c r="U92" s="77" t="s">
        <v>61</v>
      </c>
      <c r="V92" s="133" t="s">
        <v>61</v>
      </c>
      <c r="W92" s="1382" t="s">
        <v>61</v>
      </c>
      <c r="X92" s="787" t="s">
        <v>61</v>
      </c>
      <c r="Y92" s="1362"/>
      <c r="Z92" s="133"/>
      <c r="AA92" s="556" t="s">
        <v>61</v>
      </c>
      <c r="AB92" s="1279" t="s">
        <v>61</v>
      </c>
    </row>
    <row r="93" spans="1:28" s="267" customFormat="1" ht="14.5">
      <c r="A93" s="862" t="s">
        <v>229</v>
      </c>
      <c r="B93" s="862" t="s">
        <v>141</v>
      </c>
      <c r="C93" s="844">
        <v>2020</v>
      </c>
      <c r="D93" s="844">
        <v>2019</v>
      </c>
      <c r="E93" s="1304" t="s">
        <v>168</v>
      </c>
      <c r="F93" s="418" t="s">
        <v>61</v>
      </c>
      <c r="G93" s="1305" t="s">
        <v>61</v>
      </c>
      <c r="H93" s="66" t="s">
        <v>61</v>
      </c>
      <c r="I93" s="1382" t="s">
        <v>61</v>
      </c>
      <c r="J93" s="1246" t="s">
        <v>61</v>
      </c>
      <c r="K93" s="1411" t="s">
        <v>61</v>
      </c>
      <c r="L93" s="1424" t="s">
        <v>61</v>
      </c>
      <c r="M93" s="1246" t="s">
        <v>61</v>
      </c>
      <c r="N93" s="66" t="s">
        <v>61</v>
      </c>
      <c r="O93" s="69" t="s">
        <v>61</v>
      </c>
      <c r="P93" s="66" t="s">
        <v>61</v>
      </c>
      <c r="Q93" s="77" t="s">
        <v>61</v>
      </c>
      <c r="R93" s="133" t="s">
        <v>61</v>
      </c>
      <c r="S93" s="77" t="s">
        <v>61</v>
      </c>
      <c r="T93" s="133" t="s">
        <v>61</v>
      </c>
      <c r="U93" s="77" t="s">
        <v>61</v>
      </c>
      <c r="V93" s="133" t="s">
        <v>61</v>
      </c>
      <c r="W93" s="1382" t="s">
        <v>61</v>
      </c>
      <c r="X93" s="787" t="s">
        <v>61</v>
      </c>
      <c r="Y93" s="1362"/>
      <c r="Z93" s="133"/>
      <c r="AA93" s="556" t="s">
        <v>61</v>
      </c>
      <c r="AB93" s="1279" t="s">
        <v>61</v>
      </c>
    </row>
    <row r="94" spans="1:28" s="267" customFormat="1" ht="14.5">
      <c r="A94" s="862" t="s">
        <v>229</v>
      </c>
      <c r="B94" s="862" t="s">
        <v>141</v>
      </c>
      <c r="C94" s="844">
        <v>2021</v>
      </c>
      <c r="D94" s="844">
        <v>2020</v>
      </c>
      <c r="E94" s="1304" t="s">
        <v>168</v>
      </c>
      <c r="F94" s="418" t="s">
        <v>61</v>
      </c>
      <c r="G94" s="1305" t="s">
        <v>61</v>
      </c>
      <c r="H94" s="66" t="s">
        <v>61</v>
      </c>
      <c r="I94" s="1382" t="s">
        <v>61</v>
      </c>
      <c r="J94" s="1246" t="s">
        <v>61</v>
      </c>
      <c r="K94" s="1411" t="s">
        <v>61</v>
      </c>
      <c r="L94" s="1424" t="s">
        <v>61</v>
      </c>
      <c r="M94" s="1246" t="s">
        <v>61</v>
      </c>
      <c r="N94" s="66" t="s">
        <v>61</v>
      </c>
      <c r="O94" s="69" t="s">
        <v>61</v>
      </c>
      <c r="P94" s="66" t="s">
        <v>61</v>
      </c>
      <c r="Q94" s="77" t="s">
        <v>61</v>
      </c>
      <c r="R94" s="133" t="s">
        <v>61</v>
      </c>
      <c r="S94" s="77" t="s">
        <v>61</v>
      </c>
      <c r="T94" s="133" t="s">
        <v>61</v>
      </c>
      <c r="U94" s="77" t="s">
        <v>61</v>
      </c>
      <c r="V94" s="133" t="s">
        <v>61</v>
      </c>
      <c r="W94" s="1382" t="s">
        <v>61</v>
      </c>
      <c r="X94" s="787" t="s">
        <v>61</v>
      </c>
      <c r="Y94" s="1362"/>
      <c r="Z94" s="133"/>
      <c r="AA94" s="556" t="s">
        <v>61</v>
      </c>
      <c r="AB94" s="1279" t="s">
        <v>61</v>
      </c>
    </row>
    <row r="95" spans="1:28" s="267" customFormat="1" ht="14.5">
      <c r="A95" s="862" t="s">
        <v>229</v>
      </c>
      <c r="B95" s="862" t="s">
        <v>141</v>
      </c>
      <c r="C95" s="844">
        <v>2022</v>
      </c>
      <c r="D95" s="844">
        <v>2021</v>
      </c>
      <c r="E95" s="1304" t="s">
        <v>168</v>
      </c>
      <c r="F95" s="418" t="s">
        <v>61</v>
      </c>
      <c r="G95" s="1305" t="s">
        <v>61</v>
      </c>
      <c r="H95" s="66" t="s">
        <v>61</v>
      </c>
      <c r="I95" s="1382" t="s">
        <v>61</v>
      </c>
      <c r="J95" s="1246" t="s">
        <v>61</v>
      </c>
      <c r="K95" s="1411" t="s">
        <v>61</v>
      </c>
      <c r="L95" s="1424" t="s">
        <v>61</v>
      </c>
      <c r="M95" s="1246" t="s">
        <v>61</v>
      </c>
      <c r="N95" s="66" t="s">
        <v>61</v>
      </c>
      <c r="O95" s="69" t="s">
        <v>61</v>
      </c>
      <c r="P95" s="66" t="s">
        <v>61</v>
      </c>
      <c r="Q95" s="77" t="s">
        <v>61</v>
      </c>
      <c r="R95" s="133" t="s">
        <v>61</v>
      </c>
      <c r="S95" s="77" t="s">
        <v>61</v>
      </c>
      <c r="T95" s="133" t="s">
        <v>61</v>
      </c>
      <c r="U95" s="77" t="s">
        <v>61</v>
      </c>
      <c r="V95" s="133" t="s">
        <v>61</v>
      </c>
      <c r="W95" s="1382" t="s">
        <v>61</v>
      </c>
      <c r="X95" s="787" t="s">
        <v>61</v>
      </c>
      <c r="Y95" s="1362"/>
      <c r="Z95" s="133"/>
      <c r="AA95" s="556" t="s">
        <v>61</v>
      </c>
      <c r="AB95" s="1279" t="s">
        <v>61</v>
      </c>
    </row>
    <row r="96" spans="1:28" s="267" customFormat="1" ht="14.5">
      <c r="A96" s="1235" t="s">
        <v>229</v>
      </c>
      <c r="B96" s="1235" t="s">
        <v>141</v>
      </c>
      <c r="C96" s="1289">
        <v>2023</v>
      </c>
      <c r="D96" s="1289">
        <v>2022</v>
      </c>
      <c r="E96" s="1290" t="s">
        <v>168</v>
      </c>
      <c r="F96" s="1232" t="s">
        <v>61</v>
      </c>
      <c r="G96" s="1291" t="s">
        <v>61</v>
      </c>
      <c r="H96" s="1229" t="s">
        <v>61</v>
      </c>
      <c r="I96" s="1383" t="s">
        <v>61</v>
      </c>
      <c r="J96" s="1065" t="s">
        <v>61</v>
      </c>
      <c r="K96" s="1412" t="s">
        <v>61</v>
      </c>
      <c r="L96" s="1338" t="s">
        <v>61</v>
      </c>
      <c r="M96" s="1065" t="s">
        <v>61</v>
      </c>
      <c r="N96" s="1229" t="s">
        <v>61</v>
      </c>
      <c r="O96" s="1065" t="s">
        <v>61</v>
      </c>
      <c r="P96" s="1229" t="s">
        <v>61</v>
      </c>
      <c r="Q96" s="1020" t="s">
        <v>61</v>
      </c>
      <c r="R96" s="1221" t="s">
        <v>61</v>
      </c>
      <c r="S96" s="1020" t="s">
        <v>61</v>
      </c>
      <c r="T96" s="1221" t="s">
        <v>61</v>
      </c>
      <c r="U96" s="1020" t="s">
        <v>61</v>
      </c>
      <c r="V96" s="1221" t="s">
        <v>61</v>
      </c>
      <c r="W96" s="1383" t="s">
        <v>61</v>
      </c>
      <c r="X96" s="1021" t="s">
        <v>61</v>
      </c>
      <c r="Y96" s="1364"/>
      <c r="Z96" s="1221"/>
      <c r="AA96" s="1230" t="s">
        <v>61</v>
      </c>
      <c r="AB96" s="1233" t="s">
        <v>61</v>
      </c>
    </row>
    <row r="97" spans="1:28" s="267" customFormat="1" ht="14.5">
      <c r="A97" s="66" t="s">
        <v>230</v>
      </c>
      <c r="B97" s="66" t="s">
        <v>102</v>
      </c>
      <c r="C97" s="556">
        <v>2017</v>
      </c>
      <c r="D97" s="556">
        <v>2016</v>
      </c>
      <c r="E97" s="1227" t="s">
        <v>142</v>
      </c>
      <c r="F97" s="418" t="s">
        <v>187</v>
      </c>
      <c r="G97" s="1292" t="s">
        <v>168</v>
      </c>
      <c r="H97" s="1293" t="s">
        <v>61</v>
      </c>
      <c r="I97" s="1384" t="s">
        <v>61</v>
      </c>
      <c r="J97" s="1294" t="s">
        <v>61</v>
      </c>
      <c r="K97" s="1295" t="s">
        <v>61</v>
      </c>
      <c r="L97" s="1426" t="s">
        <v>61</v>
      </c>
      <c r="M97" s="1294" t="s">
        <v>61</v>
      </c>
      <c r="N97" s="1295" t="s">
        <v>61</v>
      </c>
      <c r="O97" s="104" t="s">
        <v>61</v>
      </c>
      <c r="P97" s="1295" t="s">
        <v>61</v>
      </c>
      <c r="Q97" s="799" t="s">
        <v>61</v>
      </c>
      <c r="R97" s="643" t="s">
        <v>61</v>
      </c>
      <c r="S97" s="799" t="s">
        <v>61</v>
      </c>
      <c r="T97" s="643" t="s">
        <v>61</v>
      </c>
      <c r="U97" s="799" t="s">
        <v>61</v>
      </c>
      <c r="V97" s="643" t="s">
        <v>61</v>
      </c>
      <c r="W97" s="1384" t="s">
        <v>61</v>
      </c>
      <c r="X97" s="916" t="s">
        <v>61</v>
      </c>
      <c r="Y97" s="1366"/>
      <c r="Z97" s="643"/>
      <c r="AA97" s="1296" t="s">
        <v>61</v>
      </c>
      <c r="AB97" s="1297" t="s">
        <v>61</v>
      </c>
    </row>
    <row r="98" spans="1:28" s="267" customFormat="1" ht="14.5">
      <c r="A98" s="66" t="s">
        <v>230</v>
      </c>
      <c r="B98" s="66" t="s">
        <v>102</v>
      </c>
      <c r="C98" s="556">
        <v>2018</v>
      </c>
      <c r="D98" s="556">
        <v>2017</v>
      </c>
      <c r="E98" s="1227" t="s">
        <v>168</v>
      </c>
      <c r="F98" s="418" t="s">
        <v>61</v>
      </c>
      <c r="G98" s="1273" t="s">
        <v>61</v>
      </c>
      <c r="H98" s="66" t="s">
        <v>61</v>
      </c>
      <c r="I98" s="1382" t="s">
        <v>61</v>
      </c>
      <c r="J98" s="1246" t="s">
        <v>61</v>
      </c>
      <c r="K98" s="1411" t="s">
        <v>61</v>
      </c>
      <c r="L98" s="1424" t="s">
        <v>61</v>
      </c>
      <c r="M98" s="1246" t="s">
        <v>61</v>
      </c>
      <c r="N98" s="66" t="s">
        <v>61</v>
      </c>
      <c r="O98" s="69" t="s">
        <v>61</v>
      </c>
      <c r="P98" s="66" t="s">
        <v>61</v>
      </c>
      <c r="Q98" s="77" t="s">
        <v>61</v>
      </c>
      <c r="R98" s="133" t="s">
        <v>61</v>
      </c>
      <c r="S98" s="77" t="s">
        <v>61</v>
      </c>
      <c r="T98" s="133" t="s">
        <v>61</v>
      </c>
      <c r="U98" s="77" t="s">
        <v>61</v>
      </c>
      <c r="V98" s="133" t="s">
        <v>61</v>
      </c>
      <c r="W98" s="1382" t="s">
        <v>61</v>
      </c>
      <c r="X98" s="787" t="s">
        <v>61</v>
      </c>
      <c r="Y98" s="1362"/>
      <c r="Z98" s="133"/>
      <c r="AA98" s="556" t="s">
        <v>61</v>
      </c>
      <c r="AB98" s="1279" t="s">
        <v>61</v>
      </c>
    </row>
    <row r="99" spans="1:28" s="267" customFormat="1" ht="14.5">
      <c r="A99" s="66" t="s">
        <v>230</v>
      </c>
      <c r="B99" s="66" t="s">
        <v>102</v>
      </c>
      <c r="C99" s="556">
        <v>2019</v>
      </c>
      <c r="D99" s="556">
        <v>2018</v>
      </c>
      <c r="E99" s="1227" t="s">
        <v>168</v>
      </c>
      <c r="F99" s="418" t="s">
        <v>61</v>
      </c>
      <c r="G99" s="1273" t="s">
        <v>61</v>
      </c>
      <c r="H99" s="66" t="s">
        <v>61</v>
      </c>
      <c r="I99" s="1382" t="s">
        <v>61</v>
      </c>
      <c r="J99" s="1246" t="s">
        <v>61</v>
      </c>
      <c r="K99" s="1411" t="s">
        <v>61</v>
      </c>
      <c r="L99" s="1424" t="s">
        <v>61</v>
      </c>
      <c r="M99" s="1246" t="s">
        <v>61</v>
      </c>
      <c r="N99" s="66" t="s">
        <v>61</v>
      </c>
      <c r="O99" s="69" t="s">
        <v>61</v>
      </c>
      <c r="P99" s="66" t="s">
        <v>61</v>
      </c>
      <c r="Q99" s="77" t="s">
        <v>61</v>
      </c>
      <c r="R99" s="133" t="s">
        <v>61</v>
      </c>
      <c r="S99" s="77" t="s">
        <v>61</v>
      </c>
      <c r="T99" s="133" t="s">
        <v>61</v>
      </c>
      <c r="U99" s="77" t="s">
        <v>61</v>
      </c>
      <c r="V99" s="133" t="s">
        <v>61</v>
      </c>
      <c r="W99" s="1382" t="s">
        <v>61</v>
      </c>
      <c r="X99" s="787" t="s">
        <v>61</v>
      </c>
      <c r="Y99" s="1362"/>
      <c r="Z99" s="133"/>
      <c r="AA99" s="556" t="s">
        <v>61</v>
      </c>
      <c r="AB99" s="1279" t="s">
        <v>61</v>
      </c>
    </row>
    <row r="100" spans="1:28" s="267" customFormat="1" ht="14.5">
      <c r="A100" s="66" t="s">
        <v>230</v>
      </c>
      <c r="B100" s="66" t="s">
        <v>102</v>
      </c>
      <c r="C100" s="556">
        <v>2020</v>
      </c>
      <c r="D100" s="556">
        <v>2019</v>
      </c>
      <c r="E100" s="1227" t="s">
        <v>142</v>
      </c>
      <c r="F100" s="418" t="s">
        <v>174</v>
      </c>
      <c r="G100" s="1292" t="s">
        <v>168</v>
      </c>
      <c r="H100" s="1293" t="s">
        <v>61</v>
      </c>
      <c r="I100" s="1384" t="s">
        <v>61</v>
      </c>
      <c r="J100" s="1294" t="s">
        <v>61</v>
      </c>
      <c r="K100" s="1295" t="s">
        <v>61</v>
      </c>
      <c r="L100" s="1426" t="s">
        <v>61</v>
      </c>
      <c r="M100" s="1294" t="s">
        <v>61</v>
      </c>
      <c r="N100" s="1295" t="s">
        <v>61</v>
      </c>
      <c r="O100" s="104" t="s">
        <v>61</v>
      </c>
      <c r="P100" s="1295" t="s">
        <v>61</v>
      </c>
      <c r="Q100" s="799" t="s">
        <v>61</v>
      </c>
      <c r="R100" s="643" t="s">
        <v>61</v>
      </c>
      <c r="S100" s="799" t="s">
        <v>61</v>
      </c>
      <c r="T100" s="643" t="s">
        <v>61</v>
      </c>
      <c r="U100" s="799" t="s">
        <v>61</v>
      </c>
      <c r="V100" s="643" t="s">
        <v>61</v>
      </c>
      <c r="W100" s="1384" t="s">
        <v>61</v>
      </c>
      <c r="X100" s="916" t="s">
        <v>61</v>
      </c>
      <c r="Y100" s="1366"/>
      <c r="Z100" s="643"/>
      <c r="AA100" s="1296" t="s">
        <v>61</v>
      </c>
      <c r="AB100" s="1297" t="s">
        <v>61</v>
      </c>
    </row>
    <row r="101" spans="1:28" s="267" customFormat="1" ht="14.5">
      <c r="A101" s="66" t="s">
        <v>230</v>
      </c>
      <c r="B101" s="66" t="s">
        <v>102</v>
      </c>
      <c r="C101" s="556">
        <v>2021</v>
      </c>
      <c r="D101" s="556">
        <v>2020</v>
      </c>
      <c r="E101" s="1227" t="s">
        <v>142</v>
      </c>
      <c r="F101" s="418" t="s">
        <v>174</v>
      </c>
      <c r="G101" s="1292" t="s">
        <v>168</v>
      </c>
      <c r="H101" s="1293" t="s">
        <v>61</v>
      </c>
      <c r="I101" s="1384" t="s">
        <v>61</v>
      </c>
      <c r="J101" s="1294" t="s">
        <v>61</v>
      </c>
      <c r="K101" s="1295" t="s">
        <v>61</v>
      </c>
      <c r="L101" s="1426" t="s">
        <v>61</v>
      </c>
      <c r="M101" s="1294" t="s">
        <v>61</v>
      </c>
      <c r="N101" s="1295" t="s">
        <v>61</v>
      </c>
      <c r="O101" s="104" t="s">
        <v>61</v>
      </c>
      <c r="P101" s="1295" t="s">
        <v>61</v>
      </c>
      <c r="Q101" s="799" t="s">
        <v>61</v>
      </c>
      <c r="R101" s="643" t="s">
        <v>61</v>
      </c>
      <c r="S101" s="799" t="s">
        <v>61</v>
      </c>
      <c r="T101" s="643" t="s">
        <v>61</v>
      </c>
      <c r="U101" s="799" t="s">
        <v>61</v>
      </c>
      <c r="V101" s="643" t="s">
        <v>61</v>
      </c>
      <c r="W101" s="1384" t="s">
        <v>61</v>
      </c>
      <c r="X101" s="916" t="s">
        <v>61</v>
      </c>
      <c r="Y101" s="1366"/>
      <c r="Z101" s="643"/>
      <c r="AA101" s="1296" t="s">
        <v>61</v>
      </c>
      <c r="AB101" s="1297" t="s">
        <v>61</v>
      </c>
    </row>
    <row r="102" spans="1:28" s="267" customFormat="1" ht="14.5">
      <c r="A102" s="66" t="s">
        <v>230</v>
      </c>
      <c r="B102" s="66" t="s">
        <v>102</v>
      </c>
      <c r="C102" s="556">
        <v>2022</v>
      </c>
      <c r="D102" s="556">
        <v>2021</v>
      </c>
      <c r="E102" s="1227" t="s">
        <v>168</v>
      </c>
      <c r="F102" s="418" t="s">
        <v>61</v>
      </c>
      <c r="G102" s="1273" t="s">
        <v>61</v>
      </c>
      <c r="H102" s="66" t="s">
        <v>61</v>
      </c>
      <c r="I102" s="1382" t="s">
        <v>61</v>
      </c>
      <c r="J102" s="1246" t="s">
        <v>61</v>
      </c>
      <c r="K102" s="1411" t="s">
        <v>61</v>
      </c>
      <c r="L102" s="1424" t="s">
        <v>61</v>
      </c>
      <c r="M102" s="1246" t="s">
        <v>61</v>
      </c>
      <c r="N102" s="66" t="s">
        <v>61</v>
      </c>
      <c r="O102" s="69" t="s">
        <v>61</v>
      </c>
      <c r="P102" s="66" t="s">
        <v>61</v>
      </c>
      <c r="Q102" s="77" t="s">
        <v>61</v>
      </c>
      <c r="R102" s="133" t="s">
        <v>61</v>
      </c>
      <c r="S102" s="77" t="s">
        <v>61</v>
      </c>
      <c r="T102" s="133" t="s">
        <v>61</v>
      </c>
      <c r="U102" s="77" t="s">
        <v>61</v>
      </c>
      <c r="V102" s="133" t="s">
        <v>61</v>
      </c>
      <c r="W102" s="1382" t="s">
        <v>61</v>
      </c>
      <c r="X102" s="787" t="s">
        <v>61</v>
      </c>
      <c r="Y102" s="1362"/>
      <c r="Z102" s="133"/>
      <c r="AA102" s="556" t="s">
        <v>61</v>
      </c>
      <c r="AB102" s="1279" t="s">
        <v>61</v>
      </c>
    </row>
    <row r="103" spans="1:28" s="267" customFormat="1" ht="14.5">
      <c r="A103" s="1229" t="s">
        <v>230</v>
      </c>
      <c r="B103" s="1229" t="s">
        <v>102</v>
      </c>
      <c r="C103" s="1230">
        <v>2023</v>
      </c>
      <c r="D103" s="1230">
        <v>2022</v>
      </c>
      <c r="E103" s="1231" t="s">
        <v>168</v>
      </c>
      <c r="F103" s="1232" t="s">
        <v>61</v>
      </c>
      <c r="G103" s="1274" t="s">
        <v>61</v>
      </c>
      <c r="H103" s="1229" t="s">
        <v>61</v>
      </c>
      <c r="I103" s="1383" t="s">
        <v>61</v>
      </c>
      <c r="J103" s="1065" t="s">
        <v>61</v>
      </c>
      <c r="K103" s="1412" t="s">
        <v>61</v>
      </c>
      <c r="L103" s="1338" t="s">
        <v>61</v>
      </c>
      <c r="M103" s="1065" t="s">
        <v>61</v>
      </c>
      <c r="N103" s="1229" t="s">
        <v>61</v>
      </c>
      <c r="O103" s="1065" t="s">
        <v>61</v>
      </c>
      <c r="P103" s="1229" t="s">
        <v>61</v>
      </c>
      <c r="Q103" s="1020" t="s">
        <v>61</v>
      </c>
      <c r="R103" s="1221" t="s">
        <v>61</v>
      </c>
      <c r="S103" s="1020" t="s">
        <v>61</v>
      </c>
      <c r="T103" s="1221" t="s">
        <v>61</v>
      </c>
      <c r="U103" s="1020" t="s">
        <v>61</v>
      </c>
      <c r="V103" s="1221" t="s">
        <v>61</v>
      </c>
      <c r="W103" s="1383" t="s">
        <v>61</v>
      </c>
      <c r="X103" s="1021" t="s">
        <v>61</v>
      </c>
      <c r="Y103" s="1364"/>
      <c r="Z103" s="1221"/>
      <c r="AA103" s="1230" t="s">
        <v>61</v>
      </c>
      <c r="AB103" s="1233" t="s">
        <v>61</v>
      </c>
    </row>
    <row r="104" spans="1:28" s="267" customFormat="1" ht="14.5">
      <c r="A104" s="862" t="s">
        <v>232</v>
      </c>
      <c r="B104" s="862" t="s">
        <v>167</v>
      </c>
      <c r="C104" s="844">
        <v>2017</v>
      </c>
      <c r="D104" s="844">
        <v>2016</v>
      </c>
      <c r="E104" s="1304" t="s">
        <v>168</v>
      </c>
      <c r="F104" s="418" t="s">
        <v>61</v>
      </c>
      <c r="G104" s="1305" t="s">
        <v>61</v>
      </c>
      <c r="H104" s="66" t="s">
        <v>61</v>
      </c>
      <c r="I104" s="1382" t="s">
        <v>61</v>
      </c>
      <c r="J104" s="1246" t="s">
        <v>61</v>
      </c>
      <c r="K104" s="1411" t="s">
        <v>61</v>
      </c>
      <c r="L104" s="1424" t="s">
        <v>61</v>
      </c>
      <c r="M104" s="1246" t="s">
        <v>61</v>
      </c>
      <c r="N104" s="66" t="s">
        <v>61</v>
      </c>
      <c r="O104" s="69" t="s">
        <v>61</v>
      </c>
      <c r="P104" s="66" t="s">
        <v>61</v>
      </c>
      <c r="Q104" s="77" t="s">
        <v>61</v>
      </c>
      <c r="R104" s="133" t="s">
        <v>61</v>
      </c>
      <c r="S104" s="77" t="s">
        <v>61</v>
      </c>
      <c r="T104" s="133" t="s">
        <v>61</v>
      </c>
      <c r="U104" s="77" t="s">
        <v>61</v>
      </c>
      <c r="V104" s="133" t="s">
        <v>61</v>
      </c>
      <c r="W104" s="1382" t="s">
        <v>61</v>
      </c>
      <c r="X104" s="787" t="s">
        <v>61</v>
      </c>
      <c r="Y104" s="1362"/>
      <c r="Z104" s="133"/>
      <c r="AA104" s="556" t="s">
        <v>61</v>
      </c>
      <c r="AB104" s="1279" t="s">
        <v>61</v>
      </c>
    </row>
    <row r="105" spans="1:28" s="267" customFormat="1" ht="14.5">
      <c r="A105" s="862" t="s">
        <v>232</v>
      </c>
      <c r="B105" s="862" t="s">
        <v>167</v>
      </c>
      <c r="C105" s="844">
        <v>2018</v>
      </c>
      <c r="D105" s="844">
        <v>2017</v>
      </c>
      <c r="E105" s="1304" t="s">
        <v>168</v>
      </c>
      <c r="F105" s="418" t="s">
        <v>61</v>
      </c>
      <c r="G105" s="1305" t="s">
        <v>61</v>
      </c>
      <c r="H105" s="66" t="s">
        <v>61</v>
      </c>
      <c r="I105" s="1382" t="s">
        <v>61</v>
      </c>
      <c r="J105" s="1246" t="s">
        <v>61</v>
      </c>
      <c r="K105" s="1411" t="s">
        <v>61</v>
      </c>
      <c r="L105" s="1424" t="s">
        <v>61</v>
      </c>
      <c r="M105" s="1246" t="s">
        <v>61</v>
      </c>
      <c r="N105" s="66" t="s">
        <v>61</v>
      </c>
      <c r="O105" s="69" t="s">
        <v>61</v>
      </c>
      <c r="P105" s="66" t="s">
        <v>61</v>
      </c>
      <c r="Q105" s="77" t="s">
        <v>61</v>
      </c>
      <c r="R105" s="133" t="s">
        <v>61</v>
      </c>
      <c r="S105" s="77" t="s">
        <v>61</v>
      </c>
      <c r="T105" s="133" t="s">
        <v>61</v>
      </c>
      <c r="U105" s="77" t="s">
        <v>61</v>
      </c>
      <c r="V105" s="133" t="s">
        <v>61</v>
      </c>
      <c r="W105" s="1382" t="s">
        <v>61</v>
      </c>
      <c r="X105" s="787" t="s">
        <v>61</v>
      </c>
      <c r="Y105" s="1362"/>
      <c r="Z105" s="133"/>
      <c r="AA105" s="556" t="s">
        <v>61</v>
      </c>
      <c r="AB105" s="1279" t="s">
        <v>61</v>
      </c>
    </row>
    <row r="106" spans="1:28" s="267" customFormat="1" ht="14.5">
      <c r="A106" s="862" t="s">
        <v>232</v>
      </c>
      <c r="B106" s="862" t="s">
        <v>167</v>
      </c>
      <c r="C106" s="844">
        <v>2019</v>
      </c>
      <c r="D106" s="844">
        <v>2018</v>
      </c>
      <c r="E106" s="1304" t="s">
        <v>168</v>
      </c>
      <c r="F106" s="418" t="s">
        <v>61</v>
      </c>
      <c r="G106" s="1305" t="s">
        <v>61</v>
      </c>
      <c r="H106" s="66" t="s">
        <v>61</v>
      </c>
      <c r="I106" s="1382" t="s">
        <v>61</v>
      </c>
      <c r="J106" s="1246" t="s">
        <v>61</v>
      </c>
      <c r="K106" s="1411" t="s">
        <v>61</v>
      </c>
      <c r="L106" s="1424" t="s">
        <v>61</v>
      </c>
      <c r="M106" s="1246" t="s">
        <v>61</v>
      </c>
      <c r="N106" s="66" t="s">
        <v>61</v>
      </c>
      <c r="O106" s="69" t="s">
        <v>61</v>
      </c>
      <c r="P106" s="66" t="s">
        <v>61</v>
      </c>
      <c r="Q106" s="77" t="s">
        <v>61</v>
      </c>
      <c r="R106" s="133" t="s">
        <v>61</v>
      </c>
      <c r="S106" s="77" t="s">
        <v>61</v>
      </c>
      <c r="T106" s="133" t="s">
        <v>61</v>
      </c>
      <c r="U106" s="77" t="s">
        <v>61</v>
      </c>
      <c r="V106" s="133" t="s">
        <v>61</v>
      </c>
      <c r="W106" s="1382" t="s">
        <v>61</v>
      </c>
      <c r="X106" s="787" t="s">
        <v>61</v>
      </c>
      <c r="Y106" s="1362"/>
      <c r="Z106" s="133"/>
      <c r="AA106" s="556" t="s">
        <v>61</v>
      </c>
      <c r="AB106" s="1279" t="s">
        <v>61</v>
      </c>
    </row>
    <row r="107" spans="1:28" s="267" customFormat="1" ht="14.5">
      <c r="A107" s="862" t="s">
        <v>232</v>
      </c>
      <c r="B107" s="862" t="s">
        <v>167</v>
      </c>
      <c r="C107" s="844">
        <v>2020</v>
      </c>
      <c r="D107" s="844">
        <v>2019</v>
      </c>
      <c r="E107" s="1304" t="s">
        <v>168</v>
      </c>
      <c r="F107" s="418" t="s">
        <v>61</v>
      </c>
      <c r="G107" s="1305" t="s">
        <v>61</v>
      </c>
      <c r="H107" s="66" t="s">
        <v>61</v>
      </c>
      <c r="I107" s="1382" t="s">
        <v>61</v>
      </c>
      <c r="J107" s="1246" t="s">
        <v>61</v>
      </c>
      <c r="K107" s="1411" t="s">
        <v>61</v>
      </c>
      <c r="L107" s="1424" t="s">
        <v>61</v>
      </c>
      <c r="M107" s="1246" t="s">
        <v>61</v>
      </c>
      <c r="N107" s="66" t="s">
        <v>61</v>
      </c>
      <c r="O107" s="69" t="s">
        <v>61</v>
      </c>
      <c r="P107" s="66" t="s">
        <v>61</v>
      </c>
      <c r="Q107" s="77" t="s">
        <v>61</v>
      </c>
      <c r="R107" s="133" t="s">
        <v>61</v>
      </c>
      <c r="S107" s="77" t="s">
        <v>61</v>
      </c>
      <c r="T107" s="133" t="s">
        <v>61</v>
      </c>
      <c r="U107" s="77" t="s">
        <v>61</v>
      </c>
      <c r="V107" s="133" t="s">
        <v>61</v>
      </c>
      <c r="W107" s="1382" t="s">
        <v>61</v>
      </c>
      <c r="X107" s="787" t="s">
        <v>61</v>
      </c>
      <c r="Y107" s="1362"/>
      <c r="Z107" s="133"/>
      <c r="AA107" s="556" t="s">
        <v>61</v>
      </c>
      <c r="AB107" s="1279" t="s">
        <v>61</v>
      </c>
    </row>
    <row r="108" spans="1:28" s="267" customFormat="1" ht="14.5">
      <c r="A108" s="862" t="s">
        <v>232</v>
      </c>
      <c r="B108" s="862" t="s">
        <v>167</v>
      </c>
      <c r="C108" s="844">
        <v>2021</v>
      </c>
      <c r="D108" s="844">
        <v>2020</v>
      </c>
      <c r="E108" s="1304" t="s">
        <v>168</v>
      </c>
      <c r="F108" s="418" t="s">
        <v>61</v>
      </c>
      <c r="G108" s="1305" t="s">
        <v>61</v>
      </c>
      <c r="H108" s="66" t="s">
        <v>61</v>
      </c>
      <c r="I108" s="1382" t="s">
        <v>61</v>
      </c>
      <c r="J108" s="1246" t="s">
        <v>61</v>
      </c>
      <c r="K108" s="1411" t="s">
        <v>61</v>
      </c>
      <c r="L108" s="1424" t="s">
        <v>61</v>
      </c>
      <c r="M108" s="1246" t="s">
        <v>61</v>
      </c>
      <c r="N108" s="66" t="s">
        <v>61</v>
      </c>
      <c r="O108" s="69" t="s">
        <v>61</v>
      </c>
      <c r="P108" s="66" t="s">
        <v>61</v>
      </c>
      <c r="Q108" s="77" t="s">
        <v>61</v>
      </c>
      <c r="R108" s="133" t="s">
        <v>61</v>
      </c>
      <c r="S108" s="77" t="s">
        <v>61</v>
      </c>
      <c r="T108" s="133" t="s">
        <v>61</v>
      </c>
      <c r="U108" s="77" t="s">
        <v>61</v>
      </c>
      <c r="V108" s="133" t="s">
        <v>61</v>
      </c>
      <c r="W108" s="1382" t="s">
        <v>61</v>
      </c>
      <c r="X108" s="787" t="s">
        <v>61</v>
      </c>
      <c r="Y108" s="1362"/>
      <c r="Z108" s="133"/>
      <c r="AA108" s="556" t="s">
        <v>61</v>
      </c>
      <c r="AB108" s="1279" t="s">
        <v>61</v>
      </c>
    </row>
    <row r="109" spans="1:28" s="267" customFormat="1" ht="14.5">
      <c r="A109" s="862" t="s">
        <v>232</v>
      </c>
      <c r="B109" s="862" t="s">
        <v>167</v>
      </c>
      <c r="C109" s="844">
        <v>2022</v>
      </c>
      <c r="D109" s="844">
        <v>2021</v>
      </c>
      <c r="E109" s="1304" t="s">
        <v>168</v>
      </c>
      <c r="F109" s="418" t="s">
        <v>61</v>
      </c>
      <c r="G109" s="1305" t="s">
        <v>61</v>
      </c>
      <c r="H109" s="66" t="s">
        <v>61</v>
      </c>
      <c r="I109" s="1382" t="s">
        <v>61</v>
      </c>
      <c r="J109" s="1246" t="s">
        <v>61</v>
      </c>
      <c r="K109" s="1411" t="s">
        <v>61</v>
      </c>
      <c r="L109" s="1424" t="s">
        <v>61</v>
      </c>
      <c r="M109" s="1246" t="s">
        <v>61</v>
      </c>
      <c r="N109" s="66" t="s">
        <v>61</v>
      </c>
      <c r="O109" s="69" t="s">
        <v>61</v>
      </c>
      <c r="P109" s="66" t="s">
        <v>61</v>
      </c>
      <c r="Q109" s="77" t="s">
        <v>61</v>
      </c>
      <c r="R109" s="133" t="s">
        <v>61</v>
      </c>
      <c r="S109" s="77" t="s">
        <v>61</v>
      </c>
      <c r="T109" s="133" t="s">
        <v>61</v>
      </c>
      <c r="U109" s="77" t="s">
        <v>61</v>
      </c>
      <c r="V109" s="133" t="s">
        <v>61</v>
      </c>
      <c r="W109" s="1382" t="s">
        <v>61</v>
      </c>
      <c r="X109" s="787" t="s">
        <v>61</v>
      </c>
      <c r="Y109" s="1362"/>
      <c r="Z109" s="133"/>
      <c r="AA109" s="556" t="s">
        <v>61</v>
      </c>
      <c r="AB109" s="1279" t="s">
        <v>61</v>
      </c>
    </row>
    <row r="110" spans="1:28" s="267" customFormat="1" ht="14.5">
      <c r="A110" s="1235" t="s">
        <v>232</v>
      </c>
      <c r="B110" s="1235" t="s">
        <v>167</v>
      </c>
      <c r="C110" s="1289">
        <v>2023</v>
      </c>
      <c r="D110" s="1289">
        <v>2022</v>
      </c>
      <c r="E110" s="1290" t="s">
        <v>168</v>
      </c>
      <c r="F110" s="1232" t="s">
        <v>61</v>
      </c>
      <c r="G110" s="1291" t="s">
        <v>61</v>
      </c>
      <c r="H110" s="1229" t="s">
        <v>61</v>
      </c>
      <c r="I110" s="1383" t="s">
        <v>61</v>
      </c>
      <c r="J110" s="1065" t="s">
        <v>61</v>
      </c>
      <c r="K110" s="1412" t="s">
        <v>61</v>
      </c>
      <c r="L110" s="1338" t="s">
        <v>61</v>
      </c>
      <c r="M110" s="1065" t="s">
        <v>61</v>
      </c>
      <c r="N110" s="1229" t="s">
        <v>61</v>
      </c>
      <c r="O110" s="1065" t="s">
        <v>61</v>
      </c>
      <c r="P110" s="1229" t="s">
        <v>61</v>
      </c>
      <c r="Q110" s="1020" t="s">
        <v>61</v>
      </c>
      <c r="R110" s="1221" t="s">
        <v>61</v>
      </c>
      <c r="S110" s="1020" t="s">
        <v>61</v>
      </c>
      <c r="T110" s="1221" t="s">
        <v>61</v>
      </c>
      <c r="U110" s="1020" t="s">
        <v>61</v>
      </c>
      <c r="V110" s="1221" t="s">
        <v>61</v>
      </c>
      <c r="W110" s="1383" t="s">
        <v>61</v>
      </c>
      <c r="X110" s="1021" t="s">
        <v>61</v>
      </c>
      <c r="Y110" s="1364"/>
      <c r="Z110" s="1221"/>
      <c r="AA110" s="1230" t="s">
        <v>61</v>
      </c>
      <c r="AB110" s="1233" t="s">
        <v>61</v>
      </c>
    </row>
    <row r="111" spans="1:28" s="267" customFormat="1" ht="14.5">
      <c r="A111" s="862" t="s">
        <v>233</v>
      </c>
      <c r="B111" s="862" t="s">
        <v>180</v>
      </c>
      <c r="C111" s="844">
        <v>2017</v>
      </c>
      <c r="D111" s="844">
        <v>2016</v>
      </c>
      <c r="E111" s="1304" t="s">
        <v>168</v>
      </c>
      <c r="F111" s="418" t="s">
        <v>61</v>
      </c>
      <c r="G111" s="1305" t="s">
        <v>61</v>
      </c>
      <c r="H111" s="66" t="s">
        <v>61</v>
      </c>
      <c r="I111" s="1382" t="s">
        <v>61</v>
      </c>
      <c r="J111" s="1246" t="s">
        <v>61</v>
      </c>
      <c r="K111" s="1411" t="s">
        <v>61</v>
      </c>
      <c r="L111" s="1424" t="s">
        <v>61</v>
      </c>
      <c r="M111" s="1246" t="s">
        <v>61</v>
      </c>
      <c r="N111" s="66" t="s">
        <v>61</v>
      </c>
      <c r="O111" s="69" t="s">
        <v>61</v>
      </c>
      <c r="P111" s="66" t="s">
        <v>61</v>
      </c>
      <c r="Q111" s="77" t="s">
        <v>61</v>
      </c>
      <c r="R111" s="133" t="s">
        <v>61</v>
      </c>
      <c r="S111" s="77" t="s">
        <v>61</v>
      </c>
      <c r="T111" s="133" t="s">
        <v>61</v>
      </c>
      <c r="U111" s="77" t="s">
        <v>61</v>
      </c>
      <c r="V111" s="133" t="s">
        <v>61</v>
      </c>
      <c r="W111" s="1382" t="s">
        <v>61</v>
      </c>
      <c r="X111" s="787" t="s">
        <v>61</v>
      </c>
      <c r="Y111" s="1362"/>
      <c r="Z111" s="133"/>
      <c r="AA111" s="556" t="s">
        <v>61</v>
      </c>
      <c r="AB111" s="1279" t="s">
        <v>61</v>
      </c>
    </row>
    <row r="112" spans="1:28" s="267" customFormat="1" ht="14.5">
      <c r="A112" s="862" t="s">
        <v>233</v>
      </c>
      <c r="B112" s="862" t="s">
        <v>180</v>
      </c>
      <c r="C112" s="844">
        <v>2018</v>
      </c>
      <c r="D112" s="844">
        <v>2017</v>
      </c>
      <c r="E112" s="1304" t="s">
        <v>168</v>
      </c>
      <c r="F112" s="418" t="s">
        <v>61</v>
      </c>
      <c r="G112" s="1305" t="s">
        <v>61</v>
      </c>
      <c r="H112" s="66" t="s">
        <v>61</v>
      </c>
      <c r="I112" s="1382" t="s">
        <v>61</v>
      </c>
      <c r="J112" s="1246" t="s">
        <v>61</v>
      </c>
      <c r="K112" s="1411" t="s">
        <v>61</v>
      </c>
      <c r="L112" s="1424" t="s">
        <v>61</v>
      </c>
      <c r="M112" s="1246" t="s">
        <v>61</v>
      </c>
      <c r="N112" s="66" t="s">
        <v>61</v>
      </c>
      <c r="O112" s="69" t="s">
        <v>61</v>
      </c>
      <c r="P112" s="66" t="s">
        <v>61</v>
      </c>
      <c r="Q112" s="77" t="s">
        <v>61</v>
      </c>
      <c r="R112" s="133" t="s">
        <v>61</v>
      </c>
      <c r="S112" s="77" t="s">
        <v>61</v>
      </c>
      <c r="T112" s="133" t="s">
        <v>61</v>
      </c>
      <c r="U112" s="77" t="s">
        <v>61</v>
      </c>
      <c r="V112" s="133" t="s">
        <v>61</v>
      </c>
      <c r="W112" s="1382" t="s">
        <v>61</v>
      </c>
      <c r="X112" s="787" t="s">
        <v>61</v>
      </c>
      <c r="Y112" s="1362"/>
      <c r="Z112" s="133"/>
      <c r="AA112" s="556" t="s">
        <v>61</v>
      </c>
      <c r="AB112" s="1279" t="s">
        <v>61</v>
      </c>
    </row>
    <row r="113" spans="1:28" s="267" customFormat="1" ht="14.5">
      <c r="A113" s="862" t="s">
        <v>233</v>
      </c>
      <c r="B113" s="862" t="s">
        <v>180</v>
      </c>
      <c r="C113" s="844">
        <v>2019</v>
      </c>
      <c r="D113" s="844">
        <v>2018</v>
      </c>
      <c r="E113" s="1304" t="s">
        <v>168</v>
      </c>
      <c r="F113" s="418" t="s">
        <v>61</v>
      </c>
      <c r="G113" s="1305" t="s">
        <v>61</v>
      </c>
      <c r="H113" s="66" t="s">
        <v>61</v>
      </c>
      <c r="I113" s="1382" t="s">
        <v>61</v>
      </c>
      <c r="J113" s="1246" t="s">
        <v>61</v>
      </c>
      <c r="K113" s="1411" t="s">
        <v>61</v>
      </c>
      <c r="L113" s="1424" t="s">
        <v>61</v>
      </c>
      <c r="M113" s="1246" t="s">
        <v>61</v>
      </c>
      <c r="N113" s="66" t="s">
        <v>61</v>
      </c>
      <c r="O113" s="69" t="s">
        <v>61</v>
      </c>
      <c r="P113" s="66" t="s">
        <v>61</v>
      </c>
      <c r="Q113" s="77" t="s">
        <v>61</v>
      </c>
      <c r="R113" s="133" t="s">
        <v>61</v>
      </c>
      <c r="S113" s="77" t="s">
        <v>61</v>
      </c>
      <c r="T113" s="133" t="s">
        <v>61</v>
      </c>
      <c r="U113" s="77" t="s">
        <v>61</v>
      </c>
      <c r="V113" s="133" t="s">
        <v>61</v>
      </c>
      <c r="W113" s="1382" t="s">
        <v>61</v>
      </c>
      <c r="X113" s="787" t="s">
        <v>61</v>
      </c>
      <c r="Y113" s="1362"/>
      <c r="Z113" s="133"/>
      <c r="AA113" s="556" t="s">
        <v>61</v>
      </c>
      <c r="AB113" s="1279" t="s">
        <v>61</v>
      </c>
    </row>
    <row r="114" spans="1:28" s="267" customFormat="1" ht="14.5">
      <c r="A114" s="862" t="s">
        <v>233</v>
      </c>
      <c r="B114" s="862" t="s">
        <v>180</v>
      </c>
      <c r="C114" s="844">
        <v>2020</v>
      </c>
      <c r="D114" s="844">
        <v>2019</v>
      </c>
      <c r="E114" s="1304" t="s">
        <v>168</v>
      </c>
      <c r="F114" s="418" t="s">
        <v>61</v>
      </c>
      <c r="G114" s="1305" t="s">
        <v>61</v>
      </c>
      <c r="H114" s="66" t="s">
        <v>61</v>
      </c>
      <c r="I114" s="1382" t="s">
        <v>61</v>
      </c>
      <c r="J114" s="1246" t="s">
        <v>61</v>
      </c>
      <c r="K114" s="1411" t="s">
        <v>61</v>
      </c>
      <c r="L114" s="1424" t="s">
        <v>61</v>
      </c>
      <c r="M114" s="1246" t="s">
        <v>61</v>
      </c>
      <c r="N114" s="66" t="s">
        <v>61</v>
      </c>
      <c r="O114" s="69" t="s">
        <v>61</v>
      </c>
      <c r="P114" s="66" t="s">
        <v>61</v>
      </c>
      <c r="Q114" s="77" t="s">
        <v>61</v>
      </c>
      <c r="R114" s="133" t="s">
        <v>61</v>
      </c>
      <c r="S114" s="77" t="s">
        <v>61</v>
      </c>
      <c r="T114" s="133" t="s">
        <v>61</v>
      </c>
      <c r="U114" s="77" t="s">
        <v>61</v>
      </c>
      <c r="V114" s="133" t="s">
        <v>61</v>
      </c>
      <c r="W114" s="1382" t="s">
        <v>61</v>
      </c>
      <c r="X114" s="787" t="s">
        <v>61</v>
      </c>
      <c r="Y114" s="1362"/>
      <c r="Z114" s="133"/>
      <c r="AA114" s="556" t="s">
        <v>61</v>
      </c>
      <c r="AB114" s="1279" t="s">
        <v>61</v>
      </c>
    </row>
    <row r="115" spans="1:28" s="267" customFormat="1" ht="14.5">
      <c r="A115" s="862" t="s">
        <v>233</v>
      </c>
      <c r="B115" s="862" t="s">
        <v>180</v>
      </c>
      <c r="C115" s="844">
        <v>2021</v>
      </c>
      <c r="D115" s="844">
        <v>2020</v>
      </c>
      <c r="E115" s="1304" t="s">
        <v>168</v>
      </c>
      <c r="F115" s="418" t="s">
        <v>61</v>
      </c>
      <c r="G115" s="1305" t="s">
        <v>61</v>
      </c>
      <c r="H115" s="66" t="s">
        <v>61</v>
      </c>
      <c r="I115" s="1382" t="s">
        <v>61</v>
      </c>
      <c r="J115" s="1246" t="s">
        <v>61</v>
      </c>
      <c r="K115" s="1411" t="s">
        <v>61</v>
      </c>
      <c r="L115" s="1424" t="s">
        <v>61</v>
      </c>
      <c r="M115" s="1246" t="s">
        <v>61</v>
      </c>
      <c r="N115" s="66" t="s">
        <v>61</v>
      </c>
      <c r="O115" s="69" t="s">
        <v>61</v>
      </c>
      <c r="P115" s="66" t="s">
        <v>61</v>
      </c>
      <c r="Q115" s="77" t="s">
        <v>61</v>
      </c>
      <c r="R115" s="133" t="s">
        <v>61</v>
      </c>
      <c r="S115" s="77" t="s">
        <v>61</v>
      </c>
      <c r="T115" s="133" t="s">
        <v>61</v>
      </c>
      <c r="U115" s="77" t="s">
        <v>61</v>
      </c>
      <c r="V115" s="133" t="s">
        <v>61</v>
      </c>
      <c r="W115" s="1382" t="s">
        <v>61</v>
      </c>
      <c r="X115" s="787" t="s">
        <v>61</v>
      </c>
      <c r="Y115" s="1362"/>
      <c r="Z115" s="133"/>
      <c r="AA115" s="556" t="s">
        <v>61</v>
      </c>
      <c r="AB115" s="1279" t="s">
        <v>61</v>
      </c>
    </row>
    <row r="116" spans="1:28" s="267" customFormat="1" ht="14.5">
      <c r="A116" s="862" t="s">
        <v>233</v>
      </c>
      <c r="B116" s="862" t="s">
        <v>180</v>
      </c>
      <c r="C116" s="844">
        <v>2022</v>
      </c>
      <c r="D116" s="844">
        <v>2021</v>
      </c>
      <c r="E116" s="1304" t="s">
        <v>168</v>
      </c>
      <c r="F116" s="418" t="s">
        <v>61</v>
      </c>
      <c r="G116" s="1305" t="s">
        <v>61</v>
      </c>
      <c r="H116" s="66" t="s">
        <v>61</v>
      </c>
      <c r="I116" s="1382" t="s">
        <v>61</v>
      </c>
      <c r="J116" s="1246" t="s">
        <v>61</v>
      </c>
      <c r="K116" s="1411" t="s">
        <v>61</v>
      </c>
      <c r="L116" s="1424" t="s">
        <v>61</v>
      </c>
      <c r="M116" s="1246" t="s">
        <v>61</v>
      </c>
      <c r="N116" s="66" t="s">
        <v>61</v>
      </c>
      <c r="O116" s="69" t="s">
        <v>61</v>
      </c>
      <c r="P116" s="66" t="s">
        <v>61</v>
      </c>
      <c r="Q116" s="77" t="s">
        <v>61</v>
      </c>
      <c r="R116" s="133" t="s">
        <v>61</v>
      </c>
      <c r="S116" s="77" t="s">
        <v>61</v>
      </c>
      <c r="T116" s="133" t="s">
        <v>61</v>
      </c>
      <c r="U116" s="77" t="s">
        <v>61</v>
      </c>
      <c r="V116" s="133" t="s">
        <v>61</v>
      </c>
      <c r="W116" s="1382" t="s">
        <v>61</v>
      </c>
      <c r="X116" s="787" t="s">
        <v>61</v>
      </c>
      <c r="Y116" s="1362"/>
      <c r="Z116" s="133"/>
      <c r="AA116" s="556" t="s">
        <v>61</v>
      </c>
      <c r="AB116" s="1279" t="s">
        <v>61</v>
      </c>
    </row>
    <row r="117" spans="1:28" s="267" customFormat="1" ht="14.5">
      <c r="A117" s="1235" t="s">
        <v>233</v>
      </c>
      <c r="B117" s="1235" t="s">
        <v>180</v>
      </c>
      <c r="C117" s="1289">
        <v>2023</v>
      </c>
      <c r="D117" s="1289">
        <v>2022</v>
      </c>
      <c r="E117" s="1290" t="s">
        <v>168</v>
      </c>
      <c r="F117" s="1232" t="s">
        <v>61</v>
      </c>
      <c r="G117" s="1291" t="s">
        <v>61</v>
      </c>
      <c r="H117" s="1229" t="s">
        <v>61</v>
      </c>
      <c r="I117" s="1383" t="s">
        <v>61</v>
      </c>
      <c r="J117" s="1065" t="s">
        <v>61</v>
      </c>
      <c r="K117" s="1412" t="s">
        <v>61</v>
      </c>
      <c r="L117" s="1338" t="s">
        <v>61</v>
      </c>
      <c r="M117" s="1065" t="s">
        <v>61</v>
      </c>
      <c r="N117" s="1229" t="s">
        <v>61</v>
      </c>
      <c r="O117" s="1065" t="s">
        <v>61</v>
      </c>
      <c r="P117" s="1229" t="s">
        <v>61</v>
      </c>
      <c r="Q117" s="1020" t="s">
        <v>61</v>
      </c>
      <c r="R117" s="1221" t="s">
        <v>61</v>
      </c>
      <c r="S117" s="1020" t="s">
        <v>61</v>
      </c>
      <c r="T117" s="1221" t="s">
        <v>61</v>
      </c>
      <c r="U117" s="1020" t="s">
        <v>61</v>
      </c>
      <c r="V117" s="1221" t="s">
        <v>61</v>
      </c>
      <c r="W117" s="1383" t="s">
        <v>61</v>
      </c>
      <c r="X117" s="1021" t="s">
        <v>61</v>
      </c>
      <c r="Y117" s="1364"/>
      <c r="Z117" s="1221"/>
      <c r="AA117" s="1230" t="s">
        <v>61</v>
      </c>
      <c r="AB117" s="1233" t="s">
        <v>61</v>
      </c>
    </row>
    <row r="118" spans="1:28" s="267" customFormat="1" ht="14.5">
      <c r="A118" s="862" t="s">
        <v>234</v>
      </c>
      <c r="B118" s="862" t="s">
        <v>102</v>
      </c>
      <c r="C118" s="844">
        <v>2017</v>
      </c>
      <c r="D118" s="844">
        <v>2016</v>
      </c>
      <c r="E118" s="1304" t="s">
        <v>168</v>
      </c>
      <c r="F118" s="418" t="s">
        <v>61</v>
      </c>
      <c r="G118" s="1305" t="s">
        <v>61</v>
      </c>
      <c r="H118" s="66" t="s">
        <v>61</v>
      </c>
      <c r="I118" s="1382" t="s">
        <v>61</v>
      </c>
      <c r="J118" s="1246" t="s">
        <v>61</v>
      </c>
      <c r="K118" s="1411" t="s">
        <v>61</v>
      </c>
      <c r="L118" s="1424" t="s">
        <v>61</v>
      </c>
      <c r="M118" s="1246" t="s">
        <v>61</v>
      </c>
      <c r="N118" s="66" t="s">
        <v>61</v>
      </c>
      <c r="O118" s="69" t="s">
        <v>61</v>
      </c>
      <c r="P118" s="66" t="s">
        <v>61</v>
      </c>
      <c r="Q118" s="77" t="s">
        <v>61</v>
      </c>
      <c r="R118" s="133" t="s">
        <v>61</v>
      </c>
      <c r="S118" s="77" t="s">
        <v>61</v>
      </c>
      <c r="T118" s="133" t="s">
        <v>61</v>
      </c>
      <c r="U118" s="77" t="s">
        <v>61</v>
      </c>
      <c r="V118" s="133" t="s">
        <v>61</v>
      </c>
      <c r="W118" s="1382" t="s">
        <v>61</v>
      </c>
      <c r="X118" s="787" t="s">
        <v>61</v>
      </c>
      <c r="Y118" s="1362"/>
      <c r="Z118" s="133"/>
      <c r="AA118" s="556" t="s">
        <v>61</v>
      </c>
      <c r="AB118" s="1279" t="s">
        <v>61</v>
      </c>
    </row>
    <row r="119" spans="1:28" s="267" customFormat="1" ht="14.5">
      <c r="A119" s="862" t="s">
        <v>234</v>
      </c>
      <c r="B119" s="862" t="s">
        <v>102</v>
      </c>
      <c r="C119" s="844">
        <v>2018</v>
      </c>
      <c r="D119" s="844">
        <v>2017</v>
      </c>
      <c r="E119" s="1304" t="s">
        <v>168</v>
      </c>
      <c r="F119" s="418" t="s">
        <v>61</v>
      </c>
      <c r="G119" s="1305" t="s">
        <v>61</v>
      </c>
      <c r="H119" s="66" t="s">
        <v>61</v>
      </c>
      <c r="I119" s="1382" t="s">
        <v>61</v>
      </c>
      <c r="J119" s="1246" t="s">
        <v>61</v>
      </c>
      <c r="K119" s="1411" t="s">
        <v>61</v>
      </c>
      <c r="L119" s="1424" t="s">
        <v>61</v>
      </c>
      <c r="M119" s="1246" t="s">
        <v>61</v>
      </c>
      <c r="N119" s="66" t="s">
        <v>61</v>
      </c>
      <c r="O119" s="69" t="s">
        <v>61</v>
      </c>
      <c r="P119" s="66" t="s">
        <v>61</v>
      </c>
      <c r="Q119" s="77" t="s">
        <v>61</v>
      </c>
      <c r="R119" s="133" t="s">
        <v>61</v>
      </c>
      <c r="S119" s="77" t="s">
        <v>61</v>
      </c>
      <c r="T119" s="133" t="s">
        <v>61</v>
      </c>
      <c r="U119" s="77" t="s">
        <v>61</v>
      </c>
      <c r="V119" s="133" t="s">
        <v>61</v>
      </c>
      <c r="W119" s="1382" t="s">
        <v>61</v>
      </c>
      <c r="X119" s="787" t="s">
        <v>61</v>
      </c>
      <c r="Y119" s="1362"/>
      <c r="Z119" s="133"/>
      <c r="AA119" s="556" t="s">
        <v>61</v>
      </c>
      <c r="AB119" s="1279" t="s">
        <v>61</v>
      </c>
    </row>
    <row r="120" spans="1:28" s="267" customFormat="1" ht="14.5">
      <c r="A120" s="862" t="s">
        <v>234</v>
      </c>
      <c r="B120" s="862" t="s">
        <v>102</v>
      </c>
      <c r="C120" s="844">
        <v>2019</v>
      </c>
      <c r="D120" s="844">
        <v>2018</v>
      </c>
      <c r="E120" s="1304" t="s">
        <v>168</v>
      </c>
      <c r="F120" s="418" t="s">
        <v>61</v>
      </c>
      <c r="G120" s="1305" t="s">
        <v>61</v>
      </c>
      <c r="H120" s="66" t="s">
        <v>61</v>
      </c>
      <c r="I120" s="1382" t="s">
        <v>61</v>
      </c>
      <c r="J120" s="1246" t="s">
        <v>61</v>
      </c>
      <c r="K120" s="1411" t="s">
        <v>61</v>
      </c>
      <c r="L120" s="1424" t="s">
        <v>61</v>
      </c>
      <c r="M120" s="1246" t="s">
        <v>61</v>
      </c>
      <c r="N120" s="66" t="s">
        <v>61</v>
      </c>
      <c r="O120" s="69" t="s">
        <v>61</v>
      </c>
      <c r="P120" s="66" t="s">
        <v>61</v>
      </c>
      <c r="Q120" s="77" t="s">
        <v>61</v>
      </c>
      <c r="R120" s="133" t="s">
        <v>61</v>
      </c>
      <c r="S120" s="77" t="s">
        <v>61</v>
      </c>
      <c r="T120" s="133" t="s">
        <v>61</v>
      </c>
      <c r="U120" s="77" t="s">
        <v>61</v>
      </c>
      <c r="V120" s="133" t="s">
        <v>61</v>
      </c>
      <c r="W120" s="1382" t="s">
        <v>61</v>
      </c>
      <c r="X120" s="787" t="s">
        <v>61</v>
      </c>
      <c r="Y120" s="1362"/>
      <c r="Z120" s="133"/>
      <c r="AA120" s="556" t="s">
        <v>61</v>
      </c>
      <c r="AB120" s="1279" t="s">
        <v>61</v>
      </c>
    </row>
    <row r="121" spans="1:28" s="267" customFormat="1" ht="14.5">
      <c r="A121" s="862" t="s">
        <v>234</v>
      </c>
      <c r="B121" s="862" t="s">
        <v>102</v>
      </c>
      <c r="C121" s="844">
        <v>2020</v>
      </c>
      <c r="D121" s="844">
        <v>2019</v>
      </c>
      <c r="E121" s="1304" t="s">
        <v>168</v>
      </c>
      <c r="F121" s="418" t="s">
        <v>61</v>
      </c>
      <c r="G121" s="1305" t="s">
        <v>61</v>
      </c>
      <c r="H121" s="66" t="s">
        <v>61</v>
      </c>
      <c r="I121" s="1382" t="s">
        <v>61</v>
      </c>
      <c r="J121" s="1246" t="s">
        <v>61</v>
      </c>
      <c r="K121" s="1411" t="s">
        <v>61</v>
      </c>
      <c r="L121" s="1424" t="s">
        <v>61</v>
      </c>
      <c r="M121" s="1246" t="s">
        <v>61</v>
      </c>
      <c r="N121" s="66" t="s">
        <v>61</v>
      </c>
      <c r="O121" s="69" t="s">
        <v>61</v>
      </c>
      <c r="P121" s="66" t="s">
        <v>61</v>
      </c>
      <c r="Q121" s="77" t="s">
        <v>61</v>
      </c>
      <c r="R121" s="133" t="s">
        <v>61</v>
      </c>
      <c r="S121" s="77" t="s">
        <v>61</v>
      </c>
      <c r="T121" s="133" t="s">
        <v>61</v>
      </c>
      <c r="U121" s="77" t="s">
        <v>61</v>
      </c>
      <c r="V121" s="133" t="s">
        <v>61</v>
      </c>
      <c r="W121" s="1382" t="s">
        <v>61</v>
      </c>
      <c r="X121" s="787" t="s">
        <v>61</v>
      </c>
      <c r="Y121" s="1362"/>
      <c r="Z121" s="133"/>
      <c r="AA121" s="556" t="s">
        <v>61</v>
      </c>
      <c r="AB121" s="1279" t="s">
        <v>61</v>
      </c>
    </row>
    <row r="122" spans="1:28" s="267" customFormat="1" ht="14.5">
      <c r="A122" s="862" t="s">
        <v>234</v>
      </c>
      <c r="B122" s="862" t="s">
        <v>102</v>
      </c>
      <c r="C122" s="844">
        <v>2021</v>
      </c>
      <c r="D122" s="844">
        <v>2020</v>
      </c>
      <c r="E122" s="1304" t="s">
        <v>168</v>
      </c>
      <c r="F122" s="418" t="s">
        <v>61</v>
      </c>
      <c r="G122" s="1305" t="s">
        <v>61</v>
      </c>
      <c r="H122" s="66" t="s">
        <v>61</v>
      </c>
      <c r="I122" s="1382" t="s">
        <v>61</v>
      </c>
      <c r="J122" s="1246" t="s">
        <v>61</v>
      </c>
      <c r="K122" s="1411" t="s">
        <v>61</v>
      </c>
      <c r="L122" s="1424" t="s">
        <v>61</v>
      </c>
      <c r="M122" s="1246" t="s">
        <v>61</v>
      </c>
      <c r="N122" s="66" t="s">
        <v>61</v>
      </c>
      <c r="O122" s="69" t="s">
        <v>61</v>
      </c>
      <c r="P122" s="66" t="s">
        <v>61</v>
      </c>
      <c r="Q122" s="77" t="s">
        <v>61</v>
      </c>
      <c r="R122" s="133" t="s">
        <v>61</v>
      </c>
      <c r="S122" s="77" t="s">
        <v>61</v>
      </c>
      <c r="T122" s="133" t="s">
        <v>61</v>
      </c>
      <c r="U122" s="77" t="s">
        <v>61</v>
      </c>
      <c r="V122" s="133" t="s">
        <v>61</v>
      </c>
      <c r="W122" s="1382" t="s">
        <v>61</v>
      </c>
      <c r="X122" s="787" t="s">
        <v>61</v>
      </c>
      <c r="Y122" s="1362"/>
      <c r="Z122" s="133"/>
      <c r="AA122" s="556" t="s">
        <v>61</v>
      </c>
      <c r="AB122" s="1279" t="s">
        <v>61</v>
      </c>
    </row>
    <row r="123" spans="1:28" s="267" customFormat="1" ht="14.5">
      <c r="A123" s="862" t="s">
        <v>234</v>
      </c>
      <c r="B123" s="862" t="s">
        <v>102</v>
      </c>
      <c r="C123" s="844">
        <v>2022</v>
      </c>
      <c r="D123" s="844">
        <v>2021</v>
      </c>
      <c r="E123" s="1304" t="s">
        <v>168</v>
      </c>
      <c r="F123" s="418" t="s">
        <v>61</v>
      </c>
      <c r="G123" s="1305" t="s">
        <v>61</v>
      </c>
      <c r="H123" s="66" t="s">
        <v>61</v>
      </c>
      <c r="I123" s="1382" t="s">
        <v>61</v>
      </c>
      <c r="J123" s="1246" t="s">
        <v>61</v>
      </c>
      <c r="K123" s="1411" t="s">
        <v>61</v>
      </c>
      <c r="L123" s="1424" t="s">
        <v>61</v>
      </c>
      <c r="M123" s="1246" t="s">
        <v>61</v>
      </c>
      <c r="N123" s="66" t="s">
        <v>61</v>
      </c>
      <c r="O123" s="69" t="s">
        <v>61</v>
      </c>
      <c r="P123" s="66" t="s">
        <v>61</v>
      </c>
      <c r="Q123" s="77" t="s">
        <v>61</v>
      </c>
      <c r="R123" s="133" t="s">
        <v>61</v>
      </c>
      <c r="S123" s="77" t="s">
        <v>61</v>
      </c>
      <c r="T123" s="133" t="s">
        <v>61</v>
      </c>
      <c r="U123" s="77" t="s">
        <v>61</v>
      </c>
      <c r="V123" s="133" t="s">
        <v>61</v>
      </c>
      <c r="W123" s="1382" t="s">
        <v>61</v>
      </c>
      <c r="X123" s="787" t="s">
        <v>61</v>
      </c>
      <c r="Y123" s="1362"/>
      <c r="Z123" s="133"/>
      <c r="AA123" s="556" t="s">
        <v>61</v>
      </c>
      <c r="AB123" s="1279" t="s">
        <v>61</v>
      </c>
    </row>
    <row r="124" spans="1:28" s="267" customFormat="1" ht="14.5">
      <c r="A124" s="1235" t="s">
        <v>234</v>
      </c>
      <c r="B124" s="1235" t="s">
        <v>102</v>
      </c>
      <c r="C124" s="1289">
        <v>2023</v>
      </c>
      <c r="D124" s="1289">
        <v>2022</v>
      </c>
      <c r="E124" s="1290" t="s">
        <v>168</v>
      </c>
      <c r="F124" s="1232" t="s">
        <v>61</v>
      </c>
      <c r="G124" s="1291" t="s">
        <v>61</v>
      </c>
      <c r="H124" s="1229" t="s">
        <v>61</v>
      </c>
      <c r="I124" s="1383" t="s">
        <v>61</v>
      </c>
      <c r="J124" s="1065" t="s">
        <v>61</v>
      </c>
      <c r="K124" s="1412" t="s">
        <v>61</v>
      </c>
      <c r="L124" s="1338" t="s">
        <v>61</v>
      </c>
      <c r="M124" s="1065" t="s">
        <v>61</v>
      </c>
      <c r="N124" s="1229" t="s">
        <v>61</v>
      </c>
      <c r="O124" s="1065" t="s">
        <v>61</v>
      </c>
      <c r="P124" s="1229" t="s">
        <v>61</v>
      </c>
      <c r="Q124" s="1020" t="s">
        <v>61</v>
      </c>
      <c r="R124" s="1221" t="s">
        <v>61</v>
      </c>
      <c r="S124" s="1020" t="s">
        <v>61</v>
      </c>
      <c r="T124" s="1221" t="s">
        <v>61</v>
      </c>
      <c r="U124" s="1020" t="s">
        <v>61</v>
      </c>
      <c r="V124" s="1221" t="s">
        <v>61</v>
      </c>
      <c r="W124" s="1383" t="s">
        <v>61</v>
      </c>
      <c r="X124" s="1021" t="s">
        <v>61</v>
      </c>
      <c r="Y124" s="1364"/>
      <c r="Z124" s="1221"/>
      <c r="AA124" s="1230" t="s">
        <v>61</v>
      </c>
      <c r="AB124" s="1233" t="s">
        <v>61</v>
      </c>
    </row>
    <row r="125" spans="1:28" s="267" customFormat="1" ht="14.5">
      <c r="A125" s="862" t="s">
        <v>235</v>
      </c>
      <c r="B125" s="862" t="s">
        <v>167</v>
      </c>
      <c r="C125" s="844">
        <v>2017</v>
      </c>
      <c r="D125" s="844">
        <v>2016</v>
      </c>
      <c r="E125" s="1304" t="s">
        <v>168</v>
      </c>
      <c r="F125" s="418" t="s">
        <v>61</v>
      </c>
      <c r="G125" s="1305" t="s">
        <v>61</v>
      </c>
      <c r="H125" s="66" t="s">
        <v>61</v>
      </c>
      <c r="I125" s="1382" t="s">
        <v>61</v>
      </c>
      <c r="J125" s="1246" t="s">
        <v>61</v>
      </c>
      <c r="K125" s="1411" t="s">
        <v>61</v>
      </c>
      <c r="L125" s="1424" t="s">
        <v>61</v>
      </c>
      <c r="M125" s="1246" t="s">
        <v>61</v>
      </c>
      <c r="N125" s="66" t="s">
        <v>61</v>
      </c>
      <c r="O125" s="69" t="s">
        <v>61</v>
      </c>
      <c r="P125" s="66" t="s">
        <v>61</v>
      </c>
      <c r="Q125" s="77" t="s">
        <v>61</v>
      </c>
      <c r="R125" s="133" t="s">
        <v>61</v>
      </c>
      <c r="S125" s="77" t="s">
        <v>61</v>
      </c>
      <c r="T125" s="133" t="s">
        <v>61</v>
      </c>
      <c r="U125" s="77" t="s">
        <v>61</v>
      </c>
      <c r="V125" s="133" t="s">
        <v>61</v>
      </c>
      <c r="W125" s="1382" t="s">
        <v>61</v>
      </c>
      <c r="X125" s="787" t="s">
        <v>61</v>
      </c>
      <c r="Y125" s="1362"/>
      <c r="Z125" s="133"/>
      <c r="AA125" s="556" t="s">
        <v>61</v>
      </c>
      <c r="AB125" s="1279" t="s">
        <v>61</v>
      </c>
    </row>
    <row r="126" spans="1:28" s="267" customFormat="1" ht="14.5">
      <c r="A126" s="862" t="s">
        <v>235</v>
      </c>
      <c r="B126" s="862" t="s">
        <v>167</v>
      </c>
      <c r="C126" s="844">
        <v>2018</v>
      </c>
      <c r="D126" s="844">
        <v>2017</v>
      </c>
      <c r="E126" s="1304" t="s">
        <v>168</v>
      </c>
      <c r="F126" s="418" t="s">
        <v>61</v>
      </c>
      <c r="G126" s="1305" t="s">
        <v>61</v>
      </c>
      <c r="H126" s="66" t="s">
        <v>61</v>
      </c>
      <c r="I126" s="1382" t="s">
        <v>61</v>
      </c>
      <c r="J126" s="1246" t="s">
        <v>61</v>
      </c>
      <c r="K126" s="1411" t="s">
        <v>61</v>
      </c>
      <c r="L126" s="1424" t="s">
        <v>61</v>
      </c>
      <c r="M126" s="1246" t="s">
        <v>61</v>
      </c>
      <c r="N126" s="66" t="s">
        <v>61</v>
      </c>
      <c r="O126" s="69" t="s">
        <v>61</v>
      </c>
      <c r="P126" s="66" t="s">
        <v>61</v>
      </c>
      <c r="Q126" s="77" t="s">
        <v>61</v>
      </c>
      <c r="R126" s="133" t="s">
        <v>61</v>
      </c>
      <c r="S126" s="77" t="s">
        <v>61</v>
      </c>
      <c r="T126" s="133" t="s">
        <v>61</v>
      </c>
      <c r="U126" s="77" t="s">
        <v>61</v>
      </c>
      <c r="V126" s="133" t="s">
        <v>61</v>
      </c>
      <c r="W126" s="1382" t="s">
        <v>61</v>
      </c>
      <c r="X126" s="787" t="s">
        <v>61</v>
      </c>
      <c r="Y126" s="1362"/>
      <c r="Z126" s="133"/>
      <c r="AA126" s="556" t="s">
        <v>61</v>
      </c>
      <c r="AB126" s="1279" t="s">
        <v>61</v>
      </c>
    </row>
    <row r="127" spans="1:28" s="267" customFormat="1" ht="14.5">
      <c r="A127" s="862" t="s">
        <v>235</v>
      </c>
      <c r="B127" s="862" t="s">
        <v>167</v>
      </c>
      <c r="C127" s="844">
        <v>2019</v>
      </c>
      <c r="D127" s="844">
        <v>2018</v>
      </c>
      <c r="E127" s="1304" t="s">
        <v>168</v>
      </c>
      <c r="F127" s="418" t="s">
        <v>61</v>
      </c>
      <c r="G127" s="1305" t="s">
        <v>61</v>
      </c>
      <c r="H127" s="66" t="s">
        <v>61</v>
      </c>
      <c r="I127" s="1382" t="s">
        <v>61</v>
      </c>
      <c r="J127" s="1246" t="s">
        <v>61</v>
      </c>
      <c r="K127" s="1411" t="s">
        <v>61</v>
      </c>
      <c r="L127" s="1424" t="s">
        <v>61</v>
      </c>
      <c r="M127" s="1246" t="s">
        <v>61</v>
      </c>
      <c r="N127" s="66" t="s">
        <v>61</v>
      </c>
      <c r="O127" s="69" t="s">
        <v>61</v>
      </c>
      <c r="P127" s="66" t="s">
        <v>61</v>
      </c>
      <c r="Q127" s="77" t="s">
        <v>61</v>
      </c>
      <c r="R127" s="133" t="s">
        <v>61</v>
      </c>
      <c r="S127" s="77" t="s">
        <v>61</v>
      </c>
      <c r="T127" s="133" t="s">
        <v>61</v>
      </c>
      <c r="U127" s="77" t="s">
        <v>61</v>
      </c>
      <c r="V127" s="133" t="s">
        <v>61</v>
      </c>
      <c r="W127" s="1382" t="s">
        <v>61</v>
      </c>
      <c r="X127" s="787" t="s">
        <v>61</v>
      </c>
      <c r="Y127" s="1362"/>
      <c r="Z127" s="133"/>
      <c r="AA127" s="556" t="s">
        <v>61</v>
      </c>
      <c r="AB127" s="1279" t="s">
        <v>61</v>
      </c>
    </row>
    <row r="128" spans="1:28" s="267" customFormat="1" ht="14.5">
      <c r="A128" s="862" t="s">
        <v>235</v>
      </c>
      <c r="B128" s="862" t="s">
        <v>167</v>
      </c>
      <c r="C128" s="844">
        <v>2020</v>
      </c>
      <c r="D128" s="844">
        <v>2019</v>
      </c>
      <c r="E128" s="1304" t="s">
        <v>168</v>
      </c>
      <c r="F128" s="418" t="s">
        <v>61</v>
      </c>
      <c r="G128" s="1305" t="s">
        <v>61</v>
      </c>
      <c r="H128" s="66" t="s">
        <v>61</v>
      </c>
      <c r="I128" s="1382" t="s">
        <v>61</v>
      </c>
      <c r="J128" s="1246" t="s">
        <v>61</v>
      </c>
      <c r="K128" s="1411" t="s">
        <v>61</v>
      </c>
      <c r="L128" s="1424" t="s">
        <v>61</v>
      </c>
      <c r="M128" s="1246" t="s">
        <v>61</v>
      </c>
      <c r="N128" s="66" t="s">
        <v>61</v>
      </c>
      <c r="O128" s="69" t="s">
        <v>61</v>
      </c>
      <c r="P128" s="66" t="s">
        <v>61</v>
      </c>
      <c r="Q128" s="77" t="s">
        <v>61</v>
      </c>
      <c r="R128" s="133" t="s">
        <v>61</v>
      </c>
      <c r="S128" s="77" t="s">
        <v>61</v>
      </c>
      <c r="T128" s="133" t="s">
        <v>61</v>
      </c>
      <c r="U128" s="77" t="s">
        <v>61</v>
      </c>
      <c r="V128" s="133" t="s">
        <v>61</v>
      </c>
      <c r="W128" s="1382" t="s">
        <v>61</v>
      </c>
      <c r="X128" s="787" t="s">
        <v>61</v>
      </c>
      <c r="Y128" s="1362"/>
      <c r="Z128" s="133"/>
      <c r="AA128" s="556" t="s">
        <v>61</v>
      </c>
      <c r="AB128" s="1279" t="s">
        <v>61</v>
      </c>
    </row>
    <row r="129" spans="1:28" s="267" customFormat="1" ht="14.5">
      <c r="A129" s="862" t="s">
        <v>235</v>
      </c>
      <c r="B129" s="862" t="s">
        <v>167</v>
      </c>
      <c r="C129" s="844">
        <v>2021</v>
      </c>
      <c r="D129" s="844">
        <v>2020</v>
      </c>
      <c r="E129" s="1304" t="s">
        <v>168</v>
      </c>
      <c r="F129" s="418" t="s">
        <v>61</v>
      </c>
      <c r="G129" s="1305" t="s">
        <v>61</v>
      </c>
      <c r="H129" s="66" t="s">
        <v>61</v>
      </c>
      <c r="I129" s="1382" t="s">
        <v>61</v>
      </c>
      <c r="J129" s="1246" t="s">
        <v>61</v>
      </c>
      <c r="K129" s="1411" t="s">
        <v>61</v>
      </c>
      <c r="L129" s="1424" t="s">
        <v>61</v>
      </c>
      <c r="M129" s="1246" t="s">
        <v>61</v>
      </c>
      <c r="N129" s="66" t="s">
        <v>61</v>
      </c>
      <c r="O129" s="69" t="s">
        <v>61</v>
      </c>
      <c r="P129" s="66" t="s">
        <v>61</v>
      </c>
      <c r="Q129" s="77" t="s">
        <v>61</v>
      </c>
      <c r="R129" s="133" t="s">
        <v>61</v>
      </c>
      <c r="S129" s="77" t="s">
        <v>61</v>
      </c>
      <c r="T129" s="133" t="s">
        <v>61</v>
      </c>
      <c r="U129" s="77" t="s">
        <v>61</v>
      </c>
      <c r="V129" s="133" t="s">
        <v>61</v>
      </c>
      <c r="W129" s="1382" t="s">
        <v>61</v>
      </c>
      <c r="X129" s="787" t="s">
        <v>61</v>
      </c>
      <c r="Y129" s="1362"/>
      <c r="Z129" s="133"/>
      <c r="AA129" s="556" t="s">
        <v>61</v>
      </c>
      <c r="AB129" s="1279" t="s">
        <v>61</v>
      </c>
    </row>
    <row r="130" spans="1:28" s="267" customFormat="1" ht="14.5">
      <c r="A130" s="862" t="s">
        <v>235</v>
      </c>
      <c r="B130" s="862" t="s">
        <v>167</v>
      </c>
      <c r="C130" s="844">
        <v>2022</v>
      </c>
      <c r="D130" s="844">
        <v>2021</v>
      </c>
      <c r="E130" s="1304" t="s">
        <v>168</v>
      </c>
      <c r="F130" s="418" t="s">
        <v>61</v>
      </c>
      <c r="G130" s="1305" t="s">
        <v>61</v>
      </c>
      <c r="H130" s="66" t="s">
        <v>61</v>
      </c>
      <c r="I130" s="1382" t="s">
        <v>61</v>
      </c>
      <c r="J130" s="1246" t="s">
        <v>61</v>
      </c>
      <c r="K130" s="1411" t="s">
        <v>61</v>
      </c>
      <c r="L130" s="1424" t="s">
        <v>61</v>
      </c>
      <c r="M130" s="1246" t="s">
        <v>61</v>
      </c>
      <c r="N130" s="66" t="s">
        <v>61</v>
      </c>
      <c r="O130" s="69" t="s">
        <v>61</v>
      </c>
      <c r="P130" s="66" t="s">
        <v>61</v>
      </c>
      <c r="Q130" s="77" t="s">
        <v>61</v>
      </c>
      <c r="R130" s="133" t="s">
        <v>61</v>
      </c>
      <c r="S130" s="77" t="s">
        <v>61</v>
      </c>
      <c r="T130" s="133" t="s">
        <v>61</v>
      </c>
      <c r="U130" s="77" t="s">
        <v>61</v>
      </c>
      <c r="V130" s="133" t="s">
        <v>61</v>
      </c>
      <c r="W130" s="1382" t="s">
        <v>61</v>
      </c>
      <c r="X130" s="787" t="s">
        <v>61</v>
      </c>
      <c r="Y130" s="1362"/>
      <c r="Z130" s="133"/>
      <c r="AA130" s="556" t="s">
        <v>61</v>
      </c>
      <c r="AB130" s="1279" t="s">
        <v>61</v>
      </c>
    </row>
    <row r="131" spans="1:28" s="267" customFormat="1" ht="14.5">
      <c r="A131" s="1235" t="s">
        <v>235</v>
      </c>
      <c r="B131" s="1235" t="s">
        <v>167</v>
      </c>
      <c r="C131" s="1289">
        <v>2023</v>
      </c>
      <c r="D131" s="1289">
        <v>2022</v>
      </c>
      <c r="E131" s="1290" t="s">
        <v>168</v>
      </c>
      <c r="F131" s="1232" t="s">
        <v>61</v>
      </c>
      <c r="G131" s="1291" t="s">
        <v>61</v>
      </c>
      <c r="H131" s="1229" t="s">
        <v>61</v>
      </c>
      <c r="I131" s="1383" t="s">
        <v>61</v>
      </c>
      <c r="J131" s="1065" t="s">
        <v>61</v>
      </c>
      <c r="K131" s="1412" t="s">
        <v>61</v>
      </c>
      <c r="L131" s="1338" t="s">
        <v>61</v>
      </c>
      <c r="M131" s="1065" t="s">
        <v>61</v>
      </c>
      <c r="N131" s="1229" t="s">
        <v>61</v>
      </c>
      <c r="O131" s="1065" t="s">
        <v>61</v>
      </c>
      <c r="P131" s="1229" t="s">
        <v>61</v>
      </c>
      <c r="Q131" s="1020" t="s">
        <v>61</v>
      </c>
      <c r="R131" s="1221" t="s">
        <v>61</v>
      </c>
      <c r="S131" s="1020" t="s">
        <v>61</v>
      </c>
      <c r="T131" s="1221" t="s">
        <v>61</v>
      </c>
      <c r="U131" s="1020" t="s">
        <v>61</v>
      </c>
      <c r="V131" s="1221" t="s">
        <v>61</v>
      </c>
      <c r="W131" s="1383" t="s">
        <v>61</v>
      </c>
      <c r="X131" s="1021" t="s">
        <v>61</v>
      </c>
      <c r="Y131" s="1364"/>
      <c r="Z131" s="1221"/>
      <c r="AA131" s="1230" t="s">
        <v>61</v>
      </c>
      <c r="AB131" s="1233" t="s">
        <v>61</v>
      </c>
    </row>
    <row r="132" spans="1:28" s="267" customFormat="1" ht="14.5">
      <c r="A132" s="66" t="s">
        <v>22</v>
      </c>
      <c r="B132" s="66" t="s">
        <v>116</v>
      </c>
      <c r="C132" s="556">
        <v>2017</v>
      </c>
      <c r="D132" s="556">
        <v>2016</v>
      </c>
      <c r="E132" s="1227" t="s">
        <v>142</v>
      </c>
      <c r="F132" s="418" t="s">
        <v>143</v>
      </c>
      <c r="G132" s="1273" t="s">
        <v>142</v>
      </c>
      <c r="H132" s="66" t="s">
        <v>226</v>
      </c>
      <c r="I132" s="1387">
        <v>18936014</v>
      </c>
      <c r="J132" s="1245">
        <v>18936014</v>
      </c>
      <c r="K132" s="466">
        <v>1</v>
      </c>
      <c r="L132" s="1424" t="s">
        <v>305</v>
      </c>
      <c r="M132" s="77">
        <v>16806412.128359016</v>
      </c>
      <c r="N132" s="473">
        <v>0.88753695093164886</v>
      </c>
      <c r="O132" s="77">
        <v>1896283.1081152563</v>
      </c>
      <c r="P132" s="473">
        <v>0.10014161946200802</v>
      </c>
      <c r="Q132" s="77">
        <v>233318.76352572872</v>
      </c>
      <c r="R132" s="133">
        <v>1.2321429606343168E-2</v>
      </c>
      <c r="S132" s="77">
        <v>0</v>
      </c>
      <c r="T132" s="133">
        <v>0</v>
      </c>
      <c r="U132" s="77">
        <v>0</v>
      </c>
      <c r="V132" s="133">
        <v>0</v>
      </c>
      <c r="W132" s="131">
        <v>233318.76352572872</v>
      </c>
      <c r="X132" s="787">
        <v>1.2321429606343168E-2</v>
      </c>
      <c r="Y132" s="1362"/>
      <c r="Z132" s="133"/>
      <c r="AA132" s="556" t="s">
        <v>168</v>
      </c>
      <c r="AB132" s="1279" t="s">
        <v>148</v>
      </c>
    </row>
    <row r="133" spans="1:28" s="267" customFormat="1" ht="14.5">
      <c r="A133" s="66" t="s">
        <v>22</v>
      </c>
      <c r="B133" s="66" t="s">
        <v>116</v>
      </c>
      <c r="C133" s="556">
        <v>2018</v>
      </c>
      <c r="D133" s="556">
        <v>2017</v>
      </c>
      <c r="E133" s="1227" t="s">
        <v>142</v>
      </c>
      <c r="F133" s="418" t="s">
        <v>143</v>
      </c>
      <c r="G133" s="1273" t="s">
        <v>142</v>
      </c>
      <c r="H133" s="66" t="s">
        <v>226</v>
      </c>
      <c r="I133" s="1387">
        <v>19530672</v>
      </c>
      <c r="J133" s="1245">
        <v>19530672</v>
      </c>
      <c r="K133" s="466">
        <v>1</v>
      </c>
      <c r="L133" s="1424" t="s">
        <v>284</v>
      </c>
      <c r="M133" s="77">
        <v>17484648</v>
      </c>
      <c r="N133" s="473">
        <v>0.8952404709884022</v>
      </c>
      <c r="O133" s="77">
        <v>1788787</v>
      </c>
      <c r="P133" s="473">
        <v>9.1588604836536094E-2</v>
      </c>
      <c r="Q133" s="77">
        <v>251685</v>
      </c>
      <c r="R133" s="133">
        <v>1.2886653362464947E-2</v>
      </c>
      <c r="S133" s="77">
        <v>5552</v>
      </c>
      <c r="T133" s="133">
        <v>2.8427081259671966E-4</v>
      </c>
      <c r="U133" s="77">
        <v>0</v>
      </c>
      <c r="V133" s="133">
        <v>0</v>
      </c>
      <c r="W133" s="131">
        <v>257237</v>
      </c>
      <c r="X133" s="787">
        <v>1.3170924175061667E-2</v>
      </c>
      <c r="Y133" s="1362"/>
      <c r="Z133" s="133"/>
      <c r="AA133" s="556" t="s">
        <v>168</v>
      </c>
      <c r="AB133" s="1279" t="s">
        <v>148</v>
      </c>
    </row>
    <row r="134" spans="1:28" s="267" customFormat="1" ht="14.5">
      <c r="A134" s="66" t="s">
        <v>22</v>
      </c>
      <c r="B134" s="66" t="s">
        <v>116</v>
      </c>
      <c r="C134" s="556">
        <v>2019</v>
      </c>
      <c r="D134" s="556">
        <v>2018</v>
      </c>
      <c r="E134" s="1227" t="s">
        <v>142</v>
      </c>
      <c r="F134" s="418" t="s">
        <v>143</v>
      </c>
      <c r="G134" s="1273" t="s">
        <v>142</v>
      </c>
      <c r="H134" s="66" t="s">
        <v>226</v>
      </c>
      <c r="I134" s="275">
        <v>20762186</v>
      </c>
      <c r="J134" s="1245">
        <v>20139442</v>
      </c>
      <c r="K134" s="466">
        <v>0.97</v>
      </c>
      <c r="L134" s="1424" t="s">
        <v>258</v>
      </c>
      <c r="M134" s="77">
        <v>16513260</v>
      </c>
      <c r="N134" s="473">
        <v>0.81994625273133193</v>
      </c>
      <c r="O134" s="77">
        <v>2671867</v>
      </c>
      <c r="P134" s="473">
        <v>0.132668372837738</v>
      </c>
      <c r="Q134" s="77">
        <v>864177</v>
      </c>
      <c r="R134" s="133">
        <v>4.290967942408732E-2</v>
      </c>
      <c r="S134" s="77">
        <v>90138</v>
      </c>
      <c r="T134" s="133">
        <v>4.4756950068427911E-3</v>
      </c>
      <c r="U134" s="77">
        <v>0</v>
      </c>
      <c r="V134" s="133">
        <v>0</v>
      </c>
      <c r="W134" s="131">
        <v>954315</v>
      </c>
      <c r="X134" s="787">
        <v>4.7385374430930112E-2</v>
      </c>
      <c r="Y134" s="1362"/>
      <c r="Z134" s="133"/>
      <c r="AA134" s="556" t="s">
        <v>168</v>
      </c>
      <c r="AB134" s="1279" t="s">
        <v>185</v>
      </c>
    </row>
    <row r="135" spans="1:28" s="267" customFormat="1" ht="14.5">
      <c r="A135" s="66" t="s">
        <v>22</v>
      </c>
      <c r="B135" s="66" t="s">
        <v>116</v>
      </c>
      <c r="C135" s="556">
        <v>2020</v>
      </c>
      <c r="D135" s="556">
        <v>2019</v>
      </c>
      <c r="E135" s="1227" t="s">
        <v>142</v>
      </c>
      <c r="F135" s="418" t="s">
        <v>143</v>
      </c>
      <c r="G135" s="1273" t="s">
        <v>142</v>
      </c>
      <c r="H135" s="66" t="s">
        <v>226</v>
      </c>
      <c r="I135" s="1414">
        <v>21398997</v>
      </c>
      <c r="J135" s="1315">
        <v>21398997</v>
      </c>
      <c r="K135" s="466">
        <v>1</v>
      </c>
      <c r="L135" s="1424" t="s">
        <v>259</v>
      </c>
      <c r="M135" s="77">
        <v>16570765.130000001</v>
      </c>
      <c r="N135" s="473">
        <v>0.7743711132816179</v>
      </c>
      <c r="O135" s="77">
        <v>3609153</v>
      </c>
      <c r="P135" s="473">
        <v>0.17</v>
      </c>
      <c r="Q135" s="77">
        <v>1190713</v>
      </c>
      <c r="R135" s="133">
        <v>5.5643402351988738E-2</v>
      </c>
      <c r="S135" s="77">
        <v>28365.870000000003</v>
      </c>
      <c r="T135" s="133">
        <v>0</v>
      </c>
      <c r="U135" s="77">
        <v>0</v>
      </c>
      <c r="V135" s="133">
        <v>0</v>
      </c>
      <c r="W135" s="131">
        <v>1219078.8700000001</v>
      </c>
      <c r="X135" s="787">
        <v>0.06</v>
      </c>
      <c r="Y135" s="1362"/>
      <c r="Z135" s="133"/>
      <c r="AA135" s="556" t="s">
        <v>142</v>
      </c>
      <c r="AB135" s="1279" t="s">
        <v>148</v>
      </c>
    </row>
    <row r="136" spans="1:28" s="267" customFormat="1" ht="14.5">
      <c r="A136" s="66" t="s">
        <v>22</v>
      </c>
      <c r="B136" s="66" t="s">
        <v>116</v>
      </c>
      <c r="C136" s="556">
        <v>2021</v>
      </c>
      <c r="D136" s="556">
        <v>2020</v>
      </c>
      <c r="E136" s="1227" t="s">
        <v>142</v>
      </c>
      <c r="F136" s="418" t="s">
        <v>143</v>
      </c>
      <c r="G136" s="1273" t="s">
        <v>142</v>
      </c>
      <c r="H136" s="66" t="s">
        <v>226</v>
      </c>
      <c r="I136" s="1387">
        <v>21398997</v>
      </c>
      <c r="J136" s="1245">
        <v>21398997</v>
      </c>
      <c r="K136" s="466">
        <v>1</v>
      </c>
      <c r="L136" s="1424" t="s">
        <v>260</v>
      </c>
      <c r="M136" s="77">
        <v>12933511</v>
      </c>
      <c r="N136" s="473">
        <v>0.60439800052310866</v>
      </c>
      <c r="O136" s="77">
        <v>5184686</v>
      </c>
      <c r="P136" s="473">
        <v>0.24228640248886432</v>
      </c>
      <c r="Q136" s="77">
        <v>2761903</v>
      </c>
      <c r="R136" s="133">
        <v>0.12906693710924863</v>
      </c>
      <c r="S136" s="77">
        <v>507503</v>
      </c>
      <c r="T136" s="133">
        <v>2.3716205016524841E-2</v>
      </c>
      <c r="U136" s="77">
        <v>11394</v>
      </c>
      <c r="V136" s="133">
        <v>5.3245486225359071E-4</v>
      </c>
      <c r="W136" s="131">
        <v>3280800</v>
      </c>
      <c r="X136" s="787">
        <v>0.15331559698802705</v>
      </c>
      <c r="Y136" s="1362"/>
      <c r="Z136" s="133"/>
      <c r="AA136" s="556" t="s">
        <v>142</v>
      </c>
      <c r="AB136" s="1279" t="s">
        <v>148</v>
      </c>
    </row>
    <row r="137" spans="1:28" s="267" customFormat="1" ht="14.5">
      <c r="A137" s="66" t="s">
        <v>22</v>
      </c>
      <c r="B137" s="66" t="s">
        <v>116</v>
      </c>
      <c r="C137" s="556">
        <v>2022</v>
      </c>
      <c r="D137" s="556">
        <v>2021</v>
      </c>
      <c r="E137" s="1227" t="s">
        <v>142</v>
      </c>
      <c r="F137" s="418" t="s">
        <v>143</v>
      </c>
      <c r="G137" s="1273" t="s">
        <v>142</v>
      </c>
      <c r="H137" s="66" t="s">
        <v>226</v>
      </c>
      <c r="I137" s="131">
        <v>22049276.918210581</v>
      </c>
      <c r="J137" s="1245">
        <v>21706163</v>
      </c>
      <c r="K137" s="466">
        <v>0.98443876778892458</v>
      </c>
      <c r="L137" s="1424" t="s">
        <v>287</v>
      </c>
      <c r="M137" s="77">
        <v>14074879</v>
      </c>
      <c r="N137" s="473">
        <v>0.64842777601918866</v>
      </c>
      <c r="O137" s="77">
        <v>4764223</v>
      </c>
      <c r="P137" s="473">
        <v>0.2194871106422632</v>
      </c>
      <c r="Q137" s="77">
        <v>2522691</v>
      </c>
      <c r="R137" s="133">
        <v>0.11622003391387045</v>
      </c>
      <c r="S137" s="77">
        <v>344370</v>
      </c>
      <c r="T137" s="133">
        <v>1.5865079424677683E-2</v>
      </c>
      <c r="U137" s="77">
        <v>0</v>
      </c>
      <c r="V137" s="133">
        <v>0</v>
      </c>
      <c r="W137" s="131">
        <v>2867061</v>
      </c>
      <c r="X137" s="787">
        <v>0.13208511333854814</v>
      </c>
      <c r="Y137" s="1362"/>
      <c r="Z137" s="133"/>
      <c r="AA137" s="556" t="s">
        <v>142</v>
      </c>
      <c r="AB137" s="1279" t="s">
        <v>148</v>
      </c>
    </row>
    <row r="138" spans="1:28" s="267" customFormat="1" ht="14.5">
      <c r="A138" s="1216" t="s">
        <v>22</v>
      </c>
      <c r="B138" s="1216" t="s">
        <v>116</v>
      </c>
      <c r="C138" s="1226">
        <v>2023</v>
      </c>
      <c r="D138" s="1226">
        <v>2022</v>
      </c>
      <c r="E138" s="1228" t="s">
        <v>142</v>
      </c>
      <c r="F138" s="1237" t="s">
        <v>143</v>
      </c>
      <c r="G138" s="1275" t="s">
        <v>142</v>
      </c>
      <c r="H138" s="1216" t="s">
        <v>226</v>
      </c>
      <c r="I138" s="1380">
        <v>21880805</v>
      </c>
      <c r="J138" s="1298">
        <v>21253895</v>
      </c>
      <c r="K138" s="1223">
        <v>0.97134886033671974</v>
      </c>
      <c r="L138" s="1425" t="s">
        <v>262</v>
      </c>
      <c r="M138" s="1026">
        <v>12468941</v>
      </c>
      <c r="N138" s="1217">
        <v>0.58666616166119201</v>
      </c>
      <c r="O138" s="1026">
        <v>5331444</v>
      </c>
      <c r="P138" s="1217">
        <v>0.2508455038476477</v>
      </c>
      <c r="Q138" s="1026">
        <v>2825046</v>
      </c>
      <c r="R138" s="1222">
        <v>0.13291897790969609</v>
      </c>
      <c r="S138" s="1026">
        <v>628464</v>
      </c>
      <c r="T138" s="1222">
        <v>2.9569356581464243E-2</v>
      </c>
      <c r="U138" s="1048">
        <v>0</v>
      </c>
      <c r="V138" s="1222">
        <v>0</v>
      </c>
      <c r="W138" s="1380">
        <v>3453510</v>
      </c>
      <c r="X138" s="1027">
        <v>0.16248833449116032</v>
      </c>
      <c r="Y138" s="1363"/>
      <c r="Z138" s="1222"/>
      <c r="AA138" s="1226" t="s">
        <v>142</v>
      </c>
      <c r="AB138" s="1225" t="s">
        <v>148</v>
      </c>
    </row>
    <row r="139" spans="1:28" s="267" customFormat="1" ht="14.5">
      <c r="A139" s="1229" t="s">
        <v>22</v>
      </c>
      <c r="B139" s="1229" t="s">
        <v>116</v>
      </c>
      <c r="C139" s="1230" t="s">
        <v>761</v>
      </c>
      <c r="D139" s="1230">
        <v>2023</v>
      </c>
      <c r="E139" s="1231" t="s">
        <v>142</v>
      </c>
      <c r="F139" s="1233" t="s">
        <v>143</v>
      </c>
      <c r="G139" s="1274" t="s">
        <v>142</v>
      </c>
      <c r="H139" s="1235" t="s">
        <v>226</v>
      </c>
      <c r="I139" s="1392">
        <v>22298823.299999997</v>
      </c>
      <c r="J139" s="1314">
        <v>22298826</v>
      </c>
      <c r="K139" s="1389">
        <v>1.0000001210826224</v>
      </c>
      <c r="L139" s="1233" t="s">
        <v>271</v>
      </c>
      <c r="M139" s="1314">
        <v>13815226</v>
      </c>
      <c r="N139" s="1313">
        <v>0.6195494776272078</v>
      </c>
      <c r="O139" s="1314">
        <v>5132550</v>
      </c>
      <c r="P139" s="1313">
        <v>0.23017131036405236</v>
      </c>
      <c r="Q139" s="1314">
        <v>2703711</v>
      </c>
      <c r="R139" s="1313">
        <v>0.12124902898475462</v>
      </c>
      <c r="S139" s="1314">
        <v>604640</v>
      </c>
      <c r="T139" s="1313">
        <v>2.7115328851841796E-2</v>
      </c>
      <c r="U139" s="1314">
        <v>42694.246999999996</v>
      </c>
      <c r="V139" s="1316">
        <v>1.9146410219085075E-3</v>
      </c>
      <c r="W139" s="1392">
        <v>3351048</v>
      </c>
      <c r="X139" s="1244">
        <v>0.15027912231791934</v>
      </c>
      <c r="Y139" s="1369"/>
      <c r="Z139" s="1391"/>
      <c r="AA139" s="1235" t="s">
        <v>142</v>
      </c>
      <c r="AB139" s="1233" t="s">
        <v>148</v>
      </c>
    </row>
    <row r="140" spans="1:28" s="267" customFormat="1" ht="14.5">
      <c r="A140" s="66" t="s">
        <v>37</v>
      </c>
      <c r="B140" s="66" t="s">
        <v>243</v>
      </c>
      <c r="C140" s="556">
        <v>2017</v>
      </c>
      <c r="D140" s="556">
        <v>2016</v>
      </c>
      <c r="E140" s="1227" t="s">
        <v>142</v>
      </c>
      <c r="F140" s="418" t="s">
        <v>143</v>
      </c>
      <c r="G140" s="1273" t="s">
        <v>142</v>
      </c>
      <c r="H140" s="66" t="s">
        <v>145</v>
      </c>
      <c r="I140" s="131">
        <v>10114505</v>
      </c>
      <c r="J140" s="1245">
        <v>9351450</v>
      </c>
      <c r="K140" s="466">
        <v>0.92</v>
      </c>
      <c r="L140" s="1424" t="s">
        <v>768</v>
      </c>
      <c r="M140" s="77">
        <v>3718556</v>
      </c>
      <c r="N140" s="473">
        <v>0.42</v>
      </c>
      <c r="O140" s="77">
        <v>3346861</v>
      </c>
      <c r="P140" s="473">
        <v>0.35789754530046142</v>
      </c>
      <c r="Q140" s="77">
        <v>1740753</v>
      </c>
      <c r="R140" s="133">
        <v>0.17</v>
      </c>
      <c r="S140" s="77">
        <v>545280</v>
      </c>
      <c r="T140" s="133">
        <v>0.06</v>
      </c>
      <c r="U140" s="77">
        <v>0</v>
      </c>
      <c r="V140" s="133">
        <v>0</v>
      </c>
      <c r="W140" s="131">
        <v>2286033</v>
      </c>
      <c r="X140" s="787">
        <v>0.23</v>
      </c>
      <c r="Y140" s="1362"/>
      <c r="Z140" s="133"/>
      <c r="AA140" s="556" t="s">
        <v>142</v>
      </c>
      <c r="AB140" s="1279" t="s">
        <v>148</v>
      </c>
    </row>
    <row r="141" spans="1:28" s="267" customFormat="1" ht="14.5">
      <c r="A141" s="66" t="s">
        <v>37</v>
      </c>
      <c r="B141" s="66" t="s">
        <v>243</v>
      </c>
      <c r="C141" s="556">
        <v>2018</v>
      </c>
      <c r="D141" s="556">
        <v>2017</v>
      </c>
      <c r="E141" s="1227" t="s">
        <v>142</v>
      </c>
      <c r="F141" s="418" t="s">
        <v>143</v>
      </c>
      <c r="G141" s="1273" t="s">
        <v>142</v>
      </c>
      <c r="H141" s="66" t="s">
        <v>145</v>
      </c>
      <c r="I141" s="1387">
        <v>10400938</v>
      </c>
      <c r="J141" s="1245">
        <v>9758864</v>
      </c>
      <c r="K141" s="466">
        <v>0.93826768316472997</v>
      </c>
      <c r="L141" s="1424" t="s">
        <v>769</v>
      </c>
      <c r="M141" s="77">
        <v>3159436</v>
      </c>
      <c r="N141" s="473">
        <v>0.32375038734016581</v>
      </c>
      <c r="O141" s="77">
        <v>4033559.9999999995</v>
      </c>
      <c r="P141" s="473">
        <v>0.4133226982156939</v>
      </c>
      <c r="Q141" s="77">
        <v>1864751</v>
      </c>
      <c r="R141" s="133">
        <v>0.19108279406291551</v>
      </c>
      <c r="S141" s="77">
        <v>701117</v>
      </c>
      <c r="T141" s="133">
        <v>7.1844120381224702E-2</v>
      </c>
      <c r="U141" s="77">
        <v>0</v>
      </c>
      <c r="V141" s="133">
        <v>0</v>
      </c>
      <c r="W141" s="131">
        <v>2565868</v>
      </c>
      <c r="X141" s="787">
        <v>0.26292691444414024</v>
      </c>
      <c r="Y141" s="1362"/>
      <c r="Z141" s="133"/>
      <c r="AA141" s="556" t="s">
        <v>142</v>
      </c>
      <c r="AB141" s="1279" t="s">
        <v>148</v>
      </c>
    </row>
    <row r="142" spans="1:28" s="267" customFormat="1" ht="14.5">
      <c r="A142" s="66" t="s">
        <v>37</v>
      </c>
      <c r="B142" s="66" t="s">
        <v>243</v>
      </c>
      <c r="C142" s="556">
        <v>2019</v>
      </c>
      <c r="D142" s="556">
        <v>2018</v>
      </c>
      <c r="E142" s="1227" t="s">
        <v>142</v>
      </c>
      <c r="F142" s="418" t="s">
        <v>143</v>
      </c>
      <c r="G142" s="1273" t="s">
        <v>142</v>
      </c>
      <c r="H142" s="66" t="s">
        <v>145</v>
      </c>
      <c r="I142" s="275">
        <v>11178588</v>
      </c>
      <c r="J142" s="1245">
        <v>10950595</v>
      </c>
      <c r="K142" s="466">
        <v>0.98</v>
      </c>
      <c r="L142" s="1424" t="s">
        <v>307</v>
      </c>
      <c r="M142" s="716" t="s">
        <v>178</v>
      </c>
      <c r="N142" s="635" t="s">
        <v>203</v>
      </c>
      <c r="O142" s="719">
        <v>9228832</v>
      </c>
      <c r="P142" s="515">
        <v>0.84276991341566376</v>
      </c>
      <c r="Q142" s="1010" t="s">
        <v>221</v>
      </c>
      <c r="R142" s="1219" t="s">
        <v>221</v>
      </c>
      <c r="S142" s="1010" t="s">
        <v>221</v>
      </c>
      <c r="T142" s="1219" t="s">
        <v>221</v>
      </c>
      <c r="U142" s="1010" t="s">
        <v>221</v>
      </c>
      <c r="V142" s="1219" t="s">
        <v>221</v>
      </c>
      <c r="W142" s="1387">
        <v>1721763</v>
      </c>
      <c r="X142" s="793">
        <v>0.15723008658433629</v>
      </c>
      <c r="Y142" s="1365"/>
      <c r="Z142" s="466"/>
      <c r="AA142" s="556" t="s">
        <v>142</v>
      </c>
      <c r="AB142" s="1279" t="s">
        <v>161</v>
      </c>
    </row>
    <row r="143" spans="1:28" s="267" customFormat="1" ht="14.5">
      <c r="A143" s="66" t="s">
        <v>37</v>
      </c>
      <c r="B143" s="66" t="s">
        <v>243</v>
      </c>
      <c r="C143" s="556">
        <v>2020</v>
      </c>
      <c r="D143" s="556">
        <v>2019</v>
      </c>
      <c r="E143" s="1227" t="s">
        <v>142</v>
      </c>
      <c r="F143" s="418" t="s">
        <v>143</v>
      </c>
      <c r="G143" s="1273" t="s">
        <v>142</v>
      </c>
      <c r="H143" s="66" t="s">
        <v>249</v>
      </c>
      <c r="I143" s="131">
        <v>11500000</v>
      </c>
      <c r="J143" s="1247">
        <v>11500000</v>
      </c>
      <c r="K143" s="466">
        <v>1</v>
      </c>
      <c r="L143" s="1424" t="s">
        <v>770</v>
      </c>
      <c r="M143" s="716" t="s">
        <v>178</v>
      </c>
      <c r="N143" s="635" t="s">
        <v>203</v>
      </c>
      <c r="O143" s="719">
        <v>11300000</v>
      </c>
      <c r="P143" s="515">
        <v>0.9826086956521739</v>
      </c>
      <c r="Q143" s="1010" t="s">
        <v>221</v>
      </c>
      <c r="R143" s="1219" t="s">
        <v>221</v>
      </c>
      <c r="S143" s="1010" t="s">
        <v>221</v>
      </c>
      <c r="T143" s="1219" t="s">
        <v>221</v>
      </c>
      <c r="U143" s="1010" t="s">
        <v>221</v>
      </c>
      <c r="V143" s="1219" t="s">
        <v>221</v>
      </c>
      <c r="W143" s="1387">
        <v>200000</v>
      </c>
      <c r="X143" s="793">
        <v>0.02</v>
      </c>
      <c r="Y143" s="1365"/>
      <c r="Z143" s="466"/>
      <c r="AA143" s="556" t="s">
        <v>168</v>
      </c>
      <c r="AB143" s="1279" t="s">
        <v>185</v>
      </c>
    </row>
    <row r="144" spans="1:28" s="267" customFormat="1" ht="14.5">
      <c r="A144" s="66" t="s">
        <v>37</v>
      </c>
      <c r="B144" s="66" t="s">
        <v>243</v>
      </c>
      <c r="C144" s="556">
        <v>2021</v>
      </c>
      <c r="D144" s="556">
        <v>2020</v>
      </c>
      <c r="E144" s="1227" t="s">
        <v>142</v>
      </c>
      <c r="F144" s="418" t="s">
        <v>143</v>
      </c>
      <c r="G144" s="1273" t="s">
        <v>142</v>
      </c>
      <c r="H144" s="66" t="s">
        <v>145</v>
      </c>
      <c r="I144" s="131">
        <v>11891000</v>
      </c>
      <c r="J144" s="1245">
        <v>10950595</v>
      </c>
      <c r="K144" s="466">
        <v>0.92091455722815574</v>
      </c>
      <c r="L144" s="1429">
        <v>43952</v>
      </c>
      <c r="M144" s="77">
        <v>5587471</v>
      </c>
      <c r="N144" s="473">
        <v>0.51024359863550794</v>
      </c>
      <c r="O144" s="77">
        <v>3918684</v>
      </c>
      <c r="P144" s="473">
        <v>0.36</v>
      </c>
      <c r="Q144" s="77">
        <v>1402386</v>
      </c>
      <c r="R144" s="133">
        <v>0.13</v>
      </c>
      <c r="S144" s="77">
        <v>42054</v>
      </c>
      <c r="T144" s="133">
        <v>0</v>
      </c>
      <c r="U144" s="77">
        <v>0</v>
      </c>
      <c r="V144" s="133">
        <v>0</v>
      </c>
      <c r="W144" s="131">
        <v>1444440</v>
      </c>
      <c r="X144" s="787">
        <v>0.13</v>
      </c>
      <c r="Y144" s="1362"/>
      <c r="Z144" s="133"/>
      <c r="AA144" s="556" t="s">
        <v>142</v>
      </c>
      <c r="AB144" s="1279" t="s">
        <v>185</v>
      </c>
    </row>
    <row r="145" spans="1:28" s="267" customFormat="1" ht="14.5">
      <c r="A145" s="66" t="s">
        <v>37</v>
      </c>
      <c r="B145" s="66" t="s">
        <v>243</v>
      </c>
      <c r="C145" s="556">
        <v>2022</v>
      </c>
      <c r="D145" s="556">
        <v>2021</v>
      </c>
      <c r="E145" s="1227" t="s">
        <v>142</v>
      </c>
      <c r="F145" s="418" t="s">
        <v>143</v>
      </c>
      <c r="G145" s="1273" t="s">
        <v>142</v>
      </c>
      <c r="H145" s="66" t="s">
        <v>145</v>
      </c>
      <c r="I145" s="131">
        <v>12495569</v>
      </c>
      <c r="J145" s="1245">
        <v>11718311</v>
      </c>
      <c r="K145" s="466">
        <v>0.93779731039058722</v>
      </c>
      <c r="L145" s="1430" t="s">
        <v>771</v>
      </c>
      <c r="M145" s="77">
        <v>5074934</v>
      </c>
      <c r="N145" s="473">
        <v>0.4330772583181996</v>
      </c>
      <c r="O145" s="77">
        <v>5029958</v>
      </c>
      <c r="P145" s="473">
        <v>0.43</v>
      </c>
      <c r="Q145" s="77">
        <v>1506739</v>
      </c>
      <c r="R145" s="133">
        <v>0.13</v>
      </c>
      <c r="S145" s="77">
        <v>106680</v>
      </c>
      <c r="T145" s="133">
        <v>0.01</v>
      </c>
      <c r="U145" s="77">
        <v>0</v>
      </c>
      <c r="V145" s="133">
        <v>0</v>
      </c>
      <c r="W145" s="131">
        <v>1613419</v>
      </c>
      <c r="X145" s="787">
        <v>0.14000000000000001</v>
      </c>
      <c r="Y145" s="1362"/>
      <c r="Z145" s="133"/>
      <c r="AA145" s="556" t="s">
        <v>142</v>
      </c>
      <c r="AB145" s="1279" t="s">
        <v>185</v>
      </c>
    </row>
    <row r="146" spans="1:28" s="267" customFormat="1" ht="14.5">
      <c r="A146" s="1216" t="s">
        <v>37</v>
      </c>
      <c r="B146" s="1216" t="s">
        <v>243</v>
      </c>
      <c r="C146" s="1226">
        <v>2023</v>
      </c>
      <c r="D146" s="1226">
        <v>2022</v>
      </c>
      <c r="E146" s="1228" t="s">
        <v>142</v>
      </c>
      <c r="F146" s="1237" t="s">
        <v>143</v>
      </c>
      <c r="G146" s="1275" t="s">
        <v>142</v>
      </c>
      <c r="H146" s="1216" t="s">
        <v>145</v>
      </c>
      <c r="I146" s="1380">
        <v>12045234</v>
      </c>
      <c r="J146" s="1298">
        <v>12045234</v>
      </c>
      <c r="K146" s="1223">
        <v>1</v>
      </c>
      <c r="L146" s="1425" t="s">
        <v>270</v>
      </c>
      <c r="M146" s="1026">
        <v>6981060</v>
      </c>
      <c r="N146" s="1217">
        <v>0.57957030971751977</v>
      </c>
      <c r="O146" s="1026">
        <v>3660306</v>
      </c>
      <c r="P146" s="1217">
        <v>0.3</v>
      </c>
      <c r="Q146" s="1026">
        <v>1353231</v>
      </c>
      <c r="R146" s="1222">
        <v>0.12</v>
      </c>
      <c r="S146" s="1026">
        <v>50637</v>
      </c>
      <c r="T146" s="1222">
        <v>4.2039033861857728E-3</v>
      </c>
      <c r="U146" s="1026">
        <v>0</v>
      </c>
      <c r="V146" s="1222">
        <v>0</v>
      </c>
      <c r="W146" s="1380">
        <v>1403868</v>
      </c>
      <c r="X146" s="1027">
        <v>0.11654966603388527</v>
      </c>
      <c r="Y146" s="1363"/>
      <c r="Z146" s="1222"/>
      <c r="AA146" s="1226" t="s">
        <v>142</v>
      </c>
      <c r="AB146" s="1225" t="s">
        <v>185</v>
      </c>
    </row>
    <row r="147" spans="1:28" s="267" customFormat="1" ht="14.5">
      <c r="A147" s="1229" t="s">
        <v>37</v>
      </c>
      <c r="B147" s="1229" t="s">
        <v>243</v>
      </c>
      <c r="C147" s="1230" t="s">
        <v>761</v>
      </c>
      <c r="D147" s="1230">
        <v>2023</v>
      </c>
      <c r="E147" s="1231" t="s">
        <v>142</v>
      </c>
      <c r="F147" s="1233" t="s">
        <v>143</v>
      </c>
      <c r="G147" s="1274" t="s">
        <v>142</v>
      </c>
      <c r="H147" s="1235" t="s">
        <v>145</v>
      </c>
      <c r="I147" s="1390">
        <v>12288863</v>
      </c>
      <c r="J147" s="1215">
        <v>12288863</v>
      </c>
      <c r="K147" s="1313">
        <v>1</v>
      </c>
      <c r="L147" s="1233" t="s">
        <v>772</v>
      </c>
      <c r="M147" s="1215">
        <v>4502054</v>
      </c>
      <c r="N147" s="1313">
        <v>0.37</v>
      </c>
      <c r="O147" s="1215">
        <v>5464505</v>
      </c>
      <c r="P147" s="1313">
        <v>0.44</v>
      </c>
      <c r="Q147" s="1215">
        <v>2217321</v>
      </c>
      <c r="R147" s="1313">
        <v>0.18</v>
      </c>
      <c r="S147" s="1215">
        <v>104982</v>
      </c>
      <c r="T147" s="1313">
        <v>0.01</v>
      </c>
      <c r="U147" s="1314">
        <v>0</v>
      </c>
      <c r="V147" s="1313">
        <v>0</v>
      </c>
      <c r="W147" s="1390">
        <v>2322303</v>
      </c>
      <c r="X147" s="1244">
        <v>0.18897622994088226</v>
      </c>
      <c r="Y147" s="1369"/>
      <c r="Z147" s="1391"/>
      <c r="AA147" s="1235" t="s">
        <v>142</v>
      </c>
      <c r="AB147" s="1233" t="s">
        <v>161</v>
      </c>
    </row>
    <row r="148" spans="1:28" s="267" customFormat="1" ht="14.5">
      <c r="A148" s="66" t="s">
        <v>59</v>
      </c>
      <c r="B148" s="66" t="s">
        <v>116</v>
      </c>
      <c r="C148" s="556">
        <v>2017</v>
      </c>
      <c r="D148" s="556">
        <v>2016</v>
      </c>
      <c r="E148" s="1227" t="s">
        <v>168</v>
      </c>
      <c r="F148" s="418" t="s">
        <v>61</v>
      </c>
      <c r="G148" s="1273" t="s">
        <v>61</v>
      </c>
      <c r="H148" s="66" t="s">
        <v>61</v>
      </c>
      <c r="I148" s="1382" t="s">
        <v>61</v>
      </c>
      <c r="J148" s="1246" t="s">
        <v>61</v>
      </c>
      <c r="K148" s="1411" t="s">
        <v>61</v>
      </c>
      <c r="L148" s="1424" t="s">
        <v>61</v>
      </c>
      <c r="M148" s="1246" t="s">
        <v>61</v>
      </c>
      <c r="N148" s="66" t="s">
        <v>61</v>
      </c>
      <c r="O148" s="69" t="s">
        <v>61</v>
      </c>
      <c r="P148" s="66" t="s">
        <v>61</v>
      </c>
      <c r="Q148" s="77" t="s">
        <v>61</v>
      </c>
      <c r="R148" s="133" t="s">
        <v>61</v>
      </c>
      <c r="S148" s="77" t="s">
        <v>61</v>
      </c>
      <c r="T148" s="133" t="s">
        <v>61</v>
      </c>
      <c r="U148" s="77" t="s">
        <v>61</v>
      </c>
      <c r="V148" s="133" t="s">
        <v>61</v>
      </c>
      <c r="W148" s="1382" t="s">
        <v>61</v>
      </c>
      <c r="X148" s="787" t="s">
        <v>61</v>
      </c>
      <c r="Y148" s="1362"/>
      <c r="Z148" s="133"/>
      <c r="AA148" s="556" t="s">
        <v>61</v>
      </c>
      <c r="AB148" s="1279" t="s">
        <v>61</v>
      </c>
    </row>
    <row r="149" spans="1:28" s="267" customFormat="1" ht="14.5">
      <c r="A149" s="66" t="s">
        <v>59</v>
      </c>
      <c r="B149" s="66" t="s">
        <v>116</v>
      </c>
      <c r="C149" s="556">
        <v>2018</v>
      </c>
      <c r="D149" s="556">
        <v>2017</v>
      </c>
      <c r="E149" s="1227" t="s">
        <v>168</v>
      </c>
      <c r="F149" s="418" t="s">
        <v>61</v>
      </c>
      <c r="G149" s="1273" t="s">
        <v>61</v>
      </c>
      <c r="H149" s="66" t="s">
        <v>61</v>
      </c>
      <c r="I149" s="1382" t="s">
        <v>61</v>
      </c>
      <c r="J149" s="1246" t="s">
        <v>61</v>
      </c>
      <c r="K149" s="1411" t="s">
        <v>61</v>
      </c>
      <c r="L149" s="1424" t="s">
        <v>61</v>
      </c>
      <c r="M149" s="1246" t="s">
        <v>61</v>
      </c>
      <c r="N149" s="66" t="s">
        <v>61</v>
      </c>
      <c r="O149" s="69" t="s">
        <v>61</v>
      </c>
      <c r="P149" s="66" t="s">
        <v>61</v>
      </c>
      <c r="Q149" s="77" t="s">
        <v>61</v>
      </c>
      <c r="R149" s="133" t="s">
        <v>61</v>
      </c>
      <c r="S149" s="77" t="s">
        <v>61</v>
      </c>
      <c r="T149" s="133" t="s">
        <v>61</v>
      </c>
      <c r="U149" s="77" t="s">
        <v>61</v>
      </c>
      <c r="V149" s="133" t="s">
        <v>61</v>
      </c>
      <c r="W149" s="1382" t="s">
        <v>61</v>
      </c>
      <c r="X149" s="787" t="s">
        <v>61</v>
      </c>
      <c r="Y149" s="1362"/>
      <c r="Z149" s="133"/>
      <c r="AA149" s="556" t="s">
        <v>61</v>
      </c>
      <c r="AB149" s="1279" t="s">
        <v>61</v>
      </c>
    </row>
    <row r="150" spans="1:28" s="267" customFormat="1" ht="14.5">
      <c r="A150" s="66" t="s">
        <v>59</v>
      </c>
      <c r="B150" s="66" t="s">
        <v>116</v>
      </c>
      <c r="C150" s="556">
        <v>2019</v>
      </c>
      <c r="D150" s="556">
        <v>2018</v>
      </c>
      <c r="E150" s="1227" t="s">
        <v>142</v>
      </c>
      <c r="F150" s="418" t="s">
        <v>143</v>
      </c>
      <c r="G150" s="1273" t="s">
        <v>142</v>
      </c>
      <c r="H150" s="66" t="s">
        <v>226</v>
      </c>
      <c r="I150" s="275">
        <v>551873</v>
      </c>
      <c r="J150" s="1245">
        <v>544126</v>
      </c>
      <c r="K150" s="466">
        <v>0.99</v>
      </c>
      <c r="L150" s="1424" t="s">
        <v>258</v>
      </c>
      <c r="M150" s="77">
        <v>415336</v>
      </c>
      <c r="N150" s="473">
        <v>0.76330849839926784</v>
      </c>
      <c r="O150" s="77">
        <v>107962</v>
      </c>
      <c r="P150" s="473">
        <v>0.19841360273172023</v>
      </c>
      <c r="Q150" s="77">
        <v>20772</v>
      </c>
      <c r="R150" s="133">
        <v>3.8174981530013266E-2</v>
      </c>
      <c r="S150" s="77">
        <v>56</v>
      </c>
      <c r="T150" s="133">
        <v>1.0291733899868781E-4</v>
      </c>
      <c r="U150" s="77">
        <v>0</v>
      </c>
      <c r="V150" s="133">
        <v>0</v>
      </c>
      <c r="W150" s="131">
        <v>20828</v>
      </c>
      <c r="X150" s="787">
        <v>3.8277898869011957E-2</v>
      </c>
      <c r="Y150" s="1362"/>
      <c r="Z150" s="133"/>
      <c r="AA150" s="556" t="s">
        <v>168</v>
      </c>
      <c r="AB150" s="1279" t="s">
        <v>185</v>
      </c>
    </row>
    <row r="151" spans="1:28" s="267" customFormat="1" ht="14.5">
      <c r="A151" s="66" t="s">
        <v>59</v>
      </c>
      <c r="B151" s="66" t="s">
        <v>116</v>
      </c>
      <c r="C151" s="556">
        <v>2020</v>
      </c>
      <c r="D151" s="556">
        <v>2019</v>
      </c>
      <c r="E151" s="1227" t="s">
        <v>142</v>
      </c>
      <c r="F151" s="418" t="s">
        <v>143</v>
      </c>
      <c r="G151" s="1273" t="s">
        <v>142</v>
      </c>
      <c r="H151" s="66" t="s">
        <v>226</v>
      </c>
      <c r="I151" s="131">
        <v>550153</v>
      </c>
      <c r="J151" s="1245">
        <v>481156</v>
      </c>
      <c r="K151" s="466">
        <v>0.87458579704191375</v>
      </c>
      <c r="L151" s="1424" t="s">
        <v>259</v>
      </c>
      <c r="M151" s="77">
        <v>408837</v>
      </c>
      <c r="N151" s="473">
        <v>0.84969739543931699</v>
      </c>
      <c r="O151" s="77">
        <v>62448</v>
      </c>
      <c r="P151" s="473">
        <v>0.13</v>
      </c>
      <c r="Q151" s="77">
        <v>9871</v>
      </c>
      <c r="R151" s="133">
        <v>0.02</v>
      </c>
      <c r="S151" s="77">
        <v>0</v>
      </c>
      <c r="T151" s="133">
        <v>0</v>
      </c>
      <c r="U151" s="77">
        <v>0</v>
      </c>
      <c r="V151" s="133">
        <v>0</v>
      </c>
      <c r="W151" s="131">
        <v>9871</v>
      </c>
      <c r="X151" s="787">
        <v>0.02</v>
      </c>
      <c r="Y151" s="1362"/>
      <c r="Z151" s="133"/>
      <c r="AA151" s="556" t="s">
        <v>168</v>
      </c>
      <c r="AB151" s="1279" t="s">
        <v>185</v>
      </c>
    </row>
    <row r="152" spans="1:28" s="267" customFormat="1" ht="14.5">
      <c r="A152" s="66" t="s">
        <v>59</v>
      </c>
      <c r="B152" s="66" t="s">
        <v>116</v>
      </c>
      <c r="C152" s="556">
        <v>2021</v>
      </c>
      <c r="D152" s="556">
        <v>2020</v>
      </c>
      <c r="E152" s="1227" t="s">
        <v>142</v>
      </c>
      <c r="F152" s="418" t="s">
        <v>143</v>
      </c>
      <c r="G152" s="1273" t="s">
        <v>142</v>
      </c>
      <c r="H152" s="66" t="s">
        <v>226</v>
      </c>
      <c r="I152" s="131">
        <v>556857</v>
      </c>
      <c r="J152" s="1247">
        <v>481155</v>
      </c>
      <c r="K152" s="466">
        <v>0.86</v>
      </c>
      <c r="L152" s="1424" t="s">
        <v>260</v>
      </c>
      <c r="M152" s="77">
        <v>405621.65</v>
      </c>
      <c r="N152" s="473">
        <v>0.84301659548378383</v>
      </c>
      <c r="O152" s="77">
        <v>65521.12999999999</v>
      </c>
      <c r="P152" s="473">
        <v>0.13617468383369183</v>
      </c>
      <c r="Q152" s="77">
        <v>10012.219999999999</v>
      </c>
      <c r="R152" s="133">
        <v>2.0808720682524342E-2</v>
      </c>
      <c r="S152" s="77">
        <v>0</v>
      </c>
      <c r="T152" s="133">
        <v>0</v>
      </c>
      <c r="U152" s="77">
        <v>0</v>
      </c>
      <c r="V152" s="133">
        <v>0</v>
      </c>
      <c r="W152" s="131">
        <v>10012.219999999999</v>
      </c>
      <c r="X152" s="787">
        <v>2.0808720682524342E-2</v>
      </c>
      <c r="Y152" s="1362"/>
      <c r="Z152" s="133"/>
      <c r="AA152" s="556" t="s">
        <v>168</v>
      </c>
      <c r="AB152" s="1279" t="s">
        <v>185</v>
      </c>
    </row>
    <row r="153" spans="1:28" s="267" customFormat="1" ht="14.5">
      <c r="A153" s="66" t="s">
        <v>59</v>
      </c>
      <c r="B153" s="66" t="s">
        <v>116</v>
      </c>
      <c r="C153" s="556">
        <v>2022</v>
      </c>
      <c r="D153" s="556">
        <v>2021</v>
      </c>
      <c r="E153" s="1227" t="s">
        <v>142</v>
      </c>
      <c r="F153" s="418" t="s">
        <v>143</v>
      </c>
      <c r="G153" s="1292" t="s">
        <v>168</v>
      </c>
      <c r="H153" s="1293" t="s">
        <v>61</v>
      </c>
      <c r="I153" s="1384" t="s">
        <v>61</v>
      </c>
      <c r="J153" s="1294" t="s">
        <v>61</v>
      </c>
      <c r="K153" s="1295" t="s">
        <v>61</v>
      </c>
      <c r="L153" s="1426" t="s">
        <v>61</v>
      </c>
      <c r="M153" s="1294" t="s">
        <v>61</v>
      </c>
      <c r="N153" s="1295" t="s">
        <v>61</v>
      </c>
      <c r="O153" s="104" t="s">
        <v>61</v>
      </c>
      <c r="P153" s="1295" t="s">
        <v>61</v>
      </c>
      <c r="Q153" s="799" t="s">
        <v>61</v>
      </c>
      <c r="R153" s="643" t="s">
        <v>61</v>
      </c>
      <c r="S153" s="799" t="s">
        <v>61</v>
      </c>
      <c r="T153" s="643" t="s">
        <v>61</v>
      </c>
      <c r="U153" s="799" t="s">
        <v>61</v>
      </c>
      <c r="V153" s="643" t="s">
        <v>61</v>
      </c>
      <c r="W153" s="1384" t="s">
        <v>61</v>
      </c>
      <c r="X153" s="916" t="s">
        <v>61</v>
      </c>
      <c r="Y153" s="1366"/>
      <c r="Z153" s="643"/>
      <c r="AA153" s="1296" t="s">
        <v>61</v>
      </c>
      <c r="AB153" s="1297" t="s">
        <v>61</v>
      </c>
    </row>
    <row r="154" spans="1:28" s="267" customFormat="1" ht="14.5">
      <c r="A154" s="1216" t="s">
        <v>59</v>
      </c>
      <c r="B154" s="1216" t="s">
        <v>116</v>
      </c>
      <c r="C154" s="1226">
        <v>2023</v>
      </c>
      <c r="D154" s="1226">
        <v>2022</v>
      </c>
      <c r="E154" s="1228" t="s">
        <v>142</v>
      </c>
      <c r="F154" s="1237" t="s">
        <v>204</v>
      </c>
      <c r="G154" s="1275" t="s">
        <v>142</v>
      </c>
      <c r="H154" s="1216" t="s">
        <v>226</v>
      </c>
      <c r="I154" s="1380">
        <v>483627</v>
      </c>
      <c r="J154" s="1298">
        <v>483627</v>
      </c>
      <c r="K154" s="1223">
        <v>1</v>
      </c>
      <c r="L154" s="1425" t="s">
        <v>262</v>
      </c>
      <c r="M154" s="1026">
        <v>299472</v>
      </c>
      <c r="N154" s="1217">
        <v>0.61922101123386408</v>
      </c>
      <c r="O154" s="1026">
        <v>138062</v>
      </c>
      <c r="P154" s="1217">
        <v>0.28547206835019551</v>
      </c>
      <c r="Q154" s="1026">
        <v>43003</v>
      </c>
      <c r="R154" s="1222">
        <v>8.8917698970487583E-2</v>
      </c>
      <c r="S154" s="1026">
        <v>3090</v>
      </c>
      <c r="T154" s="1222">
        <v>6.3892214454527975E-3</v>
      </c>
      <c r="U154" s="1026">
        <v>0</v>
      </c>
      <c r="V154" s="1222">
        <v>0</v>
      </c>
      <c r="W154" s="1380">
        <v>46093</v>
      </c>
      <c r="X154" s="1027">
        <v>9.5306920415940383E-2</v>
      </c>
      <c r="Y154" s="1363"/>
      <c r="Z154" s="1222"/>
      <c r="AA154" s="1226" t="s">
        <v>168</v>
      </c>
      <c r="AB154" s="1225" t="s">
        <v>161</v>
      </c>
    </row>
    <row r="155" spans="1:28" s="267" customFormat="1" ht="14.5">
      <c r="A155" s="1229" t="s">
        <v>59</v>
      </c>
      <c r="B155" s="1229" t="s">
        <v>116</v>
      </c>
      <c r="C155" s="1230" t="s">
        <v>761</v>
      </c>
      <c r="D155" s="1230">
        <v>2023</v>
      </c>
      <c r="E155" s="1231" t="s">
        <v>142</v>
      </c>
      <c r="F155" s="1233" t="s">
        <v>143</v>
      </c>
      <c r="G155" s="1274" t="s">
        <v>142</v>
      </c>
      <c r="H155" s="1235" t="s">
        <v>226</v>
      </c>
      <c r="I155" s="1392">
        <v>587925</v>
      </c>
      <c r="J155" s="1314">
        <v>483628</v>
      </c>
      <c r="K155" s="1389">
        <v>0.82260152230301486</v>
      </c>
      <c r="L155" s="1233" t="s">
        <v>655</v>
      </c>
      <c r="M155" s="1314">
        <v>356911</v>
      </c>
      <c r="N155" s="1313">
        <v>0.73798663435533096</v>
      </c>
      <c r="O155" s="1314">
        <v>83061</v>
      </c>
      <c r="P155" s="1313">
        <v>0.17174563921030214</v>
      </c>
      <c r="Q155" s="1314">
        <v>40838</v>
      </c>
      <c r="R155" s="1313">
        <v>8.4440933940962887E-2</v>
      </c>
      <c r="S155" s="1314">
        <v>2817</v>
      </c>
      <c r="T155" s="1313">
        <v>5.8247247884737853E-3</v>
      </c>
      <c r="U155" s="1314">
        <v>0</v>
      </c>
      <c r="V155" s="1313">
        <v>0</v>
      </c>
      <c r="W155" s="1392">
        <v>43653</v>
      </c>
      <c r="X155" s="1244">
        <v>9.0261523319576209E-2</v>
      </c>
      <c r="Y155" s="1369"/>
      <c r="Z155" s="1391"/>
      <c r="AA155" s="1235" t="s">
        <v>168</v>
      </c>
      <c r="AB155" s="1232" t="s">
        <v>161</v>
      </c>
    </row>
    <row r="156" spans="1:28" s="267" customFormat="1" ht="14.5">
      <c r="A156" s="66" t="s">
        <v>264</v>
      </c>
      <c r="B156" s="66" t="s">
        <v>141</v>
      </c>
      <c r="C156" s="556">
        <v>2017</v>
      </c>
      <c r="D156" s="556">
        <v>2016</v>
      </c>
      <c r="E156" s="1227" t="s">
        <v>168</v>
      </c>
      <c r="F156" s="418" t="s">
        <v>61</v>
      </c>
      <c r="G156" s="1273" t="s">
        <v>61</v>
      </c>
      <c r="H156" s="66" t="s">
        <v>61</v>
      </c>
      <c r="I156" s="1382" t="s">
        <v>61</v>
      </c>
      <c r="J156" s="1246" t="s">
        <v>61</v>
      </c>
      <c r="K156" s="1411" t="s">
        <v>61</v>
      </c>
      <c r="L156" s="1424" t="s">
        <v>61</v>
      </c>
      <c r="M156" s="1246" t="s">
        <v>61</v>
      </c>
      <c r="N156" s="66" t="s">
        <v>61</v>
      </c>
      <c r="O156" s="69" t="s">
        <v>61</v>
      </c>
      <c r="P156" s="66" t="s">
        <v>61</v>
      </c>
      <c r="Q156" s="77" t="s">
        <v>61</v>
      </c>
      <c r="R156" s="133" t="s">
        <v>61</v>
      </c>
      <c r="S156" s="77" t="s">
        <v>61</v>
      </c>
      <c r="T156" s="133" t="s">
        <v>61</v>
      </c>
      <c r="U156" s="77" t="s">
        <v>61</v>
      </c>
      <c r="V156" s="133" t="s">
        <v>61</v>
      </c>
      <c r="W156" s="1382" t="s">
        <v>61</v>
      </c>
      <c r="X156" s="787" t="s">
        <v>61</v>
      </c>
      <c r="Y156" s="1362"/>
      <c r="Z156" s="133"/>
      <c r="AA156" s="556" t="s">
        <v>61</v>
      </c>
      <c r="AB156" s="1279" t="s">
        <v>61</v>
      </c>
    </row>
    <row r="157" spans="1:28" s="267" customFormat="1" ht="14.5">
      <c r="A157" s="66" t="s">
        <v>264</v>
      </c>
      <c r="B157" s="66" t="s">
        <v>141</v>
      </c>
      <c r="C157" s="556">
        <v>2018</v>
      </c>
      <c r="D157" s="556">
        <v>2017</v>
      </c>
      <c r="E157" s="1227" t="s">
        <v>168</v>
      </c>
      <c r="F157" s="418" t="s">
        <v>61</v>
      </c>
      <c r="G157" s="1273" t="s">
        <v>61</v>
      </c>
      <c r="H157" s="66" t="s">
        <v>61</v>
      </c>
      <c r="I157" s="1382" t="s">
        <v>61</v>
      </c>
      <c r="J157" s="1246" t="s">
        <v>61</v>
      </c>
      <c r="K157" s="1411" t="s">
        <v>61</v>
      </c>
      <c r="L157" s="1424" t="s">
        <v>61</v>
      </c>
      <c r="M157" s="1246" t="s">
        <v>61</v>
      </c>
      <c r="N157" s="66" t="s">
        <v>61</v>
      </c>
      <c r="O157" s="69" t="s">
        <v>61</v>
      </c>
      <c r="P157" s="66" t="s">
        <v>61</v>
      </c>
      <c r="Q157" s="77" t="s">
        <v>61</v>
      </c>
      <c r="R157" s="133" t="s">
        <v>61</v>
      </c>
      <c r="S157" s="77" t="s">
        <v>61</v>
      </c>
      <c r="T157" s="133" t="s">
        <v>61</v>
      </c>
      <c r="U157" s="77" t="s">
        <v>61</v>
      </c>
      <c r="V157" s="133" t="s">
        <v>61</v>
      </c>
      <c r="W157" s="1382" t="s">
        <v>61</v>
      </c>
      <c r="X157" s="787" t="s">
        <v>61</v>
      </c>
      <c r="Y157" s="1362"/>
      <c r="Z157" s="133"/>
      <c r="AA157" s="556" t="s">
        <v>61</v>
      </c>
      <c r="AB157" s="1279" t="s">
        <v>61</v>
      </c>
    </row>
    <row r="158" spans="1:28" s="267" customFormat="1" ht="14.5">
      <c r="A158" s="66" t="s">
        <v>264</v>
      </c>
      <c r="B158" s="66" t="s">
        <v>141</v>
      </c>
      <c r="C158" s="556">
        <v>2019</v>
      </c>
      <c r="D158" s="556">
        <v>2018</v>
      </c>
      <c r="E158" s="1227" t="s">
        <v>168</v>
      </c>
      <c r="F158" s="418" t="s">
        <v>61</v>
      </c>
      <c r="G158" s="1273" t="s">
        <v>61</v>
      </c>
      <c r="H158" s="66" t="s">
        <v>61</v>
      </c>
      <c r="I158" s="1382" t="s">
        <v>61</v>
      </c>
      <c r="J158" s="1246" t="s">
        <v>61</v>
      </c>
      <c r="K158" s="1411" t="s">
        <v>61</v>
      </c>
      <c r="L158" s="1424" t="s">
        <v>61</v>
      </c>
      <c r="M158" s="1246" t="s">
        <v>61</v>
      </c>
      <c r="N158" s="66" t="s">
        <v>61</v>
      </c>
      <c r="O158" s="69" t="s">
        <v>61</v>
      </c>
      <c r="P158" s="66" t="s">
        <v>61</v>
      </c>
      <c r="Q158" s="77" t="s">
        <v>61</v>
      </c>
      <c r="R158" s="133" t="s">
        <v>61</v>
      </c>
      <c r="S158" s="77" t="s">
        <v>61</v>
      </c>
      <c r="T158" s="133" t="s">
        <v>61</v>
      </c>
      <c r="U158" s="77" t="s">
        <v>61</v>
      </c>
      <c r="V158" s="133" t="s">
        <v>61</v>
      </c>
      <c r="W158" s="1382" t="s">
        <v>61</v>
      </c>
      <c r="X158" s="787" t="s">
        <v>61</v>
      </c>
      <c r="Y158" s="1362"/>
      <c r="Z158" s="133"/>
      <c r="AA158" s="556" t="s">
        <v>61</v>
      </c>
      <c r="AB158" s="1279" t="s">
        <v>61</v>
      </c>
    </row>
    <row r="159" spans="1:28" s="267" customFormat="1" ht="14.5">
      <c r="A159" s="66" t="s">
        <v>264</v>
      </c>
      <c r="B159" s="66" t="s">
        <v>141</v>
      </c>
      <c r="C159" s="556">
        <v>2020</v>
      </c>
      <c r="D159" s="556">
        <v>2019</v>
      </c>
      <c r="E159" s="1227" t="s">
        <v>168</v>
      </c>
      <c r="F159" s="418" t="s">
        <v>61</v>
      </c>
      <c r="G159" s="1273" t="s">
        <v>61</v>
      </c>
      <c r="H159" s="66" t="s">
        <v>61</v>
      </c>
      <c r="I159" s="1382" t="s">
        <v>61</v>
      </c>
      <c r="J159" s="1246" t="s">
        <v>61</v>
      </c>
      <c r="K159" s="1411" t="s">
        <v>61</v>
      </c>
      <c r="L159" s="1424" t="s">
        <v>61</v>
      </c>
      <c r="M159" s="1246" t="s">
        <v>61</v>
      </c>
      <c r="N159" s="66" t="s">
        <v>61</v>
      </c>
      <c r="O159" s="69" t="s">
        <v>61</v>
      </c>
      <c r="P159" s="66" t="s">
        <v>61</v>
      </c>
      <c r="Q159" s="77" t="s">
        <v>61</v>
      </c>
      <c r="R159" s="133" t="s">
        <v>61</v>
      </c>
      <c r="S159" s="77" t="s">
        <v>61</v>
      </c>
      <c r="T159" s="133" t="s">
        <v>61</v>
      </c>
      <c r="U159" s="77" t="s">
        <v>61</v>
      </c>
      <c r="V159" s="133" t="s">
        <v>61</v>
      </c>
      <c r="W159" s="1382" t="s">
        <v>61</v>
      </c>
      <c r="X159" s="787" t="s">
        <v>61</v>
      </c>
      <c r="Y159" s="1362"/>
      <c r="Z159" s="133"/>
      <c r="AA159" s="556" t="s">
        <v>61</v>
      </c>
      <c r="AB159" s="1279" t="s">
        <v>61</v>
      </c>
    </row>
    <row r="160" spans="1:28" s="267" customFormat="1" ht="14.5">
      <c r="A160" s="66" t="s">
        <v>264</v>
      </c>
      <c r="B160" s="66" t="s">
        <v>141</v>
      </c>
      <c r="C160" s="556">
        <v>2021</v>
      </c>
      <c r="D160" s="556">
        <v>2020</v>
      </c>
      <c r="E160" s="1227" t="s">
        <v>142</v>
      </c>
      <c r="F160" s="418" t="s">
        <v>174</v>
      </c>
      <c r="G160" s="1292" t="s">
        <v>168</v>
      </c>
      <c r="H160" s="1293" t="s">
        <v>61</v>
      </c>
      <c r="I160" s="1384" t="s">
        <v>61</v>
      </c>
      <c r="J160" s="1294" t="s">
        <v>61</v>
      </c>
      <c r="K160" s="1295" t="s">
        <v>61</v>
      </c>
      <c r="L160" s="1426" t="s">
        <v>61</v>
      </c>
      <c r="M160" s="1294" t="s">
        <v>61</v>
      </c>
      <c r="N160" s="1295" t="s">
        <v>61</v>
      </c>
      <c r="O160" s="104" t="s">
        <v>61</v>
      </c>
      <c r="P160" s="1295" t="s">
        <v>61</v>
      </c>
      <c r="Q160" s="799" t="s">
        <v>61</v>
      </c>
      <c r="R160" s="643" t="s">
        <v>61</v>
      </c>
      <c r="S160" s="799" t="s">
        <v>61</v>
      </c>
      <c r="T160" s="643" t="s">
        <v>61</v>
      </c>
      <c r="U160" s="799" t="s">
        <v>61</v>
      </c>
      <c r="V160" s="643" t="s">
        <v>61</v>
      </c>
      <c r="W160" s="1384" t="s">
        <v>61</v>
      </c>
      <c r="X160" s="916" t="s">
        <v>61</v>
      </c>
      <c r="Y160" s="1366"/>
      <c r="Z160" s="643"/>
      <c r="AA160" s="1296" t="s">
        <v>61</v>
      </c>
      <c r="AB160" s="1297" t="s">
        <v>61</v>
      </c>
    </row>
    <row r="161" spans="1:28" s="267" customFormat="1" ht="14.5">
      <c r="A161" s="66" t="s">
        <v>264</v>
      </c>
      <c r="B161" s="66" t="s">
        <v>141</v>
      </c>
      <c r="C161" s="556">
        <v>2022</v>
      </c>
      <c r="D161" s="556">
        <v>2021</v>
      </c>
      <c r="E161" s="1227" t="s">
        <v>142</v>
      </c>
      <c r="F161" s="418" t="s">
        <v>174</v>
      </c>
      <c r="G161" s="1292" t="s">
        <v>168</v>
      </c>
      <c r="H161" s="1293" t="s">
        <v>61</v>
      </c>
      <c r="I161" s="1384" t="s">
        <v>61</v>
      </c>
      <c r="J161" s="1294" t="s">
        <v>61</v>
      </c>
      <c r="K161" s="1295" t="s">
        <v>61</v>
      </c>
      <c r="L161" s="1426" t="s">
        <v>61</v>
      </c>
      <c r="M161" s="1294" t="s">
        <v>61</v>
      </c>
      <c r="N161" s="1295" t="s">
        <v>61</v>
      </c>
      <c r="O161" s="104" t="s">
        <v>61</v>
      </c>
      <c r="P161" s="1295" t="s">
        <v>61</v>
      </c>
      <c r="Q161" s="799" t="s">
        <v>61</v>
      </c>
      <c r="R161" s="643" t="s">
        <v>61</v>
      </c>
      <c r="S161" s="799" t="s">
        <v>61</v>
      </c>
      <c r="T161" s="643" t="s">
        <v>61</v>
      </c>
      <c r="U161" s="799" t="s">
        <v>61</v>
      </c>
      <c r="V161" s="643" t="s">
        <v>61</v>
      </c>
      <c r="W161" s="1384" t="s">
        <v>61</v>
      </c>
      <c r="X161" s="916" t="s">
        <v>61</v>
      </c>
      <c r="Y161" s="1366"/>
      <c r="Z161" s="643"/>
      <c r="AA161" s="1296" t="s">
        <v>61</v>
      </c>
      <c r="AB161" s="1297" t="s">
        <v>61</v>
      </c>
    </row>
    <row r="162" spans="1:28" s="267" customFormat="1" ht="14.5">
      <c r="A162" s="1235" t="s">
        <v>264</v>
      </c>
      <c r="B162" s="1235" t="s">
        <v>141</v>
      </c>
      <c r="C162" s="1289">
        <v>2023</v>
      </c>
      <c r="D162" s="1289">
        <v>2022</v>
      </c>
      <c r="E162" s="1290" t="s">
        <v>168</v>
      </c>
      <c r="F162" s="1232" t="s">
        <v>61</v>
      </c>
      <c r="G162" s="1291" t="s">
        <v>61</v>
      </c>
      <c r="H162" s="1229" t="s">
        <v>61</v>
      </c>
      <c r="I162" s="1383" t="s">
        <v>61</v>
      </c>
      <c r="J162" s="1065" t="s">
        <v>61</v>
      </c>
      <c r="K162" s="1412" t="s">
        <v>61</v>
      </c>
      <c r="L162" s="1338" t="s">
        <v>61</v>
      </c>
      <c r="M162" s="1065" t="s">
        <v>61</v>
      </c>
      <c r="N162" s="1229" t="s">
        <v>61</v>
      </c>
      <c r="O162" s="1065" t="s">
        <v>61</v>
      </c>
      <c r="P162" s="1229" t="s">
        <v>61</v>
      </c>
      <c r="Q162" s="1020" t="s">
        <v>61</v>
      </c>
      <c r="R162" s="1221" t="s">
        <v>61</v>
      </c>
      <c r="S162" s="1020" t="s">
        <v>61</v>
      </c>
      <c r="T162" s="1221" t="s">
        <v>61</v>
      </c>
      <c r="U162" s="1020" t="s">
        <v>61</v>
      </c>
      <c r="V162" s="1221" t="s">
        <v>61</v>
      </c>
      <c r="W162" s="1383" t="s">
        <v>61</v>
      </c>
      <c r="X162" s="1021" t="s">
        <v>61</v>
      </c>
      <c r="Y162" s="1364"/>
      <c r="Z162" s="1221"/>
      <c r="AA162" s="1230" t="s">
        <v>61</v>
      </c>
      <c r="AB162" s="1233" t="s">
        <v>61</v>
      </c>
    </row>
    <row r="163" spans="1:28" s="267" customFormat="1" ht="14.5">
      <c r="A163" s="66" t="s">
        <v>21</v>
      </c>
      <c r="B163" s="66" t="s">
        <v>116</v>
      </c>
      <c r="C163" s="556">
        <v>2017</v>
      </c>
      <c r="D163" s="556">
        <v>2016</v>
      </c>
      <c r="E163" s="1227" t="s">
        <v>142</v>
      </c>
      <c r="F163" s="418" t="s">
        <v>143</v>
      </c>
      <c r="G163" s="1273" t="s">
        <v>142</v>
      </c>
      <c r="H163" s="66" t="s">
        <v>176</v>
      </c>
      <c r="I163" s="131">
        <v>23711472</v>
      </c>
      <c r="J163" s="1245">
        <v>9295534</v>
      </c>
      <c r="K163" s="466">
        <v>0.38096450819672129</v>
      </c>
      <c r="L163" s="1429">
        <v>42614</v>
      </c>
      <c r="M163" s="77">
        <v>6830335</v>
      </c>
      <c r="N163" s="133">
        <v>0.73479748446942372</v>
      </c>
      <c r="O163" s="792">
        <v>2176271</v>
      </c>
      <c r="P163" s="473">
        <v>0.23412006238694841</v>
      </c>
      <c r="Q163" s="77" t="s">
        <v>61</v>
      </c>
      <c r="R163" s="133" t="s">
        <v>61</v>
      </c>
      <c r="S163" s="77" t="s">
        <v>61</v>
      </c>
      <c r="T163" s="133" t="s">
        <v>61</v>
      </c>
      <c r="U163" s="77" t="s">
        <v>61</v>
      </c>
      <c r="V163" s="133" t="s">
        <v>61</v>
      </c>
      <c r="W163" s="1387">
        <v>288928</v>
      </c>
      <c r="X163" s="793">
        <v>3.1082453143627897E-2</v>
      </c>
      <c r="Y163" s="1365"/>
      <c r="Z163" s="466"/>
      <c r="AA163" s="556" t="s">
        <v>142</v>
      </c>
      <c r="AB163" s="1279" t="s">
        <v>148</v>
      </c>
    </row>
    <row r="164" spans="1:28" s="267" customFormat="1" ht="14.5">
      <c r="A164" s="66" t="s">
        <v>21</v>
      </c>
      <c r="B164" s="66" t="s">
        <v>116</v>
      </c>
      <c r="C164" s="556">
        <v>2018</v>
      </c>
      <c r="D164" s="556">
        <v>2017</v>
      </c>
      <c r="E164" s="1227" t="s">
        <v>142</v>
      </c>
      <c r="F164" s="418" t="s">
        <v>143</v>
      </c>
      <c r="G164" s="1273" t="s">
        <v>142</v>
      </c>
      <c r="H164" s="66" t="s">
        <v>176</v>
      </c>
      <c r="I164" s="131">
        <v>24393181</v>
      </c>
      <c r="J164" s="1245">
        <v>24253758</v>
      </c>
      <c r="K164" s="133">
        <v>0.99</v>
      </c>
      <c r="L164" s="1429">
        <v>42856</v>
      </c>
      <c r="M164" s="77">
        <v>8505189</v>
      </c>
      <c r="N164" s="133">
        <v>0.35067509950416759</v>
      </c>
      <c r="O164" s="792">
        <v>11875558</v>
      </c>
      <c r="P164" s="473">
        <v>0.48963785323495024</v>
      </c>
      <c r="Q164" s="77" t="s">
        <v>61</v>
      </c>
      <c r="R164" s="133" t="s">
        <v>61</v>
      </c>
      <c r="S164" s="77" t="s">
        <v>61</v>
      </c>
      <c r="T164" s="133" t="s">
        <v>61</v>
      </c>
      <c r="U164" s="77" t="s">
        <v>61</v>
      </c>
      <c r="V164" s="133" t="s">
        <v>61</v>
      </c>
      <c r="W164" s="1387">
        <v>3873011</v>
      </c>
      <c r="X164" s="793">
        <v>0.1596870472608822</v>
      </c>
      <c r="Y164" s="1365"/>
      <c r="Z164" s="466"/>
      <c r="AA164" s="556" t="s">
        <v>142</v>
      </c>
      <c r="AB164" s="1279" t="s">
        <v>148</v>
      </c>
    </row>
    <row r="165" spans="1:28" s="267" customFormat="1" ht="14.5">
      <c r="A165" s="66" t="s">
        <v>21</v>
      </c>
      <c r="B165" s="66" t="s">
        <v>116</v>
      </c>
      <c r="C165" s="556">
        <v>2019</v>
      </c>
      <c r="D165" s="556">
        <v>2018</v>
      </c>
      <c r="E165" s="1227" t="s">
        <v>142</v>
      </c>
      <c r="F165" s="418" t="s">
        <v>143</v>
      </c>
      <c r="G165" s="1273" t="s">
        <v>142</v>
      </c>
      <c r="H165" s="66" t="s">
        <v>226</v>
      </c>
      <c r="I165" s="275">
        <v>25076747</v>
      </c>
      <c r="J165" s="1245">
        <v>15823858.431098051</v>
      </c>
      <c r="K165" s="133">
        <v>0.64</v>
      </c>
      <c r="L165" s="1424" t="s">
        <v>258</v>
      </c>
      <c r="M165" s="77">
        <v>12459690.102177471</v>
      </c>
      <c r="N165" s="473">
        <v>0.78739898719587231</v>
      </c>
      <c r="O165" s="77">
        <v>2869118.1289205812</v>
      </c>
      <c r="P165" s="473">
        <v>0.18131596294377914</v>
      </c>
      <c r="Q165" s="77">
        <v>495050.20000000013</v>
      </c>
      <c r="R165" s="133">
        <v>3.12850498603486E-2</v>
      </c>
      <c r="S165" s="77">
        <v>0</v>
      </c>
      <c r="T165" s="133">
        <v>0</v>
      </c>
      <c r="U165" s="77">
        <v>0</v>
      </c>
      <c r="V165" s="133">
        <v>0</v>
      </c>
      <c r="W165" s="131">
        <v>495050.20000000013</v>
      </c>
      <c r="X165" s="787">
        <v>3.12850498603486E-2</v>
      </c>
      <c r="Y165" s="1362"/>
      <c r="Z165" s="133"/>
      <c r="AA165" s="556" t="s">
        <v>142</v>
      </c>
      <c r="AB165" s="1279" t="s">
        <v>148</v>
      </c>
    </row>
    <row r="166" spans="1:28" s="267" customFormat="1" ht="14.5">
      <c r="A166" s="66" t="s">
        <v>21</v>
      </c>
      <c r="B166" s="66" t="s">
        <v>116</v>
      </c>
      <c r="C166" s="556">
        <v>2020</v>
      </c>
      <c r="D166" s="556">
        <v>2019</v>
      </c>
      <c r="E166" s="1227" t="s">
        <v>142</v>
      </c>
      <c r="F166" s="418" t="s">
        <v>143</v>
      </c>
      <c r="G166" s="1273" t="s">
        <v>142</v>
      </c>
      <c r="H166" s="66" t="s">
        <v>226</v>
      </c>
      <c r="I166" s="131">
        <v>25189253.125</v>
      </c>
      <c r="J166" s="1245">
        <v>16121122</v>
      </c>
      <c r="K166" s="466">
        <v>0.64</v>
      </c>
      <c r="L166" s="1424" t="s">
        <v>259</v>
      </c>
      <c r="M166" s="77">
        <v>10904241.317063861</v>
      </c>
      <c r="N166" s="473">
        <v>0.67639468996412655</v>
      </c>
      <c r="O166" s="77">
        <v>3848508.8169979234</v>
      </c>
      <c r="P166" s="473">
        <v>0.23872461136442957</v>
      </c>
      <c r="Q166" s="77">
        <v>1196623.8602315478</v>
      </c>
      <c r="R166" s="133">
        <v>7.0000000000000007E-2</v>
      </c>
      <c r="S166" s="77">
        <v>171748.00570666799</v>
      </c>
      <c r="T166" s="133">
        <v>0.01</v>
      </c>
      <c r="U166" s="77">
        <v>0</v>
      </c>
      <c r="V166" s="133">
        <v>0</v>
      </c>
      <c r="W166" s="131">
        <v>1368371.8659382157</v>
      </c>
      <c r="X166" s="787">
        <v>0.08</v>
      </c>
      <c r="Y166" s="1362"/>
      <c r="Z166" s="133"/>
      <c r="AA166" s="556" t="s">
        <v>142</v>
      </c>
      <c r="AB166" s="1279" t="s">
        <v>148</v>
      </c>
    </row>
    <row r="167" spans="1:28" s="267" customFormat="1" ht="14.5">
      <c r="A167" s="66" t="s">
        <v>21</v>
      </c>
      <c r="B167" s="66" t="s">
        <v>116</v>
      </c>
      <c r="C167" s="556">
        <v>2021</v>
      </c>
      <c r="D167" s="556">
        <v>2020</v>
      </c>
      <c r="E167" s="1227" t="s">
        <v>142</v>
      </c>
      <c r="F167" s="418" t="s">
        <v>143</v>
      </c>
      <c r="G167" s="1273" t="s">
        <v>142</v>
      </c>
      <c r="H167" s="66" t="s">
        <v>226</v>
      </c>
      <c r="I167" s="131">
        <v>25931269</v>
      </c>
      <c r="J167" s="1247">
        <v>25931269</v>
      </c>
      <c r="K167" s="466">
        <v>1</v>
      </c>
      <c r="L167" s="1424" t="s">
        <v>268</v>
      </c>
      <c r="M167" s="77">
        <v>17064485</v>
      </c>
      <c r="N167" s="473">
        <v>0.65806594347542346</v>
      </c>
      <c r="O167" s="77">
        <v>6181745</v>
      </c>
      <c r="P167" s="473">
        <v>0.23838960600038508</v>
      </c>
      <c r="Q167" s="77">
        <v>2586344</v>
      </c>
      <c r="R167" s="133">
        <v>9.973842776456486E-2</v>
      </c>
      <c r="S167" s="77">
        <v>98695</v>
      </c>
      <c r="T167" s="133">
        <v>3.8060227596266112E-3</v>
      </c>
      <c r="U167" s="77">
        <v>0</v>
      </c>
      <c r="V167" s="133">
        <v>0</v>
      </c>
      <c r="W167" s="131">
        <v>2685039</v>
      </c>
      <c r="X167" s="787">
        <v>0.10354445052419146</v>
      </c>
      <c r="Y167" s="1362"/>
      <c r="Z167" s="133"/>
      <c r="AA167" s="556" t="s">
        <v>142</v>
      </c>
      <c r="AB167" s="1279" t="s">
        <v>148</v>
      </c>
    </row>
    <row r="168" spans="1:28" s="267" customFormat="1" ht="14.5">
      <c r="A168" s="66" t="s">
        <v>21</v>
      </c>
      <c r="B168" s="66" t="s">
        <v>116</v>
      </c>
      <c r="C168" s="556">
        <v>2022</v>
      </c>
      <c r="D168" s="556">
        <v>2021</v>
      </c>
      <c r="E168" s="1227" t="s">
        <v>142</v>
      </c>
      <c r="F168" s="418" t="s">
        <v>143</v>
      </c>
      <c r="G168" s="1273" t="s">
        <v>142</v>
      </c>
      <c r="H168" s="66" t="s">
        <v>226</v>
      </c>
      <c r="I168" s="131">
        <v>25931269</v>
      </c>
      <c r="J168" s="1245">
        <v>25931268</v>
      </c>
      <c r="K168" s="466">
        <v>0.99999996143651892</v>
      </c>
      <c r="L168" s="1424" t="s">
        <v>269</v>
      </c>
      <c r="M168" s="77">
        <v>17458393</v>
      </c>
      <c r="N168" s="473">
        <v>0.673256433121589</v>
      </c>
      <c r="O168" s="77">
        <v>5847403</v>
      </c>
      <c r="P168" s="473">
        <v>0.22549622332390379</v>
      </c>
      <c r="Q168" s="77">
        <v>2364914</v>
      </c>
      <c r="R168" s="133">
        <v>9.1199319678466936E-2</v>
      </c>
      <c r="S168" s="77">
        <v>260558</v>
      </c>
      <c r="T168" s="133">
        <v>1.0048023876040308E-2</v>
      </c>
      <c r="U168" s="77">
        <v>0</v>
      </c>
      <c r="V168" s="133">
        <v>0</v>
      </c>
      <c r="W168" s="131">
        <v>2625472</v>
      </c>
      <c r="X168" s="787">
        <v>0.10124734355450725</v>
      </c>
      <c r="Y168" s="1362"/>
      <c r="Z168" s="133"/>
      <c r="AA168" s="556" t="s">
        <v>142</v>
      </c>
      <c r="AB168" s="1279" t="s">
        <v>148</v>
      </c>
    </row>
    <row r="169" spans="1:28" s="267" customFormat="1" ht="14.5">
      <c r="A169" s="1216" t="s">
        <v>21</v>
      </c>
      <c r="B169" s="1216" t="s">
        <v>116</v>
      </c>
      <c r="C169" s="1226">
        <v>2023</v>
      </c>
      <c r="D169" s="1226">
        <v>2022</v>
      </c>
      <c r="E169" s="1228" t="s">
        <v>142</v>
      </c>
      <c r="F169" s="1237" t="s">
        <v>143</v>
      </c>
      <c r="G169" s="1275" t="s">
        <v>142</v>
      </c>
      <c r="H169" s="1216" t="s">
        <v>226</v>
      </c>
      <c r="I169" s="1380">
        <v>27190905.806653835</v>
      </c>
      <c r="J169" s="1298">
        <v>27190905.806653835</v>
      </c>
      <c r="K169" s="1223">
        <v>1</v>
      </c>
      <c r="L169" s="1425" t="s">
        <v>270</v>
      </c>
      <c r="M169" s="1026">
        <v>16825442.570842501</v>
      </c>
      <c r="N169" s="1217">
        <v>0.618789336790877</v>
      </c>
      <c r="O169" s="1026">
        <v>6768449.3639476858</v>
      </c>
      <c r="P169" s="1217">
        <v>0.24892327648354368</v>
      </c>
      <c r="Q169" s="1026">
        <v>3356780.9671600093</v>
      </c>
      <c r="R169" s="1222">
        <v>0.12345234068438345</v>
      </c>
      <c r="S169" s="1026">
        <v>240232.90470360729</v>
      </c>
      <c r="T169" s="1222">
        <v>8.8350460411958896E-3</v>
      </c>
      <c r="U169" s="1026">
        <v>0</v>
      </c>
      <c r="V169" s="1222">
        <v>0</v>
      </c>
      <c r="W169" s="1380">
        <v>3597013.8718636162</v>
      </c>
      <c r="X169" s="1027">
        <v>0.13228738672557933</v>
      </c>
      <c r="Y169" s="1363"/>
      <c r="Z169" s="1222"/>
      <c r="AA169" s="1226" t="s">
        <v>142</v>
      </c>
      <c r="AB169" s="1225" t="s">
        <v>148</v>
      </c>
    </row>
    <row r="170" spans="1:28" s="267" customFormat="1" ht="14.5">
      <c r="A170" s="1229" t="s">
        <v>21</v>
      </c>
      <c r="B170" s="1229" t="s">
        <v>116</v>
      </c>
      <c r="C170" s="1230" t="s">
        <v>761</v>
      </c>
      <c r="D170" s="1230">
        <v>2023</v>
      </c>
      <c r="E170" s="1231" t="s">
        <v>142</v>
      </c>
      <c r="F170" s="1233" t="s">
        <v>143</v>
      </c>
      <c r="G170" s="1274" t="s">
        <v>142</v>
      </c>
      <c r="H170" s="1235" t="s">
        <v>226</v>
      </c>
      <c r="I170" s="1392">
        <v>28470215</v>
      </c>
      <c r="J170" s="1314">
        <v>27122929</v>
      </c>
      <c r="K170" s="1389">
        <v>0.95267735069791359</v>
      </c>
      <c r="L170" s="1233" t="s">
        <v>655</v>
      </c>
      <c r="M170" s="1314">
        <v>18017107</v>
      </c>
      <c r="N170" s="1313">
        <v>0.66427586047214882</v>
      </c>
      <c r="O170" s="1314">
        <v>6093717</v>
      </c>
      <c r="P170" s="1313">
        <v>0.22467031492063413</v>
      </c>
      <c r="Q170" s="1314">
        <v>2676202</v>
      </c>
      <c r="R170" s="1313">
        <v>9.8669358313034708E-2</v>
      </c>
      <c r="S170" s="1314">
        <v>335899</v>
      </c>
      <c r="T170" s="1313">
        <v>1.2384318817484646E-2</v>
      </c>
      <c r="U170" s="1314">
        <v>0</v>
      </c>
      <c r="V170" s="1313">
        <v>0</v>
      </c>
      <c r="W170" s="1392">
        <v>3012103</v>
      </c>
      <c r="X170" s="1244">
        <v>0.11105375086886818</v>
      </c>
      <c r="Y170" s="1369"/>
      <c r="Z170" s="1391"/>
      <c r="AA170" s="1235" t="s">
        <v>142</v>
      </c>
      <c r="AB170" s="1233" t="s">
        <v>148</v>
      </c>
    </row>
    <row r="171" spans="1:28" s="267" customFormat="1" ht="14.5">
      <c r="A171" s="66" t="s">
        <v>25</v>
      </c>
      <c r="B171" s="66" t="s">
        <v>180</v>
      </c>
      <c r="C171" s="556">
        <v>2017</v>
      </c>
      <c r="D171" s="556">
        <v>2016</v>
      </c>
      <c r="E171" s="1227" t="s">
        <v>142</v>
      </c>
      <c r="F171" s="418" t="s">
        <v>143</v>
      </c>
      <c r="G171" s="1273" t="s">
        <v>142</v>
      </c>
      <c r="H171" s="66" t="s">
        <v>145</v>
      </c>
      <c r="I171" s="131">
        <v>5053330</v>
      </c>
      <c r="J171" s="77">
        <v>5053330</v>
      </c>
      <c r="K171" s="466">
        <v>1</v>
      </c>
      <c r="L171" s="1429" t="s">
        <v>273</v>
      </c>
      <c r="M171" s="719" t="s">
        <v>203</v>
      </c>
      <c r="N171" s="635" t="s">
        <v>203</v>
      </c>
      <c r="O171" s="1317">
        <v>3044474</v>
      </c>
      <c r="P171" s="1318">
        <v>0.60246886706389646</v>
      </c>
      <c r="Q171" s="1010" t="s">
        <v>221</v>
      </c>
      <c r="R171" s="1219" t="s">
        <v>221</v>
      </c>
      <c r="S171" s="1010" t="s">
        <v>221</v>
      </c>
      <c r="T171" s="1219" t="s">
        <v>221</v>
      </c>
      <c r="U171" s="1010" t="s">
        <v>221</v>
      </c>
      <c r="V171" s="1219" t="s">
        <v>221</v>
      </c>
      <c r="W171" s="1387">
        <v>2008856</v>
      </c>
      <c r="X171" s="793">
        <v>0.39753113293610354</v>
      </c>
      <c r="Y171" s="1365"/>
      <c r="Z171" s="466"/>
      <c r="AA171" s="556" t="s">
        <v>142</v>
      </c>
      <c r="AB171" s="1279" t="s">
        <v>148</v>
      </c>
    </row>
    <row r="172" spans="1:28" s="267" customFormat="1" ht="14.5">
      <c r="A172" s="66" t="s">
        <v>25</v>
      </c>
      <c r="B172" s="66" t="s">
        <v>180</v>
      </c>
      <c r="C172" s="556">
        <v>2018</v>
      </c>
      <c r="D172" s="556">
        <v>2017</v>
      </c>
      <c r="E172" s="1227" t="s">
        <v>142</v>
      </c>
      <c r="F172" s="418" t="s">
        <v>143</v>
      </c>
      <c r="G172" s="1273" t="s">
        <v>142</v>
      </c>
      <c r="H172" s="66" t="s">
        <v>145</v>
      </c>
      <c r="I172" s="1387">
        <v>5711072</v>
      </c>
      <c r="J172" s="1245">
        <v>3667906</v>
      </c>
      <c r="K172" s="466">
        <v>0.64224474844652635</v>
      </c>
      <c r="L172" s="1429" t="s">
        <v>274</v>
      </c>
      <c r="M172" s="1245">
        <v>1038686</v>
      </c>
      <c r="N172" s="473">
        <v>0.2831822843878769</v>
      </c>
      <c r="O172" s="792">
        <v>1519192</v>
      </c>
      <c r="P172" s="473">
        <v>0.41418509634652578</v>
      </c>
      <c r="Q172" s="77">
        <v>794156</v>
      </c>
      <c r="R172" s="133">
        <v>0.216514817991519</v>
      </c>
      <c r="S172" s="77">
        <v>315872</v>
      </c>
      <c r="T172" s="133">
        <v>8.6117801274078448E-2</v>
      </c>
      <c r="U172" s="77">
        <v>0</v>
      </c>
      <c r="V172" s="133">
        <v>0</v>
      </c>
      <c r="W172" s="1387">
        <v>1110028</v>
      </c>
      <c r="X172" s="793">
        <v>0.30263261926559731</v>
      </c>
      <c r="Y172" s="1365"/>
      <c r="Z172" s="466"/>
      <c r="AA172" s="556" t="s">
        <v>142</v>
      </c>
      <c r="AB172" s="1279" t="s">
        <v>148</v>
      </c>
    </row>
    <row r="173" spans="1:28" s="267" customFormat="1" ht="14.5">
      <c r="A173" s="66" t="s">
        <v>25</v>
      </c>
      <c r="B173" s="66" t="s">
        <v>180</v>
      </c>
      <c r="C173" s="556">
        <v>2019</v>
      </c>
      <c r="D173" s="556">
        <v>2018</v>
      </c>
      <c r="E173" s="1227" t="s">
        <v>142</v>
      </c>
      <c r="F173" s="418" t="s">
        <v>143</v>
      </c>
      <c r="G173" s="1273" t="s">
        <v>142</v>
      </c>
      <c r="H173" s="66" t="s">
        <v>145</v>
      </c>
      <c r="I173" s="275">
        <v>4684517</v>
      </c>
      <c r="J173" s="1245">
        <v>4442612</v>
      </c>
      <c r="K173" s="466">
        <v>0.94836073815080613</v>
      </c>
      <c r="L173" s="1429">
        <v>43313</v>
      </c>
      <c r="M173" s="77">
        <v>702450</v>
      </c>
      <c r="N173" s="473">
        <v>0.15811644140879286</v>
      </c>
      <c r="O173" s="77">
        <v>1841199</v>
      </c>
      <c r="P173" s="473">
        <v>0.41444064887953302</v>
      </c>
      <c r="Q173" s="77">
        <v>1351826</v>
      </c>
      <c r="R173" s="133">
        <v>0.30428630724447692</v>
      </c>
      <c r="S173" s="77">
        <v>547137</v>
      </c>
      <c r="T173" s="133">
        <v>0.12315660246719723</v>
      </c>
      <c r="U173" s="77">
        <v>0</v>
      </c>
      <c r="V173" s="133">
        <v>0</v>
      </c>
      <c r="W173" s="131">
        <v>1898963</v>
      </c>
      <c r="X173" s="787">
        <v>0.42744290971167415</v>
      </c>
      <c r="Y173" s="1362"/>
      <c r="Z173" s="133"/>
      <c r="AA173" s="556" t="s">
        <v>142</v>
      </c>
      <c r="AB173" s="1279" t="s">
        <v>148</v>
      </c>
    </row>
    <row r="174" spans="1:28" s="267" customFormat="1" ht="14.5">
      <c r="A174" s="66" t="s">
        <v>25</v>
      </c>
      <c r="B174" s="66" t="s">
        <v>180</v>
      </c>
      <c r="C174" s="556">
        <v>2020</v>
      </c>
      <c r="D174" s="556">
        <v>2019</v>
      </c>
      <c r="E174" s="1227" t="s">
        <v>142</v>
      </c>
      <c r="F174" s="418" t="s">
        <v>143</v>
      </c>
      <c r="G174" s="1273" t="s">
        <v>142</v>
      </c>
      <c r="H174" s="66" t="s">
        <v>145</v>
      </c>
      <c r="I174" s="131">
        <v>4826000</v>
      </c>
      <c r="J174" s="1245">
        <v>4391870</v>
      </c>
      <c r="K174" s="466">
        <v>0.91004351429755492</v>
      </c>
      <c r="L174" s="1424" t="s">
        <v>275</v>
      </c>
      <c r="M174" s="77">
        <v>796757</v>
      </c>
      <c r="N174" s="473">
        <v>0.18141634429070078</v>
      </c>
      <c r="O174" s="77">
        <v>1786004</v>
      </c>
      <c r="P174" s="473">
        <v>0.41</v>
      </c>
      <c r="Q174" s="77">
        <v>1343336</v>
      </c>
      <c r="R174" s="133">
        <v>0.31</v>
      </c>
      <c r="S174" s="77">
        <v>465773</v>
      </c>
      <c r="T174" s="133">
        <v>0.11</v>
      </c>
      <c r="U174" s="77">
        <v>0</v>
      </c>
      <c r="V174" s="133">
        <v>0</v>
      </c>
      <c r="W174" s="131">
        <v>1809109</v>
      </c>
      <c r="X174" s="787">
        <v>0.42</v>
      </c>
      <c r="Y174" s="1362"/>
      <c r="Z174" s="133"/>
      <c r="AA174" s="556" t="s">
        <v>142</v>
      </c>
      <c r="AB174" s="1279" t="s">
        <v>148</v>
      </c>
    </row>
    <row r="175" spans="1:28" s="267" customFormat="1" ht="14.5">
      <c r="A175" s="66" t="s">
        <v>25</v>
      </c>
      <c r="B175" s="66" t="s">
        <v>180</v>
      </c>
      <c r="C175" s="556">
        <v>2021</v>
      </c>
      <c r="D175" s="556">
        <v>2020</v>
      </c>
      <c r="E175" s="1227" t="s">
        <v>142</v>
      </c>
      <c r="F175" s="418" t="s">
        <v>143</v>
      </c>
      <c r="G175" s="1273" t="s">
        <v>142</v>
      </c>
      <c r="H175" s="66" t="s">
        <v>145</v>
      </c>
      <c r="I175" s="131">
        <v>4830000</v>
      </c>
      <c r="J175" s="1247">
        <v>4596014</v>
      </c>
      <c r="K175" s="466">
        <v>0.95</v>
      </c>
      <c r="L175" s="1424" t="s">
        <v>276</v>
      </c>
      <c r="M175" s="77">
        <v>614066</v>
      </c>
      <c r="N175" s="473">
        <v>0.13360838326428073</v>
      </c>
      <c r="O175" s="77">
        <v>1619211</v>
      </c>
      <c r="P175" s="473">
        <v>0.35</v>
      </c>
      <c r="Q175" s="77">
        <v>1608758</v>
      </c>
      <c r="R175" s="133">
        <v>0.35</v>
      </c>
      <c r="S175" s="77">
        <v>753979</v>
      </c>
      <c r="T175" s="133">
        <v>0.16</v>
      </c>
      <c r="U175" s="77">
        <v>0</v>
      </c>
      <c r="V175" s="133">
        <v>0</v>
      </c>
      <c r="W175" s="131">
        <v>2362737</v>
      </c>
      <c r="X175" s="787">
        <v>0.51</v>
      </c>
      <c r="Y175" s="1362"/>
      <c r="Z175" s="133"/>
      <c r="AA175" s="556" t="s">
        <v>142</v>
      </c>
      <c r="AB175" s="1279" t="s">
        <v>148</v>
      </c>
    </row>
    <row r="176" spans="1:28" s="267" customFormat="1" ht="14.5">
      <c r="A176" s="66" t="s">
        <v>25</v>
      </c>
      <c r="B176" s="66" t="s">
        <v>180</v>
      </c>
      <c r="C176" s="556">
        <v>2022</v>
      </c>
      <c r="D176" s="556">
        <v>2021</v>
      </c>
      <c r="E176" s="1227" t="s">
        <v>142</v>
      </c>
      <c r="F176" s="418" t="s">
        <v>143</v>
      </c>
      <c r="G176" s="1273" t="s">
        <v>142</v>
      </c>
      <c r="H176" s="66" t="s">
        <v>145</v>
      </c>
      <c r="I176" s="131">
        <v>4900000</v>
      </c>
      <c r="J176" s="1245">
        <v>4879385</v>
      </c>
      <c r="K176" s="466">
        <v>0.99579285714285715</v>
      </c>
      <c r="L176" s="1424" t="s">
        <v>278</v>
      </c>
      <c r="M176" s="77">
        <v>998449</v>
      </c>
      <c r="N176" s="473">
        <v>0.20462599282491545</v>
      </c>
      <c r="O176" s="77">
        <v>1591200</v>
      </c>
      <c r="P176" s="473">
        <v>0.33</v>
      </c>
      <c r="Q176" s="77">
        <v>1657212</v>
      </c>
      <c r="R176" s="133">
        <v>0.34</v>
      </c>
      <c r="S176" s="77">
        <v>632524</v>
      </c>
      <c r="T176" s="133">
        <v>0.13</v>
      </c>
      <c r="U176" s="77">
        <v>0</v>
      </c>
      <c r="V176" s="133">
        <v>0</v>
      </c>
      <c r="W176" s="131">
        <v>2289736</v>
      </c>
      <c r="X176" s="787">
        <v>0.47</v>
      </c>
      <c r="Y176" s="1362"/>
      <c r="Z176" s="133"/>
      <c r="AA176" s="556" t="s">
        <v>142</v>
      </c>
      <c r="AB176" s="1279" t="s">
        <v>148</v>
      </c>
    </row>
    <row r="177" spans="1:28" s="267" customFormat="1" ht="14.5">
      <c r="A177" s="66" t="s">
        <v>25</v>
      </c>
      <c r="B177" s="66" t="s">
        <v>180</v>
      </c>
      <c r="C177" s="556">
        <v>2023</v>
      </c>
      <c r="D177" s="556">
        <v>2022</v>
      </c>
      <c r="E177" s="1227" t="s">
        <v>142</v>
      </c>
      <c r="F177" s="418" t="s">
        <v>143</v>
      </c>
      <c r="G177" s="1273" t="s">
        <v>142</v>
      </c>
      <c r="H177" s="66" t="s">
        <v>145</v>
      </c>
      <c r="I177" s="131">
        <v>6091097</v>
      </c>
      <c r="J177" s="1245">
        <v>6091097</v>
      </c>
      <c r="K177" s="466">
        <v>1</v>
      </c>
      <c r="L177" s="1424" t="s">
        <v>773</v>
      </c>
      <c r="M177" s="77">
        <v>1434325</v>
      </c>
      <c r="N177" s="473">
        <v>0.23</v>
      </c>
      <c r="O177" s="77">
        <v>2004079</v>
      </c>
      <c r="P177" s="473">
        <v>0.33</v>
      </c>
      <c r="Q177" s="77">
        <v>2011128</v>
      </c>
      <c r="R177" s="133">
        <v>0.33</v>
      </c>
      <c r="S177" s="77">
        <v>641565</v>
      </c>
      <c r="T177" s="133">
        <v>0.11</v>
      </c>
      <c r="U177" s="77">
        <v>0</v>
      </c>
      <c r="V177" s="133">
        <v>0</v>
      </c>
      <c r="W177" s="131">
        <v>2652693</v>
      </c>
      <c r="X177" s="787">
        <v>0.44</v>
      </c>
      <c r="Y177" s="1362"/>
      <c r="Z177" s="133"/>
      <c r="AA177" s="556" t="s">
        <v>142</v>
      </c>
      <c r="AB177" s="1279" t="s">
        <v>148</v>
      </c>
    </row>
    <row r="178" spans="1:28" s="267" customFormat="1" ht="14.5">
      <c r="A178" s="1229" t="s">
        <v>25</v>
      </c>
      <c r="B178" s="1229" t="s">
        <v>180</v>
      </c>
      <c r="C178" s="1230" t="s">
        <v>761</v>
      </c>
      <c r="D178" s="1230">
        <v>2023</v>
      </c>
      <c r="E178" s="1231" t="s">
        <v>142</v>
      </c>
      <c r="F178" s="1232" t="s">
        <v>143</v>
      </c>
      <c r="G178" s="1274" t="s">
        <v>142</v>
      </c>
      <c r="H178" s="1229" t="s">
        <v>145</v>
      </c>
      <c r="I178" s="1381">
        <v>6091097</v>
      </c>
      <c r="J178" s="1319">
        <v>6091097</v>
      </c>
      <c r="K178" s="1221">
        <v>1</v>
      </c>
      <c r="L178" s="1338" t="s">
        <v>773</v>
      </c>
      <c r="M178" s="1020">
        <v>1434325</v>
      </c>
      <c r="N178" s="1218">
        <v>0.23</v>
      </c>
      <c r="O178" s="1020">
        <v>2004079</v>
      </c>
      <c r="P178" s="1218">
        <v>0.33</v>
      </c>
      <c r="Q178" s="1020">
        <v>2011128</v>
      </c>
      <c r="R178" s="1221">
        <v>0.33</v>
      </c>
      <c r="S178" s="1020">
        <v>641565</v>
      </c>
      <c r="T178" s="1221">
        <v>0.11</v>
      </c>
      <c r="U178" s="1020">
        <v>0</v>
      </c>
      <c r="V178" s="1221">
        <v>0</v>
      </c>
      <c r="W178" s="1381">
        <v>2652693</v>
      </c>
      <c r="X178" s="1021">
        <v>0.44</v>
      </c>
      <c r="Y178" s="1364"/>
      <c r="Z178" s="1221"/>
      <c r="AA178" s="1235" t="s">
        <v>142</v>
      </c>
      <c r="AB178" s="1233" t="s">
        <v>148</v>
      </c>
    </row>
    <row r="179" spans="1:28" s="267" customFormat="1" ht="14.5">
      <c r="A179" s="66" t="s">
        <v>29</v>
      </c>
      <c r="B179" s="66" t="s">
        <v>116</v>
      </c>
      <c r="C179" s="556">
        <v>2017</v>
      </c>
      <c r="D179" s="556">
        <v>2016</v>
      </c>
      <c r="E179" s="1227" t="s">
        <v>142</v>
      </c>
      <c r="F179" s="418" t="s">
        <v>143</v>
      </c>
      <c r="G179" s="1273" t="s">
        <v>142</v>
      </c>
      <c r="H179" s="66" t="s">
        <v>226</v>
      </c>
      <c r="I179" s="131">
        <v>14988418</v>
      </c>
      <c r="J179" s="1245">
        <v>12903715</v>
      </c>
      <c r="K179" s="466">
        <v>0.86</v>
      </c>
      <c r="L179" s="1424" t="s">
        <v>283</v>
      </c>
      <c r="M179" s="77">
        <v>9132141.9000000004</v>
      </c>
      <c r="N179" s="473">
        <v>0.70771416603668014</v>
      </c>
      <c r="O179" s="77">
        <v>2719137.45</v>
      </c>
      <c r="P179" s="473">
        <v>0.21072516325724802</v>
      </c>
      <c r="Q179" s="77">
        <v>1052435.6500000004</v>
      </c>
      <c r="R179" s="133">
        <v>8.1560670706071883E-2</v>
      </c>
      <c r="S179" s="77">
        <v>0</v>
      </c>
      <c r="T179" s="133">
        <v>0</v>
      </c>
      <c r="U179" s="77">
        <v>0</v>
      </c>
      <c r="V179" s="133">
        <v>0</v>
      </c>
      <c r="W179" s="131">
        <v>1052435.6500000004</v>
      </c>
      <c r="X179" s="787">
        <v>8.1560670706071883E-2</v>
      </c>
      <c r="Y179" s="1362"/>
      <c r="Z179" s="133"/>
      <c r="AA179" s="556" t="s">
        <v>142</v>
      </c>
      <c r="AB179" s="1279" t="s">
        <v>148</v>
      </c>
    </row>
    <row r="180" spans="1:28" s="267" customFormat="1" ht="14.5">
      <c r="A180" s="66" t="s">
        <v>29</v>
      </c>
      <c r="B180" s="66" t="s">
        <v>116</v>
      </c>
      <c r="C180" s="556">
        <v>2018</v>
      </c>
      <c r="D180" s="556">
        <v>2017</v>
      </c>
      <c r="E180" s="1227" t="s">
        <v>142</v>
      </c>
      <c r="F180" s="418" t="s">
        <v>143</v>
      </c>
      <c r="G180" s="1273" t="s">
        <v>142</v>
      </c>
      <c r="H180" s="66" t="s">
        <v>226</v>
      </c>
      <c r="I180" s="131">
        <v>14009000</v>
      </c>
      <c r="J180" s="1245">
        <v>13005810</v>
      </c>
      <c r="K180" s="466">
        <v>0.93</v>
      </c>
      <c r="L180" s="1424" t="s">
        <v>284</v>
      </c>
      <c r="M180" s="77">
        <v>9507126</v>
      </c>
      <c r="N180" s="473">
        <v>0.73099068800789802</v>
      </c>
      <c r="O180" s="77">
        <v>2601276</v>
      </c>
      <c r="P180" s="473">
        <v>0.20000876531334841</v>
      </c>
      <c r="Q180" s="77">
        <v>861293</v>
      </c>
      <c r="R180" s="133">
        <v>6.6223710787717188E-2</v>
      </c>
      <c r="S180" s="77">
        <v>36115</v>
      </c>
      <c r="T180" s="133">
        <v>2.7768358910363906E-3</v>
      </c>
      <c r="U180" s="77">
        <v>0</v>
      </c>
      <c r="V180" s="133">
        <v>0</v>
      </c>
      <c r="W180" s="131">
        <v>897408</v>
      </c>
      <c r="X180" s="787">
        <v>6.9000546678753577E-2</v>
      </c>
      <c r="Y180" s="1362"/>
      <c r="Z180" s="133"/>
      <c r="AA180" s="556" t="s">
        <v>142</v>
      </c>
      <c r="AB180" s="1279" t="s">
        <v>148</v>
      </c>
    </row>
    <row r="181" spans="1:28" s="267" customFormat="1" ht="14.5">
      <c r="A181" s="66" t="s">
        <v>29</v>
      </c>
      <c r="B181" s="66" t="s">
        <v>116</v>
      </c>
      <c r="C181" s="556">
        <v>2019</v>
      </c>
      <c r="D181" s="556">
        <v>2018</v>
      </c>
      <c r="E181" s="1227" t="s">
        <v>142</v>
      </c>
      <c r="F181" s="418" t="s">
        <v>143</v>
      </c>
      <c r="G181" s="1273" t="s">
        <v>142</v>
      </c>
      <c r="H181" s="66" t="s">
        <v>226</v>
      </c>
      <c r="I181" s="275">
        <v>15353184</v>
      </c>
      <c r="J181" s="1245">
        <v>13855374</v>
      </c>
      <c r="K181" s="466">
        <v>0.9</v>
      </c>
      <c r="L181" s="1424" t="s">
        <v>258</v>
      </c>
      <c r="M181" s="77">
        <v>9923301</v>
      </c>
      <c r="N181" s="473">
        <v>0.7162059284722303</v>
      </c>
      <c r="O181" s="77">
        <v>2941367</v>
      </c>
      <c r="P181" s="473">
        <v>0.2122906967361545</v>
      </c>
      <c r="Q181" s="77">
        <v>956668</v>
      </c>
      <c r="R181" s="133">
        <v>6.9046710684244256E-2</v>
      </c>
      <c r="S181" s="77">
        <v>34038</v>
      </c>
      <c r="T181" s="133">
        <v>2.4566641073709016E-3</v>
      </c>
      <c r="U181" s="77">
        <v>0</v>
      </c>
      <c r="V181" s="133">
        <v>0</v>
      </c>
      <c r="W181" s="131">
        <v>990706</v>
      </c>
      <c r="X181" s="787">
        <v>7.1503374791615157E-2</v>
      </c>
      <c r="Y181" s="1362"/>
      <c r="Z181" s="133"/>
      <c r="AA181" s="556" t="s">
        <v>142</v>
      </c>
      <c r="AB181" s="1279" t="s">
        <v>148</v>
      </c>
    </row>
    <row r="182" spans="1:28" s="267" customFormat="1" ht="14.5">
      <c r="A182" s="66" t="s">
        <v>29</v>
      </c>
      <c r="B182" s="66" t="s">
        <v>116</v>
      </c>
      <c r="C182" s="556">
        <v>2020</v>
      </c>
      <c r="D182" s="556">
        <v>2019</v>
      </c>
      <c r="E182" s="1227" t="s">
        <v>142</v>
      </c>
      <c r="F182" s="418" t="s">
        <v>143</v>
      </c>
      <c r="G182" s="1273" t="s">
        <v>142</v>
      </c>
      <c r="H182" s="66" t="s">
        <v>226</v>
      </c>
      <c r="I182" s="131">
        <v>15758820.879120879</v>
      </c>
      <c r="J182" s="1245">
        <v>14340527</v>
      </c>
      <c r="K182" s="466">
        <v>0.91</v>
      </c>
      <c r="L182" s="1424" t="s">
        <v>286</v>
      </c>
      <c r="M182" s="77">
        <v>10996109</v>
      </c>
      <c r="N182" s="473">
        <v>0.76678555815975247</v>
      </c>
      <c r="O182" s="77">
        <v>2703544</v>
      </c>
      <c r="P182" s="473">
        <v>0.19</v>
      </c>
      <c r="Q182" s="77">
        <v>619139</v>
      </c>
      <c r="R182" s="133">
        <v>0.04</v>
      </c>
      <c r="S182" s="77">
        <v>21735</v>
      </c>
      <c r="T182" s="133">
        <v>0</v>
      </c>
      <c r="U182" s="77"/>
      <c r="V182" s="133">
        <v>0.04</v>
      </c>
      <c r="W182" s="131">
        <v>640874</v>
      </c>
      <c r="X182" s="787">
        <v>0.04</v>
      </c>
      <c r="Y182" s="1362"/>
      <c r="Z182" s="133"/>
      <c r="AA182" s="556" t="s">
        <v>142</v>
      </c>
      <c r="AB182" s="1279" t="s">
        <v>148</v>
      </c>
    </row>
    <row r="183" spans="1:28" s="267" customFormat="1" ht="14.5">
      <c r="A183" s="66" t="s">
        <v>29</v>
      </c>
      <c r="B183" s="66" t="s">
        <v>116</v>
      </c>
      <c r="C183" s="556">
        <v>2021</v>
      </c>
      <c r="D183" s="556">
        <v>2020</v>
      </c>
      <c r="E183" s="1227" t="s">
        <v>142</v>
      </c>
      <c r="F183" s="418" t="s">
        <v>143</v>
      </c>
      <c r="G183" s="1273" t="s">
        <v>142</v>
      </c>
      <c r="H183" s="66" t="s">
        <v>226</v>
      </c>
      <c r="I183" s="131">
        <v>16244513</v>
      </c>
      <c r="J183" s="1247">
        <v>14640810</v>
      </c>
      <c r="K183" s="466">
        <v>0.9</v>
      </c>
      <c r="L183" s="1424" t="s">
        <v>260</v>
      </c>
      <c r="M183" s="77">
        <v>10543253.140000001</v>
      </c>
      <c r="N183" s="473">
        <v>0.72012772107554157</v>
      </c>
      <c r="O183" s="77">
        <v>3080198.9099999997</v>
      </c>
      <c r="P183" s="473">
        <v>0.21038446028600874</v>
      </c>
      <c r="Q183" s="77">
        <v>882474.18</v>
      </c>
      <c r="R183" s="133">
        <v>6.0274956098740444E-2</v>
      </c>
      <c r="S183" s="77">
        <v>134883.77000000002</v>
      </c>
      <c r="T183" s="133">
        <v>9.2128625397092118E-3</v>
      </c>
      <c r="U183" s="77">
        <v>0</v>
      </c>
      <c r="V183" s="133">
        <v>0</v>
      </c>
      <c r="W183" s="131">
        <v>1017357.9500000001</v>
      </c>
      <c r="X183" s="787">
        <v>6.9487818638449647E-2</v>
      </c>
      <c r="Y183" s="1362"/>
      <c r="Z183" s="133"/>
      <c r="AA183" s="556" t="s">
        <v>142</v>
      </c>
      <c r="AB183" s="1279" t="s">
        <v>148</v>
      </c>
    </row>
    <row r="184" spans="1:28" s="267" customFormat="1" ht="14.5">
      <c r="A184" s="66" t="s">
        <v>29</v>
      </c>
      <c r="B184" s="66" t="s">
        <v>116</v>
      </c>
      <c r="C184" s="556">
        <v>2022</v>
      </c>
      <c r="D184" s="556">
        <v>2021</v>
      </c>
      <c r="E184" s="1227" t="s">
        <v>142</v>
      </c>
      <c r="F184" s="418" t="s">
        <v>143</v>
      </c>
      <c r="G184" s="1273" t="s">
        <v>142</v>
      </c>
      <c r="H184" s="66" t="s">
        <v>226</v>
      </c>
      <c r="I184" s="131">
        <v>16700000</v>
      </c>
      <c r="J184" s="1245">
        <v>15375866</v>
      </c>
      <c r="K184" s="466">
        <v>0.92071053892215571</v>
      </c>
      <c r="L184" s="1424" t="s">
        <v>287</v>
      </c>
      <c r="M184" s="77">
        <v>10265854.439999999</v>
      </c>
      <c r="N184" s="473">
        <v>0.66766024365717025</v>
      </c>
      <c r="O184" s="77">
        <v>3331381.7699999996</v>
      </c>
      <c r="P184" s="473">
        <v>0.21666303348377253</v>
      </c>
      <c r="Q184" s="77">
        <v>1613219.65</v>
      </c>
      <c r="R184" s="133">
        <v>0.1049189457036111</v>
      </c>
      <c r="S184" s="77">
        <v>165410.13999999993</v>
      </c>
      <c r="T184" s="133">
        <v>1.0757777155446069E-2</v>
      </c>
      <c r="U184" s="77">
        <v>0</v>
      </c>
      <c r="V184" s="133">
        <v>0</v>
      </c>
      <c r="W184" s="131">
        <v>1778629.79</v>
      </c>
      <c r="X184" s="787">
        <v>0.11567672285905718</v>
      </c>
      <c r="Y184" s="1362"/>
      <c r="Z184" s="133"/>
      <c r="AA184" s="556" t="s">
        <v>142</v>
      </c>
      <c r="AB184" s="1279" t="s">
        <v>148</v>
      </c>
    </row>
    <row r="185" spans="1:28" s="267" customFormat="1" ht="14.5">
      <c r="A185" s="1216" t="s">
        <v>29</v>
      </c>
      <c r="B185" s="1216" t="s">
        <v>116</v>
      </c>
      <c r="C185" s="1226">
        <v>2023</v>
      </c>
      <c r="D185" s="1226">
        <v>2022</v>
      </c>
      <c r="E185" s="1228" t="s">
        <v>142</v>
      </c>
      <c r="F185" s="1237" t="s">
        <v>143</v>
      </c>
      <c r="G185" s="1275" t="s">
        <v>142</v>
      </c>
      <c r="H185" s="1216" t="s">
        <v>226</v>
      </c>
      <c r="I185" s="1380">
        <v>16818391</v>
      </c>
      <c r="J185" s="1298">
        <v>15800189</v>
      </c>
      <c r="K185" s="1223">
        <v>0.9394590124584451</v>
      </c>
      <c r="L185" s="1424" t="s">
        <v>262</v>
      </c>
      <c r="M185" s="1026">
        <v>9674974</v>
      </c>
      <c r="N185" s="1217">
        <v>0.61233280184180072</v>
      </c>
      <c r="O185" s="1026">
        <v>4026354</v>
      </c>
      <c r="P185" s="1217">
        <v>0.25482948336883821</v>
      </c>
      <c r="Q185" s="1026">
        <v>1997572</v>
      </c>
      <c r="R185" s="1222">
        <v>0.12642709527082238</v>
      </c>
      <c r="S185" s="1026">
        <v>101289</v>
      </c>
      <c r="T185" s="1222">
        <v>6.4106195185386705E-3</v>
      </c>
      <c r="U185" s="1026">
        <v>0</v>
      </c>
      <c r="V185" s="1222">
        <v>0</v>
      </c>
      <c r="W185" s="1380">
        <v>2098861</v>
      </c>
      <c r="X185" s="1027">
        <v>0.13283771478936107</v>
      </c>
      <c r="Y185" s="1363"/>
      <c r="Z185" s="1222"/>
      <c r="AA185" s="1226" t="s">
        <v>142</v>
      </c>
      <c r="AB185" s="1225" t="s">
        <v>148</v>
      </c>
    </row>
    <row r="186" spans="1:28" s="267" customFormat="1" ht="14.5">
      <c r="A186" s="1229" t="s">
        <v>29</v>
      </c>
      <c r="B186" s="1229" t="s">
        <v>116</v>
      </c>
      <c r="C186" s="1230" t="s">
        <v>761</v>
      </c>
      <c r="D186" s="1230">
        <v>2023</v>
      </c>
      <c r="E186" s="1231" t="s">
        <v>142</v>
      </c>
      <c r="F186" s="1233" t="s">
        <v>143</v>
      </c>
      <c r="G186" s="1274" t="s">
        <v>142</v>
      </c>
      <c r="H186" s="1235" t="s">
        <v>226</v>
      </c>
      <c r="I186" s="1392">
        <v>16232445.121411487</v>
      </c>
      <c r="J186" s="1314">
        <v>16232445</v>
      </c>
      <c r="K186" s="1389">
        <v>0.99999999252044369</v>
      </c>
      <c r="L186" s="1233" t="s">
        <v>271</v>
      </c>
      <c r="M186" s="1314">
        <v>10769801</v>
      </c>
      <c r="N186" s="1313">
        <v>0.66347374040078377</v>
      </c>
      <c r="O186" s="1314">
        <v>3598347</v>
      </c>
      <c r="P186" s="1313">
        <v>0.22167621698394788</v>
      </c>
      <c r="Q186" s="1314">
        <v>1757305</v>
      </c>
      <c r="R186" s="1313">
        <v>0.10825879896713034</v>
      </c>
      <c r="S186" s="1314">
        <v>106990</v>
      </c>
      <c r="T186" s="1313">
        <v>6.5911204381102172E-3</v>
      </c>
      <c r="U186" s="1314">
        <v>0</v>
      </c>
      <c r="V186" s="1313">
        <v>0</v>
      </c>
      <c r="W186" s="1392">
        <v>1864301</v>
      </c>
      <c r="X186" s="1244">
        <v>0.114850289035324</v>
      </c>
      <c r="Y186" s="1369"/>
      <c r="Z186" s="1391"/>
      <c r="AA186" s="1235" t="s">
        <v>142</v>
      </c>
      <c r="AB186" s="1233" t="s">
        <v>148</v>
      </c>
    </row>
    <row r="187" spans="1:28" s="267" customFormat="1" ht="14.5">
      <c r="A187" s="862" t="s">
        <v>288</v>
      </c>
      <c r="B187" s="862" t="s">
        <v>141</v>
      </c>
      <c r="C187" s="844">
        <v>2017</v>
      </c>
      <c r="D187" s="844">
        <v>2016</v>
      </c>
      <c r="E187" s="1304" t="s">
        <v>168</v>
      </c>
      <c r="F187" s="418" t="s">
        <v>61</v>
      </c>
      <c r="G187" s="1305" t="s">
        <v>61</v>
      </c>
      <c r="H187" s="66" t="s">
        <v>61</v>
      </c>
      <c r="I187" s="1382" t="s">
        <v>61</v>
      </c>
      <c r="J187" s="1246" t="s">
        <v>61</v>
      </c>
      <c r="K187" s="1411" t="s">
        <v>61</v>
      </c>
      <c r="L187" s="1424" t="s">
        <v>61</v>
      </c>
      <c r="M187" s="1246" t="s">
        <v>61</v>
      </c>
      <c r="N187" s="66" t="s">
        <v>61</v>
      </c>
      <c r="O187" s="69" t="s">
        <v>61</v>
      </c>
      <c r="P187" s="66" t="s">
        <v>61</v>
      </c>
      <c r="Q187" s="77" t="s">
        <v>61</v>
      </c>
      <c r="R187" s="133" t="s">
        <v>61</v>
      </c>
      <c r="S187" s="77" t="s">
        <v>61</v>
      </c>
      <c r="T187" s="133" t="s">
        <v>61</v>
      </c>
      <c r="U187" s="77" t="s">
        <v>61</v>
      </c>
      <c r="V187" s="133" t="s">
        <v>61</v>
      </c>
      <c r="W187" s="1382" t="s">
        <v>61</v>
      </c>
      <c r="X187" s="787" t="s">
        <v>61</v>
      </c>
      <c r="Y187" s="1362"/>
      <c r="Z187" s="133"/>
      <c r="AA187" s="556" t="s">
        <v>61</v>
      </c>
      <c r="AB187" s="1279" t="s">
        <v>61</v>
      </c>
    </row>
    <row r="188" spans="1:28" s="267" customFormat="1" ht="14.5">
      <c r="A188" s="862" t="s">
        <v>288</v>
      </c>
      <c r="B188" s="862" t="s">
        <v>141</v>
      </c>
      <c r="C188" s="844">
        <v>2018</v>
      </c>
      <c r="D188" s="844">
        <v>2017</v>
      </c>
      <c r="E188" s="1304" t="s">
        <v>168</v>
      </c>
      <c r="F188" s="418" t="s">
        <v>61</v>
      </c>
      <c r="G188" s="1305" t="s">
        <v>61</v>
      </c>
      <c r="H188" s="66" t="s">
        <v>61</v>
      </c>
      <c r="I188" s="1382" t="s">
        <v>61</v>
      </c>
      <c r="J188" s="1246" t="s">
        <v>61</v>
      </c>
      <c r="K188" s="1411" t="s">
        <v>61</v>
      </c>
      <c r="L188" s="1424" t="s">
        <v>61</v>
      </c>
      <c r="M188" s="1246" t="s">
        <v>61</v>
      </c>
      <c r="N188" s="66" t="s">
        <v>61</v>
      </c>
      <c r="O188" s="69" t="s">
        <v>61</v>
      </c>
      <c r="P188" s="66" t="s">
        <v>61</v>
      </c>
      <c r="Q188" s="77" t="s">
        <v>61</v>
      </c>
      <c r="R188" s="133" t="s">
        <v>61</v>
      </c>
      <c r="S188" s="77" t="s">
        <v>61</v>
      </c>
      <c r="T188" s="133" t="s">
        <v>61</v>
      </c>
      <c r="U188" s="77" t="s">
        <v>61</v>
      </c>
      <c r="V188" s="133" t="s">
        <v>61</v>
      </c>
      <c r="W188" s="1382" t="s">
        <v>61</v>
      </c>
      <c r="X188" s="787" t="s">
        <v>61</v>
      </c>
      <c r="Y188" s="1362"/>
      <c r="Z188" s="133"/>
      <c r="AA188" s="556" t="s">
        <v>61</v>
      </c>
      <c r="AB188" s="1279" t="s">
        <v>61</v>
      </c>
    </row>
    <row r="189" spans="1:28" s="267" customFormat="1" ht="14.5">
      <c r="A189" s="862" t="s">
        <v>288</v>
      </c>
      <c r="B189" s="862" t="s">
        <v>141</v>
      </c>
      <c r="C189" s="844">
        <v>2019</v>
      </c>
      <c r="D189" s="844">
        <v>2018</v>
      </c>
      <c r="E189" s="1304" t="s">
        <v>168</v>
      </c>
      <c r="F189" s="418" t="s">
        <v>61</v>
      </c>
      <c r="G189" s="1305" t="s">
        <v>61</v>
      </c>
      <c r="H189" s="66" t="s">
        <v>61</v>
      </c>
      <c r="I189" s="1382" t="s">
        <v>61</v>
      </c>
      <c r="J189" s="1246" t="s">
        <v>61</v>
      </c>
      <c r="K189" s="1411" t="s">
        <v>61</v>
      </c>
      <c r="L189" s="1424" t="s">
        <v>61</v>
      </c>
      <c r="M189" s="1246" t="s">
        <v>61</v>
      </c>
      <c r="N189" s="66" t="s">
        <v>61</v>
      </c>
      <c r="O189" s="69" t="s">
        <v>61</v>
      </c>
      <c r="P189" s="66" t="s">
        <v>61</v>
      </c>
      <c r="Q189" s="77" t="s">
        <v>61</v>
      </c>
      <c r="R189" s="133" t="s">
        <v>61</v>
      </c>
      <c r="S189" s="77" t="s">
        <v>61</v>
      </c>
      <c r="T189" s="133" t="s">
        <v>61</v>
      </c>
      <c r="U189" s="77" t="s">
        <v>61</v>
      </c>
      <c r="V189" s="133" t="s">
        <v>61</v>
      </c>
      <c r="W189" s="1382" t="s">
        <v>61</v>
      </c>
      <c r="X189" s="787" t="s">
        <v>61</v>
      </c>
      <c r="Y189" s="1362"/>
      <c r="Z189" s="133"/>
      <c r="AA189" s="556" t="s">
        <v>61</v>
      </c>
      <c r="AB189" s="1279" t="s">
        <v>61</v>
      </c>
    </row>
    <row r="190" spans="1:28" s="267" customFormat="1" ht="14.5">
      <c r="A190" s="862" t="s">
        <v>288</v>
      </c>
      <c r="B190" s="862" t="s">
        <v>141</v>
      </c>
      <c r="C190" s="844">
        <v>2020</v>
      </c>
      <c r="D190" s="844">
        <v>2019</v>
      </c>
      <c r="E190" s="1304" t="s">
        <v>168</v>
      </c>
      <c r="F190" s="418" t="s">
        <v>61</v>
      </c>
      <c r="G190" s="1305" t="s">
        <v>61</v>
      </c>
      <c r="H190" s="66" t="s">
        <v>61</v>
      </c>
      <c r="I190" s="1382" t="s">
        <v>61</v>
      </c>
      <c r="J190" s="1246" t="s">
        <v>61</v>
      </c>
      <c r="K190" s="1411" t="s">
        <v>61</v>
      </c>
      <c r="L190" s="1424" t="s">
        <v>61</v>
      </c>
      <c r="M190" s="1246" t="s">
        <v>61</v>
      </c>
      <c r="N190" s="66" t="s">
        <v>61</v>
      </c>
      <c r="O190" s="69" t="s">
        <v>61</v>
      </c>
      <c r="P190" s="66" t="s">
        <v>61</v>
      </c>
      <c r="Q190" s="77" t="s">
        <v>61</v>
      </c>
      <c r="R190" s="133" t="s">
        <v>61</v>
      </c>
      <c r="S190" s="77" t="s">
        <v>61</v>
      </c>
      <c r="T190" s="133" t="s">
        <v>61</v>
      </c>
      <c r="U190" s="77" t="s">
        <v>61</v>
      </c>
      <c r="V190" s="133" t="s">
        <v>61</v>
      </c>
      <c r="W190" s="1382" t="s">
        <v>61</v>
      </c>
      <c r="X190" s="787" t="s">
        <v>61</v>
      </c>
      <c r="Y190" s="1362"/>
      <c r="Z190" s="133"/>
      <c r="AA190" s="556" t="s">
        <v>61</v>
      </c>
      <c r="AB190" s="1279" t="s">
        <v>61</v>
      </c>
    </row>
    <row r="191" spans="1:28" s="267" customFormat="1" ht="14.5">
      <c r="A191" s="862" t="s">
        <v>288</v>
      </c>
      <c r="B191" s="862" t="s">
        <v>141</v>
      </c>
      <c r="C191" s="844">
        <v>2021</v>
      </c>
      <c r="D191" s="844">
        <v>2020</v>
      </c>
      <c r="E191" s="1304" t="s">
        <v>168</v>
      </c>
      <c r="F191" s="418" t="s">
        <v>61</v>
      </c>
      <c r="G191" s="1305" t="s">
        <v>61</v>
      </c>
      <c r="H191" s="66" t="s">
        <v>61</v>
      </c>
      <c r="I191" s="1382" t="s">
        <v>61</v>
      </c>
      <c r="J191" s="1246" t="s">
        <v>61</v>
      </c>
      <c r="K191" s="1411" t="s">
        <v>61</v>
      </c>
      <c r="L191" s="1424" t="s">
        <v>61</v>
      </c>
      <c r="M191" s="1246" t="s">
        <v>61</v>
      </c>
      <c r="N191" s="66" t="s">
        <v>61</v>
      </c>
      <c r="O191" s="69" t="s">
        <v>61</v>
      </c>
      <c r="P191" s="66" t="s">
        <v>61</v>
      </c>
      <c r="Q191" s="77" t="s">
        <v>61</v>
      </c>
      <c r="R191" s="133" t="s">
        <v>61</v>
      </c>
      <c r="S191" s="77" t="s">
        <v>61</v>
      </c>
      <c r="T191" s="133" t="s">
        <v>61</v>
      </c>
      <c r="U191" s="77" t="s">
        <v>61</v>
      </c>
      <c r="V191" s="133" t="s">
        <v>61</v>
      </c>
      <c r="W191" s="1382" t="s">
        <v>61</v>
      </c>
      <c r="X191" s="787" t="s">
        <v>61</v>
      </c>
      <c r="Y191" s="1362"/>
      <c r="Z191" s="133"/>
      <c r="AA191" s="556" t="s">
        <v>61</v>
      </c>
      <c r="AB191" s="1279" t="s">
        <v>61</v>
      </c>
    </row>
    <row r="192" spans="1:28" s="267" customFormat="1" ht="14.5">
      <c r="A192" s="862" t="s">
        <v>288</v>
      </c>
      <c r="B192" s="862" t="s">
        <v>141</v>
      </c>
      <c r="C192" s="844">
        <v>2022</v>
      </c>
      <c r="D192" s="844">
        <v>2021</v>
      </c>
      <c r="E192" s="1304" t="s">
        <v>168</v>
      </c>
      <c r="F192" s="418" t="s">
        <v>61</v>
      </c>
      <c r="G192" s="1305" t="s">
        <v>61</v>
      </c>
      <c r="H192" s="66" t="s">
        <v>61</v>
      </c>
      <c r="I192" s="1382" t="s">
        <v>61</v>
      </c>
      <c r="J192" s="1246" t="s">
        <v>61</v>
      </c>
      <c r="K192" s="1411" t="s">
        <v>61</v>
      </c>
      <c r="L192" s="1424" t="s">
        <v>61</v>
      </c>
      <c r="M192" s="1246" t="s">
        <v>61</v>
      </c>
      <c r="N192" s="66" t="s">
        <v>61</v>
      </c>
      <c r="O192" s="69" t="s">
        <v>61</v>
      </c>
      <c r="P192" s="66" t="s">
        <v>61</v>
      </c>
      <c r="Q192" s="77" t="s">
        <v>61</v>
      </c>
      <c r="R192" s="133" t="s">
        <v>61</v>
      </c>
      <c r="S192" s="77" t="s">
        <v>61</v>
      </c>
      <c r="T192" s="133" t="s">
        <v>61</v>
      </c>
      <c r="U192" s="77" t="s">
        <v>61</v>
      </c>
      <c r="V192" s="133" t="s">
        <v>61</v>
      </c>
      <c r="W192" s="1382" t="s">
        <v>61</v>
      </c>
      <c r="X192" s="787" t="s">
        <v>61</v>
      </c>
      <c r="Y192" s="1362"/>
      <c r="Z192" s="133"/>
      <c r="AA192" s="556" t="s">
        <v>61</v>
      </c>
      <c r="AB192" s="1279" t="s">
        <v>61</v>
      </c>
    </row>
    <row r="193" spans="1:28" s="267" customFormat="1" ht="14.5">
      <c r="A193" s="1235" t="s">
        <v>288</v>
      </c>
      <c r="B193" s="1235" t="s">
        <v>141</v>
      </c>
      <c r="C193" s="1289">
        <v>2023</v>
      </c>
      <c r="D193" s="1289">
        <v>2022</v>
      </c>
      <c r="E193" s="1290" t="s">
        <v>168</v>
      </c>
      <c r="F193" s="1232" t="s">
        <v>61</v>
      </c>
      <c r="G193" s="1291" t="s">
        <v>61</v>
      </c>
      <c r="H193" s="1229" t="s">
        <v>61</v>
      </c>
      <c r="I193" s="1383" t="s">
        <v>61</v>
      </c>
      <c r="J193" s="1065" t="s">
        <v>61</v>
      </c>
      <c r="K193" s="1412" t="s">
        <v>61</v>
      </c>
      <c r="L193" s="1338" t="s">
        <v>61</v>
      </c>
      <c r="M193" s="1065" t="s">
        <v>61</v>
      </c>
      <c r="N193" s="1229" t="s">
        <v>61</v>
      </c>
      <c r="O193" s="1065" t="s">
        <v>61</v>
      </c>
      <c r="P193" s="1229" t="s">
        <v>61</v>
      </c>
      <c r="Q193" s="1020" t="s">
        <v>61</v>
      </c>
      <c r="R193" s="1221" t="s">
        <v>61</v>
      </c>
      <c r="S193" s="1020" t="s">
        <v>61</v>
      </c>
      <c r="T193" s="1221" t="s">
        <v>61</v>
      </c>
      <c r="U193" s="1020" t="s">
        <v>61</v>
      </c>
      <c r="V193" s="1221" t="s">
        <v>61</v>
      </c>
      <c r="W193" s="1383" t="s">
        <v>61</v>
      </c>
      <c r="X193" s="1021" t="s">
        <v>61</v>
      </c>
      <c r="Y193" s="1364"/>
      <c r="Z193" s="1221"/>
      <c r="AA193" s="1230" t="s">
        <v>61</v>
      </c>
      <c r="AB193" s="1233" t="s">
        <v>61</v>
      </c>
    </row>
    <row r="194" spans="1:28" s="267" customFormat="1" ht="14.5">
      <c r="A194" s="66" t="s">
        <v>8</v>
      </c>
      <c r="B194" s="66" t="s">
        <v>102</v>
      </c>
      <c r="C194" s="556">
        <v>2017</v>
      </c>
      <c r="D194" s="556">
        <v>2016</v>
      </c>
      <c r="E194" s="1227" t="s">
        <v>168</v>
      </c>
      <c r="F194" s="418" t="s">
        <v>61</v>
      </c>
      <c r="G194" s="1273" t="s">
        <v>61</v>
      </c>
      <c r="H194" s="66" t="s">
        <v>61</v>
      </c>
      <c r="I194" s="1382" t="s">
        <v>61</v>
      </c>
      <c r="J194" s="1246" t="s">
        <v>61</v>
      </c>
      <c r="K194" s="1411" t="s">
        <v>61</v>
      </c>
      <c r="L194" s="1424" t="s">
        <v>61</v>
      </c>
      <c r="M194" s="1246" t="s">
        <v>61</v>
      </c>
      <c r="N194" s="66" t="s">
        <v>61</v>
      </c>
      <c r="O194" s="69" t="s">
        <v>61</v>
      </c>
      <c r="P194" s="66" t="s">
        <v>61</v>
      </c>
      <c r="Q194" s="77" t="s">
        <v>61</v>
      </c>
      <c r="R194" s="133" t="s">
        <v>61</v>
      </c>
      <c r="S194" s="77" t="s">
        <v>61</v>
      </c>
      <c r="T194" s="133" t="s">
        <v>61</v>
      </c>
      <c r="U194" s="77" t="s">
        <v>61</v>
      </c>
      <c r="V194" s="133" t="s">
        <v>61</v>
      </c>
      <c r="W194" s="1382" t="s">
        <v>61</v>
      </c>
      <c r="X194" s="787" t="s">
        <v>61</v>
      </c>
      <c r="Y194" s="1362"/>
      <c r="Z194" s="133"/>
      <c r="AA194" s="556" t="s">
        <v>61</v>
      </c>
      <c r="AB194" s="1279" t="s">
        <v>61</v>
      </c>
    </row>
    <row r="195" spans="1:28" s="267" customFormat="1" ht="14.5">
      <c r="A195" s="66" t="s">
        <v>8</v>
      </c>
      <c r="B195" s="66" t="s">
        <v>102</v>
      </c>
      <c r="C195" s="556">
        <v>2018</v>
      </c>
      <c r="D195" s="556">
        <v>2017</v>
      </c>
      <c r="E195" s="1227" t="s">
        <v>168</v>
      </c>
      <c r="F195" s="418" t="s">
        <v>61</v>
      </c>
      <c r="G195" s="1273" t="s">
        <v>61</v>
      </c>
      <c r="H195" s="66" t="s">
        <v>61</v>
      </c>
      <c r="I195" s="1382" t="s">
        <v>61</v>
      </c>
      <c r="J195" s="1246" t="s">
        <v>61</v>
      </c>
      <c r="K195" s="1411" t="s">
        <v>61</v>
      </c>
      <c r="L195" s="1424" t="s">
        <v>61</v>
      </c>
      <c r="M195" s="1246" t="s">
        <v>61</v>
      </c>
      <c r="N195" s="66" t="s">
        <v>61</v>
      </c>
      <c r="O195" s="69" t="s">
        <v>61</v>
      </c>
      <c r="P195" s="66" t="s">
        <v>61</v>
      </c>
      <c r="Q195" s="77" t="s">
        <v>61</v>
      </c>
      <c r="R195" s="133" t="s">
        <v>61</v>
      </c>
      <c r="S195" s="77" t="s">
        <v>61</v>
      </c>
      <c r="T195" s="133" t="s">
        <v>61</v>
      </c>
      <c r="U195" s="77" t="s">
        <v>61</v>
      </c>
      <c r="V195" s="133" t="s">
        <v>61</v>
      </c>
      <c r="W195" s="1382" t="s">
        <v>61</v>
      </c>
      <c r="X195" s="787" t="s">
        <v>61</v>
      </c>
      <c r="Y195" s="1362"/>
      <c r="Z195" s="133"/>
      <c r="AA195" s="556" t="s">
        <v>61</v>
      </c>
      <c r="AB195" s="1279" t="s">
        <v>61</v>
      </c>
    </row>
    <row r="196" spans="1:28" s="267" customFormat="1" ht="14.5">
      <c r="A196" s="66" t="s">
        <v>8</v>
      </c>
      <c r="B196" s="66" t="s">
        <v>102</v>
      </c>
      <c r="C196" s="556">
        <v>2019</v>
      </c>
      <c r="D196" s="556">
        <v>2018</v>
      </c>
      <c r="E196" s="1227" t="s">
        <v>168</v>
      </c>
      <c r="F196" s="418" t="s">
        <v>61</v>
      </c>
      <c r="G196" s="1273" t="s">
        <v>61</v>
      </c>
      <c r="H196" s="66" t="s">
        <v>61</v>
      </c>
      <c r="I196" s="1382" t="s">
        <v>61</v>
      </c>
      <c r="J196" s="1246" t="s">
        <v>61</v>
      </c>
      <c r="K196" s="1411" t="s">
        <v>61</v>
      </c>
      <c r="L196" s="1424" t="s">
        <v>61</v>
      </c>
      <c r="M196" s="1246" t="s">
        <v>61</v>
      </c>
      <c r="N196" s="66" t="s">
        <v>61</v>
      </c>
      <c r="O196" s="69" t="s">
        <v>61</v>
      </c>
      <c r="P196" s="66" t="s">
        <v>61</v>
      </c>
      <c r="Q196" s="77" t="s">
        <v>61</v>
      </c>
      <c r="R196" s="133" t="s">
        <v>61</v>
      </c>
      <c r="S196" s="77" t="s">
        <v>61</v>
      </c>
      <c r="T196" s="133" t="s">
        <v>61</v>
      </c>
      <c r="U196" s="77" t="s">
        <v>61</v>
      </c>
      <c r="V196" s="133" t="s">
        <v>61</v>
      </c>
      <c r="W196" s="1382" t="s">
        <v>61</v>
      </c>
      <c r="X196" s="787" t="s">
        <v>61</v>
      </c>
      <c r="Y196" s="1362"/>
      <c r="Z196" s="133"/>
      <c r="AA196" s="556" t="s">
        <v>61</v>
      </c>
      <c r="AB196" s="1279" t="s">
        <v>61</v>
      </c>
    </row>
    <row r="197" spans="1:28" s="267" customFormat="1" ht="14.5">
      <c r="A197" s="66" t="s">
        <v>8</v>
      </c>
      <c r="B197" s="66" t="s">
        <v>102</v>
      </c>
      <c r="C197" s="556">
        <v>2020</v>
      </c>
      <c r="D197" s="556">
        <v>2019</v>
      </c>
      <c r="E197" s="1227" t="s">
        <v>168</v>
      </c>
      <c r="F197" s="418" t="s">
        <v>61</v>
      </c>
      <c r="G197" s="1273" t="s">
        <v>61</v>
      </c>
      <c r="H197" s="66" t="s">
        <v>61</v>
      </c>
      <c r="I197" s="1382" t="s">
        <v>61</v>
      </c>
      <c r="J197" s="1246" t="s">
        <v>61</v>
      </c>
      <c r="K197" s="1411" t="s">
        <v>61</v>
      </c>
      <c r="L197" s="1424" t="s">
        <v>61</v>
      </c>
      <c r="M197" s="1246" t="s">
        <v>61</v>
      </c>
      <c r="N197" s="66" t="s">
        <v>61</v>
      </c>
      <c r="O197" s="69" t="s">
        <v>61</v>
      </c>
      <c r="P197" s="66" t="s">
        <v>61</v>
      </c>
      <c r="Q197" s="77" t="s">
        <v>61</v>
      </c>
      <c r="R197" s="133" t="s">
        <v>61</v>
      </c>
      <c r="S197" s="77" t="s">
        <v>61</v>
      </c>
      <c r="T197" s="133" t="s">
        <v>61</v>
      </c>
      <c r="U197" s="77" t="s">
        <v>61</v>
      </c>
      <c r="V197" s="133" t="s">
        <v>61</v>
      </c>
      <c r="W197" s="1382" t="s">
        <v>61</v>
      </c>
      <c r="X197" s="787" t="s">
        <v>61</v>
      </c>
      <c r="Y197" s="1362"/>
      <c r="Z197" s="133"/>
      <c r="AA197" s="556" t="s">
        <v>61</v>
      </c>
      <c r="AB197" s="1279" t="s">
        <v>61</v>
      </c>
    </row>
    <row r="198" spans="1:28" s="267" customFormat="1" ht="14.5">
      <c r="A198" s="66" t="s">
        <v>8</v>
      </c>
      <c r="B198" s="66" t="s">
        <v>102</v>
      </c>
      <c r="C198" s="556">
        <v>2021</v>
      </c>
      <c r="D198" s="556">
        <v>2020</v>
      </c>
      <c r="E198" s="1227" t="s">
        <v>168</v>
      </c>
      <c r="F198" s="418" t="s">
        <v>61</v>
      </c>
      <c r="G198" s="1273" t="s">
        <v>61</v>
      </c>
      <c r="H198" s="66" t="s">
        <v>61</v>
      </c>
      <c r="I198" s="1382" t="s">
        <v>61</v>
      </c>
      <c r="J198" s="1246" t="s">
        <v>61</v>
      </c>
      <c r="K198" s="1411" t="s">
        <v>61</v>
      </c>
      <c r="L198" s="1424" t="s">
        <v>61</v>
      </c>
      <c r="M198" s="1246" t="s">
        <v>61</v>
      </c>
      <c r="N198" s="66" t="s">
        <v>61</v>
      </c>
      <c r="O198" s="69" t="s">
        <v>61</v>
      </c>
      <c r="P198" s="66" t="s">
        <v>61</v>
      </c>
      <c r="Q198" s="77" t="s">
        <v>61</v>
      </c>
      <c r="R198" s="133" t="s">
        <v>61</v>
      </c>
      <c r="S198" s="77" t="s">
        <v>61</v>
      </c>
      <c r="T198" s="133" t="s">
        <v>61</v>
      </c>
      <c r="U198" s="77" t="s">
        <v>61</v>
      </c>
      <c r="V198" s="133" t="s">
        <v>61</v>
      </c>
      <c r="W198" s="1382" t="s">
        <v>61</v>
      </c>
      <c r="X198" s="787" t="s">
        <v>61</v>
      </c>
      <c r="Y198" s="1362"/>
      <c r="Z198" s="133"/>
      <c r="AA198" s="556" t="s">
        <v>61</v>
      </c>
      <c r="AB198" s="1279" t="s">
        <v>61</v>
      </c>
    </row>
    <row r="199" spans="1:28" s="267" customFormat="1" ht="14.5">
      <c r="A199" s="66" t="s">
        <v>8</v>
      </c>
      <c r="B199" s="66" t="s">
        <v>102</v>
      </c>
      <c r="C199" s="556">
        <v>2022</v>
      </c>
      <c r="D199" s="556">
        <v>2021</v>
      </c>
      <c r="E199" s="1227" t="s">
        <v>168</v>
      </c>
      <c r="F199" s="418" t="s">
        <v>61</v>
      </c>
      <c r="G199" s="1273" t="s">
        <v>61</v>
      </c>
      <c r="H199" s="66" t="s">
        <v>61</v>
      </c>
      <c r="I199" s="1382" t="s">
        <v>61</v>
      </c>
      <c r="J199" s="1246" t="s">
        <v>61</v>
      </c>
      <c r="K199" s="1411" t="s">
        <v>61</v>
      </c>
      <c r="L199" s="1424" t="s">
        <v>61</v>
      </c>
      <c r="M199" s="1246" t="s">
        <v>61</v>
      </c>
      <c r="N199" s="66" t="s">
        <v>61</v>
      </c>
      <c r="O199" s="69" t="s">
        <v>61</v>
      </c>
      <c r="P199" s="66" t="s">
        <v>61</v>
      </c>
      <c r="Q199" s="77" t="s">
        <v>61</v>
      </c>
      <c r="R199" s="133" t="s">
        <v>61</v>
      </c>
      <c r="S199" s="77" t="s">
        <v>61</v>
      </c>
      <c r="T199" s="133" t="s">
        <v>61</v>
      </c>
      <c r="U199" s="77" t="s">
        <v>61</v>
      </c>
      <c r="V199" s="133" t="s">
        <v>61</v>
      </c>
      <c r="W199" s="1382" t="s">
        <v>61</v>
      </c>
      <c r="X199" s="787" t="s">
        <v>61</v>
      </c>
      <c r="Y199" s="1362"/>
      <c r="Z199" s="133"/>
      <c r="AA199" s="556" t="s">
        <v>61</v>
      </c>
      <c r="AB199" s="1279" t="s">
        <v>61</v>
      </c>
    </row>
    <row r="200" spans="1:28" s="267" customFormat="1" ht="14.5">
      <c r="A200" s="1216" t="s">
        <v>8</v>
      </c>
      <c r="B200" s="1216" t="s">
        <v>102</v>
      </c>
      <c r="C200" s="1226">
        <v>2023</v>
      </c>
      <c r="D200" s="1226">
        <v>2022</v>
      </c>
      <c r="E200" s="1228" t="s">
        <v>142</v>
      </c>
      <c r="F200" s="1237" t="s">
        <v>174</v>
      </c>
      <c r="G200" s="1320" t="s">
        <v>168</v>
      </c>
      <c r="H200" s="1321" t="s">
        <v>61</v>
      </c>
      <c r="I200" s="1393" t="s">
        <v>61</v>
      </c>
      <c r="J200" s="1322" t="s">
        <v>61</v>
      </c>
      <c r="K200" s="1323" t="s">
        <v>61</v>
      </c>
      <c r="L200" s="1431" t="s">
        <v>61</v>
      </c>
      <c r="M200" s="1322" t="s">
        <v>61</v>
      </c>
      <c r="N200" s="1323" t="s">
        <v>61</v>
      </c>
      <c r="O200" s="1012" t="s">
        <v>61</v>
      </c>
      <c r="P200" s="1323" t="s">
        <v>61</v>
      </c>
      <c r="Q200" s="1100" t="s">
        <v>61</v>
      </c>
      <c r="R200" s="1324" t="s">
        <v>61</v>
      </c>
      <c r="S200" s="1100" t="s">
        <v>61</v>
      </c>
      <c r="T200" s="1324" t="s">
        <v>61</v>
      </c>
      <c r="U200" s="1100" t="s">
        <v>61</v>
      </c>
      <c r="V200" s="1324" t="s">
        <v>61</v>
      </c>
      <c r="W200" s="1393" t="s">
        <v>61</v>
      </c>
      <c r="X200" s="1101" t="s">
        <v>61</v>
      </c>
      <c r="Y200" s="1370"/>
      <c r="Z200" s="1324"/>
      <c r="AA200" s="1325" t="s">
        <v>61</v>
      </c>
      <c r="AB200" s="1326" t="s">
        <v>61</v>
      </c>
    </row>
    <row r="201" spans="1:28" s="267" customFormat="1" ht="14.5">
      <c r="A201" s="1229" t="s">
        <v>8</v>
      </c>
      <c r="B201" s="1229" t="s">
        <v>102</v>
      </c>
      <c r="C201" s="1230" t="s">
        <v>761</v>
      </c>
      <c r="D201" s="1230">
        <v>2023</v>
      </c>
      <c r="E201" s="1231" t="s">
        <v>142</v>
      </c>
      <c r="F201" s="1233" t="s">
        <v>174</v>
      </c>
      <c r="G201" s="1300" t="s">
        <v>168</v>
      </c>
      <c r="H201" s="1327" t="s">
        <v>61</v>
      </c>
      <c r="I201" s="1394" t="s">
        <v>61</v>
      </c>
      <c r="J201" s="1328" t="s">
        <v>61</v>
      </c>
      <c r="K201" s="1327" t="s">
        <v>61</v>
      </c>
      <c r="L201" s="1330" t="s">
        <v>61</v>
      </c>
      <c r="M201" s="1328" t="s">
        <v>61</v>
      </c>
      <c r="N201" s="1327" t="s">
        <v>61</v>
      </c>
      <c r="O201" s="1328" t="s">
        <v>61</v>
      </c>
      <c r="P201" s="1327" t="s">
        <v>61</v>
      </c>
      <c r="Q201" s="1328" t="s">
        <v>61</v>
      </c>
      <c r="R201" s="1327" t="s">
        <v>61</v>
      </c>
      <c r="S201" s="1328" t="s">
        <v>61</v>
      </c>
      <c r="T201" s="1327" t="s">
        <v>61</v>
      </c>
      <c r="U201" s="1328" t="s">
        <v>61</v>
      </c>
      <c r="V201" s="1327" t="s">
        <v>61</v>
      </c>
      <c r="W201" s="1394" t="s">
        <v>61</v>
      </c>
      <c r="X201" s="1329" t="s">
        <v>61</v>
      </c>
      <c r="Y201" s="1371"/>
      <c r="Z201" s="1395"/>
      <c r="AA201" s="1327" t="s">
        <v>61</v>
      </c>
      <c r="AB201" s="1330" t="s">
        <v>61</v>
      </c>
    </row>
    <row r="202" spans="1:28" s="267" customFormat="1" ht="14.5">
      <c r="A202" s="66" t="s">
        <v>24</v>
      </c>
      <c r="B202" s="66" t="s">
        <v>102</v>
      </c>
      <c r="C202" s="556">
        <v>2017</v>
      </c>
      <c r="D202" s="556">
        <v>2016</v>
      </c>
      <c r="E202" s="1227" t="s">
        <v>168</v>
      </c>
      <c r="F202" s="418" t="s">
        <v>61</v>
      </c>
      <c r="G202" s="1273" t="s">
        <v>61</v>
      </c>
      <c r="H202" s="66" t="s">
        <v>61</v>
      </c>
      <c r="I202" s="1382" t="s">
        <v>61</v>
      </c>
      <c r="J202" s="1246" t="s">
        <v>61</v>
      </c>
      <c r="K202" s="1411" t="s">
        <v>61</v>
      </c>
      <c r="L202" s="1424" t="s">
        <v>61</v>
      </c>
      <c r="M202" s="1246" t="s">
        <v>61</v>
      </c>
      <c r="N202" s="66" t="s">
        <v>61</v>
      </c>
      <c r="O202" s="69" t="s">
        <v>61</v>
      </c>
      <c r="P202" s="66" t="s">
        <v>61</v>
      </c>
      <c r="Q202" s="77" t="s">
        <v>61</v>
      </c>
      <c r="R202" s="133" t="s">
        <v>61</v>
      </c>
      <c r="S202" s="77" t="s">
        <v>61</v>
      </c>
      <c r="T202" s="133" t="s">
        <v>61</v>
      </c>
      <c r="U202" s="77" t="s">
        <v>61</v>
      </c>
      <c r="V202" s="133" t="s">
        <v>61</v>
      </c>
      <c r="W202" s="1382" t="s">
        <v>61</v>
      </c>
      <c r="X202" s="787" t="s">
        <v>61</v>
      </c>
      <c r="Y202" s="1362"/>
      <c r="Z202" s="133"/>
      <c r="AA202" s="556" t="s">
        <v>61</v>
      </c>
      <c r="AB202" s="1279" t="s">
        <v>61</v>
      </c>
    </row>
    <row r="203" spans="1:28" s="267" customFormat="1" ht="14.5">
      <c r="A203" s="66" t="s">
        <v>24</v>
      </c>
      <c r="B203" s="66" t="s">
        <v>102</v>
      </c>
      <c r="C203" s="556">
        <v>2018</v>
      </c>
      <c r="D203" s="556">
        <v>2017</v>
      </c>
      <c r="E203" s="1227" t="s">
        <v>168</v>
      </c>
      <c r="F203" s="418" t="s">
        <v>61</v>
      </c>
      <c r="G203" s="1273" t="s">
        <v>61</v>
      </c>
      <c r="H203" s="66" t="s">
        <v>61</v>
      </c>
      <c r="I203" s="1382" t="s">
        <v>61</v>
      </c>
      <c r="J203" s="1246" t="s">
        <v>61</v>
      </c>
      <c r="K203" s="1411" t="s">
        <v>61</v>
      </c>
      <c r="L203" s="1424" t="s">
        <v>61</v>
      </c>
      <c r="M203" s="1246" t="s">
        <v>61</v>
      </c>
      <c r="N203" s="66" t="s">
        <v>61</v>
      </c>
      <c r="O203" s="69" t="s">
        <v>61</v>
      </c>
      <c r="P203" s="66" t="s">
        <v>61</v>
      </c>
      <c r="Q203" s="77" t="s">
        <v>61</v>
      </c>
      <c r="R203" s="133" t="s">
        <v>61</v>
      </c>
      <c r="S203" s="77" t="s">
        <v>61</v>
      </c>
      <c r="T203" s="133" t="s">
        <v>61</v>
      </c>
      <c r="U203" s="77" t="s">
        <v>61</v>
      </c>
      <c r="V203" s="133" t="s">
        <v>61</v>
      </c>
      <c r="W203" s="1382" t="s">
        <v>61</v>
      </c>
      <c r="X203" s="787" t="s">
        <v>61</v>
      </c>
      <c r="Y203" s="1362"/>
      <c r="Z203" s="133"/>
      <c r="AA203" s="556" t="s">
        <v>61</v>
      </c>
      <c r="AB203" s="1279" t="s">
        <v>61</v>
      </c>
    </row>
    <row r="204" spans="1:28" s="267" customFormat="1" ht="14.5">
      <c r="A204" s="66" t="s">
        <v>24</v>
      </c>
      <c r="B204" s="66" t="s">
        <v>102</v>
      </c>
      <c r="C204" s="556">
        <v>2019</v>
      </c>
      <c r="D204" s="556">
        <v>2018</v>
      </c>
      <c r="E204" s="1227" t="s">
        <v>142</v>
      </c>
      <c r="F204" s="418" t="s">
        <v>170</v>
      </c>
      <c r="G204" s="1273" t="s">
        <v>142</v>
      </c>
      <c r="H204" s="66" t="s">
        <v>176</v>
      </c>
      <c r="I204" s="131">
        <v>1114266</v>
      </c>
      <c r="J204" s="1245">
        <v>1114266</v>
      </c>
      <c r="K204" s="466">
        <v>1</v>
      </c>
      <c r="L204" s="1424" t="s">
        <v>293</v>
      </c>
      <c r="M204" s="1245">
        <v>514266</v>
      </c>
      <c r="N204" s="473">
        <v>0.46152893474269158</v>
      </c>
      <c r="O204" s="792">
        <v>300000</v>
      </c>
      <c r="P204" s="473">
        <v>0.26923553262865418</v>
      </c>
      <c r="Q204" s="77" t="s">
        <v>61</v>
      </c>
      <c r="R204" s="133" t="s">
        <v>61</v>
      </c>
      <c r="S204" s="77" t="s">
        <v>61</v>
      </c>
      <c r="T204" s="133" t="s">
        <v>61</v>
      </c>
      <c r="U204" s="77" t="s">
        <v>61</v>
      </c>
      <c r="V204" s="133" t="s">
        <v>61</v>
      </c>
      <c r="W204" s="131">
        <v>300000</v>
      </c>
      <c r="X204" s="787">
        <v>0.26923553262865418</v>
      </c>
      <c r="Y204" s="1362"/>
      <c r="Z204" s="133"/>
      <c r="AA204" s="556" t="s">
        <v>61</v>
      </c>
      <c r="AB204" s="1279" t="s">
        <v>161</v>
      </c>
    </row>
    <row r="205" spans="1:28" s="267" customFormat="1" ht="14.5">
      <c r="A205" s="66" t="s">
        <v>24</v>
      </c>
      <c r="B205" s="66" t="s">
        <v>102</v>
      </c>
      <c r="C205" s="556">
        <v>2020</v>
      </c>
      <c r="D205" s="556">
        <v>2019</v>
      </c>
      <c r="E205" s="1227" t="s">
        <v>142</v>
      </c>
      <c r="F205" s="418" t="s">
        <v>170</v>
      </c>
      <c r="G205" s="1273" t="s">
        <v>142</v>
      </c>
      <c r="H205" s="66" t="s">
        <v>294</v>
      </c>
      <c r="I205" s="131">
        <v>1630903</v>
      </c>
      <c r="J205" s="1245">
        <v>1630903</v>
      </c>
      <c r="K205" s="466">
        <v>1</v>
      </c>
      <c r="L205" s="1424" t="s">
        <v>295</v>
      </c>
      <c r="M205" s="1245">
        <v>67359</v>
      </c>
      <c r="N205" s="473">
        <v>4.130165926483672E-2</v>
      </c>
      <c r="O205" s="792">
        <v>672909</v>
      </c>
      <c r="P205" s="473">
        <v>0.41259903256048952</v>
      </c>
      <c r="Q205" s="77" t="s">
        <v>61</v>
      </c>
      <c r="R205" s="133" t="s">
        <v>61</v>
      </c>
      <c r="S205" s="77" t="s">
        <v>61</v>
      </c>
      <c r="T205" s="133" t="s">
        <v>61</v>
      </c>
      <c r="U205" s="77" t="s">
        <v>61</v>
      </c>
      <c r="V205" s="133" t="s">
        <v>61</v>
      </c>
      <c r="W205" s="131">
        <v>890635</v>
      </c>
      <c r="X205" s="787">
        <v>0.55000000000000004</v>
      </c>
      <c r="Y205" s="1362"/>
      <c r="Z205" s="133"/>
      <c r="AA205" s="556" t="s">
        <v>61</v>
      </c>
      <c r="AB205" s="1279" t="s">
        <v>161</v>
      </c>
    </row>
    <row r="206" spans="1:28" s="267" customFormat="1" ht="14.5">
      <c r="A206" s="66" t="s">
        <v>24</v>
      </c>
      <c r="B206" s="66" t="s">
        <v>102</v>
      </c>
      <c r="C206" s="556">
        <v>2021</v>
      </c>
      <c r="D206" s="556">
        <v>2020</v>
      </c>
      <c r="E206" s="1227" t="s">
        <v>142</v>
      </c>
      <c r="F206" s="418" t="s">
        <v>170</v>
      </c>
      <c r="G206" s="1292" t="s">
        <v>168</v>
      </c>
      <c r="H206" s="1293" t="s">
        <v>61</v>
      </c>
      <c r="I206" s="1384" t="s">
        <v>61</v>
      </c>
      <c r="J206" s="1294" t="s">
        <v>61</v>
      </c>
      <c r="K206" s="1295" t="s">
        <v>61</v>
      </c>
      <c r="L206" s="1426" t="s">
        <v>61</v>
      </c>
      <c r="M206" s="1294" t="s">
        <v>61</v>
      </c>
      <c r="N206" s="1295" t="s">
        <v>61</v>
      </c>
      <c r="O206" s="104" t="s">
        <v>61</v>
      </c>
      <c r="P206" s="1295" t="s">
        <v>61</v>
      </c>
      <c r="Q206" s="799" t="s">
        <v>61</v>
      </c>
      <c r="R206" s="643" t="s">
        <v>61</v>
      </c>
      <c r="S206" s="799" t="s">
        <v>61</v>
      </c>
      <c r="T206" s="643" t="s">
        <v>61</v>
      </c>
      <c r="U206" s="799" t="s">
        <v>61</v>
      </c>
      <c r="V206" s="643" t="s">
        <v>61</v>
      </c>
      <c r="W206" s="1384" t="s">
        <v>61</v>
      </c>
      <c r="X206" s="916" t="s">
        <v>61</v>
      </c>
      <c r="Y206" s="1366"/>
      <c r="Z206" s="643"/>
      <c r="AA206" s="1296" t="s">
        <v>61</v>
      </c>
      <c r="AB206" s="1297" t="s">
        <v>61</v>
      </c>
    </row>
    <row r="207" spans="1:28" s="267" customFormat="1" ht="14.5">
      <c r="A207" s="66" t="s">
        <v>24</v>
      </c>
      <c r="B207" s="66" t="s">
        <v>102</v>
      </c>
      <c r="C207" s="556">
        <v>2022</v>
      </c>
      <c r="D207" s="556">
        <v>2021</v>
      </c>
      <c r="E207" s="1227" t="s">
        <v>142</v>
      </c>
      <c r="F207" s="418" t="s">
        <v>170</v>
      </c>
      <c r="G207" s="1292" t="s">
        <v>168</v>
      </c>
      <c r="H207" s="1293" t="s">
        <v>61</v>
      </c>
      <c r="I207" s="1384" t="s">
        <v>61</v>
      </c>
      <c r="J207" s="1294" t="s">
        <v>61</v>
      </c>
      <c r="K207" s="1295" t="s">
        <v>61</v>
      </c>
      <c r="L207" s="1426" t="s">
        <v>61</v>
      </c>
      <c r="M207" s="1294" t="s">
        <v>61</v>
      </c>
      <c r="N207" s="1295" t="s">
        <v>61</v>
      </c>
      <c r="O207" s="104" t="s">
        <v>61</v>
      </c>
      <c r="P207" s="1295" t="s">
        <v>61</v>
      </c>
      <c r="Q207" s="799" t="s">
        <v>61</v>
      </c>
      <c r="R207" s="643" t="s">
        <v>61</v>
      </c>
      <c r="S207" s="799" t="s">
        <v>61</v>
      </c>
      <c r="T207" s="643" t="s">
        <v>61</v>
      </c>
      <c r="U207" s="799" t="s">
        <v>61</v>
      </c>
      <c r="V207" s="643" t="s">
        <v>61</v>
      </c>
      <c r="W207" s="1384" t="s">
        <v>61</v>
      </c>
      <c r="X207" s="916" t="s">
        <v>61</v>
      </c>
      <c r="Y207" s="1366"/>
      <c r="Z207" s="643"/>
      <c r="AA207" s="1296" t="s">
        <v>61</v>
      </c>
      <c r="AB207" s="1297" t="s">
        <v>61</v>
      </c>
    </row>
    <row r="208" spans="1:28" s="267" customFormat="1" ht="14.5">
      <c r="A208" s="66" t="s">
        <v>24</v>
      </c>
      <c r="B208" s="66" t="s">
        <v>102</v>
      </c>
      <c r="C208" s="1226">
        <v>2023</v>
      </c>
      <c r="D208" s="1226">
        <v>2022</v>
      </c>
      <c r="E208" s="1228" t="s">
        <v>142</v>
      </c>
      <c r="F208" s="1237" t="s">
        <v>174</v>
      </c>
      <c r="G208" s="1275" t="s">
        <v>142</v>
      </c>
      <c r="H208" s="1216" t="s">
        <v>294</v>
      </c>
      <c r="I208" s="1413">
        <v>4559148</v>
      </c>
      <c r="J208" s="1298">
        <v>4559148</v>
      </c>
      <c r="K208" s="1222">
        <v>1</v>
      </c>
      <c r="L208" s="1425" t="s">
        <v>262</v>
      </c>
      <c r="M208" s="1105" t="s">
        <v>178</v>
      </c>
      <c r="N208" s="1331"/>
      <c r="O208" s="1026">
        <v>1679148</v>
      </c>
      <c r="P208" s="1332">
        <v>0.36830302503888884</v>
      </c>
      <c r="Q208" s="1026" t="s">
        <v>61</v>
      </c>
      <c r="R208" s="1222" t="s">
        <v>61</v>
      </c>
      <c r="S208" s="1026" t="s">
        <v>61</v>
      </c>
      <c r="T208" s="1222" t="s">
        <v>61</v>
      </c>
      <c r="U208" s="1026" t="s">
        <v>61</v>
      </c>
      <c r="V208" s="1222" t="s">
        <v>61</v>
      </c>
      <c r="W208" s="1380">
        <v>2880000</v>
      </c>
      <c r="X208" s="1027">
        <v>0.62</v>
      </c>
      <c r="Y208" s="1363"/>
      <c r="Z208" s="1222"/>
      <c r="AA208" s="1226" t="s">
        <v>142</v>
      </c>
      <c r="AB208" s="1225" t="s">
        <v>161</v>
      </c>
    </row>
    <row r="209" spans="1:28" s="267" customFormat="1" ht="14.5">
      <c r="A209" s="1333" t="s">
        <v>24</v>
      </c>
      <c r="B209" s="1333" t="s">
        <v>102</v>
      </c>
      <c r="C209" s="1230" t="s">
        <v>761</v>
      </c>
      <c r="D209" s="1230">
        <v>2023</v>
      </c>
      <c r="E209" s="1231" t="s">
        <v>142</v>
      </c>
      <c r="F209" s="1232" t="s">
        <v>170</v>
      </c>
      <c r="G209" s="1300" t="s">
        <v>168</v>
      </c>
      <c r="H209" s="1301" t="s">
        <v>61</v>
      </c>
      <c r="I209" s="1385" t="s">
        <v>61</v>
      </c>
      <c r="J209" s="1302" t="s">
        <v>61</v>
      </c>
      <c r="K209" s="1301" t="s">
        <v>61</v>
      </c>
      <c r="L209" s="1303" t="s">
        <v>61</v>
      </c>
      <c r="M209" s="1302" t="s">
        <v>61</v>
      </c>
      <c r="N209" s="1301" t="s">
        <v>61</v>
      </c>
      <c r="O209" s="1302" t="s">
        <v>61</v>
      </c>
      <c r="P209" s="1301" t="s">
        <v>61</v>
      </c>
      <c r="Q209" s="1302" t="s">
        <v>61</v>
      </c>
      <c r="R209" s="1301" t="s">
        <v>61</v>
      </c>
      <c r="S209" s="1302" t="s">
        <v>61</v>
      </c>
      <c r="T209" s="1301" t="s">
        <v>61</v>
      </c>
      <c r="U209" s="1302" t="s">
        <v>61</v>
      </c>
      <c r="V209" s="1301" t="s">
        <v>61</v>
      </c>
      <c r="W209" s="1385" t="s">
        <v>61</v>
      </c>
      <c r="X209" s="1129" t="s">
        <v>61</v>
      </c>
      <c r="Y209" s="1367"/>
      <c r="Z209" s="1351"/>
      <c r="AA209" s="1301" t="s">
        <v>61</v>
      </c>
      <c r="AB209" s="1303" t="s">
        <v>61</v>
      </c>
    </row>
    <row r="210" spans="1:28" s="267" customFormat="1" ht="14.5">
      <c r="A210" s="862" t="s">
        <v>299</v>
      </c>
      <c r="B210" s="862" t="s">
        <v>180</v>
      </c>
      <c r="C210" s="556">
        <v>2017</v>
      </c>
      <c r="D210" s="556">
        <v>2016</v>
      </c>
      <c r="E210" s="1227" t="s">
        <v>168</v>
      </c>
      <c r="F210" s="418" t="s">
        <v>61</v>
      </c>
      <c r="G210" s="1273" t="s">
        <v>61</v>
      </c>
      <c r="H210" s="66" t="s">
        <v>61</v>
      </c>
      <c r="I210" s="1382" t="s">
        <v>61</v>
      </c>
      <c r="J210" s="1246" t="s">
        <v>61</v>
      </c>
      <c r="K210" s="1411" t="s">
        <v>61</v>
      </c>
      <c r="L210" s="1424" t="s">
        <v>61</v>
      </c>
      <c r="M210" s="1246" t="s">
        <v>61</v>
      </c>
      <c r="N210" s="66" t="s">
        <v>61</v>
      </c>
      <c r="O210" s="69" t="s">
        <v>61</v>
      </c>
      <c r="P210" s="66" t="s">
        <v>61</v>
      </c>
      <c r="Q210" s="77" t="s">
        <v>61</v>
      </c>
      <c r="R210" s="133" t="s">
        <v>61</v>
      </c>
      <c r="S210" s="77" t="s">
        <v>61</v>
      </c>
      <c r="T210" s="133" t="s">
        <v>61</v>
      </c>
      <c r="U210" s="77" t="s">
        <v>61</v>
      </c>
      <c r="V210" s="133" t="s">
        <v>61</v>
      </c>
      <c r="W210" s="1382" t="s">
        <v>61</v>
      </c>
      <c r="X210" s="787" t="s">
        <v>61</v>
      </c>
      <c r="Y210" s="1362"/>
      <c r="Z210" s="133"/>
      <c r="AA210" s="556" t="s">
        <v>61</v>
      </c>
      <c r="AB210" s="1279" t="s">
        <v>61</v>
      </c>
    </row>
    <row r="211" spans="1:28" s="267" customFormat="1" ht="14.5">
      <c r="A211" s="862" t="s">
        <v>299</v>
      </c>
      <c r="B211" s="862" t="s">
        <v>180</v>
      </c>
      <c r="C211" s="556">
        <v>2018</v>
      </c>
      <c r="D211" s="556">
        <v>2017</v>
      </c>
      <c r="E211" s="1227" t="s">
        <v>168</v>
      </c>
      <c r="F211" s="418" t="s">
        <v>61</v>
      </c>
      <c r="G211" s="1273" t="s">
        <v>61</v>
      </c>
      <c r="H211" s="66" t="s">
        <v>61</v>
      </c>
      <c r="I211" s="1382" t="s">
        <v>61</v>
      </c>
      <c r="J211" s="1246" t="s">
        <v>61</v>
      </c>
      <c r="K211" s="1411" t="s">
        <v>61</v>
      </c>
      <c r="L211" s="1424" t="s">
        <v>61</v>
      </c>
      <c r="M211" s="1246" t="s">
        <v>61</v>
      </c>
      <c r="N211" s="66" t="s">
        <v>61</v>
      </c>
      <c r="O211" s="69" t="s">
        <v>61</v>
      </c>
      <c r="P211" s="66" t="s">
        <v>61</v>
      </c>
      <c r="Q211" s="77" t="s">
        <v>61</v>
      </c>
      <c r="R211" s="133" t="s">
        <v>61</v>
      </c>
      <c r="S211" s="77" t="s">
        <v>61</v>
      </c>
      <c r="T211" s="133" t="s">
        <v>61</v>
      </c>
      <c r="U211" s="77" t="s">
        <v>61</v>
      </c>
      <c r="V211" s="133" t="s">
        <v>61</v>
      </c>
      <c r="W211" s="1382" t="s">
        <v>61</v>
      </c>
      <c r="X211" s="787" t="s">
        <v>61</v>
      </c>
      <c r="Y211" s="1362"/>
      <c r="Z211" s="133"/>
      <c r="AA211" s="556" t="s">
        <v>61</v>
      </c>
      <c r="AB211" s="1279" t="s">
        <v>61</v>
      </c>
    </row>
    <row r="212" spans="1:28" s="267" customFormat="1" ht="14.5">
      <c r="A212" s="862" t="s">
        <v>299</v>
      </c>
      <c r="B212" s="862" t="s">
        <v>180</v>
      </c>
      <c r="C212" s="556">
        <v>2019</v>
      </c>
      <c r="D212" s="556">
        <v>2018</v>
      </c>
      <c r="E212" s="1227" t="s">
        <v>168</v>
      </c>
      <c r="F212" s="418" t="s">
        <v>61</v>
      </c>
      <c r="G212" s="1273" t="s">
        <v>61</v>
      </c>
      <c r="H212" s="66" t="s">
        <v>61</v>
      </c>
      <c r="I212" s="1382" t="s">
        <v>61</v>
      </c>
      <c r="J212" s="1246" t="s">
        <v>61</v>
      </c>
      <c r="K212" s="1411" t="s">
        <v>61</v>
      </c>
      <c r="L212" s="1424" t="s">
        <v>61</v>
      </c>
      <c r="M212" s="1246" t="s">
        <v>61</v>
      </c>
      <c r="N212" s="66" t="s">
        <v>61</v>
      </c>
      <c r="O212" s="69" t="s">
        <v>61</v>
      </c>
      <c r="P212" s="66" t="s">
        <v>61</v>
      </c>
      <c r="Q212" s="77" t="s">
        <v>61</v>
      </c>
      <c r="R212" s="133" t="s">
        <v>61</v>
      </c>
      <c r="S212" s="77" t="s">
        <v>61</v>
      </c>
      <c r="T212" s="133" t="s">
        <v>61</v>
      </c>
      <c r="U212" s="77" t="s">
        <v>61</v>
      </c>
      <c r="V212" s="133" t="s">
        <v>61</v>
      </c>
      <c r="W212" s="1382" t="s">
        <v>61</v>
      </c>
      <c r="X212" s="787" t="s">
        <v>61</v>
      </c>
      <c r="Y212" s="1362"/>
      <c r="Z212" s="133"/>
      <c r="AA212" s="556" t="s">
        <v>61</v>
      </c>
      <c r="AB212" s="1279" t="s">
        <v>61</v>
      </c>
    </row>
    <row r="213" spans="1:28" s="267" customFormat="1" ht="14.5">
      <c r="A213" s="66" t="s">
        <v>299</v>
      </c>
      <c r="B213" s="66" t="s">
        <v>180</v>
      </c>
      <c r="C213" s="556">
        <v>2020</v>
      </c>
      <c r="D213" s="556">
        <v>2019</v>
      </c>
      <c r="E213" s="1227" t="s">
        <v>142</v>
      </c>
      <c r="F213" s="418" t="s">
        <v>174</v>
      </c>
      <c r="G213" s="1292" t="s">
        <v>168</v>
      </c>
      <c r="H213" s="1293" t="s">
        <v>61</v>
      </c>
      <c r="I213" s="1384" t="s">
        <v>61</v>
      </c>
      <c r="J213" s="1294" t="s">
        <v>61</v>
      </c>
      <c r="K213" s="1295" t="s">
        <v>61</v>
      </c>
      <c r="L213" s="1426" t="s">
        <v>61</v>
      </c>
      <c r="M213" s="1294" t="s">
        <v>61</v>
      </c>
      <c r="N213" s="1295" t="s">
        <v>61</v>
      </c>
      <c r="O213" s="104" t="s">
        <v>61</v>
      </c>
      <c r="P213" s="1295" t="s">
        <v>61</v>
      </c>
      <c r="Q213" s="799" t="s">
        <v>61</v>
      </c>
      <c r="R213" s="643" t="s">
        <v>61</v>
      </c>
      <c r="S213" s="799" t="s">
        <v>61</v>
      </c>
      <c r="T213" s="643" t="s">
        <v>61</v>
      </c>
      <c r="U213" s="799" t="s">
        <v>61</v>
      </c>
      <c r="V213" s="643" t="s">
        <v>61</v>
      </c>
      <c r="W213" s="1384" t="s">
        <v>61</v>
      </c>
      <c r="X213" s="916" t="s">
        <v>61</v>
      </c>
      <c r="Y213" s="1366"/>
      <c r="Z213" s="643"/>
      <c r="AA213" s="1296" t="s">
        <v>61</v>
      </c>
      <c r="AB213" s="1297" t="s">
        <v>61</v>
      </c>
    </row>
    <row r="214" spans="1:28" s="267" customFormat="1" ht="14.5">
      <c r="A214" s="862" t="s">
        <v>299</v>
      </c>
      <c r="B214" s="862" t="s">
        <v>180</v>
      </c>
      <c r="C214" s="556">
        <v>2021</v>
      </c>
      <c r="D214" s="556">
        <v>2020</v>
      </c>
      <c r="E214" s="1227" t="s">
        <v>168</v>
      </c>
      <c r="F214" s="418" t="s">
        <v>61</v>
      </c>
      <c r="G214" s="1273" t="s">
        <v>61</v>
      </c>
      <c r="H214" s="66" t="s">
        <v>61</v>
      </c>
      <c r="I214" s="1382" t="s">
        <v>61</v>
      </c>
      <c r="J214" s="1246" t="s">
        <v>61</v>
      </c>
      <c r="K214" s="1411" t="s">
        <v>61</v>
      </c>
      <c r="L214" s="1424" t="s">
        <v>61</v>
      </c>
      <c r="M214" s="1246" t="s">
        <v>61</v>
      </c>
      <c r="N214" s="66" t="s">
        <v>61</v>
      </c>
      <c r="O214" s="69" t="s">
        <v>61</v>
      </c>
      <c r="P214" s="66" t="s">
        <v>61</v>
      </c>
      <c r="Q214" s="77" t="s">
        <v>61</v>
      </c>
      <c r="R214" s="133" t="s">
        <v>61</v>
      </c>
      <c r="S214" s="77" t="s">
        <v>61</v>
      </c>
      <c r="T214" s="133" t="s">
        <v>61</v>
      </c>
      <c r="U214" s="77" t="s">
        <v>61</v>
      </c>
      <c r="V214" s="133" t="s">
        <v>61</v>
      </c>
      <c r="W214" s="1382" t="s">
        <v>61</v>
      </c>
      <c r="X214" s="787" t="s">
        <v>61</v>
      </c>
      <c r="Y214" s="1362"/>
      <c r="Z214" s="133"/>
      <c r="AA214" s="556" t="s">
        <v>61</v>
      </c>
      <c r="AB214" s="1279" t="s">
        <v>61</v>
      </c>
    </row>
    <row r="215" spans="1:28" s="267" customFormat="1" ht="14.5">
      <c r="A215" s="862" t="s">
        <v>299</v>
      </c>
      <c r="B215" s="862" t="s">
        <v>180</v>
      </c>
      <c r="C215" s="556">
        <v>2022</v>
      </c>
      <c r="D215" s="556">
        <v>2021</v>
      </c>
      <c r="E215" s="1227" t="s">
        <v>168</v>
      </c>
      <c r="F215" s="418" t="s">
        <v>61</v>
      </c>
      <c r="G215" s="1273" t="s">
        <v>61</v>
      </c>
      <c r="H215" s="66" t="s">
        <v>61</v>
      </c>
      <c r="I215" s="1382" t="s">
        <v>61</v>
      </c>
      <c r="J215" s="1246" t="s">
        <v>61</v>
      </c>
      <c r="K215" s="1411" t="s">
        <v>61</v>
      </c>
      <c r="L215" s="1424" t="s">
        <v>61</v>
      </c>
      <c r="M215" s="1246" t="s">
        <v>61</v>
      </c>
      <c r="N215" s="66" t="s">
        <v>61</v>
      </c>
      <c r="O215" s="69" t="s">
        <v>61</v>
      </c>
      <c r="P215" s="66" t="s">
        <v>61</v>
      </c>
      <c r="Q215" s="77" t="s">
        <v>61</v>
      </c>
      <c r="R215" s="133" t="s">
        <v>61</v>
      </c>
      <c r="S215" s="77" t="s">
        <v>61</v>
      </c>
      <c r="T215" s="133" t="s">
        <v>61</v>
      </c>
      <c r="U215" s="77" t="s">
        <v>61</v>
      </c>
      <c r="V215" s="133" t="s">
        <v>61</v>
      </c>
      <c r="W215" s="1382" t="s">
        <v>61</v>
      </c>
      <c r="X215" s="787" t="s">
        <v>61</v>
      </c>
      <c r="Y215" s="1362"/>
      <c r="Z215" s="133"/>
      <c r="AA215" s="556" t="s">
        <v>61</v>
      </c>
      <c r="AB215" s="1279" t="s">
        <v>61</v>
      </c>
    </row>
    <row r="216" spans="1:28" s="267" customFormat="1" ht="14.5">
      <c r="A216" s="1235" t="s">
        <v>299</v>
      </c>
      <c r="B216" s="1235" t="s">
        <v>180</v>
      </c>
      <c r="C216" s="1289">
        <v>2023</v>
      </c>
      <c r="D216" s="1289">
        <v>2022</v>
      </c>
      <c r="E216" s="1290" t="s">
        <v>168</v>
      </c>
      <c r="F216" s="1232" t="s">
        <v>61</v>
      </c>
      <c r="G216" s="1291" t="s">
        <v>61</v>
      </c>
      <c r="H216" s="1229" t="s">
        <v>61</v>
      </c>
      <c r="I216" s="1383" t="s">
        <v>61</v>
      </c>
      <c r="J216" s="1065" t="s">
        <v>61</v>
      </c>
      <c r="K216" s="1412" t="s">
        <v>61</v>
      </c>
      <c r="L216" s="1338" t="s">
        <v>61</v>
      </c>
      <c r="M216" s="1065" t="s">
        <v>61</v>
      </c>
      <c r="N216" s="1229" t="s">
        <v>61</v>
      </c>
      <c r="O216" s="1065" t="s">
        <v>61</v>
      </c>
      <c r="P216" s="1229" t="s">
        <v>61</v>
      </c>
      <c r="Q216" s="1020" t="s">
        <v>61</v>
      </c>
      <c r="R216" s="1221" t="s">
        <v>61</v>
      </c>
      <c r="S216" s="1020" t="s">
        <v>61</v>
      </c>
      <c r="T216" s="1221" t="s">
        <v>61</v>
      </c>
      <c r="U216" s="1020" t="s">
        <v>61</v>
      </c>
      <c r="V216" s="1221" t="s">
        <v>61</v>
      </c>
      <c r="W216" s="1383" t="s">
        <v>61</v>
      </c>
      <c r="X216" s="1021" t="s">
        <v>61</v>
      </c>
      <c r="Y216" s="1364"/>
      <c r="Z216" s="1221"/>
      <c r="AA216" s="1230" t="s">
        <v>61</v>
      </c>
      <c r="AB216" s="1233" t="s">
        <v>61</v>
      </c>
    </row>
    <row r="217" spans="1:28" s="267" customFormat="1" ht="14.5">
      <c r="A217" s="66" t="s">
        <v>60</v>
      </c>
      <c r="B217" s="66" t="s">
        <v>180</v>
      </c>
      <c r="C217" s="556">
        <v>2017</v>
      </c>
      <c r="D217" s="556">
        <v>2016</v>
      </c>
      <c r="E217" s="1227" t="s">
        <v>142</v>
      </c>
      <c r="F217" s="418" t="s">
        <v>143</v>
      </c>
      <c r="G217" s="1292" t="s">
        <v>168</v>
      </c>
      <c r="H217" s="1293" t="s">
        <v>61</v>
      </c>
      <c r="I217" s="1384" t="s">
        <v>61</v>
      </c>
      <c r="J217" s="1294" t="s">
        <v>61</v>
      </c>
      <c r="K217" s="1295" t="s">
        <v>61</v>
      </c>
      <c r="L217" s="1426" t="s">
        <v>61</v>
      </c>
      <c r="M217" s="1294" t="s">
        <v>61</v>
      </c>
      <c r="N217" s="1295" t="s">
        <v>61</v>
      </c>
      <c r="O217" s="104" t="s">
        <v>61</v>
      </c>
      <c r="P217" s="1295" t="s">
        <v>61</v>
      </c>
      <c r="Q217" s="799" t="s">
        <v>61</v>
      </c>
      <c r="R217" s="643" t="s">
        <v>61</v>
      </c>
      <c r="S217" s="799" t="s">
        <v>61</v>
      </c>
      <c r="T217" s="643" t="s">
        <v>61</v>
      </c>
      <c r="U217" s="799" t="s">
        <v>61</v>
      </c>
      <c r="V217" s="643" t="s">
        <v>61</v>
      </c>
      <c r="W217" s="1384" t="s">
        <v>61</v>
      </c>
      <c r="X217" s="916" t="s">
        <v>61</v>
      </c>
      <c r="Y217" s="1366"/>
      <c r="Z217" s="643"/>
      <c r="AA217" s="1296" t="s">
        <v>61</v>
      </c>
      <c r="AB217" s="1297" t="s">
        <v>61</v>
      </c>
    </row>
    <row r="218" spans="1:28" s="267" customFormat="1" ht="14.5">
      <c r="A218" s="66" t="s">
        <v>60</v>
      </c>
      <c r="B218" s="66" t="s">
        <v>180</v>
      </c>
      <c r="C218" s="556">
        <v>2018</v>
      </c>
      <c r="D218" s="556">
        <v>2017</v>
      </c>
      <c r="E218" s="1227" t="s">
        <v>142</v>
      </c>
      <c r="F218" s="418" t="s">
        <v>143</v>
      </c>
      <c r="G218" s="1292" t="s">
        <v>168</v>
      </c>
      <c r="H218" s="1293" t="s">
        <v>61</v>
      </c>
      <c r="I218" s="1384" t="s">
        <v>61</v>
      </c>
      <c r="J218" s="1294" t="s">
        <v>61</v>
      </c>
      <c r="K218" s="1295" t="s">
        <v>61</v>
      </c>
      <c r="L218" s="1426" t="s">
        <v>61</v>
      </c>
      <c r="M218" s="1294" t="s">
        <v>61</v>
      </c>
      <c r="N218" s="1295" t="s">
        <v>61</v>
      </c>
      <c r="O218" s="104" t="s">
        <v>61</v>
      </c>
      <c r="P218" s="1295" t="s">
        <v>61</v>
      </c>
      <c r="Q218" s="799" t="s">
        <v>61</v>
      </c>
      <c r="R218" s="643" t="s">
        <v>61</v>
      </c>
      <c r="S218" s="799" t="s">
        <v>61</v>
      </c>
      <c r="T218" s="643" t="s">
        <v>61</v>
      </c>
      <c r="U218" s="799" t="s">
        <v>61</v>
      </c>
      <c r="V218" s="643" t="s">
        <v>61</v>
      </c>
      <c r="W218" s="1384" t="s">
        <v>61</v>
      </c>
      <c r="X218" s="916" t="s">
        <v>61</v>
      </c>
      <c r="Y218" s="1366"/>
      <c r="Z218" s="643"/>
      <c r="AA218" s="1296" t="s">
        <v>61</v>
      </c>
      <c r="AB218" s="1297" t="s">
        <v>61</v>
      </c>
    </row>
    <row r="219" spans="1:28" s="267" customFormat="1" ht="14.5">
      <c r="A219" s="66" t="s">
        <v>60</v>
      </c>
      <c r="B219" s="66" t="s">
        <v>180</v>
      </c>
      <c r="C219" s="556">
        <v>2019</v>
      </c>
      <c r="D219" s="556">
        <v>2018</v>
      </c>
      <c r="E219" s="1227" t="s">
        <v>142</v>
      </c>
      <c r="F219" s="418" t="s">
        <v>143</v>
      </c>
      <c r="G219" s="1292" t="s">
        <v>168</v>
      </c>
      <c r="H219" s="1293" t="s">
        <v>61</v>
      </c>
      <c r="I219" s="1384" t="s">
        <v>61</v>
      </c>
      <c r="J219" s="1294" t="s">
        <v>61</v>
      </c>
      <c r="K219" s="1295" t="s">
        <v>61</v>
      </c>
      <c r="L219" s="1426" t="s">
        <v>61</v>
      </c>
      <c r="M219" s="1294" t="s">
        <v>61</v>
      </c>
      <c r="N219" s="1295" t="s">
        <v>61</v>
      </c>
      <c r="O219" s="104" t="s">
        <v>61</v>
      </c>
      <c r="P219" s="1295" t="s">
        <v>61</v>
      </c>
      <c r="Q219" s="799" t="s">
        <v>61</v>
      </c>
      <c r="R219" s="643" t="s">
        <v>61</v>
      </c>
      <c r="S219" s="799" t="s">
        <v>61</v>
      </c>
      <c r="T219" s="643" t="s">
        <v>61</v>
      </c>
      <c r="U219" s="799" t="s">
        <v>61</v>
      </c>
      <c r="V219" s="643" t="s">
        <v>61</v>
      </c>
      <c r="W219" s="1384" t="s">
        <v>61</v>
      </c>
      <c r="X219" s="916" t="s">
        <v>61</v>
      </c>
      <c r="Y219" s="1366"/>
      <c r="Z219" s="643"/>
      <c r="AA219" s="1296" t="s">
        <v>61</v>
      </c>
      <c r="AB219" s="1297" t="s">
        <v>61</v>
      </c>
    </row>
    <row r="220" spans="1:28" s="267" customFormat="1" ht="14.5">
      <c r="A220" s="66" t="s">
        <v>60</v>
      </c>
      <c r="B220" s="66" t="s">
        <v>180</v>
      </c>
      <c r="C220" s="556">
        <v>2020</v>
      </c>
      <c r="D220" s="556">
        <v>2019</v>
      </c>
      <c r="E220" s="1227" t="s">
        <v>142</v>
      </c>
      <c r="F220" s="418" t="s">
        <v>143</v>
      </c>
      <c r="G220" s="1292" t="s">
        <v>168</v>
      </c>
      <c r="H220" s="1293" t="s">
        <v>61</v>
      </c>
      <c r="I220" s="1384" t="s">
        <v>61</v>
      </c>
      <c r="J220" s="1294" t="s">
        <v>61</v>
      </c>
      <c r="K220" s="1295" t="s">
        <v>61</v>
      </c>
      <c r="L220" s="1426" t="s">
        <v>61</v>
      </c>
      <c r="M220" s="1294" t="s">
        <v>61</v>
      </c>
      <c r="N220" s="1295" t="s">
        <v>61</v>
      </c>
      <c r="O220" s="104" t="s">
        <v>61</v>
      </c>
      <c r="P220" s="1295" t="s">
        <v>61</v>
      </c>
      <c r="Q220" s="799" t="s">
        <v>61</v>
      </c>
      <c r="R220" s="643" t="s">
        <v>61</v>
      </c>
      <c r="S220" s="799" t="s">
        <v>61</v>
      </c>
      <c r="T220" s="643" t="s">
        <v>61</v>
      </c>
      <c r="U220" s="799" t="s">
        <v>61</v>
      </c>
      <c r="V220" s="643" t="s">
        <v>61</v>
      </c>
      <c r="W220" s="1384" t="s">
        <v>61</v>
      </c>
      <c r="X220" s="916" t="s">
        <v>61</v>
      </c>
      <c r="Y220" s="1366"/>
      <c r="Z220" s="643"/>
      <c r="AA220" s="1296" t="s">
        <v>61</v>
      </c>
      <c r="AB220" s="1297" t="s">
        <v>61</v>
      </c>
    </row>
    <row r="221" spans="1:28" s="267" customFormat="1" ht="14.5">
      <c r="A221" s="66" t="s">
        <v>60</v>
      </c>
      <c r="B221" s="66" t="s">
        <v>180</v>
      </c>
      <c r="C221" s="556">
        <v>2021</v>
      </c>
      <c r="D221" s="556">
        <v>2020</v>
      </c>
      <c r="E221" s="1227" t="s">
        <v>142</v>
      </c>
      <c r="F221" s="418" t="s">
        <v>143</v>
      </c>
      <c r="G221" s="1273" t="s">
        <v>142</v>
      </c>
      <c r="H221" s="66" t="s">
        <v>294</v>
      </c>
      <c r="I221" s="131">
        <v>5518099</v>
      </c>
      <c r="J221" s="1247">
        <v>253826</v>
      </c>
      <c r="K221" s="466">
        <v>4.5998812272124878E-2</v>
      </c>
      <c r="L221" s="1429">
        <v>43862</v>
      </c>
      <c r="M221" s="716" t="s">
        <v>178</v>
      </c>
      <c r="N221" s="635" t="s">
        <v>203</v>
      </c>
      <c r="O221" s="719">
        <v>126561</v>
      </c>
      <c r="P221" s="515">
        <v>0.49861322323166263</v>
      </c>
      <c r="Q221" s="1010" t="s">
        <v>221</v>
      </c>
      <c r="R221" s="1219" t="s">
        <v>221</v>
      </c>
      <c r="S221" s="1010" t="s">
        <v>221</v>
      </c>
      <c r="T221" s="1219" t="s">
        <v>221</v>
      </c>
      <c r="U221" s="1010" t="s">
        <v>221</v>
      </c>
      <c r="V221" s="1219" t="s">
        <v>221</v>
      </c>
      <c r="W221" s="1396">
        <v>127265</v>
      </c>
      <c r="X221" s="793">
        <v>0.50138677676833732</v>
      </c>
      <c r="Y221" s="1365"/>
      <c r="Z221" s="466"/>
      <c r="AA221" s="556" t="s">
        <v>168</v>
      </c>
      <c r="AB221" s="1279" t="s">
        <v>185</v>
      </c>
    </row>
    <row r="222" spans="1:28" s="267" customFormat="1" ht="14.5">
      <c r="A222" s="66" t="s">
        <v>60</v>
      </c>
      <c r="B222" s="66" t="s">
        <v>180</v>
      </c>
      <c r="C222" s="556">
        <v>2022</v>
      </c>
      <c r="D222" s="556">
        <v>2021</v>
      </c>
      <c r="E222" s="1227" t="s">
        <v>142</v>
      </c>
      <c r="F222" s="418" t="s">
        <v>143</v>
      </c>
      <c r="G222" s="1292" t="s">
        <v>168</v>
      </c>
      <c r="H222" s="1293" t="s">
        <v>61</v>
      </c>
      <c r="I222" s="1384" t="s">
        <v>61</v>
      </c>
      <c r="J222" s="1294" t="s">
        <v>61</v>
      </c>
      <c r="K222" s="1295" t="s">
        <v>61</v>
      </c>
      <c r="L222" s="1426" t="s">
        <v>61</v>
      </c>
      <c r="M222" s="1294" t="s">
        <v>61</v>
      </c>
      <c r="N222" s="1295" t="s">
        <v>61</v>
      </c>
      <c r="O222" s="104" t="s">
        <v>61</v>
      </c>
      <c r="P222" s="1295" t="s">
        <v>61</v>
      </c>
      <c r="Q222" s="799" t="s">
        <v>61</v>
      </c>
      <c r="R222" s="643" t="s">
        <v>61</v>
      </c>
      <c r="S222" s="799" t="s">
        <v>61</v>
      </c>
      <c r="T222" s="643" t="s">
        <v>61</v>
      </c>
      <c r="U222" s="799" t="s">
        <v>61</v>
      </c>
      <c r="V222" s="643" t="s">
        <v>61</v>
      </c>
      <c r="W222" s="1384" t="s">
        <v>61</v>
      </c>
      <c r="X222" s="916" t="s">
        <v>61</v>
      </c>
      <c r="Y222" s="1366"/>
      <c r="Z222" s="643"/>
      <c r="AA222" s="1296" t="s">
        <v>61</v>
      </c>
      <c r="AB222" s="1297" t="s">
        <v>61</v>
      </c>
    </row>
    <row r="223" spans="1:28" s="267" customFormat="1" ht="14.5">
      <c r="A223" s="1216" t="s">
        <v>60</v>
      </c>
      <c r="B223" s="1216" t="s">
        <v>180</v>
      </c>
      <c r="C223" s="1226">
        <v>2023</v>
      </c>
      <c r="D223" s="1226">
        <v>2022</v>
      </c>
      <c r="E223" s="1228" t="s">
        <v>142</v>
      </c>
      <c r="F223" s="1237" t="s">
        <v>143</v>
      </c>
      <c r="G223" s="1275" t="s">
        <v>142</v>
      </c>
      <c r="H223" s="1216" t="s">
        <v>176</v>
      </c>
      <c r="I223" s="1413">
        <v>59930</v>
      </c>
      <c r="J223" s="1026">
        <v>59930</v>
      </c>
      <c r="K223" s="1223">
        <v>1</v>
      </c>
      <c r="L223" s="1425" t="s">
        <v>301</v>
      </c>
      <c r="M223" s="1007" t="s">
        <v>178</v>
      </c>
      <c r="N223" s="635" t="s">
        <v>203</v>
      </c>
      <c r="O223" s="1010">
        <v>21215.22</v>
      </c>
      <c r="P223" s="1299" t="s">
        <v>61</v>
      </c>
      <c r="Q223" s="1010" t="s">
        <v>221</v>
      </c>
      <c r="R223" s="1219" t="s">
        <v>221</v>
      </c>
      <c r="S223" s="1010" t="s">
        <v>221</v>
      </c>
      <c r="T223" s="1219" t="s">
        <v>221</v>
      </c>
      <c r="U223" s="1010" t="s">
        <v>221</v>
      </c>
      <c r="V223" s="1219" t="s">
        <v>221</v>
      </c>
      <c r="W223" s="1380">
        <v>38714.78</v>
      </c>
      <c r="X223" s="1027">
        <v>0.64600000000000002</v>
      </c>
      <c r="Y223" s="1363"/>
      <c r="Z223" s="1222"/>
      <c r="AA223" s="1226" t="s">
        <v>61</v>
      </c>
      <c r="AB223" s="1225" t="s">
        <v>148</v>
      </c>
    </row>
    <row r="224" spans="1:28" s="267" customFormat="1" ht="14.5">
      <c r="A224" s="1229" t="s">
        <v>60</v>
      </c>
      <c r="B224" s="1229" t="s">
        <v>180</v>
      </c>
      <c r="C224" s="1230" t="s">
        <v>761</v>
      </c>
      <c r="D224" s="1230">
        <v>2023</v>
      </c>
      <c r="E224" s="1231" t="s">
        <v>142</v>
      </c>
      <c r="F224" s="1232" t="s">
        <v>143</v>
      </c>
      <c r="G224" s="1300" t="s">
        <v>168</v>
      </c>
      <c r="H224" s="1301" t="s">
        <v>61</v>
      </c>
      <c r="I224" s="1385" t="s">
        <v>61</v>
      </c>
      <c r="J224" s="1302" t="s">
        <v>61</v>
      </c>
      <c r="K224" s="1301" t="s">
        <v>61</v>
      </c>
      <c r="L224" s="1303" t="s">
        <v>61</v>
      </c>
      <c r="M224" s="1302" t="s">
        <v>61</v>
      </c>
      <c r="N224" s="1301" t="s">
        <v>61</v>
      </c>
      <c r="O224" s="1302" t="s">
        <v>61</v>
      </c>
      <c r="P224" s="1301" t="s">
        <v>61</v>
      </c>
      <c r="Q224" s="1302" t="s">
        <v>61</v>
      </c>
      <c r="R224" s="1301" t="s">
        <v>61</v>
      </c>
      <c r="S224" s="1302" t="s">
        <v>61</v>
      </c>
      <c r="T224" s="1301" t="s">
        <v>61</v>
      </c>
      <c r="U224" s="1302" t="s">
        <v>61</v>
      </c>
      <c r="V224" s="1301" t="s">
        <v>61</v>
      </c>
      <c r="W224" s="1385" t="s">
        <v>61</v>
      </c>
      <c r="X224" s="1129" t="s">
        <v>61</v>
      </c>
      <c r="Y224" s="1367"/>
      <c r="Z224" s="1351"/>
      <c r="AA224" s="1301" t="s">
        <v>61</v>
      </c>
      <c r="AB224" s="1303" t="s">
        <v>61</v>
      </c>
    </row>
    <row r="225" spans="1:28" s="267" customFormat="1" ht="14.5">
      <c r="A225" s="862" t="s">
        <v>303</v>
      </c>
      <c r="B225" s="862" t="s">
        <v>102</v>
      </c>
      <c r="C225" s="844">
        <v>2017</v>
      </c>
      <c r="D225" s="844">
        <v>2016</v>
      </c>
      <c r="E225" s="1304" t="s">
        <v>168</v>
      </c>
      <c r="F225" s="418" t="s">
        <v>61</v>
      </c>
      <c r="G225" s="1305" t="s">
        <v>61</v>
      </c>
      <c r="H225" s="66" t="s">
        <v>61</v>
      </c>
      <c r="I225" s="1382" t="s">
        <v>61</v>
      </c>
      <c r="J225" s="1246" t="s">
        <v>61</v>
      </c>
      <c r="K225" s="1411" t="s">
        <v>61</v>
      </c>
      <c r="L225" s="1424" t="s">
        <v>61</v>
      </c>
      <c r="M225" s="1246" t="s">
        <v>61</v>
      </c>
      <c r="N225" s="66" t="s">
        <v>61</v>
      </c>
      <c r="O225" s="69" t="s">
        <v>61</v>
      </c>
      <c r="P225" s="66" t="s">
        <v>61</v>
      </c>
      <c r="Q225" s="77" t="s">
        <v>61</v>
      </c>
      <c r="R225" s="133" t="s">
        <v>61</v>
      </c>
      <c r="S225" s="77" t="s">
        <v>61</v>
      </c>
      <c r="T225" s="133" t="s">
        <v>61</v>
      </c>
      <c r="U225" s="77" t="s">
        <v>61</v>
      </c>
      <c r="V225" s="133" t="s">
        <v>61</v>
      </c>
      <c r="W225" s="1382" t="s">
        <v>61</v>
      </c>
      <c r="X225" s="787" t="s">
        <v>61</v>
      </c>
      <c r="Y225" s="1362"/>
      <c r="Z225" s="133"/>
      <c r="AA225" s="556" t="s">
        <v>61</v>
      </c>
      <c r="AB225" s="1279" t="s">
        <v>61</v>
      </c>
    </row>
    <row r="226" spans="1:28" s="267" customFormat="1" ht="14.5">
      <c r="A226" s="862" t="s">
        <v>303</v>
      </c>
      <c r="B226" s="862" t="s">
        <v>102</v>
      </c>
      <c r="C226" s="844">
        <v>2018</v>
      </c>
      <c r="D226" s="844">
        <v>2017</v>
      </c>
      <c r="E226" s="1304" t="s">
        <v>168</v>
      </c>
      <c r="F226" s="418" t="s">
        <v>61</v>
      </c>
      <c r="G226" s="1305" t="s">
        <v>61</v>
      </c>
      <c r="H226" s="66" t="s">
        <v>61</v>
      </c>
      <c r="I226" s="1382" t="s">
        <v>61</v>
      </c>
      <c r="J226" s="1246" t="s">
        <v>61</v>
      </c>
      <c r="K226" s="1411" t="s">
        <v>61</v>
      </c>
      <c r="L226" s="1424" t="s">
        <v>61</v>
      </c>
      <c r="M226" s="1246" t="s">
        <v>61</v>
      </c>
      <c r="N226" s="66" t="s">
        <v>61</v>
      </c>
      <c r="O226" s="69" t="s">
        <v>61</v>
      </c>
      <c r="P226" s="66" t="s">
        <v>61</v>
      </c>
      <c r="Q226" s="77" t="s">
        <v>61</v>
      </c>
      <c r="R226" s="133" t="s">
        <v>61</v>
      </c>
      <c r="S226" s="77" t="s">
        <v>61</v>
      </c>
      <c r="T226" s="133" t="s">
        <v>61</v>
      </c>
      <c r="U226" s="77" t="s">
        <v>61</v>
      </c>
      <c r="V226" s="133" t="s">
        <v>61</v>
      </c>
      <c r="W226" s="1382" t="s">
        <v>61</v>
      </c>
      <c r="X226" s="787" t="s">
        <v>61</v>
      </c>
      <c r="Y226" s="1362"/>
      <c r="Z226" s="133"/>
      <c r="AA226" s="556" t="s">
        <v>61</v>
      </c>
      <c r="AB226" s="1279" t="s">
        <v>61</v>
      </c>
    </row>
    <row r="227" spans="1:28" s="267" customFormat="1" ht="14.5">
      <c r="A227" s="862" t="s">
        <v>303</v>
      </c>
      <c r="B227" s="862" t="s">
        <v>102</v>
      </c>
      <c r="C227" s="844">
        <v>2019</v>
      </c>
      <c r="D227" s="844">
        <v>2018</v>
      </c>
      <c r="E227" s="1304" t="s">
        <v>168</v>
      </c>
      <c r="F227" s="418" t="s">
        <v>61</v>
      </c>
      <c r="G227" s="1305" t="s">
        <v>61</v>
      </c>
      <c r="H227" s="66" t="s">
        <v>61</v>
      </c>
      <c r="I227" s="1382" t="s">
        <v>61</v>
      </c>
      <c r="J227" s="1246" t="s">
        <v>61</v>
      </c>
      <c r="K227" s="1411" t="s">
        <v>61</v>
      </c>
      <c r="L227" s="1424" t="s">
        <v>61</v>
      </c>
      <c r="M227" s="1246" t="s">
        <v>61</v>
      </c>
      <c r="N227" s="66" t="s">
        <v>61</v>
      </c>
      <c r="O227" s="69" t="s">
        <v>61</v>
      </c>
      <c r="P227" s="66" t="s">
        <v>61</v>
      </c>
      <c r="Q227" s="77" t="s">
        <v>61</v>
      </c>
      <c r="R227" s="133" t="s">
        <v>61</v>
      </c>
      <c r="S227" s="77" t="s">
        <v>61</v>
      </c>
      <c r="T227" s="133" t="s">
        <v>61</v>
      </c>
      <c r="U227" s="77" t="s">
        <v>61</v>
      </c>
      <c r="V227" s="133" t="s">
        <v>61</v>
      </c>
      <c r="W227" s="1382" t="s">
        <v>61</v>
      </c>
      <c r="X227" s="787" t="s">
        <v>61</v>
      </c>
      <c r="Y227" s="1362"/>
      <c r="Z227" s="133"/>
      <c r="AA227" s="556" t="s">
        <v>61</v>
      </c>
      <c r="AB227" s="1279" t="s">
        <v>61</v>
      </c>
    </row>
    <row r="228" spans="1:28" s="267" customFormat="1" ht="14.5">
      <c r="A228" s="862" t="s">
        <v>303</v>
      </c>
      <c r="B228" s="862" t="s">
        <v>102</v>
      </c>
      <c r="C228" s="844">
        <v>2020</v>
      </c>
      <c r="D228" s="844">
        <v>2019</v>
      </c>
      <c r="E228" s="1304" t="s">
        <v>168</v>
      </c>
      <c r="F228" s="418" t="s">
        <v>61</v>
      </c>
      <c r="G228" s="1305" t="s">
        <v>61</v>
      </c>
      <c r="H228" s="66" t="s">
        <v>61</v>
      </c>
      <c r="I228" s="1382" t="s">
        <v>61</v>
      </c>
      <c r="J228" s="1246" t="s">
        <v>61</v>
      </c>
      <c r="K228" s="1411" t="s">
        <v>61</v>
      </c>
      <c r="L228" s="1424" t="s">
        <v>61</v>
      </c>
      <c r="M228" s="1246" t="s">
        <v>61</v>
      </c>
      <c r="N228" s="66" t="s">
        <v>61</v>
      </c>
      <c r="O228" s="69" t="s">
        <v>61</v>
      </c>
      <c r="P228" s="66" t="s">
        <v>61</v>
      </c>
      <c r="Q228" s="77" t="s">
        <v>61</v>
      </c>
      <c r="R228" s="133" t="s">
        <v>61</v>
      </c>
      <c r="S228" s="77" t="s">
        <v>61</v>
      </c>
      <c r="T228" s="133" t="s">
        <v>61</v>
      </c>
      <c r="U228" s="77" t="s">
        <v>61</v>
      </c>
      <c r="V228" s="133" t="s">
        <v>61</v>
      </c>
      <c r="W228" s="1382" t="s">
        <v>61</v>
      </c>
      <c r="X228" s="787" t="s">
        <v>61</v>
      </c>
      <c r="Y228" s="1362"/>
      <c r="Z228" s="133"/>
      <c r="AA228" s="556" t="s">
        <v>61</v>
      </c>
      <c r="AB228" s="1279" t="s">
        <v>61</v>
      </c>
    </row>
    <row r="229" spans="1:28" s="267" customFormat="1" ht="14.5">
      <c r="A229" s="862" t="s">
        <v>303</v>
      </c>
      <c r="B229" s="862" t="s">
        <v>102</v>
      </c>
      <c r="C229" s="844">
        <v>2021</v>
      </c>
      <c r="D229" s="844">
        <v>2020</v>
      </c>
      <c r="E229" s="1304" t="s">
        <v>168</v>
      </c>
      <c r="F229" s="418" t="s">
        <v>61</v>
      </c>
      <c r="G229" s="1305" t="s">
        <v>61</v>
      </c>
      <c r="H229" s="66" t="s">
        <v>61</v>
      </c>
      <c r="I229" s="1382" t="s">
        <v>61</v>
      </c>
      <c r="J229" s="1246" t="s">
        <v>61</v>
      </c>
      <c r="K229" s="1411" t="s">
        <v>61</v>
      </c>
      <c r="L229" s="1424" t="s">
        <v>61</v>
      </c>
      <c r="M229" s="1246" t="s">
        <v>61</v>
      </c>
      <c r="N229" s="66" t="s">
        <v>61</v>
      </c>
      <c r="O229" s="69" t="s">
        <v>61</v>
      </c>
      <c r="P229" s="66" t="s">
        <v>61</v>
      </c>
      <c r="Q229" s="77" t="s">
        <v>61</v>
      </c>
      <c r="R229" s="133" t="s">
        <v>61</v>
      </c>
      <c r="S229" s="77" t="s">
        <v>61</v>
      </c>
      <c r="T229" s="133" t="s">
        <v>61</v>
      </c>
      <c r="U229" s="77" t="s">
        <v>61</v>
      </c>
      <c r="V229" s="133" t="s">
        <v>61</v>
      </c>
      <c r="W229" s="1382" t="s">
        <v>61</v>
      </c>
      <c r="X229" s="787" t="s">
        <v>61</v>
      </c>
      <c r="Y229" s="1362"/>
      <c r="Z229" s="133"/>
      <c r="AA229" s="556" t="s">
        <v>61</v>
      </c>
      <c r="AB229" s="1279" t="s">
        <v>61</v>
      </c>
    </row>
    <row r="230" spans="1:28" s="267" customFormat="1" ht="14.5">
      <c r="A230" s="862" t="s">
        <v>303</v>
      </c>
      <c r="B230" s="862" t="s">
        <v>102</v>
      </c>
      <c r="C230" s="844">
        <v>2022</v>
      </c>
      <c r="D230" s="844">
        <v>2021</v>
      </c>
      <c r="E230" s="1304" t="s">
        <v>168</v>
      </c>
      <c r="F230" s="418" t="s">
        <v>61</v>
      </c>
      <c r="G230" s="1305" t="s">
        <v>61</v>
      </c>
      <c r="H230" s="66" t="s">
        <v>61</v>
      </c>
      <c r="I230" s="1382" t="s">
        <v>61</v>
      </c>
      <c r="J230" s="1246" t="s">
        <v>61</v>
      </c>
      <c r="K230" s="1411" t="s">
        <v>61</v>
      </c>
      <c r="L230" s="1424" t="s">
        <v>61</v>
      </c>
      <c r="M230" s="1246" t="s">
        <v>61</v>
      </c>
      <c r="N230" s="66" t="s">
        <v>61</v>
      </c>
      <c r="O230" s="69" t="s">
        <v>61</v>
      </c>
      <c r="P230" s="66" t="s">
        <v>61</v>
      </c>
      <c r="Q230" s="77" t="s">
        <v>61</v>
      </c>
      <c r="R230" s="133" t="s">
        <v>61</v>
      </c>
      <c r="S230" s="77" t="s">
        <v>61</v>
      </c>
      <c r="T230" s="133" t="s">
        <v>61</v>
      </c>
      <c r="U230" s="77" t="s">
        <v>61</v>
      </c>
      <c r="V230" s="133" t="s">
        <v>61</v>
      </c>
      <c r="W230" s="1382" t="s">
        <v>61</v>
      </c>
      <c r="X230" s="787" t="s">
        <v>61</v>
      </c>
      <c r="Y230" s="1362"/>
      <c r="Z230" s="133"/>
      <c r="AA230" s="556" t="s">
        <v>61</v>
      </c>
      <c r="AB230" s="1279" t="s">
        <v>61</v>
      </c>
    </row>
    <row r="231" spans="1:28" s="267" customFormat="1" ht="14.5">
      <c r="A231" s="1235" t="s">
        <v>303</v>
      </c>
      <c r="B231" s="1235" t="s">
        <v>102</v>
      </c>
      <c r="C231" s="1289">
        <v>2023</v>
      </c>
      <c r="D231" s="1289">
        <v>2022</v>
      </c>
      <c r="E231" s="1290" t="s">
        <v>168</v>
      </c>
      <c r="F231" s="1232" t="s">
        <v>61</v>
      </c>
      <c r="G231" s="1291" t="s">
        <v>61</v>
      </c>
      <c r="H231" s="1229" t="s">
        <v>61</v>
      </c>
      <c r="I231" s="1383" t="s">
        <v>61</v>
      </c>
      <c r="J231" s="1065" t="s">
        <v>61</v>
      </c>
      <c r="K231" s="1412" t="s">
        <v>61</v>
      </c>
      <c r="L231" s="1338" t="s">
        <v>61</v>
      </c>
      <c r="M231" s="1065" t="s">
        <v>61</v>
      </c>
      <c r="N231" s="1229" t="s">
        <v>61</v>
      </c>
      <c r="O231" s="1065" t="s">
        <v>61</v>
      </c>
      <c r="P231" s="1229" t="s">
        <v>61</v>
      </c>
      <c r="Q231" s="1020" t="s">
        <v>61</v>
      </c>
      <c r="R231" s="1221" t="s">
        <v>61</v>
      </c>
      <c r="S231" s="1020" t="s">
        <v>61</v>
      </c>
      <c r="T231" s="1221" t="s">
        <v>61</v>
      </c>
      <c r="U231" s="1020" t="s">
        <v>61</v>
      </c>
      <c r="V231" s="1221" t="s">
        <v>61</v>
      </c>
      <c r="W231" s="1383" t="s">
        <v>61</v>
      </c>
      <c r="X231" s="1021" t="s">
        <v>61</v>
      </c>
      <c r="Y231" s="1364"/>
      <c r="Z231" s="1221"/>
      <c r="AA231" s="1230" t="s">
        <v>61</v>
      </c>
      <c r="AB231" s="1233" t="s">
        <v>61</v>
      </c>
    </row>
    <row r="232" spans="1:28" s="267" customFormat="1" ht="14.5">
      <c r="A232" s="66" t="s">
        <v>118</v>
      </c>
      <c r="B232" s="66" t="s">
        <v>116</v>
      </c>
      <c r="C232" s="556">
        <v>2017</v>
      </c>
      <c r="D232" s="556">
        <v>2016</v>
      </c>
      <c r="E232" s="1227" t="s">
        <v>142</v>
      </c>
      <c r="F232" s="418" t="s">
        <v>143</v>
      </c>
      <c r="G232" s="1273" t="s">
        <v>142</v>
      </c>
      <c r="H232" s="66" t="s">
        <v>226</v>
      </c>
      <c r="I232" s="131">
        <v>24213621</v>
      </c>
      <c r="J232" s="1245">
        <v>19400000</v>
      </c>
      <c r="K232" s="133">
        <v>0.80120193505960968</v>
      </c>
      <c r="L232" s="1424" t="s">
        <v>305</v>
      </c>
      <c r="M232" s="1245"/>
      <c r="N232" s="473"/>
      <c r="O232" s="792">
        <v>900000</v>
      </c>
      <c r="P232" s="473"/>
      <c r="Q232" s="77" t="s">
        <v>61</v>
      </c>
      <c r="R232" s="133" t="s">
        <v>61</v>
      </c>
      <c r="S232" s="77" t="s">
        <v>61</v>
      </c>
      <c r="T232" s="133" t="s">
        <v>61</v>
      </c>
      <c r="U232" s="77" t="s">
        <v>61</v>
      </c>
      <c r="V232" s="133" t="s">
        <v>61</v>
      </c>
      <c r="W232" s="1387">
        <v>800000</v>
      </c>
      <c r="X232" s="793">
        <v>4.1237113402061855E-2</v>
      </c>
      <c r="Y232" s="1365"/>
      <c r="Z232" s="466"/>
      <c r="AA232" s="556" t="s">
        <v>168</v>
      </c>
      <c r="AB232" s="1279" t="s">
        <v>161</v>
      </c>
    </row>
    <row r="233" spans="1:28" s="267" customFormat="1" ht="14.5">
      <c r="A233" s="66" t="s">
        <v>118</v>
      </c>
      <c r="B233" s="66" t="s">
        <v>116</v>
      </c>
      <c r="C233" s="556">
        <v>2018</v>
      </c>
      <c r="D233" s="556">
        <v>2017</v>
      </c>
      <c r="E233" s="1227" t="s">
        <v>142</v>
      </c>
      <c r="F233" s="418" t="s">
        <v>204</v>
      </c>
      <c r="G233" s="1292" t="s">
        <v>168</v>
      </c>
      <c r="H233" s="1293" t="s">
        <v>61</v>
      </c>
      <c r="I233" s="1384" t="s">
        <v>61</v>
      </c>
      <c r="J233" s="1294" t="s">
        <v>61</v>
      </c>
      <c r="K233" s="1295" t="s">
        <v>61</v>
      </c>
      <c r="L233" s="1426" t="s">
        <v>61</v>
      </c>
      <c r="M233" s="1294" t="s">
        <v>61</v>
      </c>
      <c r="N233" s="1295" t="s">
        <v>61</v>
      </c>
      <c r="O233" s="104" t="s">
        <v>61</v>
      </c>
      <c r="P233" s="1295" t="s">
        <v>61</v>
      </c>
      <c r="Q233" s="799" t="s">
        <v>61</v>
      </c>
      <c r="R233" s="643" t="s">
        <v>61</v>
      </c>
      <c r="S233" s="799" t="s">
        <v>61</v>
      </c>
      <c r="T233" s="643" t="s">
        <v>61</v>
      </c>
      <c r="U233" s="799" t="s">
        <v>61</v>
      </c>
      <c r="V233" s="643" t="s">
        <v>61</v>
      </c>
      <c r="W233" s="1384" t="s">
        <v>61</v>
      </c>
      <c r="X233" s="916" t="s">
        <v>61</v>
      </c>
      <c r="Y233" s="1366"/>
      <c r="Z233" s="643"/>
      <c r="AA233" s="1296" t="s">
        <v>61</v>
      </c>
      <c r="AB233" s="1297" t="s">
        <v>61</v>
      </c>
    </row>
    <row r="234" spans="1:28" s="267" customFormat="1" ht="14.5">
      <c r="A234" s="66" t="s">
        <v>118</v>
      </c>
      <c r="B234" s="66" t="s">
        <v>116</v>
      </c>
      <c r="C234" s="556">
        <v>2019</v>
      </c>
      <c r="D234" s="556">
        <v>2018</v>
      </c>
      <c r="E234" s="1227" t="s">
        <v>142</v>
      </c>
      <c r="F234" s="418" t="s">
        <v>204</v>
      </c>
      <c r="G234" s="1273" t="s">
        <v>142</v>
      </c>
      <c r="H234" s="66" t="s">
        <v>226</v>
      </c>
      <c r="I234" s="275">
        <v>24774286</v>
      </c>
      <c r="J234" s="1245">
        <v>19752781</v>
      </c>
      <c r="K234" s="466">
        <v>0.8</v>
      </c>
      <c r="L234" s="1424" t="s">
        <v>307</v>
      </c>
      <c r="M234" s="77">
        <v>16720262</v>
      </c>
      <c r="N234" s="473">
        <v>0.84647635186154291</v>
      </c>
      <c r="O234" s="77">
        <v>2988318</v>
      </c>
      <c r="P234" s="473">
        <v>0.15128593791426129</v>
      </c>
      <c r="Q234" s="77">
        <v>44201</v>
      </c>
      <c r="R234" s="133">
        <v>2.2377102241957726E-3</v>
      </c>
      <c r="S234" s="77">
        <v>0</v>
      </c>
      <c r="T234" s="133">
        <v>0</v>
      </c>
      <c r="U234" s="77">
        <v>0</v>
      </c>
      <c r="V234" s="133">
        <v>0</v>
      </c>
      <c r="W234" s="131">
        <v>44201</v>
      </c>
      <c r="X234" s="787">
        <v>2.2377102241957726E-3</v>
      </c>
      <c r="Y234" s="1362"/>
      <c r="Z234" s="133"/>
      <c r="AA234" s="556" t="s">
        <v>168</v>
      </c>
      <c r="AB234" s="1279" t="s">
        <v>185</v>
      </c>
    </row>
    <row r="235" spans="1:28" s="267" customFormat="1" ht="14.5">
      <c r="A235" s="66" t="s">
        <v>118</v>
      </c>
      <c r="B235" s="66" t="s">
        <v>116</v>
      </c>
      <c r="C235" s="556">
        <v>2020</v>
      </c>
      <c r="D235" s="556">
        <v>2019</v>
      </c>
      <c r="E235" s="1227" t="s">
        <v>142</v>
      </c>
      <c r="F235" s="418" t="s">
        <v>204</v>
      </c>
      <c r="G235" s="1273" t="s">
        <v>142</v>
      </c>
      <c r="H235" s="66" t="s">
        <v>226</v>
      </c>
      <c r="I235" s="131">
        <v>25652962.337662339</v>
      </c>
      <c r="J235" s="1245">
        <v>19752781</v>
      </c>
      <c r="K235" s="466">
        <v>0.76999999999999991</v>
      </c>
      <c r="L235" s="1424" t="s">
        <v>286</v>
      </c>
      <c r="M235" s="77">
        <v>17088729</v>
      </c>
      <c r="N235" s="473">
        <v>0.86513028216128152</v>
      </c>
      <c r="O235" s="77">
        <v>2605024</v>
      </c>
      <c r="P235" s="473">
        <v>0.13</v>
      </c>
      <c r="Q235" s="77">
        <v>59028</v>
      </c>
      <c r="R235" s="133">
        <v>0</v>
      </c>
      <c r="S235" s="77">
        <v>0</v>
      </c>
      <c r="T235" s="133">
        <v>0</v>
      </c>
      <c r="U235" s="77">
        <v>0</v>
      </c>
      <c r="V235" s="133">
        <v>0</v>
      </c>
      <c r="W235" s="131">
        <v>59028</v>
      </c>
      <c r="X235" s="787">
        <v>0</v>
      </c>
      <c r="Y235" s="1362"/>
      <c r="Z235" s="133"/>
      <c r="AA235" s="556" t="s">
        <v>168</v>
      </c>
      <c r="AB235" s="1279" t="s">
        <v>185</v>
      </c>
    </row>
    <row r="236" spans="1:28" s="267" customFormat="1" ht="14.5">
      <c r="A236" s="66" t="s">
        <v>118</v>
      </c>
      <c r="B236" s="66" t="s">
        <v>116</v>
      </c>
      <c r="C236" s="556">
        <v>2021</v>
      </c>
      <c r="D236" s="556">
        <v>2020</v>
      </c>
      <c r="E236" s="1227" t="s">
        <v>142</v>
      </c>
      <c r="F236" s="418" t="s">
        <v>204</v>
      </c>
      <c r="G236" s="1273" t="s">
        <v>142</v>
      </c>
      <c r="H236" s="66" t="s">
        <v>226</v>
      </c>
      <c r="I236" s="131">
        <v>26453539</v>
      </c>
      <c r="J236" s="1247">
        <v>6181235</v>
      </c>
      <c r="K236" s="466">
        <v>0.23</v>
      </c>
      <c r="L236" s="1424" t="s">
        <v>308</v>
      </c>
      <c r="M236" s="77">
        <v>5042597.0999999996</v>
      </c>
      <c r="N236" s="473">
        <v>0.81579119706660552</v>
      </c>
      <c r="O236" s="77">
        <v>909085.78</v>
      </c>
      <c r="P236" s="473">
        <v>0.1470718683240485</v>
      </c>
      <c r="Q236" s="77">
        <v>229552.12</v>
      </c>
      <c r="R236" s="133">
        <v>3.7136934609345869E-2</v>
      </c>
      <c r="S236" s="77">
        <v>0</v>
      </c>
      <c r="T236" s="133">
        <v>0</v>
      </c>
      <c r="U236" s="77">
        <v>0</v>
      </c>
      <c r="V236" s="133">
        <v>0</v>
      </c>
      <c r="W236" s="131">
        <v>229552.12</v>
      </c>
      <c r="X236" s="787">
        <v>3.7136934609345869E-2</v>
      </c>
      <c r="Y236" s="1362"/>
      <c r="Z236" s="133"/>
      <c r="AA236" s="556" t="s">
        <v>168</v>
      </c>
      <c r="AB236" s="1279" t="s">
        <v>161</v>
      </c>
    </row>
    <row r="237" spans="1:28" s="267" customFormat="1" ht="14.5">
      <c r="A237" s="66" t="s">
        <v>118</v>
      </c>
      <c r="B237" s="66" t="s">
        <v>116</v>
      </c>
      <c r="C237" s="556">
        <v>2022</v>
      </c>
      <c r="D237" s="556">
        <v>2021</v>
      </c>
      <c r="E237" s="1227" t="s">
        <v>142</v>
      </c>
      <c r="F237" s="418" t="s">
        <v>143</v>
      </c>
      <c r="G237" s="1273" t="s">
        <v>142</v>
      </c>
      <c r="H237" s="66" t="s">
        <v>226</v>
      </c>
      <c r="I237" s="131">
        <v>27725186</v>
      </c>
      <c r="J237" s="77">
        <v>16059751</v>
      </c>
      <c r="K237" s="466">
        <v>0.57924772804048996</v>
      </c>
      <c r="L237" s="1424" t="s">
        <v>591</v>
      </c>
      <c r="M237" s="77">
        <v>12303872</v>
      </c>
      <c r="N237" s="473">
        <v>0.76613093191793569</v>
      </c>
      <c r="O237" s="77">
        <v>2811318</v>
      </c>
      <c r="P237" s="473">
        <v>0.18</v>
      </c>
      <c r="Q237" s="77">
        <v>944561</v>
      </c>
      <c r="R237" s="133">
        <v>0.06</v>
      </c>
      <c r="S237" s="77">
        <v>0</v>
      </c>
      <c r="T237" s="133">
        <v>0</v>
      </c>
      <c r="U237" s="77">
        <v>0</v>
      </c>
      <c r="V237" s="133">
        <v>0</v>
      </c>
      <c r="W237" s="131">
        <v>944561</v>
      </c>
      <c r="X237" s="787">
        <v>0.06</v>
      </c>
      <c r="Y237" s="1362"/>
      <c r="Z237" s="133"/>
      <c r="AA237" s="556" t="s">
        <v>168</v>
      </c>
      <c r="AB237" s="1279" t="s">
        <v>161</v>
      </c>
    </row>
    <row r="238" spans="1:28" s="267" customFormat="1" ht="14.5">
      <c r="A238" s="1229" t="s">
        <v>118</v>
      </c>
      <c r="B238" s="1229" t="s">
        <v>116</v>
      </c>
      <c r="C238" s="1230">
        <v>2023</v>
      </c>
      <c r="D238" s="1230">
        <v>2022</v>
      </c>
      <c r="E238" s="1231" t="s">
        <v>168</v>
      </c>
      <c r="F238" s="1232" t="s">
        <v>174</v>
      </c>
      <c r="G238" s="1274" t="s">
        <v>61</v>
      </c>
      <c r="H238" s="1229" t="s">
        <v>61</v>
      </c>
      <c r="I238" s="1383" t="s">
        <v>61</v>
      </c>
      <c r="J238" s="1065" t="s">
        <v>61</v>
      </c>
      <c r="K238" s="1412" t="s">
        <v>61</v>
      </c>
      <c r="L238" s="1338" t="s">
        <v>61</v>
      </c>
      <c r="M238" s="1065" t="s">
        <v>61</v>
      </c>
      <c r="N238" s="1229" t="s">
        <v>61</v>
      </c>
      <c r="O238" s="1065" t="s">
        <v>61</v>
      </c>
      <c r="P238" s="1229" t="s">
        <v>61</v>
      </c>
      <c r="Q238" s="1020" t="s">
        <v>61</v>
      </c>
      <c r="R238" s="1221" t="s">
        <v>61</v>
      </c>
      <c r="S238" s="1020" t="s">
        <v>61</v>
      </c>
      <c r="T238" s="1221" t="s">
        <v>61</v>
      </c>
      <c r="U238" s="1020" t="s">
        <v>61</v>
      </c>
      <c r="V238" s="1221" t="s">
        <v>61</v>
      </c>
      <c r="W238" s="1383" t="s">
        <v>61</v>
      </c>
      <c r="X238" s="1021" t="s">
        <v>61</v>
      </c>
      <c r="Y238" s="1364"/>
      <c r="Z238" s="1221"/>
      <c r="AA238" s="1230" t="s">
        <v>61</v>
      </c>
      <c r="AB238" s="1233" t="s">
        <v>61</v>
      </c>
    </row>
    <row r="239" spans="1:28" s="267" customFormat="1" ht="14.5">
      <c r="A239" s="66" t="s">
        <v>114</v>
      </c>
      <c r="B239" s="66" t="s">
        <v>102</v>
      </c>
      <c r="C239" s="556">
        <v>2017</v>
      </c>
      <c r="D239" s="556">
        <v>2016</v>
      </c>
      <c r="E239" s="1227" t="s">
        <v>142</v>
      </c>
      <c r="F239" s="418" t="s">
        <v>187</v>
      </c>
      <c r="G239" s="1292" t="s">
        <v>168</v>
      </c>
      <c r="H239" s="1293" t="s">
        <v>61</v>
      </c>
      <c r="I239" s="1384" t="s">
        <v>61</v>
      </c>
      <c r="J239" s="1294" t="s">
        <v>61</v>
      </c>
      <c r="K239" s="1295" t="s">
        <v>61</v>
      </c>
      <c r="L239" s="1426" t="s">
        <v>61</v>
      </c>
      <c r="M239" s="1294" t="s">
        <v>61</v>
      </c>
      <c r="N239" s="1295" t="s">
        <v>61</v>
      </c>
      <c r="O239" s="104" t="s">
        <v>61</v>
      </c>
      <c r="P239" s="1295" t="s">
        <v>61</v>
      </c>
      <c r="Q239" s="799" t="s">
        <v>61</v>
      </c>
      <c r="R239" s="643" t="s">
        <v>61</v>
      </c>
      <c r="S239" s="799" t="s">
        <v>61</v>
      </c>
      <c r="T239" s="643" t="s">
        <v>61</v>
      </c>
      <c r="U239" s="799" t="s">
        <v>61</v>
      </c>
      <c r="V239" s="643" t="s">
        <v>61</v>
      </c>
      <c r="W239" s="1384" t="s">
        <v>61</v>
      </c>
      <c r="X239" s="916" t="s">
        <v>61</v>
      </c>
      <c r="Y239" s="1366"/>
      <c r="Z239" s="643"/>
      <c r="AA239" s="1296" t="s">
        <v>61</v>
      </c>
      <c r="AB239" s="1297" t="s">
        <v>61</v>
      </c>
    </row>
    <row r="240" spans="1:28" s="267" customFormat="1" ht="14.5">
      <c r="A240" s="66" t="s">
        <v>114</v>
      </c>
      <c r="B240" s="66" t="s">
        <v>102</v>
      </c>
      <c r="C240" s="556">
        <v>2018</v>
      </c>
      <c r="D240" s="556">
        <v>2017</v>
      </c>
      <c r="E240" s="1227" t="s">
        <v>142</v>
      </c>
      <c r="F240" s="418" t="s">
        <v>187</v>
      </c>
      <c r="G240" s="1292" t="s">
        <v>168</v>
      </c>
      <c r="H240" s="1293" t="s">
        <v>61</v>
      </c>
      <c r="I240" s="1384" t="s">
        <v>61</v>
      </c>
      <c r="J240" s="1294" t="s">
        <v>61</v>
      </c>
      <c r="K240" s="1295" t="s">
        <v>61</v>
      </c>
      <c r="L240" s="1426" t="s">
        <v>61</v>
      </c>
      <c r="M240" s="1294" t="s">
        <v>61</v>
      </c>
      <c r="N240" s="1295" t="s">
        <v>61</v>
      </c>
      <c r="O240" s="104" t="s">
        <v>61</v>
      </c>
      <c r="P240" s="1295" t="s">
        <v>61</v>
      </c>
      <c r="Q240" s="799" t="s">
        <v>61</v>
      </c>
      <c r="R240" s="643" t="s">
        <v>61</v>
      </c>
      <c r="S240" s="799" t="s">
        <v>61</v>
      </c>
      <c r="T240" s="643" t="s">
        <v>61</v>
      </c>
      <c r="U240" s="799" t="s">
        <v>61</v>
      </c>
      <c r="V240" s="643" t="s">
        <v>61</v>
      </c>
      <c r="W240" s="1384" t="s">
        <v>61</v>
      </c>
      <c r="X240" s="916" t="s">
        <v>61</v>
      </c>
      <c r="Y240" s="1366"/>
      <c r="Z240" s="643"/>
      <c r="AA240" s="1296" t="s">
        <v>61</v>
      </c>
      <c r="AB240" s="1297" t="s">
        <v>61</v>
      </c>
    </row>
    <row r="241" spans="1:28" s="267" customFormat="1" ht="14.5">
      <c r="A241" s="66" t="s">
        <v>114</v>
      </c>
      <c r="B241" s="66" t="s">
        <v>102</v>
      </c>
      <c r="C241" s="556">
        <v>2019</v>
      </c>
      <c r="D241" s="556">
        <v>2018</v>
      </c>
      <c r="E241" s="1227" t="s">
        <v>168</v>
      </c>
      <c r="F241" s="418" t="s">
        <v>61</v>
      </c>
      <c r="G241" s="1273" t="s">
        <v>61</v>
      </c>
      <c r="H241" s="66" t="s">
        <v>61</v>
      </c>
      <c r="I241" s="1382" t="s">
        <v>61</v>
      </c>
      <c r="J241" s="1246" t="s">
        <v>61</v>
      </c>
      <c r="K241" s="1411" t="s">
        <v>61</v>
      </c>
      <c r="L241" s="1424" t="s">
        <v>61</v>
      </c>
      <c r="M241" s="1246" t="s">
        <v>61</v>
      </c>
      <c r="N241" s="66" t="s">
        <v>61</v>
      </c>
      <c r="O241" s="69" t="s">
        <v>61</v>
      </c>
      <c r="P241" s="66" t="s">
        <v>61</v>
      </c>
      <c r="Q241" s="77" t="s">
        <v>61</v>
      </c>
      <c r="R241" s="133" t="s">
        <v>61</v>
      </c>
      <c r="S241" s="77" t="s">
        <v>61</v>
      </c>
      <c r="T241" s="133" t="s">
        <v>61</v>
      </c>
      <c r="U241" s="77" t="s">
        <v>61</v>
      </c>
      <c r="V241" s="133" t="s">
        <v>61</v>
      </c>
      <c r="W241" s="1382" t="s">
        <v>61</v>
      </c>
      <c r="X241" s="787" t="s">
        <v>61</v>
      </c>
      <c r="Y241" s="1362"/>
      <c r="Z241" s="133"/>
      <c r="AA241" s="556" t="s">
        <v>61</v>
      </c>
      <c r="AB241" s="1279" t="s">
        <v>61</v>
      </c>
    </row>
    <row r="242" spans="1:28" s="267" customFormat="1" ht="14.5">
      <c r="A242" s="66" t="s">
        <v>114</v>
      </c>
      <c r="B242" s="66" t="s">
        <v>102</v>
      </c>
      <c r="C242" s="556">
        <v>2020</v>
      </c>
      <c r="D242" s="556">
        <v>2019</v>
      </c>
      <c r="E242" s="1227" t="s">
        <v>168</v>
      </c>
      <c r="F242" s="418" t="s">
        <v>61</v>
      </c>
      <c r="G242" s="1273" t="s">
        <v>61</v>
      </c>
      <c r="H242" s="66" t="s">
        <v>61</v>
      </c>
      <c r="I242" s="1382" t="s">
        <v>61</v>
      </c>
      <c r="J242" s="1246" t="s">
        <v>61</v>
      </c>
      <c r="K242" s="1411" t="s">
        <v>61</v>
      </c>
      <c r="L242" s="1424" t="s">
        <v>61</v>
      </c>
      <c r="M242" s="1246" t="s">
        <v>61</v>
      </c>
      <c r="N242" s="66" t="s">
        <v>61</v>
      </c>
      <c r="O242" s="69" t="s">
        <v>61</v>
      </c>
      <c r="P242" s="66" t="s">
        <v>61</v>
      </c>
      <c r="Q242" s="77" t="s">
        <v>61</v>
      </c>
      <c r="R242" s="133" t="s">
        <v>61</v>
      </c>
      <c r="S242" s="77" t="s">
        <v>61</v>
      </c>
      <c r="T242" s="133" t="s">
        <v>61</v>
      </c>
      <c r="U242" s="77" t="s">
        <v>61</v>
      </c>
      <c r="V242" s="133" t="s">
        <v>61</v>
      </c>
      <c r="W242" s="1382" t="s">
        <v>61</v>
      </c>
      <c r="X242" s="787" t="s">
        <v>61</v>
      </c>
      <c r="Y242" s="1362"/>
      <c r="Z242" s="133"/>
      <c r="AA242" s="556" t="s">
        <v>61</v>
      </c>
      <c r="AB242" s="1279" t="s">
        <v>61</v>
      </c>
    </row>
    <row r="243" spans="1:28" s="267" customFormat="1" ht="14.5">
      <c r="A243" s="66" t="s">
        <v>114</v>
      </c>
      <c r="B243" s="66" t="s">
        <v>102</v>
      </c>
      <c r="C243" s="556">
        <v>2021</v>
      </c>
      <c r="D243" s="556">
        <v>2020</v>
      </c>
      <c r="E243" s="1227" t="s">
        <v>142</v>
      </c>
      <c r="F243" s="418" t="s">
        <v>174</v>
      </c>
      <c r="G243" s="1292" t="s">
        <v>168</v>
      </c>
      <c r="H243" s="1293" t="s">
        <v>61</v>
      </c>
      <c r="I243" s="1384" t="s">
        <v>61</v>
      </c>
      <c r="J243" s="1294" t="s">
        <v>61</v>
      </c>
      <c r="K243" s="1295" t="s">
        <v>61</v>
      </c>
      <c r="L243" s="1426" t="s">
        <v>61</v>
      </c>
      <c r="M243" s="1294" t="s">
        <v>61</v>
      </c>
      <c r="N243" s="1295" t="s">
        <v>61</v>
      </c>
      <c r="O243" s="104" t="s">
        <v>61</v>
      </c>
      <c r="P243" s="1295" t="s">
        <v>61</v>
      </c>
      <c r="Q243" s="799" t="s">
        <v>61</v>
      </c>
      <c r="R243" s="643" t="s">
        <v>61</v>
      </c>
      <c r="S243" s="799" t="s">
        <v>61</v>
      </c>
      <c r="T243" s="643" t="s">
        <v>61</v>
      </c>
      <c r="U243" s="799" t="s">
        <v>61</v>
      </c>
      <c r="V243" s="643" t="s">
        <v>61</v>
      </c>
      <c r="W243" s="1384" t="s">
        <v>61</v>
      </c>
      <c r="X243" s="916" t="s">
        <v>61</v>
      </c>
      <c r="Y243" s="1366"/>
      <c r="Z243" s="643"/>
      <c r="AA243" s="1296" t="s">
        <v>61</v>
      </c>
      <c r="AB243" s="1297" t="s">
        <v>61</v>
      </c>
    </row>
    <row r="244" spans="1:28" s="267" customFormat="1" ht="14.5">
      <c r="A244" s="66" t="s">
        <v>114</v>
      </c>
      <c r="B244" s="66" t="s">
        <v>102</v>
      </c>
      <c r="C244" s="556">
        <v>2022</v>
      </c>
      <c r="D244" s="556">
        <v>2021</v>
      </c>
      <c r="E244" s="1227" t="s">
        <v>142</v>
      </c>
      <c r="F244" s="418" t="s">
        <v>174</v>
      </c>
      <c r="G244" s="1292" t="s">
        <v>168</v>
      </c>
      <c r="H244" s="1293" t="s">
        <v>61</v>
      </c>
      <c r="I244" s="1384" t="s">
        <v>61</v>
      </c>
      <c r="J244" s="1294" t="s">
        <v>61</v>
      </c>
      <c r="K244" s="1295" t="s">
        <v>61</v>
      </c>
      <c r="L244" s="1426" t="s">
        <v>61</v>
      </c>
      <c r="M244" s="1294" t="s">
        <v>61</v>
      </c>
      <c r="N244" s="1295" t="s">
        <v>61</v>
      </c>
      <c r="O244" s="104" t="s">
        <v>61</v>
      </c>
      <c r="P244" s="1295" t="s">
        <v>61</v>
      </c>
      <c r="Q244" s="799" t="s">
        <v>61</v>
      </c>
      <c r="R244" s="643" t="s">
        <v>61</v>
      </c>
      <c r="S244" s="799" t="s">
        <v>61</v>
      </c>
      <c r="T244" s="643" t="s">
        <v>61</v>
      </c>
      <c r="U244" s="799" t="s">
        <v>61</v>
      </c>
      <c r="V244" s="643" t="s">
        <v>61</v>
      </c>
      <c r="W244" s="1384" t="s">
        <v>61</v>
      </c>
      <c r="X244" s="916" t="s">
        <v>61</v>
      </c>
      <c r="Y244" s="1366"/>
      <c r="Z244" s="643"/>
      <c r="AA244" s="1296" t="s">
        <v>61</v>
      </c>
      <c r="AB244" s="1297" t="s">
        <v>61</v>
      </c>
    </row>
    <row r="245" spans="1:28" s="267" customFormat="1" ht="14.5">
      <c r="A245" s="1216" t="s">
        <v>114</v>
      </c>
      <c r="B245" s="1216" t="s">
        <v>102</v>
      </c>
      <c r="C245" s="1226">
        <v>2023</v>
      </c>
      <c r="D245" s="1226">
        <v>2022</v>
      </c>
      <c r="E245" s="1228" t="s">
        <v>142</v>
      </c>
      <c r="F245" s="1237" t="s">
        <v>174</v>
      </c>
      <c r="G245" s="1320" t="s">
        <v>168</v>
      </c>
      <c r="H245" s="1321" t="s">
        <v>61</v>
      </c>
      <c r="I245" s="1393" t="s">
        <v>61</v>
      </c>
      <c r="J245" s="1322" t="s">
        <v>61</v>
      </c>
      <c r="K245" s="1323" t="s">
        <v>61</v>
      </c>
      <c r="L245" s="1431" t="s">
        <v>61</v>
      </c>
      <c r="M245" s="1322" t="s">
        <v>61</v>
      </c>
      <c r="N245" s="1323" t="s">
        <v>61</v>
      </c>
      <c r="O245" s="1012" t="s">
        <v>61</v>
      </c>
      <c r="P245" s="1323" t="s">
        <v>61</v>
      </c>
      <c r="Q245" s="1100" t="s">
        <v>61</v>
      </c>
      <c r="R245" s="1324" t="s">
        <v>61</v>
      </c>
      <c r="S245" s="1100" t="s">
        <v>61</v>
      </c>
      <c r="T245" s="1324" t="s">
        <v>61</v>
      </c>
      <c r="U245" s="1100" t="s">
        <v>61</v>
      </c>
      <c r="V245" s="1324" t="s">
        <v>61</v>
      </c>
      <c r="W245" s="1393" t="s">
        <v>61</v>
      </c>
      <c r="X245" s="1101" t="s">
        <v>61</v>
      </c>
      <c r="Y245" s="1370"/>
      <c r="Z245" s="1324"/>
      <c r="AA245" s="1325" t="s">
        <v>61</v>
      </c>
      <c r="AB245" s="1326" t="s">
        <v>61</v>
      </c>
    </row>
    <row r="246" spans="1:28" s="267" customFormat="1" ht="14.5">
      <c r="A246" s="1229" t="s">
        <v>114</v>
      </c>
      <c r="B246" s="1229" t="s">
        <v>102</v>
      </c>
      <c r="C246" s="1230" t="s">
        <v>761</v>
      </c>
      <c r="D246" s="1230">
        <v>2023</v>
      </c>
      <c r="E246" s="1231" t="s">
        <v>142</v>
      </c>
      <c r="F246" s="1232" t="s">
        <v>174</v>
      </c>
      <c r="G246" s="1300" t="s">
        <v>168</v>
      </c>
      <c r="H246" s="1327" t="s">
        <v>61</v>
      </c>
      <c r="I246" s="1394" t="s">
        <v>61</v>
      </c>
      <c r="J246" s="1328" t="s">
        <v>61</v>
      </c>
      <c r="K246" s="1327" t="s">
        <v>61</v>
      </c>
      <c r="L246" s="1330" t="s">
        <v>61</v>
      </c>
      <c r="M246" s="1328" t="s">
        <v>61</v>
      </c>
      <c r="N246" s="1327" t="s">
        <v>61</v>
      </c>
      <c r="O246" s="1328" t="s">
        <v>61</v>
      </c>
      <c r="P246" s="1327" t="s">
        <v>61</v>
      </c>
      <c r="Q246" s="1328" t="s">
        <v>61</v>
      </c>
      <c r="R246" s="1327" t="s">
        <v>61</v>
      </c>
      <c r="S246" s="1328" t="s">
        <v>61</v>
      </c>
      <c r="T246" s="1327" t="s">
        <v>61</v>
      </c>
      <c r="U246" s="1328" t="s">
        <v>61</v>
      </c>
      <c r="V246" s="1327" t="s">
        <v>61</v>
      </c>
      <c r="W246" s="1394" t="s">
        <v>61</v>
      </c>
      <c r="X246" s="1329" t="s">
        <v>61</v>
      </c>
      <c r="Y246" s="1371"/>
      <c r="Z246" s="1395"/>
      <c r="AA246" s="1327" t="s">
        <v>61</v>
      </c>
      <c r="AB246" s="1330" t="s">
        <v>61</v>
      </c>
    </row>
    <row r="247" spans="1:28" s="267" customFormat="1" ht="14.5">
      <c r="A247" s="66" t="s">
        <v>312</v>
      </c>
      <c r="B247" s="66" t="s">
        <v>141</v>
      </c>
      <c r="C247" s="556">
        <v>2017</v>
      </c>
      <c r="D247" s="556">
        <v>2016</v>
      </c>
      <c r="E247" s="1227" t="s">
        <v>142</v>
      </c>
      <c r="F247" s="418" t="s">
        <v>143</v>
      </c>
      <c r="G247" s="1273" t="s">
        <v>142</v>
      </c>
      <c r="H247" s="66" t="s">
        <v>209</v>
      </c>
      <c r="I247" s="131">
        <v>25300000</v>
      </c>
      <c r="J247" s="1245">
        <v>25300000</v>
      </c>
      <c r="K247" s="133">
        <v>1</v>
      </c>
      <c r="L247" s="1432" t="s">
        <v>314</v>
      </c>
      <c r="M247" s="77">
        <v>15438365</v>
      </c>
      <c r="N247" s="133">
        <v>0.61021205533596834</v>
      </c>
      <c r="O247" s="77">
        <v>5600000</v>
      </c>
      <c r="P247" s="473">
        <v>0.22134387351778656</v>
      </c>
      <c r="Q247" s="77" t="s">
        <v>61</v>
      </c>
      <c r="R247" s="133" t="s">
        <v>61</v>
      </c>
      <c r="S247" s="77" t="s">
        <v>61</v>
      </c>
      <c r="T247" s="133" t="s">
        <v>61</v>
      </c>
      <c r="U247" s="77" t="s">
        <v>61</v>
      </c>
      <c r="V247" s="133" t="s">
        <v>61</v>
      </c>
      <c r="W247" s="1387">
        <v>4261635</v>
      </c>
      <c r="X247" s="793">
        <v>0.16844407114624507</v>
      </c>
      <c r="Y247" s="1365"/>
      <c r="Z247" s="466"/>
      <c r="AA247" s="556" t="s">
        <v>168</v>
      </c>
      <c r="AB247" s="1279" t="s">
        <v>185</v>
      </c>
    </row>
    <row r="248" spans="1:28" s="267" customFormat="1" ht="14.5">
      <c r="A248" s="66" t="s">
        <v>312</v>
      </c>
      <c r="B248" s="66" t="s">
        <v>141</v>
      </c>
      <c r="C248" s="556">
        <v>2018</v>
      </c>
      <c r="D248" s="556">
        <v>2017</v>
      </c>
      <c r="E248" s="1227" t="s">
        <v>142</v>
      </c>
      <c r="F248" s="418" t="s">
        <v>143</v>
      </c>
      <c r="G248" s="1292" t="s">
        <v>168</v>
      </c>
      <c r="H248" s="1293" t="s">
        <v>61</v>
      </c>
      <c r="I248" s="1384" t="s">
        <v>61</v>
      </c>
      <c r="J248" s="1294" t="s">
        <v>61</v>
      </c>
      <c r="K248" s="1295" t="s">
        <v>61</v>
      </c>
      <c r="L248" s="1426" t="s">
        <v>61</v>
      </c>
      <c r="M248" s="1294" t="s">
        <v>61</v>
      </c>
      <c r="N248" s="1295" t="s">
        <v>61</v>
      </c>
      <c r="O248" s="104" t="s">
        <v>61</v>
      </c>
      <c r="P248" s="1295" t="s">
        <v>61</v>
      </c>
      <c r="Q248" s="799" t="s">
        <v>61</v>
      </c>
      <c r="R248" s="643" t="s">
        <v>61</v>
      </c>
      <c r="S248" s="799" t="s">
        <v>61</v>
      </c>
      <c r="T248" s="643" t="s">
        <v>61</v>
      </c>
      <c r="U248" s="799" t="s">
        <v>61</v>
      </c>
      <c r="V248" s="643" t="s">
        <v>61</v>
      </c>
      <c r="W248" s="1384" t="s">
        <v>61</v>
      </c>
      <c r="X248" s="916" t="s">
        <v>61</v>
      </c>
      <c r="Y248" s="1366"/>
      <c r="Z248" s="643"/>
      <c r="AA248" s="1296" t="s">
        <v>61</v>
      </c>
      <c r="AB248" s="1297" t="s">
        <v>61</v>
      </c>
    </row>
    <row r="249" spans="1:28" s="267" customFormat="1" ht="14.5">
      <c r="A249" s="66" t="s">
        <v>312</v>
      </c>
      <c r="B249" s="66" t="s">
        <v>141</v>
      </c>
      <c r="C249" s="556">
        <v>2019</v>
      </c>
      <c r="D249" s="556">
        <v>2018</v>
      </c>
      <c r="E249" s="1227" t="s">
        <v>142</v>
      </c>
      <c r="F249" s="418" t="s">
        <v>143</v>
      </c>
      <c r="G249" s="1292" t="s">
        <v>168</v>
      </c>
      <c r="H249" s="1293" t="s">
        <v>61</v>
      </c>
      <c r="I249" s="1384" t="s">
        <v>61</v>
      </c>
      <c r="J249" s="1294" t="s">
        <v>61</v>
      </c>
      <c r="K249" s="1295" t="s">
        <v>61</v>
      </c>
      <c r="L249" s="1426" t="s">
        <v>61</v>
      </c>
      <c r="M249" s="1294" t="s">
        <v>61</v>
      </c>
      <c r="N249" s="1295" t="s">
        <v>61</v>
      </c>
      <c r="O249" s="104" t="s">
        <v>61</v>
      </c>
      <c r="P249" s="1295" t="s">
        <v>61</v>
      </c>
      <c r="Q249" s="799" t="s">
        <v>61</v>
      </c>
      <c r="R249" s="643" t="s">
        <v>61</v>
      </c>
      <c r="S249" s="799" t="s">
        <v>61</v>
      </c>
      <c r="T249" s="643" t="s">
        <v>61</v>
      </c>
      <c r="U249" s="799" t="s">
        <v>61</v>
      </c>
      <c r="V249" s="643" t="s">
        <v>61</v>
      </c>
      <c r="W249" s="1384" t="s">
        <v>61</v>
      </c>
      <c r="X249" s="916" t="s">
        <v>61</v>
      </c>
      <c r="Y249" s="1366"/>
      <c r="Z249" s="643"/>
      <c r="AA249" s="1296" t="s">
        <v>61</v>
      </c>
      <c r="AB249" s="1297" t="s">
        <v>61</v>
      </c>
    </row>
    <row r="250" spans="1:28" s="267" customFormat="1" ht="14.5">
      <c r="A250" s="66" t="s">
        <v>312</v>
      </c>
      <c r="B250" s="66" t="s">
        <v>141</v>
      </c>
      <c r="C250" s="556">
        <v>2020</v>
      </c>
      <c r="D250" s="556">
        <v>2019</v>
      </c>
      <c r="E250" s="1227" t="s">
        <v>142</v>
      </c>
      <c r="F250" s="418" t="s">
        <v>143</v>
      </c>
      <c r="G250" s="1292" t="s">
        <v>168</v>
      </c>
      <c r="H250" s="1293" t="s">
        <v>61</v>
      </c>
      <c r="I250" s="1384" t="s">
        <v>61</v>
      </c>
      <c r="J250" s="1294" t="s">
        <v>61</v>
      </c>
      <c r="K250" s="1295" t="s">
        <v>61</v>
      </c>
      <c r="L250" s="1426" t="s">
        <v>61</v>
      </c>
      <c r="M250" s="1294" t="s">
        <v>61</v>
      </c>
      <c r="N250" s="1295" t="s">
        <v>61</v>
      </c>
      <c r="O250" s="104" t="s">
        <v>61</v>
      </c>
      <c r="P250" s="1295" t="s">
        <v>61</v>
      </c>
      <c r="Q250" s="799" t="s">
        <v>61</v>
      </c>
      <c r="R250" s="643" t="s">
        <v>61</v>
      </c>
      <c r="S250" s="799" t="s">
        <v>61</v>
      </c>
      <c r="T250" s="643" t="s">
        <v>61</v>
      </c>
      <c r="U250" s="799" t="s">
        <v>61</v>
      </c>
      <c r="V250" s="643" t="s">
        <v>61</v>
      </c>
      <c r="W250" s="1384" t="s">
        <v>61</v>
      </c>
      <c r="X250" s="916" t="s">
        <v>61</v>
      </c>
      <c r="Y250" s="1366"/>
      <c r="Z250" s="643"/>
      <c r="AA250" s="1296" t="s">
        <v>61</v>
      </c>
      <c r="AB250" s="1297" t="s">
        <v>61</v>
      </c>
    </row>
    <row r="251" spans="1:28" s="267" customFormat="1" ht="14.5">
      <c r="A251" s="66" t="s">
        <v>312</v>
      </c>
      <c r="B251" s="66" t="s">
        <v>141</v>
      </c>
      <c r="C251" s="556">
        <v>2021</v>
      </c>
      <c r="D251" s="556">
        <v>2020</v>
      </c>
      <c r="E251" s="1227" t="s">
        <v>142</v>
      </c>
      <c r="F251" s="418" t="s">
        <v>143</v>
      </c>
      <c r="G251" s="1292" t="s">
        <v>168</v>
      </c>
      <c r="H251" s="1293" t="s">
        <v>61</v>
      </c>
      <c r="I251" s="1384" t="s">
        <v>61</v>
      </c>
      <c r="J251" s="1294" t="s">
        <v>61</v>
      </c>
      <c r="K251" s="1295" t="s">
        <v>61</v>
      </c>
      <c r="L251" s="1426" t="s">
        <v>61</v>
      </c>
      <c r="M251" s="1294" t="s">
        <v>61</v>
      </c>
      <c r="N251" s="1295" t="s">
        <v>61</v>
      </c>
      <c r="O251" s="104" t="s">
        <v>61</v>
      </c>
      <c r="P251" s="1295" t="s">
        <v>61</v>
      </c>
      <c r="Q251" s="799" t="s">
        <v>61</v>
      </c>
      <c r="R251" s="643" t="s">
        <v>61</v>
      </c>
      <c r="S251" s="799" t="s">
        <v>61</v>
      </c>
      <c r="T251" s="643" t="s">
        <v>61</v>
      </c>
      <c r="U251" s="799" t="s">
        <v>61</v>
      </c>
      <c r="V251" s="643" t="s">
        <v>61</v>
      </c>
      <c r="W251" s="1384" t="s">
        <v>61</v>
      </c>
      <c r="X251" s="916" t="s">
        <v>61</v>
      </c>
      <c r="Y251" s="1366"/>
      <c r="Z251" s="643"/>
      <c r="AA251" s="1296" t="s">
        <v>61</v>
      </c>
      <c r="AB251" s="1297" t="s">
        <v>61</v>
      </c>
    </row>
    <row r="252" spans="1:28" s="267" customFormat="1" ht="14.5">
      <c r="A252" s="66" t="s">
        <v>312</v>
      </c>
      <c r="B252" s="66" t="s">
        <v>141</v>
      </c>
      <c r="C252" s="556">
        <v>2022</v>
      </c>
      <c r="D252" s="556">
        <v>2021</v>
      </c>
      <c r="E252" s="1227" t="s">
        <v>142</v>
      </c>
      <c r="F252" s="418" t="s">
        <v>143</v>
      </c>
      <c r="G252" s="1292" t="s">
        <v>168</v>
      </c>
      <c r="H252" s="1293" t="s">
        <v>61</v>
      </c>
      <c r="I252" s="1384" t="s">
        <v>61</v>
      </c>
      <c r="J252" s="1294" t="s">
        <v>61</v>
      </c>
      <c r="K252" s="1295" t="s">
        <v>61</v>
      </c>
      <c r="L252" s="1426" t="s">
        <v>61</v>
      </c>
      <c r="M252" s="1294" t="s">
        <v>61</v>
      </c>
      <c r="N252" s="1295" t="s">
        <v>61</v>
      </c>
      <c r="O252" s="104" t="s">
        <v>61</v>
      </c>
      <c r="P252" s="1295" t="s">
        <v>61</v>
      </c>
      <c r="Q252" s="799" t="s">
        <v>61</v>
      </c>
      <c r="R252" s="643" t="s">
        <v>61</v>
      </c>
      <c r="S252" s="799" t="s">
        <v>61</v>
      </c>
      <c r="T252" s="643" t="s">
        <v>61</v>
      </c>
      <c r="U252" s="799" t="s">
        <v>61</v>
      </c>
      <c r="V252" s="643" t="s">
        <v>61</v>
      </c>
      <c r="W252" s="1384" t="s">
        <v>61</v>
      </c>
      <c r="X252" s="916" t="s">
        <v>61</v>
      </c>
      <c r="Y252" s="1366"/>
      <c r="Z252" s="643"/>
      <c r="AA252" s="1296" t="s">
        <v>61</v>
      </c>
      <c r="AB252" s="1297" t="s">
        <v>61</v>
      </c>
    </row>
    <row r="253" spans="1:28" s="267" customFormat="1" ht="14.5">
      <c r="A253" s="1216" t="s">
        <v>312</v>
      </c>
      <c r="B253" s="1216" t="s">
        <v>141</v>
      </c>
      <c r="C253" s="1226">
        <v>2023</v>
      </c>
      <c r="D253" s="1226">
        <v>2022</v>
      </c>
      <c r="E253" s="1228" t="s">
        <v>142</v>
      </c>
      <c r="F253" s="1237" t="s">
        <v>143</v>
      </c>
      <c r="G253" s="1320" t="s">
        <v>168</v>
      </c>
      <c r="H253" s="1321" t="s">
        <v>61</v>
      </c>
      <c r="I253" s="1393" t="s">
        <v>61</v>
      </c>
      <c r="J253" s="1322" t="s">
        <v>61</v>
      </c>
      <c r="K253" s="1323" t="s">
        <v>61</v>
      </c>
      <c r="L253" s="1431" t="s">
        <v>61</v>
      </c>
      <c r="M253" s="1322" t="s">
        <v>61</v>
      </c>
      <c r="N253" s="1323" t="s">
        <v>61</v>
      </c>
      <c r="O253" s="1012" t="s">
        <v>61</v>
      </c>
      <c r="P253" s="1323" t="s">
        <v>61</v>
      </c>
      <c r="Q253" s="1100" t="s">
        <v>61</v>
      </c>
      <c r="R253" s="1324" t="s">
        <v>61</v>
      </c>
      <c r="S253" s="1100" t="s">
        <v>61</v>
      </c>
      <c r="T253" s="1324" t="s">
        <v>61</v>
      </c>
      <c r="U253" s="1100" t="s">
        <v>61</v>
      </c>
      <c r="V253" s="1324" t="s">
        <v>61</v>
      </c>
      <c r="W253" s="1393" t="s">
        <v>61</v>
      </c>
      <c r="X253" s="1101" t="s">
        <v>61</v>
      </c>
      <c r="Y253" s="1370"/>
      <c r="Z253" s="1324"/>
      <c r="AA253" s="1325" t="s">
        <v>61</v>
      </c>
      <c r="AB253" s="1326" t="s">
        <v>61</v>
      </c>
    </row>
    <row r="254" spans="1:28" s="267" customFormat="1" ht="14.5">
      <c r="A254" s="1229" t="s">
        <v>312</v>
      </c>
      <c r="B254" s="1229" t="s">
        <v>141</v>
      </c>
      <c r="C254" s="1230" t="s">
        <v>761</v>
      </c>
      <c r="D254" s="1230">
        <v>2023</v>
      </c>
      <c r="E254" s="1231" t="s">
        <v>142</v>
      </c>
      <c r="F254" s="1232" t="s">
        <v>143</v>
      </c>
      <c r="G254" s="1300" t="s">
        <v>168</v>
      </c>
      <c r="H254" s="1327" t="s">
        <v>61</v>
      </c>
      <c r="I254" s="1394" t="s">
        <v>61</v>
      </c>
      <c r="J254" s="1328" t="s">
        <v>61</v>
      </c>
      <c r="K254" s="1327" t="s">
        <v>61</v>
      </c>
      <c r="L254" s="1330" t="s">
        <v>61</v>
      </c>
      <c r="M254" s="1328" t="s">
        <v>61</v>
      </c>
      <c r="N254" s="1327" t="s">
        <v>61</v>
      </c>
      <c r="O254" s="1328" t="s">
        <v>61</v>
      </c>
      <c r="P254" s="1327" t="s">
        <v>61</v>
      </c>
      <c r="Q254" s="1328" t="s">
        <v>61</v>
      </c>
      <c r="R254" s="1327" t="s">
        <v>61</v>
      </c>
      <c r="S254" s="1328" t="s">
        <v>61</v>
      </c>
      <c r="T254" s="1327" t="s">
        <v>61</v>
      </c>
      <c r="U254" s="1328" t="s">
        <v>61</v>
      </c>
      <c r="V254" s="1327" t="s">
        <v>61</v>
      </c>
      <c r="W254" s="1394" t="s">
        <v>61</v>
      </c>
      <c r="X254" s="1329" t="s">
        <v>61</v>
      </c>
      <c r="Y254" s="1371"/>
      <c r="Z254" s="1395"/>
      <c r="AA254" s="1327" t="s">
        <v>61</v>
      </c>
      <c r="AB254" s="1330" t="s">
        <v>61</v>
      </c>
    </row>
    <row r="255" spans="1:28" s="267" customFormat="1" ht="14.5">
      <c r="A255" s="66" t="s">
        <v>3</v>
      </c>
      <c r="B255" s="66" t="s">
        <v>180</v>
      </c>
      <c r="C255" s="556">
        <v>2017</v>
      </c>
      <c r="D255" s="556">
        <v>2016</v>
      </c>
      <c r="E255" s="1227" t="s">
        <v>142</v>
      </c>
      <c r="F255" s="418" t="s">
        <v>143</v>
      </c>
      <c r="G255" s="1273" t="s">
        <v>142</v>
      </c>
      <c r="H255" s="66" t="s">
        <v>145</v>
      </c>
      <c r="I255" s="131">
        <v>76197000</v>
      </c>
      <c r="J255" s="1245">
        <v>71651112</v>
      </c>
      <c r="K255" s="466">
        <v>0.94</v>
      </c>
      <c r="L255" s="1424" t="s">
        <v>314</v>
      </c>
      <c r="M255" s="716" t="s">
        <v>178</v>
      </c>
      <c r="N255" s="635" t="s">
        <v>203</v>
      </c>
      <c r="O255" s="719">
        <v>65755268</v>
      </c>
      <c r="P255" s="515">
        <v>0.91771454991515</v>
      </c>
      <c r="Q255" s="77">
        <v>5722892</v>
      </c>
      <c r="R255" s="133">
        <v>7.9871642466623552E-2</v>
      </c>
      <c r="S255" s="77">
        <v>172952</v>
      </c>
      <c r="T255" s="133">
        <v>0</v>
      </c>
      <c r="U255" s="77">
        <v>0</v>
      </c>
      <c r="V255" s="133">
        <v>0</v>
      </c>
      <c r="W255" s="1387">
        <v>5895844</v>
      </c>
      <c r="X255" s="793">
        <v>8.228545008485004E-2</v>
      </c>
      <c r="Y255" s="1365"/>
      <c r="Z255" s="466"/>
      <c r="AA255" s="556" t="s">
        <v>142</v>
      </c>
      <c r="AB255" s="1279" t="s">
        <v>148</v>
      </c>
    </row>
    <row r="256" spans="1:28" s="267" customFormat="1" ht="14.5">
      <c r="A256" s="66" t="s">
        <v>3</v>
      </c>
      <c r="B256" s="66" t="s">
        <v>180</v>
      </c>
      <c r="C256" s="556">
        <v>2018</v>
      </c>
      <c r="D256" s="556">
        <v>2017</v>
      </c>
      <c r="E256" s="1227" t="s">
        <v>142</v>
      </c>
      <c r="F256" s="418" t="s">
        <v>143</v>
      </c>
      <c r="G256" s="1273" t="s">
        <v>142</v>
      </c>
      <c r="H256" s="66" t="s">
        <v>145</v>
      </c>
      <c r="I256" s="1387">
        <v>78368000</v>
      </c>
      <c r="J256" s="1245">
        <v>71719669</v>
      </c>
      <c r="K256" s="466">
        <v>0.91516523325847288</v>
      </c>
      <c r="L256" s="1424" t="s">
        <v>318</v>
      </c>
      <c r="M256" s="716" t="s">
        <v>178</v>
      </c>
      <c r="N256" s="635" t="s">
        <v>203</v>
      </c>
      <c r="O256" s="719">
        <v>64014318</v>
      </c>
      <c r="P256" s="515">
        <v>0.89256293137660747</v>
      </c>
      <c r="Q256" s="77">
        <v>6201183</v>
      </c>
      <c r="R256" s="133">
        <v>8.6464188784808813E-2</v>
      </c>
      <c r="S256" s="77">
        <v>1504168</v>
      </c>
      <c r="T256" s="133">
        <v>2.0972879838583751E-2</v>
      </c>
      <c r="U256" s="77">
        <v>0</v>
      </c>
      <c r="V256" s="133">
        <v>0</v>
      </c>
      <c r="W256" s="1387">
        <v>7705351</v>
      </c>
      <c r="X256" s="793">
        <v>0.10743706862339256</v>
      </c>
      <c r="Y256" s="1365"/>
      <c r="Z256" s="466"/>
      <c r="AA256" s="556" t="s">
        <v>142</v>
      </c>
      <c r="AB256" s="1279" t="s">
        <v>148</v>
      </c>
    </row>
    <row r="257" spans="1:28" s="267" customFormat="1" ht="14.5">
      <c r="A257" s="66" t="s">
        <v>3</v>
      </c>
      <c r="B257" s="66" t="s">
        <v>180</v>
      </c>
      <c r="C257" s="556">
        <v>2019</v>
      </c>
      <c r="D257" s="556">
        <v>2018</v>
      </c>
      <c r="E257" s="1227" t="s">
        <v>142</v>
      </c>
      <c r="F257" s="418" t="s">
        <v>143</v>
      </c>
      <c r="G257" s="1273" t="s">
        <v>142</v>
      </c>
      <c r="H257" s="66" t="s">
        <v>145</v>
      </c>
      <c r="I257" s="275">
        <v>84930565</v>
      </c>
      <c r="J257" s="1245">
        <v>56220906</v>
      </c>
      <c r="K257" s="466">
        <v>0.66196316956092305</v>
      </c>
      <c r="L257" s="1424" t="s">
        <v>319</v>
      </c>
      <c r="M257" s="77">
        <v>15756643</v>
      </c>
      <c r="N257" s="473">
        <v>0.2795750747951305</v>
      </c>
      <c r="O257" s="77">
        <v>27361886</v>
      </c>
      <c r="P257" s="473">
        <v>0.48668525548129732</v>
      </c>
      <c r="Q257" s="77">
        <v>9767461</v>
      </c>
      <c r="R257" s="133">
        <v>0.17373361076749635</v>
      </c>
      <c r="S257" s="77">
        <v>3373595</v>
      </c>
      <c r="T257" s="133">
        <v>6.0006058956075879E-2</v>
      </c>
      <c r="U257" s="77">
        <v>0</v>
      </c>
      <c r="V257" s="133">
        <v>0</v>
      </c>
      <c r="W257" s="131">
        <v>13141056</v>
      </c>
      <c r="X257" s="787">
        <v>0.23373966972357221</v>
      </c>
      <c r="Y257" s="1362"/>
      <c r="Z257" s="133"/>
      <c r="AA257" s="556" t="s">
        <v>142</v>
      </c>
      <c r="AB257" s="1279" t="s">
        <v>148</v>
      </c>
    </row>
    <row r="258" spans="1:28" s="267" customFormat="1" ht="14.5">
      <c r="A258" s="66" t="s">
        <v>3</v>
      </c>
      <c r="B258" s="66" t="s">
        <v>180</v>
      </c>
      <c r="C258" s="556">
        <v>2020</v>
      </c>
      <c r="D258" s="556">
        <v>2019</v>
      </c>
      <c r="E258" s="1227" t="s">
        <v>142</v>
      </c>
      <c r="F258" s="418" t="s">
        <v>143</v>
      </c>
      <c r="G258" s="1273" t="s">
        <v>142</v>
      </c>
      <c r="H258" s="66" t="s">
        <v>145</v>
      </c>
      <c r="I258" s="131">
        <v>86791000</v>
      </c>
      <c r="J258" s="1315">
        <v>59872947</v>
      </c>
      <c r="K258" s="466">
        <v>0.68985202382735533</v>
      </c>
      <c r="L258" s="1424" t="s">
        <v>320</v>
      </c>
      <c r="M258" s="77">
        <v>17264472</v>
      </c>
      <c r="N258" s="473">
        <v>0.28835179935271937</v>
      </c>
      <c r="O258" s="77">
        <v>27030799</v>
      </c>
      <c r="P258" s="473">
        <v>0.45</v>
      </c>
      <c r="Q258" s="77">
        <v>11660505</v>
      </c>
      <c r="R258" s="133">
        <v>0.19</v>
      </c>
      <c r="S258" s="77">
        <v>3917171</v>
      </c>
      <c r="T258" s="133">
        <v>7.0000000000000007E-2</v>
      </c>
      <c r="U258" s="77">
        <v>0</v>
      </c>
      <c r="V258" s="133">
        <v>0</v>
      </c>
      <c r="W258" s="131">
        <v>15577676</v>
      </c>
      <c r="X258" s="787">
        <v>0.26</v>
      </c>
      <c r="Y258" s="1362"/>
      <c r="Z258" s="133"/>
      <c r="AA258" s="556" t="s">
        <v>142</v>
      </c>
      <c r="AB258" s="1279" t="s">
        <v>148</v>
      </c>
    </row>
    <row r="259" spans="1:28" s="267" customFormat="1" ht="14.5">
      <c r="A259" s="66" t="s">
        <v>3</v>
      </c>
      <c r="B259" s="66" t="s">
        <v>180</v>
      </c>
      <c r="C259" s="556">
        <v>2021</v>
      </c>
      <c r="D259" s="556">
        <v>2020</v>
      </c>
      <c r="E259" s="1227" t="s">
        <v>142</v>
      </c>
      <c r="F259" s="418" t="s">
        <v>143</v>
      </c>
      <c r="G259" s="1273" t="s">
        <v>142</v>
      </c>
      <c r="H259" s="66" t="s">
        <v>145</v>
      </c>
      <c r="I259" s="131">
        <v>103199000</v>
      </c>
      <c r="J259" s="1247">
        <v>66665234</v>
      </c>
      <c r="K259" s="466">
        <v>0.65</v>
      </c>
      <c r="L259" s="1424" t="s">
        <v>321</v>
      </c>
      <c r="M259" s="77">
        <v>15806389</v>
      </c>
      <c r="N259" s="473">
        <v>0.23710093029899212</v>
      </c>
      <c r="O259" s="77">
        <v>29024132</v>
      </c>
      <c r="P259" s="473">
        <v>0.44</v>
      </c>
      <c r="Q259" s="77">
        <v>16131386</v>
      </c>
      <c r="R259" s="133">
        <v>0.24</v>
      </c>
      <c r="S259" s="77">
        <v>5703327</v>
      </c>
      <c r="T259" s="133">
        <v>0.09</v>
      </c>
      <c r="U259" s="77">
        <v>0</v>
      </c>
      <c r="V259" s="133">
        <v>0</v>
      </c>
      <c r="W259" s="131">
        <v>21834713</v>
      </c>
      <c r="X259" s="787">
        <v>0.33</v>
      </c>
      <c r="Y259" s="1362"/>
      <c r="Z259" s="133"/>
      <c r="AA259" s="556" t="s">
        <v>142</v>
      </c>
      <c r="AB259" s="1279" t="s">
        <v>148</v>
      </c>
    </row>
    <row r="260" spans="1:28" s="267" customFormat="1" ht="14.5">
      <c r="A260" s="66" t="s">
        <v>3</v>
      </c>
      <c r="B260" s="66" t="s">
        <v>180</v>
      </c>
      <c r="C260" s="556">
        <v>2022</v>
      </c>
      <c r="D260" s="556">
        <v>2021</v>
      </c>
      <c r="E260" s="1227" t="s">
        <v>142</v>
      </c>
      <c r="F260" s="418" t="s">
        <v>143</v>
      </c>
      <c r="G260" s="1273" t="s">
        <v>142</v>
      </c>
      <c r="H260" s="66" t="s">
        <v>145</v>
      </c>
      <c r="I260" s="131">
        <v>105000000</v>
      </c>
      <c r="J260" s="77">
        <v>96032609</v>
      </c>
      <c r="K260" s="466">
        <v>0.91459627619047623</v>
      </c>
      <c r="L260" s="1430" t="s">
        <v>774</v>
      </c>
      <c r="M260" s="77">
        <v>27991119</v>
      </c>
      <c r="N260" s="473">
        <v>0.29147514882158415</v>
      </c>
      <c r="O260" s="77">
        <v>40779169</v>
      </c>
      <c r="P260" s="473">
        <v>0.42</v>
      </c>
      <c r="Q260" s="77">
        <v>20533697</v>
      </c>
      <c r="R260" s="133">
        <v>0.21</v>
      </c>
      <c r="S260" s="77">
        <v>6728624</v>
      </c>
      <c r="T260" s="133">
        <v>7.0000000000000007E-2</v>
      </c>
      <c r="U260" s="77">
        <v>0</v>
      </c>
      <c r="V260" s="133">
        <v>0</v>
      </c>
      <c r="W260" s="131">
        <v>27262321</v>
      </c>
      <c r="X260" s="787">
        <v>0.28000000000000003</v>
      </c>
      <c r="Y260" s="1362"/>
      <c r="Z260" s="133"/>
      <c r="AA260" s="556" t="s">
        <v>142</v>
      </c>
      <c r="AB260" s="1279" t="s">
        <v>148</v>
      </c>
    </row>
    <row r="261" spans="1:28" s="267" customFormat="1" ht="14.5">
      <c r="A261" s="1216" t="s">
        <v>3</v>
      </c>
      <c r="B261" s="1216" t="s">
        <v>180</v>
      </c>
      <c r="C261" s="1226">
        <v>2023</v>
      </c>
      <c r="D261" s="1226">
        <v>2022</v>
      </c>
      <c r="E261" s="1228" t="s">
        <v>142</v>
      </c>
      <c r="F261" s="1237" t="s">
        <v>143</v>
      </c>
      <c r="G261" s="1275" t="s">
        <v>142</v>
      </c>
      <c r="H261" s="1216" t="s">
        <v>145</v>
      </c>
      <c r="I261" s="1380">
        <v>109569000</v>
      </c>
      <c r="J261" s="1298">
        <v>102971764</v>
      </c>
      <c r="K261" s="1223">
        <v>0.94</v>
      </c>
      <c r="L261" s="1425" t="s">
        <v>325</v>
      </c>
      <c r="M261" s="1026">
        <v>31653558</v>
      </c>
      <c r="N261" s="1217">
        <v>0.3</v>
      </c>
      <c r="O261" s="1026">
        <v>44888830</v>
      </c>
      <c r="P261" s="1217">
        <v>0.44</v>
      </c>
      <c r="Q261" s="1026">
        <v>22597681</v>
      </c>
      <c r="R261" s="1222">
        <v>0.22</v>
      </c>
      <c r="S261" s="1026">
        <v>3831695</v>
      </c>
      <c r="T261" s="1222">
        <v>0.04</v>
      </c>
      <c r="U261" s="1026">
        <v>0</v>
      </c>
      <c r="V261" s="1222">
        <v>0</v>
      </c>
      <c r="W261" s="1380">
        <v>26429376</v>
      </c>
      <c r="X261" s="1027">
        <v>0.26</v>
      </c>
      <c r="Y261" s="1363"/>
      <c r="Z261" s="1222"/>
      <c r="AA261" s="1226" t="s">
        <v>142</v>
      </c>
      <c r="AB261" s="1225" t="s">
        <v>148</v>
      </c>
    </row>
    <row r="262" spans="1:28" s="267" customFormat="1" ht="14.5">
      <c r="A262" s="1229" t="s">
        <v>3</v>
      </c>
      <c r="B262" s="1229" t="s">
        <v>180</v>
      </c>
      <c r="C262" s="1230" t="s">
        <v>761</v>
      </c>
      <c r="D262" s="1230">
        <v>2023</v>
      </c>
      <c r="E262" s="1231" t="s">
        <v>142</v>
      </c>
      <c r="F262" s="1233" t="s">
        <v>143</v>
      </c>
      <c r="G262" s="1274" t="s">
        <v>142</v>
      </c>
      <c r="H262" s="1235" t="s">
        <v>145</v>
      </c>
      <c r="I262" s="1390">
        <v>109569000</v>
      </c>
      <c r="J262" s="1215">
        <v>102971764</v>
      </c>
      <c r="K262" s="1313">
        <v>0.94</v>
      </c>
      <c r="L262" s="1233" t="s">
        <v>326</v>
      </c>
      <c r="M262" s="1215">
        <v>30289024</v>
      </c>
      <c r="N262" s="1313">
        <v>0.28999999999999998</v>
      </c>
      <c r="O262" s="1215">
        <v>46841996</v>
      </c>
      <c r="P262" s="1313">
        <v>0.45</v>
      </c>
      <c r="Q262" s="1215">
        <v>22459941</v>
      </c>
      <c r="R262" s="1313">
        <v>0.22</v>
      </c>
      <c r="S262" s="1215">
        <v>3380803</v>
      </c>
      <c r="T262" s="1313">
        <v>0.03</v>
      </c>
      <c r="U262" s="1314">
        <v>0</v>
      </c>
      <c r="V262" s="1313">
        <v>0</v>
      </c>
      <c r="W262" s="1390">
        <v>25840744</v>
      </c>
      <c r="X262" s="1244">
        <v>0.25</v>
      </c>
      <c r="Y262" s="1369"/>
      <c r="Z262" s="1391"/>
      <c r="AA262" s="1235" t="s">
        <v>142</v>
      </c>
      <c r="AB262" s="1233" t="s">
        <v>148</v>
      </c>
    </row>
    <row r="263" spans="1:28" s="267" customFormat="1" ht="14.5">
      <c r="A263" s="66" t="s">
        <v>57</v>
      </c>
      <c r="B263" s="66" t="s">
        <v>243</v>
      </c>
      <c r="C263" s="556">
        <v>2017</v>
      </c>
      <c r="D263" s="556">
        <v>2016</v>
      </c>
      <c r="E263" s="1227" t="s">
        <v>142</v>
      </c>
      <c r="F263" s="418" t="s">
        <v>143</v>
      </c>
      <c r="G263" s="1273" t="s">
        <v>142</v>
      </c>
      <c r="H263" s="66" t="s">
        <v>145</v>
      </c>
      <c r="I263" s="131">
        <v>900000</v>
      </c>
      <c r="J263" s="1245">
        <v>900000</v>
      </c>
      <c r="K263" s="133">
        <v>1</v>
      </c>
      <c r="L263" s="1424" t="s">
        <v>327</v>
      </c>
      <c r="M263" s="716" t="s">
        <v>178</v>
      </c>
      <c r="N263" s="635" t="s">
        <v>203</v>
      </c>
      <c r="O263" s="719">
        <v>703090</v>
      </c>
      <c r="P263" s="515">
        <v>0.78121111111111108</v>
      </c>
      <c r="Q263" s="1010" t="s">
        <v>221</v>
      </c>
      <c r="R263" s="1219" t="s">
        <v>221</v>
      </c>
      <c r="S263" s="1010" t="s">
        <v>221</v>
      </c>
      <c r="T263" s="1219" t="s">
        <v>221</v>
      </c>
      <c r="U263" s="1010" t="s">
        <v>221</v>
      </c>
      <c r="V263" s="1219" t="s">
        <v>221</v>
      </c>
      <c r="W263" s="1387">
        <v>196910</v>
      </c>
      <c r="X263" s="793">
        <v>0.21878888888888889</v>
      </c>
      <c r="Y263" s="1365"/>
      <c r="Z263" s="466"/>
      <c r="AA263" s="556" t="s">
        <v>142</v>
      </c>
      <c r="AB263" s="1279" t="s">
        <v>161</v>
      </c>
    </row>
    <row r="264" spans="1:28" s="267" customFormat="1" ht="14.5">
      <c r="A264" s="66" t="s">
        <v>57</v>
      </c>
      <c r="B264" s="66" t="s">
        <v>243</v>
      </c>
      <c r="C264" s="556">
        <v>2018</v>
      </c>
      <c r="D264" s="556">
        <v>2017</v>
      </c>
      <c r="E264" s="1227" t="s">
        <v>142</v>
      </c>
      <c r="F264" s="418" t="s">
        <v>143</v>
      </c>
      <c r="G264" s="1273" t="s">
        <v>142</v>
      </c>
      <c r="H264" s="66" t="s">
        <v>145</v>
      </c>
      <c r="I264" s="131">
        <v>927000</v>
      </c>
      <c r="J264" s="1245">
        <v>283517</v>
      </c>
      <c r="K264" s="466">
        <v>0.31</v>
      </c>
      <c r="L264" s="1424" t="s">
        <v>327</v>
      </c>
      <c r="M264" s="820">
        <v>106980</v>
      </c>
      <c r="N264" s="473">
        <v>0.37733187075201841</v>
      </c>
      <c r="O264" s="820">
        <v>45706</v>
      </c>
      <c r="P264" s="473">
        <v>0.16121079159274398</v>
      </c>
      <c r="Q264" s="77">
        <v>86415</v>
      </c>
      <c r="R264" s="133">
        <v>0.30479653777374904</v>
      </c>
      <c r="S264" s="77">
        <v>44413</v>
      </c>
      <c r="T264" s="133">
        <v>0.15665021850541591</v>
      </c>
      <c r="U264" s="77">
        <v>0</v>
      </c>
      <c r="V264" s="133">
        <v>0</v>
      </c>
      <c r="W264" s="1397">
        <v>130828</v>
      </c>
      <c r="X264" s="787">
        <v>0.46144675627916493</v>
      </c>
      <c r="Y264" s="1362"/>
      <c r="Z264" s="133"/>
      <c r="AA264" s="556" t="s">
        <v>142</v>
      </c>
      <c r="AB264" s="1279" t="s">
        <v>185</v>
      </c>
    </row>
    <row r="265" spans="1:28" s="267" customFormat="1" ht="14.5">
      <c r="A265" s="66" t="s">
        <v>57</v>
      </c>
      <c r="B265" s="66" t="s">
        <v>243</v>
      </c>
      <c r="C265" s="556">
        <v>2019</v>
      </c>
      <c r="D265" s="556">
        <v>2018</v>
      </c>
      <c r="E265" s="1227" t="s">
        <v>142</v>
      </c>
      <c r="F265" s="418" t="s">
        <v>143</v>
      </c>
      <c r="G265" s="1273" t="s">
        <v>142</v>
      </c>
      <c r="H265" s="66" t="s">
        <v>176</v>
      </c>
      <c r="I265" s="131">
        <v>927000</v>
      </c>
      <c r="J265" s="1245">
        <v>287370</v>
      </c>
      <c r="K265" s="466">
        <v>0.31</v>
      </c>
      <c r="L265" s="1429">
        <v>43191</v>
      </c>
      <c r="M265" s="77">
        <v>17970</v>
      </c>
      <c r="N265" s="473">
        <v>6.2532623447123917E-2</v>
      </c>
      <c r="O265" s="77">
        <v>112300</v>
      </c>
      <c r="P265" s="473">
        <v>0.39078539861502593</v>
      </c>
      <c r="Q265" s="77" t="s">
        <v>61</v>
      </c>
      <c r="R265" s="133" t="s">
        <v>61</v>
      </c>
      <c r="S265" s="77" t="s">
        <v>61</v>
      </c>
      <c r="T265" s="133" t="s">
        <v>61</v>
      </c>
      <c r="U265" s="77" t="s">
        <v>61</v>
      </c>
      <c r="V265" s="133" t="s">
        <v>61</v>
      </c>
      <c r="W265" s="131">
        <v>157100</v>
      </c>
      <c r="X265" s="787">
        <v>0.54668197793785012</v>
      </c>
      <c r="Y265" s="1362"/>
      <c r="Z265" s="133"/>
      <c r="AA265" s="556" t="s">
        <v>142</v>
      </c>
      <c r="AB265" s="1279" t="s">
        <v>185</v>
      </c>
    </row>
    <row r="266" spans="1:28" s="267" customFormat="1" ht="14.5">
      <c r="A266" s="66" t="s">
        <v>57</v>
      </c>
      <c r="B266" s="66" t="s">
        <v>243</v>
      </c>
      <c r="C266" s="556">
        <v>2021</v>
      </c>
      <c r="D266" s="556">
        <v>2020</v>
      </c>
      <c r="E266" s="1227" t="s">
        <v>142</v>
      </c>
      <c r="F266" s="418" t="s">
        <v>143</v>
      </c>
      <c r="G266" s="1273" t="s">
        <v>142</v>
      </c>
      <c r="H266" s="66" t="s">
        <v>145</v>
      </c>
      <c r="I266" s="131">
        <v>1117143</v>
      </c>
      <c r="J266" s="1247">
        <v>1117143</v>
      </c>
      <c r="K266" s="466">
        <v>1</v>
      </c>
      <c r="L266" s="1424" t="s">
        <v>268</v>
      </c>
      <c r="M266" s="77">
        <v>668756</v>
      </c>
      <c r="N266" s="473">
        <v>0.59863061398585504</v>
      </c>
      <c r="O266" s="77">
        <v>293408</v>
      </c>
      <c r="P266" s="473">
        <v>0.26</v>
      </c>
      <c r="Q266" s="77">
        <v>129106</v>
      </c>
      <c r="R266" s="133">
        <v>0.12</v>
      </c>
      <c r="S266" s="77">
        <v>25873</v>
      </c>
      <c r="T266" s="133">
        <v>0.02</v>
      </c>
      <c r="U266" s="77">
        <v>0</v>
      </c>
      <c r="V266" s="133">
        <v>0</v>
      </c>
      <c r="W266" s="131">
        <v>154979</v>
      </c>
      <c r="X266" s="787">
        <v>0.14000000000000001</v>
      </c>
      <c r="Y266" s="1362"/>
      <c r="Z266" s="133"/>
      <c r="AA266" s="556" t="s">
        <v>168</v>
      </c>
      <c r="AB266" s="1279" t="s">
        <v>161</v>
      </c>
    </row>
    <row r="267" spans="1:28" s="267" customFormat="1" ht="14.5">
      <c r="A267" s="66" t="s">
        <v>57</v>
      </c>
      <c r="B267" s="66" t="s">
        <v>243</v>
      </c>
      <c r="C267" s="556">
        <v>2020</v>
      </c>
      <c r="D267" s="556">
        <v>2019</v>
      </c>
      <c r="E267" s="1227" t="s">
        <v>142</v>
      </c>
      <c r="F267" s="418" t="s">
        <v>143</v>
      </c>
      <c r="G267" s="1292" t="s">
        <v>168</v>
      </c>
      <c r="H267" s="1293" t="s">
        <v>61</v>
      </c>
      <c r="I267" s="1384" t="s">
        <v>61</v>
      </c>
      <c r="J267" s="1294" t="s">
        <v>61</v>
      </c>
      <c r="K267" s="1295" t="s">
        <v>61</v>
      </c>
      <c r="L267" s="1426" t="s">
        <v>61</v>
      </c>
      <c r="M267" s="1294" t="s">
        <v>61</v>
      </c>
      <c r="N267" s="1295" t="s">
        <v>61</v>
      </c>
      <c r="O267" s="104" t="s">
        <v>61</v>
      </c>
      <c r="P267" s="1295" t="s">
        <v>61</v>
      </c>
      <c r="Q267" s="799" t="s">
        <v>61</v>
      </c>
      <c r="R267" s="643" t="s">
        <v>61</v>
      </c>
      <c r="S267" s="799" t="s">
        <v>61</v>
      </c>
      <c r="T267" s="643" t="s">
        <v>61</v>
      </c>
      <c r="U267" s="799" t="s">
        <v>61</v>
      </c>
      <c r="V267" s="643" t="s">
        <v>61</v>
      </c>
      <c r="W267" s="1384" t="s">
        <v>61</v>
      </c>
      <c r="X267" s="916" t="s">
        <v>61</v>
      </c>
      <c r="Y267" s="1366"/>
      <c r="Z267" s="643"/>
      <c r="AA267" s="1296" t="s">
        <v>61</v>
      </c>
      <c r="AB267" s="1297" t="s">
        <v>61</v>
      </c>
    </row>
    <row r="268" spans="1:28" s="267" customFormat="1" ht="14.5">
      <c r="A268" s="66" t="s">
        <v>57</v>
      </c>
      <c r="B268" s="66" t="s">
        <v>243</v>
      </c>
      <c r="C268" s="556">
        <v>2022</v>
      </c>
      <c r="D268" s="556">
        <v>2021</v>
      </c>
      <c r="E268" s="1227" t="s">
        <v>142</v>
      </c>
      <c r="F268" s="418" t="s">
        <v>143</v>
      </c>
      <c r="G268" s="1273" t="s">
        <v>142</v>
      </c>
      <c r="H268" s="66" t="s">
        <v>145</v>
      </c>
      <c r="I268" s="131">
        <v>1117143</v>
      </c>
      <c r="J268" s="77">
        <v>1117143</v>
      </c>
      <c r="K268" s="466">
        <v>1</v>
      </c>
      <c r="L268" s="1424" t="s">
        <v>329</v>
      </c>
      <c r="M268" s="77">
        <v>534001</v>
      </c>
      <c r="N268" s="473">
        <v>0.4780059491040986</v>
      </c>
      <c r="O268" s="77">
        <v>388945</v>
      </c>
      <c r="P268" s="473">
        <v>0.35</v>
      </c>
      <c r="Q268" s="77">
        <v>167210</v>
      </c>
      <c r="R268" s="133">
        <v>0.15</v>
      </c>
      <c r="S268" s="77">
        <v>26987</v>
      </c>
      <c r="T268" s="133">
        <v>0.02</v>
      </c>
      <c r="U268" s="77">
        <v>0</v>
      </c>
      <c r="V268" s="133">
        <v>0</v>
      </c>
      <c r="W268" s="131">
        <v>194197</v>
      </c>
      <c r="X268" s="787">
        <v>0.17</v>
      </c>
      <c r="Y268" s="1362"/>
      <c r="Z268" s="133"/>
      <c r="AA268" s="556" t="s">
        <v>168</v>
      </c>
      <c r="AB268" s="1279" t="s">
        <v>161</v>
      </c>
    </row>
    <row r="269" spans="1:28" s="267" customFormat="1" ht="14.5">
      <c r="A269" s="1216" t="s">
        <v>57</v>
      </c>
      <c r="B269" s="1216" t="s">
        <v>243</v>
      </c>
      <c r="C269" s="1226">
        <v>2023</v>
      </c>
      <c r="D269" s="1226">
        <v>2022</v>
      </c>
      <c r="E269" s="1228" t="s">
        <v>142</v>
      </c>
      <c r="F269" s="1237" t="s">
        <v>143</v>
      </c>
      <c r="G269" s="1275" t="s">
        <v>142</v>
      </c>
      <c r="H269" s="1216" t="s">
        <v>145</v>
      </c>
      <c r="I269" s="1380">
        <v>1181675</v>
      </c>
      <c r="J269" s="1298">
        <v>1181675</v>
      </c>
      <c r="K269" s="1223">
        <v>1</v>
      </c>
      <c r="L269" s="1425" t="s">
        <v>325</v>
      </c>
      <c r="M269" s="1026">
        <v>574740</v>
      </c>
      <c r="N269" s="1217">
        <v>0.48637738802970359</v>
      </c>
      <c r="O269" s="1026">
        <v>414767</v>
      </c>
      <c r="P269" s="1217">
        <v>0.35099921721285465</v>
      </c>
      <c r="Q269" s="1026">
        <v>179778</v>
      </c>
      <c r="R269" s="1222">
        <v>0.15</v>
      </c>
      <c r="S269" s="1026">
        <v>12390</v>
      </c>
      <c r="T269" s="1222">
        <v>0.01</v>
      </c>
      <c r="U269" s="1026">
        <v>0</v>
      </c>
      <c r="V269" s="1222">
        <v>0</v>
      </c>
      <c r="W269" s="1380">
        <v>192168</v>
      </c>
      <c r="X269" s="1027">
        <v>0.16</v>
      </c>
      <c r="Y269" s="1363"/>
      <c r="Z269" s="1222"/>
      <c r="AA269" s="1226" t="s">
        <v>330</v>
      </c>
      <c r="AB269" s="1225" t="s">
        <v>161</v>
      </c>
    </row>
    <row r="270" spans="1:28" s="267" customFormat="1" ht="14.5">
      <c r="A270" s="1229" t="s">
        <v>57</v>
      </c>
      <c r="B270" s="1229" t="s">
        <v>243</v>
      </c>
      <c r="C270" s="1230" t="s">
        <v>761</v>
      </c>
      <c r="D270" s="1230">
        <v>2023</v>
      </c>
      <c r="E270" s="1231" t="s">
        <v>142</v>
      </c>
      <c r="F270" s="1233" t="s">
        <v>143</v>
      </c>
      <c r="G270" s="1274" t="s">
        <v>142</v>
      </c>
      <c r="H270" s="1235" t="s">
        <v>145</v>
      </c>
      <c r="I270" s="1390">
        <v>1181675</v>
      </c>
      <c r="J270" s="1215">
        <v>1181675</v>
      </c>
      <c r="K270" s="1313">
        <v>1</v>
      </c>
      <c r="L270" s="1233" t="s">
        <v>775</v>
      </c>
      <c r="M270" s="1215">
        <v>494539</v>
      </c>
      <c r="N270" s="1313">
        <v>0.42</v>
      </c>
      <c r="O270" s="1215">
        <v>401722</v>
      </c>
      <c r="P270" s="1313">
        <v>0.34</v>
      </c>
      <c r="Q270" s="1215">
        <v>185312</v>
      </c>
      <c r="R270" s="1313">
        <v>0.16</v>
      </c>
      <c r="S270" s="1215">
        <v>100102</v>
      </c>
      <c r="T270" s="1313">
        <v>0.08</v>
      </c>
      <c r="U270" s="1314">
        <v>0</v>
      </c>
      <c r="V270" s="1313">
        <v>0</v>
      </c>
      <c r="W270" s="1390">
        <v>285413</v>
      </c>
      <c r="X270" s="1244">
        <v>0.24</v>
      </c>
      <c r="Y270" s="1369"/>
      <c r="Z270" s="1391"/>
      <c r="AA270" s="1235" t="s">
        <v>142</v>
      </c>
      <c r="AB270" s="1233" t="s">
        <v>161</v>
      </c>
    </row>
    <row r="271" spans="1:28" s="267" customFormat="1" ht="14.5">
      <c r="A271" s="862" t="s">
        <v>333</v>
      </c>
      <c r="B271" s="862" t="s">
        <v>102</v>
      </c>
      <c r="C271" s="844">
        <v>2017</v>
      </c>
      <c r="D271" s="844">
        <v>2016</v>
      </c>
      <c r="E271" s="1304" t="s">
        <v>168</v>
      </c>
      <c r="F271" s="418" t="s">
        <v>61</v>
      </c>
      <c r="G271" s="1305" t="s">
        <v>61</v>
      </c>
      <c r="H271" s="66" t="s">
        <v>61</v>
      </c>
      <c r="I271" s="1382" t="s">
        <v>61</v>
      </c>
      <c r="J271" s="1246" t="s">
        <v>61</v>
      </c>
      <c r="K271" s="1411" t="s">
        <v>61</v>
      </c>
      <c r="L271" s="1424" t="s">
        <v>61</v>
      </c>
      <c r="M271" s="1246" t="s">
        <v>61</v>
      </c>
      <c r="N271" s="66" t="s">
        <v>61</v>
      </c>
      <c r="O271" s="69" t="s">
        <v>61</v>
      </c>
      <c r="P271" s="66" t="s">
        <v>61</v>
      </c>
      <c r="Q271" s="77" t="s">
        <v>61</v>
      </c>
      <c r="R271" s="133" t="s">
        <v>61</v>
      </c>
      <c r="S271" s="77" t="s">
        <v>61</v>
      </c>
      <c r="T271" s="133" t="s">
        <v>61</v>
      </c>
      <c r="U271" s="77" t="s">
        <v>61</v>
      </c>
      <c r="V271" s="133" t="s">
        <v>61</v>
      </c>
      <c r="W271" s="1382" t="s">
        <v>61</v>
      </c>
      <c r="X271" s="787" t="s">
        <v>61</v>
      </c>
      <c r="Y271" s="1362"/>
      <c r="Z271" s="133"/>
      <c r="AA271" s="556" t="s">
        <v>61</v>
      </c>
      <c r="AB271" s="1279" t="s">
        <v>61</v>
      </c>
    </row>
    <row r="272" spans="1:28" s="267" customFormat="1" ht="14.5">
      <c r="A272" s="862" t="s">
        <v>333</v>
      </c>
      <c r="B272" s="862" t="s">
        <v>102</v>
      </c>
      <c r="C272" s="844">
        <v>2018</v>
      </c>
      <c r="D272" s="844">
        <v>2017</v>
      </c>
      <c r="E272" s="1304" t="s">
        <v>168</v>
      </c>
      <c r="F272" s="418" t="s">
        <v>61</v>
      </c>
      <c r="G272" s="1305" t="s">
        <v>61</v>
      </c>
      <c r="H272" s="66" t="s">
        <v>61</v>
      </c>
      <c r="I272" s="1382" t="s">
        <v>61</v>
      </c>
      <c r="J272" s="1246" t="s">
        <v>61</v>
      </c>
      <c r="K272" s="1411" t="s">
        <v>61</v>
      </c>
      <c r="L272" s="1424" t="s">
        <v>61</v>
      </c>
      <c r="M272" s="1246" t="s">
        <v>61</v>
      </c>
      <c r="N272" s="66" t="s">
        <v>61</v>
      </c>
      <c r="O272" s="69" t="s">
        <v>61</v>
      </c>
      <c r="P272" s="66" t="s">
        <v>61</v>
      </c>
      <c r="Q272" s="77" t="s">
        <v>61</v>
      </c>
      <c r="R272" s="133" t="s">
        <v>61</v>
      </c>
      <c r="S272" s="77" t="s">
        <v>61</v>
      </c>
      <c r="T272" s="133" t="s">
        <v>61</v>
      </c>
      <c r="U272" s="77" t="s">
        <v>61</v>
      </c>
      <c r="V272" s="133" t="s">
        <v>61</v>
      </c>
      <c r="W272" s="1382" t="s">
        <v>61</v>
      </c>
      <c r="X272" s="787" t="s">
        <v>61</v>
      </c>
      <c r="Y272" s="1362"/>
      <c r="Z272" s="133"/>
      <c r="AA272" s="556" t="s">
        <v>61</v>
      </c>
      <c r="AB272" s="1279" t="s">
        <v>61</v>
      </c>
    </row>
    <row r="273" spans="1:28" s="267" customFormat="1" ht="14.5">
      <c r="A273" s="862" t="s">
        <v>333</v>
      </c>
      <c r="B273" s="862" t="s">
        <v>102</v>
      </c>
      <c r="C273" s="844">
        <v>2019</v>
      </c>
      <c r="D273" s="844">
        <v>2018</v>
      </c>
      <c r="E273" s="1304" t="s">
        <v>168</v>
      </c>
      <c r="F273" s="418" t="s">
        <v>61</v>
      </c>
      <c r="G273" s="1305" t="s">
        <v>61</v>
      </c>
      <c r="H273" s="66" t="s">
        <v>61</v>
      </c>
      <c r="I273" s="1382" t="s">
        <v>61</v>
      </c>
      <c r="J273" s="1246" t="s">
        <v>61</v>
      </c>
      <c r="K273" s="1411" t="s">
        <v>61</v>
      </c>
      <c r="L273" s="1424" t="s">
        <v>61</v>
      </c>
      <c r="M273" s="1246" t="s">
        <v>61</v>
      </c>
      <c r="N273" s="66" t="s">
        <v>61</v>
      </c>
      <c r="O273" s="69" t="s">
        <v>61</v>
      </c>
      <c r="P273" s="66" t="s">
        <v>61</v>
      </c>
      <c r="Q273" s="77" t="s">
        <v>61</v>
      </c>
      <c r="R273" s="133" t="s">
        <v>61</v>
      </c>
      <c r="S273" s="77" t="s">
        <v>61</v>
      </c>
      <c r="T273" s="133" t="s">
        <v>61</v>
      </c>
      <c r="U273" s="77" t="s">
        <v>61</v>
      </c>
      <c r="V273" s="133" t="s">
        <v>61</v>
      </c>
      <c r="W273" s="1382" t="s">
        <v>61</v>
      </c>
      <c r="X273" s="787" t="s">
        <v>61</v>
      </c>
      <c r="Y273" s="1362"/>
      <c r="Z273" s="133"/>
      <c r="AA273" s="556" t="s">
        <v>61</v>
      </c>
      <c r="AB273" s="1279" t="s">
        <v>61</v>
      </c>
    </row>
    <row r="274" spans="1:28" s="267" customFormat="1" ht="14.5">
      <c r="A274" s="862" t="s">
        <v>333</v>
      </c>
      <c r="B274" s="862" t="s">
        <v>102</v>
      </c>
      <c r="C274" s="844">
        <v>2020</v>
      </c>
      <c r="D274" s="844">
        <v>2019</v>
      </c>
      <c r="E274" s="1304" t="s">
        <v>168</v>
      </c>
      <c r="F274" s="418" t="s">
        <v>61</v>
      </c>
      <c r="G274" s="1305" t="s">
        <v>61</v>
      </c>
      <c r="H274" s="66" t="s">
        <v>61</v>
      </c>
      <c r="I274" s="1382" t="s">
        <v>61</v>
      </c>
      <c r="J274" s="1246" t="s">
        <v>61</v>
      </c>
      <c r="K274" s="1411" t="s">
        <v>61</v>
      </c>
      <c r="L274" s="1424" t="s">
        <v>61</v>
      </c>
      <c r="M274" s="1246" t="s">
        <v>61</v>
      </c>
      <c r="N274" s="66" t="s">
        <v>61</v>
      </c>
      <c r="O274" s="69" t="s">
        <v>61</v>
      </c>
      <c r="P274" s="66" t="s">
        <v>61</v>
      </c>
      <c r="Q274" s="77" t="s">
        <v>61</v>
      </c>
      <c r="R274" s="133" t="s">
        <v>61</v>
      </c>
      <c r="S274" s="77" t="s">
        <v>61</v>
      </c>
      <c r="T274" s="133" t="s">
        <v>61</v>
      </c>
      <c r="U274" s="77" t="s">
        <v>61</v>
      </c>
      <c r="V274" s="133" t="s">
        <v>61</v>
      </c>
      <c r="W274" s="1382" t="s">
        <v>61</v>
      </c>
      <c r="X274" s="787" t="s">
        <v>61</v>
      </c>
      <c r="Y274" s="1362"/>
      <c r="Z274" s="133"/>
      <c r="AA274" s="556" t="s">
        <v>61</v>
      </c>
      <c r="AB274" s="1279" t="s">
        <v>61</v>
      </c>
    </row>
    <row r="275" spans="1:28" s="267" customFormat="1" ht="14.5">
      <c r="A275" s="862" t="s">
        <v>333</v>
      </c>
      <c r="B275" s="862" t="s">
        <v>102</v>
      </c>
      <c r="C275" s="844">
        <v>2021</v>
      </c>
      <c r="D275" s="844">
        <v>2020</v>
      </c>
      <c r="E275" s="1304" t="s">
        <v>168</v>
      </c>
      <c r="F275" s="418" t="s">
        <v>61</v>
      </c>
      <c r="G275" s="1305" t="s">
        <v>61</v>
      </c>
      <c r="H275" s="66" t="s">
        <v>61</v>
      </c>
      <c r="I275" s="1382" t="s">
        <v>61</v>
      </c>
      <c r="J275" s="1246" t="s">
        <v>61</v>
      </c>
      <c r="K275" s="1411" t="s">
        <v>61</v>
      </c>
      <c r="L275" s="1424" t="s">
        <v>61</v>
      </c>
      <c r="M275" s="1246" t="s">
        <v>61</v>
      </c>
      <c r="N275" s="66" t="s">
        <v>61</v>
      </c>
      <c r="O275" s="69" t="s">
        <v>61</v>
      </c>
      <c r="P275" s="66" t="s">
        <v>61</v>
      </c>
      <c r="Q275" s="77" t="s">
        <v>61</v>
      </c>
      <c r="R275" s="133" t="s">
        <v>61</v>
      </c>
      <c r="S275" s="77" t="s">
        <v>61</v>
      </c>
      <c r="T275" s="133" t="s">
        <v>61</v>
      </c>
      <c r="U275" s="77" t="s">
        <v>61</v>
      </c>
      <c r="V275" s="133" t="s">
        <v>61</v>
      </c>
      <c r="W275" s="1382" t="s">
        <v>61</v>
      </c>
      <c r="X275" s="787" t="s">
        <v>61</v>
      </c>
      <c r="Y275" s="1362"/>
      <c r="Z275" s="133"/>
      <c r="AA275" s="556" t="s">
        <v>61</v>
      </c>
      <c r="AB275" s="1279" t="s">
        <v>61</v>
      </c>
    </row>
    <row r="276" spans="1:28" s="267" customFormat="1" ht="14.5">
      <c r="A276" s="862" t="s">
        <v>333</v>
      </c>
      <c r="B276" s="862" t="s">
        <v>102</v>
      </c>
      <c r="C276" s="844">
        <v>2022</v>
      </c>
      <c r="D276" s="844">
        <v>2021</v>
      </c>
      <c r="E276" s="1304" t="s">
        <v>168</v>
      </c>
      <c r="F276" s="418" t="s">
        <v>61</v>
      </c>
      <c r="G276" s="1305" t="s">
        <v>61</v>
      </c>
      <c r="H276" s="66" t="s">
        <v>61</v>
      </c>
      <c r="I276" s="1382" t="s">
        <v>61</v>
      </c>
      <c r="J276" s="1246" t="s">
        <v>61</v>
      </c>
      <c r="K276" s="1411" t="s">
        <v>61</v>
      </c>
      <c r="L276" s="1424" t="s">
        <v>61</v>
      </c>
      <c r="M276" s="1246" t="s">
        <v>61</v>
      </c>
      <c r="N276" s="66" t="s">
        <v>61</v>
      </c>
      <c r="O276" s="69" t="s">
        <v>61</v>
      </c>
      <c r="P276" s="66" t="s">
        <v>61</v>
      </c>
      <c r="Q276" s="77" t="s">
        <v>61</v>
      </c>
      <c r="R276" s="133" t="s">
        <v>61</v>
      </c>
      <c r="S276" s="77" t="s">
        <v>61</v>
      </c>
      <c r="T276" s="133" t="s">
        <v>61</v>
      </c>
      <c r="U276" s="77" t="s">
        <v>61</v>
      </c>
      <c r="V276" s="133" t="s">
        <v>61</v>
      </c>
      <c r="W276" s="1382" t="s">
        <v>61</v>
      </c>
      <c r="X276" s="787" t="s">
        <v>61</v>
      </c>
      <c r="Y276" s="1362"/>
      <c r="Z276" s="133"/>
      <c r="AA276" s="556" t="s">
        <v>61</v>
      </c>
      <c r="AB276" s="1279" t="s">
        <v>61</v>
      </c>
    </row>
    <row r="277" spans="1:28" s="267" customFormat="1" ht="14.5">
      <c r="A277" s="1235" t="s">
        <v>333</v>
      </c>
      <c r="B277" s="1235" t="s">
        <v>102</v>
      </c>
      <c r="C277" s="1289">
        <v>2023</v>
      </c>
      <c r="D277" s="1289">
        <v>2022</v>
      </c>
      <c r="E277" s="1290" t="s">
        <v>168</v>
      </c>
      <c r="F277" s="1232" t="s">
        <v>61</v>
      </c>
      <c r="G277" s="1291" t="s">
        <v>61</v>
      </c>
      <c r="H277" s="1229" t="s">
        <v>61</v>
      </c>
      <c r="I277" s="1383" t="s">
        <v>61</v>
      </c>
      <c r="J277" s="1065" t="s">
        <v>61</v>
      </c>
      <c r="K277" s="1412" t="s">
        <v>61</v>
      </c>
      <c r="L277" s="1338" t="s">
        <v>61</v>
      </c>
      <c r="M277" s="1065" t="s">
        <v>61</v>
      </c>
      <c r="N277" s="1229" t="s">
        <v>61</v>
      </c>
      <c r="O277" s="1065" t="s">
        <v>61</v>
      </c>
      <c r="P277" s="1229" t="s">
        <v>61</v>
      </c>
      <c r="Q277" s="1020" t="s">
        <v>61</v>
      </c>
      <c r="R277" s="1221" t="s">
        <v>61</v>
      </c>
      <c r="S277" s="1020" t="s">
        <v>61</v>
      </c>
      <c r="T277" s="1221" t="s">
        <v>61</v>
      </c>
      <c r="U277" s="1020" t="s">
        <v>61</v>
      </c>
      <c r="V277" s="1221" t="s">
        <v>61</v>
      </c>
      <c r="W277" s="1383" t="s">
        <v>61</v>
      </c>
      <c r="X277" s="1021" t="s">
        <v>61</v>
      </c>
      <c r="Y277" s="1364"/>
      <c r="Z277" s="1221"/>
      <c r="AA277" s="1230" t="s">
        <v>61</v>
      </c>
      <c r="AB277" s="1233" t="s">
        <v>61</v>
      </c>
    </row>
    <row r="278" spans="1:28" s="267" customFormat="1" ht="14.5">
      <c r="A278" s="66" t="s">
        <v>35</v>
      </c>
      <c r="B278" s="66" t="s">
        <v>102</v>
      </c>
      <c r="C278" s="556">
        <v>2017</v>
      </c>
      <c r="D278" s="556">
        <v>2016</v>
      </c>
      <c r="E278" s="1227" t="s">
        <v>142</v>
      </c>
      <c r="F278" s="418" t="s">
        <v>181</v>
      </c>
      <c r="G278" s="1292" t="s">
        <v>168</v>
      </c>
      <c r="H278" s="1293" t="s">
        <v>61</v>
      </c>
      <c r="I278" s="1384" t="s">
        <v>61</v>
      </c>
      <c r="J278" s="1294" t="s">
        <v>61</v>
      </c>
      <c r="K278" s="1295" t="s">
        <v>61</v>
      </c>
      <c r="L278" s="1426" t="s">
        <v>61</v>
      </c>
      <c r="M278" s="1294" t="s">
        <v>61</v>
      </c>
      <c r="N278" s="1295" t="s">
        <v>61</v>
      </c>
      <c r="O278" s="104" t="s">
        <v>61</v>
      </c>
      <c r="P278" s="1295" t="s">
        <v>61</v>
      </c>
      <c r="Q278" s="799" t="s">
        <v>61</v>
      </c>
      <c r="R278" s="643" t="s">
        <v>61</v>
      </c>
      <c r="S278" s="799" t="s">
        <v>61</v>
      </c>
      <c r="T278" s="643" t="s">
        <v>61</v>
      </c>
      <c r="U278" s="799" t="s">
        <v>61</v>
      </c>
      <c r="V278" s="643" t="s">
        <v>61</v>
      </c>
      <c r="W278" s="1384" t="s">
        <v>61</v>
      </c>
      <c r="X278" s="916" t="s">
        <v>61</v>
      </c>
      <c r="Y278" s="1366"/>
      <c r="Z278" s="643"/>
      <c r="AA278" s="1296" t="s">
        <v>61</v>
      </c>
      <c r="AB278" s="1297" t="s">
        <v>61</v>
      </c>
    </row>
    <row r="279" spans="1:28" s="267" customFormat="1" ht="14.5">
      <c r="A279" s="66" t="s">
        <v>35</v>
      </c>
      <c r="B279" s="66" t="s">
        <v>102</v>
      </c>
      <c r="C279" s="556">
        <v>2018</v>
      </c>
      <c r="D279" s="556">
        <v>2017</v>
      </c>
      <c r="E279" s="1227" t="s">
        <v>142</v>
      </c>
      <c r="F279" s="418" t="s">
        <v>181</v>
      </c>
      <c r="G279" s="1292" t="s">
        <v>168</v>
      </c>
      <c r="H279" s="1293" t="s">
        <v>61</v>
      </c>
      <c r="I279" s="1384" t="s">
        <v>61</v>
      </c>
      <c r="J279" s="1294" t="s">
        <v>61</v>
      </c>
      <c r="K279" s="1295" t="s">
        <v>61</v>
      </c>
      <c r="L279" s="1426" t="s">
        <v>61</v>
      </c>
      <c r="M279" s="1294" t="s">
        <v>61</v>
      </c>
      <c r="N279" s="1295" t="s">
        <v>61</v>
      </c>
      <c r="O279" s="104" t="s">
        <v>61</v>
      </c>
      <c r="P279" s="1295" t="s">
        <v>61</v>
      </c>
      <c r="Q279" s="799" t="s">
        <v>61</v>
      </c>
      <c r="R279" s="643" t="s">
        <v>61</v>
      </c>
      <c r="S279" s="799" t="s">
        <v>61</v>
      </c>
      <c r="T279" s="643" t="s">
        <v>61</v>
      </c>
      <c r="U279" s="799" t="s">
        <v>61</v>
      </c>
      <c r="V279" s="643" t="s">
        <v>61</v>
      </c>
      <c r="W279" s="1384" t="s">
        <v>61</v>
      </c>
      <c r="X279" s="916" t="s">
        <v>61</v>
      </c>
      <c r="Y279" s="1366"/>
      <c r="Z279" s="643"/>
      <c r="AA279" s="1296" t="s">
        <v>61</v>
      </c>
      <c r="AB279" s="1297" t="s">
        <v>61</v>
      </c>
    </row>
    <row r="280" spans="1:28" s="267" customFormat="1" ht="14.5">
      <c r="A280" s="66" t="s">
        <v>35</v>
      </c>
      <c r="B280" s="66" t="s">
        <v>102</v>
      </c>
      <c r="C280" s="556">
        <v>2019</v>
      </c>
      <c r="D280" s="556">
        <v>2018</v>
      </c>
      <c r="E280" s="1227" t="s">
        <v>168</v>
      </c>
      <c r="F280" s="418" t="s">
        <v>61</v>
      </c>
      <c r="G280" s="1273" t="s">
        <v>61</v>
      </c>
      <c r="H280" s="66" t="s">
        <v>61</v>
      </c>
      <c r="I280" s="1382" t="s">
        <v>61</v>
      </c>
      <c r="J280" s="1246" t="s">
        <v>61</v>
      </c>
      <c r="K280" s="1411" t="s">
        <v>61</v>
      </c>
      <c r="L280" s="1424" t="s">
        <v>61</v>
      </c>
      <c r="M280" s="1246" t="s">
        <v>61</v>
      </c>
      <c r="N280" s="66" t="s">
        <v>61</v>
      </c>
      <c r="O280" s="69" t="s">
        <v>61</v>
      </c>
      <c r="P280" s="66" t="s">
        <v>61</v>
      </c>
      <c r="Q280" s="77" t="s">
        <v>61</v>
      </c>
      <c r="R280" s="133" t="s">
        <v>61</v>
      </c>
      <c r="S280" s="77" t="s">
        <v>61</v>
      </c>
      <c r="T280" s="133" t="s">
        <v>61</v>
      </c>
      <c r="U280" s="77" t="s">
        <v>61</v>
      </c>
      <c r="V280" s="133" t="s">
        <v>61</v>
      </c>
      <c r="W280" s="1382" t="s">
        <v>61</v>
      </c>
      <c r="X280" s="787" t="s">
        <v>61</v>
      </c>
      <c r="Y280" s="1362"/>
      <c r="Z280" s="133"/>
      <c r="AA280" s="556" t="s">
        <v>61</v>
      </c>
      <c r="AB280" s="1279" t="s">
        <v>61</v>
      </c>
    </row>
    <row r="281" spans="1:28" s="267" customFormat="1" ht="14.5">
      <c r="A281" s="66" t="s">
        <v>35</v>
      </c>
      <c r="B281" s="66" t="s">
        <v>102</v>
      </c>
      <c r="C281" s="556">
        <v>2020</v>
      </c>
      <c r="D281" s="556">
        <v>2019</v>
      </c>
      <c r="E281" s="1227" t="s">
        <v>168</v>
      </c>
      <c r="F281" s="418" t="s">
        <v>61</v>
      </c>
      <c r="G281" s="1273" t="s">
        <v>61</v>
      </c>
      <c r="H281" s="66" t="s">
        <v>61</v>
      </c>
      <c r="I281" s="1382" t="s">
        <v>61</v>
      </c>
      <c r="J281" s="1246" t="s">
        <v>61</v>
      </c>
      <c r="K281" s="1411" t="s">
        <v>61</v>
      </c>
      <c r="L281" s="1424" t="s">
        <v>61</v>
      </c>
      <c r="M281" s="1246" t="s">
        <v>61</v>
      </c>
      <c r="N281" s="66" t="s">
        <v>61</v>
      </c>
      <c r="O281" s="69" t="s">
        <v>61</v>
      </c>
      <c r="P281" s="66" t="s">
        <v>61</v>
      </c>
      <c r="Q281" s="77" t="s">
        <v>61</v>
      </c>
      <c r="R281" s="133" t="s">
        <v>61</v>
      </c>
      <c r="S281" s="77" t="s">
        <v>61</v>
      </c>
      <c r="T281" s="133" t="s">
        <v>61</v>
      </c>
      <c r="U281" s="77" t="s">
        <v>61</v>
      </c>
      <c r="V281" s="133" t="s">
        <v>61</v>
      </c>
      <c r="W281" s="1382" t="s">
        <v>61</v>
      </c>
      <c r="X281" s="787" t="s">
        <v>61</v>
      </c>
      <c r="Y281" s="1362"/>
      <c r="Z281" s="133"/>
      <c r="AA281" s="556" t="s">
        <v>61</v>
      </c>
      <c r="AB281" s="1279" t="s">
        <v>61</v>
      </c>
    </row>
    <row r="282" spans="1:28" s="267" customFormat="1" ht="14.5">
      <c r="A282" s="862" t="s">
        <v>35</v>
      </c>
      <c r="B282" s="862" t="s">
        <v>102</v>
      </c>
      <c r="C282" s="844">
        <v>2021</v>
      </c>
      <c r="D282" s="844">
        <v>2020</v>
      </c>
      <c r="E282" s="1304" t="s">
        <v>168</v>
      </c>
      <c r="F282" s="418" t="s">
        <v>61</v>
      </c>
      <c r="G282" s="1305" t="s">
        <v>61</v>
      </c>
      <c r="H282" s="66" t="s">
        <v>61</v>
      </c>
      <c r="I282" s="1382" t="s">
        <v>61</v>
      </c>
      <c r="J282" s="1246" t="s">
        <v>61</v>
      </c>
      <c r="K282" s="1411" t="s">
        <v>61</v>
      </c>
      <c r="L282" s="1424" t="s">
        <v>61</v>
      </c>
      <c r="M282" s="1246" t="s">
        <v>61</v>
      </c>
      <c r="N282" s="66" t="s">
        <v>61</v>
      </c>
      <c r="O282" s="69" t="s">
        <v>61</v>
      </c>
      <c r="P282" s="66" t="s">
        <v>61</v>
      </c>
      <c r="Q282" s="77" t="s">
        <v>61</v>
      </c>
      <c r="R282" s="133" t="s">
        <v>61</v>
      </c>
      <c r="S282" s="77" t="s">
        <v>61</v>
      </c>
      <c r="T282" s="133" t="s">
        <v>61</v>
      </c>
      <c r="U282" s="77" t="s">
        <v>61</v>
      </c>
      <c r="V282" s="133" t="s">
        <v>61</v>
      </c>
      <c r="W282" s="1382" t="s">
        <v>61</v>
      </c>
      <c r="X282" s="787" t="s">
        <v>61</v>
      </c>
      <c r="Y282" s="1362"/>
      <c r="Z282" s="133"/>
      <c r="AA282" s="556" t="s">
        <v>61</v>
      </c>
      <c r="AB282" s="1279" t="s">
        <v>61</v>
      </c>
    </row>
    <row r="283" spans="1:28" s="267" customFormat="1" ht="14.5">
      <c r="A283" s="66" t="s">
        <v>35</v>
      </c>
      <c r="B283" s="66" t="s">
        <v>102</v>
      </c>
      <c r="C283" s="556">
        <v>2022</v>
      </c>
      <c r="D283" s="556">
        <v>2021</v>
      </c>
      <c r="E283" s="1227" t="s">
        <v>168</v>
      </c>
      <c r="F283" s="418" t="s">
        <v>61</v>
      </c>
      <c r="G283" s="1273" t="s">
        <v>61</v>
      </c>
      <c r="H283" s="66" t="s">
        <v>61</v>
      </c>
      <c r="I283" s="1382" t="s">
        <v>61</v>
      </c>
      <c r="J283" s="1246" t="s">
        <v>61</v>
      </c>
      <c r="K283" s="1411" t="s">
        <v>61</v>
      </c>
      <c r="L283" s="1424" t="s">
        <v>61</v>
      </c>
      <c r="M283" s="1246" t="s">
        <v>61</v>
      </c>
      <c r="N283" s="66" t="s">
        <v>61</v>
      </c>
      <c r="O283" s="69" t="s">
        <v>61</v>
      </c>
      <c r="P283" s="66" t="s">
        <v>61</v>
      </c>
      <c r="Q283" s="77" t="s">
        <v>61</v>
      </c>
      <c r="R283" s="133" t="s">
        <v>61</v>
      </c>
      <c r="S283" s="77" t="s">
        <v>61</v>
      </c>
      <c r="T283" s="133" t="s">
        <v>61</v>
      </c>
      <c r="U283" s="77" t="s">
        <v>61</v>
      </c>
      <c r="V283" s="133" t="s">
        <v>61</v>
      </c>
      <c r="W283" s="1382" t="s">
        <v>61</v>
      </c>
      <c r="X283" s="787" t="s">
        <v>61</v>
      </c>
      <c r="Y283" s="1362"/>
      <c r="Z283" s="133"/>
      <c r="AA283" s="556" t="s">
        <v>61</v>
      </c>
      <c r="AB283" s="1279" t="s">
        <v>61</v>
      </c>
    </row>
    <row r="284" spans="1:28" s="267" customFormat="1" ht="14.5">
      <c r="A284" s="1216" t="s">
        <v>35</v>
      </c>
      <c r="B284" s="1216" t="s">
        <v>102</v>
      </c>
      <c r="C284" s="1226">
        <v>2023</v>
      </c>
      <c r="D284" s="1226">
        <v>2022</v>
      </c>
      <c r="E284" s="1228" t="s">
        <v>142</v>
      </c>
      <c r="F284" s="1237" t="s">
        <v>174</v>
      </c>
      <c r="G284" s="1275" t="s">
        <v>142</v>
      </c>
      <c r="H284" s="1216" t="s">
        <v>145</v>
      </c>
      <c r="I284" s="1380">
        <v>10621938</v>
      </c>
      <c r="J284" s="1298">
        <v>10621938</v>
      </c>
      <c r="K284" s="1223">
        <v>0.99944558139955253</v>
      </c>
      <c r="L284" s="1425" t="s">
        <v>336</v>
      </c>
      <c r="M284" s="1026">
        <v>5663972</v>
      </c>
      <c r="N284" s="1217">
        <v>0.53341794108147011</v>
      </c>
      <c r="O284" s="1026">
        <v>3405087</v>
      </c>
      <c r="P284" s="1217">
        <v>0.32</v>
      </c>
      <c r="Q284" s="1026">
        <v>1410397</v>
      </c>
      <c r="R284" s="1222">
        <v>0.14000000000000001</v>
      </c>
      <c r="S284" s="1026">
        <v>142483</v>
      </c>
      <c r="T284" s="1222">
        <v>0.01</v>
      </c>
      <c r="U284" s="1026">
        <v>0</v>
      </c>
      <c r="V284" s="1222">
        <v>0</v>
      </c>
      <c r="W284" s="1380">
        <v>1552880</v>
      </c>
      <c r="X284" s="1027">
        <v>0.15</v>
      </c>
      <c r="Y284" s="1363"/>
      <c r="Z284" s="1222"/>
      <c r="AA284" s="1226" t="s">
        <v>142</v>
      </c>
      <c r="AB284" s="1225" t="s">
        <v>161</v>
      </c>
    </row>
    <row r="285" spans="1:28" s="267" customFormat="1" ht="14.5">
      <c r="A285" s="1229" t="s">
        <v>35</v>
      </c>
      <c r="B285" s="1229" t="s">
        <v>102</v>
      </c>
      <c r="C285" s="1230" t="s">
        <v>761</v>
      </c>
      <c r="D285" s="1230">
        <v>2023</v>
      </c>
      <c r="E285" s="1231" t="s">
        <v>142</v>
      </c>
      <c r="F285" s="1271" t="s">
        <v>174</v>
      </c>
      <c r="G285" s="1274" t="s">
        <v>142</v>
      </c>
      <c r="H285" s="1221" t="s">
        <v>145</v>
      </c>
      <c r="I285" s="1381">
        <v>10621938</v>
      </c>
      <c r="J285" s="1020">
        <v>10621938</v>
      </c>
      <c r="K285" s="1221">
        <v>0.99944558139955253</v>
      </c>
      <c r="L285" s="1338" t="s">
        <v>336</v>
      </c>
      <c r="M285" s="1020">
        <v>5663972</v>
      </c>
      <c r="N285" s="1218">
        <v>0.53341794108147011</v>
      </c>
      <c r="O285" s="1020">
        <v>3405087</v>
      </c>
      <c r="P285" s="1218">
        <v>0.32</v>
      </c>
      <c r="Q285" s="1020">
        <v>1410397</v>
      </c>
      <c r="R285" s="1221">
        <v>0.14000000000000001</v>
      </c>
      <c r="S285" s="1020">
        <v>142483</v>
      </c>
      <c r="T285" s="1221">
        <v>0.01</v>
      </c>
      <c r="U285" s="1020">
        <v>0</v>
      </c>
      <c r="V285" s="1221">
        <v>0</v>
      </c>
      <c r="W285" s="1381">
        <v>1552880</v>
      </c>
      <c r="X285" s="1021">
        <v>0.15</v>
      </c>
      <c r="Y285" s="1364"/>
      <c r="Z285" s="1221"/>
      <c r="AA285" s="1235" t="s">
        <v>142</v>
      </c>
      <c r="AB285" s="1232" t="s">
        <v>161</v>
      </c>
    </row>
    <row r="286" spans="1:28" s="267" customFormat="1" ht="14.5">
      <c r="A286" s="66" t="s">
        <v>115</v>
      </c>
      <c r="B286" s="66" t="s">
        <v>102</v>
      </c>
      <c r="C286" s="556">
        <v>2017</v>
      </c>
      <c r="D286" s="556">
        <v>2016</v>
      </c>
      <c r="E286" s="1227" t="s">
        <v>168</v>
      </c>
      <c r="F286" s="418" t="s">
        <v>61</v>
      </c>
      <c r="G286" s="1273" t="s">
        <v>61</v>
      </c>
      <c r="H286" s="66" t="s">
        <v>61</v>
      </c>
      <c r="I286" s="1382" t="s">
        <v>61</v>
      </c>
      <c r="J286" s="1246" t="s">
        <v>61</v>
      </c>
      <c r="K286" s="1411" t="s">
        <v>61</v>
      </c>
      <c r="L286" s="1424" t="s">
        <v>61</v>
      </c>
      <c r="M286" s="1246" t="s">
        <v>61</v>
      </c>
      <c r="N286" s="66" t="s">
        <v>61</v>
      </c>
      <c r="O286" s="69" t="s">
        <v>61</v>
      </c>
      <c r="P286" s="66" t="s">
        <v>61</v>
      </c>
      <c r="Q286" s="77" t="s">
        <v>61</v>
      </c>
      <c r="R286" s="133" t="s">
        <v>61</v>
      </c>
      <c r="S286" s="77" t="s">
        <v>61</v>
      </c>
      <c r="T286" s="133" t="s">
        <v>61</v>
      </c>
      <c r="U286" s="77" t="s">
        <v>61</v>
      </c>
      <c r="V286" s="133" t="s">
        <v>61</v>
      </c>
      <c r="W286" s="1382" t="s">
        <v>61</v>
      </c>
      <c r="X286" s="787" t="s">
        <v>61</v>
      </c>
      <c r="Y286" s="1362"/>
      <c r="Z286" s="133"/>
      <c r="AA286" s="556" t="s">
        <v>61</v>
      </c>
      <c r="AB286" s="1279" t="s">
        <v>61</v>
      </c>
    </row>
    <row r="287" spans="1:28" s="267" customFormat="1" ht="14.5">
      <c r="A287" s="66" t="s">
        <v>115</v>
      </c>
      <c r="B287" s="66" t="s">
        <v>102</v>
      </c>
      <c r="C287" s="556">
        <v>2018</v>
      </c>
      <c r="D287" s="556">
        <v>2017</v>
      </c>
      <c r="E287" s="1227" t="s">
        <v>168</v>
      </c>
      <c r="F287" s="418" t="s">
        <v>61</v>
      </c>
      <c r="G287" s="1273" t="s">
        <v>61</v>
      </c>
      <c r="H287" s="66" t="s">
        <v>61</v>
      </c>
      <c r="I287" s="1382" t="s">
        <v>61</v>
      </c>
      <c r="J287" s="1246" t="s">
        <v>61</v>
      </c>
      <c r="K287" s="1411" t="s">
        <v>61</v>
      </c>
      <c r="L287" s="1424" t="s">
        <v>61</v>
      </c>
      <c r="M287" s="1246" t="s">
        <v>61</v>
      </c>
      <c r="N287" s="66" t="s">
        <v>61</v>
      </c>
      <c r="O287" s="69" t="s">
        <v>61</v>
      </c>
      <c r="P287" s="66" t="s">
        <v>61</v>
      </c>
      <c r="Q287" s="77" t="s">
        <v>61</v>
      </c>
      <c r="R287" s="133" t="s">
        <v>61</v>
      </c>
      <c r="S287" s="77" t="s">
        <v>61</v>
      </c>
      <c r="T287" s="133" t="s">
        <v>61</v>
      </c>
      <c r="U287" s="77" t="s">
        <v>61</v>
      </c>
      <c r="V287" s="133" t="s">
        <v>61</v>
      </c>
      <c r="W287" s="1382" t="s">
        <v>61</v>
      </c>
      <c r="X287" s="787" t="s">
        <v>61</v>
      </c>
      <c r="Y287" s="1362"/>
      <c r="Z287" s="133"/>
      <c r="AA287" s="556" t="s">
        <v>61</v>
      </c>
      <c r="AB287" s="1279" t="s">
        <v>61</v>
      </c>
    </row>
    <row r="288" spans="1:28" s="267" customFormat="1" ht="14.5">
      <c r="A288" s="66" t="s">
        <v>115</v>
      </c>
      <c r="B288" s="66" t="s">
        <v>102</v>
      </c>
      <c r="C288" s="556">
        <v>2019</v>
      </c>
      <c r="D288" s="556">
        <v>2018</v>
      </c>
      <c r="E288" s="1227" t="s">
        <v>168</v>
      </c>
      <c r="F288" s="418" t="s">
        <v>61</v>
      </c>
      <c r="G288" s="1273" t="s">
        <v>61</v>
      </c>
      <c r="H288" s="66" t="s">
        <v>61</v>
      </c>
      <c r="I288" s="1382" t="s">
        <v>61</v>
      </c>
      <c r="J288" s="1246" t="s">
        <v>61</v>
      </c>
      <c r="K288" s="1411" t="s">
        <v>61</v>
      </c>
      <c r="L288" s="1424" t="s">
        <v>61</v>
      </c>
      <c r="M288" s="1246" t="s">
        <v>61</v>
      </c>
      <c r="N288" s="66" t="s">
        <v>61</v>
      </c>
      <c r="O288" s="69" t="s">
        <v>61</v>
      </c>
      <c r="P288" s="66" t="s">
        <v>61</v>
      </c>
      <c r="Q288" s="77" t="s">
        <v>61</v>
      </c>
      <c r="R288" s="133" t="s">
        <v>61</v>
      </c>
      <c r="S288" s="77" t="s">
        <v>61</v>
      </c>
      <c r="T288" s="133" t="s">
        <v>61</v>
      </c>
      <c r="U288" s="77" t="s">
        <v>61</v>
      </c>
      <c r="V288" s="133" t="s">
        <v>61</v>
      </c>
      <c r="W288" s="1382" t="s">
        <v>61</v>
      </c>
      <c r="X288" s="787" t="s">
        <v>61</v>
      </c>
      <c r="Y288" s="1362"/>
      <c r="Z288" s="133"/>
      <c r="AA288" s="556" t="s">
        <v>61</v>
      </c>
      <c r="AB288" s="1279" t="s">
        <v>61</v>
      </c>
    </row>
    <row r="289" spans="1:28" s="267" customFormat="1" ht="14.5">
      <c r="A289" s="66" t="s">
        <v>115</v>
      </c>
      <c r="B289" s="66" t="s">
        <v>102</v>
      </c>
      <c r="C289" s="556">
        <v>2020</v>
      </c>
      <c r="D289" s="556">
        <v>2019</v>
      </c>
      <c r="E289" s="1227" t="s">
        <v>168</v>
      </c>
      <c r="F289" s="418" t="s">
        <v>61</v>
      </c>
      <c r="G289" s="1273" t="s">
        <v>61</v>
      </c>
      <c r="H289" s="66" t="s">
        <v>61</v>
      </c>
      <c r="I289" s="1382" t="s">
        <v>61</v>
      </c>
      <c r="J289" s="1246" t="s">
        <v>61</v>
      </c>
      <c r="K289" s="1411" t="s">
        <v>61</v>
      </c>
      <c r="L289" s="1424" t="s">
        <v>61</v>
      </c>
      <c r="M289" s="1246" t="s">
        <v>61</v>
      </c>
      <c r="N289" s="66" t="s">
        <v>61</v>
      </c>
      <c r="O289" s="69" t="s">
        <v>61</v>
      </c>
      <c r="P289" s="66" t="s">
        <v>61</v>
      </c>
      <c r="Q289" s="77" t="s">
        <v>61</v>
      </c>
      <c r="R289" s="133" t="s">
        <v>61</v>
      </c>
      <c r="S289" s="77" t="s">
        <v>61</v>
      </c>
      <c r="T289" s="133" t="s">
        <v>61</v>
      </c>
      <c r="U289" s="77" t="s">
        <v>61</v>
      </c>
      <c r="V289" s="133" t="s">
        <v>61</v>
      </c>
      <c r="W289" s="1382" t="s">
        <v>61</v>
      </c>
      <c r="X289" s="787" t="s">
        <v>61</v>
      </c>
      <c r="Y289" s="1362"/>
      <c r="Z289" s="133"/>
      <c r="AA289" s="556" t="s">
        <v>61</v>
      </c>
      <c r="AB289" s="1279" t="s">
        <v>61</v>
      </c>
    </row>
    <row r="290" spans="1:28" s="267" customFormat="1" ht="14.5">
      <c r="A290" s="66" t="s">
        <v>115</v>
      </c>
      <c r="B290" s="66" t="s">
        <v>102</v>
      </c>
      <c r="C290" s="556">
        <v>2021</v>
      </c>
      <c r="D290" s="556">
        <v>2020</v>
      </c>
      <c r="E290" s="1227" t="s">
        <v>168</v>
      </c>
      <c r="F290" s="418" t="s">
        <v>61</v>
      </c>
      <c r="G290" s="1273" t="s">
        <v>61</v>
      </c>
      <c r="H290" s="66" t="s">
        <v>61</v>
      </c>
      <c r="I290" s="1382" t="s">
        <v>61</v>
      </c>
      <c r="J290" s="1246" t="s">
        <v>61</v>
      </c>
      <c r="K290" s="1411" t="s">
        <v>61</v>
      </c>
      <c r="L290" s="1424" t="s">
        <v>61</v>
      </c>
      <c r="M290" s="1246" t="s">
        <v>61</v>
      </c>
      <c r="N290" s="66" t="s">
        <v>61</v>
      </c>
      <c r="O290" s="69" t="s">
        <v>61</v>
      </c>
      <c r="P290" s="66" t="s">
        <v>61</v>
      </c>
      <c r="Q290" s="77" t="s">
        <v>61</v>
      </c>
      <c r="R290" s="133" t="s">
        <v>61</v>
      </c>
      <c r="S290" s="77" t="s">
        <v>61</v>
      </c>
      <c r="T290" s="133" t="s">
        <v>61</v>
      </c>
      <c r="U290" s="77" t="s">
        <v>61</v>
      </c>
      <c r="V290" s="133" t="s">
        <v>61</v>
      </c>
      <c r="W290" s="1382" t="s">
        <v>61</v>
      </c>
      <c r="X290" s="787" t="s">
        <v>61</v>
      </c>
      <c r="Y290" s="1362"/>
      <c r="Z290" s="133"/>
      <c r="AA290" s="556" t="s">
        <v>61</v>
      </c>
      <c r="AB290" s="1279" t="s">
        <v>61</v>
      </c>
    </row>
    <row r="291" spans="1:28" s="267" customFormat="1" ht="14.5">
      <c r="A291" s="66" t="s">
        <v>115</v>
      </c>
      <c r="B291" s="66" t="s">
        <v>102</v>
      </c>
      <c r="C291" s="556">
        <v>2022</v>
      </c>
      <c r="D291" s="556">
        <v>2021</v>
      </c>
      <c r="E291" s="1227" t="s">
        <v>168</v>
      </c>
      <c r="F291" s="418" t="s">
        <v>61</v>
      </c>
      <c r="G291" s="1273" t="s">
        <v>61</v>
      </c>
      <c r="H291" s="66" t="s">
        <v>61</v>
      </c>
      <c r="I291" s="1382" t="s">
        <v>61</v>
      </c>
      <c r="J291" s="1246" t="s">
        <v>61</v>
      </c>
      <c r="K291" s="1411" t="s">
        <v>61</v>
      </c>
      <c r="L291" s="1424" t="s">
        <v>61</v>
      </c>
      <c r="M291" s="1246" t="s">
        <v>61</v>
      </c>
      <c r="N291" s="66" t="s">
        <v>61</v>
      </c>
      <c r="O291" s="69" t="s">
        <v>61</v>
      </c>
      <c r="P291" s="66" t="s">
        <v>61</v>
      </c>
      <c r="Q291" s="77" t="s">
        <v>61</v>
      </c>
      <c r="R291" s="133" t="s">
        <v>61</v>
      </c>
      <c r="S291" s="77" t="s">
        <v>61</v>
      </c>
      <c r="T291" s="133" t="s">
        <v>61</v>
      </c>
      <c r="U291" s="77" t="s">
        <v>61</v>
      </c>
      <c r="V291" s="133" t="s">
        <v>61</v>
      </c>
      <c r="W291" s="1382" t="s">
        <v>61</v>
      </c>
      <c r="X291" s="787" t="s">
        <v>61</v>
      </c>
      <c r="Y291" s="1362"/>
      <c r="Z291" s="133"/>
      <c r="AA291" s="556" t="s">
        <v>61</v>
      </c>
      <c r="AB291" s="1279" t="s">
        <v>61</v>
      </c>
    </row>
    <row r="292" spans="1:28" s="267" customFormat="1" ht="14.5">
      <c r="A292" s="1216" t="s">
        <v>115</v>
      </c>
      <c r="B292" s="1216" t="s">
        <v>102</v>
      </c>
      <c r="C292" s="1226">
        <v>2023</v>
      </c>
      <c r="D292" s="1226">
        <v>2022</v>
      </c>
      <c r="E292" s="1228" t="s">
        <v>142</v>
      </c>
      <c r="F292" s="1237" t="s">
        <v>174</v>
      </c>
      <c r="G292" s="1320" t="s">
        <v>168</v>
      </c>
      <c r="H292" s="1321" t="s">
        <v>61</v>
      </c>
      <c r="I292" s="1393" t="s">
        <v>61</v>
      </c>
      <c r="J292" s="1322" t="s">
        <v>61</v>
      </c>
      <c r="K292" s="1323" t="s">
        <v>61</v>
      </c>
      <c r="L292" s="1431" t="s">
        <v>61</v>
      </c>
      <c r="M292" s="1322" t="s">
        <v>61</v>
      </c>
      <c r="N292" s="1323" t="s">
        <v>61</v>
      </c>
      <c r="O292" s="1012" t="s">
        <v>61</v>
      </c>
      <c r="P292" s="1323" t="s">
        <v>61</v>
      </c>
      <c r="Q292" s="1100" t="s">
        <v>61</v>
      </c>
      <c r="R292" s="1324" t="s">
        <v>61</v>
      </c>
      <c r="S292" s="1100" t="s">
        <v>61</v>
      </c>
      <c r="T292" s="1324" t="s">
        <v>61</v>
      </c>
      <c r="U292" s="1100" t="s">
        <v>61</v>
      </c>
      <c r="V292" s="1324" t="s">
        <v>61</v>
      </c>
      <c r="W292" s="1393" t="s">
        <v>61</v>
      </c>
      <c r="X292" s="1101" t="s">
        <v>61</v>
      </c>
      <c r="Y292" s="1370"/>
      <c r="Z292" s="1324"/>
      <c r="AA292" s="1325" t="s">
        <v>61</v>
      </c>
      <c r="AB292" s="1326" t="s">
        <v>61</v>
      </c>
    </row>
    <row r="293" spans="1:28" s="267" customFormat="1" ht="14.5">
      <c r="A293" s="1229" t="s">
        <v>115</v>
      </c>
      <c r="B293" s="1229" t="s">
        <v>102</v>
      </c>
      <c r="C293" s="1230" t="s">
        <v>761</v>
      </c>
      <c r="D293" s="1230">
        <v>2023</v>
      </c>
      <c r="E293" s="1231" t="s">
        <v>142</v>
      </c>
      <c r="F293" s="1232" t="s">
        <v>170</v>
      </c>
      <c r="G293" s="1300" t="s">
        <v>168</v>
      </c>
      <c r="H293" s="1327" t="s">
        <v>61</v>
      </c>
      <c r="I293" s="1394" t="s">
        <v>61</v>
      </c>
      <c r="J293" s="1328" t="s">
        <v>61</v>
      </c>
      <c r="K293" s="1327" t="s">
        <v>61</v>
      </c>
      <c r="L293" s="1330" t="s">
        <v>61</v>
      </c>
      <c r="M293" s="1328" t="s">
        <v>61</v>
      </c>
      <c r="N293" s="1327" t="s">
        <v>61</v>
      </c>
      <c r="O293" s="1328" t="s">
        <v>61</v>
      </c>
      <c r="P293" s="1327" t="s">
        <v>61</v>
      </c>
      <c r="Q293" s="1328" t="s">
        <v>61</v>
      </c>
      <c r="R293" s="1327" t="s">
        <v>61</v>
      </c>
      <c r="S293" s="1328" t="s">
        <v>61</v>
      </c>
      <c r="T293" s="1327" t="s">
        <v>61</v>
      </c>
      <c r="U293" s="1328" t="s">
        <v>61</v>
      </c>
      <c r="V293" s="1327" t="s">
        <v>61</v>
      </c>
      <c r="W293" s="1394" t="s">
        <v>61</v>
      </c>
      <c r="X293" s="1329" t="s">
        <v>61</v>
      </c>
      <c r="Y293" s="1371"/>
      <c r="Z293" s="1395"/>
      <c r="AA293" s="1327" t="s">
        <v>61</v>
      </c>
      <c r="AB293" s="1330" t="s">
        <v>61</v>
      </c>
    </row>
    <row r="294" spans="1:28" s="267" customFormat="1" ht="14.5">
      <c r="A294" s="66" t="s">
        <v>52</v>
      </c>
      <c r="B294" s="66" t="s">
        <v>102</v>
      </c>
      <c r="C294" s="556">
        <v>2017</v>
      </c>
      <c r="D294" s="556">
        <v>2016</v>
      </c>
      <c r="E294" s="1227" t="s">
        <v>168</v>
      </c>
      <c r="F294" s="418" t="s">
        <v>61</v>
      </c>
      <c r="G294" s="1273" t="s">
        <v>61</v>
      </c>
      <c r="H294" s="66" t="s">
        <v>61</v>
      </c>
      <c r="I294" s="1382" t="s">
        <v>61</v>
      </c>
      <c r="J294" s="1246" t="s">
        <v>61</v>
      </c>
      <c r="K294" s="1411" t="s">
        <v>61</v>
      </c>
      <c r="L294" s="1424" t="s">
        <v>61</v>
      </c>
      <c r="M294" s="1246" t="s">
        <v>61</v>
      </c>
      <c r="N294" s="66" t="s">
        <v>61</v>
      </c>
      <c r="O294" s="69" t="s">
        <v>61</v>
      </c>
      <c r="P294" s="66" t="s">
        <v>61</v>
      </c>
      <c r="Q294" s="77" t="s">
        <v>61</v>
      </c>
      <c r="R294" s="133" t="s">
        <v>61</v>
      </c>
      <c r="S294" s="77" t="s">
        <v>61</v>
      </c>
      <c r="T294" s="133" t="s">
        <v>61</v>
      </c>
      <c r="U294" s="77" t="s">
        <v>61</v>
      </c>
      <c r="V294" s="133" t="s">
        <v>61</v>
      </c>
      <c r="W294" s="1382" t="s">
        <v>61</v>
      </c>
      <c r="X294" s="787" t="s">
        <v>61</v>
      </c>
      <c r="Y294" s="1362"/>
      <c r="Z294" s="133"/>
      <c r="AA294" s="556" t="s">
        <v>61</v>
      </c>
      <c r="AB294" s="1279" t="s">
        <v>61</v>
      </c>
    </row>
    <row r="295" spans="1:28" s="267" customFormat="1" ht="14.5">
      <c r="A295" s="66" t="s">
        <v>52</v>
      </c>
      <c r="B295" s="66" t="s">
        <v>102</v>
      </c>
      <c r="C295" s="556">
        <v>2018</v>
      </c>
      <c r="D295" s="556">
        <v>2017</v>
      </c>
      <c r="E295" s="1227" t="s">
        <v>168</v>
      </c>
      <c r="F295" s="418" t="s">
        <v>61</v>
      </c>
      <c r="G295" s="1273" t="s">
        <v>61</v>
      </c>
      <c r="H295" s="66" t="s">
        <v>61</v>
      </c>
      <c r="I295" s="1382" t="s">
        <v>61</v>
      </c>
      <c r="J295" s="1246" t="s">
        <v>61</v>
      </c>
      <c r="K295" s="1411" t="s">
        <v>61</v>
      </c>
      <c r="L295" s="1424" t="s">
        <v>61</v>
      </c>
      <c r="M295" s="1246" t="s">
        <v>61</v>
      </c>
      <c r="N295" s="66" t="s">
        <v>61</v>
      </c>
      <c r="O295" s="69" t="s">
        <v>61</v>
      </c>
      <c r="P295" s="66" t="s">
        <v>61</v>
      </c>
      <c r="Q295" s="77" t="s">
        <v>61</v>
      </c>
      <c r="R295" s="133" t="s">
        <v>61</v>
      </c>
      <c r="S295" s="77" t="s">
        <v>61</v>
      </c>
      <c r="T295" s="133" t="s">
        <v>61</v>
      </c>
      <c r="U295" s="77" t="s">
        <v>61</v>
      </c>
      <c r="V295" s="133" t="s">
        <v>61</v>
      </c>
      <c r="W295" s="1382" t="s">
        <v>61</v>
      </c>
      <c r="X295" s="787" t="s">
        <v>61</v>
      </c>
      <c r="Y295" s="1362"/>
      <c r="Z295" s="133"/>
      <c r="AA295" s="556" t="s">
        <v>61</v>
      </c>
      <c r="AB295" s="1279" t="s">
        <v>61</v>
      </c>
    </row>
    <row r="296" spans="1:28" s="267" customFormat="1" ht="14.5">
      <c r="A296" s="66" t="s">
        <v>52</v>
      </c>
      <c r="B296" s="66" t="s">
        <v>102</v>
      </c>
      <c r="C296" s="556">
        <v>2019</v>
      </c>
      <c r="D296" s="556">
        <v>2018</v>
      </c>
      <c r="E296" s="1227" t="s">
        <v>142</v>
      </c>
      <c r="F296" s="418" t="s">
        <v>170</v>
      </c>
      <c r="G296" s="1273" t="s">
        <v>142</v>
      </c>
      <c r="H296" s="66" t="s">
        <v>176</v>
      </c>
      <c r="I296" s="131">
        <v>500000</v>
      </c>
      <c r="J296" s="1245">
        <v>100000</v>
      </c>
      <c r="K296" s="466">
        <v>0.2</v>
      </c>
      <c r="L296" s="1424" t="s">
        <v>338</v>
      </c>
      <c r="M296" s="1245"/>
      <c r="N296" s="473"/>
      <c r="O296" s="792">
        <v>100000</v>
      </c>
      <c r="P296" s="473">
        <v>1</v>
      </c>
      <c r="Q296" s="77" t="s">
        <v>61</v>
      </c>
      <c r="R296" s="133" t="s">
        <v>61</v>
      </c>
      <c r="S296" s="77" t="s">
        <v>61</v>
      </c>
      <c r="T296" s="133" t="s">
        <v>61</v>
      </c>
      <c r="U296" s="77" t="s">
        <v>61</v>
      </c>
      <c r="V296" s="133" t="s">
        <v>61</v>
      </c>
      <c r="W296" s="131">
        <v>20000</v>
      </c>
      <c r="X296" s="787">
        <v>0.2</v>
      </c>
      <c r="Y296" s="1362"/>
      <c r="Z296" s="133"/>
      <c r="AA296" s="556" t="s">
        <v>61</v>
      </c>
      <c r="AB296" s="1279" t="s">
        <v>161</v>
      </c>
    </row>
    <row r="297" spans="1:28" s="267" customFormat="1" ht="14.5">
      <c r="A297" s="66" t="s">
        <v>52</v>
      </c>
      <c r="B297" s="66" t="s">
        <v>102</v>
      </c>
      <c r="C297" s="556">
        <v>2020</v>
      </c>
      <c r="D297" s="556">
        <v>2019</v>
      </c>
      <c r="E297" s="1227" t="s">
        <v>142</v>
      </c>
      <c r="F297" s="418" t="s">
        <v>170</v>
      </c>
      <c r="G297" s="1273" t="s">
        <v>142</v>
      </c>
      <c r="H297" s="66" t="s">
        <v>294</v>
      </c>
      <c r="I297" s="131">
        <v>385000</v>
      </c>
      <c r="J297" s="1245">
        <v>385000</v>
      </c>
      <c r="K297" s="466">
        <v>1</v>
      </c>
      <c r="L297" s="1429" t="s">
        <v>339</v>
      </c>
      <c r="M297" s="1356" t="s">
        <v>203</v>
      </c>
      <c r="N297" s="635" t="s">
        <v>203</v>
      </c>
      <c r="O297" s="1317">
        <v>92400</v>
      </c>
      <c r="P297" s="1318">
        <v>0.24</v>
      </c>
      <c r="Q297" s="1010" t="s">
        <v>221</v>
      </c>
      <c r="R297" s="1219" t="s">
        <v>221</v>
      </c>
      <c r="S297" s="1010" t="s">
        <v>221</v>
      </c>
      <c r="T297" s="1219" t="s">
        <v>221</v>
      </c>
      <c r="U297" s="1010" t="s">
        <v>221</v>
      </c>
      <c r="V297" s="1219" t="s">
        <v>221</v>
      </c>
      <c r="W297" s="131">
        <v>292600</v>
      </c>
      <c r="X297" s="787">
        <v>0.76</v>
      </c>
      <c r="Y297" s="1362"/>
      <c r="Z297" s="133"/>
      <c r="AA297" s="556" t="s">
        <v>61</v>
      </c>
      <c r="AB297" s="1279" t="s">
        <v>161</v>
      </c>
    </row>
    <row r="298" spans="1:28" s="267" customFormat="1" ht="14.5">
      <c r="A298" s="66" t="s">
        <v>52</v>
      </c>
      <c r="B298" s="66" t="s">
        <v>102</v>
      </c>
      <c r="C298" s="556">
        <v>2021</v>
      </c>
      <c r="D298" s="556">
        <v>2020</v>
      </c>
      <c r="E298" s="1227" t="s">
        <v>142</v>
      </c>
      <c r="F298" s="418" t="s">
        <v>170</v>
      </c>
      <c r="G298" s="1292" t="s">
        <v>168</v>
      </c>
      <c r="H298" s="1293" t="s">
        <v>61</v>
      </c>
      <c r="I298" s="1384" t="s">
        <v>61</v>
      </c>
      <c r="J298" s="1294" t="s">
        <v>61</v>
      </c>
      <c r="K298" s="1295" t="s">
        <v>61</v>
      </c>
      <c r="L298" s="1426" t="s">
        <v>61</v>
      </c>
      <c r="M298" s="1294" t="s">
        <v>61</v>
      </c>
      <c r="N298" s="1295" t="s">
        <v>61</v>
      </c>
      <c r="O298" s="104" t="s">
        <v>61</v>
      </c>
      <c r="P298" s="1295" t="s">
        <v>61</v>
      </c>
      <c r="Q298" s="799" t="s">
        <v>61</v>
      </c>
      <c r="R298" s="643" t="s">
        <v>61</v>
      </c>
      <c r="S298" s="799" t="s">
        <v>61</v>
      </c>
      <c r="T298" s="643" t="s">
        <v>61</v>
      </c>
      <c r="U298" s="799" t="s">
        <v>61</v>
      </c>
      <c r="V298" s="643" t="s">
        <v>61</v>
      </c>
      <c r="W298" s="1384" t="s">
        <v>61</v>
      </c>
      <c r="X298" s="916" t="s">
        <v>61</v>
      </c>
      <c r="Y298" s="1366"/>
      <c r="Z298" s="643"/>
      <c r="AA298" s="1296" t="s">
        <v>61</v>
      </c>
      <c r="AB298" s="1297" t="s">
        <v>61</v>
      </c>
    </row>
    <row r="299" spans="1:28" s="267" customFormat="1" ht="14.5">
      <c r="A299" s="66" t="s">
        <v>52</v>
      </c>
      <c r="B299" s="66" t="s">
        <v>102</v>
      </c>
      <c r="C299" s="556">
        <v>2022</v>
      </c>
      <c r="D299" s="556">
        <v>2021</v>
      </c>
      <c r="E299" s="1227" t="s">
        <v>142</v>
      </c>
      <c r="F299" s="418" t="s">
        <v>170</v>
      </c>
      <c r="G299" s="1292" t="s">
        <v>168</v>
      </c>
      <c r="H299" s="1293" t="s">
        <v>61</v>
      </c>
      <c r="I299" s="1384" t="s">
        <v>61</v>
      </c>
      <c r="J299" s="1294" t="s">
        <v>61</v>
      </c>
      <c r="K299" s="1295" t="s">
        <v>61</v>
      </c>
      <c r="L299" s="1426" t="s">
        <v>61</v>
      </c>
      <c r="M299" s="1294" t="s">
        <v>61</v>
      </c>
      <c r="N299" s="1295" t="s">
        <v>61</v>
      </c>
      <c r="O299" s="104" t="s">
        <v>61</v>
      </c>
      <c r="P299" s="1295" t="s">
        <v>61</v>
      </c>
      <c r="Q299" s="799" t="s">
        <v>61</v>
      </c>
      <c r="R299" s="643" t="s">
        <v>61</v>
      </c>
      <c r="S299" s="799" t="s">
        <v>61</v>
      </c>
      <c r="T299" s="643" t="s">
        <v>61</v>
      </c>
      <c r="U299" s="799" t="s">
        <v>61</v>
      </c>
      <c r="V299" s="643" t="s">
        <v>61</v>
      </c>
      <c r="W299" s="1384" t="s">
        <v>61</v>
      </c>
      <c r="X299" s="916" t="s">
        <v>61</v>
      </c>
      <c r="Y299" s="1366"/>
      <c r="Z299" s="643"/>
      <c r="AA299" s="1296" t="s">
        <v>61</v>
      </c>
      <c r="AB299" s="1297" t="s">
        <v>61</v>
      </c>
    </row>
    <row r="300" spans="1:28" s="267" customFormat="1" ht="14.5">
      <c r="A300" s="66" t="s">
        <v>52</v>
      </c>
      <c r="B300" s="1216" t="s">
        <v>102</v>
      </c>
      <c r="C300" s="1226">
        <v>2023</v>
      </c>
      <c r="D300" s="1226">
        <v>2022</v>
      </c>
      <c r="E300" s="1228" t="s">
        <v>142</v>
      </c>
      <c r="F300" s="1237" t="s">
        <v>174</v>
      </c>
      <c r="G300" s="1275" t="s">
        <v>142</v>
      </c>
      <c r="H300" s="1216" t="s">
        <v>176</v>
      </c>
      <c r="I300" s="1413">
        <v>505000</v>
      </c>
      <c r="J300" s="1026">
        <v>505000</v>
      </c>
      <c r="K300" s="1222">
        <v>1</v>
      </c>
      <c r="L300" s="1425" t="s">
        <v>341</v>
      </c>
      <c r="M300" s="1007" t="s">
        <v>178</v>
      </c>
      <c r="N300" s="635" t="s">
        <v>203</v>
      </c>
      <c r="O300" s="1010">
        <v>202014</v>
      </c>
      <c r="P300" s="1334"/>
      <c r="Q300" s="1010" t="s">
        <v>221</v>
      </c>
      <c r="R300" s="1219" t="s">
        <v>221</v>
      </c>
      <c r="S300" s="1010" t="s">
        <v>221</v>
      </c>
      <c r="T300" s="1219" t="s">
        <v>221</v>
      </c>
      <c r="U300" s="1010" t="s">
        <v>221</v>
      </c>
      <c r="V300" s="1219" t="s">
        <v>221</v>
      </c>
      <c r="W300" s="1380">
        <v>302986</v>
      </c>
      <c r="X300" s="1027">
        <v>0.60329999999999995</v>
      </c>
      <c r="Y300" s="1363"/>
      <c r="Z300" s="1222"/>
      <c r="AA300" s="1226" t="s">
        <v>61</v>
      </c>
      <c r="AB300" s="1225" t="s">
        <v>161</v>
      </c>
    </row>
    <row r="301" spans="1:28" s="267" customFormat="1" ht="14.5">
      <c r="A301" s="1229" t="s">
        <v>52</v>
      </c>
      <c r="B301" s="1229" t="s">
        <v>102</v>
      </c>
      <c r="C301" s="1230" t="s">
        <v>761</v>
      </c>
      <c r="D301" s="1230">
        <v>2023</v>
      </c>
      <c r="E301" s="1231" t="s">
        <v>142</v>
      </c>
      <c r="F301" s="1232" t="s">
        <v>170</v>
      </c>
      <c r="G301" s="1300" t="s">
        <v>168</v>
      </c>
      <c r="H301" s="1327" t="s">
        <v>61</v>
      </c>
      <c r="I301" s="1394" t="s">
        <v>61</v>
      </c>
      <c r="J301" s="1328" t="s">
        <v>61</v>
      </c>
      <c r="K301" s="1327" t="s">
        <v>61</v>
      </c>
      <c r="L301" s="1330" t="s">
        <v>61</v>
      </c>
      <c r="M301" s="1328" t="s">
        <v>61</v>
      </c>
      <c r="N301" s="1327" t="s">
        <v>61</v>
      </c>
      <c r="O301" s="1328" t="s">
        <v>61</v>
      </c>
      <c r="P301" s="1327" t="s">
        <v>61</v>
      </c>
      <c r="Q301" s="1328" t="s">
        <v>61</v>
      </c>
      <c r="R301" s="1327" t="s">
        <v>61</v>
      </c>
      <c r="S301" s="1328" t="s">
        <v>61</v>
      </c>
      <c r="T301" s="1327" t="s">
        <v>61</v>
      </c>
      <c r="U301" s="1328" t="s">
        <v>61</v>
      </c>
      <c r="V301" s="1327" t="s">
        <v>61</v>
      </c>
      <c r="W301" s="1394" t="s">
        <v>61</v>
      </c>
      <c r="X301" s="1329" t="s">
        <v>61</v>
      </c>
      <c r="Y301" s="1371"/>
      <c r="Z301" s="1395"/>
      <c r="AA301" s="1327" t="s">
        <v>61</v>
      </c>
      <c r="AB301" s="1330" t="s">
        <v>61</v>
      </c>
    </row>
    <row r="302" spans="1:28" s="267" customFormat="1" ht="14.5">
      <c r="A302" s="66" t="s">
        <v>342</v>
      </c>
      <c r="B302" s="66" t="s">
        <v>167</v>
      </c>
      <c r="C302" s="556">
        <v>2017</v>
      </c>
      <c r="D302" s="556">
        <v>2016</v>
      </c>
      <c r="E302" s="1227" t="s">
        <v>142</v>
      </c>
      <c r="F302" s="418" t="s">
        <v>170</v>
      </c>
      <c r="G302" s="1292" t="s">
        <v>168</v>
      </c>
      <c r="H302" s="1293" t="s">
        <v>61</v>
      </c>
      <c r="I302" s="1384" t="s">
        <v>61</v>
      </c>
      <c r="J302" s="1294" t="s">
        <v>61</v>
      </c>
      <c r="K302" s="1295" t="s">
        <v>61</v>
      </c>
      <c r="L302" s="1426" t="s">
        <v>61</v>
      </c>
      <c r="M302" s="1294" t="s">
        <v>61</v>
      </c>
      <c r="N302" s="1295" t="s">
        <v>61</v>
      </c>
      <c r="O302" s="104" t="s">
        <v>61</v>
      </c>
      <c r="P302" s="1295" t="s">
        <v>61</v>
      </c>
      <c r="Q302" s="799" t="s">
        <v>61</v>
      </c>
      <c r="R302" s="643" t="s">
        <v>61</v>
      </c>
      <c r="S302" s="799" t="s">
        <v>61</v>
      </c>
      <c r="T302" s="643" t="s">
        <v>61</v>
      </c>
      <c r="U302" s="799" t="s">
        <v>61</v>
      </c>
      <c r="V302" s="643" t="s">
        <v>61</v>
      </c>
      <c r="W302" s="1384" t="s">
        <v>61</v>
      </c>
      <c r="X302" s="916" t="s">
        <v>61</v>
      </c>
      <c r="Y302" s="1366"/>
      <c r="Z302" s="643"/>
      <c r="AA302" s="1296" t="s">
        <v>61</v>
      </c>
      <c r="AB302" s="1297" t="s">
        <v>61</v>
      </c>
    </row>
    <row r="303" spans="1:28" s="267" customFormat="1" ht="14.5">
      <c r="A303" s="66" t="s">
        <v>342</v>
      </c>
      <c r="B303" s="66" t="s">
        <v>167</v>
      </c>
      <c r="C303" s="556">
        <v>2018</v>
      </c>
      <c r="D303" s="556">
        <v>2017</v>
      </c>
      <c r="E303" s="1227" t="s">
        <v>168</v>
      </c>
      <c r="F303" s="418" t="s">
        <v>61</v>
      </c>
      <c r="G303" s="1273" t="s">
        <v>61</v>
      </c>
      <c r="H303" s="66" t="s">
        <v>61</v>
      </c>
      <c r="I303" s="1382" t="s">
        <v>61</v>
      </c>
      <c r="J303" s="1246" t="s">
        <v>61</v>
      </c>
      <c r="K303" s="1411" t="s">
        <v>61</v>
      </c>
      <c r="L303" s="1424" t="s">
        <v>61</v>
      </c>
      <c r="M303" s="1246" t="s">
        <v>61</v>
      </c>
      <c r="N303" s="66" t="s">
        <v>61</v>
      </c>
      <c r="O303" s="69" t="s">
        <v>61</v>
      </c>
      <c r="P303" s="66" t="s">
        <v>61</v>
      </c>
      <c r="Q303" s="77" t="s">
        <v>61</v>
      </c>
      <c r="R303" s="133" t="s">
        <v>61</v>
      </c>
      <c r="S303" s="77" t="s">
        <v>61</v>
      </c>
      <c r="T303" s="133" t="s">
        <v>61</v>
      </c>
      <c r="U303" s="77" t="s">
        <v>61</v>
      </c>
      <c r="V303" s="133" t="s">
        <v>61</v>
      </c>
      <c r="W303" s="1382" t="s">
        <v>61</v>
      </c>
      <c r="X303" s="787" t="s">
        <v>61</v>
      </c>
      <c r="Y303" s="1362"/>
      <c r="Z303" s="133"/>
      <c r="AA303" s="556" t="s">
        <v>61</v>
      </c>
      <c r="AB303" s="1279" t="s">
        <v>61</v>
      </c>
    </row>
    <row r="304" spans="1:28" s="267" customFormat="1" ht="14.5">
      <c r="A304" s="66" t="s">
        <v>342</v>
      </c>
      <c r="B304" s="66" t="s">
        <v>167</v>
      </c>
      <c r="C304" s="556">
        <v>2019</v>
      </c>
      <c r="D304" s="556">
        <v>2018</v>
      </c>
      <c r="E304" s="1227" t="s">
        <v>142</v>
      </c>
      <c r="F304" s="418" t="s">
        <v>170</v>
      </c>
      <c r="G304" s="1292" t="s">
        <v>168</v>
      </c>
      <c r="H304" s="1293" t="s">
        <v>61</v>
      </c>
      <c r="I304" s="1384" t="s">
        <v>61</v>
      </c>
      <c r="J304" s="1294" t="s">
        <v>61</v>
      </c>
      <c r="K304" s="1295" t="s">
        <v>61</v>
      </c>
      <c r="L304" s="1426" t="s">
        <v>61</v>
      </c>
      <c r="M304" s="1294" t="s">
        <v>61</v>
      </c>
      <c r="N304" s="1295" t="s">
        <v>61</v>
      </c>
      <c r="O304" s="104" t="s">
        <v>61</v>
      </c>
      <c r="P304" s="1295" t="s">
        <v>61</v>
      </c>
      <c r="Q304" s="799" t="s">
        <v>61</v>
      </c>
      <c r="R304" s="643" t="s">
        <v>61</v>
      </c>
      <c r="S304" s="799" t="s">
        <v>61</v>
      </c>
      <c r="T304" s="643" t="s">
        <v>61</v>
      </c>
      <c r="U304" s="799" t="s">
        <v>61</v>
      </c>
      <c r="V304" s="643" t="s">
        <v>61</v>
      </c>
      <c r="W304" s="1384" t="s">
        <v>61</v>
      </c>
      <c r="X304" s="916" t="s">
        <v>61</v>
      </c>
      <c r="Y304" s="1366"/>
      <c r="Z304" s="643"/>
      <c r="AA304" s="1296" t="s">
        <v>61</v>
      </c>
      <c r="AB304" s="1297" t="s">
        <v>148</v>
      </c>
    </row>
    <row r="305" spans="1:28" s="267" customFormat="1" ht="14.5">
      <c r="A305" s="66" t="s">
        <v>342</v>
      </c>
      <c r="B305" s="66" t="s">
        <v>167</v>
      </c>
      <c r="C305" s="556">
        <v>2020</v>
      </c>
      <c r="D305" s="556">
        <v>2019</v>
      </c>
      <c r="E305" s="1227" t="s">
        <v>142</v>
      </c>
      <c r="F305" s="418" t="s">
        <v>170</v>
      </c>
      <c r="G305" s="1292" t="s">
        <v>168</v>
      </c>
      <c r="H305" s="1293" t="s">
        <v>61</v>
      </c>
      <c r="I305" s="1384" t="s">
        <v>61</v>
      </c>
      <c r="J305" s="1294" t="s">
        <v>61</v>
      </c>
      <c r="K305" s="1295" t="s">
        <v>61</v>
      </c>
      <c r="L305" s="1426" t="s">
        <v>61</v>
      </c>
      <c r="M305" s="1294" t="s">
        <v>61</v>
      </c>
      <c r="N305" s="1295" t="s">
        <v>61</v>
      </c>
      <c r="O305" s="104" t="s">
        <v>61</v>
      </c>
      <c r="P305" s="1295" t="s">
        <v>61</v>
      </c>
      <c r="Q305" s="799" t="s">
        <v>61</v>
      </c>
      <c r="R305" s="643" t="s">
        <v>61</v>
      </c>
      <c r="S305" s="799" t="s">
        <v>61</v>
      </c>
      <c r="T305" s="643" t="s">
        <v>61</v>
      </c>
      <c r="U305" s="799" t="s">
        <v>61</v>
      </c>
      <c r="V305" s="643" t="s">
        <v>61</v>
      </c>
      <c r="W305" s="1384" t="s">
        <v>61</v>
      </c>
      <c r="X305" s="916" t="s">
        <v>61</v>
      </c>
      <c r="Y305" s="1366"/>
      <c r="Z305" s="643"/>
      <c r="AA305" s="1296" t="s">
        <v>61</v>
      </c>
      <c r="AB305" s="1297" t="s">
        <v>61</v>
      </c>
    </row>
    <row r="306" spans="1:28" s="267" customFormat="1" ht="14.5">
      <c r="A306" s="66" t="s">
        <v>342</v>
      </c>
      <c r="B306" s="66" t="s">
        <v>167</v>
      </c>
      <c r="C306" s="556">
        <v>2021</v>
      </c>
      <c r="D306" s="556">
        <v>2020</v>
      </c>
      <c r="E306" s="1227" t="s">
        <v>142</v>
      </c>
      <c r="F306" s="418" t="s">
        <v>170</v>
      </c>
      <c r="G306" s="1273" t="s">
        <v>142</v>
      </c>
      <c r="H306" s="66" t="s">
        <v>176</v>
      </c>
      <c r="I306" s="131">
        <v>258816</v>
      </c>
      <c r="J306" s="1247">
        <v>130000</v>
      </c>
      <c r="K306" s="133">
        <v>0.50228733926805147</v>
      </c>
      <c r="L306" s="1429">
        <v>43983</v>
      </c>
      <c r="M306" s="716" t="s">
        <v>178</v>
      </c>
      <c r="N306" s="635" t="s">
        <v>203</v>
      </c>
      <c r="O306" s="719">
        <v>79950</v>
      </c>
      <c r="P306" s="515">
        <v>0.61499999999999999</v>
      </c>
      <c r="Q306" s="1010" t="s">
        <v>221</v>
      </c>
      <c r="R306" s="1219" t="s">
        <v>221</v>
      </c>
      <c r="S306" s="1010" t="s">
        <v>221</v>
      </c>
      <c r="T306" s="1219" t="s">
        <v>221</v>
      </c>
      <c r="U306" s="1010" t="s">
        <v>221</v>
      </c>
      <c r="V306" s="1219" t="s">
        <v>221</v>
      </c>
      <c r="W306" s="131">
        <v>50050</v>
      </c>
      <c r="X306" s="787">
        <v>0.38500000000000001</v>
      </c>
      <c r="Y306" s="1362"/>
      <c r="Z306" s="133"/>
      <c r="AA306" s="556" t="s">
        <v>61</v>
      </c>
      <c r="AB306" s="1279" t="s">
        <v>148</v>
      </c>
    </row>
    <row r="307" spans="1:28" s="267" customFormat="1" ht="14.5">
      <c r="A307" s="66" t="s">
        <v>342</v>
      </c>
      <c r="B307" s="66" t="s">
        <v>167</v>
      </c>
      <c r="C307" s="556">
        <v>2022</v>
      </c>
      <c r="D307" s="556">
        <v>2021</v>
      </c>
      <c r="E307" s="1227" t="s">
        <v>142</v>
      </c>
      <c r="F307" s="418" t="s">
        <v>170</v>
      </c>
      <c r="G307" s="1273" t="s">
        <v>142</v>
      </c>
      <c r="H307" s="66" t="s">
        <v>176</v>
      </c>
      <c r="I307" s="131"/>
      <c r="J307" s="1245">
        <v>131989</v>
      </c>
      <c r="K307" s="133"/>
      <c r="L307" s="1424" t="s">
        <v>424</v>
      </c>
      <c r="M307" s="716" t="s">
        <v>178</v>
      </c>
      <c r="N307" s="635" t="s">
        <v>203</v>
      </c>
      <c r="O307" s="719">
        <v>95824</v>
      </c>
      <c r="P307" s="515">
        <v>0.72599989393055486</v>
      </c>
      <c r="Q307" s="1010" t="s">
        <v>221</v>
      </c>
      <c r="R307" s="1219" t="s">
        <v>221</v>
      </c>
      <c r="S307" s="1010" t="s">
        <v>221</v>
      </c>
      <c r="T307" s="1219" t="s">
        <v>221</v>
      </c>
      <c r="U307" s="1010" t="s">
        <v>221</v>
      </c>
      <c r="V307" s="1219" t="s">
        <v>221</v>
      </c>
      <c r="W307" s="131">
        <v>36165</v>
      </c>
      <c r="X307" s="787">
        <v>0.27400000000000002</v>
      </c>
      <c r="Y307" s="1362"/>
      <c r="Z307" s="133"/>
      <c r="AA307" s="556" t="s">
        <v>61</v>
      </c>
      <c r="AB307" s="1279" t="s">
        <v>148</v>
      </c>
    </row>
    <row r="308" spans="1:28" s="267" customFormat="1" ht="14.5">
      <c r="A308" s="1216" t="s">
        <v>342</v>
      </c>
      <c r="B308" s="1216" t="s">
        <v>167</v>
      </c>
      <c r="C308" s="1226">
        <v>2023</v>
      </c>
      <c r="D308" s="1226">
        <v>2022</v>
      </c>
      <c r="E308" s="1228" t="s">
        <v>142</v>
      </c>
      <c r="F308" s="1237" t="s">
        <v>174</v>
      </c>
      <c r="G308" s="1320" t="s">
        <v>168</v>
      </c>
      <c r="H308" s="1321" t="s">
        <v>61</v>
      </c>
      <c r="I308" s="1393" t="s">
        <v>61</v>
      </c>
      <c r="J308" s="1322" t="s">
        <v>61</v>
      </c>
      <c r="K308" s="1323" t="s">
        <v>61</v>
      </c>
      <c r="L308" s="1431" t="s">
        <v>61</v>
      </c>
      <c r="M308" s="1322" t="s">
        <v>61</v>
      </c>
      <c r="N308" s="1323" t="s">
        <v>61</v>
      </c>
      <c r="O308" s="1012" t="s">
        <v>61</v>
      </c>
      <c r="P308" s="1323" t="s">
        <v>61</v>
      </c>
      <c r="Q308" s="1100" t="s">
        <v>61</v>
      </c>
      <c r="R308" s="1324" t="s">
        <v>61</v>
      </c>
      <c r="S308" s="1100" t="s">
        <v>61</v>
      </c>
      <c r="T308" s="1324" t="s">
        <v>61</v>
      </c>
      <c r="U308" s="1100" t="s">
        <v>61</v>
      </c>
      <c r="V308" s="1324" t="s">
        <v>61</v>
      </c>
      <c r="W308" s="1393" t="s">
        <v>61</v>
      </c>
      <c r="X308" s="1101" t="s">
        <v>61</v>
      </c>
      <c r="Y308" s="1370"/>
      <c r="Z308" s="1324"/>
      <c r="AA308" s="1325" t="s">
        <v>61</v>
      </c>
      <c r="AB308" s="1326" t="s">
        <v>61</v>
      </c>
    </row>
    <row r="309" spans="1:28" s="267" customFormat="1" ht="14.5">
      <c r="A309" s="1229" t="s">
        <v>342</v>
      </c>
      <c r="B309" s="1229" t="s">
        <v>167</v>
      </c>
      <c r="C309" s="1230" t="s">
        <v>761</v>
      </c>
      <c r="D309" s="1230">
        <v>2023</v>
      </c>
      <c r="E309" s="1231" t="s">
        <v>142</v>
      </c>
      <c r="F309" s="1232" t="s">
        <v>170</v>
      </c>
      <c r="G309" s="1300" t="s">
        <v>168</v>
      </c>
      <c r="H309" s="1327" t="s">
        <v>61</v>
      </c>
      <c r="I309" s="1394" t="s">
        <v>61</v>
      </c>
      <c r="J309" s="1328" t="s">
        <v>61</v>
      </c>
      <c r="K309" s="1327" t="s">
        <v>61</v>
      </c>
      <c r="L309" s="1330" t="s">
        <v>61</v>
      </c>
      <c r="M309" s="1328" t="s">
        <v>61</v>
      </c>
      <c r="N309" s="1327" t="s">
        <v>61</v>
      </c>
      <c r="O309" s="1328" t="s">
        <v>61</v>
      </c>
      <c r="P309" s="1327" t="s">
        <v>61</v>
      </c>
      <c r="Q309" s="1328" t="s">
        <v>61</v>
      </c>
      <c r="R309" s="1327" t="s">
        <v>61</v>
      </c>
      <c r="S309" s="1328" t="s">
        <v>61</v>
      </c>
      <c r="T309" s="1327" t="s">
        <v>61</v>
      </c>
      <c r="U309" s="1328" t="s">
        <v>61</v>
      </c>
      <c r="V309" s="1327" t="s">
        <v>61</v>
      </c>
      <c r="W309" s="1394" t="s">
        <v>61</v>
      </c>
      <c r="X309" s="1329" t="s">
        <v>61</v>
      </c>
      <c r="Y309" s="1371"/>
      <c r="Z309" s="1395"/>
      <c r="AA309" s="1327" t="s">
        <v>61</v>
      </c>
      <c r="AB309" s="1330" t="s">
        <v>61</v>
      </c>
    </row>
    <row r="310" spans="1:28" s="267" customFormat="1" ht="14.5">
      <c r="A310" s="66" t="s">
        <v>41</v>
      </c>
      <c r="B310" s="66" t="s">
        <v>102</v>
      </c>
      <c r="C310" s="556">
        <v>2017</v>
      </c>
      <c r="D310" s="556">
        <v>2016</v>
      </c>
      <c r="E310" s="1227" t="s">
        <v>142</v>
      </c>
      <c r="F310" s="418" t="s">
        <v>143</v>
      </c>
      <c r="G310" s="1292" t="s">
        <v>168</v>
      </c>
      <c r="H310" s="1293" t="s">
        <v>61</v>
      </c>
      <c r="I310" s="1384" t="s">
        <v>61</v>
      </c>
      <c r="J310" s="1294" t="s">
        <v>61</v>
      </c>
      <c r="K310" s="1295" t="s">
        <v>61</v>
      </c>
      <c r="L310" s="1426" t="s">
        <v>61</v>
      </c>
      <c r="M310" s="1294" t="s">
        <v>61</v>
      </c>
      <c r="N310" s="1295" t="s">
        <v>61</v>
      </c>
      <c r="O310" s="104" t="s">
        <v>61</v>
      </c>
      <c r="P310" s="1295" t="s">
        <v>61</v>
      </c>
      <c r="Q310" s="799" t="s">
        <v>61</v>
      </c>
      <c r="R310" s="643" t="s">
        <v>61</v>
      </c>
      <c r="S310" s="799" t="s">
        <v>61</v>
      </c>
      <c r="T310" s="643" t="s">
        <v>61</v>
      </c>
      <c r="U310" s="799" t="s">
        <v>61</v>
      </c>
      <c r="V310" s="643" t="s">
        <v>61</v>
      </c>
      <c r="W310" s="1384" t="s">
        <v>61</v>
      </c>
      <c r="X310" s="916" t="s">
        <v>61</v>
      </c>
      <c r="Y310" s="1366"/>
      <c r="Z310" s="643"/>
      <c r="AA310" s="1296" t="s">
        <v>61</v>
      </c>
      <c r="AB310" s="1297" t="s">
        <v>61</v>
      </c>
    </row>
    <row r="311" spans="1:28" s="267" customFormat="1" ht="14.5">
      <c r="A311" s="66" t="s">
        <v>41</v>
      </c>
      <c r="B311" s="66" t="s">
        <v>102</v>
      </c>
      <c r="C311" s="556">
        <v>2018</v>
      </c>
      <c r="D311" s="556">
        <v>2017</v>
      </c>
      <c r="E311" s="1227" t="s">
        <v>142</v>
      </c>
      <c r="F311" s="418" t="s">
        <v>204</v>
      </c>
      <c r="G311" s="1273" t="s">
        <v>142</v>
      </c>
      <c r="H311" s="66" t="s">
        <v>145</v>
      </c>
      <c r="I311" s="131">
        <v>6520675</v>
      </c>
      <c r="J311" s="1247">
        <v>2281150</v>
      </c>
      <c r="K311" s="133">
        <v>0.34983341448546357</v>
      </c>
      <c r="L311" s="1424" t="s">
        <v>349</v>
      </c>
      <c r="M311" s="820">
        <v>2004029</v>
      </c>
      <c r="N311" s="473">
        <v>0.87851697608662294</v>
      </c>
      <c r="O311" s="820">
        <v>273738</v>
      </c>
      <c r="P311" s="473">
        <v>0.12</v>
      </c>
      <c r="Q311" s="77">
        <v>0</v>
      </c>
      <c r="R311" s="133">
        <v>0</v>
      </c>
      <c r="S311" s="77">
        <v>0</v>
      </c>
      <c r="T311" s="133">
        <v>0</v>
      </c>
      <c r="U311" s="77">
        <v>0</v>
      </c>
      <c r="V311" s="133">
        <v>0</v>
      </c>
      <c r="W311" s="1397">
        <v>0</v>
      </c>
      <c r="X311" s="787">
        <v>0</v>
      </c>
      <c r="Y311" s="1362"/>
      <c r="Z311" s="133"/>
      <c r="AA311" s="556" t="s">
        <v>168</v>
      </c>
      <c r="AB311" s="1279" t="s">
        <v>185</v>
      </c>
    </row>
    <row r="312" spans="1:28" s="267" customFormat="1" ht="14.5">
      <c r="A312" s="66" t="s">
        <v>41</v>
      </c>
      <c r="B312" s="66" t="s">
        <v>102</v>
      </c>
      <c r="C312" s="556">
        <v>2019</v>
      </c>
      <c r="D312" s="556">
        <v>2018</v>
      </c>
      <c r="E312" s="1227" t="s">
        <v>142</v>
      </c>
      <c r="F312" s="418" t="s">
        <v>174</v>
      </c>
      <c r="G312" s="1273" t="s">
        <v>142</v>
      </c>
      <c r="H312" s="66" t="s">
        <v>145</v>
      </c>
      <c r="I312" s="275">
        <v>6402812</v>
      </c>
      <c r="J312" s="1245">
        <v>1350963</v>
      </c>
      <c r="K312" s="133">
        <v>0.21099526270644836</v>
      </c>
      <c r="L312" s="1424" t="s">
        <v>363</v>
      </c>
      <c r="M312" s="77">
        <v>770266</v>
      </c>
      <c r="N312" s="473">
        <v>0.57016069277989112</v>
      </c>
      <c r="O312" s="77">
        <v>366692</v>
      </c>
      <c r="P312" s="473">
        <v>0.27</v>
      </c>
      <c r="Q312" s="77">
        <v>179033</v>
      </c>
      <c r="R312" s="133">
        <v>0.13</v>
      </c>
      <c r="S312" s="77">
        <v>34972</v>
      </c>
      <c r="T312" s="133">
        <v>0.03</v>
      </c>
      <c r="U312" s="77">
        <v>0</v>
      </c>
      <c r="V312" s="133">
        <v>0</v>
      </c>
      <c r="W312" s="131">
        <v>214005</v>
      </c>
      <c r="X312" s="787">
        <v>0.16</v>
      </c>
      <c r="Y312" s="1362"/>
      <c r="Z312" s="133"/>
      <c r="AA312" s="556" t="s">
        <v>142</v>
      </c>
      <c r="AB312" s="1279" t="s">
        <v>185</v>
      </c>
    </row>
    <row r="313" spans="1:28" s="267" customFormat="1" ht="14.5">
      <c r="A313" s="66" t="s">
        <v>41</v>
      </c>
      <c r="B313" s="66" t="s">
        <v>102</v>
      </c>
      <c r="C313" s="556">
        <v>2020</v>
      </c>
      <c r="D313" s="556">
        <v>2019</v>
      </c>
      <c r="E313" s="1227" t="s">
        <v>142</v>
      </c>
      <c r="F313" s="418" t="s">
        <v>174</v>
      </c>
      <c r="G313" s="1273" t="s">
        <v>142</v>
      </c>
      <c r="H313" s="66" t="s">
        <v>145</v>
      </c>
      <c r="I313" s="131">
        <v>6402812</v>
      </c>
      <c r="J313" s="1245">
        <v>1383406</v>
      </c>
      <c r="K313" s="466">
        <v>0.22</v>
      </c>
      <c r="L313" s="1424" t="s">
        <v>353</v>
      </c>
      <c r="M313" s="77">
        <v>608306</v>
      </c>
      <c r="N313" s="473">
        <v>0.43971617876458535</v>
      </c>
      <c r="O313" s="77">
        <v>472842</v>
      </c>
      <c r="P313" s="473">
        <v>0.34</v>
      </c>
      <c r="Q313" s="77">
        <v>239228</v>
      </c>
      <c r="R313" s="133">
        <v>0.17</v>
      </c>
      <c r="S313" s="77">
        <v>63030</v>
      </c>
      <c r="T313" s="133">
        <v>0.05</v>
      </c>
      <c r="U313" s="77">
        <v>0</v>
      </c>
      <c r="V313" s="133">
        <v>0</v>
      </c>
      <c r="W313" s="131">
        <v>302258</v>
      </c>
      <c r="X313" s="787">
        <v>0.22</v>
      </c>
      <c r="Y313" s="1362"/>
      <c r="Z313" s="133"/>
      <c r="AA313" s="556" t="s">
        <v>142</v>
      </c>
      <c r="AB313" s="1279" t="s">
        <v>185</v>
      </c>
    </row>
    <row r="314" spans="1:28" s="267" customFormat="1" ht="14.5">
      <c r="A314" s="66" t="s">
        <v>41</v>
      </c>
      <c r="B314" s="66" t="s">
        <v>102</v>
      </c>
      <c r="C314" s="556">
        <v>2021</v>
      </c>
      <c r="D314" s="556">
        <v>2020</v>
      </c>
      <c r="E314" s="1227" t="s">
        <v>142</v>
      </c>
      <c r="F314" s="418" t="s">
        <v>174</v>
      </c>
      <c r="G314" s="1273" t="s">
        <v>142</v>
      </c>
      <c r="H314" s="66" t="s">
        <v>145</v>
      </c>
      <c r="I314" s="131">
        <v>6825935</v>
      </c>
      <c r="J314" s="1247">
        <v>6779443</v>
      </c>
      <c r="K314" s="466">
        <v>0.99318891844120993</v>
      </c>
      <c r="L314" s="1424" t="s">
        <v>354</v>
      </c>
      <c r="M314" s="77">
        <v>3852078</v>
      </c>
      <c r="N314" s="473">
        <v>0.5681997768843251</v>
      </c>
      <c r="O314" s="77">
        <v>2243247</v>
      </c>
      <c r="P314" s="473">
        <v>0.33</v>
      </c>
      <c r="Q314" s="77">
        <v>589234</v>
      </c>
      <c r="R314" s="133">
        <v>0.09</v>
      </c>
      <c r="S314" s="77">
        <v>94884</v>
      </c>
      <c r="T314" s="133">
        <v>0.01</v>
      </c>
      <c r="U314" s="77">
        <v>0</v>
      </c>
      <c r="V314" s="133">
        <v>0</v>
      </c>
      <c r="W314" s="131">
        <v>684118</v>
      </c>
      <c r="X314" s="787">
        <v>0.1</v>
      </c>
      <c r="Y314" s="1362"/>
      <c r="Z314" s="133"/>
      <c r="AA314" s="556" t="s">
        <v>168</v>
      </c>
      <c r="AB314" s="1279" t="s">
        <v>185</v>
      </c>
    </row>
    <row r="315" spans="1:28" s="267" customFormat="1" ht="14.5">
      <c r="A315" s="66" t="s">
        <v>41</v>
      </c>
      <c r="B315" s="66" t="s">
        <v>102</v>
      </c>
      <c r="C315" s="556">
        <v>2022</v>
      </c>
      <c r="D315" s="556">
        <v>2021</v>
      </c>
      <c r="E315" s="1227" t="s">
        <v>142</v>
      </c>
      <c r="F315" s="418" t="s">
        <v>174</v>
      </c>
      <c r="G315" s="1273" t="s">
        <v>142</v>
      </c>
      <c r="H315" s="66" t="s">
        <v>145</v>
      </c>
      <c r="I315" s="131">
        <v>6825935</v>
      </c>
      <c r="J315" s="1245">
        <v>6779443</v>
      </c>
      <c r="K315" s="466">
        <v>0.99318891844120993</v>
      </c>
      <c r="L315" s="1424" t="s">
        <v>269</v>
      </c>
      <c r="M315" s="77">
        <v>3355640</v>
      </c>
      <c r="N315" s="473">
        <v>0.49497281708836555</v>
      </c>
      <c r="O315" s="77">
        <v>2438739</v>
      </c>
      <c r="P315" s="473">
        <v>0.36</v>
      </c>
      <c r="Q315" s="77">
        <v>863856</v>
      </c>
      <c r="R315" s="133">
        <v>0.13</v>
      </c>
      <c r="S315" s="77">
        <v>121208</v>
      </c>
      <c r="T315" s="133">
        <v>0.02</v>
      </c>
      <c r="U315" s="77">
        <v>0</v>
      </c>
      <c r="V315" s="133">
        <v>0</v>
      </c>
      <c r="W315" s="131">
        <v>985064</v>
      </c>
      <c r="X315" s="787">
        <v>0.15</v>
      </c>
      <c r="Y315" s="1362"/>
      <c r="Z315" s="133"/>
      <c r="AA315" s="556" t="s">
        <v>142</v>
      </c>
      <c r="AB315" s="1279" t="s">
        <v>161</v>
      </c>
    </row>
    <row r="316" spans="1:28" s="267" customFormat="1" ht="14.5">
      <c r="A316" s="1216" t="s">
        <v>41</v>
      </c>
      <c r="B316" s="1216" t="s">
        <v>102</v>
      </c>
      <c r="C316" s="1226">
        <v>2023</v>
      </c>
      <c r="D316" s="1226">
        <v>2022</v>
      </c>
      <c r="E316" s="1228" t="s">
        <v>142</v>
      </c>
      <c r="F316" s="1237" t="s">
        <v>174</v>
      </c>
      <c r="G316" s="1275" t="s">
        <v>142</v>
      </c>
      <c r="H316" s="1216" t="s">
        <v>145</v>
      </c>
      <c r="I316" s="1380">
        <v>6325827</v>
      </c>
      <c r="J316" s="1026">
        <v>6325827</v>
      </c>
      <c r="K316" s="1223">
        <v>1</v>
      </c>
      <c r="L316" s="1425" t="s">
        <v>358</v>
      </c>
      <c r="M316" s="1026">
        <v>2132030</v>
      </c>
      <c r="N316" s="1217">
        <v>0.34</v>
      </c>
      <c r="O316" s="1026">
        <v>3286974</v>
      </c>
      <c r="P316" s="1217">
        <v>0.52</v>
      </c>
      <c r="Q316" s="1026">
        <v>845944</v>
      </c>
      <c r="R316" s="1222">
        <v>0.13</v>
      </c>
      <c r="S316" s="1026">
        <v>60879</v>
      </c>
      <c r="T316" s="1222">
        <v>0.01</v>
      </c>
      <c r="U316" s="1026">
        <v>0</v>
      </c>
      <c r="V316" s="1222">
        <v>0</v>
      </c>
      <c r="W316" s="1380">
        <v>906823</v>
      </c>
      <c r="X316" s="1027">
        <v>0.14000000000000001</v>
      </c>
      <c r="Y316" s="1363"/>
      <c r="Z316" s="1222"/>
      <c r="AA316" s="1226" t="s">
        <v>168</v>
      </c>
      <c r="AB316" s="1225" t="s">
        <v>161</v>
      </c>
    </row>
    <row r="317" spans="1:28" s="267" customFormat="1" ht="14.5">
      <c r="A317" s="1229" t="s">
        <v>41</v>
      </c>
      <c r="B317" s="1229" t="s">
        <v>102</v>
      </c>
      <c r="C317" s="1230" t="s">
        <v>761</v>
      </c>
      <c r="D317" s="1230">
        <v>2023</v>
      </c>
      <c r="E317" s="1231" t="s">
        <v>142</v>
      </c>
      <c r="F317" s="1232" t="s">
        <v>170</v>
      </c>
      <c r="G317" s="1274" t="s">
        <v>142</v>
      </c>
      <c r="H317" s="1235" t="s">
        <v>249</v>
      </c>
      <c r="I317" s="1388">
        <v>6600000</v>
      </c>
      <c r="J317" s="1310">
        <v>6600000</v>
      </c>
      <c r="K317" s="1389">
        <v>1</v>
      </c>
      <c r="L317" s="1428">
        <v>45078</v>
      </c>
      <c r="M317" s="1178" t="s">
        <v>178</v>
      </c>
      <c r="N317" s="1358" t="s">
        <v>203</v>
      </c>
      <c r="O317" s="1311">
        <v>6350000</v>
      </c>
      <c r="P317" s="1220">
        <v>0.96212121212121215</v>
      </c>
      <c r="Q317" s="1181" t="s">
        <v>221</v>
      </c>
      <c r="R317" s="1220" t="s">
        <v>221</v>
      </c>
      <c r="S317" s="1181" t="s">
        <v>221</v>
      </c>
      <c r="T317" s="1220" t="s">
        <v>61</v>
      </c>
      <c r="U317" s="1181" t="s">
        <v>221</v>
      </c>
      <c r="V317" s="1220" t="s">
        <v>221</v>
      </c>
      <c r="W317" s="1388">
        <v>250000</v>
      </c>
      <c r="X317" s="1312">
        <v>3.787878787878788E-2</v>
      </c>
      <c r="Y317" s="1310">
        <v>100000</v>
      </c>
      <c r="Z317" s="1389">
        <v>1.5151515151515152E-2</v>
      </c>
      <c r="AA317" s="1235" t="s">
        <v>168</v>
      </c>
      <c r="AB317" s="1233" t="s">
        <v>161</v>
      </c>
    </row>
    <row r="318" spans="1:28" s="267" customFormat="1" ht="14.5">
      <c r="A318" s="862" t="s">
        <v>359</v>
      </c>
      <c r="B318" s="862" t="s">
        <v>180</v>
      </c>
      <c r="C318" s="844">
        <v>2017</v>
      </c>
      <c r="D318" s="844">
        <v>2016</v>
      </c>
      <c r="E318" s="1304" t="s">
        <v>168</v>
      </c>
      <c r="F318" s="418" t="s">
        <v>61</v>
      </c>
      <c r="G318" s="1305" t="s">
        <v>61</v>
      </c>
      <c r="H318" s="66" t="s">
        <v>61</v>
      </c>
      <c r="I318" s="1382" t="s">
        <v>61</v>
      </c>
      <c r="J318" s="1246" t="s">
        <v>61</v>
      </c>
      <c r="K318" s="1411" t="s">
        <v>61</v>
      </c>
      <c r="L318" s="1424" t="s">
        <v>61</v>
      </c>
      <c r="M318" s="1246" t="s">
        <v>61</v>
      </c>
      <c r="N318" s="66" t="s">
        <v>61</v>
      </c>
      <c r="O318" s="69" t="s">
        <v>61</v>
      </c>
      <c r="P318" s="66" t="s">
        <v>61</v>
      </c>
      <c r="Q318" s="77" t="s">
        <v>61</v>
      </c>
      <c r="R318" s="133" t="s">
        <v>61</v>
      </c>
      <c r="S318" s="77" t="s">
        <v>61</v>
      </c>
      <c r="T318" s="133" t="s">
        <v>61</v>
      </c>
      <c r="U318" s="77" t="s">
        <v>61</v>
      </c>
      <c r="V318" s="133" t="s">
        <v>61</v>
      </c>
      <c r="W318" s="1382" t="s">
        <v>61</v>
      </c>
      <c r="X318" s="787" t="s">
        <v>61</v>
      </c>
      <c r="Y318" s="1362"/>
      <c r="Z318" s="133"/>
      <c r="AA318" s="556" t="s">
        <v>61</v>
      </c>
      <c r="AB318" s="1279" t="s">
        <v>61</v>
      </c>
    </row>
    <row r="319" spans="1:28" s="267" customFormat="1" ht="14.5">
      <c r="A319" s="862" t="s">
        <v>359</v>
      </c>
      <c r="B319" s="862" t="s">
        <v>180</v>
      </c>
      <c r="C319" s="844">
        <v>2018</v>
      </c>
      <c r="D319" s="844">
        <v>2017</v>
      </c>
      <c r="E319" s="1304" t="s">
        <v>168</v>
      </c>
      <c r="F319" s="418" t="s">
        <v>61</v>
      </c>
      <c r="G319" s="1305" t="s">
        <v>61</v>
      </c>
      <c r="H319" s="66" t="s">
        <v>61</v>
      </c>
      <c r="I319" s="1382" t="s">
        <v>61</v>
      </c>
      <c r="J319" s="1246" t="s">
        <v>61</v>
      </c>
      <c r="K319" s="1411" t="s">
        <v>61</v>
      </c>
      <c r="L319" s="1424" t="s">
        <v>61</v>
      </c>
      <c r="M319" s="1246" t="s">
        <v>61</v>
      </c>
      <c r="N319" s="66" t="s">
        <v>61</v>
      </c>
      <c r="O319" s="69" t="s">
        <v>61</v>
      </c>
      <c r="P319" s="66" t="s">
        <v>61</v>
      </c>
      <c r="Q319" s="77" t="s">
        <v>61</v>
      </c>
      <c r="R319" s="133" t="s">
        <v>61</v>
      </c>
      <c r="S319" s="77" t="s">
        <v>61</v>
      </c>
      <c r="T319" s="133" t="s">
        <v>61</v>
      </c>
      <c r="U319" s="77" t="s">
        <v>61</v>
      </c>
      <c r="V319" s="133" t="s">
        <v>61</v>
      </c>
      <c r="W319" s="1382" t="s">
        <v>61</v>
      </c>
      <c r="X319" s="787" t="s">
        <v>61</v>
      </c>
      <c r="Y319" s="1362"/>
      <c r="Z319" s="133"/>
      <c r="AA319" s="556" t="s">
        <v>61</v>
      </c>
      <c r="AB319" s="1279" t="s">
        <v>61</v>
      </c>
    </row>
    <row r="320" spans="1:28" s="267" customFormat="1" ht="14.5">
      <c r="A320" s="862" t="s">
        <v>359</v>
      </c>
      <c r="B320" s="862" t="s">
        <v>180</v>
      </c>
      <c r="C320" s="844">
        <v>2019</v>
      </c>
      <c r="D320" s="844">
        <v>2018</v>
      </c>
      <c r="E320" s="1304" t="s">
        <v>168</v>
      </c>
      <c r="F320" s="418" t="s">
        <v>61</v>
      </c>
      <c r="G320" s="1305" t="s">
        <v>61</v>
      </c>
      <c r="H320" s="66" t="s">
        <v>61</v>
      </c>
      <c r="I320" s="1382" t="s">
        <v>61</v>
      </c>
      <c r="J320" s="1246" t="s">
        <v>61</v>
      </c>
      <c r="K320" s="1411" t="s">
        <v>61</v>
      </c>
      <c r="L320" s="1424" t="s">
        <v>61</v>
      </c>
      <c r="M320" s="1246" t="s">
        <v>61</v>
      </c>
      <c r="N320" s="66" t="s">
        <v>61</v>
      </c>
      <c r="O320" s="69" t="s">
        <v>61</v>
      </c>
      <c r="P320" s="66" t="s">
        <v>61</v>
      </c>
      <c r="Q320" s="77" t="s">
        <v>61</v>
      </c>
      <c r="R320" s="133" t="s">
        <v>61</v>
      </c>
      <c r="S320" s="77" t="s">
        <v>61</v>
      </c>
      <c r="T320" s="133" t="s">
        <v>61</v>
      </c>
      <c r="U320" s="77" t="s">
        <v>61</v>
      </c>
      <c r="V320" s="133" t="s">
        <v>61</v>
      </c>
      <c r="W320" s="1382" t="s">
        <v>61</v>
      </c>
      <c r="X320" s="787" t="s">
        <v>61</v>
      </c>
      <c r="Y320" s="1362"/>
      <c r="Z320" s="133"/>
      <c r="AA320" s="556" t="s">
        <v>61</v>
      </c>
      <c r="AB320" s="1279" t="s">
        <v>61</v>
      </c>
    </row>
    <row r="321" spans="1:28" s="267" customFormat="1" ht="14.5">
      <c r="A321" s="862" t="s">
        <v>359</v>
      </c>
      <c r="B321" s="862" t="s">
        <v>180</v>
      </c>
      <c r="C321" s="844">
        <v>2020</v>
      </c>
      <c r="D321" s="844">
        <v>2019</v>
      </c>
      <c r="E321" s="1304" t="s">
        <v>168</v>
      </c>
      <c r="F321" s="418" t="s">
        <v>61</v>
      </c>
      <c r="G321" s="1305" t="s">
        <v>61</v>
      </c>
      <c r="H321" s="66" t="s">
        <v>61</v>
      </c>
      <c r="I321" s="1382" t="s">
        <v>61</v>
      </c>
      <c r="J321" s="1246" t="s">
        <v>61</v>
      </c>
      <c r="K321" s="1411" t="s">
        <v>61</v>
      </c>
      <c r="L321" s="1424" t="s">
        <v>61</v>
      </c>
      <c r="M321" s="1246" t="s">
        <v>61</v>
      </c>
      <c r="N321" s="66" t="s">
        <v>61</v>
      </c>
      <c r="O321" s="69" t="s">
        <v>61</v>
      </c>
      <c r="P321" s="66" t="s">
        <v>61</v>
      </c>
      <c r="Q321" s="77" t="s">
        <v>61</v>
      </c>
      <c r="R321" s="133" t="s">
        <v>61</v>
      </c>
      <c r="S321" s="77" t="s">
        <v>61</v>
      </c>
      <c r="T321" s="133" t="s">
        <v>61</v>
      </c>
      <c r="U321" s="77" t="s">
        <v>61</v>
      </c>
      <c r="V321" s="133" t="s">
        <v>61</v>
      </c>
      <c r="W321" s="1382" t="s">
        <v>61</v>
      </c>
      <c r="X321" s="787" t="s">
        <v>61</v>
      </c>
      <c r="Y321" s="1362"/>
      <c r="Z321" s="133"/>
      <c r="AA321" s="556" t="s">
        <v>61</v>
      </c>
      <c r="AB321" s="1279" t="s">
        <v>61</v>
      </c>
    </row>
    <row r="322" spans="1:28" s="267" customFormat="1" ht="14.5">
      <c r="A322" s="862" t="s">
        <v>359</v>
      </c>
      <c r="B322" s="862" t="s">
        <v>180</v>
      </c>
      <c r="C322" s="844">
        <v>2021</v>
      </c>
      <c r="D322" s="844">
        <v>2020</v>
      </c>
      <c r="E322" s="1304" t="s">
        <v>168</v>
      </c>
      <c r="F322" s="418" t="s">
        <v>61</v>
      </c>
      <c r="G322" s="1305" t="s">
        <v>61</v>
      </c>
      <c r="H322" s="66" t="s">
        <v>61</v>
      </c>
      <c r="I322" s="1382" t="s">
        <v>61</v>
      </c>
      <c r="J322" s="1246" t="s">
        <v>61</v>
      </c>
      <c r="K322" s="1411" t="s">
        <v>61</v>
      </c>
      <c r="L322" s="1424" t="s">
        <v>61</v>
      </c>
      <c r="M322" s="1246" t="s">
        <v>61</v>
      </c>
      <c r="N322" s="66" t="s">
        <v>61</v>
      </c>
      <c r="O322" s="69" t="s">
        <v>61</v>
      </c>
      <c r="P322" s="66" t="s">
        <v>61</v>
      </c>
      <c r="Q322" s="77" t="s">
        <v>61</v>
      </c>
      <c r="R322" s="133" t="s">
        <v>61</v>
      </c>
      <c r="S322" s="77" t="s">
        <v>61</v>
      </c>
      <c r="T322" s="133" t="s">
        <v>61</v>
      </c>
      <c r="U322" s="77" t="s">
        <v>61</v>
      </c>
      <c r="V322" s="133" t="s">
        <v>61</v>
      </c>
      <c r="W322" s="1382" t="s">
        <v>61</v>
      </c>
      <c r="X322" s="787" t="s">
        <v>61</v>
      </c>
      <c r="Y322" s="1362"/>
      <c r="Z322" s="133"/>
      <c r="AA322" s="556" t="s">
        <v>61</v>
      </c>
      <c r="AB322" s="1279" t="s">
        <v>61</v>
      </c>
    </row>
    <row r="323" spans="1:28" s="267" customFormat="1" ht="14.5">
      <c r="A323" s="862" t="s">
        <v>359</v>
      </c>
      <c r="B323" s="862" t="s">
        <v>180</v>
      </c>
      <c r="C323" s="844">
        <v>2022</v>
      </c>
      <c r="D323" s="844">
        <v>2021</v>
      </c>
      <c r="E323" s="1304" t="s">
        <v>168</v>
      </c>
      <c r="F323" s="418" t="s">
        <v>61</v>
      </c>
      <c r="G323" s="1305" t="s">
        <v>61</v>
      </c>
      <c r="H323" s="66" t="s">
        <v>61</v>
      </c>
      <c r="I323" s="1382" t="s">
        <v>61</v>
      </c>
      <c r="J323" s="1246" t="s">
        <v>61</v>
      </c>
      <c r="K323" s="1411" t="s">
        <v>61</v>
      </c>
      <c r="L323" s="1424" t="s">
        <v>61</v>
      </c>
      <c r="M323" s="1246" t="s">
        <v>61</v>
      </c>
      <c r="N323" s="66" t="s">
        <v>61</v>
      </c>
      <c r="O323" s="69" t="s">
        <v>61</v>
      </c>
      <c r="P323" s="66" t="s">
        <v>61</v>
      </c>
      <c r="Q323" s="77" t="s">
        <v>61</v>
      </c>
      <c r="R323" s="133" t="s">
        <v>61</v>
      </c>
      <c r="S323" s="77" t="s">
        <v>61</v>
      </c>
      <c r="T323" s="133" t="s">
        <v>61</v>
      </c>
      <c r="U323" s="77" t="s">
        <v>61</v>
      </c>
      <c r="V323" s="133" t="s">
        <v>61</v>
      </c>
      <c r="W323" s="1382" t="s">
        <v>61</v>
      </c>
      <c r="X323" s="787" t="s">
        <v>61</v>
      </c>
      <c r="Y323" s="1362"/>
      <c r="Z323" s="133"/>
      <c r="AA323" s="556" t="s">
        <v>61</v>
      </c>
      <c r="AB323" s="1279" t="s">
        <v>61</v>
      </c>
    </row>
    <row r="324" spans="1:28" s="267" customFormat="1" ht="14.5">
      <c r="A324" s="1235" t="s">
        <v>359</v>
      </c>
      <c r="B324" s="1235" t="s">
        <v>180</v>
      </c>
      <c r="C324" s="1289">
        <v>2023</v>
      </c>
      <c r="D324" s="1289">
        <v>2022</v>
      </c>
      <c r="E324" s="1290" t="s">
        <v>168</v>
      </c>
      <c r="F324" s="1232" t="s">
        <v>61</v>
      </c>
      <c r="G324" s="1291" t="s">
        <v>61</v>
      </c>
      <c r="H324" s="1229" t="s">
        <v>61</v>
      </c>
      <c r="I324" s="1383" t="s">
        <v>61</v>
      </c>
      <c r="J324" s="1065" t="s">
        <v>61</v>
      </c>
      <c r="K324" s="1412" t="s">
        <v>61</v>
      </c>
      <c r="L324" s="1338" t="s">
        <v>61</v>
      </c>
      <c r="M324" s="1065" t="s">
        <v>61</v>
      </c>
      <c r="N324" s="1229" t="s">
        <v>61</v>
      </c>
      <c r="O324" s="1065" t="s">
        <v>61</v>
      </c>
      <c r="P324" s="1229" t="s">
        <v>61</v>
      </c>
      <c r="Q324" s="1020" t="s">
        <v>61</v>
      </c>
      <c r="R324" s="1221" t="s">
        <v>61</v>
      </c>
      <c r="S324" s="1020" t="s">
        <v>61</v>
      </c>
      <c r="T324" s="1221" t="s">
        <v>61</v>
      </c>
      <c r="U324" s="1020" t="s">
        <v>61</v>
      </c>
      <c r="V324" s="1221" t="s">
        <v>61</v>
      </c>
      <c r="W324" s="1383" t="s">
        <v>61</v>
      </c>
      <c r="X324" s="1021" t="s">
        <v>61</v>
      </c>
      <c r="Y324" s="1364"/>
      <c r="Z324" s="1221"/>
      <c r="AA324" s="1230" t="s">
        <v>61</v>
      </c>
      <c r="AB324" s="1233" t="s">
        <v>61</v>
      </c>
    </row>
    <row r="325" spans="1:28" s="267" customFormat="1" ht="14.5">
      <c r="A325" s="66" t="s">
        <v>360</v>
      </c>
      <c r="B325" s="66" t="s">
        <v>243</v>
      </c>
      <c r="C325" s="556">
        <v>2017</v>
      </c>
      <c r="D325" s="556">
        <v>2016</v>
      </c>
      <c r="E325" s="1227" t="s">
        <v>142</v>
      </c>
      <c r="F325" s="418" t="s">
        <v>143</v>
      </c>
      <c r="G325" s="1292" t="s">
        <v>168</v>
      </c>
      <c r="H325" s="1293" t="s">
        <v>61</v>
      </c>
      <c r="I325" s="1384" t="s">
        <v>61</v>
      </c>
      <c r="J325" s="1294" t="s">
        <v>61</v>
      </c>
      <c r="K325" s="1295" t="s">
        <v>61</v>
      </c>
      <c r="L325" s="1426" t="s">
        <v>61</v>
      </c>
      <c r="M325" s="1294" t="s">
        <v>61</v>
      </c>
      <c r="N325" s="1295" t="s">
        <v>61</v>
      </c>
      <c r="O325" s="104" t="s">
        <v>61</v>
      </c>
      <c r="P325" s="1295" t="s">
        <v>61</v>
      </c>
      <c r="Q325" s="799" t="s">
        <v>61</v>
      </c>
      <c r="R325" s="643" t="s">
        <v>61</v>
      </c>
      <c r="S325" s="799" t="s">
        <v>61</v>
      </c>
      <c r="T325" s="643" t="s">
        <v>61</v>
      </c>
      <c r="U325" s="799" t="s">
        <v>61</v>
      </c>
      <c r="V325" s="643" t="s">
        <v>61</v>
      </c>
      <c r="W325" s="1384" t="s">
        <v>61</v>
      </c>
      <c r="X325" s="916" t="s">
        <v>61</v>
      </c>
      <c r="Y325" s="1366"/>
      <c r="Z325" s="643"/>
      <c r="AA325" s="1296" t="s">
        <v>61</v>
      </c>
      <c r="AB325" s="1297" t="s">
        <v>61</v>
      </c>
    </row>
    <row r="326" spans="1:28" s="267" customFormat="1" ht="14.5">
      <c r="A326" s="66" t="s">
        <v>360</v>
      </c>
      <c r="B326" s="66" t="s">
        <v>243</v>
      </c>
      <c r="C326" s="556">
        <v>2018</v>
      </c>
      <c r="D326" s="556">
        <v>2017</v>
      </c>
      <c r="E326" s="1227" t="s">
        <v>142</v>
      </c>
      <c r="F326" s="418" t="s">
        <v>143</v>
      </c>
      <c r="G326" s="1292" t="s">
        <v>168</v>
      </c>
      <c r="H326" s="1293" t="s">
        <v>61</v>
      </c>
      <c r="I326" s="1384" t="s">
        <v>61</v>
      </c>
      <c r="J326" s="1294" t="s">
        <v>61</v>
      </c>
      <c r="K326" s="1295" t="s">
        <v>61</v>
      </c>
      <c r="L326" s="1426" t="s">
        <v>61</v>
      </c>
      <c r="M326" s="1294" t="s">
        <v>61</v>
      </c>
      <c r="N326" s="1295" t="s">
        <v>61</v>
      </c>
      <c r="O326" s="104" t="s">
        <v>61</v>
      </c>
      <c r="P326" s="1295" t="s">
        <v>61</v>
      </c>
      <c r="Q326" s="799" t="s">
        <v>61</v>
      </c>
      <c r="R326" s="643" t="s">
        <v>61</v>
      </c>
      <c r="S326" s="799" t="s">
        <v>61</v>
      </c>
      <c r="T326" s="643" t="s">
        <v>61</v>
      </c>
      <c r="U326" s="799" t="s">
        <v>61</v>
      </c>
      <c r="V326" s="643" t="s">
        <v>61</v>
      </c>
      <c r="W326" s="1384" t="s">
        <v>61</v>
      </c>
      <c r="X326" s="916" t="s">
        <v>61</v>
      </c>
      <c r="Y326" s="1366"/>
      <c r="Z326" s="643"/>
      <c r="AA326" s="1296" t="s">
        <v>61</v>
      </c>
      <c r="AB326" s="1297" t="s">
        <v>61</v>
      </c>
    </row>
    <row r="327" spans="1:28" s="267" customFormat="1" ht="14.5">
      <c r="A327" s="66" t="s">
        <v>360</v>
      </c>
      <c r="B327" s="66" t="s">
        <v>243</v>
      </c>
      <c r="C327" s="556">
        <v>2019</v>
      </c>
      <c r="D327" s="556">
        <v>2018</v>
      </c>
      <c r="E327" s="1227" t="s">
        <v>142</v>
      </c>
      <c r="F327" s="418" t="s">
        <v>143</v>
      </c>
      <c r="G327" s="1292" t="s">
        <v>168</v>
      </c>
      <c r="H327" s="1293" t="s">
        <v>61</v>
      </c>
      <c r="I327" s="1384" t="s">
        <v>61</v>
      </c>
      <c r="J327" s="1294" t="s">
        <v>61</v>
      </c>
      <c r="K327" s="1295" t="s">
        <v>61</v>
      </c>
      <c r="L327" s="1426" t="s">
        <v>61</v>
      </c>
      <c r="M327" s="1294" t="s">
        <v>61</v>
      </c>
      <c r="N327" s="1295" t="s">
        <v>61</v>
      </c>
      <c r="O327" s="104" t="s">
        <v>61</v>
      </c>
      <c r="P327" s="1295" t="s">
        <v>61</v>
      </c>
      <c r="Q327" s="799" t="s">
        <v>61</v>
      </c>
      <c r="R327" s="643" t="s">
        <v>61</v>
      </c>
      <c r="S327" s="799" t="s">
        <v>61</v>
      </c>
      <c r="T327" s="643" t="s">
        <v>61</v>
      </c>
      <c r="U327" s="799" t="s">
        <v>61</v>
      </c>
      <c r="V327" s="643" t="s">
        <v>61</v>
      </c>
      <c r="W327" s="1384" t="s">
        <v>61</v>
      </c>
      <c r="X327" s="916" t="s">
        <v>61</v>
      </c>
      <c r="Y327" s="1366"/>
      <c r="Z327" s="643"/>
      <c r="AA327" s="1296" t="s">
        <v>61</v>
      </c>
      <c r="AB327" s="1297" t="s">
        <v>61</v>
      </c>
    </row>
    <row r="328" spans="1:28" s="267" customFormat="1" ht="14.5">
      <c r="A328" s="66" t="s">
        <v>360</v>
      </c>
      <c r="B328" s="66" t="s">
        <v>243</v>
      </c>
      <c r="C328" s="556">
        <v>2020</v>
      </c>
      <c r="D328" s="556">
        <v>2019</v>
      </c>
      <c r="E328" s="1227" t="s">
        <v>142</v>
      </c>
      <c r="F328" s="418" t="s">
        <v>143</v>
      </c>
      <c r="G328" s="1292" t="s">
        <v>168</v>
      </c>
      <c r="H328" s="1293" t="s">
        <v>61</v>
      </c>
      <c r="I328" s="1384" t="s">
        <v>61</v>
      </c>
      <c r="J328" s="1294" t="s">
        <v>61</v>
      </c>
      <c r="K328" s="1295" t="s">
        <v>61</v>
      </c>
      <c r="L328" s="1426" t="s">
        <v>61</v>
      </c>
      <c r="M328" s="1294" t="s">
        <v>61</v>
      </c>
      <c r="N328" s="1295" t="s">
        <v>61</v>
      </c>
      <c r="O328" s="104" t="s">
        <v>61</v>
      </c>
      <c r="P328" s="1295" t="s">
        <v>61</v>
      </c>
      <c r="Q328" s="799" t="s">
        <v>61</v>
      </c>
      <c r="R328" s="643" t="s">
        <v>61</v>
      </c>
      <c r="S328" s="799" t="s">
        <v>61</v>
      </c>
      <c r="T328" s="643" t="s">
        <v>61</v>
      </c>
      <c r="U328" s="799" t="s">
        <v>61</v>
      </c>
      <c r="V328" s="643" t="s">
        <v>61</v>
      </c>
      <c r="W328" s="1384" t="s">
        <v>61</v>
      </c>
      <c r="X328" s="916" t="s">
        <v>61</v>
      </c>
      <c r="Y328" s="1366"/>
      <c r="Z328" s="643"/>
      <c r="AA328" s="1296" t="s">
        <v>61</v>
      </c>
      <c r="AB328" s="1297" t="s">
        <v>61</v>
      </c>
    </row>
    <row r="329" spans="1:28" s="267" customFormat="1" ht="14.5">
      <c r="A329" s="66" t="s">
        <v>360</v>
      </c>
      <c r="B329" s="66" t="s">
        <v>243</v>
      </c>
      <c r="C329" s="556">
        <v>2021</v>
      </c>
      <c r="D329" s="556">
        <v>2020</v>
      </c>
      <c r="E329" s="1227" t="s">
        <v>142</v>
      </c>
      <c r="F329" s="418" t="s">
        <v>143</v>
      </c>
      <c r="G329" s="1292" t="s">
        <v>168</v>
      </c>
      <c r="H329" s="1293" t="s">
        <v>61</v>
      </c>
      <c r="I329" s="1384" t="s">
        <v>61</v>
      </c>
      <c r="J329" s="1294" t="s">
        <v>61</v>
      </c>
      <c r="K329" s="1295" t="s">
        <v>61</v>
      </c>
      <c r="L329" s="1426" t="s">
        <v>61</v>
      </c>
      <c r="M329" s="1294" t="s">
        <v>61</v>
      </c>
      <c r="N329" s="1295" t="s">
        <v>61</v>
      </c>
      <c r="O329" s="104" t="s">
        <v>61</v>
      </c>
      <c r="P329" s="1295" t="s">
        <v>61</v>
      </c>
      <c r="Q329" s="799" t="s">
        <v>61</v>
      </c>
      <c r="R329" s="643" t="s">
        <v>61</v>
      </c>
      <c r="S329" s="799" t="s">
        <v>61</v>
      </c>
      <c r="T329" s="643" t="s">
        <v>61</v>
      </c>
      <c r="U329" s="799" t="s">
        <v>61</v>
      </c>
      <c r="V329" s="643" t="s">
        <v>61</v>
      </c>
      <c r="W329" s="1384" t="s">
        <v>61</v>
      </c>
      <c r="X329" s="916" t="s">
        <v>61</v>
      </c>
      <c r="Y329" s="1366"/>
      <c r="Z329" s="643"/>
      <c r="AA329" s="1296" t="s">
        <v>61</v>
      </c>
      <c r="AB329" s="1297" t="s">
        <v>61</v>
      </c>
    </row>
    <row r="330" spans="1:28" s="267" customFormat="1" ht="14.5">
      <c r="A330" s="66" t="s">
        <v>360</v>
      </c>
      <c r="B330" s="66" t="s">
        <v>243</v>
      </c>
      <c r="C330" s="556">
        <v>2022</v>
      </c>
      <c r="D330" s="556">
        <v>2021</v>
      </c>
      <c r="E330" s="1227" t="s">
        <v>142</v>
      </c>
      <c r="F330" s="418" t="s">
        <v>143</v>
      </c>
      <c r="G330" s="1292" t="s">
        <v>168</v>
      </c>
      <c r="H330" s="1293" t="s">
        <v>61</v>
      </c>
      <c r="I330" s="1384" t="s">
        <v>61</v>
      </c>
      <c r="J330" s="1294" t="s">
        <v>61</v>
      </c>
      <c r="K330" s="1295" t="s">
        <v>61</v>
      </c>
      <c r="L330" s="1426" t="s">
        <v>61</v>
      </c>
      <c r="M330" s="1294" t="s">
        <v>61</v>
      </c>
      <c r="N330" s="1295" t="s">
        <v>61</v>
      </c>
      <c r="O330" s="104" t="s">
        <v>61</v>
      </c>
      <c r="P330" s="1295" t="s">
        <v>61</v>
      </c>
      <c r="Q330" s="799" t="s">
        <v>61</v>
      </c>
      <c r="R330" s="643" t="s">
        <v>61</v>
      </c>
      <c r="S330" s="799" t="s">
        <v>61</v>
      </c>
      <c r="T330" s="643" t="s">
        <v>61</v>
      </c>
      <c r="U330" s="799" t="s">
        <v>61</v>
      </c>
      <c r="V330" s="643" t="s">
        <v>61</v>
      </c>
      <c r="W330" s="1384" t="s">
        <v>61</v>
      </c>
      <c r="X330" s="916" t="s">
        <v>61</v>
      </c>
      <c r="Y330" s="1366"/>
      <c r="Z330" s="643"/>
      <c r="AA330" s="1296" t="s">
        <v>61</v>
      </c>
      <c r="AB330" s="1297" t="s">
        <v>61</v>
      </c>
    </row>
    <row r="331" spans="1:28" s="267" customFormat="1" ht="14.5">
      <c r="A331" s="1216" t="s">
        <v>360</v>
      </c>
      <c r="B331" s="1216" t="s">
        <v>243</v>
      </c>
      <c r="C331" s="1226">
        <v>2023</v>
      </c>
      <c r="D331" s="1226">
        <v>2022</v>
      </c>
      <c r="E331" s="1228" t="s">
        <v>142</v>
      </c>
      <c r="F331" s="1237" t="s">
        <v>143</v>
      </c>
      <c r="G331" s="1320" t="s">
        <v>168</v>
      </c>
      <c r="H331" s="1321" t="s">
        <v>61</v>
      </c>
      <c r="I331" s="1393" t="s">
        <v>61</v>
      </c>
      <c r="J331" s="1322" t="s">
        <v>61</v>
      </c>
      <c r="K331" s="1323" t="s">
        <v>61</v>
      </c>
      <c r="L331" s="1431" t="s">
        <v>61</v>
      </c>
      <c r="M331" s="1322" t="s">
        <v>61</v>
      </c>
      <c r="N331" s="1323" t="s">
        <v>61</v>
      </c>
      <c r="O331" s="1012" t="s">
        <v>61</v>
      </c>
      <c r="P331" s="1323" t="s">
        <v>61</v>
      </c>
      <c r="Q331" s="1100" t="s">
        <v>61</v>
      </c>
      <c r="R331" s="1324" t="s">
        <v>61</v>
      </c>
      <c r="S331" s="1100" t="s">
        <v>61</v>
      </c>
      <c r="T331" s="1324" t="s">
        <v>61</v>
      </c>
      <c r="U331" s="1100" t="s">
        <v>61</v>
      </c>
      <c r="V331" s="1324" t="s">
        <v>61</v>
      </c>
      <c r="W331" s="1393" t="s">
        <v>61</v>
      </c>
      <c r="X331" s="1101" t="s">
        <v>61</v>
      </c>
      <c r="Y331" s="1370"/>
      <c r="Z331" s="1324"/>
      <c r="AA331" s="1325" t="s">
        <v>61</v>
      </c>
      <c r="AB331" s="1326" t="s">
        <v>61</v>
      </c>
    </row>
    <row r="332" spans="1:28" s="267" customFormat="1" ht="14.5">
      <c r="A332" s="1229" t="s">
        <v>360</v>
      </c>
      <c r="B332" s="1229" t="s">
        <v>243</v>
      </c>
      <c r="C332" s="1230" t="s">
        <v>761</v>
      </c>
      <c r="D332" s="1230">
        <v>2023</v>
      </c>
      <c r="E332" s="1231" t="s">
        <v>142</v>
      </c>
      <c r="F332" s="1232" t="s">
        <v>143</v>
      </c>
      <c r="G332" s="1300" t="s">
        <v>168</v>
      </c>
      <c r="H332" s="1327" t="s">
        <v>61</v>
      </c>
      <c r="I332" s="1394" t="s">
        <v>61</v>
      </c>
      <c r="J332" s="1328" t="s">
        <v>61</v>
      </c>
      <c r="K332" s="1327" t="s">
        <v>61</v>
      </c>
      <c r="L332" s="1330" t="s">
        <v>61</v>
      </c>
      <c r="M332" s="1328" t="s">
        <v>61</v>
      </c>
      <c r="N332" s="1327" t="s">
        <v>61</v>
      </c>
      <c r="O332" s="1328" t="s">
        <v>61</v>
      </c>
      <c r="P332" s="1327" t="s">
        <v>61</v>
      </c>
      <c r="Q332" s="1328" t="s">
        <v>61</v>
      </c>
      <c r="R332" s="1327" t="s">
        <v>61</v>
      </c>
      <c r="S332" s="1328" t="s">
        <v>61</v>
      </c>
      <c r="T332" s="1327" t="s">
        <v>61</v>
      </c>
      <c r="U332" s="1328" t="s">
        <v>61</v>
      </c>
      <c r="V332" s="1327" t="s">
        <v>61</v>
      </c>
      <c r="W332" s="1394" t="s">
        <v>61</v>
      </c>
      <c r="X332" s="1329" t="s">
        <v>61</v>
      </c>
      <c r="Y332" s="1371"/>
      <c r="Z332" s="1395"/>
      <c r="AA332" s="1327" t="s">
        <v>61</v>
      </c>
      <c r="AB332" s="1330" t="s">
        <v>61</v>
      </c>
    </row>
    <row r="333" spans="1:28" s="267" customFormat="1" ht="14.5">
      <c r="A333" s="66" t="s">
        <v>51</v>
      </c>
      <c r="B333" s="66" t="s">
        <v>180</v>
      </c>
      <c r="C333" s="556">
        <v>2017</v>
      </c>
      <c r="D333" s="556">
        <v>2016</v>
      </c>
      <c r="E333" s="1227" t="s">
        <v>142</v>
      </c>
      <c r="F333" s="418" t="s">
        <v>143</v>
      </c>
      <c r="G333" s="1273" t="s">
        <v>142</v>
      </c>
      <c r="H333" s="66" t="s">
        <v>145</v>
      </c>
      <c r="I333" s="131">
        <v>1112996.2962962962</v>
      </c>
      <c r="J333" s="1245">
        <v>910543</v>
      </c>
      <c r="K333" s="133">
        <v>0.81</v>
      </c>
      <c r="L333" s="1424" t="s">
        <v>362</v>
      </c>
      <c r="M333" s="77">
        <v>272291</v>
      </c>
      <c r="N333" s="473">
        <v>0.29203229631502997</v>
      </c>
      <c r="O333" s="77">
        <v>288182</v>
      </c>
      <c r="P333" s="473">
        <v>0.31</v>
      </c>
      <c r="Q333" s="77">
        <v>277239</v>
      </c>
      <c r="R333" s="133">
        <v>0.31</v>
      </c>
      <c r="S333" s="77">
        <v>72831</v>
      </c>
      <c r="T333" s="133">
        <v>0.09</v>
      </c>
      <c r="U333" s="77">
        <v>0</v>
      </c>
      <c r="V333" s="133">
        <v>0</v>
      </c>
      <c r="W333" s="131">
        <v>350069</v>
      </c>
      <c r="X333" s="787">
        <v>0.38446289741396067</v>
      </c>
      <c r="Y333" s="1362"/>
      <c r="Z333" s="133"/>
      <c r="AA333" s="556" t="s">
        <v>142</v>
      </c>
      <c r="AB333" s="1279" t="s">
        <v>185</v>
      </c>
    </row>
    <row r="334" spans="1:28" s="267" customFormat="1" ht="14.5">
      <c r="A334" s="66" t="s">
        <v>51</v>
      </c>
      <c r="B334" s="66" t="s">
        <v>180</v>
      </c>
      <c r="C334" s="556">
        <v>2018</v>
      </c>
      <c r="D334" s="556">
        <v>2017</v>
      </c>
      <c r="E334" s="1227" t="s">
        <v>142</v>
      </c>
      <c r="F334" s="418" t="s">
        <v>143</v>
      </c>
      <c r="G334" s="1273" t="s">
        <v>142</v>
      </c>
      <c r="H334" s="66" t="s">
        <v>145</v>
      </c>
      <c r="I334" s="1387">
        <v>1112996.2962962962</v>
      </c>
      <c r="J334" s="1245">
        <v>901527</v>
      </c>
      <c r="K334" s="133">
        <v>0.81</v>
      </c>
      <c r="L334" s="1424" t="s">
        <v>362</v>
      </c>
      <c r="M334" s="77">
        <v>263275</v>
      </c>
      <c r="N334" s="473">
        <v>0.29203229631502997</v>
      </c>
      <c r="O334" s="77">
        <v>288182</v>
      </c>
      <c r="P334" s="473">
        <v>0.31965986598293783</v>
      </c>
      <c r="Q334" s="77">
        <v>277239</v>
      </c>
      <c r="R334" s="133">
        <v>0.30752157173329253</v>
      </c>
      <c r="S334" s="77">
        <v>72831</v>
      </c>
      <c r="T334" s="133">
        <v>8.0786265968739709E-2</v>
      </c>
      <c r="U334" s="77">
        <v>0</v>
      </c>
      <c r="V334" s="133">
        <v>0</v>
      </c>
      <c r="W334" s="131">
        <v>350070</v>
      </c>
      <c r="X334" s="787">
        <v>0.3883078377020322</v>
      </c>
      <c r="Y334" s="1362"/>
      <c r="Z334" s="133"/>
      <c r="AA334" s="556" t="s">
        <v>142</v>
      </c>
      <c r="AB334" s="1279" t="s">
        <v>185</v>
      </c>
    </row>
    <row r="335" spans="1:28" s="267" customFormat="1" ht="14.5">
      <c r="A335" s="66" t="s">
        <v>51</v>
      </c>
      <c r="B335" s="66" t="s">
        <v>180</v>
      </c>
      <c r="C335" s="556">
        <v>2019</v>
      </c>
      <c r="D335" s="556">
        <v>2018</v>
      </c>
      <c r="E335" s="1227" t="s">
        <v>142</v>
      </c>
      <c r="F335" s="418" t="s">
        <v>143</v>
      </c>
      <c r="G335" s="1273" t="s">
        <v>142</v>
      </c>
      <c r="H335" s="66" t="s">
        <v>145</v>
      </c>
      <c r="I335" s="275">
        <v>1120092</v>
      </c>
      <c r="J335" s="1245">
        <v>949824</v>
      </c>
      <c r="K335" s="133">
        <v>0.85</v>
      </c>
      <c r="L335" s="1424" t="s">
        <v>363</v>
      </c>
      <c r="M335" s="77">
        <v>401783</v>
      </c>
      <c r="N335" s="473">
        <v>0.42300784145273229</v>
      </c>
      <c r="O335" s="77">
        <v>301402</v>
      </c>
      <c r="P335" s="473">
        <v>0.31732405161377264</v>
      </c>
      <c r="Q335" s="77">
        <v>168108</v>
      </c>
      <c r="R335" s="133">
        <v>0.15377072513030099</v>
      </c>
      <c r="S335" s="77">
        <v>78531</v>
      </c>
      <c r="T335" s="133">
        <v>7.1833397668211313E-2</v>
      </c>
      <c r="U335" s="77">
        <v>0</v>
      </c>
      <c r="V335" s="133">
        <v>0</v>
      </c>
      <c r="W335" s="131">
        <v>246639</v>
      </c>
      <c r="X335" s="787">
        <v>0.2256041227985123</v>
      </c>
      <c r="Y335" s="1362"/>
      <c r="Z335" s="133"/>
      <c r="AA335" s="556" t="s">
        <v>142</v>
      </c>
      <c r="AB335" s="1279" t="s">
        <v>185</v>
      </c>
    </row>
    <row r="336" spans="1:28" s="267" customFormat="1" ht="14.5">
      <c r="A336" s="66" t="s">
        <v>51</v>
      </c>
      <c r="B336" s="66" t="s">
        <v>180</v>
      </c>
      <c r="C336" s="556">
        <v>2020</v>
      </c>
      <c r="D336" s="556">
        <v>2019</v>
      </c>
      <c r="E336" s="1227" t="s">
        <v>142</v>
      </c>
      <c r="F336" s="418" t="s">
        <v>143</v>
      </c>
      <c r="G336" s="1273" t="s">
        <v>142</v>
      </c>
      <c r="H336" s="66" t="s">
        <v>145</v>
      </c>
      <c r="I336" s="131">
        <v>1133522</v>
      </c>
      <c r="J336" s="1245">
        <v>943835</v>
      </c>
      <c r="K336" s="133">
        <v>0.832656975338811</v>
      </c>
      <c r="L336" s="1424" t="s">
        <v>364</v>
      </c>
      <c r="M336" s="77">
        <v>340964</v>
      </c>
      <c r="N336" s="473">
        <v>0.36125382084792362</v>
      </c>
      <c r="O336" s="77">
        <v>370498</v>
      </c>
      <c r="P336" s="473">
        <v>0.39</v>
      </c>
      <c r="Q336" s="77">
        <v>185181</v>
      </c>
      <c r="R336" s="133">
        <v>0.2</v>
      </c>
      <c r="S336" s="77">
        <v>47192</v>
      </c>
      <c r="T336" s="133">
        <v>0.05</v>
      </c>
      <c r="U336" s="77">
        <v>0</v>
      </c>
      <c r="V336" s="133">
        <v>0</v>
      </c>
      <c r="W336" s="131">
        <v>232373</v>
      </c>
      <c r="X336" s="787">
        <v>0.25</v>
      </c>
      <c r="Y336" s="1362"/>
      <c r="Z336" s="133"/>
      <c r="AA336" s="556" t="s">
        <v>142</v>
      </c>
      <c r="AB336" s="1279" t="s">
        <v>185</v>
      </c>
    </row>
    <row r="337" spans="1:28" s="267" customFormat="1" ht="14.5">
      <c r="A337" s="66" t="s">
        <v>51</v>
      </c>
      <c r="B337" s="66" t="s">
        <v>180</v>
      </c>
      <c r="C337" s="556">
        <v>2021</v>
      </c>
      <c r="D337" s="556">
        <v>2020</v>
      </c>
      <c r="E337" s="1227" t="s">
        <v>142</v>
      </c>
      <c r="F337" s="418" t="s">
        <v>143</v>
      </c>
      <c r="G337" s="1273" t="s">
        <v>142</v>
      </c>
      <c r="H337" s="66" t="s">
        <v>145</v>
      </c>
      <c r="I337" s="131">
        <v>1146903</v>
      </c>
      <c r="J337" s="1247">
        <v>1129155</v>
      </c>
      <c r="K337" s="466">
        <v>0.98452528243452153</v>
      </c>
      <c r="L337" s="1424" t="s">
        <v>365</v>
      </c>
      <c r="M337" s="77">
        <v>378609</v>
      </c>
      <c r="N337" s="473">
        <v>0.33530294777953423</v>
      </c>
      <c r="O337" s="77">
        <v>384285</v>
      </c>
      <c r="P337" s="473">
        <v>0.34</v>
      </c>
      <c r="Q337" s="77">
        <v>306623</v>
      </c>
      <c r="R337" s="133">
        <v>0.27</v>
      </c>
      <c r="S337" s="77">
        <v>59638</v>
      </c>
      <c r="T337" s="133">
        <v>0.05</v>
      </c>
      <c r="U337" s="77">
        <v>0</v>
      </c>
      <c r="V337" s="133">
        <v>0</v>
      </c>
      <c r="W337" s="131">
        <v>366261</v>
      </c>
      <c r="X337" s="787">
        <v>0.32</v>
      </c>
      <c r="Y337" s="1362"/>
      <c r="Z337" s="133"/>
      <c r="AA337" s="556" t="s">
        <v>142</v>
      </c>
      <c r="AB337" s="1279" t="s">
        <v>161</v>
      </c>
    </row>
    <row r="338" spans="1:28" s="267" customFormat="1" ht="14.5">
      <c r="A338" s="66" t="s">
        <v>51</v>
      </c>
      <c r="B338" s="66" t="s">
        <v>180</v>
      </c>
      <c r="C338" s="556">
        <v>2022</v>
      </c>
      <c r="D338" s="556">
        <v>2021</v>
      </c>
      <c r="E338" s="1227" t="s">
        <v>142</v>
      </c>
      <c r="F338" s="418" t="s">
        <v>143</v>
      </c>
      <c r="G338" s="1273" t="s">
        <v>142</v>
      </c>
      <c r="H338" s="66" t="s">
        <v>145</v>
      </c>
      <c r="I338" s="131">
        <v>1160000</v>
      </c>
      <c r="J338" s="1245">
        <v>1129155</v>
      </c>
      <c r="K338" s="466">
        <v>0.97340948275862071</v>
      </c>
      <c r="L338" s="1430" t="s">
        <v>366</v>
      </c>
      <c r="M338" s="77">
        <v>348947</v>
      </c>
      <c r="N338" s="473">
        <v>0.30903374647413329</v>
      </c>
      <c r="O338" s="77">
        <v>432786</v>
      </c>
      <c r="P338" s="473">
        <v>0.38</v>
      </c>
      <c r="Q338" s="77">
        <v>287785</v>
      </c>
      <c r="R338" s="133">
        <v>0.25</v>
      </c>
      <c r="S338" s="77">
        <v>59637</v>
      </c>
      <c r="T338" s="133">
        <v>0.05</v>
      </c>
      <c r="U338" s="77">
        <v>0</v>
      </c>
      <c r="V338" s="133">
        <v>0</v>
      </c>
      <c r="W338" s="131">
        <v>347422</v>
      </c>
      <c r="X338" s="787">
        <v>0.3</v>
      </c>
      <c r="Y338" s="1362"/>
      <c r="Z338" s="133"/>
      <c r="AA338" s="556" t="s">
        <v>142</v>
      </c>
      <c r="AB338" s="1279" t="s">
        <v>161</v>
      </c>
    </row>
    <row r="339" spans="1:28" s="267" customFormat="1" ht="14.5">
      <c r="A339" s="1216" t="s">
        <v>51</v>
      </c>
      <c r="B339" s="1216" t="s">
        <v>180</v>
      </c>
      <c r="C339" s="1226">
        <v>2023</v>
      </c>
      <c r="D339" s="1226">
        <v>2022</v>
      </c>
      <c r="E339" s="1228" t="s">
        <v>142</v>
      </c>
      <c r="F339" s="1237" t="s">
        <v>143</v>
      </c>
      <c r="G339" s="1275" t="s">
        <v>142</v>
      </c>
      <c r="H339" s="1216" t="s">
        <v>145</v>
      </c>
      <c r="I339" s="1380">
        <v>1174517</v>
      </c>
      <c r="J339" s="1298">
        <v>1171233</v>
      </c>
      <c r="K339" s="1223">
        <v>0.99720395703084752</v>
      </c>
      <c r="L339" s="1425" t="s">
        <v>776</v>
      </c>
      <c r="M339" s="1026">
        <v>459813</v>
      </c>
      <c r="N339" s="1217">
        <v>0.39</v>
      </c>
      <c r="O339" s="1026">
        <v>375616</v>
      </c>
      <c r="P339" s="1217">
        <v>0.32</v>
      </c>
      <c r="Q339" s="1026">
        <v>286260</v>
      </c>
      <c r="R339" s="1222">
        <v>0.24</v>
      </c>
      <c r="S339" s="1026">
        <v>49544</v>
      </c>
      <c r="T339" s="1222">
        <v>0.04</v>
      </c>
      <c r="U339" s="1026">
        <v>0</v>
      </c>
      <c r="V339" s="1222">
        <v>0</v>
      </c>
      <c r="W339" s="1380">
        <v>335804</v>
      </c>
      <c r="X339" s="1027">
        <v>0.28999999999999998</v>
      </c>
      <c r="Y339" s="1363"/>
      <c r="Z339" s="1222"/>
      <c r="AA339" s="1226" t="s">
        <v>142</v>
      </c>
      <c r="AB339" s="1225" t="s">
        <v>161</v>
      </c>
    </row>
    <row r="340" spans="1:28" s="267" customFormat="1" ht="14.5">
      <c r="A340" s="1229" t="s">
        <v>51</v>
      </c>
      <c r="B340" s="1229" t="s">
        <v>180</v>
      </c>
      <c r="C340" s="1230" t="s">
        <v>761</v>
      </c>
      <c r="D340" s="1230">
        <v>2023</v>
      </c>
      <c r="E340" s="1231" t="s">
        <v>142</v>
      </c>
      <c r="F340" s="1233" t="s">
        <v>143</v>
      </c>
      <c r="G340" s="1274" t="s">
        <v>142</v>
      </c>
      <c r="H340" s="1235" t="s">
        <v>145</v>
      </c>
      <c r="I340" s="1390">
        <v>1184851</v>
      </c>
      <c r="J340" s="1215">
        <v>1174517</v>
      </c>
      <c r="K340" s="1313">
        <v>0.991278228232917</v>
      </c>
      <c r="L340" s="1233" t="s">
        <v>370</v>
      </c>
      <c r="M340" s="1215">
        <v>477240</v>
      </c>
      <c r="N340" s="1313">
        <v>0.40632872917122526</v>
      </c>
      <c r="O340" s="1215">
        <v>438476</v>
      </c>
      <c r="P340" s="1313">
        <v>0.37</v>
      </c>
      <c r="Q340" s="1215">
        <v>221770</v>
      </c>
      <c r="R340" s="1313">
        <v>0.19</v>
      </c>
      <c r="S340" s="1215">
        <v>37031</v>
      </c>
      <c r="T340" s="1313">
        <v>0.03</v>
      </c>
      <c r="U340" s="1314">
        <v>0</v>
      </c>
      <c r="V340" s="1313">
        <v>0</v>
      </c>
      <c r="W340" s="1390">
        <v>258801</v>
      </c>
      <c r="X340" s="1244">
        <v>0.22</v>
      </c>
      <c r="Y340" s="1369"/>
      <c r="Z340" s="1391"/>
      <c r="AA340" s="1235" t="s">
        <v>142</v>
      </c>
      <c r="AB340" s="1233" t="s">
        <v>161</v>
      </c>
    </row>
    <row r="341" spans="1:28" s="267" customFormat="1" ht="14.5">
      <c r="A341" s="66" t="s">
        <v>4</v>
      </c>
      <c r="B341" s="66" t="s">
        <v>243</v>
      </c>
      <c r="C341" s="556">
        <v>2017</v>
      </c>
      <c r="D341" s="556">
        <v>2016</v>
      </c>
      <c r="E341" s="1227" t="s">
        <v>142</v>
      </c>
      <c r="F341" s="418" t="s">
        <v>143</v>
      </c>
      <c r="G341" s="1273" t="s">
        <v>142</v>
      </c>
      <c r="H341" s="66" t="s">
        <v>209</v>
      </c>
      <c r="I341" s="131">
        <v>102900000</v>
      </c>
      <c r="J341" s="1245">
        <v>102900000</v>
      </c>
      <c r="K341" s="466">
        <v>1</v>
      </c>
      <c r="L341" s="1424" t="s">
        <v>273</v>
      </c>
      <c r="M341" s="77">
        <v>85200000</v>
      </c>
      <c r="N341" s="133">
        <v>0.82798833819241979</v>
      </c>
      <c r="O341" s="792">
        <v>8000000</v>
      </c>
      <c r="P341" s="473">
        <v>7.7745383867832848E-2</v>
      </c>
      <c r="Q341" s="77" t="s">
        <v>61</v>
      </c>
      <c r="R341" s="133" t="s">
        <v>61</v>
      </c>
      <c r="S341" s="77" t="s">
        <v>61</v>
      </c>
      <c r="T341" s="133" t="s">
        <v>61</v>
      </c>
      <c r="U341" s="77" t="s">
        <v>61</v>
      </c>
      <c r="V341" s="133" t="s">
        <v>61</v>
      </c>
      <c r="W341" s="1387">
        <v>9700000</v>
      </c>
      <c r="X341" s="793">
        <v>9.4266277939747331E-2</v>
      </c>
      <c r="Y341" s="1365"/>
      <c r="Z341" s="466"/>
      <c r="AA341" s="556" t="s">
        <v>142</v>
      </c>
      <c r="AB341" s="1279" t="s">
        <v>185</v>
      </c>
    </row>
    <row r="342" spans="1:28" s="267" customFormat="1" ht="14.5">
      <c r="A342" s="66" t="s">
        <v>4</v>
      </c>
      <c r="B342" s="66" t="s">
        <v>243</v>
      </c>
      <c r="C342" s="556">
        <v>2018</v>
      </c>
      <c r="D342" s="556">
        <v>2017</v>
      </c>
      <c r="E342" s="1227" t="s">
        <v>142</v>
      </c>
      <c r="F342" s="418" t="s">
        <v>143</v>
      </c>
      <c r="G342" s="1273" t="s">
        <v>142</v>
      </c>
      <c r="H342" s="66" t="s">
        <v>209</v>
      </c>
      <c r="I342" s="131">
        <v>94725274.725274727</v>
      </c>
      <c r="J342" s="1245">
        <v>86200000</v>
      </c>
      <c r="K342" s="466">
        <v>0.91</v>
      </c>
      <c r="L342" s="1424" t="s">
        <v>373</v>
      </c>
      <c r="M342" s="716" t="s">
        <v>178</v>
      </c>
      <c r="N342" s="635" t="s">
        <v>203</v>
      </c>
      <c r="O342" s="719">
        <v>77700000</v>
      </c>
      <c r="P342" s="515">
        <v>0.90139211136890951</v>
      </c>
      <c r="Q342" s="1010" t="s">
        <v>221</v>
      </c>
      <c r="R342" s="1219" t="s">
        <v>221</v>
      </c>
      <c r="S342" s="1010" t="s">
        <v>221</v>
      </c>
      <c r="T342" s="1219" t="s">
        <v>221</v>
      </c>
      <c r="U342" s="1010" t="s">
        <v>221</v>
      </c>
      <c r="V342" s="1219" t="s">
        <v>221</v>
      </c>
      <c r="W342" s="1387">
        <v>8500000</v>
      </c>
      <c r="X342" s="793">
        <v>9.860788863109049E-2</v>
      </c>
      <c r="Y342" s="1365"/>
      <c r="Z342" s="466"/>
      <c r="AA342" s="556" t="s">
        <v>142</v>
      </c>
      <c r="AB342" s="1279" t="s">
        <v>185</v>
      </c>
    </row>
    <row r="343" spans="1:28" s="267" customFormat="1" ht="14.5">
      <c r="A343" s="66" t="s">
        <v>4</v>
      </c>
      <c r="B343" s="66" t="s">
        <v>243</v>
      </c>
      <c r="C343" s="556">
        <v>2019</v>
      </c>
      <c r="D343" s="556">
        <v>2018</v>
      </c>
      <c r="E343" s="1227" t="s">
        <v>142</v>
      </c>
      <c r="F343" s="418" t="s">
        <v>143</v>
      </c>
      <c r="G343" s="1273" t="s">
        <v>142</v>
      </c>
      <c r="H343" s="66" t="s">
        <v>209</v>
      </c>
      <c r="I343" s="1387">
        <v>96527523</v>
      </c>
      <c r="J343" s="1245">
        <v>96527523</v>
      </c>
      <c r="K343" s="466">
        <v>1</v>
      </c>
      <c r="L343" s="1429">
        <v>43497</v>
      </c>
      <c r="M343" s="716" t="s">
        <v>178</v>
      </c>
      <c r="N343" s="635" t="s">
        <v>203</v>
      </c>
      <c r="O343" s="719">
        <v>88427523</v>
      </c>
      <c r="P343" s="515">
        <v>0.91608610945087654</v>
      </c>
      <c r="Q343" s="1010" t="s">
        <v>221</v>
      </c>
      <c r="R343" s="1219" t="s">
        <v>221</v>
      </c>
      <c r="S343" s="1010" t="s">
        <v>221</v>
      </c>
      <c r="T343" s="1219" t="s">
        <v>221</v>
      </c>
      <c r="U343" s="1010" t="s">
        <v>221</v>
      </c>
      <c r="V343" s="1219" t="s">
        <v>221</v>
      </c>
      <c r="W343" s="1387">
        <v>8100000</v>
      </c>
      <c r="X343" s="793">
        <v>8.3913890549123488E-2</v>
      </c>
      <c r="Y343" s="1365"/>
      <c r="Z343" s="466"/>
      <c r="AA343" s="556" t="s">
        <v>142</v>
      </c>
      <c r="AB343" s="1279" t="s">
        <v>185</v>
      </c>
    </row>
    <row r="344" spans="1:28" s="267" customFormat="1" ht="14.5">
      <c r="A344" s="66" t="s">
        <v>4</v>
      </c>
      <c r="B344" s="66" t="s">
        <v>243</v>
      </c>
      <c r="C344" s="556">
        <v>2020</v>
      </c>
      <c r="D344" s="556">
        <v>2019</v>
      </c>
      <c r="E344" s="1227" t="s">
        <v>142</v>
      </c>
      <c r="F344" s="418" t="s">
        <v>143</v>
      </c>
      <c r="G344" s="1273" t="s">
        <v>142</v>
      </c>
      <c r="H344" s="66" t="s">
        <v>145</v>
      </c>
      <c r="I344" s="131">
        <v>112079000</v>
      </c>
      <c r="J344" s="1245">
        <v>28727077</v>
      </c>
      <c r="K344" s="466">
        <v>0.25631096815638971</v>
      </c>
      <c r="L344" s="1424" t="s">
        <v>777</v>
      </c>
      <c r="M344" s="77">
        <v>10726519</v>
      </c>
      <c r="N344" s="473">
        <v>0.37339402821943912</v>
      </c>
      <c r="O344" s="77">
        <v>10033578</v>
      </c>
      <c r="P344" s="473">
        <v>0.34927249994839366</v>
      </c>
      <c r="Q344" s="77">
        <v>6110416</v>
      </c>
      <c r="R344" s="133">
        <v>0.21</v>
      </c>
      <c r="S344" s="77">
        <v>1856564</v>
      </c>
      <c r="T344" s="133">
        <v>0.06</v>
      </c>
      <c r="U344" s="77">
        <v>0</v>
      </c>
      <c r="V344" s="133">
        <v>0</v>
      </c>
      <c r="W344" s="131">
        <v>7966980</v>
      </c>
      <c r="X344" s="787">
        <v>0.27</v>
      </c>
      <c r="Y344" s="1362"/>
      <c r="Z344" s="133"/>
      <c r="AA344" s="556" t="s">
        <v>142</v>
      </c>
      <c r="AB344" s="1279" t="s">
        <v>185</v>
      </c>
    </row>
    <row r="345" spans="1:28" s="267" customFormat="1" ht="14.5">
      <c r="A345" s="66" t="s">
        <v>4</v>
      </c>
      <c r="B345" s="66" t="s">
        <v>243</v>
      </c>
      <c r="C345" s="556">
        <v>2021</v>
      </c>
      <c r="D345" s="556">
        <v>2020</v>
      </c>
      <c r="E345" s="1227" t="s">
        <v>142</v>
      </c>
      <c r="F345" s="418" t="s">
        <v>143</v>
      </c>
      <c r="G345" s="1273" t="s">
        <v>142</v>
      </c>
      <c r="H345" s="66" t="s">
        <v>145</v>
      </c>
      <c r="I345" s="131">
        <v>114964000</v>
      </c>
      <c r="J345" s="1247">
        <v>52987400</v>
      </c>
      <c r="K345" s="466">
        <v>0.46090428307992065</v>
      </c>
      <c r="L345" s="1424" t="s">
        <v>268</v>
      </c>
      <c r="M345" s="77">
        <v>28605694</v>
      </c>
      <c r="N345" s="473">
        <v>0.53985841917135013</v>
      </c>
      <c r="O345" s="77">
        <v>15772169</v>
      </c>
      <c r="P345" s="473">
        <v>0.3</v>
      </c>
      <c r="Q345" s="77">
        <v>7191494</v>
      </c>
      <c r="R345" s="133">
        <v>0.14000000000000001</v>
      </c>
      <c r="S345" s="77">
        <v>1418043</v>
      </c>
      <c r="T345" s="133">
        <v>0.03</v>
      </c>
      <c r="U345" s="77">
        <v>0</v>
      </c>
      <c r="V345" s="133">
        <v>0</v>
      </c>
      <c r="W345" s="131">
        <v>8609537</v>
      </c>
      <c r="X345" s="787">
        <v>0.16</v>
      </c>
      <c r="Y345" s="1362"/>
      <c r="Z345" s="133"/>
      <c r="AA345" s="556" t="s">
        <v>142</v>
      </c>
      <c r="AB345" s="1279" t="s">
        <v>161</v>
      </c>
    </row>
    <row r="346" spans="1:28" s="267" customFormat="1" ht="14.5">
      <c r="A346" s="66" t="s">
        <v>4</v>
      </c>
      <c r="B346" s="66" t="s">
        <v>243</v>
      </c>
      <c r="C346" s="556">
        <v>2022</v>
      </c>
      <c r="D346" s="556">
        <v>2021</v>
      </c>
      <c r="E346" s="1227" t="s">
        <v>142</v>
      </c>
      <c r="F346" s="418" t="s">
        <v>143</v>
      </c>
      <c r="G346" s="1273" t="s">
        <v>142</v>
      </c>
      <c r="H346" s="66" t="s">
        <v>145</v>
      </c>
      <c r="I346" s="131">
        <v>114964000</v>
      </c>
      <c r="J346" s="1245">
        <v>56346877</v>
      </c>
      <c r="K346" s="133">
        <v>0.49012627431195854</v>
      </c>
      <c r="L346" s="1424" t="s">
        <v>376</v>
      </c>
      <c r="M346" s="77">
        <v>22380042</v>
      </c>
      <c r="N346" s="473">
        <v>0.39718336120030218</v>
      </c>
      <c r="O346" s="77">
        <v>17210486</v>
      </c>
      <c r="P346" s="473">
        <v>0.30543815232208876</v>
      </c>
      <c r="Q346" s="77">
        <v>12072237</v>
      </c>
      <c r="R346" s="133">
        <v>0.21424855542570709</v>
      </c>
      <c r="S346" s="77">
        <v>4331216</v>
      </c>
      <c r="T346" s="133">
        <v>7.6867010748439532E-2</v>
      </c>
      <c r="U346" s="77">
        <v>352896</v>
      </c>
      <c r="V346" s="133">
        <v>0.01</v>
      </c>
      <c r="W346" s="131">
        <v>16756349</v>
      </c>
      <c r="X346" s="787">
        <v>0.29737848647760906</v>
      </c>
      <c r="Y346" s="1362"/>
      <c r="Z346" s="133"/>
      <c r="AA346" s="556" t="s">
        <v>142</v>
      </c>
      <c r="AB346" s="1279" t="s">
        <v>148</v>
      </c>
    </row>
    <row r="347" spans="1:28" s="267" customFormat="1" ht="14.5">
      <c r="A347" s="1216" t="s">
        <v>4</v>
      </c>
      <c r="B347" s="1216" t="s">
        <v>243</v>
      </c>
      <c r="C347" s="1226">
        <v>2023</v>
      </c>
      <c r="D347" s="1226">
        <v>2022</v>
      </c>
      <c r="E347" s="1228" t="s">
        <v>142</v>
      </c>
      <c r="F347" s="1237" t="s">
        <v>143</v>
      </c>
      <c r="G347" s="1275" t="s">
        <v>142</v>
      </c>
      <c r="H347" s="1216" t="s">
        <v>378</v>
      </c>
      <c r="I347" s="1413">
        <v>114964000</v>
      </c>
      <c r="J347" s="1026">
        <v>114964000</v>
      </c>
      <c r="K347" s="1222">
        <v>1</v>
      </c>
      <c r="L347" s="1425" t="s">
        <v>379</v>
      </c>
      <c r="M347" s="1007" t="s">
        <v>178</v>
      </c>
      <c r="N347" s="635" t="s">
        <v>203</v>
      </c>
      <c r="O347" s="1010">
        <v>91354000</v>
      </c>
      <c r="P347" s="1299">
        <v>0.79</v>
      </c>
      <c r="Q347" s="1010" t="s">
        <v>221</v>
      </c>
      <c r="R347" s="1219" t="s">
        <v>221</v>
      </c>
      <c r="S347" s="1010" t="s">
        <v>221</v>
      </c>
      <c r="T347" s="1219" t="s">
        <v>221</v>
      </c>
      <c r="U347" s="1010" t="s">
        <v>221</v>
      </c>
      <c r="V347" s="1219" t="s">
        <v>221</v>
      </c>
      <c r="W347" s="1380">
        <v>23610000</v>
      </c>
      <c r="X347" s="1027">
        <v>0.21</v>
      </c>
      <c r="Y347" s="1363"/>
      <c r="Z347" s="1222"/>
      <c r="AA347" s="1226" t="s">
        <v>142</v>
      </c>
      <c r="AB347" s="1225" t="s">
        <v>185</v>
      </c>
    </row>
    <row r="348" spans="1:28" s="267" customFormat="1" ht="14.5">
      <c r="A348" s="1235" t="s">
        <v>4</v>
      </c>
      <c r="B348" s="1235" t="s">
        <v>243</v>
      </c>
      <c r="C348" s="1230" t="s">
        <v>761</v>
      </c>
      <c r="D348" s="1230">
        <v>2023</v>
      </c>
      <c r="E348" s="1231" t="s">
        <v>142</v>
      </c>
      <c r="F348" s="1233" t="s">
        <v>143</v>
      </c>
      <c r="G348" s="1274" t="s">
        <v>142</v>
      </c>
      <c r="H348" s="1235" t="s">
        <v>249</v>
      </c>
      <c r="I348" s="1388">
        <v>126500000</v>
      </c>
      <c r="J348" s="1310">
        <v>126500000</v>
      </c>
      <c r="K348" s="1313">
        <v>1</v>
      </c>
      <c r="L348" s="1428">
        <v>45108</v>
      </c>
      <c r="M348" s="1178" t="s">
        <v>178</v>
      </c>
      <c r="N348" s="1358" t="s">
        <v>203</v>
      </c>
      <c r="O348" s="1311">
        <v>106500000</v>
      </c>
      <c r="P348" s="1220">
        <v>0.84189723320158105</v>
      </c>
      <c r="Q348" s="1181" t="s">
        <v>221</v>
      </c>
      <c r="R348" s="1220" t="s">
        <v>221</v>
      </c>
      <c r="S348" s="1181" t="s">
        <v>221</v>
      </c>
      <c r="T348" s="1220" t="s">
        <v>61</v>
      </c>
      <c r="U348" s="1181" t="s">
        <v>221</v>
      </c>
      <c r="V348" s="1220" t="s">
        <v>221</v>
      </c>
      <c r="W348" s="1388">
        <v>20000000</v>
      </c>
      <c r="X348" s="1312">
        <v>0.15810276679841898</v>
      </c>
      <c r="Y348" s="1310">
        <v>19000000</v>
      </c>
      <c r="Z348" s="1389">
        <v>0.15019762845849802</v>
      </c>
      <c r="AA348" s="1235" t="s">
        <v>142</v>
      </c>
      <c r="AB348" s="1233" t="s">
        <v>185</v>
      </c>
    </row>
    <row r="349" spans="1:28" s="267" customFormat="1" ht="14.5">
      <c r="A349" s="66" t="s">
        <v>381</v>
      </c>
      <c r="B349" s="66" t="s">
        <v>141</v>
      </c>
      <c r="C349" s="556">
        <v>2017</v>
      </c>
      <c r="D349" s="556">
        <v>2016</v>
      </c>
      <c r="E349" s="1227" t="s">
        <v>168</v>
      </c>
      <c r="F349" s="418" t="s">
        <v>61</v>
      </c>
      <c r="G349" s="1273" t="s">
        <v>61</v>
      </c>
      <c r="H349" s="66" t="s">
        <v>61</v>
      </c>
      <c r="I349" s="1382" t="s">
        <v>61</v>
      </c>
      <c r="J349" s="1246" t="s">
        <v>61</v>
      </c>
      <c r="K349" s="1411" t="s">
        <v>61</v>
      </c>
      <c r="L349" s="1424" t="s">
        <v>61</v>
      </c>
      <c r="M349" s="1246" t="s">
        <v>61</v>
      </c>
      <c r="N349" s="66" t="s">
        <v>61</v>
      </c>
      <c r="O349" s="69" t="s">
        <v>61</v>
      </c>
      <c r="P349" s="66" t="s">
        <v>61</v>
      </c>
      <c r="Q349" s="77" t="s">
        <v>61</v>
      </c>
      <c r="R349" s="133" t="s">
        <v>61</v>
      </c>
      <c r="S349" s="77" t="s">
        <v>61</v>
      </c>
      <c r="T349" s="133" t="s">
        <v>61</v>
      </c>
      <c r="U349" s="77" t="s">
        <v>61</v>
      </c>
      <c r="V349" s="133" t="s">
        <v>61</v>
      </c>
      <c r="W349" s="1382" t="s">
        <v>61</v>
      </c>
      <c r="X349" s="787" t="s">
        <v>61</v>
      </c>
      <c r="Y349" s="1362"/>
      <c r="Z349" s="133"/>
      <c r="AA349" s="556" t="s">
        <v>61</v>
      </c>
      <c r="AB349" s="1279" t="s">
        <v>61</v>
      </c>
    </row>
    <row r="350" spans="1:28" s="267" customFormat="1" ht="14.5">
      <c r="A350" s="66" t="s">
        <v>381</v>
      </c>
      <c r="B350" s="66" t="s">
        <v>141</v>
      </c>
      <c r="C350" s="556">
        <v>2018</v>
      </c>
      <c r="D350" s="556">
        <v>2017</v>
      </c>
      <c r="E350" s="1227" t="s">
        <v>168</v>
      </c>
      <c r="F350" s="418" t="s">
        <v>61</v>
      </c>
      <c r="G350" s="1273" t="s">
        <v>61</v>
      </c>
      <c r="H350" s="66" t="s">
        <v>61</v>
      </c>
      <c r="I350" s="1382" t="s">
        <v>61</v>
      </c>
      <c r="J350" s="1246" t="s">
        <v>61</v>
      </c>
      <c r="K350" s="1411" t="s">
        <v>61</v>
      </c>
      <c r="L350" s="1424" t="s">
        <v>61</v>
      </c>
      <c r="M350" s="1246" t="s">
        <v>61</v>
      </c>
      <c r="N350" s="66" t="s">
        <v>61</v>
      </c>
      <c r="O350" s="69" t="s">
        <v>61</v>
      </c>
      <c r="P350" s="66" t="s">
        <v>61</v>
      </c>
      <c r="Q350" s="77" t="s">
        <v>61</v>
      </c>
      <c r="R350" s="133" t="s">
        <v>61</v>
      </c>
      <c r="S350" s="77" t="s">
        <v>61</v>
      </c>
      <c r="T350" s="133" t="s">
        <v>61</v>
      </c>
      <c r="U350" s="77" t="s">
        <v>61</v>
      </c>
      <c r="V350" s="133" t="s">
        <v>61</v>
      </c>
      <c r="W350" s="1382" t="s">
        <v>61</v>
      </c>
      <c r="X350" s="787" t="s">
        <v>61</v>
      </c>
      <c r="Y350" s="1362"/>
      <c r="Z350" s="133"/>
      <c r="AA350" s="556" t="s">
        <v>61</v>
      </c>
      <c r="AB350" s="1279" t="s">
        <v>61</v>
      </c>
    </row>
    <row r="351" spans="1:28" s="267" customFormat="1" ht="14.5">
      <c r="A351" s="66" t="s">
        <v>381</v>
      </c>
      <c r="B351" s="66" t="s">
        <v>141</v>
      </c>
      <c r="C351" s="556">
        <v>2019</v>
      </c>
      <c r="D351" s="556">
        <v>2018</v>
      </c>
      <c r="E351" s="1227" t="s">
        <v>168</v>
      </c>
      <c r="F351" s="418" t="s">
        <v>61</v>
      </c>
      <c r="G351" s="1273" t="s">
        <v>61</v>
      </c>
      <c r="H351" s="66" t="s">
        <v>61</v>
      </c>
      <c r="I351" s="1382" t="s">
        <v>61</v>
      </c>
      <c r="J351" s="1246" t="s">
        <v>61</v>
      </c>
      <c r="K351" s="1411" t="s">
        <v>61</v>
      </c>
      <c r="L351" s="1424" t="s">
        <v>61</v>
      </c>
      <c r="M351" s="1246" t="s">
        <v>61</v>
      </c>
      <c r="N351" s="66" t="s">
        <v>61</v>
      </c>
      <c r="O351" s="69" t="s">
        <v>61</v>
      </c>
      <c r="P351" s="66" t="s">
        <v>61</v>
      </c>
      <c r="Q351" s="77" t="s">
        <v>61</v>
      </c>
      <c r="R351" s="133" t="s">
        <v>61</v>
      </c>
      <c r="S351" s="77" t="s">
        <v>61</v>
      </c>
      <c r="T351" s="133" t="s">
        <v>61</v>
      </c>
      <c r="U351" s="77" t="s">
        <v>61</v>
      </c>
      <c r="V351" s="133" t="s">
        <v>61</v>
      </c>
      <c r="W351" s="1382" t="s">
        <v>61</v>
      </c>
      <c r="X351" s="787" t="s">
        <v>61</v>
      </c>
      <c r="Y351" s="1362"/>
      <c r="Z351" s="133"/>
      <c r="AA351" s="556" t="s">
        <v>61</v>
      </c>
      <c r="AB351" s="1279" t="s">
        <v>61</v>
      </c>
    </row>
    <row r="352" spans="1:28" s="267" customFormat="1" ht="14.5">
      <c r="A352" s="66" t="s">
        <v>381</v>
      </c>
      <c r="B352" s="66" t="s">
        <v>141</v>
      </c>
      <c r="C352" s="556">
        <v>2020</v>
      </c>
      <c r="D352" s="556">
        <v>2019</v>
      </c>
      <c r="E352" s="1227" t="s">
        <v>168</v>
      </c>
      <c r="F352" s="418" t="s">
        <v>61</v>
      </c>
      <c r="G352" s="1273" t="s">
        <v>61</v>
      </c>
      <c r="H352" s="66" t="s">
        <v>61</v>
      </c>
      <c r="I352" s="1382" t="s">
        <v>61</v>
      </c>
      <c r="J352" s="1246" t="s">
        <v>61</v>
      </c>
      <c r="K352" s="1411" t="s">
        <v>61</v>
      </c>
      <c r="L352" s="1424" t="s">
        <v>61</v>
      </c>
      <c r="M352" s="1246" t="s">
        <v>61</v>
      </c>
      <c r="N352" s="66" t="s">
        <v>61</v>
      </c>
      <c r="O352" s="69" t="s">
        <v>61</v>
      </c>
      <c r="P352" s="66" t="s">
        <v>61</v>
      </c>
      <c r="Q352" s="77" t="s">
        <v>61</v>
      </c>
      <c r="R352" s="133" t="s">
        <v>61</v>
      </c>
      <c r="S352" s="77" t="s">
        <v>61</v>
      </c>
      <c r="T352" s="133" t="s">
        <v>61</v>
      </c>
      <c r="U352" s="77" t="s">
        <v>61</v>
      </c>
      <c r="V352" s="133" t="s">
        <v>61</v>
      </c>
      <c r="W352" s="1382" t="s">
        <v>61</v>
      </c>
      <c r="X352" s="787" t="s">
        <v>61</v>
      </c>
      <c r="Y352" s="1362"/>
      <c r="Z352" s="133"/>
      <c r="AA352" s="556" t="s">
        <v>61</v>
      </c>
      <c r="AB352" s="1279" t="s">
        <v>61</v>
      </c>
    </row>
    <row r="353" spans="1:28" s="267" customFormat="1" ht="14.5">
      <c r="A353" s="66" t="s">
        <v>381</v>
      </c>
      <c r="B353" s="66" t="s">
        <v>141</v>
      </c>
      <c r="C353" s="556">
        <v>2021</v>
      </c>
      <c r="D353" s="556">
        <v>2020</v>
      </c>
      <c r="E353" s="1227" t="s">
        <v>168</v>
      </c>
      <c r="F353" s="418" t="s">
        <v>61</v>
      </c>
      <c r="G353" s="1273" t="s">
        <v>61</v>
      </c>
      <c r="H353" s="66" t="s">
        <v>61</v>
      </c>
      <c r="I353" s="1382" t="s">
        <v>61</v>
      </c>
      <c r="J353" s="1246" t="s">
        <v>61</v>
      </c>
      <c r="K353" s="1411" t="s">
        <v>61</v>
      </c>
      <c r="L353" s="1424" t="s">
        <v>61</v>
      </c>
      <c r="M353" s="1246" t="s">
        <v>61</v>
      </c>
      <c r="N353" s="66" t="s">
        <v>61</v>
      </c>
      <c r="O353" s="69" t="s">
        <v>61</v>
      </c>
      <c r="P353" s="66" t="s">
        <v>61</v>
      </c>
      <c r="Q353" s="77" t="s">
        <v>61</v>
      </c>
      <c r="R353" s="133" t="s">
        <v>61</v>
      </c>
      <c r="S353" s="77" t="s">
        <v>61</v>
      </c>
      <c r="T353" s="133" t="s">
        <v>61</v>
      </c>
      <c r="U353" s="77" t="s">
        <v>61</v>
      </c>
      <c r="V353" s="133" t="s">
        <v>61</v>
      </c>
      <c r="W353" s="1382" t="s">
        <v>61</v>
      </c>
      <c r="X353" s="787" t="s">
        <v>61</v>
      </c>
      <c r="Y353" s="1362"/>
      <c r="Z353" s="133"/>
      <c r="AA353" s="556" t="s">
        <v>61</v>
      </c>
      <c r="AB353" s="1279" t="s">
        <v>61</v>
      </c>
    </row>
    <row r="354" spans="1:28" s="267" customFormat="1" ht="14.5">
      <c r="A354" s="66" t="s">
        <v>381</v>
      </c>
      <c r="B354" s="66" t="s">
        <v>141</v>
      </c>
      <c r="C354" s="556">
        <v>2022</v>
      </c>
      <c r="D354" s="556">
        <v>2021</v>
      </c>
      <c r="E354" s="1227" t="s">
        <v>142</v>
      </c>
      <c r="F354" s="418" t="s">
        <v>174</v>
      </c>
      <c r="G354" s="1292" t="s">
        <v>168</v>
      </c>
      <c r="H354" s="1293" t="s">
        <v>61</v>
      </c>
      <c r="I354" s="1384" t="s">
        <v>61</v>
      </c>
      <c r="J354" s="1294" t="s">
        <v>61</v>
      </c>
      <c r="K354" s="1295" t="s">
        <v>61</v>
      </c>
      <c r="L354" s="1426" t="s">
        <v>61</v>
      </c>
      <c r="M354" s="1294" t="s">
        <v>61</v>
      </c>
      <c r="N354" s="1295" t="s">
        <v>61</v>
      </c>
      <c r="O354" s="104" t="s">
        <v>61</v>
      </c>
      <c r="P354" s="1295" t="s">
        <v>61</v>
      </c>
      <c r="Q354" s="799" t="s">
        <v>61</v>
      </c>
      <c r="R354" s="643" t="s">
        <v>61</v>
      </c>
      <c r="S354" s="799" t="s">
        <v>61</v>
      </c>
      <c r="T354" s="643" t="s">
        <v>61</v>
      </c>
      <c r="U354" s="799" t="s">
        <v>61</v>
      </c>
      <c r="V354" s="643" t="s">
        <v>61</v>
      </c>
      <c r="W354" s="1384" t="s">
        <v>61</v>
      </c>
      <c r="X354" s="916" t="s">
        <v>61</v>
      </c>
      <c r="Y354" s="1366"/>
      <c r="Z354" s="643"/>
      <c r="AA354" s="1296" t="s">
        <v>61</v>
      </c>
      <c r="AB354" s="1297" t="s">
        <v>61</v>
      </c>
    </row>
    <row r="355" spans="1:28" s="267" customFormat="1" ht="14.5">
      <c r="A355" s="1229" t="s">
        <v>381</v>
      </c>
      <c r="B355" s="1229" t="s">
        <v>141</v>
      </c>
      <c r="C355" s="1230">
        <v>2023</v>
      </c>
      <c r="D355" s="1230">
        <v>2022</v>
      </c>
      <c r="E355" s="1231" t="s">
        <v>168</v>
      </c>
      <c r="F355" s="1232" t="s">
        <v>61</v>
      </c>
      <c r="G355" s="1274" t="s">
        <v>61</v>
      </c>
      <c r="H355" s="1229" t="s">
        <v>61</v>
      </c>
      <c r="I355" s="1383" t="s">
        <v>61</v>
      </c>
      <c r="J355" s="1065" t="s">
        <v>61</v>
      </c>
      <c r="K355" s="1412" t="s">
        <v>61</v>
      </c>
      <c r="L355" s="1338" t="s">
        <v>61</v>
      </c>
      <c r="M355" s="1065" t="s">
        <v>61</v>
      </c>
      <c r="N355" s="1229" t="s">
        <v>61</v>
      </c>
      <c r="O355" s="1065" t="s">
        <v>61</v>
      </c>
      <c r="P355" s="1229" t="s">
        <v>61</v>
      </c>
      <c r="Q355" s="1020" t="s">
        <v>61</v>
      </c>
      <c r="R355" s="1221" t="s">
        <v>61</v>
      </c>
      <c r="S355" s="1020" t="s">
        <v>61</v>
      </c>
      <c r="T355" s="1221" t="s">
        <v>61</v>
      </c>
      <c r="U355" s="1020" t="s">
        <v>61</v>
      </c>
      <c r="V355" s="1221" t="s">
        <v>61</v>
      </c>
      <c r="W355" s="1383" t="s">
        <v>61</v>
      </c>
      <c r="X355" s="1021" t="s">
        <v>61</v>
      </c>
      <c r="Y355" s="1364"/>
      <c r="Z355" s="1221"/>
      <c r="AA355" s="1230" t="s">
        <v>61</v>
      </c>
      <c r="AB355" s="1233" t="s">
        <v>61</v>
      </c>
    </row>
    <row r="356" spans="1:28" s="267" customFormat="1" ht="14.5">
      <c r="A356" s="862" t="s">
        <v>383</v>
      </c>
      <c r="B356" s="862" t="s">
        <v>180</v>
      </c>
      <c r="C356" s="844">
        <v>2017</v>
      </c>
      <c r="D356" s="844">
        <v>2016</v>
      </c>
      <c r="E356" s="1304" t="s">
        <v>168</v>
      </c>
      <c r="F356" s="418" t="s">
        <v>61</v>
      </c>
      <c r="G356" s="1305" t="s">
        <v>61</v>
      </c>
      <c r="H356" s="66" t="s">
        <v>61</v>
      </c>
      <c r="I356" s="1382" t="s">
        <v>61</v>
      </c>
      <c r="J356" s="1246" t="s">
        <v>61</v>
      </c>
      <c r="K356" s="1411" t="s">
        <v>61</v>
      </c>
      <c r="L356" s="1424" t="s">
        <v>61</v>
      </c>
      <c r="M356" s="1246" t="s">
        <v>61</v>
      </c>
      <c r="N356" s="66" t="s">
        <v>61</v>
      </c>
      <c r="O356" s="69" t="s">
        <v>61</v>
      </c>
      <c r="P356" s="66" t="s">
        <v>61</v>
      </c>
      <c r="Q356" s="77" t="s">
        <v>61</v>
      </c>
      <c r="R356" s="133" t="s">
        <v>61</v>
      </c>
      <c r="S356" s="77" t="s">
        <v>61</v>
      </c>
      <c r="T356" s="133" t="s">
        <v>61</v>
      </c>
      <c r="U356" s="77" t="s">
        <v>61</v>
      </c>
      <c r="V356" s="133" t="s">
        <v>61</v>
      </c>
      <c r="W356" s="1382" t="s">
        <v>61</v>
      </c>
      <c r="X356" s="787" t="s">
        <v>61</v>
      </c>
      <c r="Y356" s="1362"/>
      <c r="Z356" s="133"/>
      <c r="AA356" s="556" t="s">
        <v>61</v>
      </c>
      <c r="AB356" s="1279" t="s">
        <v>61</v>
      </c>
    </row>
    <row r="357" spans="1:28" s="267" customFormat="1" ht="14.5">
      <c r="A357" s="862" t="s">
        <v>383</v>
      </c>
      <c r="B357" s="862" t="s">
        <v>180</v>
      </c>
      <c r="C357" s="844">
        <v>2018</v>
      </c>
      <c r="D357" s="844">
        <v>2017</v>
      </c>
      <c r="E357" s="1304" t="s">
        <v>168</v>
      </c>
      <c r="F357" s="418" t="s">
        <v>61</v>
      </c>
      <c r="G357" s="1305" t="s">
        <v>61</v>
      </c>
      <c r="H357" s="66" t="s">
        <v>61</v>
      </c>
      <c r="I357" s="1382" t="s">
        <v>61</v>
      </c>
      <c r="J357" s="1246" t="s">
        <v>61</v>
      </c>
      <c r="K357" s="1411" t="s">
        <v>61</v>
      </c>
      <c r="L357" s="1424" t="s">
        <v>61</v>
      </c>
      <c r="M357" s="1246" t="s">
        <v>61</v>
      </c>
      <c r="N357" s="66" t="s">
        <v>61</v>
      </c>
      <c r="O357" s="69" t="s">
        <v>61</v>
      </c>
      <c r="P357" s="66" t="s">
        <v>61</v>
      </c>
      <c r="Q357" s="77" t="s">
        <v>61</v>
      </c>
      <c r="R357" s="133" t="s">
        <v>61</v>
      </c>
      <c r="S357" s="77" t="s">
        <v>61</v>
      </c>
      <c r="T357" s="133" t="s">
        <v>61</v>
      </c>
      <c r="U357" s="77" t="s">
        <v>61</v>
      </c>
      <c r="V357" s="133" t="s">
        <v>61</v>
      </c>
      <c r="W357" s="1382" t="s">
        <v>61</v>
      </c>
      <c r="X357" s="787" t="s">
        <v>61</v>
      </c>
      <c r="Y357" s="1362"/>
      <c r="Z357" s="133"/>
      <c r="AA357" s="556" t="s">
        <v>61</v>
      </c>
      <c r="AB357" s="1279" t="s">
        <v>61</v>
      </c>
    </row>
    <row r="358" spans="1:28" s="267" customFormat="1" ht="14.5">
      <c r="A358" s="862" t="s">
        <v>383</v>
      </c>
      <c r="B358" s="862" t="s">
        <v>180</v>
      </c>
      <c r="C358" s="844">
        <v>2019</v>
      </c>
      <c r="D358" s="844">
        <v>2018</v>
      </c>
      <c r="E358" s="1304" t="s">
        <v>168</v>
      </c>
      <c r="F358" s="418" t="s">
        <v>61</v>
      </c>
      <c r="G358" s="1305" t="s">
        <v>61</v>
      </c>
      <c r="H358" s="66" t="s">
        <v>61</v>
      </c>
      <c r="I358" s="1382" t="s">
        <v>61</v>
      </c>
      <c r="J358" s="1246" t="s">
        <v>61</v>
      </c>
      <c r="K358" s="1411" t="s">
        <v>61</v>
      </c>
      <c r="L358" s="1424" t="s">
        <v>61</v>
      </c>
      <c r="M358" s="1246" t="s">
        <v>61</v>
      </c>
      <c r="N358" s="66" t="s">
        <v>61</v>
      </c>
      <c r="O358" s="69" t="s">
        <v>61</v>
      </c>
      <c r="P358" s="66" t="s">
        <v>61</v>
      </c>
      <c r="Q358" s="77" t="s">
        <v>61</v>
      </c>
      <c r="R358" s="133" t="s">
        <v>61</v>
      </c>
      <c r="S358" s="77" t="s">
        <v>61</v>
      </c>
      <c r="T358" s="133" t="s">
        <v>61</v>
      </c>
      <c r="U358" s="77" t="s">
        <v>61</v>
      </c>
      <c r="V358" s="133" t="s">
        <v>61</v>
      </c>
      <c r="W358" s="1382" t="s">
        <v>61</v>
      </c>
      <c r="X358" s="787" t="s">
        <v>61</v>
      </c>
      <c r="Y358" s="1362"/>
      <c r="Z358" s="133"/>
      <c r="AA358" s="556" t="s">
        <v>61</v>
      </c>
      <c r="AB358" s="1279" t="s">
        <v>61</v>
      </c>
    </row>
    <row r="359" spans="1:28" s="267" customFormat="1" ht="14.5">
      <c r="A359" s="862" t="s">
        <v>383</v>
      </c>
      <c r="B359" s="862" t="s">
        <v>180</v>
      </c>
      <c r="C359" s="844">
        <v>2020</v>
      </c>
      <c r="D359" s="844">
        <v>2019</v>
      </c>
      <c r="E359" s="1304" t="s">
        <v>168</v>
      </c>
      <c r="F359" s="418" t="s">
        <v>61</v>
      </c>
      <c r="G359" s="1305" t="s">
        <v>61</v>
      </c>
      <c r="H359" s="66" t="s">
        <v>61</v>
      </c>
      <c r="I359" s="1382" t="s">
        <v>61</v>
      </c>
      <c r="J359" s="1246" t="s">
        <v>61</v>
      </c>
      <c r="K359" s="1411" t="s">
        <v>61</v>
      </c>
      <c r="L359" s="1424" t="s">
        <v>61</v>
      </c>
      <c r="M359" s="1246" t="s">
        <v>61</v>
      </c>
      <c r="N359" s="66" t="s">
        <v>61</v>
      </c>
      <c r="O359" s="69" t="s">
        <v>61</v>
      </c>
      <c r="P359" s="66" t="s">
        <v>61</v>
      </c>
      <c r="Q359" s="77" t="s">
        <v>61</v>
      </c>
      <c r="R359" s="133" t="s">
        <v>61</v>
      </c>
      <c r="S359" s="77" t="s">
        <v>61</v>
      </c>
      <c r="T359" s="133" t="s">
        <v>61</v>
      </c>
      <c r="U359" s="77" t="s">
        <v>61</v>
      </c>
      <c r="V359" s="133" t="s">
        <v>61</v>
      </c>
      <c r="W359" s="1382" t="s">
        <v>61</v>
      </c>
      <c r="X359" s="787" t="s">
        <v>61</v>
      </c>
      <c r="Y359" s="1362"/>
      <c r="Z359" s="133"/>
      <c r="AA359" s="556" t="s">
        <v>61</v>
      </c>
      <c r="AB359" s="1279" t="s">
        <v>61</v>
      </c>
    </row>
    <row r="360" spans="1:28" s="267" customFormat="1" ht="14.5">
      <c r="A360" s="862" t="s">
        <v>383</v>
      </c>
      <c r="B360" s="862" t="s">
        <v>180</v>
      </c>
      <c r="C360" s="844">
        <v>2021</v>
      </c>
      <c r="D360" s="844">
        <v>2020</v>
      </c>
      <c r="E360" s="1304" t="s">
        <v>168</v>
      </c>
      <c r="F360" s="418" t="s">
        <v>61</v>
      </c>
      <c r="G360" s="1305" t="s">
        <v>61</v>
      </c>
      <c r="H360" s="66" t="s">
        <v>61</v>
      </c>
      <c r="I360" s="1382" t="s">
        <v>61</v>
      </c>
      <c r="J360" s="1246" t="s">
        <v>61</v>
      </c>
      <c r="K360" s="1411" t="s">
        <v>61</v>
      </c>
      <c r="L360" s="1424" t="s">
        <v>61</v>
      </c>
      <c r="M360" s="1246" t="s">
        <v>61</v>
      </c>
      <c r="N360" s="66" t="s">
        <v>61</v>
      </c>
      <c r="O360" s="69" t="s">
        <v>61</v>
      </c>
      <c r="P360" s="66" t="s">
        <v>61</v>
      </c>
      <c r="Q360" s="77" t="s">
        <v>61</v>
      </c>
      <c r="R360" s="133" t="s">
        <v>61</v>
      </c>
      <c r="S360" s="77" t="s">
        <v>61</v>
      </c>
      <c r="T360" s="133" t="s">
        <v>61</v>
      </c>
      <c r="U360" s="77" t="s">
        <v>61</v>
      </c>
      <c r="V360" s="133" t="s">
        <v>61</v>
      </c>
      <c r="W360" s="1382" t="s">
        <v>61</v>
      </c>
      <c r="X360" s="787" t="s">
        <v>61</v>
      </c>
      <c r="Y360" s="1362"/>
      <c r="Z360" s="133"/>
      <c r="AA360" s="556" t="s">
        <v>61</v>
      </c>
      <c r="AB360" s="1279" t="s">
        <v>61</v>
      </c>
    </row>
    <row r="361" spans="1:28" s="267" customFormat="1" ht="14.5">
      <c r="A361" s="862" t="s">
        <v>383</v>
      </c>
      <c r="B361" s="862" t="s">
        <v>180</v>
      </c>
      <c r="C361" s="844">
        <v>2022</v>
      </c>
      <c r="D361" s="844">
        <v>2021</v>
      </c>
      <c r="E361" s="1304" t="s">
        <v>168</v>
      </c>
      <c r="F361" s="418" t="s">
        <v>61</v>
      </c>
      <c r="G361" s="1305" t="s">
        <v>61</v>
      </c>
      <c r="H361" s="66" t="s">
        <v>61</v>
      </c>
      <c r="I361" s="1382" t="s">
        <v>61</v>
      </c>
      <c r="J361" s="1246" t="s">
        <v>61</v>
      </c>
      <c r="K361" s="1411" t="s">
        <v>61</v>
      </c>
      <c r="L361" s="1424" t="s">
        <v>61</v>
      </c>
      <c r="M361" s="1246" t="s">
        <v>61</v>
      </c>
      <c r="N361" s="66" t="s">
        <v>61</v>
      </c>
      <c r="O361" s="69" t="s">
        <v>61</v>
      </c>
      <c r="P361" s="66" t="s">
        <v>61</v>
      </c>
      <c r="Q361" s="77" t="s">
        <v>61</v>
      </c>
      <c r="R361" s="133" t="s">
        <v>61</v>
      </c>
      <c r="S361" s="77" t="s">
        <v>61</v>
      </c>
      <c r="T361" s="133" t="s">
        <v>61</v>
      </c>
      <c r="U361" s="77" t="s">
        <v>61</v>
      </c>
      <c r="V361" s="133" t="s">
        <v>61</v>
      </c>
      <c r="W361" s="1382" t="s">
        <v>61</v>
      </c>
      <c r="X361" s="787" t="s">
        <v>61</v>
      </c>
      <c r="Y361" s="1362"/>
      <c r="Z361" s="133"/>
      <c r="AA361" s="556" t="s">
        <v>61</v>
      </c>
      <c r="AB361" s="1279" t="s">
        <v>61</v>
      </c>
    </row>
    <row r="362" spans="1:28" s="267" customFormat="1" ht="14.5">
      <c r="A362" s="1235" t="s">
        <v>383</v>
      </c>
      <c r="B362" s="1235" t="s">
        <v>180</v>
      </c>
      <c r="C362" s="1289">
        <v>2023</v>
      </c>
      <c r="D362" s="1289">
        <v>2022</v>
      </c>
      <c r="E362" s="1290" t="s">
        <v>168</v>
      </c>
      <c r="F362" s="1232" t="s">
        <v>61</v>
      </c>
      <c r="G362" s="1291" t="s">
        <v>61</v>
      </c>
      <c r="H362" s="1229" t="s">
        <v>61</v>
      </c>
      <c r="I362" s="1383" t="s">
        <v>61</v>
      </c>
      <c r="J362" s="1065" t="s">
        <v>61</v>
      </c>
      <c r="K362" s="1412" t="s">
        <v>61</v>
      </c>
      <c r="L362" s="1338" t="s">
        <v>61</v>
      </c>
      <c r="M362" s="1065" t="s">
        <v>61</v>
      </c>
      <c r="N362" s="1229" t="s">
        <v>61</v>
      </c>
      <c r="O362" s="1065" t="s">
        <v>61</v>
      </c>
      <c r="P362" s="1229" t="s">
        <v>61</v>
      </c>
      <c r="Q362" s="1020" t="s">
        <v>61</v>
      </c>
      <c r="R362" s="1221" t="s">
        <v>61</v>
      </c>
      <c r="S362" s="1020" t="s">
        <v>61</v>
      </c>
      <c r="T362" s="1221" t="s">
        <v>61</v>
      </c>
      <c r="U362" s="1020" t="s">
        <v>61</v>
      </c>
      <c r="V362" s="1221" t="s">
        <v>61</v>
      </c>
      <c r="W362" s="1383" t="s">
        <v>61</v>
      </c>
      <c r="X362" s="1021" t="s">
        <v>61</v>
      </c>
      <c r="Y362" s="1364"/>
      <c r="Z362" s="1221"/>
      <c r="AA362" s="1230" t="s">
        <v>61</v>
      </c>
      <c r="AB362" s="1233" t="s">
        <v>61</v>
      </c>
    </row>
    <row r="363" spans="1:28" s="267" customFormat="1" ht="14.5">
      <c r="A363" s="66" t="s">
        <v>54</v>
      </c>
      <c r="B363" s="66" t="s">
        <v>116</v>
      </c>
      <c r="C363" s="556">
        <v>2017</v>
      </c>
      <c r="D363" s="556">
        <v>2016</v>
      </c>
      <c r="E363" s="1227" t="s">
        <v>142</v>
      </c>
      <c r="F363" s="418" t="s">
        <v>204</v>
      </c>
      <c r="G363" s="1273" t="s">
        <v>142</v>
      </c>
      <c r="H363" s="66" t="s">
        <v>226</v>
      </c>
      <c r="I363" s="131">
        <v>2039000</v>
      </c>
      <c r="J363" s="1245">
        <v>1920098</v>
      </c>
      <c r="K363" s="133">
        <v>0.94168612064737611</v>
      </c>
      <c r="L363" s="1424" t="s">
        <v>305</v>
      </c>
      <c r="M363" s="77">
        <v>1464810.19</v>
      </c>
      <c r="N363" s="473">
        <v>0.76288303513674816</v>
      </c>
      <c r="O363" s="77">
        <v>391000.66000000003</v>
      </c>
      <c r="P363" s="473">
        <v>0.2036357831735672</v>
      </c>
      <c r="Q363" s="77">
        <v>64287.149999999994</v>
      </c>
      <c r="R363" s="133">
        <v>3.3481181689684586E-2</v>
      </c>
      <c r="S363" s="77">
        <v>0</v>
      </c>
      <c r="T363" s="133">
        <v>0</v>
      </c>
      <c r="U363" s="77">
        <v>0</v>
      </c>
      <c r="V363" s="133">
        <v>0</v>
      </c>
      <c r="W363" s="131">
        <v>64287.149999999994</v>
      </c>
      <c r="X363" s="787">
        <v>3.3481181689684586E-2</v>
      </c>
      <c r="Y363" s="1362"/>
      <c r="Z363" s="133"/>
      <c r="AA363" s="556" t="s">
        <v>168</v>
      </c>
      <c r="AB363" s="1279" t="s">
        <v>161</v>
      </c>
    </row>
    <row r="364" spans="1:28" s="267" customFormat="1" ht="14.5">
      <c r="A364" s="66" t="s">
        <v>54</v>
      </c>
      <c r="B364" s="66" t="s">
        <v>116</v>
      </c>
      <c r="C364" s="556">
        <v>2018</v>
      </c>
      <c r="D364" s="556">
        <v>2017</v>
      </c>
      <c r="E364" s="1227" t="s">
        <v>142</v>
      </c>
      <c r="F364" s="418" t="s">
        <v>204</v>
      </c>
      <c r="G364" s="1273" t="s">
        <v>142</v>
      </c>
      <c r="H364" s="66" t="s">
        <v>226</v>
      </c>
      <c r="I364" s="131">
        <v>1978000</v>
      </c>
      <c r="J364" s="1245">
        <v>1687132</v>
      </c>
      <c r="K364" s="466">
        <v>0.85</v>
      </c>
      <c r="L364" s="1424" t="s">
        <v>284</v>
      </c>
      <c r="M364" s="77">
        <v>1185125</v>
      </c>
      <c r="N364" s="473">
        <v>0.70244948231673632</v>
      </c>
      <c r="O364" s="77">
        <v>390362</v>
      </c>
      <c r="P364" s="473">
        <v>0.23137608675551172</v>
      </c>
      <c r="Q364" s="77">
        <v>111645</v>
      </c>
      <c r="R364" s="133">
        <v>6.6174430927751951E-2</v>
      </c>
      <c r="S364" s="77">
        <v>0</v>
      </c>
      <c r="T364" s="133">
        <v>0</v>
      </c>
      <c r="U364" s="77">
        <v>0</v>
      </c>
      <c r="V364" s="133">
        <v>0</v>
      </c>
      <c r="W364" s="131">
        <v>111645</v>
      </c>
      <c r="X364" s="787">
        <v>6.6174430927751951E-2</v>
      </c>
      <c r="Y364" s="1362"/>
      <c r="Z364" s="133"/>
      <c r="AA364" s="556" t="s">
        <v>168</v>
      </c>
      <c r="AB364" s="1279" t="s">
        <v>161</v>
      </c>
    </row>
    <row r="365" spans="1:28" s="267" customFormat="1" ht="14.5">
      <c r="A365" s="66" t="s">
        <v>54</v>
      </c>
      <c r="B365" s="66" t="s">
        <v>116</v>
      </c>
      <c r="C365" s="556">
        <v>2019</v>
      </c>
      <c r="D365" s="556">
        <v>2018</v>
      </c>
      <c r="E365" s="1227" t="s">
        <v>142</v>
      </c>
      <c r="F365" s="418" t="s">
        <v>204</v>
      </c>
      <c r="G365" s="1273" t="s">
        <v>142</v>
      </c>
      <c r="H365" s="66" t="s">
        <v>226</v>
      </c>
      <c r="I365" s="275">
        <v>2163765</v>
      </c>
      <c r="J365" s="1245">
        <v>1790903</v>
      </c>
      <c r="K365" s="466">
        <v>0.83</v>
      </c>
      <c r="L365" s="1424" t="s">
        <v>307</v>
      </c>
      <c r="M365" s="77">
        <v>1315621</v>
      </c>
      <c r="N365" s="473">
        <v>0.73461320909060956</v>
      </c>
      <c r="O365" s="77">
        <v>373196</v>
      </c>
      <c r="P365" s="473">
        <v>0.20838426201754087</v>
      </c>
      <c r="Q365" s="77">
        <v>98888</v>
      </c>
      <c r="R365" s="133">
        <v>5.5216837539498229E-2</v>
      </c>
      <c r="S365" s="77">
        <v>3198</v>
      </c>
      <c r="T365" s="133">
        <v>1.7856913523512999E-3</v>
      </c>
      <c r="U365" s="77">
        <v>0</v>
      </c>
      <c r="V365" s="133">
        <v>0</v>
      </c>
      <c r="W365" s="131">
        <v>102086</v>
      </c>
      <c r="X365" s="787">
        <v>5.7002528891849528E-2</v>
      </c>
      <c r="Y365" s="1362"/>
      <c r="Z365" s="133"/>
      <c r="AA365" s="556" t="s">
        <v>168</v>
      </c>
      <c r="AB365" s="1279" t="s">
        <v>185</v>
      </c>
    </row>
    <row r="366" spans="1:28" s="267" customFormat="1" ht="14.5">
      <c r="A366" s="66" t="s">
        <v>54</v>
      </c>
      <c r="B366" s="66" t="s">
        <v>116</v>
      </c>
      <c r="C366" s="556">
        <v>2020</v>
      </c>
      <c r="D366" s="556">
        <v>2019</v>
      </c>
      <c r="E366" s="1227" t="s">
        <v>142</v>
      </c>
      <c r="F366" s="418" t="s">
        <v>204</v>
      </c>
      <c r="G366" s="1273" t="s">
        <v>142</v>
      </c>
      <c r="H366" s="66" t="s">
        <v>226</v>
      </c>
      <c r="I366" s="131">
        <v>2203910.1123595508</v>
      </c>
      <c r="J366" s="1245">
        <v>1961480</v>
      </c>
      <c r="K366" s="466">
        <v>0.8899999999999999</v>
      </c>
      <c r="L366" s="1424" t="s">
        <v>259</v>
      </c>
      <c r="M366" s="77">
        <v>1331038.530111318</v>
      </c>
      <c r="N366" s="473">
        <v>0.67858888701965758</v>
      </c>
      <c r="O366" s="77">
        <v>442877</v>
      </c>
      <c r="P366" s="473">
        <v>0.23</v>
      </c>
      <c r="Q366" s="77">
        <v>187564.46988868201</v>
      </c>
      <c r="R366" s="133">
        <v>0.1</v>
      </c>
      <c r="S366" s="77">
        <v>0</v>
      </c>
      <c r="T366" s="133">
        <v>0</v>
      </c>
      <c r="U366" s="77">
        <v>0</v>
      </c>
      <c r="V366" s="133">
        <v>0</v>
      </c>
      <c r="W366" s="131">
        <v>187564.46988868201</v>
      </c>
      <c r="X366" s="787">
        <v>0.1</v>
      </c>
      <c r="Y366" s="1362"/>
      <c r="Z366" s="133"/>
      <c r="AA366" s="556" t="s">
        <v>168</v>
      </c>
      <c r="AB366" s="1279" t="s">
        <v>185</v>
      </c>
    </row>
    <row r="367" spans="1:28" s="267" customFormat="1" ht="14.5">
      <c r="A367" s="66" t="s">
        <v>54</v>
      </c>
      <c r="B367" s="66" t="s">
        <v>116</v>
      </c>
      <c r="C367" s="556">
        <v>2021</v>
      </c>
      <c r="D367" s="556">
        <v>2020</v>
      </c>
      <c r="E367" s="1227" t="s">
        <v>142</v>
      </c>
      <c r="F367" s="418" t="s">
        <v>204</v>
      </c>
      <c r="G367" s="1273" t="s">
        <v>142</v>
      </c>
      <c r="H367" s="66" t="s">
        <v>226</v>
      </c>
      <c r="I367" s="131">
        <v>2455842.8835520805</v>
      </c>
      <c r="J367" s="1247">
        <v>2455842.8835520805</v>
      </c>
      <c r="K367" s="466">
        <v>1</v>
      </c>
      <c r="L367" s="1424" t="s">
        <v>260</v>
      </c>
      <c r="M367" s="77">
        <v>1763268.2128397122</v>
      </c>
      <c r="N367" s="473">
        <v>0.71798901495251899</v>
      </c>
      <c r="O367" s="77">
        <v>555988.41122571193</v>
      </c>
      <c r="P367" s="473">
        <v>0.22639412926186131</v>
      </c>
      <c r="Q367" s="77">
        <v>136586.25948665637</v>
      </c>
      <c r="R367" s="133">
        <v>5.5616855785619652E-2</v>
      </c>
      <c r="S367" s="77">
        <v>0</v>
      </c>
      <c r="T367" s="133">
        <v>0</v>
      </c>
      <c r="U367" s="77">
        <v>0</v>
      </c>
      <c r="V367" s="133">
        <v>0</v>
      </c>
      <c r="W367" s="131">
        <v>136586.25948665637</v>
      </c>
      <c r="X367" s="787">
        <v>5.5616855785619652E-2</v>
      </c>
      <c r="Y367" s="1362"/>
      <c r="Z367" s="133"/>
      <c r="AA367" s="556" t="s">
        <v>168</v>
      </c>
      <c r="AB367" s="1279" t="s">
        <v>185</v>
      </c>
    </row>
    <row r="368" spans="1:28" s="267" customFormat="1" ht="14.5">
      <c r="A368" s="66" t="s">
        <v>54</v>
      </c>
      <c r="B368" s="66" t="s">
        <v>116</v>
      </c>
      <c r="C368" s="556">
        <v>2022</v>
      </c>
      <c r="D368" s="556">
        <v>2021</v>
      </c>
      <c r="E368" s="1227" t="s">
        <v>142</v>
      </c>
      <c r="F368" s="418" t="s">
        <v>204</v>
      </c>
      <c r="G368" s="1273" t="s">
        <v>142</v>
      </c>
      <c r="H368" s="66" t="s">
        <v>226</v>
      </c>
      <c r="I368" s="131">
        <v>2542054</v>
      </c>
      <c r="J368" s="1245">
        <v>2455839</v>
      </c>
      <c r="K368" s="466">
        <v>0.96608451276015384</v>
      </c>
      <c r="L368" s="1424" t="s">
        <v>287</v>
      </c>
      <c r="M368" s="77">
        <v>1855577</v>
      </c>
      <c r="N368" s="473">
        <v>0.75557762540622575</v>
      </c>
      <c r="O368" s="77">
        <v>486542</v>
      </c>
      <c r="P368" s="473">
        <v>0.19811640746807913</v>
      </c>
      <c r="Q368" s="77">
        <v>113720</v>
      </c>
      <c r="R368" s="133">
        <v>4.6305967125695131E-2</v>
      </c>
      <c r="S368" s="77">
        <v>0</v>
      </c>
      <c r="T368" s="133">
        <v>0</v>
      </c>
      <c r="U368" s="77">
        <v>0</v>
      </c>
      <c r="V368" s="133">
        <v>0</v>
      </c>
      <c r="W368" s="131">
        <v>113720</v>
      </c>
      <c r="X368" s="787">
        <v>4.6305967125695131E-2</v>
      </c>
      <c r="Y368" s="1362"/>
      <c r="Z368" s="133"/>
      <c r="AA368" s="556" t="s">
        <v>168</v>
      </c>
      <c r="AB368" s="1279" t="s">
        <v>161</v>
      </c>
    </row>
    <row r="369" spans="1:28" s="267" customFormat="1" ht="14.5">
      <c r="A369" s="1216" t="s">
        <v>54</v>
      </c>
      <c r="B369" s="1216" t="s">
        <v>116</v>
      </c>
      <c r="C369" s="1226">
        <v>2023</v>
      </c>
      <c r="D369" s="1226">
        <v>2022</v>
      </c>
      <c r="E369" s="1228" t="s">
        <v>142</v>
      </c>
      <c r="F369" s="1237" t="s">
        <v>204</v>
      </c>
      <c r="G369" s="1275" t="s">
        <v>142</v>
      </c>
      <c r="H369" s="1216" t="s">
        <v>226</v>
      </c>
      <c r="I369" s="1380">
        <v>2444250</v>
      </c>
      <c r="J369" s="1298">
        <v>2444250</v>
      </c>
      <c r="K369" s="1223">
        <v>1</v>
      </c>
      <c r="L369" s="1425" t="s">
        <v>270</v>
      </c>
      <c r="M369" s="1026">
        <v>1651833.7999999998</v>
      </c>
      <c r="N369" s="1217">
        <v>0.67580394804132138</v>
      </c>
      <c r="O369" s="1026">
        <v>584749.87</v>
      </c>
      <c r="P369" s="1217">
        <v>0.23923488595683748</v>
      </c>
      <c r="Q369" s="1026">
        <v>201062.28000000003</v>
      </c>
      <c r="R369" s="1222">
        <v>8.2259294262043578E-2</v>
      </c>
      <c r="S369" s="1026">
        <v>6604.0499999999993</v>
      </c>
      <c r="T369" s="1222">
        <v>2.7018717397974835E-3</v>
      </c>
      <c r="U369" s="1026">
        <v>0</v>
      </c>
      <c r="V369" s="1222">
        <v>0</v>
      </c>
      <c r="W369" s="1380">
        <v>207666.33000000002</v>
      </c>
      <c r="X369" s="1027">
        <v>8.496116600184106E-2</v>
      </c>
      <c r="Y369" s="1363"/>
      <c r="Z369" s="1222"/>
      <c r="AA369" s="1226" t="s">
        <v>330</v>
      </c>
      <c r="AB369" s="1225" t="s">
        <v>161</v>
      </c>
    </row>
    <row r="370" spans="1:28" s="267" customFormat="1" ht="14.5">
      <c r="A370" s="1229" t="s">
        <v>54</v>
      </c>
      <c r="B370" s="1229" t="s">
        <v>116</v>
      </c>
      <c r="C370" s="1230" t="s">
        <v>761</v>
      </c>
      <c r="D370" s="1230">
        <v>2023</v>
      </c>
      <c r="E370" s="1231" t="s">
        <v>142</v>
      </c>
      <c r="F370" s="1271" t="s">
        <v>204</v>
      </c>
      <c r="G370" s="1274" t="s">
        <v>142</v>
      </c>
      <c r="H370" s="1235" t="s">
        <v>226</v>
      </c>
      <c r="I370" s="1392">
        <v>2444250</v>
      </c>
      <c r="J370" s="1314">
        <v>2444250</v>
      </c>
      <c r="K370" s="1389">
        <v>1</v>
      </c>
      <c r="L370" s="1233" t="s">
        <v>271</v>
      </c>
      <c r="M370" s="1314">
        <v>1352045.7699999998</v>
      </c>
      <c r="N370" s="1313">
        <v>0.55315363403907125</v>
      </c>
      <c r="O370" s="1314">
        <v>772576.68</v>
      </c>
      <c r="P370" s="1313">
        <v>0.31607923903037743</v>
      </c>
      <c r="Q370" s="1314">
        <v>300100.69999999995</v>
      </c>
      <c r="R370" s="1313">
        <v>0.12277823463230028</v>
      </c>
      <c r="S370" s="1314">
        <v>19526.850000000002</v>
      </c>
      <c r="T370" s="1313">
        <v>7.9888922982509977E-3</v>
      </c>
      <c r="U370" s="1314">
        <v>0</v>
      </c>
      <c r="V370" s="1313">
        <v>0</v>
      </c>
      <c r="W370" s="1392">
        <v>319627.55</v>
      </c>
      <c r="X370" s="1244">
        <v>0.13076712693055129</v>
      </c>
      <c r="Y370" s="1369"/>
      <c r="Z370" s="1391"/>
      <c r="AA370" s="1235" t="s">
        <v>168</v>
      </c>
      <c r="AB370" s="1232" t="s">
        <v>161</v>
      </c>
    </row>
    <row r="371" spans="1:28" s="267" customFormat="1" ht="14.5">
      <c r="A371" s="862" t="s">
        <v>384</v>
      </c>
      <c r="B371" s="862" t="s">
        <v>167</v>
      </c>
      <c r="C371" s="844">
        <v>2017</v>
      </c>
      <c r="D371" s="844">
        <v>2016</v>
      </c>
      <c r="E371" s="1304" t="s">
        <v>168</v>
      </c>
      <c r="F371" s="418" t="s">
        <v>61</v>
      </c>
      <c r="G371" s="1305" t="s">
        <v>61</v>
      </c>
      <c r="H371" s="66" t="s">
        <v>61</v>
      </c>
      <c r="I371" s="1382" t="s">
        <v>61</v>
      </c>
      <c r="J371" s="1246" t="s">
        <v>61</v>
      </c>
      <c r="K371" s="1411" t="s">
        <v>61</v>
      </c>
      <c r="L371" s="1424" t="s">
        <v>61</v>
      </c>
      <c r="M371" s="1246" t="s">
        <v>61</v>
      </c>
      <c r="N371" s="66" t="s">
        <v>61</v>
      </c>
      <c r="O371" s="69" t="s">
        <v>61</v>
      </c>
      <c r="P371" s="66" t="s">
        <v>61</v>
      </c>
      <c r="Q371" s="77" t="s">
        <v>61</v>
      </c>
      <c r="R371" s="133" t="s">
        <v>61</v>
      </c>
      <c r="S371" s="77" t="s">
        <v>61</v>
      </c>
      <c r="T371" s="133" t="s">
        <v>61</v>
      </c>
      <c r="U371" s="77" t="s">
        <v>61</v>
      </c>
      <c r="V371" s="133" t="s">
        <v>61</v>
      </c>
      <c r="W371" s="1382" t="s">
        <v>61</v>
      </c>
      <c r="X371" s="787" t="s">
        <v>61</v>
      </c>
      <c r="Y371" s="1362"/>
      <c r="Z371" s="133"/>
      <c r="AA371" s="556" t="s">
        <v>61</v>
      </c>
      <c r="AB371" s="1279" t="s">
        <v>61</v>
      </c>
    </row>
    <row r="372" spans="1:28" s="267" customFormat="1" ht="14.5">
      <c r="A372" s="862" t="s">
        <v>384</v>
      </c>
      <c r="B372" s="862" t="s">
        <v>167</v>
      </c>
      <c r="C372" s="844">
        <v>2018</v>
      </c>
      <c r="D372" s="844">
        <v>2017</v>
      </c>
      <c r="E372" s="1304" t="s">
        <v>168</v>
      </c>
      <c r="F372" s="418" t="s">
        <v>61</v>
      </c>
      <c r="G372" s="1305" t="s">
        <v>61</v>
      </c>
      <c r="H372" s="66" t="s">
        <v>61</v>
      </c>
      <c r="I372" s="1382" t="s">
        <v>61</v>
      </c>
      <c r="J372" s="1246" t="s">
        <v>61</v>
      </c>
      <c r="K372" s="1411" t="s">
        <v>61</v>
      </c>
      <c r="L372" s="1424" t="s">
        <v>61</v>
      </c>
      <c r="M372" s="1246" t="s">
        <v>61</v>
      </c>
      <c r="N372" s="66" t="s">
        <v>61</v>
      </c>
      <c r="O372" s="69" t="s">
        <v>61</v>
      </c>
      <c r="P372" s="66" t="s">
        <v>61</v>
      </c>
      <c r="Q372" s="77" t="s">
        <v>61</v>
      </c>
      <c r="R372" s="133" t="s">
        <v>61</v>
      </c>
      <c r="S372" s="77" t="s">
        <v>61</v>
      </c>
      <c r="T372" s="133" t="s">
        <v>61</v>
      </c>
      <c r="U372" s="77" t="s">
        <v>61</v>
      </c>
      <c r="V372" s="133" t="s">
        <v>61</v>
      </c>
      <c r="W372" s="1382" t="s">
        <v>61</v>
      </c>
      <c r="X372" s="787" t="s">
        <v>61</v>
      </c>
      <c r="Y372" s="1362"/>
      <c r="Z372" s="133"/>
      <c r="AA372" s="556" t="s">
        <v>61</v>
      </c>
      <c r="AB372" s="1279" t="s">
        <v>61</v>
      </c>
    </row>
    <row r="373" spans="1:28" s="267" customFormat="1" ht="14.5">
      <c r="A373" s="862" t="s">
        <v>384</v>
      </c>
      <c r="B373" s="862" t="s">
        <v>167</v>
      </c>
      <c r="C373" s="844">
        <v>2019</v>
      </c>
      <c r="D373" s="844">
        <v>2018</v>
      </c>
      <c r="E373" s="1304" t="s">
        <v>168</v>
      </c>
      <c r="F373" s="418" t="s">
        <v>61</v>
      </c>
      <c r="G373" s="1305" t="s">
        <v>61</v>
      </c>
      <c r="H373" s="66" t="s">
        <v>61</v>
      </c>
      <c r="I373" s="1382" t="s">
        <v>61</v>
      </c>
      <c r="J373" s="1246" t="s">
        <v>61</v>
      </c>
      <c r="K373" s="1411" t="s">
        <v>61</v>
      </c>
      <c r="L373" s="1424" t="s">
        <v>61</v>
      </c>
      <c r="M373" s="1246" t="s">
        <v>61</v>
      </c>
      <c r="N373" s="66" t="s">
        <v>61</v>
      </c>
      <c r="O373" s="69" t="s">
        <v>61</v>
      </c>
      <c r="P373" s="66" t="s">
        <v>61</v>
      </c>
      <c r="Q373" s="77" t="s">
        <v>61</v>
      </c>
      <c r="R373" s="133" t="s">
        <v>61</v>
      </c>
      <c r="S373" s="77" t="s">
        <v>61</v>
      </c>
      <c r="T373" s="133" t="s">
        <v>61</v>
      </c>
      <c r="U373" s="77" t="s">
        <v>61</v>
      </c>
      <c r="V373" s="133" t="s">
        <v>61</v>
      </c>
      <c r="W373" s="1382" t="s">
        <v>61</v>
      </c>
      <c r="X373" s="787" t="s">
        <v>61</v>
      </c>
      <c r="Y373" s="1362"/>
      <c r="Z373" s="133"/>
      <c r="AA373" s="556" t="s">
        <v>61</v>
      </c>
      <c r="AB373" s="1279" t="s">
        <v>61</v>
      </c>
    </row>
    <row r="374" spans="1:28" s="267" customFormat="1" ht="14.5">
      <c r="A374" s="862" t="s">
        <v>384</v>
      </c>
      <c r="B374" s="862" t="s">
        <v>167</v>
      </c>
      <c r="C374" s="844">
        <v>2020</v>
      </c>
      <c r="D374" s="844">
        <v>2019</v>
      </c>
      <c r="E374" s="1304" t="s">
        <v>168</v>
      </c>
      <c r="F374" s="418" t="s">
        <v>61</v>
      </c>
      <c r="G374" s="1305" t="s">
        <v>61</v>
      </c>
      <c r="H374" s="66" t="s">
        <v>61</v>
      </c>
      <c r="I374" s="1382" t="s">
        <v>61</v>
      </c>
      <c r="J374" s="1246" t="s">
        <v>61</v>
      </c>
      <c r="K374" s="1411" t="s">
        <v>61</v>
      </c>
      <c r="L374" s="1424" t="s">
        <v>61</v>
      </c>
      <c r="M374" s="1246" t="s">
        <v>61</v>
      </c>
      <c r="N374" s="66" t="s">
        <v>61</v>
      </c>
      <c r="O374" s="69" t="s">
        <v>61</v>
      </c>
      <c r="P374" s="66" t="s">
        <v>61</v>
      </c>
      <c r="Q374" s="77" t="s">
        <v>61</v>
      </c>
      <c r="R374" s="133" t="s">
        <v>61</v>
      </c>
      <c r="S374" s="77" t="s">
        <v>61</v>
      </c>
      <c r="T374" s="133" t="s">
        <v>61</v>
      </c>
      <c r="U374" s="77" t="s">
        <v>61</v>
      </c>
      <c r="V374" s="133" t="s">
        <v>61</v>
      </c>
      <c r="W374" s="1382" t="s">
        <v>61</v>
      </c>
      <c r="X374" s="787" t="s">
        <v>61</v>
      </c>
      <c r="Y374" s="1362"/>
      <c r="Z374" s="133"/>
      <c r="AA374" s="556" t="s">
        <v>61</v>
      </c>
      <c r="AB374" s="1279" t="s">
        <v>61</v>
      </c>
    </row>
    <row r="375" spans="1:28" s="267" customFormat="1" ht="14.5">
      <c r="A375" s="862" t="s">
        <v>384</v>
      </c>
      <c r="B375" s="862" t="s">
        <v>167</v>
      </c>
      <c r="C375" s="844">
        <v>2021</v>
      </c>
      <c r="D375" s="844">
        <v>2020</v>
      </c>
      <c r="E375" s="1304" t="s">
        <v>168</v>
      </c>
      <c r="F375" s="418" t="s">
        <v>61</v>
      </c>
      <c r="G375" s="1305" t="s">
        <v>61</v>
      </c>
      <c r="H375" s="66" t="s">
        <v>61</v>
      </c>
      <c r="I375" s="1382" t="s">
        <v>61</v>
      </c>
      <c r="J375" s="1246" t="s">
        <v>61</v>
      </c>
      <c r="K375" s="1411" t="s">
        <v>61</v>
      </c>
      <c r="L375" s="1424" t="s">
        <v>61</v>
      </c>
      <c r="M375" s="1246" t="s">
        <v>61</v>
      </c>
      <c r="N375" s="66" t="s">
        <v>61</v>
      </c>
      <c r="O375" s="69" t="s">
        <v>61</v>
      </c>
      <c r="P375" s="66" t="s">
        <v>61</v>
      </c>
      <c r="Q375" s="77" t="s">
        <v>61</v>
      </c>
      <c r="R375" s="133" t="s">
        <v>61</v>
      </c>
      <c r="S375" s="77" t="s">
        <v>61</v>
      </c>
      <c r="T375" s="133" t="s">
        <v>61</v>
      </c>
      <c r="U375" s="77" t="s">
        <v>61</v>
      </c>
      <c r="V375" s="133" t="s">
        <v>61</v>
      </c>
      <c r="W375" s="1382" t="s">
        <v>61</v>
      </c>
      <c r="X375" s="787" t="s">
        <v>61</v>
      </c>
      <c r="Y375" s="1362"/>
      <c r="Z375" s="133"/>
      <c r="AA375" s="556" t="s">
        <v>61</v>
      </c>
      <c r="AB375" s="1279" t="s">
        <v>61</v>
      </c>
    </row>
    <row r="376" spans="1:28" s="267" customFormat="1" ht="14.5">
      <c r="A376" s="862" t="s">
        <v>384</v>
      </c>
      <c r="B376" s="862" t="s">
        <v>167</v>
      </c>
      <c r="C376" s="844">
        <v>2022</v>
      </c>
      <c r="D376" s="844">
        <v>2021</v>
      </c>
      <c r="E376" s="1304" t="s">
        <v>168</v>
      </c>
      <c r="F376" s="418" t="s">
        <v>61</v>
      </c>
      <c r="G376" s="1305" t="s">
        <v>61</v>
      </c>
      <c r="H376" s="66" t="s">
        <v>61</v>
      </c>
      <c r="I376" s="1382" t="s">
        <v>61</v>
      </c>
      <c r="J376" s="1246" t="s">
        <v>61</v>
      </c>
      <c r="K376" s="1411" t="s">
        <v>61</v>
      </c>
      <c r="L376" s="1424" t="s">
        <v>61</v>
      </c>
      <c r="M376" s="1246" t="s">
        <v>61</v>
      </c>
      <c r="N376" s="66" t="s">
        <v>61</v>
      </c>
      <c r="O376" s="69" t="s">
        <v>61</v>
      </c>
      <c r="P376" s="66" t="s">
        <v>61</v>
      </c>
      <c r="Q376" s="77" t="s">
        <v>61</v>
      </c>
      <c r="R376" s="133" t="s">
        <v>61</v>
      </c>
      <c r="S376" s="77" t="s">
        <v>61</v>
      </c>
      <c r="T376" s="133" t="s">
        <v>61</v>
      </c>
      <c r="U376" s="77" t="s">
        <v>61</v>
      </c>
      <c r="V376" s="133" t="s">
        <v>61</v>
      </c>
      <c r="W376" s="1382" t="s">
        <v>61</v>
      </c>
      <c r="X376" s="787" t="s">
        <v>61</v>
      </c>
      <c r="Y376" s="1362"/>
      <c r="Z376" s="133"/>
      <c r="AA376" s="556" t="s">
        <v>61</v>
      </c>
      <c r="AB376" s="1279" t="s">
        <v>61</v>
      </c>
    </row>
    <row r="377" spans="1:28" s="267" customFormat="1" ht="14.5">
      <c r="A377" s="1235" t="s">
        <v>384</v>
      </c>
      <c r="B377" s="1235" t="s">
        <v>167</v>
      </c>
      <c r="C377" s="1289">
        <v>2023</v>
      </c>
      <c r="D377" s="1289">
        <v>2022</v>
      </c>
      <c r="E377" s="1290" t="s">
        <v>168</v>
      </c>
      <c r="F377" s="1232" t="s">
        <v>61</v>
      </c>
      <c r="G377" s="1291" t="s">
        <v>61</v>
      </c>
      <c r="H377" s="1229" t="s">
        <v>61</v>
      </c>
      <c r="I377" s="1383" t="s">
        <v>61</v>
      </c>
      <c r="J377" s="1065" t="s">
        <v>61</v>
      </c>
      <c r="K377" s="1412" t="s">
        <v>61</v>
      </c>
      <c r="L377" s="1338" t="s">
        <v>61</v>
      </c>
      <c r="M377" s="1065" t="s">
        <v>61</v>
      </c>
      <c r="N377" s="1229" t="s">
        <v>61</v>
      </c>
      <c r="O377" s="1065" t="s">
        <v>61</v>
      </c>
      <c r="P377" s="1229" t="s">
        <v>61</v>
      </c>
      <c r="Q377" s="1020" t="s">
        <v>61</v>
      </c>
      <c r="R377" s="1221" t="s">
        <v>61</v>
      </c>
      <c r="S377" s="1020" t="s">
        <v>61</v>
      </c>
      <c r="T377" s="1221" t="s">
        <v>61</v>
      </c>
      <c r="U377" s="1020" t="s">
        <v>61</v>
      </c>
      <c r="V377" s="1221" t="s">
        <v>61</v>
      </c>
      <c r="W377" s="1383" t="s">
        <v>61</v>
      </c>
      <c r="X377" s="1021" t="s">
        <v>61</v>
      </c>
      <c r="Y377" s="1364"/>
      <c r="Z377" s="1221"/>
      <c r="AA377" s="1230" t="s">
        <v>61</v>
      </c>
      <c r="AB377" s="1233" t="s">
        <v>61</v>
      </c>
    </row>
    <row r="378" spans="1:28" s="267" customFormat="1" ht="14.5">
      <c r="A378" s="66" t="s">
        <v>44</v>
      </c>
      <c r="B378" s="66" t="s">
        <v>116</v>
      </c>
      <c r="C378" s="556">
        <v>2017</v>
      </c>
      <c r="D378" s="556">
        <v>2016</v>
      </c>
      <c r="E378" s="1227" t="s">
        <v>168</v>
      </c>
      <c r="F378" s="418" t="s">
        <v>61</v>
      </c>
      <c r="G378" s="1273" t="s">
        <v>61</v>
      </c>
      <c r="H378" s="66" t="s">
        <v>61</v>
      </c>
      <c r="I378" s="1382" t="s">
        <v>61</v>
      </c>
      <c r="J378" s="1246" t="s">
        <v>61</v>
      </c>
      <c r="K378" s="1411" t="s">
        <v>61</v>
      </c>
      <c r="L378" s="1424" t="s">
        <v>61</v>
      </c>
      <c r="M378" s="1246" t="s">
        <v>61</v>
      </c>
      <c r="N378" s="66" t="s">
        <v>61</v>
      </c>
      <c r="O378" s="69" t="s">
        <v>61</v>
      </c>
      <c r="P378" s="66" t="s">
        <v>61</v>
      </c>
      <c r="Q378" s="77" t="s">
        <v>61</v>
      </c>
      <c r="R378" s="133" t="s">
        <v>61</v>
      </c>
      <c r="S378" s="77" t="s">
        <v>61</v>
      </c>
      <c r="T378" s="133" t="s">
        <v>61</v>
      </c>
      <c r="U378" s="77" t="s">
        <v>61</v>
      </c>
      <c r="V378" s="133" t="s">
        <v>61</v>
      </c>
      <c r="W378" s="1382" t="s">
        <v>61</v>
      </c>
      <c r="X378" s="787" t="s">
        <v>61</v>
      </c>
      <c r="Y378" s="1362"/>
      <c r="Z378" s="133"/>
      <c r="AA378" s="556" t="s">
        <v>61</v>
      </c>
      <c r="AB378" s="1279" t="s">
        <v>61</v>
      </c>
    </row>
    <row r="379" spans="1:28" s="267" customFormat="1" ht="14.5">
      <c r="A379" s="66" t="s">
        <v>44</v>
      </c>
      <c r="B379" s="66" t="s">
        <v>116</v>
      </c>
      <c r="C379" s="556">
        <v>2018</v>
      </c>
      <c r="D379" s="556">
        <v>2017</v>
      </c>
      <c r="E379" s="1227" t="s">
        <v>168</v>
      </c>
      <c r="F379" s="418" t="s">
        <v>61</v>
      </c>
      <c r="G379" s="1273" t="s">
        <v>61</v>
      </c>
      <c r="H379" s="66" t="s">
        <v>61</v>
      </c>
      <c r="I379" s="1382" t="s">
        <v>61</v>
      </c>
      <c r="J379" s="1246" t="s">
        <v>61</v>
      </c>
      <c r="K379" s="1411" t="s">
        <v>61</v>
      </c>
      <c r="L379" s="1424" t="s">
        <v>61</v>
      </c>
      <c r="M379" s="1246" t="s">
        <v>61</v>
      </c>
      <c r="N379" s="66" t="s">
        <v>61</v>
      </c>
      <c r="O379" s="69" t="s">
        <v>61</v>
      </c>
      <c r="P379" s="66" t="s">
        <v>61</v>
      </c>
      <c r="Q379" s="77" t="s">
        <v>61</v>
      </c>
      <c r="R379" s="133" t="s">
        <v>61</v>
      </c>
      <c r="S379" s="77" t="s">
        <v>61</v>
      </c>
      <c r="T379" s="133" t="s">
        <v>61</v>
      </c>
      <c r="U379" s="77" t="s">
        <v>61</v>
      </c>
      <c r="V379" s="133" t="s">
        <v>61</v>
      </c>
      <c r="W379" s="1382" t="s">
        <v>61</v>
      </c>
      <c r="X379" s="787" t="s">
        <v>61</v>
      </c>
      <c r="Y379" s="1362"/>
      <c r="Z379" s="133"/>
      <c r="AA379" s="556" t="s">
        <v>61</v>
      </c>
      <c r="AB379" s="1279" t="s">
        <v>61</v>
      </c>
    </row>
    <row r="380" spans="1:28" s="267" customFormat="1" ht="14.5">
      <c r="A380" s="66" t="s">
        <v>44</v>
      </c>
      <c r="B380" s="66" t="s">
        <v>116</v>
      </c>
      <c r="C380" s="556">
        <v>2019</v>
      </c>
      <c r="D380" s="556">
        <v>2018</v>
      </c>
      <c r="E380" s="1227" t="s">
        <v>168</v>
      </c>
      <c r="F380" s="418" t="s">
        <v>61</v>
      </c>
      <c r="G380" s="1273" t="s">
        <v>61</v>
      </c>
      <c r="H380" s="66" t="s">
        <v>61</v>
      </c>
      <c r="I380" s="1382" t="s">
        <v>61</v>
      </c>
      <c r="J380" s="1246" t="s">
        <v>61</v>
      </c>
      <c r="K380" s="1411" t="s">
        <v>61</v>
      </c>
      <c r="L380" s="1424" t="s">
        <v>61</v>
      </c>
      <c r="M380" s="1246" t="s">
        <v>61</v>
      </c>
      <c r="N380" s="66" t="s">
        <v>61</v>
      </c>
      <c r="O380" s="69" t="s">
        <v>61</v>
      </c>
      <c r="P380" s="66" t="s">
        <v>61</v>
      </c>
      <c r="Q380" s="77" t="s">
        <v>61</v>
      </c>
      <c r="R380" s="133" t="s">
        <v>61</v>
      </c>
      <c r="S380" s="77" t="s">
        <v>61</v>
      </c>
      <c r="T380" s="133" t="s">
        <v>61</v>
      </c>
      <c r="U380" s="77" t="s">
        <v>61</v>
      </c>
      <c r="V380" s="133" t="s">
        <v>61</v>
      </c>
      <c r="W380" s="1382" t="s">
        <v>61</v>
      </c>
      <c r="X380" s="787" t="s">
        <v>61</v>
      </c>
      <c r="Y380" s="1362"/>
      <c r="Z380" s="133"/>
      <c r="AA380" s="556" t="s">
        <v>61</v>
      </c>
      <c r="AB380" s="1279" t="s">
        <v>61</v>
      </c>
    </row>
    <row r="381" spans="1:28" s="267" customFormat="1" ht="14.5">
      <c r="A381" s="66" t="s">
        <v>44</v>
      </c>
      <c r="B381" s="66" t="s">
        <v>116</v>
      </c>
      <c r="C381" s="556">
        <v>2020</v>
      </c>
      <c r="D381" s="556">
        <v>2019</v>
      </c>
      <c r="E381" s="1227" t="s">
        <v>168</v>
      </c>
      <c r="F381" s="418" t="s">
        <v>61</v>
      </c>
      <c r="G381" s="1273" t="s">
        <v>61</v>
      </c>
      <c r="H381" s="66" t="s">
        <v>61</v>
      </c>
      <c r="I381" s="1382" t="s">
        <v>61</v>
      </c>
      <c r="J381" s="1246" t="s">
        <v>61</v>
      </c>
      <c r="K381" s="1411" t="s">
        <v>61</v>
      </c>
      <c r="L381" s="1424" t="s">
        <v>61</v>
      </c>
      <c r="M381" s="1246" t="s">
        <v>61</v>
      </c>
      <c r="N381" s="66" t="s">
        <v>61</v>
      </c>
      <c r="O381" s="69" t="s">
        <v>61</v>
      </c>
      <c r="P381" s="66" t="s">
        <v>61</v>
      </c>
      <c r="Q381" s="77" t="s">
        <v>61</v>
      </c>
      <c r="R381" s="133" t="s">
        <v>61</v>
      </c>
      <c r="S381" s="77" t="s">
        <v>61</v>
      </c>
      <c r="T381" s="133" t="s">
        <v>61</v>
      </c>
      <c r="U381" s="77" t="s">
        <v>61</v>
      </c>
      <c r="V381" s="133" t="s">
        <v>61</v>
      </c>
      <c r="W381" s="1382" t="s">
        <v>61</v>
      </c>
      <c r="X381" s="787" t="s">
        <v>61</v>
      </c>
      <c r="Y381" s="1362"/>
      <c r="Z381" s="133"/>
      <c r="AA381" s="556" t="s">
        <v>61</v>
      </c>
      <c r="AB381" s="1279" t="s">
        <v>61</v>
      </c>
    </row>
    <row r="382" spans="1:28" s="267" customFormat="1" ht="14.5">
      <c r="A382" s="66" t="s">
        <v>44</v>
      </c>
      <c r="B382" s="66" t="s">
        <v>116</v>
      </c>
      <c r="C382" s="556">
        <v>2021</v>
      </c>
      <c r="D382" s="556">
        <v>2020</v>
      </c>
      <c r="E382" s="1227" t="s">
        <v>142</v>
      </c>
      <c r="F382" s="418" t="s">
        <v>170</v>
      </c>
      <c r="G382" s="1292" t="s">
        <v>168</v>
      </c>
      <c r="H382" s="1293" t="s">
        <v>61</v>
      </c>
      <c r="I382" s="1384" t="s">
        <v>61</v>
      </c>
      <c r="J382" s="1294" t="s">
        <v>61</v>
      </c>
      <c r="K382" s="1295" t="s">
        <v>61</v>
      </c>
      <c r="L382" s="1426" t="s">
        <v>61</v>
      </c>
      <c r="M382" s="1294" t="s">
        <v>61</v>
      </c>
      <c r="N382" s="1295" t="s">
        <v>61</v>
      </c>
      <c r="O382" s="104" t="s">
        <v>61</v>
      </c>
      <c r="P382" s="1295" t="s">
        <v>61</v>
      </c>
      <c r="Q382" s="799" t="s">
        <v>61</v>
      </c>
      <c r="R382" s="643" t="s">
        <v>61</v>
      </c>
      <c r="S382" s="799" t="s">
        <v>61</v>
      </c>
      <c r="T382" s="643" t="s">
        <v>61</v>
      </c>
      <c r="U382" s="799" t="s">
        <v>61</v>
      </c>
      <c r="V382" s="643" t="s">
        <v>61</v>
      </c>
      <c r="W382" s="1384" t="s">
        <v>61</v>
      </c>
      <c r="X382" s="916" t="s">
        <v>61</v>
      </c>
      <c r="Y382" s="1366"/>
      <c r="Z382" s="643"/>
      <c r="AA382" s="1296" t="s">
        <v>61</v>
      </c>
      <c r="AB382" s="1297" t="s">
        <v>61</v>
      </c>
    </row>
    <row r="383" spans="1:28" s="267" customFormat="1" ht="14.5">
      <c r="A383" s="66" t="s">
        <v>44</v>
      </c>
      <c r="B383" s="66" t="s">
        <v>116</v>
      </c>
      <c r="C383" s="556">
        <v>2022</v>
      </c>
      <c r="D383" s="556">
        <v>2021</v>
      </c>
      <c r="E383" s="1227" t="s">
        <v>168</v>
      </c>
      <c r="F383" s="418" t="s">
        <v>61</v>
      </c>
      <c r="G383" s="1273" t="s">
        <v>61</v>
      </c>
      <c r="H383" s="66" t="s">
        <v>61</v>
      </c>
      <c r="I383" s="1382" t="s">
        <v>61</v>
      </c>
      <c r="J383" s="1246" t="s">
        <v>61</v>
      </c>
      <c r="K383" s="1411" t="s">
        <v>61</v>
      </c>
      <c r="L383" s="1424" t="s">
        <v>61</v>
      </c>
      <c r="M383" s="1246" t="s">
        <v>61</v>
      </c>
      <c r="N383" s="66" t="s">
        <v>61</v>
      </c>
      <c r="O383" s="69" t="s">
        <v>61</v>
      </c>
      <c r="P383" s="66" t="s">
        <v>61</v>
      </c>
      <c r="Q383" s="77" t="s">
        <v>61</v>
      </c>
      <c r="R383" s="133" t="s">
        <v>61</v>
      </c>
      <c r="S383" s="77" t="s">
        <v>61</v>
      </c>
      <c r="T383" s="133" t="s">
        <v>61</v>
      </c>
      <c r="U383" s="77" t="s">
        <v>61</v>
      </c>
      <c r="V383" s="133" t="s">
        <v>61</v>
      </c>
      <c r="W383" s="1382" t="s">
        <v>61</v>
      </c>
      <c r="X383" s="787" t="s">
        <v>61</v>
      </c>
      <c r="Y383" s="1362"/>
      <c r="Z383" s="133"/>
      <c r="AA383" s="556" t="s">
        <v>61</v>
      </c>
      <c r="AB383" s="1279" t="s">
        <v>61</v>
      </c>
    </row>
    <row r="384" spans="1:28" s="267" customFormat="1" ht="14.5">
      <c r="A384" s="1216" t="s">
        <v>44</v>
      </c>
      <c r="B384" s="1216" t="s">
        <v>116</v>
      </c>
      <c r="C384" s="1226">
        <v>2023</v>
      </c>
      <c r="D384" s="1226">
        <v>2022</v>
      </c>
      <c r="E384" s="1228" t="s">
        <v>142</v>
      </c>
      <c r="F384" s="1237" t="s">
        <v>174</v>
      </c>
      <c r="G384" s="1275" t="s">
        <v>142</v>
      </c>
      <c r="H384" s="1216" t="s">
        <v>226</v>
      </c>
      <c r="I384" s="1380">
        <v>30800000</v>
      </c>
      <c r="J384" s="1298">
        <v>13675438</v>
      </c>
      <c r="K384" s="1223">
        <v>0.44400772727272725</v>
      </c>
      <c r="L384" s="1425" t="s">
        <v>270</v>
      </c>
      <c r="M384" s="1026">
        <v>10253489.640000001</v>
      </c>
      <c r="N384" s="1217">
        <v>0.74977413081760169</v>
      </c>
      <c r="O384" s="1026">
        <v>2598845.7099999995</v>
      </c>
      <c r="P384" s="1217">
        <v>0.19003747521651587</v>
      </c>
      <c r="Q384" s="1026">
        <v>794119.24999999988</v>
      </c>
      <c r="R384" s="1222">
        <v>5.8069017606602429E-2</v>
      </c>
      <c r="S384" s="1026">
        <v>28983.4</v>
      </c>
      <c r="T384" s="1222">
        <v>2.1193763592800468E-3</v>
      </c>
      <c r="U384" s="1026">
        <v>0</v>
      </c>
      <c r="V384" s="1222">
        <v>0</v>
      </c>
      <c r="W384" s="1380">
        <v>823102.65000000014</v>
      </c>
      <c r="X384" s="1027">
        <v>6.0188393965882492E-2</v>
      </c>
      <c r="Y384" s="1363"/>
      <c r="Z384" s="1222"/>
      <c r="AA384" s="1226" t="s">
        <v>330</v>
      </c>
      <c r="AB384" s="1225" t="s">
        <v>161</v>
      </c>
    </row>
    <row r="385" spans="1:28" s="267" customFormat="1" ht="14.5">
      <c r="A385" s="1229" t="s">
        <v>44</v>
      </c>
      <c r="B385" s="1229" t="s">
        <v>116</v>
      </c>
      <c r="C385" s="1230" t="s">
        <v>761</v>
      </c>
      <c r="D385" s="1230">
        <v>2023</v>
      </c>
      <c r="E385" s="1231" t="s">
        <v>142</v>
      </c>
      <c r="F385" s="1232" t="s">
        <v>174</v>
      </c>
      <c r="G385" s="1274" t="s">
        <v>142</v>
      </c>
      <c r="H385" s="1235" t="s">
        <v>226</v>
      </c>
      <c r="I385" s="1392">
        <v>32705491</v>
      </c>
      <c r="J385" s="1314">
        <v>32705491</v>
      </c>
      <c r="K385" s="1415">
        <v>1</v>
      </c>
      <c r="L385" s="1233" t="s">
        <v>655</v>
      </c>
      <c r="M385" s="1314">
        <v>27147624</v>
      </c>
      <c r="N385" s="1313">
        <v>0.83006318419130287</v>
      </c>
      <c r="O385" s="1314">
        <v>4101766</v>
      </c>
      <c r="P385" s="1313">
        <v>0.12541520932983394</v>
      </c>
      <c r="Q385" s="1314">
        <v>1387442</v>
      </c>
      <c r="R385" s="1313">
        <v>4.2422295387646067E-2</v>
      </c>
      <c r="S385" s="1314">
        <v>68660</v>
      </c>
      <c r="T385" s="1313">
        <v>2.0993416671225024E-3</v>
      </c>
      <c r="U385" s="1314">
        <v>0</v>
      </c>
      <c r="V385" s="1313">
        <v>0</v>
      </c>
      <c r="W385" s="1392">
        <v>1456098</v>
      </c>
      <c r="X385" s="1244">
        <v>4.452151475114683E-2</v>
      </c>
      <c r="Y385" s="1369"/>
      <c r="Z385" s="1391"/>
      <c r="AA385" s="1235" t="s">
        <v>142</v>
      </c>
      <c r="AB385" s="1232" t="s">
        <v>161</v>
      </c>
    </row>
    <row r="386" spans="1:28" s="267" customFormat="1" ht="14.5">
      <c r="A386" s="862" t="s">
        <v>386</v>
      </c>
      <c r="B386" s="862" t="s">
        <v>102</v>
      </c>
      <c r="C386" s="844">
        <v>2017</v>
      </c>
      <c r="D386" s="844">
        <v>2016</v>
      </c>
      <c r="E386" s="1304" t="s">
        <v>168</v>
      </c>
      <c r="F386" s="418" t="s">
        <v>61</v>
      </c>
      <c r="G386" s="1305" t="s">
        <v>61</v>
      </c>
      <c r="H386" s="66" t="s">
        <v>61</v>
      </c>
      <c r="I386" s="1382" t="s">
        <v>61</v>
      </c>
      <c r="J386" s="1246" t="s">
        <v>61</v>
      </c>
      <c r="K386" s="1411" t="s">
        <v>61</v>
      </c>
      <c r="L386" s="1424" t="s">
        <v>61</v>
      </c>
      <c r="M386" s="1246" t="s">
        <v>61</v>
      </c>
      <c r="N386" s="66" t="s">
        <v>61</v>
      </c>
      <c r="O386" s="69" t="s">
        <v>61</v>
      </c>
      <c r="P386" s="66" t="s">
        <v>61</v>
      </c>
      <c r="Q386" s="77" t="s">
        <v>61</v>
      </c>
      <c r="R386" s="133" t="s">
        <v>61</v>
      </c>
      <c r="S386" s="77" t="s">
        <v>61</v>
      </c>
      <c r="T386" s="133" t="s">
        <v>61</v>
      </c>
      <c r="U386" s="77" t="s">
        <v>61</v>
      </c>
      <c r="V386" s="133" t="s">
        <v>61</v>
      </c>
      <c r="W386" s="1382" t="s">
        <v>61</v>
      </c>
      <c r="X386" s="787" t="s">
        <v>61</v>
      </c>
      <c r="Y386" s="1362"/>
      <c r="Z386" s="133"/>
      <c r="AA386" s="556" t="s">
        <v>61</v>
      </c>
      <c r="AB386" s="1279" t="s">
        <v>61</v>
      </c>
    </row>
    <row r="387" spans="1:28" s="267" customFormat="1" ht="14.5">
      <c r="A387" s="862" t="s">
        <v>386</v>
      </c>
      <c r="B387" s="862" t="s">
        <v>102</v>
      </c>
      <c r="C387" s="844">
        <v>2018</v>
      </c>
      <c r="D387" s="844">
        <v>2017</v>
      </c>
      <c r="E387" s="1304" t="s">
        <v>168</v>
      </c>
      <c r="F387" s="418" t="s">
        <v>61</v>
      </c>
      <c r="G387" s="1305" t="s">
        <v>61</v>
      </c>
      <c r="H387" s="66" t="s">
        <v>61</v>
      </c>
      <c r="I387" s="1382" t="s">
        <v>61</v>
      </c>
      <c r="J387" s="1246" t="s">
        <v>61</v>
      </c>
      <c r="K387" s="1411" t="s">
        <v>61</v>
      </c>
      <c r="L387" s="1424" t="s">
        <v>61</v>
      </c>
      <c r="M387" s="1246" t="s">
        <v>61</v>
      </c>
      <c r="N387" s="66" t="s">
        <v>61</v>
      </c>
      <c r="O387" s="69" t="s">
        <v>61</v>
      </c>
      <c r="P387" s="66" t="s">
        <v>61</v>
      </c>
      <c r="Q387" s="77" t="s">
        <v>61</v>
      </c>
      <c r="R387" s="133" t="s">
        <v>61</v>
      </c>
      <c r="S387" s="77" t="s">
        <v>61</v>
      </c>
      <c r="T387" s="133" t="s">
        <v>61</v>
      </c>
      <c r="U387" s="77" t="s">
        <v>61</v>
      </c>
      <c r="V387" s="133" t="s">
        <v>61</v>
      </c>
      <c r="W387" s="1382" t="s">
        <v>61</v>
      </c>
      <c r="X387" s="787" t="s">
        <v>61</v>
      </c>
      <c r="Y387" s="1362"/>
      <c r="Z387" s="133"/>
      <c r="AA387" s="556" t="s">
        <v>61</v>
      </c>
      <c r="AB387" s="1279" t="s">
        <v>61</v>
      </c>
    </row>
    <row r="388" spans="1:28" s="267" customFormat="1" ht="14.5">
      <c r="A388" s="862" t="s">
        <v>386</v>
      </c>
      <c r="B388" s="862" t="s">
        <v>102</v>
      </c>
      <c r="C388" s="844">
        <v>2019</v>
      </c>
      <c r="D388" s="844">
        <v>2018</v>
      </c>
      <c r="E388" s="1304" t="s">
        <v>168</v>
      </c>
      <c r="F388" s="418" t="s">
        <v>61</v>
      </c>
      <c r="G388" s="1305" t="s">
        <v>61</v>
      </c>
      <c r="H388" s="66" t="s">
        <v>61</v>
      </c>
      <c r="I388" s="1382" t="s">
        <v>61</v>
      </c>
      <c r="J388" s="1246" t="s">
        <v>61</v>
      </c>
      <c r="K388" s="1411" t="s">
        <v>61</v>
      </c>
      <c r="L388" s="1424" t="s">
        <v>61</v>
      </c>
      <c r="M388" s="1246" t="s">
        <v>61</v>
      </c>
      <c r="N388" s="66" t="s">
        <v>61</v>
      </c>
      <c r="O388" s="69" t="s">
        <v>61</v>
      </c>
      <c r="P388" s="66" t="s">
        <v>61</v>
      </c>
      <c r="Q388" s="77" t="s">
        <v>61</v>
      </c>
      <c r="R388" s="133" t="s">
        <v>61</v>
      </c>
      <c r="S388" s="77" t="s">
        <v>61</v>
      </c>
      <c r="T388" s="133" t="s">
        <v>61</v>
      </c>
      <c r="U388" s="77" t="s">
        <v>61</v>
      </c>
      <c r="V388" s="133" t="s">
        <v>61</v>
      </c>
      <c r="W388" s="1382" t="s">
        <v>61</v>
      </c>
      <c r="X388" s="787" t="s">
        <v>61</v>
      </c>
      <c r="Y388" s="1362"/>
      <c r="Z388" s="133"/>
      <c r="AA388" s="556" t="s">
        <v>61</v>
      </c>
      <c r="AB388" s="1279" t="s">
        <v>61</v>
      </c>
    </row>
    <row r="389" spans="1:28" s="267" customFormat="1" ht="14.5">
      <c r="A389" s="862" t="s">
        <v>386</v>
      </c>
      <c r="B389" s="862" t="s">
        <v>102</v>
      </c>
      <c r="C389" s="844">
        <v>2020</v>
      </c>
      <c r="D389" s="844">
        <v>2019</v>
      </c>
      <c r="E389" s="1304" t="s">
        <v>168</v>
      </c>
      <c r="F389" s="418" t="s">
        <v>61</v>
      </c>
      <c r="G389" s="1305" t="s">
        <v>61</v>
      </c>
      <c r="H389" s="66" t="s">
        <v>61</v>
      </c>
      <c r="I389" s="1382" t="s">
        <v>61</v>
      </c>
      <c r="J389" s="1246" t="s">
        <v>61</v>
      </c>
      <c r="K389" s="1411" t="s">
        <v>61</v>
      </c>
      <c r="L389" s="1424" t="s">
        <v>61</v>
      </c>
      <c r="M389" s="1246" t="s">
        <v>61</v>
      </c>
      <c r="N389" s="66" t="s">
        <v>61</v>
      </c>
      <c r="O389" s="69" t="s">
        <v>61</v>
      </c>
      <c r="P389" s="66" t="s">
        <v>61</v>
      </c>
      <c r="Q389" s="77" t="s">
        <v>61</v>
      </c>
      <c r="R389" s="133" t="s">
        <v>61</v>
      </c>
      <c r="S389" s="77" t="s">
        <v>61</v>
      </c>
      <c r="T389" s="133" t="s">
        <v>61</v>
      </c>
      <c r="U389" s="77" t="s">
        <v>61</v>
      </c>
      <c r="V389" s="133" t="s">
        <v>61</v>
      </c>
      <c r="W389" s="1382" t="s">
        <v>61</v>
      </c>
      <c r="X389" s="787" t="s">
        <v>61</v>
      </c>
      <c r="Y389" s="1362"/>
      <c r="Z389" s="133"/>
      <c r="AA389" s="556" t="s">
        <v>61</v>
      </c>
      <c r="AB389" s="1279" t="s">
        <v>61</v>
      </c>
    </row>
    <row r="390" spans="1:28" s="267" customFormat="1" ht="14.5">
      <c r="A390" s="862" t="s">
        <v>386</v>
      </c>
      <c r="B390" s="862" t="s">
        <v>102</v>
      </c>
      <c r="C390" s="844">
        <v>2021</v>
      </c>
      <c r="D390" s="844">
        <v>2020</v>
      </c>
      <c r="E390" s="1304" t="s">
        <v>168</v>
      </c>
      <c r="F390" s="418" t="s">
        <v>61</v>
      </c>
      <c r="G390" s="1305" t="s">
        <v>61</v>
      </c>
      <c r="H390" s="66" t="s">
        <v>61</v>
      </c>
      <c r="I390" s="1382" t="s">
        <v>61</v>
      </c>
      <c r="J390" s="1246" t="s">
        <v>61</v>
      </c>
      <c r="K390" s="1411" t="s">
        <v>61</v>
      </c>
      <c r="L390" s="1424" t="s">
        <v>61</v>
      </c>
      <c r="M390" s="1246" t="s">
        <v>61</v>
      </c>
      <c r="N390" s="66" t="s">
        <v>61</v>
      </c>
      <c r="O390" s="69" t="s">
        <v>61</v>
      </c>
      <c r="P390" s="66" t="s">
        <v>61</v>
      </c>
      <c r="Q390" s="77" t="s">
        <v>61</v>
      </c>
      <c r="R390" s="133" t="s">
        <v>61</v>
      </c>
      <c r="S390" s="77" t="s">
        <v>61</v>
      </c>
      <c r="T390" s="133" t="s">
        <v>61</v>
      </c>
      <c r="U390" s="77" t="s">
        <v>61</v>
      </c>
      <c r="V390" s="133" t="s">
        <v>61</v>
      </c>
      <c r="W390" s="1382" t="s">
        <v>61</v>
      </c>
      <c r="X390" s="787" t="s">
        <v>61</v>
      </c>
      <c r="Y390" s="1362"/>
      <c r="Z390" s="133"/>
      <c r="AA390" s="556" t="s">
        <v>61</v>
      </c>
      <c r="AB390" s="1279" t="s">
        <v>61</v>
      </c>
    </row>
    <row r="391" spans="1:28" s="267" customFormat="1" ht="14.5">
      <c r="A391" s="862" t="s">
        <v>386</v>
      </c>
      <c r="B391" s="862" t="s">
        <v>102</v>
      </c>
      <c r="C391" s="844">
        <v>2022</v>
      </c>
      <c r="D391" s="844">
        <v>2021</v>
      </c>
      <c r="E391" s="1304" t="s">
        <v>168</v>
      </c>
      <c r="F391" s="418" t="s">
        <v>61</v>
      </c>
      <c r="G391" s="1305" t="s">
        <v>61</v>
      </c>
      <c r="H391" s="66" t="s">
        <v>61</v>
      </c>
      <c r="I391" s="1382" t="s">
        <v>61</v>
      </c>
      <c r="J391" s="1246" t="s">
        <v>61</v>
      </c>
      <c r="K391" s="1411" t="s">
        <v>61</v>
      </c>
      <c r="L391" s="1424" t="s">
        <v>61</v>
      </c>
      <c r="M391" s="1246" t="s">
        <v>61</v>
      </c>
      <c r="N391" s="66" t="s">
        <v>61</v>
      </c>
      <c r="O391" s="69" t="s">
        <v>61</v>
      </c>
      <c r="P391" s="66" t="s">
        <v>61</v>
      </c>
      <c r="Q391" s="77" t="s">
        <v>61</v>
      </c>
      <c r="R391" s="133" t="s">
        <v>61</v>
      </c>
      <c r="S391" s="77" t="s">
        <v>61</v>
      </c>
      <c r="T391" s="133" t="s">
        <v>61</v>
      </c>
      <c r="U391" s="77" t="s">
        <v>61</v>
      </c>
      <c r="V391" s="133" t="s">
        <v>61</v>
      </c>
      <c r="W391" s="1382" t="s">
        <v>61</v>
      </c>
      <c r="X391" s="787" t="s">
        <v>61</v>
      </c>
      <c r="Y391" s="1362"/>
      <c r="Z391" s="133"/>
      <c r="AA391" s="556" t="s">
        <v>61</v>
      </c>
      <c r="AB391" s="1279" t="s">
        <v>61</v>
      </c>
    </row>
    <row r="392" spans="1:28" s="267" customFormat="1" ht="14.5">
      <c r="A392" s="1235" t="s">
        <v>386</v>
      </c>
      <c r="B392" s="1235" t="s">
        <v>102</v>
      </c>
      <c r="C392" s="1289">
        <v>2023</v>
      </c>
      <c r="D392" s="1289">
        <v>2022</v>
      </c>
      <c r="E392" s="1290" t="s">
        <v>168</v>
      </c>
      <c r="F392" s="1232" t="s">
        <v>61</v>
      </c>
      <c r="G392" s="1291" t="s">
        <v>61</v>
      </c>
      <c r="H392" s="1229" t="s">
        <v>61</v>
      </c>
      <c r="I392" s="1383" t="s">
        <v>61</v>
      </c>
      <c r="J392" s="1065" t="s">
        <v>61</v>
      </c>
      <c r="K392" s="1412" t="s">
        <v>61</v>
      </c>
      <c r="L392" s="1338" t="s">
        <v>61</v>
      </c>
      <c r="M392" s="1065" t="s">
        <v>61</v>
      </c>
      <c r="N392" s="1229" t="s">
        <v>61</v>
      </c>
      <c r="O392" s="1065" t="s">
        <v>61</v>
      </c>
      <c r="P392" s="1229" t="s">
        <v>61</v>
      </c>
      <c r="Q392" s="1020" t="s">
        <v>61</v>
      </c>
      <c r="R392" s="1221" t="s">
        <v>61</v>
      </c>
      <c r="S392" s="1020" t="s">
        <v>61</v>
      </c>
      <c r="T392" s="1221" t="s">
        <v>61</v>
      </c>
      <c r="U392" s="1020" t="s">
        <v>61</v>
      </c>
      <c r="V392" s="1221" t="s">
        <v>61</v>
      </c>
      <c r="W392" s="1383" t="s">
        <v>61</v>
      </c>
      <c r="X392" s="1021" t="s">
        <v>61</v>
      </c>
      <c r="Y392" s="1364"/>
      <c r="Z392" s="1221"/>
      <c r="AA392" s="1230" t="s">
        <v>61</v>
      </c>
      <c r="AB392" s="1233" t="s">
        <v>61</v>
      </c>
    </row>
    <row r="393" spans="1:28" s="267" customFormat="1" ht="14.5">
      <c r="A393" s="66" t="s">
        <v>17</v>
      </c>
      <c r="B393" s="66" t="s">
        <v>102</v>
      </c>
      <c r="C393" s="556">
        <v>2017</v>
      </c>
      <c r="D393" s="556">
        <v>2016</v>
      </c>
      <c r="E393" s="1227" t="s">
        <v>142</v>
      </c>
      <c r="F393" s="418" t="s">
        <v>143</v>
      </c>
      <c r="G393" s="1273" t="s">
        <v>142</v>
      </c>
      <c r="H393" s="66" t="s">
        <v>209</v>
      </c>
      <c r="I393" s="131">
        <v>16632653.0612245</v>
      </c>
      <c r="J393" s="1245">
        <v>16300000</v>
      </c>
      <c r="K393" s="466">
        <v>0.98</v>
      </c>
      <c r="L393" s="1424" t="s">
        <v>424</v>
      </c>
      <c r="M393" s="77">
        <v>14500000</v>
      </c>
      <c r="N393" s="473">
        <v>0.88957055214723924</v>
      </c>
      <c r="O393" s="792">
        <v>300000</v>
      </c>
      <c r="P393" s="473">
        <v>1.8404907975460124E-2</v>
      </c>
      <c r="Q393" s="77" t="s">
        <v>61</v>
      </c>
      <c r="R393" s="133" t="s">
        <v>61</v>
      </c>
      <c r="S393" s="77" t="s">
        <v>61</v>
      </c>
      <c r="T393" s="133" t="s">
        <v>61</v>
      </c>
      <c r="U393" s="77" t="s">
        <v>61</v>
      </c>
      <c r="V393" s="133" t="s">
        <v>61</v>
      </c>
      <c r="W393" s="1387">
        <v>1500000</v>
      </c>
      <c r="X393" s="793">
        <v>9.202453987730061E-2</v>
      </c>
      <c r="Y393" s="1365"/>
      <c r="Z393" s="466"/>
      <c r="AA393" s="556" t="s">
        <v>168</v>
      </c>
      <c r="AB393" s="1279" t="s">
        <v>185</v>
      </c>
    </row>
    <row r="394" spans="1:28" s="267" customFormat="1" ht="14.5">
      <c r="A394" s="66" t="s">
        <v>17</v>
      </c>
      <c r="B394" s="66" t="s">
        <v>102</v>
      </c>
      <c r="C394" s="556">
        <v>2018</v>
      </c>
      <c r="D394" s="556">
        <v>2017</v>
      </c>
      <c r="E394" s="1227" t="s">
        <v>142</v>
      </c>
      <c r="F394" s="418" t="s">
        <v>181</v>
      </c>
      <c r="G394" s="1273" t="s">
        <v>142</v>
      </c>
      <c r="H394" s="66" t="s">
        <v>145</v>
      </c>
      <c r="I394" s="131">
        <v>16736000</v>
      </c>
      <c r="J394" s="1245">
        <v>4670000</v>
      </c>
      <c r="K394" s="466">
        <v>0.2790391969407266</v>
      </c>
      <c r="L394" s="1429">
        <v>42917</v>
      </c>
      <c r="M394" s="77">
        <v>2900000</v>
      </c>
      <c r="N394" s="473">
        <v>0.62098501070663814</v>
      </c>
      <c r="O394" s="77">
        <v>1300000</v>
      </c>
      <c r="P394" s="473">
        <v>0.28260869565217389</v>
      </c>
      <c r="Q394" s="77">
        <v>470000</v>
      </c>
      <c r="R394" s="133">
        <v>0.10217391304347827</v>
      </c>
      <c r="S394" s="77">
        <v>0</v>
      </c>
      <c r="T394" s="133">
        <v>0</v>
      </c>
      <c r="U394" s="77">
        <v>0</v>
      </c>
      <c r="V394" s="133">
        <v>0</v>
      </c>
      <c r="W394" s="131">
        <v>470000</v>
      </c>
      <c r="X394" s="787">
        <v>0.10217391304347827</v>
      </c>
      <c r="Y394" s="1362"/>
      <c r="Z394" s="133"/>
      <c r="AA394" s="556" t="s">
        <v>168</v>
      </c>
      <c r="AB394" s="1279" t="s">
        <v>185</v>
      </c>
    </row>
    <row r="395" spans="1:28" s="267" customFormat="1" ht="14.5">
      <c r="A395" s="66" t="s">
        <v>17</v>
      </c>
      <c r="B395" s="66" t="s">
        <v>102</v>
      </c>
      <c r="C395" s="556">
        <v>2019</v>
      </c>
      <c r="D395" s="556">
        <v>2018</v>
      </c>
      <c r="E395" s="1227" t="s">
        <v>142</v>
      </c>
      <c r="F395" s="418" t="s">
        <v>174</v>
      </c>
      <c r="G395" s="1273" t="s">
        <v>142</v>
      </c>
      <c r="H395" s="66" t="s">
        <v>145</v>
      </c>
      <c r="I395" s="1416">
        <v>17581000</v>
      </c>
      <c r="J395" s="1245">
        <v>5932123</v>
      </c>
      <c r="K395" s="133">
        <v>0.33741669984642514</v>
      </c>
      <c r="L395" s="1424" t="s">
        <v>389</v>
      </c>
      <c r="M395" s="77">
        <v>3727197</v>
      </c>
      <c r="N395" s="473">
        <v>0.62830743732050065</v>
      </c>
      <c r="O395" s="77">
        <v>1367407</v>
      </c>
      <c r="P395" s="473">
        <v>0.23050887515312815</v>
      </c>
      <c r="Q395" s="77">
        <v>653897</v>
      </c>
      <c r="R395" s="133">
        <v>0.1102298452004451</v>
      </c>
      <c r="S395" s="77">
        <v>183622</v>
      </c>
      <c r="T395" s="133">
        <v>3.0953842325926149E-2</v>
      </c>
      <c r="U395" s="77">
        <v>0</v>
      </c>
      <c r="V395" s="133">
        <v>0</v>
      </c>
      <c r="W395" s="131">
        <v>837519</v>
      </c>
      <c r="X395" s="787">
        <v>0.14118368752637125</v>
      </c>
      <c r="Y395" s="1362"/>
      <c r="Z395" s="133"/>
      <c r="AA395" s="556" t="s">
        <v>142</v>
      </c>
      <c r="AB395" s="1279" t="s">
        <v>185</v>
      </c>
    </row>
    <row r="396" spans="1:28" s="267" customFormat="1" ht="14.5">
      <c r="A396" s="66" t="s">
        <v>17</v>
      </c>
      <c r="B396" s="66" t="s">
        <v>102</v>
      </c>
      <c r="C396" s="556">
        <v>2020</v>
      </c>
      <c r="D396" s="556">
        <v>2019</v>
      </c>
      <c r="E396" s="1227" t="s">
        <v>142</v>
      </c>
      <c r="F396" s="418" t="s">
        <v>174</v>
      </c>
      <c r="G396" s="1273" t="s">
        <v>142</v>
      </c>
      <c r="H396" s="66" t="s">
        <v>145</v>
      </c>
      <c r="I396" s="131">
        <v>17581000</v>
      </c>
      <c r="J396" s="1245">
        <v>16626832</v>
      </c>
      <c r="K396" s="466">
        <v>0.94572731926511577</v>
      </c>
      <c r="L396" s="1424" t="s">
        <v>390</v>
      </c>
      <c r="M396" s="77">
        <v>8749243</v>
      </c>
      <c r="N396" s="473">
        <v>0.52621226942089749</v>
      </c>
      <c r="O396" s="77">
        <v>4816715</v>
      </c>
      <c r="P396" s="473">
        <v>0.28999999999999998</v>
      </c>
      <c r="Q396" s="77">
        <v>2492477</v>
      </c>
      <c r="R396" s="133">
        <v>0.15</v>
      </c>
      <c r="S396" s="77">
        <v>568397</v>
      </c>
      <c r="T396" s="133">
        <v>0.03</v>
      </c>
      <c r="U396" s="77">
        <v>0</v>
      </c>
      <c r="V396" s="133">
        <v>0</v>
      </c>
      <c r="W396" s="131">
        <v>3060874</v>
      </c>
      <c r="X396" s="787">
        <v>0.18</v>
      </c>
      <c r="Y396" s="1362"/>
      <c r="Z396" s="133"/>
      <c r="AA396" s="556" t="s">
        <v>142</v>
      </c>
      <c r="AB396" s="1279" t="s">
        <v>185</v>
      </c>
    </row>
    <row r="397" spans="1:28" s="267" customFormat="1" ht="14.5">
      <c r="A397" s="66" t="s">
        <v>17</v>
      </c>
      <c r="B397" s="66" t="s">
        <v>102</v>
      </c>
      <c r="C397" s="556">
        <v>2021</v>
      </c>
      <c r="D397" s="556">
        <v>2020</v>
      </c>
      <c r="E397" s="1227" t="s">
        <v>142</v>
      </c>
      <c r="F397" s="418" t="s">
        <v>174</v>
      </c>
      <c r="G397" s="1273" t="s">
        <v>142</v>
      </c>
      <c r="H397" s="66" t="s">
        <v>145</v>
      </c>
      <c r="I397" s="1397">
        <v>16858333</v>
      </c>
      <c r="J397" s="1247">
        <v>16858333</v>
      </c>
      <c r="K397" s="466">
        <v>1</v>
      </c>
      <c r="L397" s="1424" t="s">
        <v>391</v>
      </c>
      <c r="M397" s="77">
        <v>6461787</v>
      </c>
      <c r="N397" s="473">
        <v>0.3832992858783843</v>
      </c>
      <c r="O397" s="77">
        <v>6668946</v>
      </c>
      <c r="P397" s="473">
        <v>0.4</v>
      </c>
      <c r="Q397" s="77">
        <v>3299978</v>
      </c>
      <c r="R397" s="133">
        <v>0.2</v>
      </c>
      <c r="S397" s="77">
        <v>427622</v>
      </c>
      <c r="T397" s="133">
        <v>0.02</v>
      </c>
      <c r="U397" s="77">
        <v>0</v>
      </c>
      <c r="V397" s="133">
        <v>0</v>
      </c>
      <c r="W397" s="131">
        <v>3727600</v>
      </c>
      <c r="X397" s="787">
        <v>0.23</v>
      </c>
      <c r="Y397" s="1362"/>
      <c r="Z397" s="133"/>
      <c r="AA397" s="556" t="s">
        <v>142</v>
      </c>
      <c r="AB397" s="1279" t="s">
        <v>185</v>
      </c>
    </row>
    <row r="398" spans="1:28" s="267" customFormat="1" ht="14.5">
      <c r="A398" s="66" t="s">
        <v>17</v>
      </c>
      <c r="B398" s="66" t="s">
        <v>102</v>
      </c>
      <c r="C398" s="556">
        <v>2022</v>
      </c>
      <c r="D398" s="556">
        <v>2021</v>
      </c>
      <c r="E398" s="1227" t="s">
        <v>142</v>
      </c>
      <c r="F398" s="418" t="s">
        <v>174</v>
      </c>
      <c r="G398" s="1273" t="s">
        <v>142</v>
      </c>
      <c r="H398" s="66" t="s">
        <v>145</v>
      </c>
      <c r="I398" s="131">
        <v>16858333</v>
      </c>
      <c r="J398" s="1245">
        <v>16858333</v>
      </c>
      <c r="K398" s="466">
        <v>1</v>
      </c>
      <c r="L398" s="1424" t="s">
        <v>391</v>
      </c>
      <c r="M398" s="77">
        <v>6461787</v>
      </c>
      <c r="N398" s="473">
        <v>0.3832992858783843</v>
      </c>
      <c r="O398" s="77">
        <v>6668946</v>
      </c>
      <c r="P398" s="473">
        <v>0.4</v>
      </c>
      <c r="Q398" s="77">
        <v>3299978</v>
      </c>
      <c r="R398" s="133">
        <v>0.2</v>
      </c>
      <c r="S398" s="77">
        <v>427622</v>
      </c>
      <c r="T398" s="133">
        <v>0.03</v>
      </c>
      <c r="U398" s="77">
        <v>0</v>
      </c>
      <c r="V398" s="133">
        <v>0</v>
      </c>
      <c r="W398" s="131">
        <v>3727600</v>
      </c>
      <c r="X398" s="787">
        <v>0.23</v>
      </c>
      <c r="Y398" s="1362"/>
      <c r="Z398" s="133"/>
      <c r="AA398" s="556" t="s">
        <v>142</v>
      </c>
      <c r="AB398" s="1279" t="s">
        <v>161</v>
      </c>
    </row>
    <row r="399" spans="1:28" s="267" customFormat="1" ht="14.5">
      <c r="A399" s="1216" t="s">
        <v>17</v>
      </c>
      <c r="B399" s="1216" t="s">
        <v>102</v>
      </c>
      <c r="C399" s="1226">
        <v>2023</v>
      </c>
      <c r="D399" s="1226">
        <v>2022</v>
      </c>
      <c r="E399" s="1228" t="s">
        <v>142</v>
      </c>
      <c r="F399" s="1237" t="s">
        <v>174</v>
      </c>
      <c r="G399" s="1275" t="s">
        <v>142</v>
      </c>
      <c r="H399" s="1216" t="s">
        <v>145</v>
      </c>
      <c r="I399" s="1380">
        <v>17357886</v>
      </c>
      <c r="J399" s="1298">
        <v>17357886</v>
      </c>
      <c r="K399" s="1223">
        <v>1</v>
      </c>
      <c r="L399" s="1425" t="s">
        <v>395</v>
      </c>
      <c r="M399" s="1026">
        <v>5623269</v>
      </c>
      <c r="N399" s="1217">
        <v>0.33</v>
      </c>
      <c r="O399" s="1026">
        <v>7133631</v>
      </c>
      <c r="P399" s="1217">
        <v>0.41</v>
      </c>
      <c r="Q399" s="1026">
        <v>4048533</v>
      </c>
      <c r="R399" s="1222">
        <v>0.23</v>
      </c>
      <c r="S399" s="1026">
        <v>552453</v>
      </c>
      <c r="T399" s="1222">
        <v>0.03</v>
      </c>
      <c r="U399" s="1026">
        <v>0</v>
      </c>
      <c r="V399" s="1222">
        <v>0</v>
      </c>
      <c r="W399" s="1380">
        <v>4600986</v>
      </c>
      <c r="X399" s="1027">
        <v>0.26</v>
      </c>
      <c r="Y399" s="1363"/>
      <c r="Z399" s="1222"/>
      <c r="AA399" s="1226" t="s">
        <v>142</v>
      </c>
      <c r="AB399" s="1225" t="s">
        <v>161</v>
      </c>
    </row>
    <row r="400" spans="1:28" s="267" customFormat="1" ht="14.5">
      <c r="A400" s="1229" t="s">
        <v>17</v>
      </c>
      <c r="B400" s="1229" t="s">
        <v>102</v>
      </c>
      <c r="C400" s="1230" t="s">
        <v>761</v>
      </c>
      <c r="D400" s="1230">
        <v>2023</v>
      </c>
      <c r="E400" s="1231" t="s">
        <v>142</v>
      </c>
      <c r="F400" s="1233" t="s">
        <v>174</v>
      </c>
      <c r="G400" s="1274" t="s">
        <v>142</v>
      </c>
      <c r="H400" s="1229" t="s">
        <v>145</v>
      </c>
      <c r="I400" s="1398">
        <v>17602431</v>
      </c>
      <c r="J400" s="1319">
        <v>17602431</v>
      </c>
      <c r="K400" s="1221">
        <v>1</v>
      </c>
      <c r="L400" s="1338" t="s">
        <v>271</v>
      </c>
      <c r="M400" s="1314">
        <v>7063008</v>
      </c>
      <c r="N400" s="1313">
        <v>0.4</v>
      </c>
      <c r="O400" s="1314">
        <v>6266325</v>
      </c>
      <c r="P400" s="1313">
        <v>0.36</v>
      </c>
      <c r="Q400" s="1314">
        <v>3668942</v>
      </c>
      <c r="R400" s="1313">
        <v>0.21</v>
      </c>
      <c r="S400" s="1314">
        <v>604156</v>
      </c>
      <c r="T400" s="1313">
        <v>0.03</v>
      </c>
      <c r="U400" s="1020">
        <v>0</v>
      </c>
      <c r="V400" s="1313">
        <v>0</v>
      </c>
      <c r="W400" s="1392">
        <v>4273098</v>
      </c>
      <c r="X400" s="1244">
        <v>0.24</v>
      </c>
      <c r="Y400" s="1369"/>
      <c r="Z400" s="1391"/>
      <c r="AA400" s="1235" t="s">
        <v>142</v>
      </c>
      <c r="AB400" s="1233" t="s">
        <v>161</v>
      </c>
    </row>
    <row r="401" spans="1:28" s="267" customFormat="1" ht="14.5">
      <c r="A401" s="66" t="s">
        <v>39</v>
      </c>
      <c r="B401" s="66" t="s">
        <v>116</v>
      </c>
      <c r="C401" s="556">
        <v>2017</v>
      </c>
      <c r="D401" s="556">
        <v>2016</v>
      </c>
      <c r="E401" s="1227" t="s">
        <v>142</v>
      </c>
      <c r="F401" s="418" t="s">
        <v>143</v>
      </c>
      <c r="G401" s="1273" t="s">
        <v>142</v>
      </c>
      <c r="H401" s="66" t="s">
        <v>226</v>
      </c>
      <c r="I401" s="131">
        <v>11930984</v>
      </c>
      <c r="J401" s="1245">
        <v>8861680</v>
      </c>
      <c r="K401" s="133">
        <v>0.74274510803132421</v>
      </c>
      <c r="L401" s="1424" t="s">
        <v>305</v>
      </c>
      <c r="M401" s="77">
        <v>7337781.6900000004</v>
      </c>
      <c r="N401" s="473">
        <v>0.82803505542967026</v>
      </c>
      <c r="O401" s="77">
        <v>1433190.9599999997</v>
      </c>
      <c r="P401" s="473">
        <v>0.16172903557790394</v>
      </c>
      <c r="Q401" s="77">
        <v>90707.35</v>
      </c>
      <c r="R401" s="133">
        <v>1.0235908992425815E-2</v>
      </c>
      <c r="S401" s="77">
        <v>0</v>
      </c>
      <c r="T401" s="133">
        <v>0</v>
      </c>
      <c r="U401" s="77">
        <v>0</v>
      </c>
      <c r="V401" s="133">
        <v>0</v>
      </c>
      <c r="W401" s="131">
        <v>90707.35</v>
      </c>
      <c r="X401" s="787">
        <v>1.0235908992425815E-2</v>
      </c>
      <c r="Y401" s="1362"/>
      <c r="Z401" s="133"/>
      <c r="AA401" s="556" t="s">
        <v>168</v>
      </c>
      <c r="AB401" s="1279" t="s">
        <v>161</v>
      </c>
    </row>
    <row r="402" spans="1:28" s="267" customFormat="1" ht="14.5">
      <c r="A402" s="66" t="s">
        <v>39</v>
      </c>
      <c r="B402" s="66" t="s">
        <v>116</v>
      </c>
      <c r="C402" s="556">
        <v>2018</v>
      </c>
      <c r="D402" s="556">
        <v>2017</v>
      </c>
      <c r="E402" s="1227" t="s">
        <v>142</v>
      </c>
      <c r="F402" s="418" t="s">
        <v>143</v>
      </c>
      <c r="G402" s="1273" t="s">
        <v>142</v>
      </c>
      <c r="H402" s="66" t="s">
        <v>226</v>
      </c>
      <c r="I402" s="131">
        <v>12092000</v>
      </c>
      <c r="J402" s="1245">
        <v>9365524</v>
      </c>
      <c r="K402" s="466">
        <v>0.77</v>
      </c>
      <c r="L402" s="1424" t="s">
        <v>284</v>
      </c>
      <c r="M402" s="77">
        <v>7062988</v>
      </c>
      <c r="N402" s="473">
        <v>0.75414765900978953</v>
      </c>
      <c r="O402" s="77">
        <v>2016951.0000000002</v>
      </c>
      <c r="P402" s="473">
        <v>0.21535911925483298</v>
      </c>
      <c r="Q402" s="77">
        <v>285585</v>
      </c>
      <c r="R402" s="133">
        <v>3.0493221735377541E-2</v>
      </c>
      <c r="S402" s="77">
        <v>0</v>
      </c>
      <c r="T402" s="133">
        <v>0</v>
      </c>
      <c r="U402" s="77">
        <v>0</v>
      </c>
      <c r="V402" s="133">
        <v>0</v>
      </c>
      <c r="W402" s="131">
        <v>285585</v>
      </c>
      <c r="X402" s="787">
        <v>3.0493221735377541E-2</v>
      </c>
      <c r="Y402" s="1362"/>
      <c r="Z402" s="133"/>
      <c r="AA402" s="556" t="s">
        <v>168</v>
      </c>
      <c r="AB402" s="1279" t="s">
        <v>161</v>
      </c>
    </row>
    <row r="403" spans="1:28" s="267" customFormat="1" ht="14.5">
      <c r="A403" s="66" t="s">
        <v>39</v>
      </c>
      <c r="B403" s="66" t="s">
        <v>116</v>
      </c>
      <c r="C403" s="556">
        <v>2019</v>
      </c>
      <c r="D403" s="556">
        <v>2018</v>
      </c>
      <c r="E403" s="1227" t="s">
        <v>142</v>
      </c>
      <c r="F403" s="418" t="s">
        <v>143</v>
      </c>
      <c r="G403" s="1273" t="s">
        <v>142</v>
      </c>
      <c r="H403" s="66" t="s">
        <v>226</v>
      </c>
      <c r="I403" s="275">
        <v>10008594</v>
      </c>
      <c r="J403" s="1245">
        <v>9999930</v>
      </c>
      <c r="K403" s="466">
        <v>1</v>
      </c>
      <c r="L403" s="1424" t="s">
        <v>307</v>
      </c>
      <c r="M403" s="77">
        <v>8970030</v>
      </c>
      <c r="N403" s="473">
        <v>0.89700927906495342</v>
      </c>
      <c r="O403" s="77">
        <v>938943</v>
      </c>
      <c r="P403" s="473">
        <v>9.389495726470086E-2</v>
      </c>
      <c r="Q403" s="77">
        <v>90957</v>
      </c>
      <c r="R403" s="133">
        <v>9.0957636703456919E-3</v>
      </c>
      <c r="S403" s="77">
        <v>0</v>
      </c>
      <c r="T403" s="133">
        <v>0</v>
      </c>
      <c r="U403" s="77">
        <v>0</v>
      </c>
      <c r="V403" s="133">
        <v>0</v>
      </c>
      <c r="W403" s="131">
        <v>90957</v>
      </c>
      <c r="X403" s="787">
        <v>9.0957636703456919E-3</v>
      </c>
      <c r="Y403" s="1362"/>
      <c r="Z403" s="133"/>
      <c r="AA403" s="556" t="s">
        <v>168</v>
      </c>
      <c r="AB403" s="1279" t="s">
        <v>185</v>
      </c>
    </row>
    <row r="404" spans="1:28" s="267" customFormat="1" ht="14.5">
      <c r="A404" s="66" t="s">
        <v>39</v>
      </c>
      <c r="B404" s="66" t="s">
        <v>116</v>
      </c>
      <c r="C404" s="556">
        <v>2020</v>
      </c>
      <c r="D404" s="556">
        <v>2019</v>
      </c>
      <c r="E404" s="1227" t="s">
        <v>142</v>
      </c>
      <c r="F404" s="418" t="s">
        <v>143</v>
      </c>
      <c r="G404" s="1273" t="s">
        <v>142</v>
      </c>
      <c r="H404" s="66" t="s">
        <v>226</v>
      </c>
      <c r="I404" s="131">
        <v>13427190.666666666</v>
      </c>
      <c r="J404" s="1245">
        <v>10070393</v>
      </c>
      <c r="K404" s="466">
        <v>0.75</v>
      </c>
      <c r="L404" s="1424" t="s">
        <v>286</v>
      </c>
      <c r="M404" s="77">
        <v>8357608</v>
      </c>
      <c r="N404" s="473">
        <v>0.82991875292255224</v>
      </c>
      <c r="O404" s="77">
        <v>1426232</v>
      </c>
      <c r="P404" s="473">
        <v>0.14162625033600973</v>
      </c>
      <c r="Q404" s="77">
        <v>286553</v>
      </c>
      <c r="R404" s="133">
        <v>0.03</v>
      </c>
      <c r="S404" s="77">
        <v>0</v>
      </c>
      <c r="T404" s="133">
        <v>0</v>
      </c>
      <c r="U404" s="77">
        <v>0</v>
      </c>
      <c r="V404" s="133">
        <v>0</v>
      </c>
      <c r="W404" s="131">
        <v>286553</v>
      </c>
      <c r="X404" s="787">
        <v>0.03</v>
      </c>
      <c r="Y404" s="1362"/>
      <c r="Z404" s="133"/>
      <c r="AA404" s="556" t="s">
        <v>168</v>
      </c>
      <c r="AB404" s="1279" t="s">
        <v>185</v>
      </c>
    </row>
    <row r="405" spans="1:28" s="267" customFormat="1" ht="14.5">
      <c r="A405" s="66" t="s">
        <v>39</v>
      </c>
      <c r="B405" s="66" t="s">
        <v>116</v>
      </c>
      <c r="C405" s="556">
        <v>2021</v>
      </c>
      <c r="D405" s="556">
        <v>2020</v>
      </c>
      <c r="E405" s="1227" t="s">
        <v>142</v>
      </c>
      <c r="F405" s="418" t="s">
        <v>143</v>
      </c>
      <c r="G405" s="1273" t="s">
        <v>142</v>
      </c>
      <c r="H405" s="66" t="s">
        <v>226</v>
      </c>
      <c r="I405" s="131">
        <v>12559623</v>
      </c>
      <c r="J405" s="1247">
        <v>10259827</v>
      </c>
      <c r="K405" s="466">
        <v>0.82</v>
      </c>
      <c r="L405" s="1424" t="s">
        <v>268</v>
      </c>
      <c r="M405" s="77">
        <v>7563291</v>
      </c>
      <c r="N405" s="473">
        <v>0.75</v>
      </c>
      <c r="O405" s="77">
        <v>2065830</v>
      </c>
      <c r="P405" s="473">
        <v>0.19</v>
      </c>
      <c r="Q405" s="77">
        <v>630706</v>
      </c>
      <c r="R405" s="133">
        <v>0.06</v>
      </c>
      <c r="S405" s="77">
        <v>0</v>
      </c>
      <c r="T405" s="133">
        <v>0</v>
      </c>
      <c r="U405" s="77">
        <v>0</v>
      </c>
      <c r="V405" s="133">
        <v>0</v>
      </c>
      <c r="W405" s="131">
        <v>630706</v>
      </c>
      <c r="X405" s="787">
        <v>0.06</v>
      </c>
      <c r="Y405" s="1362"/>
      <c r="Z405" s="133"/>
      <c r="AA405" s="556" t="s">
        <v>168</v>
      </c>
      <c r="AB405" s="1279" t="s">
        <v>161</v>
      </c>
    </row>
    <row r="406" spans="1:28" s="267" customFormat="1" ht="14.5">
      <c r="A406" s="66" t="s">
        <v>39</v>
      </c>
      <c r="B406" s="66" t="s">
        <v>116</v>
      </c>
      <c r="C406" s="556">
        <v>2022</v>
      </c>
      <c r="D406" s="556">
        <v>2021</v>
      </c>
      <c r="E406" s="1227" t="s">
        <v>142</v>
      </c>
      <c r="F406" s="418" t="s">
        <v>143</v>
      </c>
      <c r="G406" s="1273" t="s">
        <v>142</v>
      </c>
      <c r="H406" s="66" t="s">
        <v>226</v>
      </c>
      <c r="I406" s="131">
        <v>13334324</v>
      </c>
      <c r="J406" s="1245">
        <v>11115573</v>
      </c>
      <c r="K406" s="466">
        <v>0.83360603807137135</v>
      </c>
      <c r="L406" s="1424" t="s">
        <v>287</v>
      </c>
      <c r="M406" s="77">
        <v>8262248</v>
      </c>
      <c r="N406" s="473">
        <v>0.74330383148039247</v>
      </c>
      <c r="O406" s="77">
        <v>2169692</v>
      </c>
      <c r="P406" s="473">
        <v>0.19519389598718842</v>
      </c>
      <c r="Q406" s="77">
        <v>683633</v>
      </c>
      <c r="R406" s="133">
        <v>6.1502272532419154E-2</v>
      </c>
      <c r="S406" s="77">
        <v>0</v>
      </c>
      <c r="T406" s="133">
        <v>0</v>
      </c>
      <c r="U406" s="77">
        <v>0</v>
      </c>
      <c r="V406" s="133">
        <v>0</v>
      </c>
      <c r="W406" s="131">
        <v>683633</v>
      </c>
      <c r="X406" s="787">
        <v>6.1502272532419154E-2</v>
      </c>
      <c r="Y406" s="1362"/>
      <c r="Z406" s="133"/>
      <c r="AA406" s="556" t="s">
        <v>168</v>
      </c>
      <c r="AB406" s="1279" t="s">
        <v>161</v>
      </c>
    </row>
    <row r="407" spans="1:28" s="267" customFormat="1" ht="14.5">
      <c r="A407" s="1216" t="s">
        <v>39</v>
      </c>
      <c r="B407" s="1216" t="s">
        <v>116</v>
      </c>
      <c r="C407" s="1226">
        <v>2023</v>
      </c>
      <c r="D407" s="1226">
        <v>2022</v>
      </c>
      <c r="E407" s="1228" t="s">
        <v>142</v>
      </c>
      <c r="F407" s="1237" t="s">
        <v>143</v>
      </c>
      <c r="G407" s="1275" t="s">
        <v>142</v>
      </c>
      <c r="H407" s="1216" t="s">
        <v>226</v>
      </c>
      <c r="I407" s="1380">
        <v>13261638</v>
      </c>
      <c r="J407" s="1298">
        <v>11165931</v>
      </c>
      <c r="K407" s="1223">
        <v>0.84197223600885507</v>
      </c>
      <c r="L407" s="1425" t="s">
        <v>262</v>
      </c>
      <c r="M407" s="1026">
        <v>6115433</v>
      </c>
      <c r="N407" s="1217">
        <v>0.54768679835116296</v>
      </c>
      <c r="O407" s="1026">
        <v>3831210</v>
      </c>
      <c r="P407" s="1217">
        <v>0.34311603752521846</v>
      </c>
      <c r="Q407" s="1026">
        <v>1198458</v>
      </c>
      <c r="R407" s="1222">
        <v>0.1073316680892977</v>
      </c>
      <c r="S407" s="1026">
        <v>20830</v>
      </c>
      <c r="T407" s="1222">
        <v>1.8654960343208282E-3</v>
      </c>
      <c r="U407" s="1026">
        <v>0</v>
      </c>
      <c r="V407" s="1222">
        <v>0</v>
      </c>
      <c r="W407" s="1380">
        <v>1219288</v>
      </c>
      <c r="X407" s="1027">
        <v>0.10919716412361853</v>
      </c>
      <c r="Y407" s="1363"/>
      <c r="Z407" s="1222"/>
      <c r="AA407" s="1226" t="s">
        <v>142</v>
      </c>
      <c r="AB407" s="1225" t="s">
        <v>161</v>
      </c>
    </row>
    <row r="408" spans="1:28" s="267" customFormat="1" ht="14.5">
      <c r="A408" s="1229" t="s">
        <v>39</v>
      </c>
      <c r="B408" s="1229" t="s">
        <v>116</v>
      </c>
      <c r="C408" s="1230" t="s">
        <v>761</v>
      </c>
      <c r="D408" s="1230">
        <v>2023</v>
      </c>
      <c r="E408" s="1231" t="s">
        <v>142</v>
      </c>
      <c r="F408" s="1233" t="s">
        <v>143</v>
      </c>
      <c r="G408" s="1274" t="s">
        <v>142</v>
      </c>
      <c r="H408" s="1235" t="s">
        <v>226</v>
      </c>
      <c r="I408" s="1392">
        <v>13531906</v>
      </c>
      <c r="J408" s="1314">
        <v>11469685</v>
      </c>
      <c r="K408" s="1389">
        <v>0.84760306493408988</v>
      </c>
      <c r="L408" s="1233" t="s">
        <v>271</v>
      </c>
      <c r="M408" s="1314">
        <v>8173274</v>
      </c>
      <c r="N408" s="1313">
        <v>0.71259794841793822</v>
      </c>
      <c r="O408" s="1314">
        <v>2586897</v>
      </c>
      <c r="P408" s="1313">
        <v>0.22554211384183612</v>
      </c>
      <c r="Q408" s="1314">
        <v>697391</v>
      </c>
      <c r="R408" s="1313">
        <v>6.0802977588312143E-2</v>
      </c>
      <c r="S408" s="1314">
        <v>12125</v>
      </c>
      <c r="T408" s="1313">
        <v>1.0571345246185924E-3</v>
      </c>
      <c r="U408" s="1314">
        <v>0</v>
      </c>
      <c r="V408" s="1313">
        <v>0</v>
      </c>
      <c r="W408" s="1392">
        <v>709515</v>
      </c>
      <c r="X408" s="1244">
        <v>6.1860024926578196E-2</v>
      </c>
      <c r="Y408" s="1369"/>
      <c r="Z408" s="1391"/>
      <c r="AA408" s="1235" t="s">
        <v>168</v>
      </c>
      <c r="AB408" s="1232" t="s">
        <v>161</v>
      </c>
    </row>
    <row r="409" spans="1:28" s="267" customFormat="1" ht="14.5">
      <c r="A409" s="66" t="s">
        <v>119</v>
      </c>
      <c r="B409" s="66" t="s">
        <v>116</v>
      </c>
      <c r="C409" s="556">
        <v>2017</v>
      </c>
      <c r="D409" s="556">
        <v>2016</v>
      </c>
      <c r="E409" s="1227" t="s">
        <v>142</v>
      </c>
      <c r="F409" s="418" t="s">
        <v>204</v>
      </c>
      <c r="G409" s="1273" t="s">
        <v>142</v>
      </c>
      <c r="H409" s="66" t="s">
        <v>226</v>
      </c>
      <c r="I409" s="131">
        <v>1888429</v>
      </c>
      <c r="J409" s="1245">
        <v>1142909</v>
      </c>
      <c r="K409" s="466">
        <v>0.61</v>
      </c>
      <c r="L409" s="1424" t="s">
        <v>399</v>
      </c>
      <c r="M409" s="1247">
        <v>821057</v>
      </c>
      <c r="N409" s="473">
        <v>0.71839227795038796</v>
      </c>
      <c r="O409" s="76">
        <v>255649</v>
      </c>
      <c r="P409" s="473">
        <v>0.22368272539633513</v>
      </c>
      <c r="Q409" s="77">
        <v>66203</v>
      </c>
      <c r="R409" s="133">
        <v>5.7924996653276856E-2</v>
      </c>
      <c r="S409" s="77">
        <v>0</v>
      </c>
      <c r="T409" s="133">
        <v>0</v>
      </c>
      <c r="U409" s="77">
        <v>0</v>
      </c>
      <c r="V409" s="133">
        <v>0</v>
      </c>
      <c r="W409" s="1396">
        <v>66203</v>
      </c>
      <c r="X409" s="793">
        <v>5.7924996653276856E-2</v>
      </c>
      <c r="Y409" s="1365"/>
      <c r="Z409" s="466"/>
      <c r="AA409" s="556" t="s">
        <v>168</v>
      </c>
      <c r="AB409" s="1279" t="s">
        <v>161</v>
      </c>
    </row>
    <row r="410" spans="1:28" s="267" customFormat="1" ht="14.5">
      <c r="A410" s="66" t="s">
        <v>119</v>
      </c>
      <c r="B410" s="66" t="s">
        <v>116</v>
      </c>
      <c r="C410" s="556">
        <v>2018</v>
      </c>
      <c r="D410" s="556">
        <v>2017</v>
      </c>
      <c r="E410" s="1227" t="s">
        <v>142</v>
      </c>
      <c r="F410" s="418" t="s">
        <v>204</v>
      </c>
      <c r="G410" s="1273" t="s">
        <v>142</v>
      </c>
      <c r="H410" s="66" t="s">
        <v>226</v>
      </c>
      <c r="I410" s="1397">
        <v>1771000</v>
      </c>
      <c r="J410" s="1245">
        <v>1201259</v>
      </c>
      <c r="K410" s="466">
        <v>0.68</v>
      </c>
      <c r="L410" s="1424" t="s">
        <v>284</v>
      </c>
      <c r="M410" s="77">
        <v>881906</v>
      </c>
      <c r="N410" s="473">
        <v>0.7341514194690737</v>
      </c>
      <c r="O410" s="77">
        <v>286809</v>
      </c>
      <c r="P410" s="473">
        <v>0.23875700410985473</v>
      </c>
      <c r="Q410" s="77">
        <v>32543.999999999996</v>
      </c>
      <c r="R410" s="133">
        <v>2.7091576421071555E-2</v>
      </c>
      <c r="S410" s="77">
        <v>0</v>
      </c>
      <c r="T410" s="133">
        <v>0</v>
      </c>
      <c r="U410" s="77">
        <v>0</v>
      </c>
      <c r="V410" s="133">
        <v>0</v>
      </c>
      <c r="W410" s="131">
        <v>32543.999999999996</v>
      </c>
      <c r="X410" s="787">
        <v>2.7091576421071555E-2</v>
      </c>
      <c r="Y410" s="1362"/>
      <c r="Z410" s="133"/>
      <c r="AA410" s="556" t="s">
        <v>168</v>
      </c>
      <c r="AB410" s="1279" t="s">
        <v>161</v>
      </c>
    </row>
    <row r="411" spans="1:28" s="267" customFormat="1" ht="14.5">
      <c r="A411" s="66" t="s">
        <v>119</v>
      </c>
      <c r="B411" s="66" t="s">
        <v>116</v>
      </c>
      <c r="C411" s="556">
        <v>2019</v>
      </c>
      <c r="D411" s="556">
        <v>2018</v>
      </c>
      <c r="E411" s="1227" t="s">
        <v>142</v>
      </c>
      <c r="F411" s="418" t="s">
        <v>204</v>
      </c>
      <c r="G411" s="1273" t="s">
        <v>142</v>
      </c>
      <c r="H411" s="66" t="s">
        <v>226</v>
      </c>
      <c r="I411" s="275">
        <v>1897376</v>
      </c>
      <c r="J411" s="1245">
        <v>1225986</v>
      </c>
      <c r="K411" s="466">
        <v>0.65</v>
      </c>
      <c r="L411" s="1424" t="s">
        <v>307</v>
      </c>
      <c r="M411" s="77">
        <v>1077181</v>
      </c>
      <c r="N411" s="473">
        <v>0.87862422572525301</v>
      </c>
      <c r="O411" s="77">
        <v>134906</v>
      </c>
      <c r="P411" s="473">
        <v>0.11003877695177595</v>
      </c>
      <c r="Q411" s="77">
        <v>13899</v>
      </c>
      <c r="R411" s="133">
        <v>1.1336997322971061E-2</v>
      </c>
      <c r="S411" s="77">
        <v>0</v>
      </c>
      <c r="T411" s="133">
        <v>0</v>
      </c>
      <c r="U411" s="77">
        <v>0</v>
      </c>
      <c r="V411" s="133">
        <v>0</v>
      </c>
      <c r="W411" s="131">
        <v>13899</v>
      </c>
      <c r="X411" s="787">
        <v>1.1336997322971061E-2</v>
      </c>
      <c r="Y411" s="1362"/>
      <c r="Z411" s="133"/>
      <c r="AA411" s="556" t="s">
        <v>168</v>
      </c>
      <c r="AB411" s="1279" t="s">
        <v>185</v>
      </c>
    </row>
    <row r="412" spans="1:28" s="267" customFormat="1" ht="14.5">
      <c r="A412" s="66" t="s">
        <v>119</v>
      </c>
      <c r="B412" s="66" t="s">
        <v>116</v>
      </c>
      <c r="C412" s="556">
        <v>2020</v>
      </c>
      <c r="D412" s="556">
        <v>2019</v>
      </c>
      <c r="E412" s="1227" t="s">
        <v>142</v>
      </c>
      <c r="F412" s="418" t="s">
        <v>204</v>
      </c>
      <c r="G412" s="1273" t="s">
        <v>142</v>
      </c>
      <c r="H412" s="66" t="s">
        <v>226</v>
      </c>
      <c r="I412" s="131">
        <v>2025884.1269841271</v>
      </c>
      <c r="J412" s="1245">
        <v>1276307</v>
      </c>
      <c r="K412" s="466">
        <v>0.63</v>
      </c>
      <c r="L412" s="1424" t="s">
        <v>259</v>
      </c>
      <c r="M412" s="77">
        <v>818320.41</v>
      </c>
      <c r="N412" s="473">
        <v>0.64116267481099765</v>
      </c>
      <c r="O412" s="77">
        <v>326816.67</v>
      </c>
      <c r="P412" s="473">
        <v>0.25606430897895255</v>
      </c>
      <c r="Q412" s="77">
        <v>128664.80000000002</v>
      </c>
      <c r="R412" s="133">
        <v>0.1</v>
      </c>
      <c r="S412" s="77">
        <v>2505.12</v>
      </c>
      <c r="T412" s="133">
        <v>0</v>
      </c>
      <c r="U412" s="77">
        <v>0</v>
      </c>
      <c r="V412" s="133">
        <v>0</v>
      </c>
      <c r="W412" s="131">
        <v>131169.92000000001</v>
      </c>
      <c r="X412" s="787">
        <v>0.1</v>
      </c>
      <c r="Y412" s="1362"/>
      <c r="Z412" s="133"/>
      <c r="AA412" s="556" t="s">
        <v>168</v>
      </c>
      <c r="AB412" s="1279" t="s">
        <v>185</v>
      </c>
    </row>
    <row r="413" spans="1:28" s="267" customFormat="1" ht="14.5">
      <c r="A413" s="66" t="s">
        <v>119</v>
      </c>
      <c r="B413" s="66" t="s">
        <v>116</v>
      </c>
      <c r="C413" s="556">
        <v>2021</v>
      </c>
      <c r="D413" s="556">
        <v>2020</v>
      </c>
      <c r="E413" s="1227" t="s">
        <v>142</v>
      </c>
      <c r="F413" s="418" t="s">
        <v>174</v>
      </c>
      <c r="G413" s="1273" t="s">
        <v>142</v>
      </c>
      <c r="H413" s="66" t="s">
        <v>226</v>
      </c>
      <c r="I413" s="131">
        <v>2064265</v>
      </c>
      <c r="J413" s="77">
        <v>1276411</v>
      </c>
      <c r="K413" s="466">
        <v>0.62</v>
      </c>
      <c r="L413" s="1424" t="s">
        <v>268</v>
      </c>
      <c r="M413" s="77">
        <v>658079</v>
      </c>
      <c r="N413" s="473">
        <v>0.51556982821363961</v>
      </c>
      <c r="O413" s="77">
        <v>465200</v>
      </c>
      <c r="P413" s="473">
        <v>0.36445941001761972</v>
      </c>
      <c r="Q413" s="77">
        <v>147625</v>
      </c>
      <c r="R413" s="133">
        <v>0.11565632073054839</v>
      </c>
      <c r="S413" s="77">
        <v>5507</v>
      </c>
      <c r="T413" s="133">
        <v>4.3144410381922441E-3</v>
      </c>
      <c r="U413" s="77">
        <v>0</v>
      </c>
      <c r="V413" s="133">
        <v>0</v>
      </c>
      <c r="W413" s="131">
        <v>153132</v>
      </c>
      <c r="X413" s="787">
        <v>0.11997076176874064</v>
      </c>
      <c r="Y413" s="1362"/>
      <c r="Z413" s="133"/>
      <c r="AA413" s="556" t="s">
        <v>168</v>
      </c>
      <c r="AB413" s="1279" t="s">
        <v>185</v>
      </c>
    </row>
    <row r="414" spans="1:28" s="267" customFormat="1" ht="14.5">
      <c r="A414" s="66" t="s">
        <v>119</v>
      </c>
      <c r="B414" s="66" t="s">
        <v>116</v>
      </c>
      <c r="C414" s="556">
        <v>2022</v>
      </c>
      <c r="D414" s="556">
        <v>2021</v>
      </c>
      <c r="E414" s="1227" t="s">
        <v>142</v>
      </c>
      <c r="F414" s="418" t="s">
        <v>174</v>
      </c>
      <c r="G414" s="1273" t="s">
        <v>142</v>
      </c>
      <c r="H414" s="66" t="s">
        <v>226</v>
      </c>
      <c r="I414" s="131">
        <v>2064265</v>
      </c>
      <c r="J414" s="1245">
        <v>1319425</v>
      </c>
      <c r="K414" s="466">
        <v>0.63917423392829897</v>
      </c>
      <c r="L414" s="1424" t="s">
        <v>287</v>
      </c>
      <c r="M414" s="77">
        <v>933276</v>
      </c>
      <c r="N414" s="473">
        <v>0.70733539231104459</v>
      </c>
      <c r="O414" s="77">
        <v>285567</v>
      </c>
      <c r="P414" s="473">
        <v>0.21643291585349678</v>
      </c>
      <c r="Q414" s="77">
        <v>100582</v>
      </c>
      <c r="R414" s="133">
        <v>7.6231691835458623E-2</v>
      </c>
      <c r="S414" s="77">
        <v>0</v>
      </c>
      <c r="T414" s="133">
        <v>0</v>
      </c>
      <c r="U414" s="77">
        <v>0</v>
      </c>
      <c r="V414" s="133">
        <v>0</v>
      </c>
      <c r="W414" s="131">
        <v>100582</v>
      </c>
      <c r="X414" s="787">
        <v>7.6231691835458623E-2</v>
      </c>
      <c r="Y414" s="1362"/>
      <c r="Z414" s="133"/>
      <c r="AA414" s="556" t="s">
        <v>168</v>
      </c>
      <c r="AB414" s="1279" t="s">
        <v>161</v>
      </c>
    </row>
    <row r="415" spans="1:28" s="267" customFormat="1" ht="14.5">
      <c r="A415" s="1235" t="s">
        <v>119</v>
      </c>
      <c r="B415" s="1235" t="s">
        <v>116</v>
      </c>
      <c r="C415" s="1289">
        <v>2023</v>
      </c>
      <c r="D415" s="1289">
        <v>2022</v>
      </c>
      <c r="E415" s="1290" t="s">
        <v>168</v>
      </c>
      <c r="F415" s="1232" t="s">
        <v>61</v>
      </c>
      <c r="G415" s="1291" t="s">
        <v>61</v>
      </c>
      <c r="H415" s="1229" t="s">
        <v>61</v>
      </c>
      <c r="I415" s="1383" t="s">
        <v>61</v>
      </c>
      <c r="J415" s="1065" t="s">
        <v>61</v>
      </c>
      <c r="K415" s="1412" t="s">
        <v>61</v>
      </c>
      <c r="L415" s="1338" t="s">
        <v>61</v>
      </c>
      <c r="M415" s="1065" t="s">
        <v>61</v>
      </c>
      <c r="N415" s="1229" t="s">
        <v>61</v>
      </c>
      <c r="O415" s="1065" t="s">
        <v>61</v>
      </c>
      <c r="P415" s="1229" t="s">
        <v>61</v>
      </c>
      <c r="Q415" s="1020" t="s">
        <v>61</v>
      </c>
      <c r="R415" s="1221" t="s">
        <v>61</v>
      </c>
      <c r="S415" s="1020" t="s">
        <v>61</v>
      </c>
      <c r="T415" s="1221" t="s">
        <v>61</v>
      </c>
      <c r="U415" s="1020" t="s">
        <v>61</v>
      </c>
      <c r="V415" s="1221" t="s">
        <v>61</v>
      </c>
      <c r="W415" s="1383" t="s">
        <v>61</v>
      </c>
      <c r="X415" s="1021" t="s">
        <v>61</v>
      </c>
      <c r="Y415" s="1364"/>
      <c r="Z415" s="1221"/>
      <c r="AA415" s="1230" t="s">
        <v>61</v>
      </c>
      <c r="AB415" s="1233" t="s">
        <v>61</v>
      </c>
    </row>
    <row r="416" spans="1:28" s="267" customFormat="1" ht="14.5">
      <c r="A416" s="862" t="s">
        <v>401</v>
      </c>
      <c r="B416" s="862" t="s">
        <v>102</v>
      </c>
      <c r="C416" s="844">
        <v>2017</v>
      </c>
      <c r="D416" s="844">
        <v>2016</v>
      </c>
      <c r="E416" s="1304" t="s">
        <v>168</v>
      </c>
      <c r="F416" s="418" t="s">
        <v>61</v>
      </c>
      <c r="G416" s="1305" t="s">
        <v>61</v>
      </c>
      <c r="H416" s="66" t="s">
        <v>61</v>
      </c>
      <c r="I416" s="1382" t="s">
        <v>61</v>
      </c>
      <c r="J416" s="1246" t="s">
        <v>61</v>
      </c>
      <c r="K416" s="1411" t="s">
        <v>61</v>
      </c>
      <c r="L416" s="1424" t="s">
        <v>61</v>
      </c>
      <c r="M416" s="1246" t="s">
        <v>61</v>
      </c>
      <c r="N416" s="66" t="s">
        <v>61</v>
      </c>
      <c r="O416" s="69" t="s">
        <v>61</v>
      </c>
      <c r="P416" s="66" t="s">
        <v>61</v>
      </c>
      <c r="Q416" s="77" t="s">
        <v>61</v>
      </c>
      <c r="R416" s="133" t="s">
        <v>61</v>
      </c>
      <c r="S416" s="77" t="s">
        <v>61</v>
      </c>
      <c r="T416" s="133" t="s">
        <v>61</v>
      </c>
      <c r="U416" s="77" t="s">
        <v>61</v>
      </c>
      <c r="V416" s="133" t="s">
        <v>61</v>
      </c>
      <c r="W416" s="1382" t="s">
        <v>61</v>
      </c>
      <c r="X416" s="787" t="s">
        <v>61</v>
      </c>
      <c r="Y416" s="1362"/>
      <c r="Z416" s="133"/>
      <c r="AA416" s="556" t="s">
        <v>61</v>
      </c>
      <c r="AB416" s="1279" t="s">
        <v>61</v>
      </c>
    </row>
    <row r="417" spans="1:28" s="267" customFormat="1" ht="14.5">
      <c r="A417" s="862" t="s">
        <v>401</v>
      </c>
      <c r="B417" s="862" t="s">
        <v>102</v>
      </c>
      <c r="C417" s="844">
        <v>2018</v>
      </c>
      <c r="D417" s="844">
        <v>2017</v>
      </c>
      <c r="E417" s="1304" t="s">
        <v>168</v>
      </c>
      <c r="F417" s="418" t="s">
        <v>61</v>
      </c>
      <c r="G417" s="1305" t="s">
        <v>61</v>
      </c>
      <c r="H417" s="66" t="s">
        <v>61</v>
      </c>
      <c r="I417" s="1382" t="s">
        <v>61</v>
      </c>
      <c r="J417" s="1246" t="s">
        <v>61</v>
      </c>
      <c r="K417" s="1411" t="s">
        <v>61</v>
      </c>
      <c r="L417" s="1424" t="s">
        <v>61</v>
      </c>
      <c r="M417" s="1246" t="s">
        <v>61</v>
      </c>
      <c r="N417" s="66" t="s">
        <v>61</v>
      </c>
      <c r="O417" s="69" t="s">
        <v>61</v>
      </c>
      <c r="P417" s="66" t="s">
        <v>61</v>
      </c>
      <c r="Q417" s="77" t="s">
        <v>61</v>
      </c>
      <c r="R417" s="133" t="s">
        <v>61</v>
      </c>
      <c r="S417" s="77" t="s">
        <v>61</v>
      </c>
      <c r="T417" s="133" t="s">
        <v>61</v>
      </c>
      <c r="U417" s="77" t="s">
        <v>61</v>
      </c>
      <c r="V417" s="133" t="s">
        <v>61</v>
      </c>
      <c r="W417" s="1382" t="s">
        <v>61</v>
      </c>
      <c r="X417" s="787" t="s">
        <v>61</v>
      </c>
      <c r="Y417" s="1362"/>
      <c r="Z417" s="133"/>
      <c r="AA417" s="556" t="s">
        <v>61</v>
      </c>
      <c r="AB417" s="1279" t="s">
        <v>61</v>
      </c>
    </row>
    <row r="418" spans="1:28" s="267" customFormat="1" ht="14.5">
      <c r="A418" s="862" t="s">
        <v>401</v>
      </c>
      <c r="B418" s="862" t="s">
        <v>102</v>
      </c>
      <c r="C418" s="844">
        <v>2019</v>
      </c>
      <c r="D418" s="844">
        <v>2018</v>
      </c>
      <c r="E418" s="1304" t="s">
        <v>168</v>
      </c>
      <c r="F418" s="418" t="s">
        <v>61</v>
      </c>
      <c r="G418" s="1305" t="s">
        <v>61</v>
      </c>
      <c r="H418" s="66" t="s">
        <v>61</v>
      </c>
      <c r="I418" s="1382" t="s">
        <v>61</v>
      </c>
      <c r="J418" s="1246" t="s">
        <v>61</v>
      </c>
      <c r="K418" s="1411" t="s">
        <v>61</v>
      </c>
      <c r="L418" s="1424" t="s">
        <v>61</v>
      </c>
      <c r="M418" s="1246" t="s">
        <v>61</v>
      </c>
      <c r="N418" s="66" t="s">
        <v>61</v>
      </c>
      <c r="O418" s="69" t="s">
        <v>61</v>
      </c>
      <c r="P418" s="66" t="s">
        <v>61</v>
      </c>
      <c r="Q418" s="77" t="s">
        <v>61</v>
      </c>
      <c r="R418" s="133" t="s">
        <v>61</v>
      </c>
      <c r="S418" s="77" t="s">
        <v>61</v>
      </c>
      <c r="T418" s="133" t="s">
        <v>61</v>
      </c>
      <c r="U418" s="77" t="s">
        <v>61</v>
      </c>
      <c r="V418" s="133" t="s">
        <v>61</v>
      </c>
      <c r="W418" s="1382" t="s">
        <v>61</v>
      </c>
      <c r="X418" s="787" t="s">
        <v>61</v>
      </c>
      <c r="Y418" s="1362"/>
      <c r="Z418" s="133"/>
      <c r="AA418" s="556" t="s">
        <v>61</v>
      </c>
      <c r="AB418" s="1279" t="s">
        <v>61</v>
      </c>
    </row>
    <row r="419" spans="1:28" s="267" customFormat="1" ht="14.5">
      <c r="A419" s="862" t="s">
        <v>401</v>
      </c>
      <c r="B419" s="862" t="s">
        <v>102</v>
      </c>
      <c r="C419" s="844">
        <v>2020</v>
      </c>
      <c r="D419" s="844">
        <v>2019</v>
      </c>
      <c r="E419" s="1304" t="s">
        <v>168</v>
      </c>
      <c r="F419" s="418" t="s">
        <v>61</v>
      </c>
      <c r="G419" s="1305" t="s">
        <v>61</v>
      </c>
      <c r="H419" s="66" t="s">
        <v>61</v>
      </c>
      <c r="I419" s="1382" t="s">
        <v>61</v>
      </c>
      <c r="J419" s="1246" t="s">
        <v>61</v>
      </c>
      <c r="K419" s="1411" t="s">
        <v>61</v>
      </c>
      <c r="L419" s="1424" t="s">
        <v>61</v>
      </c>
      <c r="M419" s="1246" t="s">
        <v>61</v>
      </c>
      <c r="N419" s="66" t="s">
        <v>61</v>
      </c>
      <c r="O419" s="69" t="s">
        <v>61</v>
      </c>
      <c r="P419" s="66" t="s">
        <v>61</v>
      </c>
      <c r="Q419" s="77" t="s">
        <v>61</v>
      </c>
      <c r="R419" s="133" t="s">
        <v>61</v>
      </c>
      <c r="S419" s="77" t="s">
        <v>61</v>
      </c>
      <c r="T419" s="133" t="s">
        <v>61</v>
      </c>
      <c r="U419" s="77" t="s">
        <v>61</v>
      </c>
      <c r="V419" s="133" t="s">
        <v>61</v>
      </c>
      <c r="W419" s="1382" t="s">
        <v>61</v>
      </c>
      <c r="X419" s="787" t="s">
        <v>61</v>
      </c>
      <c r="Y419" s="1362"/>
      <c r="Z419" s="133"/>
      <c r="AA419" s="556" t="s">
        <v>61</v>
      </c>
      <c r="AB419" s="1279" t="s">
        <v>61</v>
      </c>
    </row>
    <row r="420" spans="1:28" s="267" customFormat="1" ht="14.5">
      <c r="A420" s="862" t="s">
        <v>401</v>
      </c>
      <c r="B420" s="862" t="s">
        <v>102</v>
      </c>
      <c r="C420" s="844">
        <v>2021</v>
      </c>
      <c r="D420" s="844">
        <v>2020</v>
      </c>
      <c r="E420" s="1304" t="s">
        <v>168</v>
      </c>
      <c r="F420" s="418" t="s">
        <v>61</v>
      </c>
      <c r="G420" s="1305" t="s">
        <v>61</v>
      </c>
      <c r="H420" s="66" t="s">
        <v>61</v>
      </c>
      <c r="I420" s="1382" t="s">
        <v>61</v>
      </c>
      <c r="J420" s="1246" t="s">
        <v>61</v>
      </c>
      <c r="K420" s="1411" t="s">
        <v>61</v>
      </c>
      <c r="L420" s="1424" t="s">
        <v>61</v>
      </c>
      <c r="M420" s="1246" t="s">
        <v>61</v>
      </c>
      <c r="N420" s="66" t="s">
        <v>61</v>
      </c>
      <c r="O420" s="69" t="s">
        <v>61</v>
      </c>
      <c r="P420" s="66" t="s">
        <v>61</v>
      </c>
      <c r="Q420" s="77" t="s">
        <v>61</v>
      </c>
      <c r="R420" s="133" t="s">
        <v>61</v>
      </c>
      <c r="S420" s="77" t="s">
        <v>61</v>
      </c>
      <c r="T420" s="133" t="s">
        <v>61</v>
      </c>
      <c r="U420" s="77" t="s">
        <v>61</v>
      </c>
      <c r="V420" s="133" t="s">
        <v>61</v>
      </c>
      <c r="W420" s="1382" t="s">
        <v>61</v>
      </c>
      <c r="X420" s="787" t="s">
        <v>61</v>
      </c>
      <c r="Y420" s="1362"/>
      <c r="Z420" s="133"/>
      <c r="AA420" s="556" t="s">
        <v>61</v>
      </c>
      <c r="AB420" s="1279" t="s">
        <v>61</v>
      </c>
    </row>
    <row r="421" spans="1:28" s="267" customFormat="1" ht="14.5">
      <c r="A421" s="862" t="s">
        <v>401</v>
      </c>
      <c r="B421" s="862" t="s">
        <v>102</v>
      </c>
      <c r="C421" s="844">
        <v>2022</v>
      </c>
      <c r="D421" s="844">
        <v>2021</v>
      </c>
      <c r="E421" s="1304" t="s">
        <v>168</v>
      </c>
      <c r="F421" s="418" t="s">
        <v>61</v>
      </c>
      <c r="G421" s="1305" t="s">
        <v>61</v>
      </c>
      <c r="H421" s="66" t="s">
        <v>61</v>
      </c>
      <c r="I421" s="1382" t="s">
        <v>61</v>
      </c>
      <c r="J421" s="1246" t="s">
        <v>61</v>
      </c>
      <c r="K421" s="1411" t="s">
        <v>61</v>
      </c>
      <c r="L421" s="1424" t="s">
        <v>61</v>
      </c>
      <c r="M421" s="1246" t="s">
        <v>61</v>
      </c>
      <c r="N421" s="66" t="s">
        <v>61</v>
      </c>
      <c r="O421" s="69" t="s">
        <v>61</v>
      </c>
      <c r="P421" s="66" t="s">
        <v>61</v>
      </c>
      <c r="Q421" s="77" t="s">
        <v>61</v>
      </c>
      <c r="R421" s="133" t="s">
        <v>61</v>
      </c>
      <c r="S421" s="77" t="s">
        <v>61</v>
      </c>
      <c r="T421" s="133" t="s">
        <v>61</v>
      </c>
      <c r="U421" s="77" t="s">
        <v>61</v>
      </c>
      <c r="V421" s="133" t="s">
        <v>61</v>
      </c>
      <c r="W421" s="1382" t="s">
        <v>61</v>
      </c>
      <c r="X421" s="787" t="s">
        <v>61</v>
      </c>
      <c r="Y421" s="1362"/>
      <c r="Z421" s="133"/>
      <c r="AA421" s="556" t="s">
        <v>61</v>
      </c>
      <c r="AB421" s="1279" t="s">
        <v>61</v>
      </c>
    </row>
    <row r="422" spans="1:28" s="267" customFormat="1" ht="14.5">
      <c r="A422" s="1235" t="s">
        <v>401</v>
      </c>
      <c r="B422" s="1235" t="s">
        <v>102</v>
      </c>
      <c r="C422" s="1289">
        <v>2023</v>
      </c>
      <c r="D422" s="1289">
        <v>2022</v>
      </c>
      <c r="E422" s="1290" t="s">
        <v>168</v>
      </c>
      <c r="F422" s="1232" t="s">
        <v>61</v>
      </c>
      <c r="G422" s="1291" t="s">
        <v>61</v>
      </c>
      <c r="H422" s="1229" t="s">
        <v>61</v>
      </c>
      <c r="I422" s="1383" t="s">
        <v>61</v>
      </c>
      <c r="J422" s="1065" t="s">
        <v>61</v>
      </c>
      <c r="K422" s="1412" t="s">
        <v>61</v>
      </c>
      <c r="L422" s="1338" t="s">
        <v>61</v>
      </c>
      <c r="M422" s="1065" t="s">
        <v>61</v>
      </c>
      <c r="N422" s="1229" t="s">
        <v>61</v>
      </c>
      <c r="O422" s="1065" t="s">
        <v>61</v>
      </c>
      <c r="P422" s="1229" t="s">
        <v>61</v>
      </c>
      <c r="Q422" s="1020" t="s">
        <v>61</v>
      </c>
      <c r="R422" s="1221" t="s">
        <v>61</v>
      </c>
      <c r="S422" s="1020" t="s">
        <v>61</v>
      </c>
      <c r="T422" s="1221" t="s">
        <v>61</v>
      </c>
      <c r="U422" s="1020" t="s">
        <v>61</v>
      </c>
      <c r="V422" s="1221" t="s">
        <v>61</v>
      </c>
      <c r="W422" s="1383" t="s">
        <v>61</v>
      </c>
      <c r="X422" s="1021" t="s">
        <v>61</v>
      </c>
      <c r="Y422" s="1364"/>
      <c r="Z422" s="1221"/>
      <c r="AA422" s="1230" t="s">
        <v>61</v>
      </c>
      <c r="AB422" s="1233" t="s">
        <v>61</v>
      </c>
    </row>
    <row r="423" spans="1:28" s="267" customFormat="1" ht="14.5">
      <c r="A423" s="66" t="s">
        <v>16</v>
      </c>
      <c r="B423" s="66" t="s">
        <v>102</v>
      </c>
      <c r="C423" s="556">
        <v>2017</v>
      </c>
      <c r="D423" s="556">
        <v>2016</v>
      </c>
      <c r="E423" s="1227" t="s">
        <v>142</v>
      </c>
      <c r="F423" s="418" t="s">
        <v>143</v>
      </c>
      <c r="G423" s="1273" t="s">
        <v>142</v>
      </c>
      <c r="H423" s="66" t="s">
        <v>176</v>
      </c>
      <c r="I423" s="131">
        <v>10713849</v>
      </c>
      <c r="J423" s="1245">
        <v>10300000</v>
      </c>
      <c r="K423" s="466">
        <v>0.95</v>
      </c>
      <c r="L423" s="1429">
        <v>42339</v>
      </c>
      <c r="M423" s="77">
        <v>8200000</v>
      </c>
      <c r="N423" s="133"/>
      <c r="O423" s="792">
        <v>600000</v>
      </c>
      <c r="P423" s="473">
        <v>5.8252427184466021E-2</v>
      </c>
      <c r="Q423" s="77" t="s">
        <v>61</v>
      </c>
      <c r="R423" s="133" t="s">
        <v>61</v>
      </c>
      <c r="S423" s="77" t="s">
        <v>61</v>
      </c>
      <c r="T423" s="133" t="s">
        <v>61</v>
      </c>
      <c r="U423" s="77" t="s">
        <v>61</v>
      </c>
      <c r="V423" s="133" t="s">
        <v>61</v>
      </c>
      <c r="W423" s="1387">
        <v>1500000</v>
      </c>
      <c r="X423" s="793">
        <v>0.14563106796116504</v>
      </c>
      <c r="Y423" s="1365"/>
      <c r="Z423" s="466"/>
      <c r="AA423" s="556" t="s">
        <v>142</v>
      </c>
      <c r="AB423" s="1279" t="s">
        <v>185</v>
      </c>
    </row>
    <row r="424" spans="1:28" s="267" customFormat="1" ht="14.5">
      <c r="A424" s="66" t="s">
        <v>16</v>
      </c>
      <c r="B424" s="66" t="s">
        <v>102</v>
      </c>
      <c r="C424" s="556">
        <v>2018</v>
      </c>
      <c r="D424" s="556">
        <v>2017</v>
      </c>
      <c r="E424" s="1227" t="s">
        <v>142</v>
      </c>
      <c r="F424" s="418" t="s">
        <v>143</v>
      </c>
      <c r="G424" s="1273" t="s">
        <v>142</v>
      </c>
      <c r="H424" s="66" t="s">
        <v>145</v>
      </c>
      <c r="I424" s="1387">
        <v>10906004</v>
      </c>
      <c r="J424" s="1245">
        <v>7555113</v>
      </c>
      <c r="K424" s="466">
        <v>0.69274804960643699</v>
      </c>
      <c r="L424" s="1424" t="s">
        <v>274</v>
      </c>
      <c r="M424" s="77">
        <v>1732455</v>
      </c>
      <c r="N424" s="473">
        <v>0.22930894614018349</v>
      </c>
      <c r="O424" s="77">
        <v>3475555</v>
      </c>
      <c r="P424" s="473">
        <v>0.46002687186809782</v>
      </c>
      <c r="Q424" s="77">
        <v>1689421</v>
      </c>
      <c r="R424" s="133">
        <v>0.22361293603417975</v>
      </c>
      <c r="S424" s="77">
        <v>657682</v>
      </c>
      <c r="T424" s="133">
        <v>8.705124595753895E-2</v>
      </c>
      <c r="U424" s="77">
        <v>0</v>
      </c>
      <c r="V424" s="133">
        <v>0</v>
      </c>
      <c r="W424" s="131">
        <v>2347103</v>
      </c>
      <c r="X424" s="787">
        <v>0.31066418199171875</v>
      </c>
      <c r="Y424" s="1362"/>
      <c r="Z424" s="133"/>
      <c r="AA424" s="556" t="s">
        <v>142</v>
      </c>
      <c r="AB424" s="1279" t="s">
        <v>185</v>
      </c>
    </row>
    <row r="425" spans="1:28" s="267" customFormat="1" ht="14.5">
      <c r="A425" s="66" t="s">
        <v>16</v>
      </c>
      <c r="B425" s="66" t="s">
        <v>102</v>
      </c>
      <c r="C425" s="556">
        <v>2019</v>
      </c>
      <c r="D425" s="556">
        <v>2018</v>
      </c>
      <c r="E425" s="1227" t="s">
        <v>142</v>
      </c>
      <c r="F425" s="418" t="s">
        <v>143</v>
      </c>
      <c r="G425" s="1273" t="s">
        <v>142</v>
      </c>
      <c r="H425" s="66" t="s">
        <v>145</v>
      </c>
      <c r="I425" s="275">
        <v>11112945</v>
      </c>
      <c r="J425" s="1245">
        <v>6977934</v>
      </c>
      <c r="K425" s="466">
        <v>0.62791042338462033</v>
      </c>
      <c r="L425" s="1424" t="s">
        <v>402</v>
      </c>
      <c r="M425" s="77">
        <v>2302434</v>
      </c>
      <c r="N425" s="473">
        <v>0.32995926874630799</v>
      </c>
      <c r="O425" s="77">
        <v>2416519</v>
      </c>
      <c r="P425" s="473">
        <v>0.34630866385379971</v>
      </c>
      <c r="Q425" s="77">
        <v>1872616</v>
      </c>
      <c r="R425" s="133">
        <v>0.26836252678801492</v>
      </c>
      <c r="S425" s="77">
        <v>386365</v>
      </c>
      <c r="T425" s="133">
        <v>5.5369540611877384E-2</v>
      </c>
      <c r="U425" s="77">
        <v>0</v>
      </c>
      <c r="V425" s="133">
        <v>0</v>
      </c>
      <c r="W425" s="131">
        <v>2258981</v>
      </c>
      <c r="X425" s="787">
        <v>0.3237320673998923</v>
      </c>
      <c r="Y425" s="1362"/>
      <c r="Z425" s="133"/>
      <c r="AA425" s="556" t="s">
        <v>142</v>
      </c>
      <c r="AB425" s="1279" t="s">
        <v>185</v>
      </c>
    </row>
    <row r="426" spans="1:28" s="267" customFormat="1" ht="14.5">
      <c r="A426" s="66" t="s">
        <v>16</v>
      </c>
      <c r="B426" s="66" t="s">
        <v>102</v>
      </c>
      <c r="C426" s="556">
        <v>2020</v>
      </c>
      <c r="D426" s="556">
        <v>2019</v>
      </c>
      <c r="E426" s="1227" t="s">
        <v>142</v>
      </c>
      <c r="F426" s="418" t="s">
        <v>143</v>
      </c>
      <c r="G426" s="1273" t="s">
        <v>142</v>
      </c>
      <c r="H426" s="66" t="s">
        <v>145</v>
      </c>
      <c r="I426" s="131">
        <v>11263000</v>
      </c>
      <c r="J426" s="1245">
        <v>10450082</v>
      </c>
      <c r="K426" s="466">
        <v>0.92782402557045196</v>
      </c>
      <c r="L426" s="1424" t="s">
        <v>403</v>
      </c>
      <c r="M426" s="77">
        <v>3537081</v>
      </c>
      <c r="N426" s="473">
        <v>0.33847399474951489</v>
      </c>
      <c r="O426" s="77">
        <v>3239874</v>
      </c>
      <c r="P426" s="473">
        <v>0.31</v>
      </c>
      <c r="Q426" s="77">
        <v>2627469</v>
      </c>
      <c r="R426" s="133">
        <v>0.25</v>
      </c>
      <c r="S426" s="77">
        <v>1045658</v>
      </c>
      <c r="T426" s="133">
        <v>0.1</v>
      </c>
      <c r="U426" s="77">
        <v>0</v>
      </c>
      <c r="V426" s="133">
        <v>0</v>
      </c>
      <c r="W426" s="131">
        <v>3673127</v>
      </c>
      <c r="X426" s="787">
        <v>0.35</v>
      </c>
      <c r="Y426" s="1362"/>
      <c r="Z426" s="133"/>
      <c r="AA426" s="556" t="s">
        <v>142</v>
      </c>
      <c r="AB426" s="1279" t="s">
        <v>161</v>
      </c>
    </row>
    <row r="427" spans="1:28" s="267" customFormat="1" ht="14.5">
      <c r="A427" s="66" t="s">
        <v>16</v>
      </c>
      <c r="B427" s="66" t="s">
        <v>102</v>
      </c>
      <c r="C427" s="556">
        <v>2021</v>
      </c>
      <c r="D427" s="556">
        <v>2020</v>
      </c>
      <c r="E427" s="1227" t="s">
        <v>142</v>
      </c>
      <c r="F427" s="418" t="s">
        <v>143</v>
      </c>
      <c r="G427" s="1273" t="s">
        <v>142</v>
      </c>
      <c r="H427" s="66" t="s">
        <v>145</v>
      </c>
      <c r="I427" s="131">
        <v>11263000</v>
      </c>
      <c r="J427" s="1247">
        <v>10450082</v>
      </c>
      <c r="K427" s="466">
        <v>0.92782402557045196</v>
      </c>
      <c r="L427" s="1424" t="s">
        <v>404</v>
      </c>
      <c r="M427" s="77">
        <v>3549697</v>
      </c>
      <c r="N427" s="473">
        <v>0.33968125800352572</v>
      </c>
      <c r="O427" s="77">
        <v>2799105</v>
      </c>
      <c r="P427" s="473">
        <v>0.27</v>
      </c>
      <c r="Q427" s="77">
        <v>2897997</v>
      </c>
      <c r="R427" s="133">
        <v>0.28000000000000003</v>
      </c>
      <c r="S427" s="77">
        <v>1203283</v>
      </c>
      <c r="T427" s="133">
        <v>0.12</v>
      </c>
      <c r="U427" s="77">
        <v>0</v>
      </c>
      <c r="V427" s="133">
        <v>0</v>
      </c>
      <c r="W427" s="131">
        <v>4101280</v>
      </c>
      <c r="X427" s="787">
        <v>0.4</v>
      </c>
      <c r="Y427" s="1362"/>
      <c r="Z427" s="133"/>
      <c r="AA427" s="556" t="s">
        <v>142</v>
      </c>
      <c r="AB427" s="1279" t="s">
        <v>161</v>
      </c>
    </row>
    <row r="428" spans="1:28" s="267" customFormat="1" ht="14.5">
      <c r="A428" s="66" t="s">
        <v>16</v>
      </c>
      <c r="B428" s="66" t="s">
        <v>102</v>
      </c>
      <c r="C428" s="556">
        <v>2022</v>
      </c>
      <c r="D428" s="556">
        <v>2021</v>
      </c>
      <c r="E428" s="1227" t="s">
        <v>142</v>
      </c>
      <c r="F428" s="418" t="s">
        <v>143</v>
      </c>
      <c r="G428" s="1273" t="s">
        <v>142</v>
      </c>
      <c r="H428" s="66" t="s">
        <v>145</v>
      </c>
      <c r="I428" s="131">
        <v>10911819</v>
      </c>
      <c r="J428" s="1245">
        <v>9536143</v>
      </c>
      <c r="K428" s="466">
        <v>0.87392789414853744</v>
      </c>
      <c r="L428" s="1424" t="s">
        <v>405</v>
      </c>
      <c r="M428" s="77">
        <v>2371987</v>
      </c>
      <c r="N428" s="473">
        <v>0.24873651747881717</v>
      </c>
      <c r="O428" s="77">
        <v>2808421</v>
      </c>
      <c r="P428" s="473">
        <v>0.28999999999999998</v>
      </c>
      <c r="Q428" s="77">
        <v>3198820</v>
      </c>
      <c r="R428" s="133">
        <v>0.34</v>
      </c>
      <c r="S428" s="77">
        <v>1156915</v>
      </c>
      <c r="T428" s="133">
        <v>0.12</v>
      </c>
      <c r="U428" s="77">
        <v>0</v>
      </c>
      <c r="V428" s="133">
        <v>0</v>
      </c>
      <c r="W428" s="131">
        <v>4355735</v>
      </c>
      <c r="X428" s="787">
        <v>0.46</v>
      </c>
      <c r="Y428" s="1362"/>
      <c r="Z428" s="133"/>
      <c r="AA428" s="556" t="s">
        <v>142</v>
      </c>
      <c r="AB428" s="1279" t="s">
        <v>161</v>
      </c>
    </row>
    <row r="429" spans="1:28" s="267" customFormat="1" ht="14.5">
      <c r="A429" s="1216" t="s">
        <v>16</v>
      </c>
      <c r="B429" s="1216" t="s">
        <v>102</v>
      </c>
      <c r="C429" s="1226">
        <v>2023</v>
      </c>
      <c r="D429" s="1226">
        <v>2022</v>
      </c>
      <c r="E429" s="1228" t="s">
        <v>142</v>
      </c>
      <c r="F429" s="1237" t="s">
        <v>143</v>
      </c>
      <c r="G429" s="1275" t="s">
        <v>142</v>
      </c>
      <c r="H429" s="1216" t="s">
        <v>145</v>
      </c>
      <c r="I429" s="1380">
        <v>10911819</v>
      </c>
      <c r="J429" s="1298">
        <v>9906757</v>
      </c>
      <c r="K429" s="1223">
        <v>0.90789235048711858</v>
      </c>
      <c r="L429" s="1425" t="s">
        <v>778</v>
      </c>
      <c r="M429" s="1026">
        <v>2397489</v>
      </c>
      <c r="N429" s="1217">
        <v>0.24200543124253476</v>
      </c>
      <c r="O429" s="1026">
        <v>2784874</v>
      </c>
      <c r="P429" s="1217">
        <v>0.28000000000000003</v>
      </c>
      <c r="Q429" s="1026">
        <v>2891240</v>
      </c>
      <c r="R429" s="1222">
        <v>0.28999999999999998</v>
      </c>
      <c r="S429" s="1026">
        <v>1813948</v>
      </c>
      <c r="T429" s="1222">
        <v>0.18</v>
      </c>
      <c r="U429" s="1026">
        <v>19206</v>
      </c>
      <c r="V429" s="1222">
        <v>0</v>
      </c>
      <c r="W429" s="1380">
        <v>4724394</v>
      </c>
      <c r="X429" s="1027">
        <v>0.48</v>
      </c>
      <c r="Y429" s="1363"/>
      <c r="Z429" s="1222"/>
      <c r="AA429" s="1226" t="s">
        <v>142</v>
      </c>
      <c r="AB429" s="1225" t="s">
        <v>148</v>
      </c>
    </row>
    <row r="430" spans="1:28" s="267" customFormat="1" ht="14.5">
      <c r="A430" s="1229" t="s">
        <v>16</v>
      </c>
      <c r="B430" s="1229" t="s">
        <v>102</v>
      </c>
      <c r="C430" s="1230" t="s">
        <v>761</v>
      </c>
      <c r="D430" s="1230">
        <v>2023</v>
      </c>
      <c r="E430" s="1231" t="s">
        <v>142</v>
      </c>
      <c r="F430" s="1271" t="s">
        <v>143</v>
      </c>
      <c r="G430" s="1274" t="s">
        <v>142</v>
      </c>
      <c r="H430" s="1221" t="s">
        <v>145</v>
      </c>
      <c r="I430" s="1381">
        <v>10911819</v>
      </c>
      <c r="J430" s="1020">
        <v>9906757</v>
      </c>
      <c r="K430" s="1221">
        <v>0.90789235048711858</v>
      </c>
      <c r="L430" s="1338" t="s">
        <v>409</v>
      </c>
      <c r="M430" s="1020">
        <v>2346733</v>
      </c>
      <c r="N430" s="1218">
        <v>0.24200543124253476</v>
      </c>
      <c r="O430" s="1020">
        <v>2669791</v>
      </c>
      <c r="P430" s="1218">
        <v>0.27</v>
      </c>
      <c r="Q430" s="1020">
        <v>3082278</v>
      </c>
      <c r="R430" s="1221">
        <v>0.31</v>
      </c>
      <c r="S430" s="1020">
        <v>1807955</v>
      </c>
      <c r="T430" s="1221">
        <v>0.18</v>
      </c>
      <c r="U430" s="1020">
        <v>0</v>
      </c>
      <c r="V430" s="1221">
        <v>0</v>
      </c>
      <c r="W430" s="1381">
        <v>4890233</v>
      </c>
      <c r="X430" s="1021">
        <v>0.49</v>
      </c>
      <c r="Y430" s="1364"/>
      <c r="Z430" s="1221"/>
      <c r="AA430" s="1235" t="s">
        <v>142</v>
      </c>
      <c r="AB430" s="1233" t="s">
        <v>148</v>
      </c>
    </row>
    <row r="431" spans="1:28" s="267" customFormat="1" ht="14.5">
      <c r="A431" s="66" t="s">
        <v>26</v>
      </c>
      <c r="B431" s="66" t="s">
        <v>102</v>
      </c>
      <c r="C431" s="556">
        <v>2017</v>
      </c>
      <c r="D431" s="556">
        <v>2016</v>
      </c>
      <c r="E431" s="1227" t="s">
        <v>142</v>
      </c>
      <c r="F431" s="418" t="s">
        <v>143</v>
      </c>
      <c r="G431" s="1273" t="s">
        <v>142</v>
      </c>
      <c r="H431" s="66" t="s">
        <v>410</v>
      </c>
      <c r="I431" s="131">
        <v>8721000</v>
      </c>
      <c r="J431" s="1245">
        <v>4500000</v>
      </c>
      <c r="K431" s="133">
        <v>0.52</v>
      </c>
      <c r="L431" s="1424" t="s">
        <v>424</v>
      </c>
      <c r="M431" s="77">
        <v>3700000</v>
      </c>
      <c r="N431" s="133">
        <v>0.82222222222222219</v>
      </c>
      <c r="O431" s="792">
        <v>700000</v>
      </c>
      <c r="P431" s="473">
        <v>0.15555555555555556</v>
      </c>
      <c r="Q431" s="77" t="s">
        <v>61</v>
      </c>
      <c r="R431" s="133" t="s">
        <v>61</v>
      </c>
      <c r="S431" s="77" t="s">
        <v>61</v>
      </c>
      <c r="T431" s="133" t="s">
        <v>61</v>
      </c>
      <c r="U431" s="77" t="s">
        <v>61</v>
      </c>
      <c r="V431" s="133" t="s">
        <v>61</v>
      </c>
      <c r="W431" s="1387">
        <v>100000</v>
      </c>
      <c r="X431" s="793">
        <v>2.2222222222222223E-2</v>
      </c>
      <c r="Y431" s="1365"/>
      <c r="Z431" s="466"/>
      <c r="AA431" s="556" t="s">
        <v>168</v>
      </c>
      <c r="AB431" s="1279" t="s">
        <v>185</v>
      </c>
    </row>
    <row r="432" spans="1:28" s="267" customFormat="1" ht="14.5">
      <c r="A432" s="66" t="s">
        <v>26</v>
      </c>
      <c r="B432" s="66" t="s">
        <v>102</v>
      </c>
      <c r="C432" s="556">
        <v>2018</v>
      </c>
      <c r="D432" s="556">
        <v>2017</v>
      </c>
      <c r="E432" s="1227" t="s">
        <v>142</v>
      </c>
      <c r="F432" s="418" t="s">
        <v>204</v>
      </c>
      <c r="G432" s="1273" t="s">
        <v>142</v>
      </c>
      <c r="H432" s="66" t="s">
        <v>145</v>
      </c>
      <c r="I432" s="131">
        <v>9230000</v>
      </c>
      <c r="J432" s="1245">
        <v>4456651</v>
      </c>
      <c r="K432" s="133">
        <v>0.48</v>
      </c>
      <c r="L432" s="1424" t="s">
        <v>349</v>
      </c>
      <c r="M432" s="820">
        <v>3409933</v>
      </c>
      <c r="N432" s="473">
        <v>0.7651335049569733</v>
      </c>
      <c r="O432" s="820">
        <v>592087</v>
      </c>
      <c r="P432" s="473">
        <v>0.13285469290729743</v>
      </c>
      <c r="Q432" s="77">
        <v>445665</v>
      </c>
      <c r="R432" s="133">
        <v>9.999997756162643E-2</v>
      </c>
      <c r="S432" s="77">
        <v>0</v>
      </c>
      <c r="T432" s="133">
        <v>0</v>
      </c>
      <c r="U432" s="77">
        <v>0</v>
      </c>
      <c r="V432" s="133">
        <v>0</v>
      </c>
      <c r="W432" s="1397">
        <v>445665</v>
      </c>
      <c r="X432" s="787">
        <v>9.999997756162643E-2</v>
      </c>
      <c r="Y432" s="1362"/>
      <c r="Z432" s="133"/>
      <c r="AA432" s="556" t="s">
        <v>168</v>
      </c>
      <c r="AB432" s="1279" t="s">
        <v>185</v>
      </c>
    </row>
    <row r="433" spans="1:28" s="267" customFormat="1" ht="14.5">
      <c r="A433" s="66" t="s">
        <v>26</v>
      </c>
      <c r="B433" s="66" t="s">
        <v>102</v>
      </c>
      <c r="C433" s="556">
        <v>2019</v>
      </c>
      <c r="D433" s="556">
        <v>2018</v>
      </c>
      <c r="E433" s="1227" t="s">
        <v>142</v>
      </c>
      <c r="F433" s="418" t="s">
        <v>174</v>
      </c>
      <c r="G433" s="1273" t="s">
        <v>142</v>
      </c>
      <c r="H433" s="66" t="s">
        <v>145</v>
      </c>
      <c r="I433" s="275">
        <v>9377082</v>
      </c>
      <c r="J433" s="1245">
        <v>2790000</v>
      </c>
      <c r="K433" s="133">
        <v>0.3</v>
      </c>
      <c r="L433" s="1424" t="s">
        <v>411</v>
      </c>
      <c r="M433" s="77">
        <v>1484000</v>
      </c>
      <c r="N433" s="473">
        <v>0.53189964157706093</v>
      </c>
      <c r="O433" s="77">
        <v>787000</v>
      </c>
      <c r="P433" s="473">
        <v>0.28207885304659497</v>
      </c>
      <c r="Q433" s="77">
        <v>400000</v>
      </c>
      <c r="R433" s="133">
        <v>0.14336917562724014</v>
      </c>
      <c r="S433" s="77">
        <v>119000</v>
      </c>
      <c r="T433" s="133">
        <v>4.2652329749103941E-2</v>
      </c>
      <c r="U433" s="77">
        <v>0</v>
      </c>
      <c r="V433" s="133">
        <v>0</v>
      </c>
      <c r="W433" s="131">
        <v>519000</v>
      </c>
      <c r="X433" s="787">
        <v>0.1860215053763441</v>
      </c>
      <c r="Y433" s="1362"/>
      <c r="Z433" s="133"/>
      <c r="AA433" s="556" t="s">
        <v>142</v>
      </c>
      <c r="AB433" s="1279" t="s">
        <v>185</v>
      </c>
    </row>
    <row r="434" spans="1:28" s="267" customFormat="1" ht="14.5">
      <c r="A434" s="66" t="s">
        <v>26</v>
      </c>
      <c r="B434" s="66" t="s">
        <v>102</v>
      </c>
      <c r="C434" s="556">
        <v>2020</v>
      </c>
      <c r="D434" s="556">
        <v>2019</v>
      </c>
      <c r="E434" s="1227" t="s">
        <v>142</v>
      </c>
      <c r="F434" s="418" t="s">
        <v>174</v>
      </c>
      <c r="G434" s="1273" t="s">
        <v>142</v>
      </c>
      <c r="H434" s="66" t="s">
        <v>145</v>
      </c>
      <c r="I434" s="131">
        <v>9746000</v>
      </c>
      <c r="J434" s="1245">
        <v>5121413</v>
      </c>
      <c r="K434" s="466">
        <v>0.53</v>
      </c>
      <c r="L434" s="1424" t="s">
        <v>646</v>
      </c>
      <c r="M434" s="77">
        <v>2362046</v>
      </c>
      <c r="N434" s="473">
        <v>0.46120982627255408</v>
      </c>
      <c r="O434" s="77">
        <v>1795448</v>
      </c>
      <c r="P434" s="473">
        <v>0.35</v>
      </c>
      <c r="Q434" s="77">
        <v>787093</v>
      </c>
      <c r="R434" s="133">
        <v>0.15</v>
      </c>
      <c r="S434" s="77">
        <v>176826</v>
      </c>
      <c r="T434" s="133">
        <v>0.03</v>
      </c>
      <c r="U434" s="77">
        <v>0</v>
      </c>
      <c r="V434" s="133">
        <v>0</v>
      </c>
      <c r="W434" s="131">
        <v>963919</v>
      </c>
      <c r="X434" s="787">
        <v>0.18</v>
      </c>
      <c r="Y434" s="1362"/>
      <c r="Z434" s="133"/>
      <c r="AA434" s="556" t="s">
        <v>142</v>
      </c>
      <c r="AB434" s="1279" t="s">
        <v>185</v>
      </c>
    </row>
    <row r="435" spans="1:28" s="267" customFormat="1" ht="14.5">
      <c r="A435" s="66" t="s">
        <v>26</v>
      </c>
      <c r="B435" s="66" t="s">
        <v>102</v>
      </c>
      <c r="C435" s="556">
        <v>2021</v>
      </c>
      <c r="D435" s="556">
        <v>2020</v>
      </c>
      <c r="E435" s="1227" t="s">
        <v>142</v>
      </c>
      <c r="F435" s="418" t="s">
        <v>174</v>
      </c>
      <c r="G435" s="1273" t="s">
        <v>142</v>
      </c>
      <c r="H435" s="66" t="s">
        <v>145</v>
      </c>
      <c r="I435" s="131">
        <v>9304380</v>
      </c>
      <c r="J435" s="1247">
        <v>9304380</v>
      </c>
      <c r="K435" s="466">
        <v>1</v>
      </c>
      <c r="L435" s="1424" t="s">
        <v>413</v>
      </c>
      <c r="M435" s="77">
        <v>2929158</v>
      </c>
      <c r="N435" s="473">
        <v>0.31481495811649995</v>
      </c>
      <c r="O435" s="77">
        <v>3465700</v>
      </c>
      <c r="P435" s="473">
        <v>0.37</v>
      </c>
      <c r="Q435" s="77">
        <v>2295570</v>
      </c>
      <c r="R435" s="133">
        <v>0.24671928704545601</v>
      </c>
      <c r="S435" s="77">
        <v>613952</v>
      </c>
      <c r="T435" s="133">
        <v>7.0000000000000007E-2</v>
      </c>
      <c r="U435" s="77">
        <v>0</v>
      </c>
      <c r="V435" s="133">
        <v>0</v>
      </c>
      <c r="W435" s="131">
        <v>2909522</v>
      </c>
      <c r="X435" s="787">
        <v>0.31</v>
      </c>
      <c r="Y435" s="1362"/>
      <c r="Z435" s="133"/>
      <c r="AA435" s="556" t="s">
        <v>142</v>
      </c>
      <c r="AB435" s="1279" t="s">
        <v>185</v>
      </c>
    </row>
    <row r="436" spans="1:28" s="267" customFormat="1" ht="14.5">
      <c r="A436" s="66" t="s">
        <v>26</v>
      </c>
      <c r="B436" s="66" t="s">
        <v>102</v>
      </c>
      <c r="C436" s="556">
        <v>2022</v>
      </c>
      <c r="D436" s="556">
        <v>2021</v>
      </c>
      <c r="E436" s="1227" t="s">
        <v>142</v>
      </c>
      <c r="F436" s="418" t="s">
        <v>174</v>
      </c>
      <c r="G436" s="1273" t="s">
        <v>142</v>
      </c>
      <c r="H436" s="66" t="s">
        <v>145</v>
      </c>
      <c r="I436" s="131">
        <v>9304380</v>
      </c>
      <c r="J436" s="1245">
        <v>9304380</v>
      </c>
      <c r="K436" s="466">
        <v>1</v>
      </c>
      <c r="L436" s="1424" t="s">
        <v>415</v>
      </c>
      <c r="M436" s="77">
        <v>2506918</v>
      </c>
      <c r="N436" s="473">
        <v>0.26943418046124512</v>
      </c>
      <c r="O436" s="77">
        <v>3503397</v>
      </c>
      <c r="P436" s="473">
        <v>0.38</v>
      </c>
      <c r="Q436" s="77">
        <v>2678544</v>
      </c>
      <c r="R436" s="133">
        <v>0.28999999999999998</v>
      </c>
      <c r="S436" s="77">
        <v>615521</v>
      </c>
      <c r="T436" s="133">
        <v>7.0000000000000007E-2</v>
      </c>
      <c r="U436" s="77">
        <v>0</v>
      </c>
      <c r="V436" s="133">
        <v>0</v>
      </c>
      <c r="W436" s="131">
        <v>3294065</v>
      </c>
      <c r="X436" s="787">
        <v>0.35</v>
      </c>
      <c r="Y436" s="1362"/>
      <c r="Z436" s="133"/>
      <c r="AA436" s="556" t="s">
        <v>142</v>
      </c>
      <c r="AB436" s="1279" t="s">
        <v>161</v>
      </c>
    </row>
    <row r="437" spans="1:28" s="267" customFormat="1" ht="14.5">
      <c r="A437" s="1216" t="s">
        <v>26</v>
      </c>
      <c r="B437" s="1216" t="s">
        <v>102</v>
      </c>
      <c r="C437" s="1226">
        <v>2023</v>
      </c>
      <c r="D437" s="1226">
        <v>2022</v>
      </c>
      <c r="E437" s="1228" t="s">
        <v>142</v>
      </c>
      <c r="F437" s="1237" t="s">
        <v>174</v>
      </c>
      <c r="G437" s="1275" t="s">
        <v>142</v>
      </c>
      <c r="H437" s="1216" t="s">
        <v>145</v>
      </c>
      <c r="I437" s="1380">
        <v>9597739</v>
      </c>
      <c r="J437" s="1026">
        <v>9597739</v>
      </c>
      <c r="K437" s="1223">
        <v>1</v>
      </c>
      <c r="L437" s="1425" t="s">
        <v>262</v>
      </c>
      <c r="M437" s="1026">
        <v>3233689</v>
      </c>
      <c r="N437" s="1217">
        <v>0.34</v>
      </c>
      <c r="O437" s="1026">
        <v>3719811</v>
      </c>
      <c r="P437" s="1217">
        <v>0.39</v>
      </c>
      <c r="Q437" s="1026">
        <v>2291044</v>
      </c>
      <c r="R437" s="1222">
        <v>0.24</v>
      </c>
      <c r="S437" s="1026">
        <v>353195</v>
      </c>
      <c r="T437" s="1222">
        <v>0.04</v>
      </c>
      <c r="U437" s="1026">
        <v>0</v>
      </c>
      <c r="V437" s="1222">
        <v>0</v>
      </c>
      <c r="W437" s="1380">
        <v>2644239</v>
      </c>
      <c r="X437" s="1027">
        <v>0.28000000000000003</v>
      </c>
      <c r="Y437" s="1363"/>
      <c r="Z437" s="1222"/>
      <c r="AA437" s="1226" t="s">
        <v>163</v>
      </c>
      <c r="AB437" s="1225" t="s">
        <v>161</v>
      </c>
    </row>
    <row r="438" spans="1:28" s="267" customFormat="1" ht="14.5">
      <c r="A438" s="1229" t="s">
        <v>26</v>
      </c>
      <c r="B438" s="1229" t="s">
        <v>102</v>
      </c>
      <c r="C438" s="1230" t="s">
        <v>761</v>
      </c>
      <c r="D438" s="1230">
        <v>2023</v>
      </c>
      <c r="E438" s="1231" t="s">
        <v>142</v>
      </c>
      <c r="F438" s="1271" t="s">
        <v>174</v>
      </c>
      <c r="G438" s="1274" t="s">
        <v>142</v>
      </c>
      <c r="H438" s="1221" t="s">
        <v>145</v>
      </c>
      <c r="I438" s="1381">
        <v>9745149</v>
      </c>
      <c r="J438" s="1020">
        <v>9745149</v>
      </c>
      <c r="K438" s="1221">
        <v>1</v>
      </c>
      <c r="L438" s="1233" t="s">
        <v>271</v>
      </c>
      <c r="M438" s="1020">
        <v>3930365</v>
      </c>
      <c r="N438" s="1218">
        <v>0.40331502371077138</v>
      </c>
      <c r="O438" s="1020">
        <v>3396592</v>
      </c>
      <c r="P438" s="1218">
        <v>0.34854182321891641</v>
      </c>
      <c r="Q438" s="1020">
        <v>2066258</v>
      </c>
      <c r="R438" s="1218">
        <v>0.21202939021250469</v>
      </c>
      <c r="S438" s="1020">
        <v>351934</v>
      </c>
      <c r="T438" s="1218">
        <v>3.6113762857807513E-2</v>
      </c>
      <c r="U438" s="1020">
        <v>0</v>
      </c>
      <c r="V438" s="1221">
        <v>0</v>
      </c>
      <c r="W438" s="1381">
        <v>2418192</v>
      </c>
      <c r="X438" s="1021">
        <v>0.24814315307031221</v>
      </c>
      <c r="Y438" s="1364"/>
      <c r="Z438" s="1221"/>
      <c r="AA438" s="1235" t="s">
        <v>142</v>
      </c>
      <c r="AB438" s="1232" t="s">
        <v>161</v>
      </c>
    </row>
    <row r="439" spans="1:28" s="267" customFormat="1" ht="14.5">
      <c r="A439" s="862" t="s">
        <v>417</v>
      </c>
      <c r="B439" s="862" t="s">
        <v>141</v>
      </c>
      <c r="C439" s="844">
        <v>2017</v>
      </c>
      <c r="D439" s="844">
        <v>2016</v>
      </c>
      <c r="E439" s="1304" t="s">
        <v>168</v>
      </c>
      <c r="F439" s="418" t="s">
        <v>61</v>
      </c>
      <c r="G439" s="1305" t="s">
        <v>61</v>
      </c>
      <c r="H439" s="66" t="s">
        <v>61</v>
      </c>
      <c r="I439" s="1382" t="s">
        <v>61</v>
      </c>
      <c r="J439" s="1246" t="s">
        <v>61</v>
      </c>
      <c r="K439" s="1411" t="s">
        <v>61</v>
      </c>
      <c r="L439" s="1424" t="s">
        <v>61</v>
      </c>
      <c r="M439" s="1246" t="s">
        <v>61</v>
      </c>
      <c r="N439" s="66" t="s">
        <v>61</v>
      </c>
      <c r="O439" s="69" t="s">
        <v>61</v>
      </c>
      <c r="P439" s="66" t="s">
        <v>61</v>
      </c>
      <c r="Q439" s="77" t="s">
        <v>61</v>
      </c>
      <c r="R439" s="133" t="s">
        <v>61</v>
      </c>
      <c r="S439" s="77" t="s">
        <v>61</v>
      </c>
      <c r="T439" s="133" t="s">
        <v>61</v>
      </c>
      <c r="U439" s="77" t="s">
        <v>61</v>
      </c>
      <c r="V439" s="133" t="s">
        <v>61</v>
      </c>
      <c r="W439" s="1382" t="s">
        <v>61</v>
      </c>
      <c r="X439" s="787" t="s">
        <v>61</v>
      </c>
      <c r="Y439" s="1362"/>
      <c r="Z439" s="133"/>
      <c r="AA439" s="556" t="s">
        <v>61</v>
      </c>
      <c r="AB439" s="1279" t="s">
        <v>61</v>
      </c>
    </row>
    <row r="440" spans="1:28" s="267" customFormat="1" ht="14.5">
      <c r="A440" s="862" t="s">
        <v>417</v>
      </c>
      <c r="B440" s="862" t="s">
        <v>141</v>
      </c>
      <c r="C440" s="844">
        <v>2018</v>
      </c>
      <c r="D440" s="844">
        <v>2017</v>
      </c>
      <c r="E440" s="1304" t="s">
        <v>168</v>
      </c>
      <c r="F440" s="418" t="s">
        <v>61</v>
      </c>
      <c r="G440" s="1305" t="s">
        <v>61</v>
      </c>
      <c r="H440" s="66" t="s">
        <v>61</v>
      </c>
      <c r="I440" s="1382" t="s">
        <v>61</v>
      </c>
      <c r="J440" s="1246" t="s">
        <v>61</v>
      </c>
      <c r="K440" s="1411" t="s">
        <v>61</v>
      </c>
      <c r="L440" s="1424" t="s">
        <v>61</v>
      </c>
      <c r="M440" s="1246" t="s">
        <v>61</v>
      </c>
      <c r="N440" s="66" t="s">
        <v>61</v>
      </c>
      <c r="O440" s="69" t="s">
        <v>61</v>
      </c>
      <c r="P440" s="66" t="s">
        <v>61</v>
      </c>
      <c r="Q440" s="77" t="s">
        <v>61</v>
      </c>
      <c r="R440" s="133" t="s">
        <v>61</v>
      </c>
      <c r="S440" s="77" t="s">
        <v>61</v>
      </c>
      <c r="T440" s="133" t="s">
        <v>61</v>
      </c>
      <c r="U440" s="77" t="s">
        <v>61</v>
      </c>
      <c r="V440" s="133" t="s">
        <v>61</v>
      </c>
      <c r="W440" s="1382" t="s">
        <v>61</v>
      </c>
      <c r="X440" s="787" t="s">
        <v>61</v>
      </c>
      <c r="Y440" s="1362"/>
      <c r="Z440" s="133"/>
      <c r="AA440" s="556" t="s">
        <v>61</v>
      </c>
      <c r="AB440" s="1279" t="s">
        <v>61</v>
      </c>
    </row>
    <row r="441" spans="1:28" s="267" customFormat="1" ht="14.5">
      <c r="A441" s="862" t="s">
        <v>417</v>
      </c>
      <c r="B441" s="862" t="s">
        <v>141</v>
      </c>
      <c r="C441" s="844">
        <v>2019</v>
      </c>
      <c r="D441" s="844">
        <v>2018</v>
      </c>
      <c r="E441" s="1304" t="s">
        <v>168</v>
      </c>
      <c r="F441" s="418" t="s">
        <v>61</v>
      </c>
      <c r="G441" s="1305" t="s">
        <v>61</v>
      </c>
      <c r="H441" s="66" t="s">
        <v>61</v>
      </c>
      <c r="I441" s="1382" t="s">
        <v>61</v>
      </c>
      <c r="J441" s="1246" t="s">
        <v>61</v>
      </c>
      <c r="K441" s="1411" t="s">
        <v>61</v>
      </c>
      <c r="L441" s="1424" t="s">
        <v>61</v>
      </c>
      <c r="M441" s="1246" t="s">
        <v>61</v>
      </c>
      <c r="N441" s="66" t="s">
        <v>61</v>
      </c>
      <c r="O441" s="69" t="s">
        <v>61</v>
      </c>
      <c r="P441" s="66" t="s">
        <v>61</v>
      </c>
      <c r="Q441" s="77" t="s">
        <v>61</v>
      </c>
      <c r="R441" s="133" t="s">
        <v>61</v>
      </c>
      <c r="S441" s="77" t="s">
        <v>61</v>
      </c>
      <c r="T441" s="133" t="s">
        <v>61</v>
      </c>
      <c r="U441" s="77" t="s">
        <v>61</v>
      </c>
      <c r="V441" s="133" t="s">
        <v>61</v>
      </c>
      <c r="W441" s="1382" t="s">
        <v>61</v>
      </c>
      <c r="X441" s="787" t="s">
        <v>61</v>
      </c>
      <c r="Y441" s="1362"/>
      <c r="Z441" s="133"/>
      <c r="AA441" s="556" t="s">
        <v>61</v>
      </c>
      <c r="AB441" s="1279" t="s">
        <v>61</v>
      </c>
    </row>
    <row r="442" spans="1:28" s="267" customFormat="1" ht="14.5">
      <c r="A442" s="862" t="s">
        <v>417</v>
      </c>
      <c r="B442" s="862" t="s">
        <v>141</v>
      </c>
      <c r="C442" s="844">
        <v>2020</v>
      </c>
      <c r="D442" s="844">
        <v>2019</v>
      </c>
      <c r="E442" s="1304" t="s">
        <v>168</v>
      </c>
      <c r="F442" s="418" t="s">
        <v>61</v>
      </c>
      <c r="G442" s="1305" t="s">
        <v>61</v>
      </c>
      <c r="H442" s="66" t="s">
        <v>61</v>
      </c>
      <c r="I442" s="1382" t="s">
        <v>61</v>
      </c>
      <c r="J442" s="1246" t="s">
        <v>61</v>
      </c>
      <c r="K442" s="1411" t="s">
        <v>61</v>
      </c>
      <c r="L442" s="1424" t="s">
        <v>61</v>
      </c>
      <c r="M442" s="1246" t="s">
        <v>61</v>
      </c>
      <c r="N442" s="66" t="s">
        <v>61</v>
      </c>
      <c r="O442" s="69" t="s">
        <v>61</v>
      </c>
      <c r="P442" s="66" t="s">
        <v>61</v>
      </c>
      <c r="Q442" s="77" t="s">
        <v>61</v>
      </c>
      <c r="R442" s="133" t="s">
        <v>61</v>
      </c>
      <c r="S442" s="77" t="s">
        <v>61</v>
      </c>
      <c r="T442" s="133" t="s">
        <v>61</v>
      </c>
      <c r="U442" s="77" t="s">
        <v>61</v>
      </c>
      <c r="V442" s="133" t="s">
        <v>61</v>
      </c>
      <c r="W442" s="1382" t="s">
        <v>61</v>
      </c>
      <c r="X442" s="787" t="s">
        <v>61</v>
      </c>
      <c r="Y442" s="1362"/>
      <c r="Z442" s="133"/>
      <c r="AA442" s="556" t="s">
        <v>61</v>
      </c>
      <c r="AB442" s="1279" t="s">
        <v>61</v>
      </c>
    </row>
    <row r="443" spans="1:28" s="267" customFormat="1" ht="14.5">
      <c r="A443" s="862" t="s">
        <v>417</v>
      </c>
      <c r="B443" s="862" t="s">
        <v>141</v>
      </c>
      <c r="C443" s="844">
        <v>2021</v>
      </c>
      <c r="D443" s="844">
        <v>2020</v>
      </c>
      <c r="E443" s="1304" t="s">
        <v>168</v>
      </c>
      <c r="F443" s="418" t="s">
        <v>61</v>
      </c>
      <c r="G443" s="1305" t="s">
        <v>61</v>
      </c>
      <c r="H443" s="66" t="s">
        <v>61</v>
      </c>
      <c r="I443" s="1382" t="s">
        <v>61</v>
      </c>
      <c r="J443" s="1246" t="s">
        <v>61</v>
      </c>
      <c r="K443" s="1411" t="s">
        <v>61</v>
      </c>
      <c r="L443" s="1424" t="s">
        <v>61</v>
      </c>
      <c r="M443" s="1246" t="s">
        <v>61</v>
      </c>
      <c r="N443" s="66" t="s">
        <v>61</v>
      </c>
      <c r="O443" s="69" t="s">
        <v>61</v>
      </c>
      <c r="P443" s="66" t="s">
        <v>61</v>
      </c>
      <c r="Q443" s="77" t="s">
        <v>61</v>
      </c>
      <c r="R443" s="133" t="s">
        <v>61</v>
      </c>
      <c r="S443" s="77" t="s">
        <v>61</v>
      </c>
      <c r="T443" s="133" t="s">
        <v>61</v>
      </c>
      <c r="U443" s="77" t="s">
        <v>61</v>
      </c>
      <c r="V443" s="133" t="s">
        <v>61</v>
      </c>
      <c r="W443" s="1382" t="s">
        <v>61</v>
      </c>
      <c r="X443" s="787" t="s">
        <v>61</v>
      </c>
      <c r="Y443" s="1362"/>
      <c r="Z443" s="133"/>
      <c r="AA443" s="556" t="s">
        <v>61</v>
      </c>
      <c r="AB443" s="1279" t="s">
        <v>61</v>
      </c>
    </row>
    <row r="444" spans="1:28" s="267" customFormat="1" ht="14.5">
      <c r="A444" s="862" t="s">
        <v>417</v>
      </c>
      <c r="B444" s="862" t="s">
        <v>141</v>
      </c>
      <c r="C444" s="844">
        <v>2022</v>
      </c>
      <c r="D444" s="844">
        <v>2021</v>
      </c>
      <c r="E444" s="1304" t="s">
        <v>168</v>
      </c>
      <c r="F444" s="418" t="s">
        <v>61</v>
      </c>
      <c r="G444" s="1305" t="s">
        <v>61</v>
      </c>
      <c r="H444" s="66" t="s">
        <v>61</v>
      </c>
      <c r="I444" s="1382" t="s">
        <v>61</v>
      </c>
      <c r="J444" s="1246" t="s">
        <v>61</v>
      </c>
      <c r="K444" s="1411" t="s">
        <v>61</v>
      </c>
      <c r="L444" s="1424" t="s">
        <v>61</v>
      </c>
      <c r="M444" s="1246" t="s">
        <v>61</v>
      </c>
      <c r="N444" s="66" t="s">
        <v>61</v>
      </c>
      <c r="O444" s="69" t="s">
        <v>61</v>
      </c>
      <c r="P444" s="66" t="s">
        <v>61</v>
      </c>
      <c r="Q444" s="77" t="s">
        <v>61</v>
      </c>
      <c r="R444" s="133" t="s">
        <v>61</v>
      </c>
      <c r="S444" s="77" t="s">
        <v>61</v>
      </c>
      <c r="T444" s="133" t="s">
        <v>61</v>
      </c>
      <c r="U444" s="77" t="s">
        <v>61</v>
      </c>
      <c r="V444" s="133" t="s">
        <v>61</v>
      </c>
      <c r="W444" s="1382" t="s">
        <v>61</v>
      </c>
      <c r="X444" s="787" t="s">
        <v>61</v>
      </c>
      <c r="Y444" s="1362"/>
      <c r="Z444" s="133"/>
      <c r="AA444" s="556" t="s">
        <v>61</v>
      </c>
      <c r="AB444" s="1279" t="s">
        <v>61</v>
      </c>
    </row>
    <row r="445" spans="1:28" s="267" customFormat="1" ht="14.5">
      <c r="A445" s="1235" t="s">
        <v>417</v>
      </c>
      <c r="B445" s="1235" t="s">
        <v>141</v>
      </c>
      <c r="C445" s="1289">
        <v>2023</v>
      </c>
      <c r="D445" s="1289">
        <v>2022</v>
      </c>
      <c r="E445" s="1290" t="s">
        <v>168</v>
      </c>
      <c r="F445" s="1232" t="s">
        <v>61</v>
      </c>
      <c r="G445" s="1291" t="s">
        <v>61</v>
      </c>
      <c r="H445" s="1229" t="s">
        <v>61</v>
      </c>
      <c r="I445" s="1383" t="s">
        <v>61</v>
      </c>
      <c r="J445" s="1065" t="s">
        <v>61</v>
      </c>
      <c r="K445" s="1412" t="s">
        <v>61</v>
      </c>
      <c r="L445" s="1338" t="s">
        <v>61</v>
      </c>
      <c r="M445" s="1065" t="s">
        <v>61</v>
      </c>
      <c r="N445" s="1229" t="s">
        <v>61</v>
      </c>
      <c r="O445" s="1065" t="s">
        <v>61</v>
      </c>
      <c r="P445" s="1229" t="s">
        <v>61</v>
      </c>
      <c r="Q445" s="1020" t="s">
        <v>61</v>
      </c>
      <c r="R445" s="1221" t="s">
        <v>61</v>
      </c>
      <c r="S445" s="1020" t="s">
        <v>61</v>
      </c>
      <c r="T445" s="1221" t="s">
        <v>61</v>
      </c>
      <c r="U445" s="1020" t="s">
        <v>61</v>
      </c>
      <c r="V445" s="1221" t="s">
        <v>61</v>
      </c>
      <c r="W445" s="1383" t="s">
        <v>61</v>
      </c>
      <c r="X445" s="1021" t="s">
        <v>61</v>
      </c>
      <c r="Y445" s="1364"/>
      <c r="Z445" s="1221"/>
      <c r="AA445" s="1230" t="s">
        <v>61</v>
      </c>
      <c r="AB445" s="1233" t="s">
        <v>61</v>
      </c>
    </row>
    <row r="446" spans="1:28" s="267" customFormat="1" ht="14.5">
      <c r="A446" s="66" t="s">
        <v>418</v>
      </c>
      <c r="B446" s="66" t="s">
        <v>141</v>
      </c>
      <c r="C446" s="556">
        <v>2017</v>
      </c>
      <c r="D446" s="556">
        <v>2016</v>
      </c>
      <c r="E446" s="1227" t="s">
        <v>168</v>
      </c>
      <c r="F446" s="418" t="s">
        <v>61</v>
      </c>
      <c r="G446" s="1273" t="s">
        <v>61</v>
      </c>
      <c r="H446" s="66" t="s">
        <v>61</v>
      </c>
      <c r="I446" s="1382" t="s">
        <v>61</v>
      </c>
      <c r="J446" s="1246" t="s">
        <v>61</v>
      </c>
      <c r="K446" s="1411" t="s">
        <v>61</v>
      </c>
      <c r="L446" s="1424" t="s">
        <v>61</v>
      </c>
      <c r="M446" s="1246" t="s">
        <v>61</v>
      </c>
      <c r="N446" s="66" t="s">
        <v>61</v>
      </c>
      <c r="O446" s="69" t="s">
        <v>61</v>
      </c>
      <c r="P446" s="66" t="s">
        <v>61</v>
      </c>
      <c r="Q446" s="77" t="s">
        <v>61</v>
      </c>
      <c r="R446" s="133" t="s">
        <v>61</v>
      </c>
      <c r="S446" s="77" t="s">
        <v>61</v>
      </c>
      <c r="T446" s="133" t="s">
        <v>61</v>
      </c>
      <c r="U446" s="77" t="s">
        <v>61</v>
      </c>
      <c r="V446" s="133" t="s">
        <v>61</v>
      </c>
      <c r="W446" s="1382" t="s">
        <v>61</v>
      </c>
      <c r="X446" s="787" t="s">
        <v>61</v>
      </c>
      <c r="Y446" s="1362"/>
      <c r="Z446" s="133"/>
      <c r="AA446" s="556" t="s">
        <v>61</v>
      </c>
      <c r="AB446" s="1279" t="s">
        <v>61</v>
      </c>
    </row>
    <row r="447" spans="1:28" s="267" customFormat="1" ht="14.5">
      <c r="A447" s="66" t="s">
        <v>418</v>
      </c>
      <c r="B447" s="66" t="s">
        <v>141</v>
      </c>
      <c r="C447" s="556">
        <v>2018</v>
      </c>
      <c r="D447" s="556">
        <v>2017</v>
      </c>
      <c r="E447" s="1227" t="s">
        <v>168</v>
      </c>
      <c r="F447" s="418" t="s">
        <v>61</v>
      </c>
      <c r="G447" s="1273" t="s">
        <v>61</v>
      </c>
      <c r="H447" s="66" t="s">
        <v>61</v>
      </c>
      <c r="I447" s="1382" t="s">
        <v>61</v>
      </c>
      <c r="J447" s="1246" t="s">
        <v>61</v>
      </c>
      <c r="K447" s="1411" t="s">
        <v>61</v>
      </c>
      <c r="L447" s="1424" t="s">
        <v>61</v>
      </c>
      <c r="M447" s="1246" t="s">
        <v>61</v>
      </c>
      <c r="N447" s="66" t="s">
        <v>61</v>
      </c>
      <c r="O447" s="69" t="s">
        <v>61</v>
      </c>
      <c r="P447" s="66" t="s">
        <v>61</v>
      </c>
      <c r="Q447" s="77" t="s">
        <v>61</v>
      </c>
      <c r="R447" s="133" t="s">
        <v>61</v>
      </c>
      <c r="S447" s="77" t="s">
        <v>61</v>
      </c>
      <c r="T447" s="133" t="s">
        <v>61</v>
      </c>
      <c r="U447" s="77" t="s">
        <v>61</v>
      </c>
      <c r="V447" s="133" t="s">
        <v>61</v>
      </c>
      <c r="W447" s="1382" t="s">
        <v>61</v>
      </c>
      <c r="X447" s="787" t="s">
        <v>61</v>
      </c>
      <c r="Y447" s="1362"/>
      <c r="Z447" s="133"/>
      <c r="AA447" s="556" t="s">
        <v>61</v>
      </c>
      <c r="AB447" s="1279" t="s">
        <v>61</v>
      </c>
    </row>
    <row r="448" spans="1:28" s="267" customFormat="1" ht="14.5">
      <c r="A448" s="66" t="s">
        <v>418</v>
      </c>
      <c r="B448" s="66" t="s">
        <v>141</v>
      </c>
      <c r="C448" s="556">
        <v>2019</v>
      </c>
      <c r="D448" s="556">
        <v>2018</v>
      </c>
      <c r="E448" s="1227" t="s">
        <v>168</v>
      </c>
      <c r="F448" s="418" t="s">
        <v>61</v>
      </c>
      <c r="G448" s="1273" t="s">
        <v>61</v>
      </c>
      <c r="H448" s="66" t="s">
        <v>61</v>
      </c>
      <c r="I448" s="1382" t="s">
        <v>61</v>
      </c>
      <c r="J448" s="1246" t="s">
        <v>61</v>
      </c>
      <c r="K448" s="1411" t="s">
        <v>61</v>
      </c>
      <c r="L448" s="1424" t="s">
        <v>61</v>
      </c>
      <c r="M448" s="1246" t="s">
        <v>61</v>
      </c>
      <c r="N448" s="66" t="s">
        <v>61</v>
      </c>
      <c r="O448" s="69" t="s">
        <v>61</v>
      </c>
      <c r="P448" s="66" t="s">
        <v>61</v>
      </c>
      <c r="Q448" s="77" t="s">
        <v>61</v>
      </c>
      <c r="R448" s="133" t="s">
        <v>61</v>
      </c>
      <c r="S448" s="77" t="s">
        <v>61</v>
      </c>
      <c r="T448" s="133" t="s">
        <v>61</v>
      </c>
      <c r="U448" s="77" t="s">
        <v>61</v>
      </c>
      <c r="V448" s="133" t="s">
        <v>61</v>
      </c>
      <c r="W448" s="1382" t="s">
        <v>61</v>
      </c>
      <c r="X448" s="787" t="s">
        <v>61</v>
      </c>
      <c r="Y448" s="1362"/>
      <c r="Z448" s="133"/>
      <c r="AA448" s="556" t="s">
        <v>61</v>
      </c>
      <c r="AB448" s="1279" t="s">
        <v>61</v>
      </c>
    </row>
    <row r="449" spans="1:28" s="267" customFormat="1" ht="14.5">
      <c r="A449" s="66" t="s">
        <v>418</v>
      </c>
      <c r="B449" s="66" t="s">
        <v>141</v>
      </c>
      <c r="C449" s="556">
        <v>2020</v>
      </c>
      <c r="D449" s="556">
        <v>2019</v>
      </c>
      <c r="E449" s="1227" t="s">
        <v>168</v>
      </c>
      <c r="F449" s="418" t="s">
        <v>61</v>
      </c>
      <c r="G449" s="1273" t="s">
        <v>61</v>
      </c>
      <c r="H449" s="66" t="s">
        <v>61</v>
      </c>
      <c r="I449" s="1382" t="s">
        <v>61</v>
      </c>
      <c r="J449" s="1246" t="s">
        <v>61</v>
      </c>
      <c r="K449" s="1411" t="s">
        <v>61</v>
      </c>
      <c r="L449" s="1424" t="s">
        <v>61</v>
      </c>
      <c r="M449" s="1246" t="s">
        <v>61</v>
      </c>
      <c r="N449" s="66" t="s">
        <v>61</v>
      </c>
      <c r="O449" s="69" t="s">
        <v>61</v>
      </c>
      <c r="P449" s="66" t="s">
        <v>61</v>
      </c>
      <c r="Q449" s="77" t="s">
        <v>61</v>
      </c>
      <c r="R449" s="133" t="s">
        <v>61</v>
      </c>
      <c r="S449" s="77" t="s">
        <v>61</v>
      </c>
      <c r="T449" s="133" t="s">
        <v>61</v>
      </c>
      <c r="U449" s="77" t="s">
        <v>61</v>
      </c>
      <c r="V449" s="133" t="s">
        <v>61</v>
      </c>
      <c r="W449" s="1382" t="s">
        <v>61</v>
      </c>
      <c r="X449" s="787" t="s">
        <v>61</v>
      </c>
      <c r="Y449" s="1362"/>
      <c r="Z449" s="133"/>
      <c r="AA449" s="556" t="s">
        <v>61</v>
      </c>
      <c r="AB449" s="1279" t="s">
        <v>61</v>
      </c>
    </row>
    <row r="450" spans="1:28" s="267" customFormat="1" ht="14.5">
      <c r="A450" s="862" t="s">
        <v>418</v>
      </c>
      <c r="B450" s="862" t="s">
        <v>141</v>
      </c>
      <c r="C450" s="844">
        <v>2021</v>
      </c>
      <c r="D450" s="844">
        <v>2020</v>
      </c>
      <c r="E450" s="1304" t="s">
        <v>168</v>
      </c>
      <c r="F450" s="418" t="s">
        <v>61</v>
      </c>
      <c r="G450" s="1305" t="s">
        <v>61</v>
      </c>
      <c r="H450" s="66" t="s">
        <v>61</v>
      </c>
      <c r="I450" s="1382" t="s">
        <v>61</v>
      </c>
      <c r="J450" s="1246" t="s">
        <v>61</v>
      </c>
      <c r="K450" s="1411" t="s">
        <v>61</v>
      </c>
      <c r="L450" s="1424" t="s">
        <v>61</v>
      </c>
      <c r="M450" s="1246" t="s">
        <v>61</v>
      </c>
      <c r="N450" s="66" t="s">
        <v>61</v>
      </c>
      <c r="O450" s="69" t="s">
        <v>61</v>
      </c>
      <c r="P450" s="66" t="s">
        <v>61</v>
      </c>
      <c r="Q450" s="77" t="s">
        <v>61</v>
      </c>
      <c r="R450" s="133" t="s">
        <v>61</v>
      </c>
      <c r="S450" s="77" t="s">
        <v>61</v>
      </c>
      <c r="T450" s="133" t="s">
        <v>61</v>
      </c>
      <c r="U450" s="77" t="s">
        <v>61</v>
      </c>
      <c r="V450" s="133" t="s">
        <v>61</v>
      </c>
      <c r="W450" s="1382" t="s">
        <v>61</v>
      </c>
      <c r="X450" s="787" t="s">
        <v>61</v>
      </c>
      <c r="Y450" s="1362"/>
      <c r="Z450" s="133"/>
      <c r="AA450" s="556" t="s">
        <v>61</v>
      </c>
      <c r="AB450" s="1279" t="s">
        <v>61</v>
      </c>
    </row>
    <row r="451" spans="1:28" s="267" customFormat="1" ht="14.5">
      <c r="A451" s="66" t="s">
        <v>418</v>
      </c>
      <c r="B451" s="66" t="s">
        <v>141</v>
      </c>
      <c r="C451" s="556">
        <v>2022</v>
      </c>
      <c r="D451" s="556">
        <v>2021</v>
      </c>
      <c r="E451" s="1227" t="s">
        <v>168</v>
      </c>
      <c r="F451" s="418" t="s">
        <v>61</v>
      </c>
      <c r="G451" s="1273" t="s">
        <v>61</v>
      </c>
      <c r="H451" s="66" t="s">
        <v>61</v>
      </c>
      <c r="I451" s="1382" t="s">
        <v>61</v>
      </c>
      <c r="J451" s="1246" t="s">
        <v>61</v>
      </c>
      <c r="K451" s="1411" t="s">
        <v>61</v>
      </c>
      <c r="L451" s="1424" t="s">
        <v>61</v>
      </c>
      <c r="M451" s="1246" t="s">
        <v>61</v>
      </c>
      <c r="N451" s="66" t="s">
        <v>61</v>
      </c>
      <c r="O451" s="69" t="s">
        <v>61</v>
      </c>
      <c r="P451" s="66" t="s">
        <v>61</v>
      </c>
      <c r="Q451" s="77" t="s">
        <v>61</v>
      </c>
      <c r="R451" s="133" t="s">
        <v>61</v>
      </c>
      <c r="S451" s="77" t="s">
        <v>61</v>
      </c>
      <c r="T451" s="133" t="s">
        <v>61</v>
      </c>
      <c r="U451" s="77" t="s">
        <v>61</v>
      </c>
      <c r="V451" s="133" t="s">
        <v>61</v>
      </c>
      <c r="W451" s="1382" t="s">
        <v>61</v>
      </c>
      <c r="X451" s="787" t="s">
        <v>61</v>
      </c>
      <c r="Y451" s="1362"/>
      <c r="Z451" s="133"/>
      <c r="AA451" s="556" t="s">
        <v>61</v>
      </c>
      <c r="AB451" s="1279" t="s">
        <v>61</v>
      </c>
    </row>
    <row r="452" spans="1:28" s="267" customFormat="1" ht="14.5">
      <c r="A452" s="1235" t="s">
        <v>418</v>
      </c>
      <c r="B452" s="1235" t="s">
        <v>141</v>
      </c>
      <c r="C452" s="1289">
        <v>2023</v>
      </c>
      <c r="D452" s="1289">
        <v>2022</v>
      </c>
      <c r="E452" s="1290" t="s">
        <v>168</v>
      </c>
      <c r="F452" s="1232" t="s">
        <v>61</v>
      </c>
      <c r="G452" s="1291" t="s">
        <v>61</v>
      </c>
      <c r="H452" s="1229" t="s">
        <v>61</v>
      </c>
      <c r="I452" s="1383" t="s">
        <v>61</v>
      </c>
      <c r="J452" s="1065" t="s">
        <v>61</v>
      </c>
      <c r="K452" s="1412" t="s">
        <v>61</v>
      </c>
      <c r="L452" s="1338" t="s">
        <v>61</v>
      </c>
      <c r="M452" s="1065" t="s">
        <v>61</v>
      </c>
      <c r="N452" s="1229" t="s">
        <v>61</v>
      </c>
      <c r="O452" s="1065" t="s">
        <v>61</v>
      </c>
      <c r="P452" s="1229" t="s">
        <v>61</v>
      </c>
      <c r="Q452" s="1020" t="s">
        <v>61</v>
      </c>
      <c r="R452" s="1221" t="s">
        <v>61</v>
      </c>
      <c r="S452" s="1020" t="s">
        <v>61</v>
      </c>
      <c r="T452" s="1221" t="s">
        <v>61</v>
      </c>
      <c r="U452" s="1020" t="s">
        <v>61</v>
      </c>
      <c r="V452" s="1221" t="s">
        <v>61</v>
      </c>
      <c r="W452" s="1383" t="s">
        <v>61</v>
      </c>
      <c r="X452" s="1021" t="s">
        <v>61</v>
      </c>
      <c r="Y452" s="1364"/>
      <c r="Z452" s="1221"/>
      <c r="AA452" s="1230" t="s">
        <v>61</v>
      </c>
      <c r="AB452" s="1233" t="s">
        <v>61</v>
      </c>
    </row>
    <row r="453" spans="1:28" s="267" customFormat="1" ht="14.5">
      <c r="A453" s="66" t="s">
        <v>419</v>
      </c>
      <c r="B453" s="66" t="s">
        <v>167</v>
      </c>
      <c r="C453" s="556">
        <v>2017</v>
      </c>
      <c r="D453" s="556">
        <v>2016</v>
      </c>
      <c r="E453" s="1227" t="s">
        <v>168</v>
      </c>
      <c r="F453" s="418" t="s">
        <v>61</v>
      </c>
      <c r="G453" s="1273" t="s">
        <v>61</v>
      </c>
      <c r="H453" s="66" t="s">
        <v>61</v>
      </c>
      <c r="I453" s="1382" t="s">
        <v>61</v>
      </c>
      <c r="J453" s="1246" t="s">
        <v>61</v>
      </c>
      <c r="K453" s="1411" t="s">
        <v>61</v>
      </c>
      <c r="L453" s="1424" t="s">
        <v>61</v>
      </c>
      <c r="M453" s="1246" t="s">
        <v>61</v>
      </c>
      <c r="N453" s="66" t="s">
        <v>61</v>
      </c>
      <c r="O453" s="69" t="s">
        <v>61</v>
      </c>
      <c r="P453" s="66" t="s">
        <v>61</v>
      </c>
      <c r="Q453" s="77" t="s">
        <v>61</v>
      </c>
      <c r="R453" s="133" t="s">
        <v>61</v>
      </c>
      <c r="S453" s="77" t="s">
        <v>61</v>
      </c>
      <c r="T453" s="133" t="s">
        <v>61</v>
      </c>
      <c r="U453" s="77" t="s">
        <v>61</v>
      </c>
      <c r="V453" s="133" t="s">
        <v>61</v>
      </c>
      <c r="W453" s="1382" t="s">
        <v>61</v>
      </c>
      <c r="X453" s="787" t="s">
        <v>61</v>
      </c>
      <c r="Y453" s="1362"/>
      <c r="Z453" s="133"/>
      <c r="AA453" s="556" t="s">
        <v>61</v>
      </c>
      <c r="AB453" s="1279" t="s">
        <v>61</v>
      </c>
    </row>
    <row r="454" spans="1:28" s="267" customFormat="1" ht="14.5">
      <c r="A454" s="66" t="s">
        <v>419</v>
      </c>
      <c r="B454" s="66" t="s">
        <v>167</v>
      </c>
      <c r="C454" s="556">
        <v>2018</v>
      </c>
      <c r="D454" s="556">
        <v>2017</v>
      </c>
      <c r="E454" s="1227" t="s">
        <v>168</v>
      </c>
      <c r="F454" s="418" t="s">
        <v>61</v>
      </c>
      <c r="G454" s="1273" t="s">
        <v>61</v>
      </c>
      <c r="H454" s="66" t="s">
        <v>61</v>
      </c>
      <c r="I454" s="1382" t="s">
        <v>61</v>
      </c>
      <c r="J454" s="1246" t="s">
        <v>61</v>
      </c>
      <c r="K454" s="1411" t="s">
        <v>61</v>
      </c>
      <c r="L454" s="1424" t="s">
        <v>61</v>
      </c>
      <c r="M454" s="1246" t="s">
        <v>61</v>
      </c>
      <c r="N454" s="66" t="s">
        <v>61</v>
      </c>
      <c r="O454" s="69" t="s">
        <v>61</v>
      </c>
      <c r="P454" s="66" t="s">
        <v>61</v>
      </c>
      <c r="Q454" s="77" t="s">
        <v>61</v>
      </c>
      <c r="R454" s="133" t="s">
        <v>61</v>
      </c>
      <c r="S454" s="77" t="s">
        <v>61</v>
      </c>
      <c r="T454" s="133" t="s">
        <v>61</v>
      </c>
      <c r="U454" s="77" t="s">
        <v>61</v>
      </c>
      <c r="V454" s="133" t="s">
        <v>61</v>
      </c>
      <c r="W454" s="1382" t="s">
        <v>61</v>
      </c>
      <c r="X454" s="787" t="s">
        <v>61</v>
      </c>
      <c r="Y454" s="1362"/>
      <c r="Z454" s="133"/>
      <c r="AA454" s="556" t="s">
        <v>61</v>
      </c>
      <c r="AB454" s="1279" t="s">
        <v>61</v>
      </c>
    </row>
    <row r="455" spans="1:28" s="267" customFormat="1" ht="14.5">
      <c r="A455" s="66" t="s">
        <v>419</v>
      </c>
      <c r="B455" s="66" t="s">
        <v>167</v>
      </c>
      <c r="C455" s="556">
        <v>2019</v>
      </c>
      <c r="D455" s="556">
        <v>2018</v>
      </c>
      <c r="E455" s="1227" t="s">
        <v>168</v>
      </c>
      <c r="F455" s="418" t="s">
        <v>61</v>
      </c>
      <c r="G455" s="1273" t="s">
        <v>61</v>
      </c>
      <c r="H455" s="66" t="s">
        <v>61</v>
      </c>
      <c r="I455" s="1382" t="s">
        <v>61</v>
      </c>
      <c r="J455" s="1246" t="s">
        <v>61</v>
      </c>
      <c r="K455" s="1411" t="s">
        <v>61</v>
      </c>
      <c r="L455" s="1424" t="s">
        <v>61</v>
      </c>
      <c r="M455" s="1246" t="s">
        <v>61</v>
      </c>
      <c r="N455" s="66" t="s">
        <v>61</v>
      </c>
      <c r="O455" s="69" t="s">
        <v>61</v>
      </c>
      <c r="P455" s="66" t="s">
        <v>61</v>
      </c>
      <c r="Q455" s="77" t="s">
        <v>61</v>
      </c>
      <c r="R455" s="133" t="s">
        <v>61</v>
      </c>
      <c r="S455" s="77" t="s">
        <v>61</v>
      </c>
      <c r="T455" s="133" t="s">
        <v>61</v>
      </c>
      <c r="U455" s="77" t="s">
        <v>61</v>
      </c>
      <c r="V455" s="133" t="s">
        <v>61</v>
      </c>
      <c r="W455" s="1382" t="s">
        <v>61</v>
      </c>
      <c r="X455" s="787" t="s">
        <v>61</v>
      </c>
      <c r="Y455" s="1362"/>
      <c r="Z455" s="133"/>
      <c r="AA455" s="556" t="s">
        <v>61</v>
      </c>
      <c r="AB455" s="1279" t="s">
        <v>61</v>
      </c>
    </row>
    <row r="456" spans="1:28" s="267" customFormat="1" ht="14.5">
      <c r="A456" s="66" t="s">
        <v>419</v>
      </c>
      <c r="B456" s="66" t="s">
        <v>167</v>
      </c>
      <c r="C456" s="556">
        <v>2020</v>
      </c>
      <c r="D456" s="556">
        <v>2019</v>
      </c>
      <c r="E456" s="1227" t="s">
        <v>142</v>
      </c>
      <c r="F456" s="418" t="s">
        <v>170</v>
      </c>
      <c r="G456" s="1292" t="s">
        <v>168</v>
      </c>
      <c r="H456" s="1293" t="s">
        <v>61</v>
      </c>
      <c r="I456" s="1384" t="s">
        <v>61</v>
      </c>
      <c r="J456" s="1294" t="s">
        <v>61</v>
      </c>
      <c r="K456" s="1295" t="s">
        <v>61</v>
      </c>
      <c r="L456" s="1426" t="s">
        <v>61</v>
      </c>
      <c r="M456" s="1294" t="s">
        <v>61</v>
      </c>
      <c r="N456" s="1295" t="s">
        <v>61</v>
      </c>
      <c r="O456" s="104" t="s">
        <v>61</v>
      </c>
      <c r="P456" s="1295" t="s">
        <v>61</v>
      </c>
      <c r="Q456" s="799" t="s">
        <v>61</v>
      </c>
      <c r="R456" s="643" t="s">
        <v>61</v>
      </c>
      <c r="S456" s="799" t="s">
        <v>61</v>
      </c>
      <c r="T456" s="643" t="s">
        <v>61</v>
      </c>
      <c r="U456" s="799" t="s">
        <v>61</v>
      </c>
      <c r="V456" s="643" t="s">
        <v>61</v>
      </c>
      <c r="W456" s="1384" t="s">
        <v>61</v>
      </c>
      <c r="X456" s="916" t="s">
        <v>61</v>
      </c>
      <c r="Y456" s="1366"/>
      <c r="Z456" s="643"/>
      <c r="AA456" s="1296" t="s">
        <v>61</v>
      </c>
      <c r="AB456" s="1297" t="s">
        <v>61</v>
      </c>
    </row>
    <row r="457" spans="1:28" s="267" customFormat="1" ht="14.5">
      <c r="A457" s="66" t="s">
        <v>419</v>
      </c>
      <c r="B457" s="66" t="s">
        <v>167</v>
      </c>
      <c r="C457" s="556">
        <v>2021</v>
      </c>
      <c r="D457" s="556">
        <v>2020</v>
      </c>
      <c r="E457" s="1227" t="s">
        <v>142</v>
      </c>
      <c r="F457" s="418" t="s">
        <v>170</v>
      </c>
      <c r="G457" s="1292" t="s">
        <v>168</v>
      </c>
      <c r="H457" s="1293" t="s">
        <v>61</v>
      </c>
      <c r="I457" s="1384" t="s">
        <v>61</v>
      </c>
      <c r="J457" s="1294" t="s">
        <v>61</v>
      </c>
      <c r="K457" s="1295" t="s">
        <v>61</v>
      </c>
      <c r="L457" s="1426" t="s">
        <v>61</v>
      </c>
      <c r="M457" s="1294" t="s">
        <v>61</v>
      </c>
      <c r="N457" s="1295" t="s">
        <v>61</v>
      </c>
      <c r="O457" s="104" t="s">
        <v>61</v>
      </c>
      <c r="P457" s="1295" t="s">
        <v>61</v>
      </c>
      <c r="Q457" s="799" t="s">
        <v>61</v>
      </c>
      <c r="R457" s="643" t="s">
        <v>61</v>
      </c>
      <c r="S457" s="799" t="s">
        <v>61</v>
      </c>
      <c r="T457" s="643" t="s">
        <v>61</v>
      </c>
      <c r="U457" s="799" t="s">
        <v>61</v>
      </c>
      <c r="V457" s="643" t="s">
        <v>61</v>
      </c>
      <c r="W457" s="1384" t="s">
        <v>61</v>
      </c>
      <c r="X457" s="916" t="s">
        <v>61</v>
      </c>
      <c r="Y457" s="1366"/>
      <c r="Z457" s="643"/>
      <c r="AA457" s="1296" t="s">
        <v>61</v>
      </c>
      <c r="AB457" s="1297" t="s">
        <v>61</v>
      </c>
    </row>
    <row r="458" spans="1:28" s="267" customFormat="1" ht="14.5">
      <c r="A458" s="66" t="s">
        <v>419</v>
      </c>
      <c r="B458" s="66" t="s">
        <v>167</v>
      </c>
      <c r="C458" s="556">
        <v>2022</v>
      </c>
      <c r="D458" s="556">
        <v>2021</v>
      </c>
      <c r="E458" s="1227" t="s">
        <v>142</v>
      </c>
      <c r="F458" s="418" t="s">
        <v>170</v>
      </c>
      <c r="G458" s="1292" t="s">
        <v>168</v>
      </c>
      <c r="H458" s="1293" t="s">
        <v>61</v>
      </c>
      <c r="I458" s="1384" t="s">
        <v>61</v>
      </c>
      <c r="J458" s="1294" t="s">
        <v>61</v>
      </c>
      <c r="K458" s="1295" t="s">
        <v>61</v>
      </c>
      <c r="L458" s="1426" t="s">
        <v>61</v>
      </c>
      <c r="M458" s="1294" t="s">
        <v>61</v>
      </c>
      <c r="N458" s="1295" t="s">
        <v>61</v>
      </c>
      <c r="O458" s="104" t="s">
        <v>61</v>
      </c>
      <c r="P458" s="1295" t="s">
        <v>61</v>
      </c>
      <c r="Q458" s="799" t="s">
        <v>61</v>
      </c>
      <c r="R458" s="643" t="s">
        <v>61</v>
      </c>
      <c r="S458" s="799" t="s">
        <v>61</v>
      </c>
      <c r="T458" s="643" t="s">
        <v>61</v>
      </c>
      <c r="U458" s="799" t="s">
        <v>61</v>
      </c>
      <c r="V458" s="643" t="s">
        <v>61</v>
      </c>
      <c r="W458" s="1384" t="s">
        <v>61</v>
      </c>
      <c r="X458" s="916" t="s">
        <v>61</v>
      </c>
      <c r="Y458" s="1366"/>
      <c r="Z458" s="643"/>
      <c r="AA458" s="1296" t="s">
        <v>61</v>
      </c>
      <c r="AB458" s="1297" t="s">
        <v>61</v>
      </c>
    </row>
    <row r="459" spans="1:28" s="267" customFormat="1" ht="14.5">
      <c r="A459" s="1216" t="s">
        <v>419</v>
      </c>
      <c r="B459" s="1216" t="s">
        <v>167</v>
      </c>
      <c r="C459" s="1226">
        <v>2023</v>
      </c>
      <c r="D459" s="1226">
        <v>2022</v>
      </c>
      <c r="E459" s="1228" t="s">
        <v>142</v>
      </c>
      <c r="F459" s="1237" t="s">
        <v>170</v>
      </c>
      <c r="G459" s="1320" t="s">
        <v>168</v>
      </c>
      <c r="H459" s="1321" t="s">
        <v>61</v>
      </c>
      <c r="I459" s="1393" t="s">
        <v>61</v>
      </c>
      <c r="J459" s="1322" t="s">
        <v>61</v>
      </c>
      <c r="K459" s="1323" t="s">
        <v>61</v>
      </c>
      <c r="L459" s="1431" t="s">
        <v>61</v>
      </c>
      <c r="M459" s="1322" t="s">
        <v>61</v>
      </c>
      <c r="N459" s="1323" t="s">
        <v>61</v>
      </c>
      <c r="O459" s="1012" t="s">
        <v>61</v>
      </c>
      <c r="P459" s="1323" t="s">
        <v>61</v>
      </c>
      <c r="Q459" s="1100" t="s">
        <v>61</v>
      </c>
      <c r="R459" s="1324" t="s">
        <v>61</v>
      </c>
      <c r="S459" s="1100" t="s">
        <v>61</v>
      </c>
      <c r="T459" s="1324" t="s">
        <v>61</v>
      </c>
      <c r="U459" s="1100" t="s">
        <v>61</v>
      </c>
      <c r="V459" s="1324" t="s">
        <v>61</v>
      </c>
      <c r="W459" s="1393" t="s">
        <v>61</v>
      </c>
      <c r="X459" s="1101" t="s">
        <v>61</v>
      </c>
      <c r="Y459" s="1370"/>
      <c r="Z459" s="1324"/>
      <c r="AA459" s="1325" t="s">
        <v>61</v>
      </c>
      <c r="AB459" s="1326" t="s">
        <v>61</v>
      </c>
    </row>
    <row r="460" spans="1:28" s="267" customFormat="1" ht="14.5">
      <c r="A460" s="1229" t="s">
        <v>419</v>
      </c>
      <c r="B460" s="1229" t="s">
        <v>167</v>
      </c>
      <c r="C460" s="1230" t="s">
        <v>761</v>
      </c>
      <c r="D460" s="1230">
        <v>2023</v>
      </c>
      <c r="E460" s="1231" t="s">
        <v>142</v>
      </c>
      <c r="F460" s="1232" t="s">
        <v>170</v>
      </c>
      <c r="G460" s="1300" t="s">
        <v>168</v>
      </c>
      <c r="H460" s="1327" t="s">
        <v>61</v>
      </c>
      <c r="I460" s="1394" t="s">
        <v>61</v>
      </c>
      <c r="J460" s="1328" t="s">
        <v>61</v>
      </c>
      <c r="K460" s="1327" t="s">
        <v>61</v>
      </c>
      <c r="L460" s="1330" t="s">
        <v>61</v>
      </c>
      <c r="M460" s="1328" t="s">
        <v>61</v>
      </c>
      <c r="N460" s="1327" t="s">
        <v>61</v>
      </c>
      <c r="O460" s="1328" t="s">
        <v>61</v>
      </c>
      <c r="P460" s="1327" t="s">
        <v>61</v>
      </c>
      <c r="Q460" s="1328" t="s">
        <v>61</v>
      </c>
      <c r="R460" s="1327" t="s">
        <v>61</v>
      </c>
      <c r="S460" s="1328" t="s">
        <v>61</v>
      </c>
      <c r="T460" s="1327" t="s">
        <v>61</v>
      </c>
      <c r="U460" s="1328" t="s">
        <v>61</v>
      </c>
      <c r="V460" s="1327" t="s">
        <v>61</v>
      </c>
      <c r="W460" s="1394" t="s">
        <v>61</v>
      </c>
      <c r="X460" s="1329" t="s">
        <v>61</v>
      </c>
      <c r="Y460" s="1371"/>
      <c r="Z460" s="1395"/>
      <c r="AA460" s="1327" t="s">
        <v>61</v>
      </c>
      <c r="AB460" s="1330" t="s">
        <v>61</v>
      </c>
    </row>
    <row r="461" spans="1:28" s="267" customFormat="1" ht="14.5">
      <c r="A461" s="66" t="s">
        <v>56</v>
      </c>
      <c r="B461" s="66" t="s">
        <v>167</v>
      </c>
      <c r="C461" s="556">
        <v>2017</v>
      </c>
      <c r="D461" s="556">
        <v>2016</v>
      </c>
      <c r="E461" s="1227" t="s">
        <v>142</v>
      </c>
      <c r="F461" s="418" t="s">
        <v>143</v>
      </c>
      <c r="G461" s="1273" t="s">
        <v>142</v>
      </c>
      <c r="H461" s="66" t="s">
        <v>209</v>
      </c>
      <c r="I461" s="131">
        <v>36000000</v>
      </c>
      <c r="J461" s="1245">
        <v>36000000</v>
      </c>
      <c r="K461" s="466">
        <v>1</v>
      </c>
      <c r="L461" s="1424" t="s">
        <v>424</v>
      </c>
      <c r="M461" s="77">
        <v>33600000</v>
      </c>
      <c r="N461" s="133">
        <v>0.93333333333333335</v>
      </c>
      <c r="O461" s="792">
        <v>900000</v>
      </c>
      <c r="P461" s="473">
        <v>2.5000000000000001E-2</v>
      </c>
      <c r="Q461" s="77" t="s">
        <v>61</v>
      </c>
      <c r="R461" s="133" t="s">
        <v>61</v>
      </c>
      <c r="S461" s="77" t="s">
        <v>61</v>
      </c>
      <c r="T461" s="133" t="s">
        <v>61</v>
      </c>
      <c r="U461" s="77" t="s">
        <v>61</v>
      </c>
      <c r="V461" s="133" t="s">
        <v>61</v>
      </c>
      <c r="W461" s="1387">
        <v>1500000</v>
      </c>
      <c r="X461" s="793">
        <v>4.1666666666666664E-2</v>
      </c>
      <c r="Y461" s="1365"/>
      <c r="Z461" s="466"/>
      <c r="AA461" s="556" t="s">
        <v>142</v>
      </c>
      <c r="AB461" s="1279" t="s">
        <v>148</v>
      </c>
    </row>
    <row r="462" spans="1:28" s="267" customFormat="1" ht="14.5">
      <c r="A462" s="66" t="s">
        <v>56</v>
      </c>
      <c r="B462" s="66" t="s">
        <v>167</v>
      </c>
      <c r="C462" s="556">
        <v>2018</v>
      </c>
      <c r="D462" s="556">
        <v>2017</v>
      </c>
      <c r="E462" s="1227" t="s">
        <v>142</v>
      </c>
      <c r="F462" s="418" t="s">
        <v>143</v>
      </c>
      <c r="G462" s="1273" t="s">
        <v>142</v>
      </c>
      <c r="H462" s="66" t="s">
        <v>209</v>
      </c>
      <c r="I462" s="131">
        <v>37000000</v>
      </c>
      <c r="J462" s="1245">
        <v>37000000</v>
      </c>
      <c r="K462" s="466">
        <v>1</v>
      </c>
      <c r="L462" s="1424" t="s">
        <v>424</v>
      </c>
      <c r="M462" s="716" t="s">
        <v>178</v>
      </c>
      <c r="N462" s="635" t="s">
        <v>203</v>
      </c>
      <c r="O462" s="719">
        <v>35020759</v>
      </c>
      <c r="P462" s="515">
        <v>0.94650699999999999</v>
      </c>
      <c r="Q462" s="1010" t="s">
        <v>221</v>
      </c>
      <c r="R462" s="1219" t="s">
        <v>221</v>
      </c>
      <c r="S462" s="1010" t="s">
        <v>221</v>
      </c>
      <c r="T462" s="1219" t="s">
        <v>221</v>
      </c>
      <c r="U462" s="1010" t="s">
        <v>221</v>
      </c>
      <c r="V462" s="1219" t="s">
        <v>221</v>
      </c>
      <c r="W462" s="1387">
        <v>1979241</v>
      </c>
      <c r="X462" s="793">
        <v>5.3492999999999999E-2</v>
      </c>
      <c r="Y462" s="1365"/>
      <c r="Z462" s="466"/>
      <c r="AA462" s="556" t="s">
        <v>142</v>
      </c>
      <c r="AB462" s="1279" t="s">
        <v>148</v>
      </c>
    </row>
    <row r="463" spans="1:28" s="267" customFormat="1" ht="14.5">
      <c r="A463" s="66" t="s">
        <v>56</v>
      </c>
      <c r="B463" s="66" t="s">
        <v>167</v>
      </c>
      <c r="C463" s="556">
        <v>2019</v>
      </c>
      <c r="D463" s="556">
        <v>2018</v>
      </c>
      <c r="E463" s="1227" t="s">
        <v>142</v>
      </c>
      <c r="F463" s="418" t="s">
        <v>143</v>
      </c>
      <c r="G463" s="1273" t="s">
        <v>142</v>
      </c>
      <c r="H463" s="66" t="s">
        <v>209</v>
      </c>
      <c r="I463" s="1387">
        <v>37000000</v>
      </c>
      <c r="J463" s="1245">
        <v>37000000</v>
      </c>
      <c r="K463" s="466">
        <v>1</v>
      </c>
      <c r="L463" s="1429">
        <v>43405</v>
      </c>
      <c r="M463" s="716" t="s">
        <v>178</v>
      </c>
      <c r="N463" s="635" t="s">
        <v>203</v>
      </c>
      <c r="O463" s="719">
        <v>34505000</v>
      </c>
      <c r="P463" s="515">
        <v>0.93256756756756753</v>
      </c>
      <c r="Q463" s="1010" t="s">
        <v>221</v>
      </c>
      <c r="R463" s="1219" t="s">
        <v>221</v>
      </c>
      <c r="S463" s="1010" t="s">
        <v>221</v>
      </c>
      <c r="T463" s="1219" t="s">
        <v>221</v>
      </c>
      <c r="U463" s="1010" t="s">
        <v>221</v>
      </c>
      <c r="V463" s="1219" t="s">
        <v>221</v>
      </c>
      <c r="W463" s="1387">
        <v>2495000</v>
      </c>
      <c r="X463" s="793">
        <v>6.7432432432432438E-2</v>
      </c>
      <c r="Y463" s="1365"/>
      <c r="Z463" s="466"/>
      <c r="AA463" s="556" t="s">
        <v>142</v>
      </c>
      <c r="AB463" s="1279" t="s">
        <v>148</v>
      </c>
    </row>
    <row r="464" spans="1:28" s="267" customFormat="1" ht="14.5">
      <c r="A464" s="66" t="s">
        <v>56</v>
      </c>
      <c r="B464" s="66" t="s">
        <v>167</v>
      </c>
      <c r="C464" s="556">
        <v>2020</v>
      </c>
      <c r="D464" s="556">
        <v>2019</v>
      </c>
      <c r="E464" s="1227" t="s">
        <v>142</v>
      </c>
      <c r="F464" s="418" t="s">
        <v>143</v>
      </c>
      <c r="G464" s="1273" t="s">
        <v>142</v>
      </c>
      <c r="H464" s="66" t="s">
        <v>209</v>
      </c>
      <c r="I464" s="131">
        <v>39309789</v>
      </c>
      <c r="J464" s="1245">
        <v>39309789</v>
      </c>
      <c r="K464" s="466">
        <v>1</v>
      </c>
      <c r="L464" s="1429">
        <v>43831</v>
      </c>
      <c r="M464" s="716" t="s">
        <v>178</v>
      </c>
      <c r="N464" s="635" t="s">
        <v>203</v>
      </c>
      <c r="O464" s="719">
        <v>37539789</v>
      </c>
      <c r="P464" s="515">
        <v>0.95497304755311707</v>
      </c>
      <c r="Q464" s="1010" t="s">
        <v>221</v>
      </c>
      <c r="R464" s="1219" t="s">
        <v>221</v>
      </c>
      <c r="S464" s="1010" t="s">
        <v>221</v>
      </c>
      <c r="T464" s="1219" t="s">
        <v>221</v>
      </c>
      <c r="U464" s="1010" t="s">
        <v>221</v>
      </c>
      <c r="V464" s="1219" t="s">
        <v>221</v>
      </c>
      <c r="W464" s="1387">
        <v>1770000</v>
      </c>
      <c r="X464" s="793">
        <v>0.05</v>
      </c>
      <c r="Y464" s="1365"/>
      <c r="Z464" s="466"/>
      <c r="AA464" s="556" t="s">
        <v>142</v>
      </c>
      <c r="AB464" s="1279" t="s">
        <v>148</v>
      </c>
    </row>
    <row r="465" spans="1:28" s="267" customFormat="1" ht="14.5">
      <c r="A465" s="66" t="s">
        <v>56</v>
      </c>
      <c r="B465" s="66" t="s">
        <v>167</v>
      </c>
      <c r="C465" s="556">
        <v>2021</v>
      </c>
      <c r="D465" s="556">
        <v>2020</v>
      </c>
      <c r="E465" s="1227" t="s">
        <v>142</v>
      </c>
      <c r="F465" s="418" t="s">
        <v>143</v>
      </c>
      <c r="G465" s="1273" t="s">
        <v>142</v>
      </c>
      <c r="H465" s="66" t="s">
        <v>410</v>
      </c>
      <c r="I465" s="131">
        <v>39100000</v>
      </c>
      <c r="J465" s="1247">
        <v>5865000</v>
      </c>
      <c r="K465" s="466">
        <v>0.15</v>
      </c>
      <c r="L465" s="1433" t="s">
        <v>425</v>
      </c>
      <c r="M465" s="716" t="s">
        <v>178</v>
      </c>
      <c r="N465" s="635" t="s">
        <v>203</v>
      </c>
      <c r="O465" s="719">
        <v>5134000</v>
      </c>
      <c r="P465" s="515">
        <v>0.87536231884057969</v>
      </c>
      <c r="Q465" s="1010" t="s">
        <v>221</v>
      </c>
      <c r="R465" s="1219" t="s">
        <v>221</v>
      </c>
      <c r="S465" s="1010" t="s">
        <v>221</v>
      </c>
      <c r="T465" s="1219" t="s">
        <v>221</v>
      </c>
      <c r="U465" s="1010" t="s">
        <v>221</v>
      </c>
      <c r="V465" s="1219" t="s">
        <v>221</v>
      </c>
      <c r="W465" s="1387">
        <v>731000</v>
      </c>
      <c r="X465" s="793">
        <v>0.12</v>
      </c>
      <c r="Y465" s="1365"/>
      <c r="Z465" s="466"/>
      <c r="AA465" s="556" t="s">
        <v>330</v>
      </c>
      <c r="AB465" s="1279" t="s">
        <v>148</v>
      </c>
    </row>
    <row r="466" spans="1:28" s="267" customFormat="1" ht="14.5">
      <c r="A466" s="66" t="s">
        <v>56</v>
      </c>
      <c r="B466" s="66" t="s">
        <v>167</v>
      </c>
      <c r="C466" s="556">
        <v>2022</v>
      </c>
      <c r="D466" s="556">
        <v>2021</v>
      </c>
      <c r="E466" s="1227" t="s">
        <v>142</v>
      </c>
      <c r="F466" s="418" t="s">
        <v>143</v>
      </c>
      <c r="G466" s="1273" t="s">
        <v>142</v>
      </c>
      <c r="H466" s="66" t="s">
        <v>176</v>
      </c>
      <c r="I466" s="275">
        <v>41190658</v>
      </c>
      <c r="J466" s="1248">
        <v>6030632</v>
      </c>
      <c r="K466" s="466">
        <v>0.14640776071117872</v>
      </c>
      <c r="L466" s="1434" t="s">
        <v>426</v>
      </c>
      <c r="M466" s="716" t="s">
        <v>178</v>
      </c>
      <c r="N466" s="635" t="s">
        <v>203</v>
      </c>
      <c r="O466" s="719">
        <v>5455994</v>
      </c>
      <c r="P466" s="515">
        <v>0.90471346950037745</v>
      </c>
      <c r="Q466" s="1010" t="s">
        <v>221</v>
      </c>
      <c r="R466" s="1219" t="s">
        <v>221</v>
      </c>
      <c r="S466" s="1010" t="s">
        <v>221</v>
      </c>
      <c r="T466" s="1219" t="s">
        <v>221</v>
      </c>
      <c r="U466" s="1010" t="s">
        <v>221</v>
      </c>
      <c r="V466" s="1219" t="s">
        <v>221</v>
      </c>
      <c r="W466" s="1387">
        <v>574638</v>
      </c>
      <c r="X466" s="793">
        <v>0.1</v>
      </c>
      <c r="Y466" s="1365"/>
      <c r="Z466" s="466"/>
      <c r="AA466" s="556" t="s">
        <v>330</v>
      </c>
      <c r="AB466" s="1279" t="s">
        <v>148</v>
      </c>
    </row>
    <row r="467" spans="1:28" s="267" customFormat="1" ht="14.5">
      <c r="A467" s="1216" t="s">
        <v>56</v>
      </c>
      <c r="B467" s="1216" t="s">
        <v>167</v>
      </c>
      <c r="C467" s="1226">
        <v>2023</v>
      </c>
      <c r="D467" s="1226">
        <v>2022</v>
      </c>
      <c r="E467" s="1228" t="s">
        <v>142</v>
      </c>
      <c r="F467" s="1237" t="s">
        <v>143</v>
      </c>
      <c r="G467" s="1275" t="s">
        <v>142</v>
      </c>
      <c r="H467" s="1216" t="s">
        <v>428</v>
      </c>
      <c r="I467" s="1413">
        <v>41190658</v>
      </c>
      <c r="J467" s="1026">
        <v>6152486</v>
      </c>
      <c r="K467" s="1222">
        <v>0.14936605285596555</v>
      </c>
      <c r="L467" s="1425" t="s">
        <v>262</v>
      </c>
      <c r="M467" s="1335">
        <v>2241766</v>
      </c>
      <c r="N467" s="1336">
        <v>0.36399999999999999</v>
      </c>
      <c r="O467" s="1335">
        <v>3670978</v>
      </c>
      <c r="P467" s="1336">
        <v>0.59699999999999998</v>
      </c>
      <c r="Q467" s="1010" t="s">
        <v>221</v>
      </c>
      <c r="R467" s="1219" t="s">
        <v>221</v>
      </c>
      <c r="S467" s="1010" t="s">
        <v>221</v>
      </c>
      <c r="T467" s="1219" t="s">
        <v>221</v>
      </c>
      <c r="U467" s="1010" t="s">
        <v>221</v>
      </c>
      <c r="V467" s="1219" t="s">
        <v>221</v>
      </c>
      <c r="W467" s="1380">
        <v>196313</v>
      </c>
      <c r="X467" s="1027">
        <v>3.2000000000000001E-2</v>
      </c>
      <c r="Y467" s="1363"/>
      <c r="Z467" s="1222"/>
      <c r="AA467" s="1226" t="s">
        <v>427</v>
      </c>
      <c r="AB467" s="1225" t="s">
        <v>185</v>
      </c>
    </row>
    <row r="468" spans="1:28" s="267" customFormat="1" ht="14.5">
      <c r="A468" s="1229" t="s">
        <v>56</v>
      </c>
      <c r="B468" s="1229" t="s">
        <v>167</v>
      </c>
      <c r="C468" s="1230" t="s">
        <v>761</v>
      </c>
      <c r="D468" s="1230">
        <v>2023</v>
      </c>
      <c r="E468" s="1231" t="s">
        <v>142</v>
      </c>
      <c r="F468" s="1232" t="s">
        <v>143</v>
      </c>
      <c r="G468" s="1300" t="s">
        <v>168</v>
      </c>
      <c r="H468" s="1327" t="s">
        <v>61</v>
      </c>
      <c r="I468" s="1394" t="s">
        <v>61</v>
      </c>
      <c r="J468" s="1328" t="s">
        <v>61</v>
      </c>
      <c r="K468" s="1327" t="s">
        <v>61</v>
      </c>
      <c r="L468" s="1330" t="s">
        <v>61</v>
      </c>
      <c r="M468" s="1328" t="s">
        <v>61</v>
      </c>
      <c r="N468" s="1327" t="s">
        <v>61</v>
      </c>
      <c r="O468" s="1328" t="s">
        <v>61</v>
      </c>
      <c r="P468" s="1327" t="s">
        <v>61</v>
      </c>
      <c r="Q468" s="1328" t="s">
        <v>61</v>
      </c>
      <c r="R468" s="1327" t="s">
        <v>61</v>
      </c>
      <c r="S468" s="1328" t="s">
        <v>61</v>
      </c>
      <c r="T468" s="1327" t="s">
        <v>61</v>
      </c>
      <c r="U468" s="1328" t="s">
        <v>61</v>
      </c>
      <c r="V468" s="1327" t="s">
        <v>61</v>
      </c>
      <c r="W468" s="1394" t="s">
        <v>61</v>
      </c>
      <c r="X468" s="1329" t="s">
        <v>61</v>
      </c>
      <c r="Y468" s="1371"/>
      <c r="Z468" s="1395"/>
      <c r="AA468" s="1327" t="s">
        <v>61</v>
      </c>
      <c r="AB468" s="1330" t="s">
        <v>61</v>
      </c>
    </row>
    <row r="469" spans="1:28" s="267" customFormat="1" ht="14.5">
      <c r="A469" s="862" t="s">
        <v>432</v>
      </c>
      <c r="B469" s="862" t="s">
        <v>102</v>
      </c>
      <c r="C469" s="844">
        <v>2017</v>
      </c>
      <c r="D469" s="844">
        <v>2016</v>
      </c>
      <c r="E469" s="1304" t="s">
        <v>168</v>
      </c>
      <c r="F469" s="418" t="s">
        <v>61</v>
      </c>
      <c r="G469" s="1305" t="s">
        <v>61</v>
      </c>
      <c r="H469" s="66" t="s">
        <v>61</v>
      </c>
      <c r="I469" s="1382" t="s">
        <v>61</v>
      </c>
      <c r="J469" s="1246" t="s">
        <v>61</v>
      </c>
      <c r="K469" s="1411" t="s">
        <v>61</v>
      </c>
      <c r="L469" s="1424" t="s">
        <v>61</v>
      </c>
      <c r="M469" s="1246" t="s">
        <v>61</v>
      </c>
      <c r="N469" s="66" t="s">
        <v>61</v>
      </c>
      <c r="O469" s="69" t="s">
        <v>61</v>
      </c>
      <c r="P469" s="66" t="s">
        <v>61</v>
      </c>
      <c r="Q469" s="77" t="s">
        <v>61</v>
      </c>
      <c r="R469" s="133" t="s">
        <v>61</v>
      </c>
      <c r="S469" s="77" t="s">
        <v>61</v>
      </c>
      <c r="T469" s="133" t="s">
        <v>61</v>
      </c>
      <c r="U469" s="77" t="s">
        <v>61</v>
      </c>
      <c r="V469" s="133" t="s">
        <v>61</v>
      </c>
      <c r="W469" s="1382" t="s">
        <v>61</v>
      </c>
      <c r="X469" s="787" t="s">
        <v>61</v>
      </c>
      <c r="Y469" s="1362"/>
      <c r="Z469" s="133"/>
      <c r="AA469" s="556" t="s">
        <v>61</v>
      </c>
      <c r="AB469" s="1279" t="s">
        <v>61</v>
      </c>
    </row>
    <row r="470" spans="1:28" s="267" customFormat="1" ht="14.5">
      <c r="A470" s="862" t="s">
        <v>432</v>
      </c>
      <c r="B470" s="862" t="s">
        <v>102</v>
      </c>
      <c r="C470" s="844">
        <v>2018</v>
      </c>
      <c r="D470" s="844">
        <v>2017</v>
      </c>
      <c r="E470" s="1304" t="s">
        <v>168</v>
      </c>
      <c r="F470" s="418" t="s">
        <v>61</v>
      </c>
      <c r="G470" s="1305" t="s">
        <v>61</v>
      </c>
      <c r="H470" s="66" t="s">
        <v>61</v>
      </c>
      <c r="I470" s="1382" t="s">
        <v>61</v>
      </c>
      <c r="J470" s="1246" t="s">
        <v>61</v>
      </c>
      <c r="K470" s="1411" t="s">
        <v>61</v>
      </c>
      <c r="L470" s="1424" t="s">
        <v>61</v>
      </c>
      <c r="M470" s="1246" t="s">
        <v>61</v>
      </c>
      <c r="N470" s="66" t="s">
        <v>61</v>
      </c>
      <c r="O470" s="69" t="s">
        <v>61</v>
      </c>
      <c r="P470" s="66" t="s">
        <v>61</v>
      </c>
      <c r="Q470" s="77" t="s">
        <v>61</v>
      </c>
      <c r="R470" s="133" t="s">
        <v>61</v>
      </c>
      <c r="S470" s="77" t="s">
        <v>61</v>
      </c>
      <c r="T470" s="133" t="s">
        <v>61</v>
      </c>
      <c r="U470" s="77" t="s">
        <v>61</v>
      </c>
      <c r="V470" s="133" t="s">
        <v>61</v>
      </c>
      <c r="W470" s="1382" t="s">
        <v>61</v>
      </c>
      <c r="X470" s="787" t="s">
        <v>61</v>
      </c>
      <c r="Y470" s="1362"/>
      <c r="Z470" s="133"/>
      <c r="AA470" s="556" t="s">
        <v>61</v>
      </c>
      <c r="AB470" s="1279" t="s">
        <v>61</v>
      </c>
    </row>
    <row r="471" spans="1:28" s="267" customFormat="1" ht="14.5">
      <c r="A471" s="862" t="s">
        <v>432</v>
      </c>
      <c r="B471" s="862" t="s">
        <v>102</v>
      </c>
      <c r="C471" s="844">
        <v>2019</v>
      </c>
      <c r="D471" s="844">
        <v>2018</v>
      </c>
      <c r="E471" s="1304" t="s">
        <v>168</v>
      </c>
      <c r="F471" s="418" t="s">
        <v>61</v>
      </c>
      <c r="G471" s="1305" t="s">
        <v>61</v>
      </c>
      <c r="H471" s="66" t="s">
        <v>61</v>
      </c>
      <c r="I471" s="1382" t="s">
        <v>61</v>
      </c>
      <c r="J471" s="1246" t="s">
        <v>61</v>
      </c>
      <c r="K471" s="1411" t="s">
        <v>61</v>
      </c>
      <c r="L471" s="1424" t="s">
        <v>61</v>
      </c>
      <c r="M471" s="1246" t="s">
        <v>61</v>
      </c>
      <c r="N471" s="66" t="s">
        <v>61</v>
      </c>
      <c r="O471" s="69" t="s">
        <v>61</v>
      </c>
      <c r="P471" s="66" t="s">
        <v>61</v>
      </c>
      <c r="Q471" s="77" t="s">
        <v>61</v>
      </c>
      <c r="R471" s="133" t="s">
        <v>61</v>
      </c>
      <c r="S471" s="77" t="s">
        <v>61</v>
      </c>
      <c r="T471" s="133" t="s">
        <v>61</v>
      </c>
      <c r="U471" s="77" t="s">
        <v>61</v>
      </c>
      <c r="V471" s="133" t="s">
        <v>61</v>
      </c>
      <c r="W471" s="1382" t="s">
        <v>61</v>
      </c>
      <c r="X471" s="787" t="s">
        <v>61</v>
      </c>
      <c r="Y471" s="1362"/>
      <c r="Z471" s="133"/>
      <c r="AA471" s="556" t="s">
        <v>61</v>
      </c>
      <c r="AB471" s="1279" t="s">
        <v>61</v>
      </c>
    </row>
    <row r="472" spans="1:28" s="267" customFormat="1" ht="14.5">
      <c r="A472" s="862" t="s">
        <v>432</v>
      </c>
      <c r="B472" s="862" t="s">
        <v>102</v>
      </c>
      <c r="C472" s="844">
        <v>2020</v>
      </c>
      <c r="D472" s="844">
        <v>2019</v>
      </c>
      <c r="E472" s="1304" t="s">
        <v>168</v>
      </c>
      <c r="F472" s="418" t="s">
        <v>61</v>
      </c>
      <c r="G472" s="1305" t="s">
        <v>61</v>
      </c>
      <c r="H472" s="66" t="s">
        <v>61</v>
      </c>
      <c r="I472" s="1382" t="s">
        <v>61</v>
      </c>
      <c r="J472" s="1246" t="s">
        <v>61</v>
      </c>
      <c r="K472" s="1411" t="s">
        <v>61</v>
      </c>
      <c r="L472" s="1424" t="s">
        <v>61</v>
      </c>
      <c r="M472" s="1246" t="s">
        <v>61</v>
      </c>
      <c r="N472" s="66" t="s">
        <v>61</v>
      </c>
      <c r="O472" s="69" t="s">
        <v>61</v>
      </c>
      <c r="P472" s="66" t="s">
        <v>61</v>
      </c>
      <c r="Q472" s="77" t="s">
        <v>61</v>
      </c>
      <c r="R472" s="133" t="s">
        <v>61</v>
      </c>
      <c r="S472" s="77" t="s">
        <v>61</v>
      </c>
      <c r="T472" s="133" t="s">
        <v>61</v>
      </c>
      <c r="U472" s="77" t="s">
        <v>61</v>
      </c>
      <c r="V472" s="133" t="s">
        <v>61</v>
      </c>
      <c r="W472" s="1382" t="s">
        <v>61</v>
      </c>
      <c r="X472" s="787" t="s">
        <v>61</v>
      </c>
      <c r="Y472" s="1362"/>
      <c r="Z472" s="133"/>
      <c r="AA472" s="556" t="s">
        <v>61</v>
      </c>
      <c r="AB472" s="1279" t="s">
        <v>61</v>
      </c>
    </row>
    <row r="473" spans="1:28" s="267" customFormat="1" ht="14.5">
      <c r="A473" s="862" t="s">
        <v>432</v>
      </c>
      <c r="B473" s="862" t="s">
        <v>102</v>
      </c>
      <c r="C473" s="844">
        <v>2021</v>
      </c>
      <c r="D473" s="844">
        <v>2020</v>
      </c>
      <c r="E473" s="1304" t="s">
        <v>168</v>
      </c>
      <c r="F473" s="418" t="s">
        <v>61</v>
      </c>
      <c r="G473" s="1305" t="s">
        <v>61</v>
      </c>
      <c r="H473" s="66" t="s">
        <v>61</v>
      </c>
      <c r="I473" s="1382" t="s">
        <v>61</v>
      </c>
      <c r="J473" s="1246" t="s">
        <v>61</v>
      </c>
      <c r="K473" s="1411" t="s">
        <v>61</v>
      </c>
      <c r="L473" s="1424" t="s">
        <v>61</v>
      </c>
      <c r="M473" s="1246" t="s">
        <v>61</v>
      </c>
      <c r="N473" s="66" t="s">
        <v>61</v>
      </c>
      <c r="O473" s="69" t="s">
        <v>61</v>
      </c>
      <c r="P473" s="66" t="s">
        <v>61</v>
      </c>
      <c r="Q473" s="77" t="s">
        <v>61</v>
      </c>
      <c r="R473" s="133" t="s">
        <v>61</v>
      </c>
      <c r="S473" s="77" t="s">
        <v>61</v>
      </c>
      <c r="T473" s="133" t="s">
        <v>61</v>
      </c>
      <c r="U473" s="77" t="s">
        <v>61</v>
      </c>
      <c r="V473" s="133" t="s">
        <v>61</v>
      </c>
      <c r="W473" s="1382" t="s">
        <v>61</v>
      </c>
      <c r="X473" s="787" t="s">
        <v>61</v>
      </c>
      <c r="Y473" s="1362"/>
      <c r="Z473" s="133"/>
      <c r="AA473" s="556" t="s">
        <v>61</v>
      </c>
      <c r="AB473" s="1279" t="s">
        <v>61</v>
      </c>
    </row>
    <row r="474" spans="1:28" s="267" customFormat="1" ht="14.5">
      <c r="A474" s="862" t="s">
        <v>432</v>
      </c>
      <c r="B474" s="862" t="s">
        <v>102</v>
      </c>
      <c r="C474" s="844">
        <v>2022</v>
      </c>
      <c r="D474" s="844">
        <v>2021</v>
      </c>
      <c r="E474" s="1304" t="s">
        <v>168</v>
      </c>
      <c r="F474" s="418" t="s">
        <v>61</v>
      </c>
      <c r="G474" s="1305" t="s">
        <v>61</v>
      </c>
      <c r="H474" s="66" t="s">
        <v>61</v>
      </c>
      <c r="I474" s="1382" t="s">
        <v>61</v>
      </c>
      <c r="J474" s="1246" t="s">
        <v>61</v>
      </c>
      <c r="K474" s="1411" t="s">
        <v>61</v>
      </c>
      <c r="L474" s="1424" t="s">
        <v>61</v>
      </c>
      <c r="M474" s="1246" t="s">
        <v>61</v>
      </c>
      <c r="N474" s="66" t="s">
        <v>61</v>
      </c>
      <c r="O474" s="69" t="s">
        <v>61</v>
      </c>
      <c r="P474" s="66" t="s">
        <v>61</v>
      </c>
      <c r="Q474" s="77" t="s">
        <v>61</v>
      </c>
      <c r="R474" s="133" t="s">
        <v>61</v>
      </c>
      <c r="S474" s="77" t="s">
        <v>61</v>
      </c>
      <c r="T474" s="133" t="s">
        <v>61</v>
      </c>
      <c r="U474" s="77" t="s">
        <v>61</v>
      </c>
      <c r="V474" s="133" t="s">
        <v>61</v>
      </c>
      <c r="W474" s="1382" t="s">
        <v>61</v>
      </c>
      <c r="X474" s="787" t="s">
        <v>61</v>
      </c>
      <c r="Y474" s="1362"/>
      <c r="Z474" s="133"/>
      <c r="AA474" s="556" t="s">
        <v>61</v>
      </c>
      <c r="AB474" s="1279" t="s">
        <v>61</v>
      </c>
    </row>
    <row r="475" spans="1:28" s="267" customFormat="1" ht="14.5">
      <c r="A475" s="1235" t="s">
        <v>432</v>
      </c>
      <c r="B475" s="1235" t="s">
        <v>102</v>
      </c>
      <c r="C475" s="1289">
        <v>2023</v>
      </c>
      <c r="D475" s="1289">
        <v>2022</v>
      </c>
      <c r="E475" s="1290" t="s">
        <v>168</v>
      </c>
      <c r="F475" s="1232" t="s">
        <v>61</v>
      </c>
      <c r="G475" s="1291" t="s">
        <v>61</v>
      </c>
      <c r="H475" s="1229" t="s">
        <v>61</v>
      </c>
      <c r="I475" s="1383" t="s">
        <v>61</v>
      </c>
      <c r="J475" s="1065" t="s">
        <v>61</v>
      </c>
      <c r="K475" s="1412" t="s">
        <v>61</v>
      </c>
      <c r="L475" s="1338" t="s">
        <v>61</v>
      </c>
      <c r="M475" s="1065" t="s">
        <v>61</v>
      </c>
      <c r="N475" s="1229" t="s">
        <v>61</v>
      </c>
      <c r="O475" s="1065" t="s">
        <v>61</v>
      </c>
      <c r="P475" s="1229" t="s">
        <v>61</v>
      </c>
      <c r="Q475" s="1020" t="s">
        <v>61</v>
      </c>
      <c r="R475" s="1221" t="s">
        <v>61</v>
      </c>
      <c r="S475" s="1020" t="s">
        <v>61</v>
      </c>
      <c r="T475" s="1221" t="s">
        <v>61</v>
      </c>
      <c r="U475" s="1020" t="s">
        <v>61</v>
      </c>
      <c r="V475" s="1221" t="s">
        <v>61</v>
      </c>
      <c r="W475" s="1383" t="s">
        <v>61</v>
      </c>
      <c r="X475" s="1021" t="s">
        <v>61</v>
      </c>
      <c r="Y475" s="1364"/>
      <c r="Z475" s="1221"/>
      <c r="AA475" s="1230" t="s">
        <v>61</v>
      </c>
      <c r="AB475" s="1233" t="s">
        <v>61</v>
      </c>
    </row>
    <row r="476" spans="1:28" s="267" customFormat="1" ht="14.5">
      <c r="A476" s="66" t="s">
        <v>48</v>
      </c>
      <c r="B476" s="66" t="s">
        <v>167</v>
      </c>
      <c r="C476" s="556">
        <v>2017</v>
      </c>
      <c r="D476" s="556">
        <v>2016</v>
      </c>
      <c r="E476" s="1227" t="s">
        <v>142</v>
      </c>
      <c r="F476" s="418" t="s">
        <v>170</v>
      </c>
      <c r="G476" s="1292" t="s">
        <v>168</v>
      </c>
      <c r="H476" s="1293" t="s">
        <v>61</v>
      </c>
      <c r="I476" s="1384" t="s">
        <v>61</v>
      </c>
      <c r="J476" s="1294" t="s">
        <v>61</v>
      </c>
      <c r="K476" s="1295" t="s">
        <v>61</v>
      </c>
      <c r="L476" s="1426" t="s">
        <v>61</v>
      </c>
      <c r="M476" s="1294" t="s">
        <v>61</v>
      </c>
      <c r="N476" s="1295" t="s">
        <v>61</v>
      </c>
      <c r="O476" s="104" t="s">
        <v>61</v>
      </c>
      <c r="P476" s="1295" t="s">
        <v>61</v>
      </c>
      <c r="Q476" s="799" t="s">
        <v>61</v>
      </c>
      <c r="R476" s="643" t="s">
        <v>61</v>
      </c>
      <c r="S476" s="799" t="s">
        <v>61</v>
      </c>
      <c r="T476" s="643" t="s">
        <v>61</v>
      </c>
      <c r="U476" s="799" t="s">
        <v>61</v>
      </c>
      <c r="V476" s="643" t="s">
        <v>61</v>
      </c>
      <c r="W476" s="1384" t="s">
        <v>61</v>
      </c>
      <c r="X476" s="916" t="s">
        <v>61</v>
      </c>
      <c r="Y476" s="1366"/>
      <c r="Z476" s="643"/>
      <c r="AA476" s="1296" t="s">
        <v>61</v>
      </c>
      <c r="AB476" s="1297" t="s">
        <v>61</v>
      </c>
    </row>
    <row r="477" spans="1:28" s="267" customFormat="1" ht="14.5">
      <c r="A477" s="66" t="s">
        <v>48</v>
      </c>
      <c r="B477" s="66" t="s">
        <v>167</v>
      </c>
      <c r="C477" s="556">
        <v>2018</v>
      </c>
      <c r="D477" s="556">
        <v>2017</v>
      </c>
      <c r="E477" s="1227" t="s">
        <v>142</v>
      </c>
      <c r="F477" s="418" t="s">
        <v>170</v>
      </c>
      <c r="G477" s="1292" t="s">
        <v>168</v>
      </c>
      <c r="H477" s="1293" t="s">
        <v>61</v>
      </c>
      <c r="I477" s="1384" t="s">
        <v>61</v>
      </c>
      <c r="J477" s="1294" t="s">
        <v>61</v>
      </c>
      <c r="K477" s="1295" t="s">
        <v>61</v>
      </c>
      <c r="L477" s="1426" t="s">
        <v>61</v>
      </c>
      <c r="M477" s="1294" t="s">
        <v>61</v>
      </c>
      <c r="N477" s="1295" t="s">
        <v>61</v>
      </c>
      <c r="O477" s="104" t="s">
        <v>61</v>
      </c>
      <c r="P477" s="1295" t="s">
        <v>61</v>
      </c>
      <c r="Q477" s="799" t="s">
        <v>61</v>
      </c>
      <c r="R477" s="643" t="s">
        <v>61</v>
      </c>
      <c r="S477" s="799" t="s">
        <v>61</v>
      </c>
      <c r="T477" s="643" t="s">
        <v>61</v>
      </c>
      <c r="U477" s="799" t="s">
        <v>61</v>
      </c>
      <c r="V477" s="643" t="s">
        <v>61</v>
      </c>
      <c r="W477" s="1384" t="s">
        <v>61</v>
      </c>
      <c r="X477" s="916" t="s">
        <v>61</v>
      </c>
      <c r="Y477" s="1366"/>
      <c r="Z477" s="643"/>
      <c r="AA477" s="1296" t="s">
        <v>61</v>
      </c>
      <c r="AB477" s="1297" t="s">
        <v>61</v>
      </c>
    </row>
    <row r="478" spans="1:28" s="267" customFormat="1" ht="14.5">
      <c r="A478" s="66" t="s">
        <v>48</v>
      </c>
      <c r="B478" s="66" t="s">
        <v>167</v>
      </c>
      <c r="C478" s="556">
        <v>2019</v>
      </c>
      <c r="D478" s="556">
        <v>2018</v>
      </c>
      <c r="E478" s="1227" t="s">
        <v>142</v>
      </c>
      <c r="F478" s="418" t="s">
        <v>170</v>
      </c>
      <c r="G478" s="1273" t="s">
        <v>142</v>
      </c>
      <c r="H478" s="66" t="s">
        <v>176</v>
      </c>
      <c r="I478" s="131">
        <v>661747</v>
      </c>
      <c r="J478" s="1245">
        <v>661747</v>
      </c>
      <c r="K478" s="466">
        <v>1</v>
      </c>
      <c r="L478" s="1429">
        <v>43191</v>
      </c>
      <c r="M478" s="77">
        <v>132349</v>
      </c>
      <c r="N478" s="473">
        <v>0.19999939553938287</v>
      </c>
      <c r="O478" s="77">
        <v>436753</v>
      </c>
      <c r="P478" s="473">
        <v>0.65999996977696918</v>
      </c>
      <c r="Q478" s="77" t="s">
        <v>61</v>
      </c>
      <c r="R478" s="133" t="s">
        <v>61</v>
      </c>
      <c r="S478" s="77" t="s">
        <v>61</v>
      </c>
      <c r="T478" s="133" t="s">
        <v>61</v>
      </c>
      <c r="U478" s="77" t="s">
        <v>61</v>
      </c>
      <c r="V478" s="133" t="s">
        <v>61</v>
      </c>
      <c r="W478" s="131">
        <v>92645</v>
      </c>
      <c r="X478" s="787">
        <v>0.14000000000000001</v>
      </c>
      <c r="Y478" s="1362"/>
      <c r="Z478" s="133"/>
      <c r="AA478" s="556" t="s">
        <v>61</v>
      </c>
      <c r="AB478" s="1279" t="s">
        <v>148</v>
      </c>
    </row>
    <row r="479" spans="1:28" s="267" customFormat="1" ht="14.5">
      <c r="A479" s="66" t="s">
        <v>48</v>
      </c>
      <c r="B479" s="66" t="s">
        <v>167</v>
      </c>
      <c r="C479" s="556">
        <v>2020</v>
      </c>
      <c r="D479" s="556">
        <v>2019</v>
      </c>
      <c r="E479" s="1227" t="s">
        <v>142</v>
      </c>
      <c r="F479" s="418" t="s">
        <v>170</v>
      </c>
      <c r="G479" s="1292" t="s">
        <v>168</v>
      </c>
      <c r="H479" s="1293" t="s">
        <v>61</v>
      </c>
      <c r="I479" s="1384" t="s">
        <v>61</v>
      </c>
      <c r="J479" s="1294" t="s">
        <v>61</v>
      </c>
      <c r="K479" s="1295" t="s">
        <v>61</v>
      </c>
      <c r="L479" s="1426" t="s">
        <v>61</v>
      </c>
      <c r="M479" s="1294" t="s">
        <v>61</v>
      </c>
      <c r="N479" s="1295" t="s">
        <v>61</v>
      </c>
      <c r="O479" s="104" t="s">
        <v>61</v>
      </c>
      <c r="P479" s="1295" t="s">
        <v>61</v>
      </c>
      <c r="Q479" s="799" t="s">
        <v>61</v>
      </c>
      <c r="R479" s="643" t="s">
        <v>61</v>
      </c>
      <c r="S479" s="799" t="s">
        <v>61</v>
      </c>
      <c r="T479" s="643" t="s">
        <v>61</v>
      </c>
      <c r="U479" s="799" t="s">
        <v>61</v>
      </c>
      <c r="V479" s="643" t="s">
        <v>61</v>
      </c>
      <c r="W479" s="1384" t="s">
        <v>61</v>
      </c>
      <c r="X479" s="916" t="s">
        <v>61</v>
      </c>
      <c r="Y479" s="1366"/>
      <c r="Z479" s="643"/>
      <c r="AA479" s="1296" t="s">
        <v>61</v>
      </c>
      <c r="AB479" s="1297" t="s">
        <v>61</v>
      </c>
    </row>
    <row r="480" spans="1:28" s="267" customFormat="1" ht="14.5">
      <c r="A480" s="66" t="s">
        <v>48</v>
      </c>
      <c r="B480" s="66" t="s">
        <v>167</v>
      </c>
      <c r="C480" s="556">
        <v>2021</v>
      </c>
      <c r="D480" s="556">
        <v>2020</v>
      </c>
      <c r="E480" s="1227" t="s">
        <v>142</v>
      </c>
      <c r="F480" s="418" t="s">
        <v>170</v>
      </c>
      <c r="G480" s="1273" t="s">
        <v>142</v>
      </c>
      <c r="H480" s="66" t="s">
        <v>176</v>
      </c>
      <c r="I480" s="131">
        <v>700000</v>
      </c>
      <c r="J480" s="1247">
        <v>620638</v>
      </c>
      <c r="K480" s="466">
        <v>0.83</v>
      </c>
      <c r="L480" s="1424" t="s">
        <v>268</v>
      </c>
      <c r="M480" s="77">
        <v>62063.799999999988</v>
      </c>
      <c r="N480" s="133">
        <v>9.9999999999999978E-2</v>
      </c>
      <c r="O480" s="77">
        <v>403414.7</v>
      </c>
      <c r="P480" s="473">
        <v>0.65</v>
      </c>
      <c r="Q480" s="77" t="s">
        <v>61</v>
      </c>
      <c r="R480" s="133" t="s">
        <v>61</v>
      </c>
      <c r="S480" s="77" t="s">
        <v>61</v>
      </c>
      <c r="T480" s="133" t="s">
        <v>61</v>
      </c>
      <c r="U480" s="77" t="s">
        <v>61</v>
      </c>
      <c r="V480" s="133" t="s">
        <v>61</v>
      </c>
      <c r="W480" s="131">
        <v>155159.5</v>
      </c>
      <c r="X480" s="787">
        <v>0.25</v>
      </c>
      <c r="Y480" s="1362"/>
      <c r="Z480" s="133"/>
      <c r="AA480" s="556" t="s">
        <v>61</v>
      </c>
      <c r="AB480" s="1279" t="s">
        <v>148</v>
      </c>
    </row>
    <row r="481" spans="1:28" s="267" customFormat="1" ht="14.5">
      <c r="A481" s="66" t="s">
        <v>48</v>
      </c>
      <c r="B481" s="66" t="s">
        <v>167</v>
      </c>
      <c r="C481" s="556">
        <v>2022</v>
      </c>
      <c r="D481" s="556">
        <v>2021</v>
      </c>
      <c r="E481" s="1227" t="s">
        <v>142</v>
      </c>
      <c r="F481" s="418" t="s">
        <v>170</v>
      </c>
      <c r="G481" s="1273" t="s">
        <v>142</v>
      </c>
      <c r="H481" s="66" t="s">
        <v>176</v>
      </c>
      <c r="I481" s="131">
        <v>700000</v>
      </c>
      <c r="J481" s="1245">
        <v>700000</v>
      </c>
      <c r="K481" s="466">
        <v>1</v>
      </c>
      <c r="L481" s="1435">
        <v>44460</v>
      </c>
      <c r="M481" s="716" t="s">
        <v>178</v>
      </c>
      <c r="N481" s="635" t="s">
        <v>203</v>
      </c>
      <c r="O481" s="719">
        <v>551983</v>
      </c>
      <c r="P481" s="515">
        <v>0.78854714285714289</v>
      </c>
      <c r="Q481" s="1010" t="s">
        <v>221</v>
      </c>
      <c r="R481" s="1219" t="s">
        <v>221</v>
      </c>
      <c r="S481" s="1010" t="s">
        <v>221</v>
      </c>
      <c r="T481" s="1219" t="s">
        <v>221</v>
      </c>
      <c r="U481" s="1010" t="s">
        <v>221</v>
      </c>
      <c r="V481" s="1219" t="s">
        <v>221</v>
      </c>
      <c r="W481" s="1387">
        <v>148017</v>
      </c>
      <c r="X481" s="793">
        <v>0.22</v>
      </c>
      <c r="Y481" s="1365"/>
      <c r="Z481" s="466"/>
      <c r="AA481" s="556" t="s">
        <v>61</v>
      </c>
      <c r="AB481" s="1279" t="s">
        <v>148</v>
      </c>
    </row>
    <row r="482" spans="1:28" s="267" customFormat="1" ht="14.5">
      <c r="A482" s="1216" t="s">
        <v>48</v>
      </c>
      <c r="B482" s="1216" t="s">
        <v>167</v>
      </c>
      <c r="C482" s="1226">
        <v>2023</v>
      </c>
      <c r="D482" s="1226">
        <v>2022</v>
      </c>
      <c r="E482" s="1228" t="s">
        <v>142</v>
      </c>
      <c r="F482" s="1237" t="s">
        <v>174</v>
      </c>
      <c r="G482" s="1275" t="s">
        <v>142</v>
      </c>
      <c r="H482" s="1216" t="s">
        <v>176</v>
      </c>
      <c r="I482" s="1380">
        <v>661670</v>
      </c>
      <c r="J482" s="1026">
        <v>661670</v>
      </c>
      <c r="K482" s="1223">
        <v>1</v>
      </c>
      <c r="L482" s="1225" t="s">
        <v>435</v>
      </c>
      <c r="M482" s="1007" t="s">
        <v>178</v>
      </c>
      <c r="N482" s="635" t="s">
        <v>203</v>
      </c>
      <c r="O482" s="1010">
        <v>117502</v>
      </c>
      <c r="P482" s="1219">
        <v>0.17758399202019134</v>
      </c>
      <c r="Q482" s="1010" t="s">
        <v>221</v>
      </c>
      <c r="R482" s="1219" t="s">
        <v>221</v>
      </c>
      <c r="S482" s="1010" t="s">
        <v>221</v>
      </c>
      <c r="T482" s="1219" t="s">
        <v>221</v>
      </c>
      <c r="U482" s="1010" t="s">
        <v>221</v>
      </c>
      <c r="V482" s="1219" t="s">
        <v>221</v>
      </c>
      <c r="W482" s="1380">
        <v>544168</v>
      </c>
      <c r="X482" s="1027">
        <v>0.82199999999999995</v>
      </c>
      <c r="Y482" s="1363"/>
      <c r="Z482" s="1222"/>
      <c r="AA482" s="1226" t="s">
        <v>61</v>
      </c>
      <c r="AB482" s="1225" t="s">
        <v>148</v>
      </c>
    </row>
    <row r="483" spans="1:28" s="267" customFormat="1" ht="14.5">
      <c r="A483" s="1229" t="s">
        <v>48</v>
      </c>
      <c r="B483" s="1229" t="s">
        <v>167</v>
      </c>
      <c r="C483" s="1230" t="s">
        <v>761</v>
      </c>
      <c r="D483" s="1230">
        <v>2023</v>
      </c>
      <c r="E483" s="1231" t="s">
        <v>142</v>
      </c>
      <c r="F483" s="1232" t="s">
        <v>170</v>
      </c>
      <c r="G483" s="1274" t="s">
        <v>142</v>
      </c>
      <c r="H483" s="1229" t="s">
        <v>176</v>
      </c>
      <c r="I483" s="1381">
        <v>734725</v>
      </c>
      <c r="J483" s="1020">
        <v>734725</v>
      </c>
      <c r="K483" s="1218">
        <v>1</v>
      </c>
      <c r="L483" s="1338" t="s">
        <v>529</v>
      </c>
      <c r="M483" s="1178" t="s">
        <v>178</v>
      </c>
      <c r="N483" s="1358" t="s">
        <v>203</v>
      </c>
      <c r="O483" s="1311">
        <v>280836</v>
      </c>
      <c r="P483" s="1220">
        <v>0.38223280819354183</v>
      </c>
      <c r="Q483" s="1010" t="s">
        <v>221</v>
      </c>
      <c r="R483" s="1219" t="s">
        <v>221</v>
      </c>
      <c r="S483" s="1010" t="s">
        <v>221</v>
      </c>
      <c r="T483" s="1219" t="s">
        <v>221</v>
      </c>
      <c r="U483" s="1010" t="s">
        <v>221</v>
      </c>
      <c r="V483" s="1219" t="s">
        <v>221</v>
      </c>
      <c r="W483" s="1398">
        <v>453889</v>
      </c>
      <c r="X483" s="1286">
        <v>0.62</v>
      </c>
      <c r="Y483" s="1372"/>
      <c r="Z483" s="1287"/>
      <c r="AA483" s="1235" t="s">
        <v>61</v>
      </c>
      <c r="AB483" s="1232" t="s">
        <v>148</v>
      </c>
    </row>
    <row r="484" spans="1:28" s="267" customFormat="1" ht="14.5">
      <c r="A484" s="862" t="s">
        <v>436</v>
      </c>
      <c r="B484" s="862" t="s">
        <v>141</v>
      </c>
      <c r="C484" s="844">
        <v>2017</v>
      </c>
      <c r="D484" s="844">
        <v>2016</v>
      </c>
      <c r="E484" s="1304" t="s">
        <v>168</v>
      </c>
      <c r="F484" s="418" t="s">
        <v>61</v>
      </c>
      <c r="G484" s="1305" t="s">
        <v>61</v>
      </c>
      <c r="H484" s="66" t="s">
        <v>61</v>
      </c>
      <c r="I484" s="1382" t="s">
        <v>61</v>
      </c>
      <c r="J484" s="1246" t="s">
        <v>61</v>
      </c>
      <c r="K484" s="1411" t="s">
        <v>61</v>
      </c>
      <c r="L484" s="1424" t="s">
        <v>61</v>
      </c>
      <c r="M484" s="1246" t="s">
        <v>61</v>
      </c>
      <c r="N484" s="66" t="s">
        <v>61</v>
      </c>
      <c r="O484" s="69" t="s">
        <v>61</v>
      </c>
      <c r="P484" s="66" t="s">
        <v>61</v>
      </c>
      <c r="Q484" s="77" t="s">
        <v>61</v>
      </c>
      <c r="R484" s="133" t="s">
        <v>61</v>
      </c>
      <c r="S484" s="77" t="s">
        <v>61</v>
      </c>
      <c r="T484" s="133" t="s">
        <v>61</v>
      </c>
      <c r="U484" s="77" t="s">
        <v>61</v>
      </c>
      <c r="V484" s="133" t="s">
        <v>61</v>
      </c>
      <c r="W484" s="1382" t="s">
        <v>61</v>
      </c>
      <c r="X484" s="787" t="s">
        <v>61</v>
      </c>
      <c r="Y484" s="1362"/>
      <c r="Z484" s="133"/>
      <c r="AA484" s="556" t="s">
        <v>61</v>
      </c>
      <c r="AB484" s="1279" t="s">
        <v>61</v>
      </c>
    </row>
    <row r="485" spans="1:28" s="267" customFormat="1" ht="14.5">
      <c r="A485" s="862" t="s">
        <v>436</v>
      </c>
      <c r="B485" s="862" t="s">
        <v>141</v>
      </c>
      <c r="C485" s="844">
        <v>2018</v>
      </c>
      <c r="D485" s="844">
        <v>2017</v>
      </c>
      <c r="E485" s="1304" t="s">
        <v>168</v>
      </c>
      <c r="F485" s="418" t="s">
        <v>61</v>
      </c>
      <c r="G485" s="1305" t="s">
        <v>61</v>
      </c>
      <c r="H485" s="66" t="s">
        <v>61</v>
      </c>
      <c r="I485" s="1382" t="s">
        <v>61</v>
      </c>
      <c r="J485" s="1246" t="s">
        <v>61</v>
      </c>
      <c r="K485" s="1411" t="s">
        <v>61</v>
      </c>
      <c r="L485" s="1424" t="s">
        <v>61</v>
      </c>
      <c r="M485" s="1246" t="s">
        <v>61</v>
      </c>
      <c r="N485" s="66" t="s">
        <v>61</v>
      </c>
      <c r="O485" s="69" t="s">
        <v>61</v>
      </c>
      <c r="P485" s="66" t="s">
        <v>61</v>
      </c>
      <c r="Q485" s="77" t="s">
        <v>61</v>
      </c>
      <c r="R485" s="133" t="s">
        <v>61</v>
      </c>
      <c r="S485" s="77" t="s">
        <v>61</v>
      </c>
      <c r="T485" s="133" t="s">
        <v>61</v>
      </c>
      <c r="U485" s="77" t="s">
        <v>61</v>
      </c>
      <c r="V485" s="133" t="s">
        <v>61</v>
      </c>
      <c r="W485" s="1382" t="s">
        <v>61</v>
      </c>
      <c r="X485" s="787" t="s">
        <v>61</v>
      </c>
      <c r="Y485" s="1362"/>
      <c r="Z485" s="133"/>
      <c r="AA485" s="556" t="s">
        <v>61</v>
      </c>
      <c r="AB485" s="1279" t="s">
        <v>61</v>
      </c>
    </row>
    <row r="486" spans="1:28" s="267" customFormat="1" ht="14.5">
      <c r="A486" s="862" t="s">
        <v>436</v>
      </c>
      <c r="B486" s="862" t="s">
        <v>141</v>
      </c>
      <c r="C486" s="844">
        <v>2019</v>
      </c>
      <c r="D486" s="844">
        <v>2018</v>
      </c>
      <c r="E486" s="1304" t="s">
        <v>168</v>
      </c>
      <c r="F486" s="418" t="s">
        <v>61</v>
      </c>
      <c r="G486" s="1305" t="s">
        <v>61</v>
      </c>
      <c r="H486" s="66" t="s">
        <v>61</v>
      </c>
      <c r="I486" s="1382" t="s">
        <v>61</v>
      </c>
      <c r="J486" s="1246" t="s">
        <v>61</v>
      </c>
      <c r="K486" s="1411" t="s">
        <v>61</v>
      </c>
      <c r="L486" s="1424" t="s">
        <v>61</v>
      </c>
      <c r="M486" s="1246" t="s">
        <v>61</v>
      </c>
      <c r="N486" s="66" t="s">
        <v>61</v>
      </c>
      <c r="O486" s="69" t="s">
        <v>61</v>
      </c>
      <c r="P486" s="66" t="s">
        <v>61</v>
      </c>
      <c r="Q486" s="77" t="s">
        <v>61</v>
      </c>
      <c r="R486" s="133" t="s">
        <v>61</v>
      </c>
      <c r="S486" s="77" t="s">
        <v>61</v>
      </c>
      <c r="T486" s="133" t="s">
        <v>61</v>
      </c>
      <c r="U486" s="77" t="s">
        <v>61</v>
      </c>
      <c r="V486" s="133" t="s">
        <v>61</v>
      </c>
      <c r="W486" s="1382" t="s">
        <v>61</v>
      </c>
      <c r="X486" s="787" t="s">
        <v>61</v>
      </c>
      <c r="Y486" s="1362"/>
      <c r="Z486" s="133"/>
      <c r="AA486" s="556" t="s">
        <v>61</v>
      </c>
      <c r="AB486" s="1279" t="s">
        <v>61</v>
      </c>
    </row>
    <row r="487" spans="1:28" s="267" customFormat="1" ht="14.5">
      <c r="A487" s="862" t="s">
        <v>436</v>
      </c>
      <c r="B487" s="862" t="s">
        <v>141</v>
      </c>
      <c r="C487" s="844">
        <v>2020</v>
      </c>
      <c r="D487" s="844">
        <v>2019</v>
      </c>
      <c r="E487" s="1304" t="s">
        <v>168</v>
      </c>
      <c r="F487" s="418" t="s">
        <v>61</v>
      </c>
      <c r="G487" s="1305" t="s">
        <v>61</v>
      </c>
      <c r="H487" s="66" t="s">
        <v>61</v>
      </c>
      <c r="I487" s="1382" t="s">
        <v>61</v>
      </c>
      <c r="J487" s="1246" t="s">
        <v>61</v>
      </c>
      <c r="K487" s="1411" t="s">
        <v>61</v>
      </c>
      <c r="L487" s="1424" t="s">
        <v>61</v>
      </c>
      <c r="M487" s="1246" t="s">
        <v>61</v>
      </c>
      <c r="N487" s="66" t="s">
        <v>61</v>
      </c>
      <c r="O487" s="69" t="s">
        <v>61</v>
      </c>
      <c r="P487" s="66" t="s">
        <v>61</v>
      </c>
      <c r="Q487" s="77" t="s">
        <v>61</v>
      </c>
      <c r="R487" s="133" t="s">
        <v>61</v>
      </c>
      <c r="S487" s="77" t="s">
        <v>61</v>
      </c>
      <c r="T487" s="133" t="s">
        <v>61</v>
      </c>
      <c r="U487" s="77" t="s">
        <v>61</v>
      </c>
      <c r="V487" s="133" t="s">
        <v>61</v>
      </c>
      <c r="W487" s="1382" t="s">
        <v>61</v>
      </c>
      <c r="X487" s="787" t="s">
        <v>61</v>
      </c>
      <c r="Y487" s="1362"/>
      <c r="Z487" s="133"/>
      <c r="AA487" s="556" t="s">
        <v>61</v>
      </c>
      <c r="AB487" s="1279" t="s">
        <v>61</v>
      </c>
    </row>
    <row r="488" spans="1:28" s="267" customFormat="1" ht="14.5">
      <c r="A488" s="862" t="s">
        <v>436</v>
      </c>
      <c r="B488" s="862" t="s">
        <v>141</v>
      </c>
      <c r="C488" s="844">
        <v>2021</v>
      </c>
      <c r="D488" s="844">
        <v>2020</v>
      </c>
      <c r="E488" s="1304" t="s">
        <v>168</v>
      </c>
      <c r="F488" s="418" t="s">
        <v>61</v>
      </c>
      <c r="G488" s="1305" t="s">
        <v>61</v>
      </c>
      <c r="H488" s="66" t="s">
        <v>61</v>
      </c>
      <c r="I488" s="1382" t="s">
        <v>61</v>
      </c>
      <c r="J488" s="1246" t="s">
        <v>61</v>
      </c>
      <c r="K488" s="1411" t="s">
        <v>61</v>
      </c>
      <c r="L488" s="1424" t="s">
        <v>61</v>
      </c>
      <c r="M488" s="1246" t="s">
        <v>61</v>
      </c>
      <c r="N488" s="66" t="s">
        <v>61</v>
      </c>
      <c r="O488" s="69" t="s">
        <v>61</v>
      </c>
      <c r="P488" s="66" t="s">
        <v>61</v>
      </c>
      <c r="Q488" s="77" t="s">
        <v>61</v>
      </c>
      <c r="R488" s="133" t="s">
        <v>61</v>
      </c>
      <c r="S488" s="77" t="s">
        <v>61</v>
      </c>
      <c r="T488" s="133" t="s">
        <v>61</v>
      </c>
      <c r="U488" s="77" t="s">
        <v>61</v>
      </c>
      <c r="V488" s="133" t="s">
        <v>61</v>
      </c>
      <c r="W488" s="1382" t="s">
        <v>61</v>
      </c>
      <c r="X488" s="787" t="s">
        <v>61</v>
      </c>
      <c r="Y488" s="1362"/>
      <c r="Z488" s="133"/>
      <c r="AA488" s="556" t="s">
        <v>61</v>
      </c>
      <c r="AB488" s="1279" t="s">
        <v>61</v>
      </c>
    </row>
    <row r="489" spans="1:28" s="267" customFormat="1" ht="14.5">
      <c r="A489" s="862" t="s">
        <v>436</v>
      </c>
      <c r="B489" s="862" t="s">
        <v>141</v>
      </c>
      <c r="C489" s="844">
        <v>2022</v>
      </c>
      <c r="D489" s="844">
        <v>2021</v>
      </c>
      <c r="E489" s="1304" t="s">
        <v>168</v>
      </c>
      <c r="F489" s="418" t="s">
        <v>61</v>
      </c>
      <c r="G489" s="1305" t="s">
        <v>61</v>
      </c>
      <c r="H489" s="66" t="s">
        <v>61</v>
      </c>
      <c r="I489" s="1382" t="s">
        <v>61</v>
      </c>
      <c r="J489" s="1246" t="s">
        <v>61</v>
      </c>
      <c r="K489" s="1411" t="s">
        <v>61</v>
      </c>
      <c r="L489" s="1424" t="s">
        <v>61</v>
      </c>
      <c r="M489" s="1246" t="s">
        <v>61</v>
      </c>
      <c r="N489" s="66" t="s">
        <v>61</v>
      </c>
      <c r="O489" s="69" t="s">
        <v>61</v>
      </c>
      <c r="P489" s="66" t="s">
        <v>61</v>
      </c>
      <c r="Q489" s="77" t="s">
        <v>61</v>
      </c>
      <c r="R489" s="133" t="s">
        <v>61</v>
      </c>
      <c r="S489" s="77" t="s">
        <v>61</v>
      </c>
      <c r="T489" s="133" t="s">
        <v>61</v>
      </c>
      <c r="U489" s="77" t="s">
        <v>61</v>
      </c>
      <c r="V489" s="133" t="s">
        <v>61</v>
      </c>
      <c r="W489" s="1382" t="s">
        <v>61</v>
      </c>
      <c r="X489" s="787" t="s">
        <v>61</v>
      </c>
      <c r="Y489" s="1362"/>
      <c r="Z489" s="133"/>
      <c r="AA489" s="556" t="s">
        <v>61</v>
      </c>
      <c r="AB489" s="1279" t="s">
        <v>61</v>
      </c>
    </row>
    <row r="490" spans="1:28" s="267" customFormat="1" ht="14.5">
      <c r="A490" s="1235" t="s">
        <v>436</v>
      </c>
      <c r="B490" s="1235" t="s">
        <v>141</v>
      </c>
      <c r="C490" s="1289">
        <v>2023</v>
      </c>
      <c r="D490" s="1289">
        <v>2022</v>
      </c>
      <c r="E490" s="1290" t="s">
        <v>168</v>
      </c>
      <c r="F490" s="1232" t="s">
        <v>61</v>
      </c>
      <c r="G490" s="1291" t="s">
        <v>61</v>
      </c>
      <c r="H490" s="1229" t="s">
        <v>61</v>
      </c>
      <c r="I490" s="1383" t="s">
        <v>61</v>
      </c>
      <c r="J490" s="1065" t="s">
        <v>61</v>
      </c>
      <c r="K490" s="1412" t="s">
        <v>61</v>
      </c>
      <c r="L490" s="1338" t="s">
        <v>61</v>
      </c>
      <c r="M490" s="1065" t="s">
        <v>61</v>
      </c>
      <c r="N490" s="1229" t="s">
        <v>61</v>
      </c>
      <c r="O490" s="1065" t="s">
        <v>61</v>
      </c>
      <c r="P490" s="1229" t="s">
        <v>61</v>
      </c>
      <c r="Q490" s="1020" t="s">
        <v>61</v>
      </c>
      <c r="R490" s="1221" t="s">
        <v>61</v>
      </c>
      <c r="S490" s="1020" t="s">
        <v>61</v>
      </c>
      <c r="T490" s="1221" t="s">
        <v>61</v>
      </c>
      <c r="U490" s="1020" t="s">
        <v>61</v>
      </c>
      <c r="V490" s="1221" t="s">
        <v>61</v>
      </c>
      <c r="W490" s="1383" t="s">
        <v>61</v>
      </c>
      <c r="X490" s="1021" t="s">
        <v>61</v>
      </c>
      <c r="Y490" s="1364"/>
      <c r="Z490" s="1221"/>
      <c r="AA490" s="1230" t="s">
        <v>61</v>
      </c>
      <c r="AB490" s="1233" t="s">
        <v>61</v>
      </c>
    </row>
    <row r="491" spans="1:28" s="267" customFormat="1" ht="14.5">
      <c r="A491" s="66" t="s">
        <v>19</v>
      </c>
      <c r="B491" s="66" t="s">
        <v>243</v>
      </c>
      <c r="C491" s="556">
        <v>2017</v>
      </c>
      <c r="D491" s="556">
        <v>2016</v>
      </c>
      <c r="E491" s="1227" t="s">
        <v>142</v>
      </c>
      <c r="F491" s="418" t="s">
        <v>143</v>
      </c>
      <c r="G491" s="1273" t="s">
        <v>142</v>
      </c>
      <c r="H491" s="66" t="s">
        <v>145</v>
      </c>
      <c r="I491" s="131">
        <v>47236000</v>
      </c>
      <c r="J491" s="1245">
        <v>11123392</v>
      </c>
      <c r="K491" s="466">
        <v>0.24</v>
      </c>
      <c r="L491" s="1424" t="s">
        <v>779</v>
      </c>
      <c r="M491" s="716" t="s">
        <v>178</v>
      </c>
      <c r="N491" s="635" t="s">
        <v>203</v>
      </c>
      <c r="O491" s="719">
        <v>9868792</v>
      </c>
      <c r="P491" s="515">
        <v>0.8872106637975179</v>
      </c>
      <c r="Q491" s="1010" t="s">
        <v>221</v>
      </c>
      <c r="R491" s="1219" t="s">
        <v>221</v>
      </c>
      <c r="S491" s="1010" t="s">
        <v>221</v>
      </c>
      <c r="T491" s="1219" t="s">
        <v>221</v>
      </c>
      <c r="U491" s="1010" t="s">
        <v>221</v>
      </c>
      <c r="V491" s="1219" t="s">
        <v>221</v>
      </c>
      <c r="W491" s="1387">
        <v>1254600</v>
      </c>
      <c r="X491" s="793">
        <v>0.11</v>
      </c>
      <c r="Y491" s="1365"/>
      <c r="Z491" s="466"/>
      <c r="AA491" s="556" t="s">
        <v>168</v>
      </c>
      <c r="AB491" s="1279" t="s">
        <v>185</v>
      </c>
    </row>
    <row r="492" spans="1:28" s="267" customFormat="1" ht="14.5">
      <c r="A492" s="66" t="s">
        <v>19</v>
      </c>
      <c r="B492" s="66" t="s">
        <v>243</v>
      </c>
      <c r="C492" s="556">
        <v>2018</v>
      </c>
      <c r="D492" s="556">
        <v>2017</v>
      </c>
      <c r="E492" s="1227" t="s">
        <v>142</v>
      </c>
      <c r="F492" s="418" t="s">
        <v>143</v>
      </c>
      <c r="G492" s="1273" t="s">
        <v>142</v>
      </c>
      <c r="H492" s="66" t="s">
        <v>145</v>
      </c>
      <c r="I492" s="131">
        <v>47236000</v>
      </c>
      <c r="J492" s="1245">
        <v>13626390</v>
      </c>
      <c r="K492" s="133">
        <v>0.28999999999999998</v>
      </c>
      <c r="L492" s="1424" t="s">
        <v>440</v>
      </c>
      <c r="M492" s="716" t="s">
        <v>178</v>
      </c>
      <c r="N492" s="635" t="s">
        <v>203</v>
      </c>
      <c r="O492" s="719">
        <v>10226390</v>
      </c>
      <c r="P492" s="515">
        <v>0.75048417078918184</v>
      </c>
      <c r="Q492" s="77">
        <v>2900000</v>
      </c>
      <c r="R492" s="133">
        <v>0.21282232491510958</v>
      </c>
      <c r="S492" s="77">
        <v>500000</v>
      </c>
      <c r="T492" s="133">
        <v>3.669350429570855E-2</v>
      </c>
      <c r="U492" s="77">
        <v>0</v>
      </c>
      <c r="V492" s="133">
        <v>0</v>
      </c>
      <c r="W492" s="1387">
        <v>3400000</v>
      </c>
      <c r="X492" s="793">
        <v>0.24951582921081814</v>
      </c>
      <c r="Y492" s="1365"/>
      <c r="Z492" s="466"/>
      <c r="AA492" s="556" t="s">
        <v>142</v>
      </c>
      <c r="AB492" s="1279" t="s">
        <v>185</v>
      </c>
    </row>
    <row r="493" spans="1:28" s="267" customFormat="1" ht="14.5">
      <c r="A493" s="66" t="s">
        <v>19</v>
      </c>
      <c r="B493" s="66" t="s">
        <v>243</v>
      </c>
      <c r="C493" s="556">
        <v>2019</v>
      </c>
      <c r="D493" s="556">
        <v>2018</v>
      </c>
      <c r="E493" s="1227" t="s">
        <v>142</v>
      </c>
      <c r="F493" s="418" t="s">
        <v>143</v>
      </c>
      <c r="G493" s="1273" t="s">
        <v>142</v>
      </c>
      <c r="H493" s="66" t="s">
        <v>249</v>
      </c>
      <c r="I493" s="1387">
        <v>46300000</v>
      </c>
      <c r="J493" s="1245">
        <v>46300000</v>
      </c>
      <c r="K493" s="466">
        <v>1</v>
      </c>
      <c r="L493" s="1424" t="s">
        <v>441</v>
      </c>
      <c r="M493" s="716" t="s">
        <v>178</v>
      </c>
      <c r="N493" s="635" t="s">
        <v>203</v>
      </c>
      <c r="O493" s="719">
        <v>43750000</v>
      </c>
      <c r="P493" s="515">
        <v>0.94492440604751615</v>
      </c>
      <c r="Q493" s="1010" t="s">
        <v>221</v>
      </c>
      <c r="R493" s="1219" t="s">
        <v>221</v>
      </c>
      <c r="S493" s="1010" t="s">
        <v>221</v>
      </c>
      <c r="T493" s="1219" t="s">
        <v>221</v>
      </c>
      <c r="U493" s="1010" t="s">
        <v>221</v>
      </c>
      <c r="V493" s="1219" t="s">
        <v>221</v>
      </c>
      <c r="W493" s="1387">
        <v>2550000</v>
      </c>
      <c r="X493" s="793">
        <v>0.06</v>
      </c>
      <c r="Y493" s="1365"/>
      <c r="Z493" s="466"/>
      <c r="AA493" s="556" t="s">
        <v>142</v>
      </c>
      <c r="AB493" s="1279" t="s">
        <v>185</v>
      </c>
    </row>
    <row r="494" spans="1:28" s="267" customFormat="1" ht="14.5">
      <c r="A494" s="66" t="s">
        <v>19</v>
      </c>
      <c r="B494" s="66" t="s">
        <v>243</v>
      </c>
      <c r="C494" s="556">
        <v>2020</v>
      </c>
      <c r="D494" s="556">
        <v>2019</v>
      </c>
      <c r="E494" s="1227" t="s">
        <v>142</v>
      </c>
      <c r="F494" s="418" t="s">
        <v>143</v>
      </c>
      <c r="G494" s="1273" t="s">
        <v>142</v>
      </c>
      <c r="H494" s="66" t="s">
        <v>145</v>
      </c>
      <c r="I494" s="131">
        <v>52574000</v>
      </c>
      <c r="J494" s="1245">
        <v>13881444</v>
      </c>
      <c r="K494" s="466">
        <v>0.2640362917031232</v>
      </c>
      <c r="L494" s="1424" t="s">
        <v>442</v>
      </c>
      <c r="M494" s="77">
        <v>4768703</v>
      </c>
      <c r="N494" s="473">
        <v>0.34353075948006562</v>
      </c>
      <c r="O494" s="77">
        <v>6016127</v>
      </c>
      <c r="P494" s="473">
        <v>0.43</v>
      </c>
      <c r="Q494" s="77">
        <v>2739331</v>
      </c>
      <c r="R494" s="133">
        <v>0.2</v>
      </c>
      <c r="S494" s="77">
        <v>357283</v>
      </c>
      <c r="T494" s="133">
        <v>0.03</v>
      </c>
      <c r="U494" s="77">
        <v>0</v>
      </c>
      <c r="V494" s="133">
        <v>0</v>
      </c>
      <c r="W494" s="131">
        <v>3096614</v>
      </c>
      <c r="X494" s="787">
        <v>0.22307578375851964</v>
      </c>
      <c r="Y494" s="1362"/>
      <c r="Z494" s="133"/>
      <c r="AA494" s="556" t="s">
        <v>142</v>
      </c>
      <c r="AB494" s="1279" t="s">
        <v>185</v>
      </c>
    </row>
    <row r="495" spans="1:28" s="267" customFormat="1" ht="14.5">
      <c r="A495" s="66" t="s">
        <v>19</v>
      </c>
      <c r="B495" s="66" t="s">
        <v>243</v>
      </c>
      <c r="C495" s="556">
        <v>2021</v>
      </c>
      <c r="D495" s="556">
        <v>2020</v>
      </c>
      <c r="E495" s="1227" t="s">
        <v>142</v>
      </c>
      <c r="F495" s="418" t="s">
        <v>143</v>
      </c>
      <c r="G495" s="1273" t="s">
        <v>142</v>
      </c>
      <c r="H495" s="66" t="s">
        <v>145</v>
      </c>
      <c r="I495" s="131">
        <v>53771000</v>
      </c>
      <c r="J495" s="1247">
        <v>17909824</v>
      </c>
      <c r="K495" s="466">
        <v>0.33307589592903236</v>
      </c>
      <c r="L495" s="1424" t="s">
        <v>268</v>
      </c>
      <c r="M495" s="77">
        <v>9694180</v>
      </c>
      <c r="N495" s="473">
        <v>0.54127723421514362</v>
      </c>
      <c r="O495" s="77">
        <v>6332383</v>
      </c>
      <c r="P495" s="473">
        <v>0.35</v>
      </c>
      <c r="Q495" s="77">
        <v>1483730</v>
      </c>
      <c r="R495" s="133">
        <v>0.08</v>
      </c>
      <c r="S495" s="77">
        <v>399531</v>
      </c>
      <c r="T495" s="133">
        <v>0.02</v>
      </c>
      <c r="U495" s="77">
        <v>0</v>
      </c>
      <c r="V495" s="133">
        <v>0</v>
      </c>
      <c r="W495" s="131">
        <v>1883261</v>
      </c>
      <c r="X495" s="787">
        <v>0.1</v>
      </c>
      <c r="Y495" s="1362"/>
      <c r="Z495" s="133"/>
      <c r="AA495" s="556" t="s">
        <v>142</v>
      </c>
      <c r="AB495" s="1279" t="s">
        <v>161</v>
      </c>
    </row>
    <row r="496" spans="1:28" s="267" customFormat="1" ht="14.5">
      <c r="A496" s="66" t="s">
        <v>19</v>
      </c>
      <c r="B496" s="66" t="s">
        <v>243</v>
      </c>
      <c r="C496" s="556">
        <v>2022</v>
      </c>
      <c r="D496" s="556">
        <v>2021</v>
      </c>
      <c r="E496" s="1227" t="s">
        <v>142</v>
      </c>
      <c r="F496" s="418" t="s">
        <v>143</v>
      </c>
      <c r="G496" s="1273" t="s">
        <v>142</v>
      </c>
      <c r="H496" s="66" t="s">
        <v>145</v>
      </c>
      <c r="I496" s="131">
        <v>54986000</v>
      </c>
      <c r="J496" s="1245">
        <v>15152179</v>
      </c>
      <c r="K496" s="466">
        <v>0.27556430727821629</v>
      </c>
      <c r="L496" s="1424" t="s">
        <v>780</v>
      </c>
      <c r="M496" s="77">
        <v>7544468</v>
      </c>
      <c r="N496" s="473">
        <v>0.49791307243664429</v>
      </c>
      <c r="O496" s="77">
        <v>5241474</v>
      </c>
      <c r="P496" s="473">
        <v>0.35</v>
      </c>
      <c r="Q496" s="77">
        <v>1998688</v>
      </c>
      <c r="R496" s="133">
        <v>0.13</v>
      </c>
      <c r="S496" s="77">
        <v>367549</v>
      </c>
      <c r="T496" s="669">
        <v>0.02</v>
      </c>
      <c r="U496" s="77">
        <v>0</v>
      </c>
      <c r="V496" s="133">
        <v>0</v>
      </c>
      <c r="W496" s="131">
        <v>2366237</v>
      </c>
      <c r="X496" s="787">
        <v>0.16</v>
      </c>
      <c r="Y496" s="1362"/>
      <c r="Z496" s="133"/>
      <c r="AA496" s="556" t="s">
        <v>142</v>
      </c>
      <c r="AB496" s="1279" t="s">
        <v>185</v>
      </c>
    </row>
    <row r="497" spans="1:28" s="267" customFormat="1" ht="14.5">
      <c r="A497" s="1216" t="s">
        <v>19</v>
      </c>
      <c r="B497" s="1216" t="s">
        <v>243</v>
      </c>
      <c r="C497" s="1226">
        <v>2023</v>
      </c>
      <c r="D497" s="1226">
        <v>2022</v>
      </c>
      <c r="E497" s="1228" t="s">
        <v>142</v>
      </c>
      <c r="F497" s="1237" t="s">
        <v>143</v>
      </c>
      <c r="G497" s="1275" t="s">
        <v>142</v>
      </c>
      <c r="H497" s="1216" t="s">
        <v>145</v>
      </c>
      <c r="I497" s="1380">
        <v>54986000</v>
      </c>
      <c r="J497" s="1337">
        <v>14834569</v>
      </c>
      <c r="K497" s="1222">
        <v>0.27</v>
      </c>
      <c r="L497" s="1425" t="s">
        <v>270</v>
      </c>
      <c r="M497" s="1026">
        <v>5370417.6999999993</v>
      </c>
      <c r="N497" s="1217">
        <v>0.36202047393490161</v>
      </c>
      <c r="O497" s="1026">
        <v>5109606.2500000009</v>
      </c>
      <c r="P497" s="1217">
        <v>0.34</v>
      </c>
      <c r="Q497" s="1026">
        <v>3142733.2000000007</v>
      </c>
      <c r="R497" s="1222">
        <v>0.21</v>
      </c>
      <c r="S497" s="1026">
        <v>1211811.8500000001</v>
      </c>
      <c r="T497" s="1224">
        <v>0.08</v>
      </c>
      <c r="U497" s="1026">
        <v>0</v>
      </c>
      <c r="V497" s="1222">
        <v>0</v>
      </c>
      <c r="W497" s="1380">
        <v>4354545</v>
      </c>
      <c r="X497" s="1027">
        <v>0.28999999999999998</v>
      </c>
      <c r="Y497" s="1363"/>
      <c r="Z497" s="1222"/>
      <c r="AA497" s="1226" t="s">
        <v>142</v>
      </c>
      <c r="AB497" s="1225" t="s">
        <v>185</v>
      </c>
    </row>
    <row r="498" spans="1:28" s="267" customFormat="1" ht="14.5">
      <c r="A498" s="1229" t="s">
        <v>19</v>
      </c>
      <c r="B498" s="1229" t="s">
        <v>243</v>
      </c>
      <c r="C498" s="1230" t="s">
        <v>761</v>
      </c>
      <c r="D498" s="1230">
        <v>2023</v>
      </c>
      <c r="E498" s="1231" t="s">
        <v>142</v>
      </c>
      <c r="F498" s="1338" t="s">
        <v>143</v>
      </c>
      <c r="G498" s="1274" t="s">
        <v>142</v>
      </c>
      <c r="H498" s="1229" t="s">
        <v>145</v>
      </c>
      <c r="I498" s="1381">
        <v>51525602</v>
      </c>
      <c r="J498" s="1310">
        <v>16618409</v>
      </c>
      <c r="K498" s="1221">
        <v>0.32</v>
      </c>
      <c r="L498" s="1338" t="s">
        <v>450</v>
      </c>
      <c r="M498" s="1020">
        <v>5275006</v>
      </c>
      <c r="N498" s="1218">
        <v>0.32</v>
      </c>
      <c r="O498" s="1020">
        <v>5905188</v>
      </c>
      <c r="P498" s="1218">
        <v>0.36</v>
      </c>
      <c r="Q498" s="1020">
        <v>4213529</v>
      </c>
      <c r="R498" s="1221">
        <v>0.25</v>
      </c>
      <c r="S498" s="1020">
        <v>1224686</v>
      </c>
      <c r="T498" s="1221">
        <v>7.0000000000000007E-2</v>
      </c>
      <c r="U498" s="1020">
        <v>0</v>
      </c>
      <c r="V498" s="1221">
        <v>0</v>
      </c>
      <c r="W498" s="1381">
        <v>5438215</v>
      </c>
      <c r="X498" s="1021">
        <v>0.32</v>
      </c>
      <c r="Y498" s="1364"/>
      <c r="Z498" s="1221"/>
      <c r="AA498" s="1235" t="s">
        <v>142</v>
      </c>
      <c r="AB498" s="1338" t="s">
        <v>185</v>
      </c>
    </row>
    <row r="499" spans="1:28" s="267" customFormat="1" ht="14.5">
      <c r="A499" s="862" t="s">
        <v>451</v>
      </c>
      <c r="B499" s="862" t="s">
        <v>141</v>
      </c>
      <c r="C499" s="844">
        <v>2017</v>
      </c>
      <c r="D499" s="844">
        <v>2016</v>
      </c>
      <c r="E499" s="1304" t="s">
        <v>168</v>
      </c>
      <c r="F499" s="418" t="s">
        <v>61</v>
      </c>
      <c r="G499" s="1305" t="s">
        <v>61</v>
      </c>
      <c r="H499" s="66" t="s">
        <v>61</v>
      </c>
      <c r="I499" s="1382" t="s">
        <v>61</v>
      </c>
      <c r="J499" s="1246" t="s">
        <v>61</v>
      </c>
      <c r="K499" s="1411" t="s">
        <v>61</v>
      </c>
      <c r="L499" s="1424" t="s">
        <v>61</v>
      </c>
      <c r="M499" s="1246" t="s">
        <v>61</v>
      </c>
      <c r="N499" s="66" t="s">
        <v>61</v>
      </c>
      <c r="O499" s="69" t="s">
        <v>61</v>
      </c>
      <c r="P499" s="66" t="s">
        <v>61</v>
      </c>
      <c r="Q499" s="77" t="s">
        <v>61</v>
      </c>
      <c r="R499" s="133" t="s">
        <v>61</v>
      </c>
      <c r="S499" s="77" t="s">
        <v>61</v>
      </c>
      <c r="T499" s="133" t="s">
        <v>61</v>
      </c>
      <c r="U499" s="77" t="s">
        <v>61</v>
      </c>
      <c r="V499" s="133" t="s">
        <v>61</v>
      </c>
      <c r="W499" s="1382" t="s">
        <v>61</v>
      </c>
      <c r="X499" s="787" t="s">
        <v>61</v>
      </c>
      <c r="Y499" s="1362"/>
      <c r="Z499" s="133"/>
      <c r="AA499" s="556" t="s">
        <v>61</v>
      </c>
      <c r="AB499" s="1279" t="s">
        <v>61</v>
      </c>
    </row>
    <row r="500" spans="1:28" s="267" customFormat="1" ht="14.5">
      <c r="A500" s="862" t="s">
        <v>451</v>
      </c>
      <c r="B500" s="862" t="s">
        <v>141</v>
      </c>
      <c r="C500" s="844">
        <v>2018</v>
      </c>
      <c r="D500" s="844">
        <v>2017</v>
      </c>
      <c r="E500" s="1304" t="s">
        <v>168</v>
      </c>
      <c r="F500" s="418" t="s">
        <v>61</v>
      </c>
      <c r="G500" s="1305" t="s">
        <v>61</v>
      </c>
      <c r="H500" s="66" t="s">
        <v>61</v>
      </c>
      <c r="I500" s="1382" t="s">
        <v>61</v>
      </c>
      <c r="J500" s="1246" t="s">
        <v>61</v>
      </c>
      <c r="K500" s="1411" t="s">
        <v>61</v>
      </c>
      <c r="L500" s="1424" t="s">
        <v>61</v>
      </c>
      <c r="M500" s="1246" t="s">
        <v>61</v>
      </c>
      <c r="N500" s="66" t="s">
        <v>61</v>
      </c>
      <c r="O500" s="69" t="s">
        <v>61</v>
      </c>
      <c r="P500" s="66" t="s">
        <v>61</v>
      </c>
      <c r="Q500" s="77" t="s">
        <v>61</v>
      </c>
      <c r="R500" s="133" t="s">
        <v>61</v>
      </c>
      <c r="S500" s="77" t="s">
        <v>61</v>
      </c>
      <c r="T500" s="133" t="s">
        <v>61</v>
      </c>
      <c r="U500" s="77" t="s">
        <v>61</v>
      </c>
      <c r="V500" s="133" t="s">
        <v>61</v>
      </c>
      <c r="W500" s="1382" t="s">
        <v>61</v>
      </c>
      <c r="X500" s="787" t="s">
        <v>61</v>
      </c>
      <c r="Y500" s="1362"/>
      <c r="Z500" s="133"/>
      <c r="AA500" s="556" t="s">
        <v>61</v>
      </c>
      <c r="AB500" s="1279" t="s">
        <v>61</v>
      </c>
    </row>
    <row r="501" spans="1:28" s="267" customFormat="1" ht="14.5">
      <c r="A501" s="862" t="s">
        <v>451</v>
      </c>
      <c r="B501" s="862" t="s">
        <v>141</v>
      </c>
      <c r="C501" s="844">
        <v>2019</v>
      </c>
      <c r="D501" s="844">
        <v>2018</v>
      </c>
      <c r="E501" s="1304" t="s">
        <v>168</v>
      </c>
      <c r="F501" s="418" t="s">
        <v>61</v>
      </c>
      <c r="G501" s="1305" t="s">
        <v>61</v>
      </c>
      <c r="H501" s="66" t="s">
        <v>61</v>
      </c>
      <c r="I501" s="1382" t="s">
        <v>61</v>
      </c>
      <c r="J501" s="1246" t="s">
        <v>61</v>
      </c>
      <c r="K501" s="1411" t="s">
        <v>61</v>
      </c>
      <c r="L501" s="1424" t="s">
        <v>61</v>
      </c>
      <c r="M501" s="1246" t="s">
        <v>61</v>
      </c>
      <c r="N501" s="66" t="s">
        <v>61</v>
      </c>
      <c r="O501" s="69" t="s">
        <v>61</v>
      </c>
      <c r="P501" s="66" t="s">
        <v>61</v>
      </c>
      <c r="Q501" s="77" t="s">
        <v>61</v>
      </c>
      <c r="R501" s="133" t="s">
        <v>61</v>
      </c>
      <c r="S501" s="77" t="s">
        <v>61</v>
      </c>
      <c r="T501" s="133" t="s">
        <v>61</v>
      </c>
      <c r="U501" s="77" t="s">
        <v>61</v>
      </c>
      <c r="V501" s="133" t="s">
        <v>61</v>
      </c>
      <c r="W501" s="1382" t="s">
        <v>61</v>
      </c>
      <c r="X501" s="787" t="s">
        <v>61</v>
      </c>
      <c r="Y501" s="1362"/>
      <c r="Z501" s="133"/>
      <c r="AA501" s="556" t="s">
        <v>61</v>
      </c>
      <c r="AB501" s="1279" t="s">
        <v>61</v>
      </c>
    </row>
    <row r="502" spans="1:28" s="267" customFormat="1" ht="14.5">
      <c r="A502" s="862" t="s">
        <v>451</v>
      </c>
      <c r="B502" s="862" t="s">
        <v>141</v>
      </c>
      <c r="C502" s="844">
        <v>2020</v>
      </c>
      <c r="D502" s="844">
        <v>2019</v>
      </c>
      <c r="E502" s="1304" t="s">
        <v>168</v>
      </c>
      <c r="F502" s="418" t="s">
        <v>61</v>
      </c>
      <c r="G502" s="1305" t="s">
        <v>61</v>
      </c>
      <c r="H502" s="66" t="s">
        <v>61</v>
      </c>
      <c r="I502" s="1382" t="s">
        <v>61</v>
      </c>
      <c r="J502" s="1246" t="s">
        <v>61</v>
      </c>
      <c r="K502" s="1411" t="s">
        <v>61</v>
      </c>
      <c r="L502" s="1424" t="s">
        <v>61</v>
      </c>
      <c r="M502" s="1246" t="s">
        <v>61</v>
      </c>
      <c r="N502" s="66" t="s">
        <v>61</v>
      </c>
      <c r="O502" s="69" t="s">
        <v>61</v>
      </c>
      <c r="P502" s="66" t="s">
        <v>61</v>
      </c>
      <c r="Q502" s="77" t="s">
        <v>61</v>
      </c>
      <c r="R502" s="133" t="s">
        <v>61</v>
      </c>
      <c r="S502" s="77" t="s">
        <v>61</v>
      </c>
      <c r="T502" s="133" t="s">
        <v>61</v>
      </c>
      <c r="U502" s="77" t="s">
        <v>61</v>
      </c>
      <c r="V502" s="133" t="s">
        <v>61</v>
      </c>
      <c r="W502" s="1382" t="s">
        <v>61</v>
      </c>
      <c r="X502" s="787" t="s">
        <v>61</v>
      </c>
      <c r="Y502" s="1362"/>
      <c r="Z502" s="133"/>
      <c r="AA502" s="556" t="s">
        <v>61</v>
      </c>
      <c r="AB502" s="1279" t="s">
        <v>61</v>
      </c>
    </row>
    <row r="503" spans="1:28" s="267" customFormat="1" ht="14.5">
      <c r="A503" s="862" t="s">
        <v>451</v>
      </c>
      <c r="B503" s="862" t="s">
        <v>141</v>
      </c>
      <c r="C503" s="844">
        <v>2021</v>
      </c>
      <c r="D503" s="844">
        <v>2020</v>
      </c>
      <c r="E503" s="1304" t="s">
        <v>168</v>
      </c>
      <c r="F503" s="418" t="s">
        <v>61</v>
      </c>
      <c r="G503" s="1305" t="s">
        <v>61</v>
      </c>
      <c r="H503" s="66" t="s">
        <v>61</v>
      </c>
      <c r="I503" s="1382" t="s">
        <v>61</v>
      </c>
      <c r="J503" s="1246" t="s">
        <v>61</v>
      </c>
      <c r="K503" s="1411" t="s">
        <v>61</v>
      </c>
      <c r="L503" s="1424" t="s">
        <v>61</v>
      </c>
      <c r="M503" s="1246" t="s">
        <v>61</v>
      </c>
      <c r="N503" s="66" t="s">
        <v>61</v>
      </c>
      <c r="O503" s="69" t="s">
        <v>61</v>
      </c>
      <c r="P503" s="66" t="s">
        <v>61</v>
      </c>
      <c r="Q503" s="77" t="s">
        <v>61</v>
      </c>
      <c r="R503" s="133" t="s">
        <v>61</v>
      </c>
      <c r="S503" s="77" t="s">
        <v>61</v>
      </c>
      <c r="T503" s="133" t="s">
        <v>61</v>
      </c>
      <c r="U503" s="77" t="s">
        <v>61</v>
      </c>
      <c r="V503" s="133" t="s">
        <v>61</v>
      </c>
      <c r="W503" s="1382" t="s">
        <v>61</v>
      </c>
      <c r="X503" s="787" t="s">
        <v>61</v>
      </c>
      <c r="Y503" s="1362"/>
      <c r="Z503" s="133"/>
      <c r="AA503" s="556" t="s">
        <v>61</v>
      </c>
      <c r="AB503" s="1279" t="s">
        <v>61</v>
      </c>
    </row>
    <row r="504" spans="1:28" s="267" customFormat="1" ht="14.5">
      <c r="A504" s="862" t="s">
        <v>451</v>
      </c>
      <c r="B504" s="862" t="s">
        <v>141</v>
      </c>
      <c r="C504" s="844">
        <v>2022</v>
      </c>
      <c r="D504" s="844">
        <v>2021</v>
      </c>
      <c r="E504" s="1304" t="s">
        <v>168</v>
      </c>
      <c r="F504" s="418" t="s">
        <v>61</v>
      </c>
      <c r="G504" s="1305" t="s">
        <v>61</v>
      </c>
      <c r="H504" s="66" t="s">
        <v>61</v>
      </c>
      <c r="I504" s="1382" t="s">
        <v>61</v>
      </c>
      <c r="J504" s="1246" t="s">
        <v>61</v>
      </c>
      <c r="K504" s="1411" t="s">
        <v>61</v>
      </c>
      <c r="L504" s="1424" t="s">
        <v>61</v>
      </c>
      <c r="M504" s="1246" t="s">
        <v>61</v>
      </c>
      <c r="N504" s="66" t="s">
        <v>61</v>
      </c>
      <c r="O504" s="69" t="s">
        <v>61</v>
      </c>
      <c r="P504" s="66" t="s">
        <v>61</v>
      </c>
      <c r="Q504" s="77" t="s">
        <v>61</v>
      </c>
      <c r="R504" s="133" t="s">
        <v>61</v>
      </c>
      <c r="S504" s="77" t="s">
        <v>61</v>
      </c>
      <c r="T504" s="133" t="s">
        <v>61</v>
      </c>
      <c r="U504" s="77" t="s">
        <v>61</v>
      </c>
      <c r="V504" s="133" t="s">
        <v>61</v>
      </c>
      <c r="W504" s="1382" t="s">
        <v>61</v>
      </c>
      <c r="X504" s="787" t="s">
        <v>61</v>
      </c>
      <c r="Y504" s="1362"/>
      <c r="Z504" s="133"/>
      <c r="AA504" s="556" t="s">
        <v>61</v>
      </c>
      <c r="AB504" s="1279" t="s">
        <v>61</v>
      </c>
    </row>
    <row r="505" spans="1:28" s="267" customFormat="1" ht="14.5">
      <c r="A505" s="1235" t="s">
        <v>451</v>
      </c>
      <c r="B505" s="1235" t="s">
        <v>141</v>
      </c>
      <c r="C505" s="1289">
        <v>2023</v>
      </c>
      <c r="D505" s="1289">
        <v>2022</v>
      </c>
      <c r="E505" s="1290" t="s">
        <v>168</v>
      </c>
      <c r="F505" s="1232" t="s">
        <v>61</v>
      </c>
      <c r="G505" s="1291" t="s">
        <v>61</v>
      </c>
      <c r="H505" s="1229" t="s">
        <v>61</v>
      </c>
      <c r="I505" s="1383" t="s">
        <v>61</v>
      </c>
      <c r="J505" s="1065" t="s">
        <v>61</v>
      </c>
      <c r="K505" s="1412" t="s">
        <v>61</v>
      </c>
      <c r="L505" s="1338" t="s">
        <v>61</v>
      </c>
      <c r="M505" s="1065" t="s">
        <v>61</v>
      </c>
      <c r="N505" s="1229" t="s">
        <v>61</v>
      </c>
      <c r="O505" s="1065" t="s">
        <v>61</v>
      </c>
      <c r="P505" s="1229" t="s">
        <v>61</v>
      </c>
      <c r="Q505" s="1020" t="s">
        <v>61</v>
      </c>
      <c r="R505" s="1221" t="s">
        <v>61</v>
      </c>
      <c r="S505" s="1020" t="s">
        <v>61</v>
      </c>
      <c r="T505" s="1221" t="s">
        <v>61</v>
      </c>
      <c r="U505" s="1020" t="s">
        <v>61</v>
      </c>
      <c r="V505" s="1221" t="s">
        <v>61</v>
      </c>
      <c r="W505" s="1383" t="s">
        <v>61</v>
      </c>
      <c r="X505" s="1021" t="s">
        <v>61</v>
      </c>
      <c r="Y505" s="1364"/>
      <c r="Z505" s="1221"/>
      <c r="AA505" s="1230" t="s">
        <v>61</v>
      </c>
      <c r="AB505" s="1233" t="s">
        <v>61</v>
      </c>
    </row>
    <row r="506" spans="1:28" s="267" customFormat="1" ht="14.5">
      <c r="A506" s="862" t="s">
        <v>452</v>
      </c>
      <c r="B506" s="862" t="s">
        <v>167</v>
      </c>
      <c r="C506" s="844">
        <v>2017</v>
      </c>
      <c r="D506" s="844">
        <v>2016</v>
      </c>
      <c r="E506" s="1304" t="s">
        <v>168</v>
      </c>
      <c r="F506" s="418" t="s">
        <v>61</v>
      </c>
      <c r="G506" s="1305" t="s">
        <v>61</v>
      </c>
      <c r="H506" s="66" t="s">
        <v>61</v>
      </c>
      <c r="I506" s="1382" t="s">
        <v>61</v>
      </c>
      <c r="J506" s="1246" t="s">
        <v>61</v>
      </c>
      <c r="K506" s="1411" t="s">
        <v>61</v>
      </c>
      <c r="L506" s="1424" t="s">
        <v>61</v>
      </c>
      <c r="M506" s="1246" t="s">
        <v>61</v>
      </c>
      <c r="N506" s="66" t="s">
        <v>61</v>
      </c>
      <c r="O506" s="69" t="s">
        <v>61</v>
      </c>
      <c r="P506" s="66" t="s">
        <v>61</v>
      </c>
      <c r="Q506" s="77" t="s">
        <v>61</v>
      </c>
      <c r="R506" s="133" t="s">
        <v>61</v>
      </c>
      <c r="S506" s="77" t="s">
        <v>61</v>
      </c>
      <c r="T506" s="133" t="s">
        <v>61</v>
      </c>
      <c r="U506" s="77" t="s">
        <v>61</v>
      </c>
      <c r="V506" s="133" t="s">
        <v>61</v>
      </c>
      <c r="W506" s="1382" t="s">
        <v>61</v>
      </c>
      <c r="X506" s="787" t="s">
        <v>61</v>
      </c>
      <c r="Y506" s="1362"/>
      <c r="Z506" s="133"/>
      <c r="AA506" s="556" t="s">
        <v>61</v>
      </c>
      <c r="AB506" s="1279" t="s">
        <v>61</v>
      </c>
    </row>
    <row r="507" spans="1:28" s="267" customFormat="1" ht="14.5">
      <c r="A507" s="862" t="s">
        <v>452</v>
      </c>
      <c r="B507" s="862" t="s">
        <v>167</v>
      </c>
      <c r="C507" s="844">
        <v>2018</v>
      </c>
      <c r="D507" s="844">
        <v>2017</v>
      </c>
      <c r="E507" s="1304" t="s">
        <v>168</v>
      </c>
      <c r="F507" s="418" t="s">
        <v>61</v>
      </c>
      <c r="G507" s="1305" t="s">
        <v>61</v>
      </c>
      <c r="H507" s="66" t="s">
        <v>61</v>
      </c>
      <c r="I507" s="1382" t="s">
        <v>61</v>
      </c>
      <c r="J507" s="1246" t="s">
        <v>61</v>
      </c>
      <c r="K507" s="1411" t="s">
        <v>61</v>
      </c>
      <c r="L507" s="1424" t="s">
        <v>61</v>
      </c>
      <c r="M507" s="1246" t="s">
        <v>61</v>
      </c>
      <c r="N507" s="66" t="s">
        <v>61</v>
      </c>
      <c r="O507" s="69" t="s">
        <v>61</v>
      </c>
      <c r="P507" s="66" t="s">
        <v>61</v>
      </c>
      <c r="Q507" s="77" t="s">
        <v>61</v>
      </c>
      <c r="R507" s="133" t="s">
        <v>61</v>
      </c>
      <c r="S507" s="77" t="s">
        <v>61</v>
      </c>
      <c r="T507" s="133" t="s">
        <v>61</v>
      </c>
      <c r="U507" s="77" t="s">
        <v>61</v>
      </c>
      <c r="V507" s="133" t="s">
        <v>61</v>
      </c>
      <c r="W507" s="1382" t="s">
        <v>61</v>
      </c>
      <c r="X507" s="787" t="s">
        <v>61</v>
      </c>
      <c r="Y507" s="1362"/>
      <c r="Z507" s="133"/>
      <c r="AA507" s="556" t="s">
        <v>61</v>
      </c>
      <c r="AB507" s="1279" t="s">
        <v>61</v>
      </c>
    </row>
    <row r="508" spans="1:28" s="267" customFormat="1" ht="14.5">
      <c r="A508" s="862" t="s">
        <v>452</v>
      </c>
      <c r="B508" s="862" t="s">
        <v>167</v>
      </c>
      <c r="C508" s="844">
        <v>2019</v>
      </c>
      <c r="D508" s="844">
        <v>2018</v>
      </c>
      <c r="E508" s="1304" t="s">
        <v>168</v>
      </c>
      <c r="F508" s="418" t="s">
        <v>61</v>
      </c>
      <c r="G508" s="1305" t="s">
        <v>61</v>
      </c>
      <c r="H508" s="66" t="s">
        <v>61</v>
      </c>
      <c r="I508" s="1382" t="s">
        <v>61</v>
      </c>
      <c r="J508" s="1246" t="s">
        <v>61</v>
      </c>
      <c r="K508" s="1411" t="s">
        <v>61</v>
      </c>
      <c r="L508" s="1424" t="s">
        <v>61</v>
      </c>
      <c r="M508" s="1246" t="s">
        <v>61</v>
      </c>
      <c r="N508" s="66" t="s">
        <v>61</v>
      </c>
      <c r="O508" s="69" t="s">
        <v>61</v>
      </c>
      <c r="P508" s="66" t="s">
        <v>61</v>
      </c>
      <c r="Q508" s="77" t="s">
        <v>61</v>
      </c>
      <c r="R508" s="133" t="s">
        <v>61</v>
      </c>
      <c r="S508" s="77" t="s">
        <v>61</v>
      </c>
      <c r="T508" s="133" t="s">
        <v>61</v>
      </c>
      <c r="U508" s="77" t="s">
        <v>61</v>
      </c>
      <c r="V508" s="133" t="s">
        <v>61</v>
      </c>
      <c r="W508" s="1382" t="s">
        <v>61</v>
      </c>
      <c r="X508" s="787" t="s">
        <v>61</v>
      </c>
      <c r="Y508" s="1362"/>
      <c r="Z508" s="133"/>
      <c r="AA508" s="556" t="s">
        <v>61</v>
      </c>
      <c r="AB508" s="1279" t="s">
        <v>61</v>
      </c>
    </row>
    <row r="509" spans="1:28" s="267" customFormat="1" ht="14.5">
      <c r="A509" s="862" t="s">
        <v>452</v>
      </c>
      <c r="B509" s="862" t="s">
        <v>167</v>
      </c>
      <c r="C509" s="844">
        <v>2020</v>
      </c>
      <c r="D509" s="844">
        <v>2019</v>
      </c>
      <c r="E509" s="1304" t="s">
        <v>168</v>
      </c>
      <c r="F509" s="418" t="s">
        <v>61</v>
      </c>
      <c r="G509" s="1305" t="s">
        <v>61</v>
      </c>
      <c r="H509" s="66" t="s">
        <v>61</v>
      </c>
      <c r="I509" s="1382" t="s">
        <v>61</v>
      </c>
      <c r="J509" s="1246" t="s">
        <v>61</v>
      </c>
      <c r="K509" s="1411" t="s">
        <v>61</v>
      </c>
      <c r="L509" s="1424" t="s">
        <v>61</v>
      </c>
      <c r="M509" s="1246" t="s">
        <v>61</v>
      </c>
      <c r="N509" s="66" t="s">
        <v>61</v>
      </c>
      <c r="O509" s="69" t="s">
        <v>61</v>
      </c>
      <c r="P509" s="66" t="s">
        <v>61</v>
      </c>
      <c r="Q509" s="77" t="s">
        <v>61</v>
      </c>
      <c r="R509" s="133" t="s">
        <v>61</v>
      </c>
      <c r="S509" s="77" t="s">
        <v>61</v>
      </c>
      <c r="T509" s="133" t="s">
        <v>61</v>
      </c>
      <c r="U509" s="77" t="s">
        <v>61</v>
      </c>
      <c r="V509" s="133" t="s">
        <v>61</v>
      </c>
      <c r="W509" s="1382" t="s">
        <v>61</v>
      </c>
      <c r="X509" s="787" t="s">
        <v>61</v>
      </c>
      <c r="Y509" s="1362"/>
      <c r="Z509" s="133"/>
      <c r="AA509" s="556" t="s">
        <v>61</v>
      </c>
      <c r="AB509" s="1279" t="s">
        <v>61</v>
      </c>
    </row>
    <row r="510" spans="1:28" s="267" customFormat="1" ht="14.5">
      <c r="A510" s="862" t="s">
        <v>452</v>
      </c>
      <c r="B510" s="862" t="s">
        <v>167</v>
      </c>
      <c r="C510" s="844">
        <v>2021</v>
      </c>
      <c r="D510" s="844">
        <v>2020</v>
      </c>
      <c r="E510" s="1304" t="s">
        <v>168</v>
      </c>
      <c r="F510" s="418" t="s">
        <v>61</v>
      </c>
      <c r="G510" s="1305" t="s">
        <v>61</v>
      </c>
      <c r="H510" s="66" t="s">
        <v>61</v>
      </c>
      <c r="I510" s="1382" t="s">
        <v>61</v>
      </c>
      <c r="J510" s="1246" t="s">
        <v>61</v>
      </c>
      <c r="K510" s="1411" t="s">
        <v>61</v>
      </c>
      <c r="L510" s="1424" t="s">
        <v>61</v>
      </c>
      <c r="M510" s="1246" t="s">
        <v>61</v>
      </c>
      <c r="N510" s="66" t="s">
        <v>61</v>
      </c>
      <c r="O510" s="69" t="s">
        <v>61</v>
      </c>
      <c r="P510" s="66" t="s">
        <v>61</v>
      </c>
      <c r="Q510" s="77" t="s">
        <v>61</v>
      </c>
      <c r="R510" s="133" t="s">
        <v>61</v>
      </c>
      <c r="S510" s="77" t="s">
        <v>61</v>
      </c>
      <c r="T510" s="133" t="s">
        <v>61</v>
      </c>
      <c r="U510" s="77" t="s">
        <v>61</v>
      </c>
      <c r="V510" s="133" t="s">
        <v>61</v>
      </c>
      <c r="W510" s="1382" t="s">
        <v>61</v>
      </c>
      <c r="X510" s="787" t="s">
        <v>61</v>
      </c>
      <c r="Y510" s="1362"/>
      <c r="Z510" s="133"/>
      <c r="AA510" s="556" t="s">
        <v>61</v>
      </c>
      <c r="AB510" s="1279" t="s">
        <v>61</v>
      </c>
    </row>
    <row r="511" spans="1:28" s="267" customFormat="1" ht="14.5">
      <c r="A511" s="862" t="s">
        <v>452</v>
      </c>
      <c r="B511" s="862" t="s">
        <v>167</v>
      </c>
      <c r="C511" s="844">
        <v>2022</v>
      </c>
      <c r="D511" s="844">
        <v>2021</v>
      </c>
      <c r="E511" s="1304" t="s">
        <v>168</v>
      </c>
      <c r="F511" s="418" t="s">
        <v>61</v>
      </c>
      <c r="G511" s="1305" t="s">
        <v>61</v>
      </c>
      <c r="H511" s="66" t="s">
        <v>61</v>
      </c>
      <c r="I511" s="1382" t="s">
        <v>61</v>
      </c>
      <c r="J511" s="1246" t="s">
        <v>61</v>
      </c>
      <c r="K511" s="1411" t="s">
        <v>61</v>
      </c>
      <c r="L511" s="1424" t="s">
        <v>61</v>
      </c>
      <c r="M511" s="1246" t="s">
        <v>61</v>
      </c>
      <c r="N511" s="66" t="s">
        <v>61</v>
      </c>
      <c r="O511" s="69" t="s">
        <v>61</v>
      </c>
      <c r="P511" s="66" t="s">
        <v>61</v>
      </c>
      <c r="Q511" s="77" t="s">
        <v>61</v>
      </c>
      <c r="R511" s="133" t="s">
        <v>61</v>
      </c>
      <c r="S511" s="77" t="s">
        <v>61</v>
      </c>
      <c r="T511" s="133" t="s">
        <v>61</v>
      </c>
      <c r="U511" s="77" t="s">
        <v>61</v>
      </c>
      <c r="V511" s="133" t="s">
        <v>61</v>
      </c>
      <c r="W511" s="1382" t="s">
        <v>61</v>
      </c>
      <c r="X511" s="787" t="s">
        <v>61</v>
      </c>
      <c r="Y511" s="1362"/>
      <c r="Z511" s="133"/>
      <c r="AA511" s="556" t="s">
        <v>61</v>
      </c>
      <c r="AB511" s="1279" t="s">
        <v>61</v>
      </c>
    </row>
    <row r="512" spans="1:28" s="267" customFormat="1" ht="14.5">
      <c r="A512" s="1235" t="s">
        <v>452</v>
      </c>
      <c r="B512" s="1235" t="s">
        <v>167</v>
      </c>
      <c r="C512" s="1289">
        <v>2023</v>
      </c>
      <c r="D512" s="1289">
        <v>2022</v>
      </c>
      <c r="E512" s="1290" t="s">
        <v>168</v>
      </c>
      <c r="F512" s="1232" t="s">
        <v>61</v>
      </c>
      <c r="G512" s="1291" t="s">
        <v>61</v>
      </c>
      <c r="H512" s="1229" t="s">
        <v>61</v>
      </c>
      <c r="I512" s="1383" t="s">
        <v>61</v>
      </c>
      <c r="J512" s="1065" t="s">
        <v>61</v>
      </c>
      <c r="K512" s="1412" t="s">
        <v>61</v>
      </c>
      <c r="L512" s="1338" t="s">
        <v>61</v>
      </c>
      <c r="M512" s="1065" t="s">
        <v>61</v>
      </c>
      <c r="N512" s="1229" t="s">
        <v>61</v>
      </c>
      <c r="O512" s="1065" t="s">
        <v>61</v>
      </c>
      <c r="P512" s="1229" t="s">
        <v>61</v>
      </c>
      <c r="Q512" s="1020" t="s">
        <v>61</v>
      </c>
      <c r="R512" s="1221" t="s">
        <v>61</v>
      </c>
      <c r="S512" s="1020" t="s">
        <v>61</v>
      </c>
      <c r="T512" s="1221" t="s">
        <v>61</v>
      </c>
      <c r="U512" s="1020" t="s">
        <v>61</v>
      </c>
      <c r="V512" s="1221" t="s">
        <v>61</v>
      </c>
      <c r="W512" s="1383" t="s">
        <v>61</v>
      </c>
      <c r="X512" s="1021" t="s">
        <v>61</v>
      </c>
      <c r="Y512" s="1364"/>
      <c r="Z512" s="1221"/>
      <c r="AA512" s="1230" t="s">
        <v>61</v>
      </c>
      <c r="AB512" s="1233" t="s">
        <v>61</v>
      </c>
    </row>
    <row r="513" spans="1:28" s="267" customFormat="1" ht="14.5">
      <c r="A513" s="66" t="s">
        <v>453</v>
      </c>
      <c r="B513" s="66" t="s">
        <v>141</v>
      </c>
      <c r="C513" s="556">
        <v>2017</v>
      </c>
      <c r="D513" s="556">
        <v>2016</v>
      </c>
      <c r="E513" s="1227" t="s">
        <v>142</v>
      </c>
      <c r="F513" s="418" t="s">
        <v>143</v>
      </c>
      <c r="G513" s="1292" t="s">
        <v>168</v>
      </c>
      <c r="H513" s="1293" t="s">
        <v>61</v>
      </c>
      <c r="I513" s="1384" t="s">
        <v>61</v>
      </c>
      <c r="J513" s="1294" t="s">
        <v>61</v>
      </c>
      <c r="K513" s="1295" t="s">
        <v>61</v>
      </c>
      <c r="L513" s="1426" t="s">
        <v>61</v>
      </c>
      <c r="M513" s="1294" t="s">
        <v>61</v>
      </c>
      <c r="N513" s="1295" t="s">
        <v>61</v>
      </c>
      <c r="O513" s="104" t="s">
        <v>61</v>
      </c>
      <c r="P513" s="1295" t="s">
        <v>61</v>
      </c>
      <c r="Q513" s="799" t="s">
        <v>61</v>
      </c>
      <c r="R513" s="643" t="s">
        <v>61</v>
      </c>
      <c r="S513" s="799" t="s">
        <v>61</v>
      </c>
      <c r="T513" s="643" t="s">
        <v>61</v>
      </c>
      <c r="U513" s="799" t="s">
        <v>61</v>
      </c>
      <c r="V513" s="643" t="s">
        <v>61</v>
      </c>
      <c r="W513" s="1384" t="s">
        <v>61</v>
      </c>
      <c r="X513" s="916" t="s">
        <v>61</v>
      </c>
      <c r="Y513" s="1366"/>
      <c r="Z513" s="643"/>
      <c r="AA513" s="1296" t="s">
        <v>61</v>
      </c>
      <c r="AB513" s="1297" t="s">
        <v>61</v>
      </c>
    </row>
    <row r="514" spans="1:28" s="267" customFormat="1" ht="14.5">
      <c r="A514" s="66" t="s">
        <v>453</v>
      </c>
      <c r="B514" s="66" t="s">
        <v>141</v>
      </c>
      <c r="C514" s="556">
        <v>2018</v>
      </c>
      <c r="D514" s="556">
        <v>2017</v>
      </c>
      <c r="E514" s="1227" t="s">
        <v>142</v>
      </c>
      <c r="F514" s="418" t="s">
        <v>143</v>
      </c>
      <c r="G514" s="1292" t="s">
        <v>168</v>
      </c>
      <c r="H514" s="1293" t="s">
        <v>61</v>
      </c>
      <c r="I514" s="1384" t="s">
        <v>61</v>
      </c>
      <c r="J514" s="1294" t="s">
        <v>61</v>
      </c>
      <c r="K514" s="1295" t="s">
        <v>61</v>
      </c>
      <c r="L514" s="1426" t="s">
        <v>61</v>
      </c>
      <c r="M514" s="1294" t="s">
        <v>61</v>
      </c>
      <c r="N514" s="1295" t="s">
        <v>61</v>
      </c>
      <c r="O514" s="104" t="s">
        <v>61</v>
      </c>
      <c r="P514" s="1295" t="s">
        <v>61</v>
      </c>
      <c r="Q514" s="799" t="s">
        <v>61</v>
      </c>
      <c r="R514" s="643" t="s">
        <v>61</v>
      </c>
      <c r="S514" s="799" t="s">
        <v>61</v>
      </c>
      <c r="T514" s="643" t="s">
        <v>61</v>
      </c>
      <c r="U514" s="799" t="s">
        <v>61</v>
      </c>
      <c r="V514" s="643" t="s">
        <v>61</v>
      </c>
      <c r="W514" s="1384" t="s">
        <v>61</v>
      </c>
      <c r="X514" s="916" t="s">
        <v>61</v>
      </c>
      <c r="Y514" s="1366"/>
      <c r="Z514" s="643"/>
      <c r="AA514" s="1296" t="s">
        <v>61</v>
      </c>
      <c r="AB514" s="1297" t="s">
        <v>61</v>
      </c>
    </row>
    <row r="515" spans="1:28" s="267" customFormat="1" ht="14.5">
      <c r="A515" s="66" t="s">
        <v>453</v>
      </c>
      <c r="B515" s="66" t="s">
        <v>141</v>
      </c>
      <c r="C515" s="556">
        <v>2019</v>
      </c>
      <c r="D515" s="556">
        <v>2018</v>
      </c>
      <c r="E515" s="1227" t="s">
        <v>142</v>
      </c>
      <c r="F515" s="418" t="s">
        <v>143</v>
      </c>
      <c r="G515" s="1292" t="s">
        <v>168</v>
      </c>
      <c r="H515" s="1293" t="s">
        <v>61</v>
      </c>
      <c r="I515" s="1384" t="s">
        <v>61</v>
      </c>
      <c r="J515" s="1294" t="s">
        <v>61</v>
      </c>
      <c r="K515" s="1295" t="s">
        <v>61</v>
      </c>
      <c r="L515" s="1426" t="s">
        <v>61</v>
      </c>
      <c r="M515" s="1294" t="s">
        <v>61</v>
      </c>
      <c r="N515" s="1295" t="s">
        <v>61</v>
      </c>
      <c r="O515" s="104" t="s">
        <v>61</v>
      </c>
      <c r="P515" s="1295" t="s">
        <v>61</v>
      </c>
      <c r="Q515" s="799" t="s">
        <v>61</v>
      </c>
      <c r="R515" s="643" t="s">
        <v>61</v>
      </c>
      <c r="S515" s="799" t="s">
        <v>61</v>
      </c>
      <c r="T515" s="643" t="s">
        <v>61</v>
      </c>
      <c r="U515" s="799" t="s">
        <v>61</v>
      </c>
      <c r="V515" s="643" t="s">
        <v>61</v>
      </c>
      <c r="W515" s="1384" t="s">
        <v>61</v>
      </c>
      <c r="X515" s="916" t="s">
        <v>61</v>
      </c>
      <c r="Y515" s="1366"/>
      <c r="Z515" s="643"/>
      <c r="AA515" s="1296" t="s">
        <v>61</v>
      </c>
      <c r="AB515" s="1297" t="s">
        <v>61</v>
      </c>
    </row>
    <row r="516" spans="1:28" s="267" customFormat="1" ht="14.5">
      <c r="A516" s="66" t="s">
        <v>453</v>
      </c>
      <c r="B516" s="66" t="s">
        <v>141</v>
      </c>
      <c r="C516" s="556">
        <v>2020</v>
      </c>
      <c r="D516" s="556">
        <v>2019</v>
      </c>
      <c r="E516" s="1227" t="s">
        <v>142</v>
      </c>
      <c r="F516" s="418" t="s">
        <v>204</v>
      </c>
      <c r="G516" s="1292" t="s">
        <v>168</v>
      </c>
      <c r="H516" s="1293" t="s">
        <v>61</v>
      </c>
      <c r="I516" s="1384" t="s">
        <v>61</v>
      </c>
      <c r="J516" s="1294" t="s">
        <v>61</v>
      </c>
      <c r="K516" s="1295" t="s">
        <v>61</v>
      </c>
      <c r="L516" s="1426" t="s">
        <v>61</v>
      </c>
      <c r="M516" s="1294" t="s">
        <v>61</v>
      </c>
      <c r="N516" s="1295" t="s">
        <v>61</v>
      </c>
      <c r="O516" s="104" t="s">
        <v>61</v>
      </c>
      <c r="P516" s="1295" t="s">
        <v>61</v>
      </c>
      <c r="Q516" s="799" t="s">
        <v>61</v>
      </c>
      <c r="R516" s="643" t="s">
        <v>61</v>
      </c>
      <c r="S516" s="799" t="s">
        <v>61</v>
      </c>
      <c r="T516" s="643" t="s">
        <v>61</v>
      </c>
      <c r="U516" s="799" t="s">
        <v>61</v>
      </c>
      <c r="V516" s="643" t="s">
        <v>61</v>
      </c>
      <c r="W516" s="1384" t="s">
        <v>61</v>
      </c>
      <c r="X516" s="916" t="s">
        <v>61</v>
      </c>
      <c r="Y516" s="1366"/>
      <c r="Z516" s="643"/>
      <c r="AA516" s="1296" t="s">
        <v>61</v>
      </c>
      <c r="AB516" s="1297" t="s">
        <v>61</v>
      </c>
    </row>
    <row r="517" spans="1:28" s="267" customFormat="1" ht="14.5">
      <c r="A517" s="66" t="s">
        <v>453</v>
      </c>
      <c r="B517" s="66" t="s">
        <v>141</v>
      </c>
      <c r="C517" s="556">
        <v>2021</v>
      </c>
      <c r="D517" s="556">
        <v>2020</v>
      </c>
      <c r="E517" s="1227" t="s">
        <v>142</v>
      </c>
      <c r="F517" s="418" t="s">
        <v>204</v>
      </c>
      <c r="G517" s="1292" t="s">
        <v>168</v>
      </c>
      <c r="H517" s="1293" t="s">
        <v>61</v>
      </c>
      <c r="I517" s="1384" t="s">
        <v>61</v>
      </c>
      <c r="J517" s="1294" t="s">
        <v>61</v>
      </c>
      <c r="K517" s="1295" t="s">
        <v>61</v>
      </c>
      <c r="L517" s="1426" t="s">
        <v>61</v>
      </c>
      <c r="M517" s="1294" t="s">
        <v>61</v>
      </c>
      <c r="N517" s="1295" t="s">
        <v>61</v>
      </c>
      <c r="O517" s="104" t="s">
        <v>61</v>
      </c>
      <c r="P517" s="1295" t="s">
        <v>61</v>
      </c>
      <c r="Q517" s="799" t="s">
        <v>61</v>
      </c>
      <c r="R517" s="643" t="s">
        <v>61</v>
      </c>
      <c r="S517" s="799" t="s">
        <v>61</v>
      </c>
      <c r="T517" s="643" t="s">
        <v>61</v>
      </c>
      <c r="U517" s="799" t="s">
        <v>61</v>
      </c>
      <c r="V517" s="643" t="s">
        <v>61</v>
      </c>
      <c r="W517" s="1384" t="s">
        <v>61</v>
      </c>
      <c r="X517" s="916" t="s">
        <v>61</v>
      </c>
      <c r="Y517" s="1366"/>
      <c r="Z517" s="643"/>
      <c r="AA517" s="1296" t="s">
        <v>61</v>
      </c>
      <c r="AB517" s="1297" t="s">
        <v>61</v>
      </c>
    </row>
    <row r="518" spans="1:28" s="267" customFormat="1" ht="14.5">
      <c r="A518" s="66" t="s">
        <v>453</v>
      </c>
      <c r="B518" s="66" t="s">
        <v>141</v>
      </c>
      <c r="C518" s="556">
        <v>2022</v>
      </c>
      <c r="D518" s="556">
        <v>2021</v>
      </c>
      <c r="E518" s="1227" t="s">
        <v>142</v>
      </c>
      <c r="F518" s="418" t="s">
        <v>204</v>
      </c>
      <c r="G518" s="1292" t="s">
        <v>168</v>
      </c>
      <c r="H518" s="1293" t="s">
        <v>61</v>
      </c>
      <c r="I518" s="1384" t="s">
        <v>61</v>
      </c>
      <c r="J518" s="1294" t="s">
        <v>61</v>
      </c>
      <c r="K518" s="1295" t="s">
        <v>61</v>
      </c>
      <c r="L518" s="1426" t="s">
        <v>61</v>
      </c>
      <c r="M518" s="1294" t="s">
        <v>61</v>
      </c>
      <c r="N518" s="1295" t="s">
        <v>61</v>
      </c>
      <c r="O518" s="104" t="s">
        <v>61</v>
      </c>
      <c r="P518" s="1295" t="s">
        <v>61</v>
      </c>
      <c r="Q518" s="799" t="s">
        <v>61</v>
      </c>
      <c r="R518" s="643" t="s">
        <v>61</v>
      </c>
      <c r="S518" s="799" t="s">
        <v>61</v>
      </c>
      <c r="T518" s="643" t="s">
        <v>61</v>
      </c>
      <c r="U518" s="799" t="s">
        <v>61</v>
      </c>
      <c r="V518" s="643" t="s">
        <v>61</v>
      </c>
      <c r="W518" s="1384" t="s">
        <v>61</v>
      </c>
      <c r="X518" s="916" t="s">
        <v>61</v>
      </c>
      <c r="Y518" s="1366"/>
      <c r="Z518" s="643"/>
      <c r="AA518" s="1296" t="s">
        <v>61</v>
      </c>
      <c r="AB518" s="1297" t="s">
        <v>61</v>
      </c>
    </row>
    <row r="519" spans="1:28" s="267" customFormat="1" ht="14.5">
      <c r="A519" s="1235" t="s">
        <v>453</v>
      </c>
      <c r="B519" s="1235" t="s">
        <v>141</v>
      </c>
      <c r="C519" s="1289">
        <v>2023</v>
      </c>
      <c r="D519" s="1289">
        <v>2022</v>
      </c>
      <c r="E519" s="1290" t="s">
        <v>168</v>
      </c>
      <c r="F519" s="1232" t="s">
        <v>61</v>
      </c>
      <c r="G519" s="1291" t="s">
        <v>61</v>
      </c>
      <c r="H519" s="1229" t="s">
        <v>61</v>
      </c>
      <c r="I519" s="1383" t="s">
        <v>61</v>
      </c>
      <c r="J519" s="1065" t="s">
        <v>61</v>
      </c>
      <c r="K519" s="1412" t="s">
        <v>61</v>
      </c>
      <c r="L519" s="1338" t="s">
        <v>61</v>
      </c>
      <c r="M519" s="1065" t="s">
        <v>61</v>
      </c>
      <c r="N519" s="1229" t="s">
        <v>61</v>
      </c>
      <c r="O519" s="1065" t="s">
        <v>61</v>
      </c>
      <c r="P519" s="1229" t="s">
        <v>61</v>
      </c>
      <c r="Q519" s="1020" t="s">
        <v>61</v>
      </c>
      <c r="R519" s="1221" t="s">
        <v>61</v>
      </c>
      <c r="S519" s="1020" t="s">
        <v>61</v>
      </c>
      <c r="T519" s="1221" t="s">
        <v>61</v>
      </c>
      <c r="U519" s="1020" t="s">
        <v>61</v>
      </c>
      <c r="V519" s="1221" t="s">
        <v>61</v>
      </c>
      <c r="W519" s="1383" t="s">
        <v>61</v>
      </c>
      <c r="X519" s="1021" t="s">
        <v>61</v>
      </c>
      <c r="Y519" s="1364"/>
      <c r="Z519" s="1221"/>
      <c r="AA519" s="1230" t="s">
        <v>61</v>
      </c>
      <c r="AB519" s="1233" t="s">
        <v>61</v>
      </c>
    </row>
    <row r="520" spans="1:28" s="267" customFormat="1" ht="14.5">
      <c r="A520" s="66" t="s">
        <v>454</v>
      </c>
      <c r="B520" s="66" t="s">
        <v>141</v>
      </c>
      <c r="C520" s="556">
        <v>2017</v>
      </c>
      <c r="D520" s="556">
        <v>2016</v>
      </c>
      <c r="E520" s="1227" t="s">
        <v>168</v>
      </c>
      <c r="F520" s="418" t="s">
        <v>61</v>
      </c>
      <c r="G520" s="1273" t="s">
        <v>61</v>
      </c>
      <c r="H520" s="66" t="s">
        <v>61</v>
      </c>
      <c r="I520" s="1382" t="s">
        <v>61</v>
      </c>
      <c r="J520" s="1246" t="s">
        <v>61</v>
      </c>
      <c r="K520" s="1411" t="s">
        <v>61</v>
      </c>
      <c r="L520" s="1424" t="s">
        <v>61</v>
      </c>
      <c r="M520" s="1246" t="s">
        <v>61</v>
      </c>
      <c r="N520" s="66" t="s">
        <v>61</v>
      </c>
      <c r="O520" s="69" t="s">
        <v>61</v>
      </c>
      <c r="P520" s="66" t="s">
        <v>61</v>
      </c>
      <c r="Q520" s="77" t="s">
        <v>61</v>
      </c>
      <c r="R520" s="133" t="s">
        <v>61</v>
      </c>
      <c r="S520" s="77" t="s">
        <v>61</v>
      </c>
      <c r="T520" s="133" t="s">
        <v>61</v>
      </c>
      <c r="U520" s="77" t="s">
        <v>61</v>
      </c>
      <c r="V520" s="133" t="s">
        <v>61</v>
      </c>
      <c r="W520" s="1382" t="s">
        <v>61</v>
      </c>
      <c r="X520" s="787" t="s">
        <v>61</v>
      </c>
      <c r="Y520" s="1362"/>
      <c r="Z520" s="133"/>
      <c r="AA520" s="556" t="s">
        <v>61</v>
      </c>
      <c r="AB520" s="1279" t="s">
        <v>61</v>
      </c>
    </row>
    <row r="521" spans="1:28" s="267" customFormat="1" ht="14.5">
      <c r="A521" s="66" t="s">
        <v>454</v>
      </c>
      <c r="B521" s="66" t="s">
        <v>141</v>
      </c>
      <c r="C521" s="556">
        <v>2018</v>
      </c>
      <c r="D521" s="556">
        <v>2017</v>
      </c>
      <c r="E521" s="1227" t="s">
        <v>168</v>
      </c>
      <c r="F521" s="418" t="s">
        <v>61</v>
      </c>
      <c r="G521" s="1273" t="s">
        <v>61</v>
      </c>
      <c r="H521" s="66" t="s">
        <v>61</v>
      </c>
      <c r="I521" s="1382" t="s">
        <v>61</v>
      </c>
      <c r="J521" s="1246" t="s">
        <v>61</v>
      </c>
      <c r="K521" s="1411" t="s">
        <v>61</v>
      </c>
      <c r="L521" s="1424" t="s">
        <v>61</v>
      </c>
      <c r="M521" s="1246" t="s">
        <v>61</v>
      </c>
      <c r="N521" s="66" t="s">
        <v>61</v>
      </c>
      <c r="O521" s="69" t="s">
        <v>61</v>
      </c>
      <c r="P521" s="66" t="s">
        <v>61</v>
      </c>
      <c r="Q521" s="77" t="s">
        <v>61</v>
      </c>
      <c r="R521" s="133" t="s">
        <v>61</v>
      </c>
      <c r="S521" s="77" t="s">
        <v>61</v>
      </c>
      <c r="T521" s="133" t="s">
        <v>61</v>
      </c>
      <c r="U521" s="77" t="s">
        <v>61</v>
      </c>
      <c r="V521" s="133" t="s">
        <v>61</v>
      </c>
      <c r="W521" s="1382" t="s">
        <v>61</v>
      </c>
      <c r="X521" s="787" t="s">
        <v>61</v>
      </c>
      <c r="Y521" s="1362"/>
      <c r="Z521" s="133"/>
      <c r="AA521" s="556" t="s">
        <v>61</v>
      </c>
      <c r="AB521" s="1279" t="s">
        <v>61</v>
      </c>
    </row>
    <row r="522" spans="1:28" s="267" customFormat="1" ht="14.5">
      <c r="A522" s="66" t="s">
        <v>454</v>
      </c>
      <c r="B522" s="66" t="s">
        <v>141</v>
      </c>
      <c r="C522" s="556">
        <v>2019</v>
      </c>
      <c r="D522" s="556">
        <v>2018</v>
      </c>
      <c r="E522" s="1227" t="s">
        <v>168</v>
      </c>
      <c r="F522" s="418" t="s">
        <v>61</v>
      </c>
      <c r="G522" s="1273" t="s">
        <v>61</v>
      </c>
      <c r="H522" s="66" t="s">
        <v>61</v>
      </c>
      <c r="I522" s="1382" t="s">
        <v>61</v>
      </c>
      <c r="J522" s="1246" t="s">
        <v>61</v>
      </c>
      <c r="K522" s="1411" t="s">
        <v>61</v>
      </c>
      <c r="L522" s="1424" t="s">
        <v>61</v>
      </c>
      <c r="M522" s="1246" t="s">
        <v>61</v>
      </c>
      <c r="N522" s="66" t="s">
        <v>61</v>
      </c>
      <c r="O522" s="69" t="s">
        <v>61</v>
      </c>
      <c r="P522" s="66" t="s">
        <v>61</v>
      </c>
      <c r="Q522" s="77" t="s">
        <v>61</v>
      </c>
      <c r="R522" s="133" t="s">
        <v>61</v>
      </c>
      <c r="S522" s="77" t="s">
        <v>61</v>
      </c>
      <c r="T522" s="133" t="s">
        <v>61</v>
      </c>
      <c r="U522" s="77" t="s">
        <v>61</v>
      </c>
      <c r="V522" s="133" t="s">
        <v>61</v>
      </c>
      <c r="W522" s="1382" t="s">
        <v>61</v>
      </c>
      <c r="X522" s="787" t="s">
        <v>61</v>
      </c>
      <c r="Y522" s="1362"/>
      <c r="Z522" s="133"/>
      <c r="AA522" s="556" t="s">
        <v>61</v>
      </c>
      <c r="AB522" s="1279" t="s">
        <v>61</v>
      </c>
    </row>
    <row r="523" spans="1:28" s="267" customFormat="1" ht="14.5">
      <c r="A523" s="66" t="s">
        <v>454</v>
      </c>
      <c r="B523" s="66" t="s">
        <v>141</v>
      </c>
      <c r="C523" s="556">
        <v>2020</v>
      </c>
      <c r="D523" s="556">
        <v>2019</v>
      </c>
      <c r="E523" s="1227" t="s">
        <v>142</v>
      </c>
      <c r="F523" s="418" t="s">
        <v>174</v>
      </c>
      <c r="G523" s="1292" t="s">
        <v>168</v>
      </c>
      <c r="H523" s="1293" t="s">
        <v>61</v>
      </c>
      <c r="I523" s="1384" t="s">
        <v>61</v>
      </c>
      <c r="J523" s="1294" t="s">
        <v>61</v>
      </c>
      <c r="K523" s="1295" t="s">
        <v>61</v>
      </c>
      <c r="L523" s="1426" t="s">
        <v>61</v>
      </c>
      <c r="M523" s="1294" t="s">
        <v>61</v>
      </c>
      <c r="N523" s="1295" t="s">
        <v>61</v>
      </c>
      <c r="O523" s="104" t="s">
        <v>61</v>
      </c>
      <c r="P523" s="1295" t="s">
        <v>61</v>
      </c>
      <c r="Q523" s="799" t="s">
        <v>61</v>
      </c>
      <c r="R523" s="643" t="s">
        <v>61</v>
      </c>
      <c r="S523" s="799" t="s">
        <v>61</v>
      </c>
      <c r="T523" s="643" t="s">
        <v>61</v>
      </c>
      <c r="U523" s="799" t="s">
        <v>61</v>
      </c>
      <c r="V523" s="643" t="s">
        <v>61</v>
      </c>
      <c r="W523" s="1384" t="s">
        <v>61</v>
      </c>
      <c r="X523" s="916" t="s">
        <v>61</v>
      </c>
      <c r="Y523" s="1366"/>
      <c r="Z523" s="643"/>
      <c r="AA523" s="1296" t="s">
        <v>61</v>
      </c>
      <c r="AB523" s="1297" t="s">
        <v>61</v>
      </c>
    </row>
    <row r="524" spans="1:28" s="267" customFormat="1" ht="14.5">
      <c r="A524" s="66" t="s">
        <v>454</v>
      </c>
      <c r="B524" s="66" t="s">
        <v>141</v>
      </c>
      <c r="C524" s="556">
        <v>2021</v>
      </c>
      <c r="D524" s="556">
        <v>2020</v>
      </c>
      <c r="E524" s="1227" t="s">
        <v>142</v>
      </c>
      <c r="F524" s="418" t="s">
        <v>174</v>
      </c>
      <c r="G524" s="1292" t="s">
        <v>168</v>
      </c>
      <c r="H524" s="1293" t="s">
        <v>61</v>
      </c>
      <c r="I524" s="1384" t="s">
        <v>61</v>
      </c>
      <c r="J524" s="1294" t="s">
        <v>61</v>
      </c>
      <c r="K524" s="1295" t="s">
        <v>61</v>
      </c>
      <c r="L524" s="1426" t="s">
        <v>61</v>
      </c>
      <c r="M524" s="1294" t="s">
        <v>61</v>
      </c>
      <c r="N524" s="1295" t="s">
        <v>61</v>
      </c>
      <c r="O524" s="104" t="s">
        <v>61</v>
      </c>
      <c r="P524" s="1295" t="s">
        <v>61</v>
      </c>
      <c r="Q524" s="799" t="s">
        <v>61</v>
      </c>
      <c r="R524" s="643" t="s">
        <v>61</v>
      </c>
      <c r="S524" s="799" t="s">
        <v>61</v>
      </c>
      <c r="T524" s="643" t="s">
        <v>61</v>
      </c>
      <c r="U524" s="799" t="s">
        <v>61</v>
      </c>
      <c r="V524" s="643" t="s">
        <v>61</v>
      </c>
      <c r="W524" s="1384" t="s">
        <v>61</v>
      </c>
      <c r="X524" s="916" t="s">
        <v>61</v>
      </c>
      <c r="Y524" s="1366"/>
      <c r="Z524" s="643"/>
      <c r="AA524" s="1296" t="s">
        <v>61</v>
      </c>
      <c r="AB524" s="1297" t="s">
        <v>61</v>
      </c>
    </row>
    <row r="525" spans="1:28" s="267" customFormat="1" ht="14.5">
      <c r="A525" s="66" t="s">
        <v>454</v>
      </c>
      <c r="B525" s="66" t="s">
        <v>141</v>
      </c>
      <c r="C525" s="556">
        <v>2022</v>
      </c>
      <c r="D525" s="556">
        <v>2021</v>
      </c>
      <c r="E525" s="1227" t="s">
        <v>142</v>
      </c>
      <c r="F525" s="418" t="s">
        <v>174</v>
      </c>
      <c r="G525" s="1292" t="s">
        <v>168</v>
      </c>
      <c r="H525" s="1293" t="s">
        <v>61</v>
      </c>
      <c r="I525" s="1384" t="s">
        <v>61</v>
      </c>
      <c r="J525" s="1294" t="s">
        <v>61</v>
      </c>
      <c r="K525" s="1295" t="s">
        <v>61</v>
      </c>
      <c r="L525" s="1426" t="s">
        <v>61</v>
      </c>
      <c r="M525" s="1294" t="s">
        <v>61</v>
      </c>
      <c r="N525" s="1295" t="s">
        <v>61</v>
      </c>
      <c r="O525" s="104" t="s">
        <v>61</v>
      </c>
      <c r="P525" s="1295" t="s">
        <v>61</v>
      </c>
      <c r="Q525" s="799" t="s">
        <v>61</v>
      </c>
      <c r="R525" s="643" t="s">
        <v>61</v>
      </c>
      <c r="S525" s="799" t="s">
        <v>61</v>
      </c>
      <c r="T525" s="643" t="s">
        <v>61</v>
      </c>
      <c r="U525" s="799" t="s">
        <v>61</v>
      </c>
      <c r="V525" s="643" t="s">
        <v>61</v>
      </c>
      <c r="W525" s="1384" t="s">
        <v>61</v>
      </c>
      <c r="X525" s="916" t="s">
        <v>61</v>
      </c>
      <c r="Y525" s="1366"/>
      <c r="Z525" s="643"/>
      <c r="AA525" s="1296" t="s">
        <v>61</v>
      </c>
      <c r="AB525" s="1297" t="s">
        <v>61</v>
      </c>
    </row>
    <row r="526" spans="1:28" s="267" customFormat="1" ht="14.5">
      <c r="A526" s="1216" t="s">
        <v>454</v>
      </c>
      <c r="B526" s="1216" t="s">
        <v>141</v>
      </c>
      <c r="C526" s="1226">
        <v>2023</v>
      </c>
      <c r="D526" s="1226">
        <v>2022</v>
      </c>
      <c r="E526" s="1228" t="s">
        <v>142</v>
      </c>
      <c r="F526" s="1237" t="s">
        <v>174</v>
      </c>
      <c r="G526" s="1320" t="s">
        <v>168</v>
      </c>
      <c r="H526" s="1321" t="s">
        <v>61</v>
      </c>
      <c r="I526" s="1393" t="s">
        <v>61</v>
      </c>
      <c r="J526" s="1322" t="s">
        <v>61</v>
      </c>
      <c r="K526" s="1323" t="s">
        <v>61</v>
      </c>
      <c r="L526" s="1431" t="s">
        <v>61</v>
      </c>
      <c r="M526" s="1322" t="s">
        <v>61</v>
      </c>
      <c r="N526" s="1323" t="s">
        <v>61</v>
      </c>
      <c r="O526" s="1012" t="s">
        <v>61</v>
      </c>
      <c r="P526" s="1323" t="s">
        <v>61</v>
      </c>
      <c r="Q526" s="1100" t="s">
        <v>61</v>
      </c>
      <c r="R526" s="1324" t="s">
        <v>61</v>
      </c>
      <c r="S526" s="1100" t="s">
        <v>61</v>
      </c>
      <c r="T526" s="1324" t="s">
        <v>61</v>
      </c>
      <c r="U526" s="1100" t="s">
        <v>61</v>
      </c>
      <c r="V526" s="1324" t="s">
        <v>61</v>
      </c>
      <c r="W526" s="1393" t="s">
        <v>61</v>
      </c>
      <c r="X526" s="1101" t="s">
        <v>61</v>
      </c>
      <c r="Y526" s="1370"/>
      <c r="Z526" s="1324"/>
      <c r="AA526" s="1325" t="s">
        <v>61</v>
      </c>
      <c r="AB526" s="1326" t="s">
        <v>61</v>
      </c>
    </row>
    <row r="527" spans="1:28" s="267" customFormat="1" ht="14.5">
      <c r="A527" s="1229" t="s">
        <v>454</v>
      </c>
      <c r="B527" s="1229" t="s">
        <v>141</v>
      </c>
      <c r="C527" s="1230" t="s">
        <v>761</v>
      </c>
      <c r="D527" s="1230">
        <v>2023</v>
      </c>
      <c r="E527" s="1231" t="s">
        <v>142</v>
      </c>
      <c r="F527" s="1232" t="s">
        <v>174</v>
      </c>
      <c r="G527" s="1300" t="s">
        <v>168</v>
      </c>
      <c r="H527" s="1327" t="s">
        <v>61</v>
      </c>
      <c r="I527" s="1394" t="s">
        <v>61</v>
      </c>
      <c r="J527" s="1328" t="s">
        <v>61</v>
      </c>
      <c r="K527" s="1327" t="s">
        <v>61</v>
      </c>
      <c r="L527" s="1330" t="s">
        <v>61</v>
      </c>
      <c r="M527" s="1328" t="s">
        <v>61</v>
      </c>
      <c r="N527" s="1327" t="s">
        <v>61</v>
      </c>
      <c r="O527" s="1328" t="s">
        <v>61</v>
      </c>
      <c r="P527" s="1327" t="s">
        <v>61</v>
      </c>
      <c r="Q527" s="1328" t="s">
        <v>61</v>
      </c>
      <c r="R527" s="1327" t="s">
        <v>61</v>
      </c>
      <c r="S527" s="1328" t="s">
        <v>61</v>
      </c>
      <c r="T527" s="1327" t="s">
        <v>61</v>
      </c>
      <c r="U527" s="1328" t="s">
        <v>61</v>
      </c>
      <c r="V527" s="1327" t="s">
        <v>61</v>
      </c>
      <c r="W527" s="1394" t="s">
        <v>61</v>
      </c>
      <c r="X527" s="1329" t="s">
        <v>61</v>
      </c>
      <c r="Y527" s="1371"/>
      <c r="Z527" s="1395"/>
      <c r="AA527" s="1327" t="s">
        <v>61</v>
      </c>
      <c r="AB527" s="1330" t="s">
        <v>61</v>
      </c>
    </row>
    <row r="528" spans="1:28" s="267" customFormat="1" ht="14.5">
      <c r="A528" s="66" t="s">
        <v>38</v>
      </c>
      <c r="B528" s="66" t="s">
        <v>167</v>
      </c>
      <c r="C528" s="556">
        <v>2017</v>
      </c>
      <c r="D528" s="556">
        <v>2016</v>
      </c>
      <c r="E528" s="1227" t="s">
        <v>168</v>
      </c>
      <c r="F528" s="418" t="s">
        <v>61</v>
      </c>
      <c r="G528" s="1273" t="s">
        <v>61</v>
      </c>
      <c r="H528" s="66" t="s">
        <v>61</v>
      </c>
      <c r="I528" s="1382" t="s">
        <v>61</v>
      </c>
      <c r="J528" s="1246" t="s">
        <v>61</v>
      </c>
      <c r="K528" s="1411" t="s">
        <v>61</v>
      </c>
      <c r="L528" s="1424" t="s">
        <v>61</v>
      </c>
      <c r="M528" s="1246" t="s">
        <v>61</v>
      </c>
      <c r="N528" s="66" t="s">
        <v>61</v>
      </c>
      <c r="O528" s="69" t="s">
        <v>61</v>
      </c>
      <c r="P528" s="66" t="s">
        <v>61</v>
      </c>
      <c r="Q528" s="77" t="s">
        <v>61</v>
      </c>
      <c r="R528" s="133" t="s">
        <v>61</v>
      </c>
      <c r="S528" s="77" t="s">
        <v>61</v>
      </c>
      <c r="T528" s="133" t="s">
        <v>61</v>
      </c>
      <c r="U528" s="77" t="s">
        <v>61</v>
      </c>
      <c r="V528" s="133" t="s">
        <v>61</v>
      </c>
      <c r="W528" s="1382" t="s">
        <v>61</v>
      </c>
      <c r="X528" s="787" t="s">
        <v>61</v>
      </c>
      <c r="Y528" s="1362"/>
      <c r="Z528" s="133"/>
      <c r="AA528" s="556" t="s">
        <v>61</v>
      </c>
      <c r="AB528" s="1279" t="s">
        <v>61</v>
      </c>
    </row>
    <row r="529" spans="1:28" s="267" customFormat="1" ht="14.5">
      <c r="A529" s="66" t="s">
        <v>38</v>
      </c>
      <c r="B529" s="66" t="s">
        <v>167</v>
      </c>
      <c r="C529" s="556">
        <v>2018</v>
      </c>
      <c r="D529" s="556">
        <v>2017</v>
      </c>
      <c r="E529" s="1227" t="s">
        <v>168</v>
      </c>
      <c r="F529" s="418" t="s">
        <v>61</v>
      </c>
      <c r="G529" s="1273" t="s">
        <v>61</v>
      </c>
      <c r="H529" s="66" t="s">
        <v>61</v>
      </c>
      <c r="I529" s="1382" t="s">
        <v>61</v>
      </c>
      <c r="J529" s="1246" t="s">
        <v>61</v>
      </c>
      <c r="K529" s="1411" t="s">
        <v>61</v>
      </c>
      <c r="L529" s="1424" t="s">
        <v>61</v>
      </c>
      <c r="M529" s="1246" t="s">
        <v>61</v>
      </c>
      <c r="N529" s="66" t="s">
        <v>61</v>
      </c>
      <c r="O529" s="69" t="s">
        <v>61</v>
      </c>
      <c r="P529" s="66" t="s">
        <v>61</v>
      </c>
      <c r="Q529" s="77" t="s">
        <v>61</v>
      </c>
      <c r="R529" s="133" t="s">
        <v>61</v>
      </c>
      <c r="S529" s="77" t="s">
        <v>61</v>
      </c>
      <c r="T529" s="133" t="s">
        <v>61</v>
      </c>
      <c r="U529" s="77" t="s">
        <v>61</v>
      </c>
      <c r="V529" s="133" t="s">
        <v>61</v>
      </c>
      <c r="W529" s="1382" t="s">
        <v>61</v>
      </c>
      <c r="X529" s="787" t="s">
        <v>61</v>
      </c>
      <c r="Y529" s="1362"/>
      <c r="Z529" s="133"/>
      <c r="AA529" s="556" t="s">
        <v>61</v>
      </c>
      <c r="AB529" s="1279" t="s">
        <v>61</v>
      </c>
    </row>
    <row r="530" spans="1:28" s="267" customFormat="1" ht="14.5">
      <c r="A530" s="66" t="s">
        <v>38</v>
      </c>
      <c r="B530" s="66" t="s">
        <v>167</v>
      </c>
      <c r="C530" s="556">
        <v>2019</v>
      </c>
      <c r="D530" s="556">
        <v>2018</v>
      </c>
      <c r="E530" s="1227" t="s">
        <v>168</v>
      </c>
      <c r="F530" s="418" t="s">
        <v>61</v>
      </c>
      <c r="G530" s="1273" t="s">
        <v>61</v>
      </c>
      <c r="H530" s="66" t="s">
        <v>61</v>
      </c>
      <c r="I530" s="1382" t="s">
        <v>61</v>
      </c>
      <c r="J530" s="1246" t="s">
        <v>61</v>
      </c>
      <c r="K530" s="1411" t="s">
        <v>61</v>
      </c>
      <c r="L530" s="1424" t="s">
        <v>61</v>
      </c>
      <c r="M530" s="1246" t="s">
        <v>61</v>
      </c>
      <c r="N530" s="66" t="s">
        <v>61</v>
      </c>
      <c r="O530" s="69" t="s">
        <v>61</v>
      </c>
      <c r="P530" s="66" t="s">
        <v>61</v>
      </c>
      <c r="Q530" s="77" t="s">
        <v>61</v>
      </c>
      <c r="R530" s="133" t="s">
        <v>61</v>
      </c>
      <c r="S530" s="77" t="s">
        <v>61</v>
      </c>
      <c r="T530" s="133" t="s">
        <v>61</v>
      </c>
      <c r="U530" s="77" t="s">
        <v>61</v>
      </c>
      <c r="V530" s="133" t="s">
        <v>61</v>
      </c>
      <c r="W530" s="1382" t="s">
        <v>61</v>
      </c>
      <c r="X530" s="787" t="s">
        <v>61</v>
      </c>
      <c r="Y530" s="1362"/>
      <c r="Z530" s="133"/>
      <c r="AA530" s="556" t="s">
        <v>61</v>
      </c>
      <c r="AB530" s="1279" t="s">
        <v>61</v>
      </c>
    </row>
    <row r="531" spans="1:28" s="267" customFormat="1" ht="14.5">
      <c r="A531" s="66" t="s">
        <v>38</v>
      </c>
      <c r="B531" s="66" t="s">
        <v>167</v>
      </c>
      <c r="C531" s="556">
        <v>2020</v>
      </c>
      <c r="D531" s="556">
        <v>2019</v>
      </c>
      <c r="E531" s="1227" t="s">
        <v>168</v>
      </c>
      <c r="F531" s="418" t="s">
        <v>61</v>
      </c>
      <c r="G531" s="1273" t="s">
        <v>61</v>
      </c>
      <c r="H531" s="66" t="s">
        <v>61</v>
      </c>
      <c r="I531" s="1382" t="s">
        <v>61</v>
      </c>
      <c r="J531" s="1246" t="s">
        <v>61</v>
      </c>
      <c r="K531" s="1411" t="s">
        <v>61</v>
      </c>
      <c r="L531" s="1424" t="s">
        <v>61</v>
      </c>
      <c r="M531" s="1246" t="s">
        <v>61</v>
      </c>
      <c r="N531" s="66" t="s">
        <v>61</v>
      </c>
      <c r="O531" s="69" t="s">
        <v>61</v>
      </c>
      <c r="P531" s="66" t="s">
        <v>61</v>
      </c>
      <c r="Q531" s="77" t="s">
        <v>61</v>
      </c>
      <c r="R531" s="133" t="s">
        <v>61</v>
      </c>
      <c r="S531" s="77" t="s">
        <v>61</v>
      </c>
      <c r="T531" s="133" t="s">
        <v>61</v>
      </c>
      <c r="U531" s="77" t="s">
        <v>61</v>
      </c>
      <c r="V531" s="133" t="s">
        <v>61</v>
      </c>
      <c r="W531" s="1382" t="s">
        <v>61</v>
      </c>
      <c r="X531" s="787" t="s">
        <v>61</v>
      </c>
      <c r="Y531" s="1362"/>
      <c r="Z531" s="133"/>
      <c r="AA531" s="556" t="s">
        <v>61</v>
      </c>
      <c r="AB531" s="1279" t="s">
        <v>61</v>
      </c>
    </row>
    <row r="532" spans="1:28" s="267" customFormat="1" ht="14.5">
      <c r="A532" s="66" t="s">
        <v>38</v>
      </c>
      <c r="B532" s="66" t="s">
        <v>167</v>
      </c>
      <c r="C532" s="556">
        <v>2021</v>
      </c>
      <c r="D532" s="556">
        <v>2020</v>
      </c>
      <c r="E532" s="1227" t="s">
        <v>142</v>
      </c>
      <c r="F532" s="418" t="s">
        <v>204</v>
      </c>
      <c r="G532" s="1292" t="s">
        <v>168</v>
      </c>
      <c r="H532" s="1293" t="s">
        <v>61</v>
      </c>
      <c r="I532" s="1399" t="s">
        <v>61</v>
      </c>
      <c r="J532" s="1339" t="s">
        <v>61</v>
      </c>
      <c r="K532" s="1417" t="s">
        <v>61</v>
      </c>
      <c r="L532" s="1436" t="s">
        <v>61</v>
      </c>
      <c r="M532" s="1339" t="s">
        <v>61</v>
      </c>
      <c r="N532" s="1293" t="s">
        <v>61</v>
      </c>
      <c r="O532" s="1340" t="s">
        <v>61</v>
      </c>
      <c r="P532" s="1293" t="s">
        <v>61</v>
      </c>
      <c r="Q532" s="799" t="s">
        <v>61</v>
      </c>
      <c r="R532" s="643" t="s">
        <v>61</v>
      </c>
      <c r="S532" s="799" t="s">
        <v>61</v>
      </c>
      <c r="T532" s="643" t="s">
        <v>61</v>
      </c>
      <c r="U532" s="799" t="s">
        <v>61</v>
      </c>
      <c r="V532" s="643" t="s">
        <v>61</v>
      </c>
      <c r="W532" s="1399" t="s">
        <v>61</v>
      </c>
      <c r="X532" s="916" t="s">
        <v>61</v>
      </c>
      <c r="Y532" s="1366"/>
      <c r="Z532" s="643"/>
      <c r="AA532" s="1296" t="s">
        <v>61</v>
      </c>
      <c r="AB532" s="1297" t="s">
        <v>61</v>
      </c>
    </row>
    <row r="533" spans="1:28" s="267" customFormat="1" ht="14.5">
      <c r="A533" s="66" t="s">
        <v>38</v>
      </c>
      <c r="B533" s="66" t="s">
        <v>167</v>
      </c>
      <c r="C533" s="556">
        <v>2022</v>
      </c>
      <c r="D533" s="556">
        <v>2021</v>
      </c>
      <c r="E533" s="1227" t="s">
        <v>142</v>
      </c>
      <c r="F533" s="418" t="s">
        <v>204</v>
      </c>
      <c r="G533" s="1292" t="s">
        <v>168</v>
      </c>
      <c r="H533" s="1293" t="s">
        <v>61</v>
      </c>
      <c r="I533" s="1399" t="s">
        <v>61</v>
      </c>
      <c r="J533" s="1339" t="s">
        <v>61</v>
      </c>
      <c r="K533" s="1417" t="s">
        <v>61</v>
      </c>
      <c r="L533" s="1436" t="s">
        <v>61</v>
      </c>
      <c r="M533" s="1339" t="s">
        <v>61</v>
      </c>
      <c r="N533" s="1293" t="s">
        <v>61</v>
      </c>
      <c r="O533" s="1340" t="s">
        <v>61</v>
      </c>
      <c r="P533" s="1293" t="s">
        <v>61</v>
      </c>
      <c r="Q533" s="799" t="s">
        <v>61</v>
      </c>
      <c r="R533" s="643" t="s">
        <v>61</v>
      </c>
      <c r="S533" s="799" t="s">
        <v>61</v>
      </c>
      <c r="T533" s="643" t="s">
        <v>61</v>
      </c>
      <c r="U533" s="799" t="s">
        <v>61</v>
      </c>
      <c r="V533" s="643" t="s">
        <v>61</v>
      </c>
      <c r="W533" s="1399" t="s">
        <v>61</v>
      </c>
      <c r="X533" s="916" t="s">
        <v>61</v>
      </c>
      <c r="Y533" s="1366"/>
      <c r="Z533" s="643"/>
      <c r="AA533" s="1296" t="s">
        <v>61</v>
      </c>
      <c r="AB533" s="1297" t="s">
        <v>61</v>
      </c>
    </row>
    <row r="534" spans="1:28" s="267" customFormat="1" ht="14.5">
      <c r="A534" s="1216" t="s">
        <v>38</v>
      </c>
      <c r="B534" s="1216" t="s">
        <v>167</v>
      </c>
      <c r="C534" s="1226">
        <v>2023</v>
      </c>
      <c r="D534" s="1226">
        <v>2022</v>
      </c>
      <c r="E534" s="1228" t="s">
        <v>142</v>
      </c>
      <c r="F534" s="1237" t="s">
        <v>204</v>
      </c>
      <c r="G534" s="1275" t="s">
        <v>142</v>
      </c>
      <c r="H534" s="1216" t="s">
        <v>145</v>
      </c>
      <c r="I534" s="1380">
        <v>4300000</v>
      </c>
      <c r="J534" s="1026">
        <v>3864000</v>
      </c>
      <c r="K534" s="1222">
        <v>0.89860465116279065</v>
      </c>
      <c r="L534" s="1425" t="s">
        <v>458</v>
      </c>
      <c r="M534" s="1249">
        <v>783000</v>
      </c>
      <c r="N534" s="1217">
        <v>0.2</v>
      </c>
      <c r="O534" s="1155">
        <v>1792000</v>
      </c>
      <c r="P534" s="1217">
        <v>0.46</v>
      </c>
      <c r="Q534" s="1026">
        <v>1094000</v>
      </c>
      <c r="R534" s="1222">
        <v>0.28000000000000003</v>
      </c>
      <c r="S534" s="1026">
        <v>195000</v>
      </c>
      <c r="T534" s="1222">
        <v>0.05</v>
      </c>
      <c r="U534" s="1026">
        <v>0</v>
      </c>
      <c r="V534" s="1222">
        <v>0</v>
      </c>
      <c r="W534" s="1400">
        <v>1289000</v>
      </c>
      <c r="X534" s="1250">
        <v>0.33</v>
      </c>
      <c r="Y534" s="1373"/>
      <c r="Z534" s="1401"/>
      <c r="AA534" s="1226" t="s">
        <v>163</v>
      </c>
      <c r="AB534" s="1225" t="s">
        <v>161</v>
      </c>
    </row>
    <row r="535" spans="1:28" s="267" customFormat="1" ht="14.5">
      <c r="A535" s="1229" t="s">
        <v>38</v>
      </c>
      <c r="B535" s="1229" t="s">
        <v>167</v>
      </c>
      <c r="C535" s="1230" t="s">
        <v>761</v>
      </c>
      <c r="D535" s="1230">
        <v>2023</v>
      </c>
      <c r="E535" s="1231" t="s">
        <v>142</v>
      </c>
      <c r="F535" s="1271" t="s">
        <v>204</v>
      </c>
      <c r="G535" s="1274" t="s">
        <v>142</v>
      </c>
      <c r="H535" s="1221" t="s">
        <v>145</v>
      </c>
      <c r="I535" s="1381">
        <v>4300000</v>
      </c>
      <c r="J535" s="1020">
        <v>3864000</v>
      </c>
      <c r="K535" s="1221">
        <v>0.89860465116279065</v>
      </c>
      <c r="L535" s="1338" t="s">
        <v>459</v>
      </c>
      <c r="M535" s="1234">
        <v>783000</v>
      </c>
      <c r="N535" s="1218">
        <v>0.2</v>
      </c>
      <c r="O535" s="1234">
        <v>1620000</v>
      </c>
      <c r="P535" s="1218">
        <v>0.42</v>
      </c>
      <c r="Q535" s="1020">
        <v>1228000</v>
      </c>
      <c r="R535" s="1221">
        <v>0.32</v>
      </c>
      <c r="S535" s="1020">
        <v>233000</v>
      </c>
      <c r="T535" s="1221">
        <v>0.06</v>
      </c>
      <c r="U535" s="1020">
        <v>0</v>
      </c>
      <c r="V535" s="1221">
        <v>0</v>
      </c>
      <c r="W535" s="1381">
        <v>1461000</v>
      </c>
      <c r="X535" s="1021">
        <v>0.38</v>
      </c>
      <c r="Y535" s="1364"/>
      <c r="Z535" s="1221"/>
      <c r="AA535" s="1235" t="s">
        <v>142</v>
      </c>
      <c r="AB535" s="1232" t="s">
        <v>161</v>
      </c>
    </row>
    <row r="536" spans="1:28" s="267" customFormat="1" ht="14.5">
      <c r="A536" s="66" t="s">
        <v>46</v>
      </c>
      <c r="B536" s="66" t="s">
        <v>167</v>
      </c>
      <c r="C536" s="556">
        <v>2017</v>
      </c>
      <c r="D536" s="556">
        <v>2016</v>
      </c>
      <c r="E536" s="1227" t="s">
        <v>142</v>
      </c>
      <c r="F536" s="418" t="s">
        <v>170</v>
      </c>
      <c r="G536" s="1292" t="s">
        <v>168</v>
      </c>
      <c r="H536" s="1293" t="s">
        <v>61</v>
      </c>
      <c r="I536" s="1384" t="s">
        <v>61</v>
      </c>
      <c r="J536" s="1294" t="s">
        <v>61</v>
      </c>
      <c r="K536" s="1295" t="s">
        <v>61</v>
      </c>
      <c r="L536" s="1426" t="s">
        <v>61</v>
      </c>
      <c r="M536" s="1294" t="s">
        <v>61</v>
      </c>
      <c r="N536" s="1295" t="s">
        <v>61</v>
      </c>
      <c r="O536" s="104" t="s">
        <v>61</v>
      </c>
      <c r="P536" s="1295" t="s">
        <v>61</v>
      </c>
      <c r="Q536" s="799" t="s">
        <v>61</v>
      </c>
      <c r="R536" s="643" t="s">
        <v>61</v>
      </c>
      <c r="S536" s="799" t="s">
        <v>61</v>
      </c>
      <c r="T536" s="643" t="s">
        <v>61</v>
      </c>
      <c r="U536" s="799" t="s">
        <v>61</v>
      </c>
      <c r="V536" s="643" t="s">
        <v>61</v>
      </c>
      <c r="W536" s="1384" t="s">
        <v>61</v>
      </c>
      <c r="X536" s="916" t="s">
        <v>61</v>
      </c>
      <c r="Y536" s="1366"/>
      <c r="Z536" s="643"/>
      <c r="AA536" s="1296" t="s">
        <v>61</v>
      </c>
      <c r="AB536" s="1297" t="s">
        <v>61</v>
      </c>
    </row>
    <row r="537" spans="1:28" s="267" customFormat="1" ht="14.5">
      <c r="A537" s="66" t="s">
        <v>46</v>
      </c>
      <c r="B537" s="66" t="s">
        <v>167</v>
      </c>
      <c r="C537" s="556">
        <v>2018</v>
      </c>
      <c r="D537" s="556">
        <v>2017</v>
      </c>
      <c r="E537" s="1227" t="s">
        <v>142</v>
      </c>
      <c r="F537" s="418" t="s">
        <v>170</v>
      </c>
      <c r="G537" s="1292" t="s">
        <v>168</v>
      </c>
      <c r="H537" s="1293" t="s">
        <v>61</v>
      </c>
      <c r="I537" s="1384" t="s">
        <v>61</v>
      </c>
      <c r="J537" s="1294" t="s">
        <v>61</v>
      </c>
      <c r="K537" s="1295" t="s">
        <v>61</v>
      </c>
      <c r="L537" s="1426" t="s">
        <v>61</v>
      </c>
      <c r="M537" s="1294" t="s">
        <v>61</v>
      </c>
      <c r="N537" s="1295" t="s">
        <v>61</v>
      </c>
      <c r="O537" s="104" t="s">
        <v>61</v>
      </c>
      <c r="P537" s="1295" t="s">
        <v>61</v>
      </c>
      <c r="Q537" s="799" t="s">
        <v>61</v>
      </c>
      <c r="R537" s="643" t="s">
        <v>61</v>
      </c>
      <c r="S537" s="799" t="s">
        <v>61</v>
      </c>
      <c r="T537" s="643" t="s">
        <v>61</v>
      </c>
      <c r="U537" s="799" t="s">
        <v>61</v>
      </c>
      <c r="V537" s="643" t="s">
        <v>61</v>
      </c>
      <c r="W537" s="1384" t="s">
        <v>61</v>
      </c>
      <c r="X537" s="916" t="s">
        <v>61</v>
      </c>
      <c r="Y537" s="1366"/>
      <c r="Z537" s="643"/>
      <c r="AA537" s="1296" t="s">
        <v>61</v>
      </c>
      <c r="AB537" s="1297" t="s">
        <v>61</v>
      </c>
    </row>
    <row r="538" spans="1:28" s="267" customFormat="1" ht="14.5">
      <c r="A538" s="66" t="s">
        <v>46</v>
      </c>
      <c r="B538" s="66" t="s">
        <v>167</v>
      </c>
      <c r="C538" s="556">
        <v>2019</v>
      </c>
      <c r="D538" s="556">
        <v>2018</v>
      </c>
      <c r="E538" s="1227" t="s">
        <v>142</v>
      </c>
      <c r="F538" s="418" t="s">
        <v>170</v>
      </c>
      <c r="G538" s="1273" t="s">
        <v>142</v>
      </c>
      <c r="H538" s="66" t="s">
        <v>463</v>
      </c>
      <c r="I538" s="131">
        <v>1500000</v>
      </c>
      <c r="J538" s="1245">
        <v>1500000</v>
      </c>
      <c r="K538" s="466">
        <v>1</v>
      </c>
      <c r="L538" s="1424" t="s">
        <v>781</v>
      </c>
      <c r="M538" s="77">
        <v>142499.99999999994</v>
      </c>
      <c r="N538" s="473">
        <v>9.4999999999999959E-2</v>
      </c>
      <c r="O538" s="77">
        <v>855000</v>
      </c>
      <c r="P538" s="473">
        <v>0.56999999999999995</v>
      </c>
      <c r="Q538" s="77" t="s">
        <v>61</v>
      </c>
      <c r="R538" s="133" t="s">
        <v>61</v>
      </c>
      <c r="S538" s="77" t="s">
        <v>61</v>
      </c>
      <c r="T538" s="133" t="s">
        <v>61</v>
      </c>
      <c r="U538" s="77" t="s">
        <v>61</v>
      </c>
      <c r="V538" s="133" t="s">
        <v>61</v>
      </c>
      <c r="W538" s="131">
        <v>502500.00000000006</v>
      </c>
      <c r="X538" s="787">
        <v>0.33500000000000002</v>
      </c>
      <c r="Y538" s="1362"/>
      <c r="Z538" s="133"/>
      <c r="AA538" s="556" t="s">
        <v>61</v>
      </c>
      <c r="AB538" s="1279" t="s">
        <v>148</v>
      </c>
    </row>
    <row r="539" spans="1:28" s="267" customFormat="1" ht="14.5">
      <c r="A539" s="66" t="s">
        <v>46</v>
      </c>
      <c r="B539" s="66" t="s">
        <v>167</v>
      </c>
      <c r="C539" s="556">
        <v>2020</v>
      </c>
      <c r="D539" s="556">
        <v>2019</v>
      </c>
      <c r="E539" s="1227" t="s">
        <v>142</v>
      </c>
      <c r="F539" s="418" t="s">
        <v>170</v>
      </c>
      <c r="G539" s="1273" t="s">
        <v>142</v>
      </c>
      <c r="H539" s="66" t="s">
        <v>463</v>
      </c>
      <c r="I539" s="131">
        <v>916000</v>
      </c>
      <c r="J539" s="1245">
        <v>916000</v>
      </c>
      <c r="K539" s="466">
        <v>1</v>
      </c>
      <c r="L539" s="1424" t="s">
        <v>466</v>
      </c>
      <c r="M539" s="77">
        <v>73280</v>
      </c>
      <c r="N539" s="473">
        <v>0.08</v>
      </c>
      <c r="O539" s="77">
        <v>577080</v>
      </c>
      <c r="P539" s="473">
        <v>0.63</v>
      </c>
      <c r="Q539" s="77" t="s">
        <v>61</v>
      </c>
      <c r="R539" s="133" t="s">
        <v>61</v>
      </c>
      <c r="S539" s="77" t="s">
        <v>61</v>
      </c>
      <c r="T539" s="133" t="s">
        <v>61</v>
      </c>
      <c r="U539" s="77" t="s">
        <v>61</v>
      </c>
      <c r="V539" s="133" t="s">
        <v>61</v>
      </c>
      <c r="W539" s="131">
        <v>265640</v>
      </c>
      <c r="X539" s="787">
        <v>0.28999999999999998</v>
      </c>
      <c r="Y539" s="1362"/>
      <c r="Z539" s="133"/>
      <c r="AA539" s="556" t="s">
        <v>61</v>
      </c>
      <c r="AB539" s="1279" t="s">
        <v>148</v>
      </c>
    </row>
    <row r="540" spans="1:28" s="267" customFormat="1" ht="14.5">
      <c r="A540" s="66" t="s">
        <v>46</v>
      </c>
      <c r="B540" s="66" t="s">
        <v>167</v>
      </c>
      <c r="C540" s="556">
        <v>2021</v>
      </c>
      <c r="D540" s="556">
        <v>2020</v>
      </c>
      <c r="E540" s="1227" t="s">
        <v>142</v>
      </c>
      <c r="F540" s="418" t="s">
        <v>143</v>
      </c>
      <c r="G540" s="1273" t="s">
        <v>142</v>
      </c>
      <c r="H540" s="66" t="s">
        <v>463</v>
      </c>
      <c r="I540" s="131">
        <v>879529</v>
      </c>
      <c r="J540" s="77">
        <v>879529</v>
      </c>
      <c r="K540" s="1418">
        <v>1</v>
      </c>
      <c r="L540" s="1437">
        <v>44044</v>
      </c>
      <c r="M540" s="716" t="s">
        <v>178</v>
      </c>
      <c r="N540" s="635" t="s">
        <v>203</v>
      </c>
      <c r="O540" s="719">
        <v>448559.79</v>
      </c>
      <c r="P540" s="515">
        <v>0.51</v>
      </c>
      <c r="Q540" s="1010" t="s">
        <v>221</v>
      </c>
      <c r="R540" s="1219" t="s">
        <v>221</v>
      </c>
      <c r="S540" s="1010" t="s">
        <v>221</v>
      </c>
      <c r="T540" s="1219" t="s">
        <v>221</v>
      </c>
      <c r="U540" s="1010" t="s">
        <v>221</v>
      </c>
      <c r="V540" s="1219" t="s">
        <v>221</v>
      </c>
      <c r="W540" s="1402">
        <v>430969.21</v>
      </c>
      <c r="X540" s="787">
        <v>0.49</v>
      </c>
      <c r="Y540" s="1362"/>
      <c r="Z540" s="133"/>
      <c r="AA540" s="556" t="s">
        <v>61</v>
      </c>
      <c r="AB540" s="1279" t="s">
        <v>148</v>
      </c>
    </row>
    <row r="541" spans="1:28" s="267" customFormat="1" ht="14.5">
      <c r="A541" s="66" t="s">
        <v>46</v>
      </c>
      <c r="B541" s="66" t="s">
        <v>167</v>
      </c>
      <c r="C541" s="556">
        <v>2022</v>
      </c>
      <c r="D541" s="556">
        <v>2021</v>
      </c>
      <c r="E541" s="1227" t="s">
        <v>142</v>
      </c>
      <c r="F541" s="418" t="s">
        <v>204</v>
      </c>
      <c r="G541" s="1273" t="s">
        <v>142</v>
      </c>
      <c r="H541" s="66" t="s">
        <v>463</v>
      </c>
      <c r="I541" s="131">
        <v>1500000</v>
      </c>
      <c r="J541" s="77">
        <v>1500000</v>
      </c>
      <c r="K541" s="466">
        <v>1</v>
      </c>
      <c r="L541" s="1424" t="s">
        <v>470</v>
      </c>
      <c r="M541" s="716" t="s">
        <v>178</v>
      </c>
      <c r="N541" s="635" t="s">
        <v>203</v>
      </c>
      <c r="O541" s="719">
        <v>765000</v>
      </c>
      <c r="P541" s="515">
        <v>0.51</v>
      </c>
      <c r="Q541" s="1010" t="s">
        <v>221</v>
      </c>
      <c r="R541" s="1219" t="s">
        <v>221</v>
      </c>
      <c r="S541" s="1010" t="s">
        <v>221</v>
      </c>
      <c r="T541" s="1219" t="s">
        <v>221</v>
      </c>
      <c r="U541" s="1010" t="s">
        <v>221</v>
      </c>
      <c r="V541" s="1219" t="s">
        <v>221</v>
      </c>
      <c r="W541" s="1387">
        <v>735000</v>
      </c>
      <c r="X541" s="793">
        <v>0.49</v>
      </c>
      <c r="Y541" s="1365"/>
      <c r="Z541" s="466"/>
      <c r="AA541" s="556" t="s">
        <v>61</v>
      </c>
      <c r="AB541" s="1279" t="s">
        <v>148</v>
      </c>
    </row>
    <row r="542" spans="1:28" s="267" customFormat="1" ht="14.5">
      <c r="A542" s="66" t="s">
        <v>46</v>
      </c>
      <c r="B542" s="66" t="s">
        <v>167</v>
      </c>
      <c r="C542" s="1226">
        <v>2023</v>
      </c>
      <c r="D542" s="1226">
        <v>2022</v>
      </c>
      <c r="E542" s="1228" t="s">
        <v>142</v>
      </c>
      <c r="F542" s="1237" t="s">
        <v>204</v>
      </c>
      <c r="G542" s="1275" t="s">
        <v>142</v>
      </c>
      <c r="H542" s="1216" t="s">
        <v>145</v>
      </c>
      <c r="I542" s="1380">
        <v>1500000</v>
      </c>
      <c r="J542" s="1026">
        <v>1500000</v>
      </c>
      <c r="K542" s="1222">
        <v>1</v>
      </c>
      <c r="L542" s="1425" t="s">
        <v>458</v>
      </c>
      <c r="M542" s="1249">
        <v>179000</v>
      </c>
      <c r="N542" s="1217">
        <v>0.12</v>
      </c>
      <c r="O542" s="1155">
        <v>627000</v>
      </c>
      <c r="P542" s="1217">
        <v>0.42</v>
      </c>
      <c r="Q542" s="1026">
        <v>584000</v>
      </c>
      <c r="R542" s="1222">
        <v>0.39</v>
      </c>
      <c r="S542" s="1026">
        <v>111000</v>
      </c>
      <c r="T542" s="1222">
        <v>7.0000000000000007E-2</v>
      </c>
      <c r="U542" s="1026">
        <v>0</v>
      </c>
      <c r="V542" s="1222">
        <v>0</v>
      </c>
      <c r="W542" s="1400">
        <v>695000</v>
      </c>
      <c r="X542" s="1250">
        <v>0.46</v>
      </c>
      <c r="Y542" s="1373"/>
      <c r="Z542" s="1401"/>
      <c r="AA542" s="1226" t="s">
        <v>61</v>
      </c>
      <c r="AB542" s="1225" t="s">
        <v>161</v>
      </c>
    </row>
    <row r="543" spans="1:28" s="267" customFormat="1" ht="14.5">
      <c r="A543" s="1333" t="s">
        <v>46</v>
      </c>
      <c r="B543" s="1333" t="s">
        <v>167</v>
      </c>
      <c r="C543" s="1230" t="s">
        <v>761</v>
      </c>
      <c r="D543" s="1230">
        <v>2023</v>
      </c>
      <c r="E543" s="1231" t="s">
        <v>142</v>
      </c>
      <c r="F543" s="1271" t="s">
        <v>204</v>
      </c>
      <c r="G543" s="1274" t="s">
        <v>142</v>
      </c>
      <c r="H543" s="1221" t="s">
        <v>145</v>
      </c>
      <c r="I543" s="1381">
        <v>1500000</v>
      </c>
      <c r="J543" s="1020">
        <v>1500000</v>
      </c>
      <c r="K543" s="1221">
        <v>1</v>
      </c>
      <c r="L543" s="1338" t="s">
        <v>459</v>
      </c>
      <c r="M543" s="1234">
        <v>178000</v>
      </c>
      <c r="N543" s="1218">
        <v>0.12</v>
      </c>
      <c r="O543" s="1234">
        <v>523000</v>
      </c>
      <c r="P543" s="1218">
        <v>0.35</v>
      </c>
      <c r="Q543" s="1020">
        <v>678000</v>
      </c>
      <c r="R543" s="1221">
        <v>0.45</v>
      </c>
      <c r="S543" s="1020">
        <v>121000</v>
      </c>
      <c r="T543" s="1221">
        <v>0.08</v>
      </c>
      <c r="U543" s="1020">
        <v>0</v>
      </c>
      <c r="V543" s="1221">
        <v>0</v>
      </c>
      <c r="W543" s="1390">
        <v>799000</v>
      </c>
      <c r="X543" s="1244">
        <v>0.53</v>
      </c>
      <c r="Y543" s="1369"/>
      <c r="Z543" s="1391"/>
      <c r="AA543" s="1235" t="s">
        <v>61</v>
      </c>
      <c r="AB543" s="1233" t="s">
        <v>161</v>
      </c>
    </row>
    <row r="544" spans="1:28" s="267" customFormat="1" ht="14.5">
      <c r="A544" s="66" t="s">
        <v>50</v>
      </c>
      <c r="B544" s="66" t="s">
        <v>180</v>
      </c>
      <c r="C544" s="556">
        <v>2017</v>
      </c>
      <c r="D544" s="556">
        <v>2016</v>
      </c>
      <c r="E544" s="1227" t="s">
        <v>142</v>
      </c>
      <c r="F544" s="418" t="s">
        <v>143</v>
      </c>
      <c r="G544" s="1273" t="s">
        <v>142</v>
      </c>
      <c r="H544" s="66" t="s">
        <v>145</v>
      </c>
      <c r="I544" s="131">
        <v>1942008</v>
      </c>
      <c r="J544" s="1245">
        <v>1412131</v>
      </c>
      <c r="K544" s="466">
        <v>0.73</v>
      </c>
      <c r="L544" s="1424" t="s">
        <v>349</v>
      </c>
      <c r="M544" s="820">
        <v>647939</v>
      </c>
      <c r="N544" s="473">
        <v>0.45883774239075553</v>
      </c>
      <c r="O544" s="820">
        <v>418150</v>
      </c>
      <c r="P544" s="473">
        <v>0.29611275441159496</v>
      </c>
      <c r="Q544" s="820">
        <v>230618</v>
      </c>
      <c r="R544" s="133">
        <v>0.16331204399591823</v>
      </c>
      <c r="S544" s="820">
        <v>114951</v>
      </c>
      <c r="T544" s="133">
        <v>8.1402504441868348E-2</v>
      </c>
      <c r="U544" s="821">
        <v>0</v>
      </c>
      <c r="V544" s="133">
        <v>0</v>
      </c>
      <c r="W544" s="1397">
        <v>345569</v>
      </c>
      <c r="X544" s="787">
        <v>0.24471454843778659</v>
      </c>
      <c r="Y544" s="1362"/>
      <c r="Z544" s="133"/>
      <c r="AA544" s="556" t="s">
        <v>142</v>
      </c>
      <c r="AB544" s="1279" t="s">
        <v>185</v>
      </c>
    </row>
    <row r="545" spans="1:28" s="267" customFormat="1" ht="14.5">
      <c r="A545" s="66" t="s">
        <v>50</v>
      </c>
      <c r="B545" s="66" t="s">
        <v>180</v>
      </c>
      <c r="C545" s="556">
        <v>2018</v>
      </c>
      <c r="D545" s="556">
        <v>2017</v>
      </c>
      <c r="E545" s="1227" t="s">
        <v>142</v>
      </c>
      <c r="F545" s="418" t="s">
        <v>143</v>
      </c>
      <c r="G545" s="1273" t="s">
        <v>142</v>
      </c>
      <c r="H545" s="66" t="s">
        <v>145</v>
      </c>
      <c r="I545" s="131">
        <v>1942008</v>
      </c>
      <c r="J545" s="1245">
        <v>1412131</v>
      </c>
      <c r="K545" s="466">
        <v>0.73</v>
      </c>
      <c r="L545" s="1424" t="s">
        <v>349</v>
      </c>
      <c r="M545" s="820">
        <v>647939</v>
      </c>
      <c r="N545" s="473">
        <v>0.45883774239075553</v>
      </c>
      <c r="O545" s="820">
        <v>418150</v>
      </c>
      <c r="P545" s="473">
        <v>0.29611275441159496</v>
      </c>
      <c r="Q545" s="77">
        <v>230618</v>
      </c>
      <c r="R545" s="133">
        <v>0.16331204399591823</v>
      </c>
      <c r="S545" s="77">
        <v>114951</v>
      </c>
      <c r="T545" s="133">
        <v>8.1402504441868348E-2</v>
      </c>
      <c r="U545" s="77">
        <v>0</v>
      </c>
      <c r="V545" s="133">
        <v>0</v>
      </c>
      <c r="W545" s="1397">
        <v>345569</v>
      </c>
      <c r="X545" s="787">
        <v>0.24471454843778659</v>
      </c>
      <c r="Y545" s="1362"/>
      <c r="Z545" s="133"/>
      <c r="AA545" s="556" t="s">
        <v>142</v>
      </c>
      <c r="AB545" s="1279" t="s">
        <v>185</v>
      </c>
    </row>
    <row r="546" spans="1:28" s="267" customFormat="1" ht="14.5">
      <c r="A546" s="66" t="s">
        <v>50</v>
      </c>
      <c r="B546" s="66" t="s">
        <v>180</v>
      </c>
      <c r="C546" s="556">
        <v>2019</v>
      </c>
      <c r="D546" s="556">
        <v>2018</v>
      </c>
      <c r="E546" s="1227" t="s">
        <v>142</v>
      </c>
      <c r="F546" s="418" t="s">
        <v>143</v>
      </c>
      <c r="G546" s="1273" t="s">
        <v>142</v>
      </c>
      <c r="H546" s="66" t="s">
        <v>145</v>
      </c>
      <c r="I546" s="275">
        <v>2272021</v>
      </c>
      <c r="J546" s="1245">
        <v>1454255</v>
      </c>
      <c r="K546" s="466">
        <v>0.64</v>
      </c>
      <c r="L546" s="1424" t="s">
        <v>411</v>
      </c>
      <c r="M546" s="77">
        <v>702789</v>
      </c>
      <c r="N546" s="473">
        <v>0.48326256399324741</v>
      </c>
      <c r="O546" s="77">
        <v>477802</v>
      </c>
      <c r="P546" s="473">
        <v>0.33</v>
      </c>
      <c r="Q546" s="77">
        <v>230682</v>
      </c>
      <c r="R546" s="133">
        <v>0.16</v>
      </c>
      <c r="S546" s="77">
        <v>42953</v>
      </c>
      <c r="T546" s="133">
        <v>0.03</v>
      </c>
      <c r="U546" s="77">
        <v>0</v>
      </c>
      <c r="V546" s="133">
        <v>0</v>
      </c>
      <c r="W546" s="131">
        <v>273667</v>
      </c>
      <c r="X546" s="787">
        <v>0.19</v>
      </c>
      <c r="Y546" s="1362"/>
      <c r="Z546" s="133"/>
      <c r="AA546" s="556" t="s">
        <v>168</v>
      </c>
      <c r="AB546" s="1279" t="s">
        <v>185</v>
      </c>
    </row>
    <row r="547" spans="1:28" s="267" customFormat="1" ht="14.5">
      <c r="A547" s="66" t="s">
        <v>50</v>
      </c>
      <c r="B547" s="66" t="s">
        <v>180</v>
      </c>
      <c r="C547" s="556">
        <v>2020</v>
      </c>
      <c r="D547" s="556">
        <v>2019</v>
      </c>
      <c r="E547" s="1227" t="s">
        <v>142</v>
      </c>
      <c r="F547" s="418" t="s">
        <v>143</v>
      </c>
      <c r="G547" s="1273" t="s">
        <v>142</v>
      </c>
      <c r="H547" s="66" t="s">
        <v>145</v>
      </c>
      <c r="I547" s="131">
        <v>2293000</v>
      </c>
      <c r="J547" s="1245">
        <v>1455255</v>
      </c>
      <c r="K547" s="466">
        <v>0.63465111208024427</v>
      </c>
      <c r="L547" s="1424" t="s">
        <v>364</v>
      </c>
      <c r="M547" s="77">
        <v>467696</v>
      </c>
      <c r="N547" s="473">
        <v>0.32138422475786033</v>
      </c>
      <c r="O547" s="77">
        <v>553832</v>
      </c>
      <c r="P547" s="473">
        <v>0.38</v>
      </c>
      <c r="Q547" s="77">
        <v>362503</v>
      </c>
      <c r="R547" s="133">
        <v>0.25</v>
      </c>
      <c r="S547" s="77">
        <v>71224</v>
      </c>
      <c r="T547" s="133">
        <v>0.05</v>
      </c>
      <c r="U547" s="77">
        <v>0</v>
      </c>
      <c r="V547" s="133">
        <v>0</v>
      </c>
      <c r="W547" s="131">
        <v>433727</v>
      </c>
      <c r="X547" s="787">
        <v>0.3</v>
      </c>
      <c r="Y547" s="1362"/>
      <c r="Z547" s="133"/>
      <c r="AA547" s="556" t="s">
        <v>142</v>
      </c>
      <c r="AB547" s="1279" t="s">
        <v>185</v>
      </c>
    </row>
    <row r="548" spans="1:28" s="267" customFormat="1" ht="14.5">
      <c r="A548" s="66" t="s">
        <v>50</v>
      </c>
      <c r="B548" s="66" t="s">
        <v>180</v>
      </c>
      <c r="C548" s="556">
        <v>2021</v>
      </c>
      <c r="D548" s="556">
        <v>2020</v>
      </c>
      <c r="E548" s="1227" t="s">
        <v>142</v>
      </c>
      <c r="F548" s="418" t="s">
        <v>143</v>
      </c>
      <c r="G548" s="1273" t="s">
        <v>142</v>
      </c>
      <c r="H548" s="66" t="s">
        <v>145</v>
      </c>
      <c r="I548" s="131">
        <v>2008801</v>
      </c>
      <c r="J548" s="1247">
        <v>1465150</v>
      </c>
      <c r="K548" s="466">
        <v>0.72936542743656541</v>
      </c>
      <c r="L548" s="1424" t="s">
        <v>365</v>
      </c>
      <c r="M548" s="77">
        <v>404452</v>
      </c>
      <c r="N548" s="473">
        <v>0.27604818619254001</v>
      </c>
      <c r="O548" s="77">
        <v>478529</v>
      </c>
      <c r="P548" s="473">
        <v>0.33</v>
      </c>
      <c r="Q548" s="77">
        <v>481725</v>
      </c>
      <c r="R548" s="133">
        <v>0.33</v>
      </c>
      <c r="S548" s="77">
        <v>100444</v>
      </c>
      <c r="T548" s="133">
        <v>7.0000000000000007E-2</v>
      </c>
      <c r="U548" s="77">
        <v>0</v>
      </c>
      <c r="V548" s="133">
        <v>0</v>
      </c>
      <c r="W548" s="131">
        <v>582169</v>
      </c>
      <c r="X548" s="787">
        <v>0.4</v>
      </c>
      <c r="Y548" s="1362"/>
      <c r="Z548" s="133"/>
      <c r="AA548" s="556" t="s">
        <v>142</v>
      </c>
      <c r="AB548" s="1279" t="s">
        <v>161</v>
      </c>
    </row>
    <row r="549" spans="1:28" s="267" customFormat="1" ht="14.5">
      <c r="A549" s="66" t="s">
        <v>50</v>
      </c>
      <c r="B549" s="66" t="s">
        <v>180</v>
      </c>
      <c r="C549" s="556">
        <v>2022</v>
      </c>
      <c r="D549" s="556">
        <v>2021</v>
      </c>
      <c r="E549" s="1227" t="s">
        <v>142</v>
      </c>
      <c r="F549" s="418" t="s">
        <v>143</v>
      </c>
      <c r="G549" s="1273" t="s">
        <v>142</v>
      </c>
      <c r="H549" s="66" t="s">
        <v>145</v>
      </c>
      <c r="I549" s="131">
        <v>2008801</v>
      </c>
      <c r="J549" s="1245">
        <v>1465150</v>
      </c>
      <c r="K549" s="466">
        <v>0.72936542743656541</v>
      </c>
      <c r="L549" s="1424" t="s">
        <v>365</v>
      </c>
      <c r="M549" s="77">
        <v>404452</v>
      </c>
      <c r="N549" s="473">
        <v>0.27604818619254001</v>
      </c>
      <c r="O549" s="77">
        <v>478529</v>
      </c>
      <c r="P549" s="473">
        <v>0.33</v>
      </c>
      <c r="Q549" s="77">
        <v>481725</v>
      </c>
      <c r="R549" s="133">
        <v>0.33</v>
      </c>
      <c r="S549" s="77">
        <v>100444</v>
      </c>
      <c r="T549" s="133">
        <v>7.0000000000000007E-2</v>
      </c>
      <c r="U549" s="77">
        <v>0</v>
      </c>
      <c r="V549" s="133">
        <v>0</v>
      </c>
      <c r="W549" s="131">
        <v>582169</v>
      </c>
      <c r="X549" s="787">
        <v>0.4</v>
      </c>
      <c r="Y549" s="1362"/>
      <c r="Z549" s="133"/>
      <c r="AA549" s="556" t="s">
        <v>142</v>
      </c>
      <c r="AB549" s="1279" t="s">
        <v>161</v>
      </c>
    </row>
    <row r="550" spans="1:28" s="267" customFormat="1" ht="14.5">
      <c r="A550" s="1216" t="s">
        <v>50</v>
      </c>
      <c r="B550" s="1216" t="s">
        <v>180</v>
      </c>
      <c r="C550" s="1226">
        <v>2023</v>
      </c>
      <c r="D550" s="1226">
        <v>2022</v>
      </c>
      <c r="E550" s="1228" t="s">
        <v>142</v>
      </c>
      <c r="F550" s="1237" t="s">
        <v>143</v>
      </c>
      <c r="G550" s="1275" t="s">
        <v>142</v>
      </c>
      <c r="H550" s="1216" t="s">
        <v>145</v>
      </c>
      <c r="I550" s="1380">
        <v>2100000</v>
      </c>
      <c r="J550" s="1298">
        <v>1475113</v>
      </c>
      <c r="K550" s="1223">
        <v>0.70243476190476195</v>
      </c>
      <c r="L550" s="1425" t="s">
        <v>477</v>
      </c>
      <c r="M550" s="1026">
        <v>609762</v>
      </c>
      <c r="N550" s="1217">
        <v>0.41336629803954</v>
      </c>
      <c r="O550" s="1026">
        <v>527840</v>
      </c>
      <c r="P550" s="1217">
        <v>0.36</v>
      </c>
      <c r="Q550" s="1026">
        <v>311868</v>
      </c>
      <c r="R550" s="1222">
        <v>0.21</v>
      </c>
      <c r="S550" s="1026">
        <v>25643</v>
      </c>
      <c r="T550" s="1222">
        <v>0.02</v>
      </c>
      <c r="U550" s="1026">
        <v>0</v>
      </c>
      <c r="V550" s="1222">
        <v>0</v>
      </c>
      <c r="W550" s="1380">
        <v>337511</v>
      </c>
      <c r="X550" s="1027">
        <v>0.23</v>
      </c>
      <c r="Y550" s="1363"/>
      <c r="Z550" s="1222"/>
      <c r="AA550" s="1226" t="s">
        <v>168</v>
      </c>
      <c r="AB550" s="1225" t="s">
        <v>161</v>
      </c>
    </row>
    <row r="551" spans="1:28" s="267" customFormat="1" ht="14.5">
      <c r="A551" s="1229" t="s">
        <v>50</v>
      </c>
      <c r="B551" s="1229" t="s">
        <v>180</v>
      </c>
      <c r="C551" s="1230" t="s">
        <v>761</v>
      </c>
      <c r="D551" s="1230">
        <v>2023</v>
      </c>
      <c r="E551" s="1231" t="s">
        <v>142</v>
      </c>
      <c r="F551" s="1233" t="s">
        <v>143</v>
      </c>
      <c r="G551" s="1274" t="s">
        <v>142</v>
      </c>
      <c r="H551" s="1235" t="s">
        <v>145</v>
      </c>
      <c r="I551" s="1390">
        <v>2104715</v>
      </c>
      <c r="J551" s="1215">
        <v>1485145</v>
      </c>
      <c r="K551" s="1313">
        <v>0.71</v>
      </c>
      <c r="L551" s="1233" t="s">
        <v>370</v>
      </c>
      <c r="M551" s="1215">
        <v>654668</v>
      </c>
      <c r="N551" s="1313">
        <v>0.44081082991896414</v>
      </c>
      <c r="O551" s="1215">
        <v>511048</v>
      </c>
      <c r="P551" s="1313">
        <v>0.34</v>
      </c>
      <c r="Q551" s="1215">
        <v>319429</v>
      </c>
      <c r="R551" s="1313">
        <v>0.22</v>
      </c>
      <c r="S551" s="1020">
        <v>0</v>
      </c>
      <c r="T551" s="1313">
        <v>0</v>
      </c>
      <c r="U551" s="1314">
        <v>0</v>
      </c>
      <c r="V551" s="1313">
        <v>0</v>
      </c>
      <c r="W551" s="1390">
        <v>319429</v>
      </c>
      <c r="X551" s="1244">
        <v>0.22</v>
      </c>
      <c r="Y551" s="1369"/>
      <c r="Z551" s="1391"/>
      <c r="AA551" s="1235" t="s">
        <v>168</v>
      </c>
      <c r="AB551" s="1233" t="s">
        <v>161</v>
      </c>
    </row>
    <row r="552" spans="1:28" s="267" customFormat="1" ht="14.5">
      <c r="A552" s="66" t="s">
        <v>49</v>
      </c>
      <c r="B552" s="66" t="s">
        <v>116</v>
      </c>
      <c r="C552" s="556">
        <v>2017</v>
      </c>
      <c r="D552" s="556">
        <v>2016</v>
      </c>
      <c r="E552" s="1227" t="s">
        <v>142</v>
      </c>
      <c r="F552" s="418" t="s">
        <v>143</v>
      </c>
      <c r="G552" s="1273" t="s">
        <v>142</v>
      </c>
      <c r="H552" s="66" t="s">
        <v>226</v>
      </c>
      <c r="I552" s="131">
        <v>4615222</v>
      </c>
      <c r="J552" s="1245">
        <v>4197432</v>
      </c>
      <c r="K552" s="466">
        <v>0.91</v>
      </c>
      <c r="L552" s="1424" t="s">
        <v>399</v>
      </c>
      <c r="M552" s="1247">
        <v>3373391</v>
      </c>
      <c r="N552" s="473">
        <v>0.8036797260801366</v>
      </c>
      <c r="O552" s="792">
        <v>769845</v>
      </c>
      <c r="P552" s="473">
        <v>0.18340856981125603</v>
      </c>
      <c r="Q552" s="77" t="s">
        <v>61</v>
      </c>
      <c r="R552" s="133" t="s">
        <v>61</v>
      </c>
      <c r="S552" s="77" t="s">
        <v>61</v>
      </c>
      <c r="T552" s="133" t="s">
        <v>61</v>
      </c>
      <c r="U552" s="77" t="s">
        <v>61</v>
      </c>
      <c r="V552" s="133" t="s">
        <v>61</v>
      </c>
      <c r="W552" s="1387">
        <v>52960</v>
      </c>
      <c r="X552" s="793">
        <v>1.2617238349543244E-2</v>
      </c>
      <c r="Y552" s="1365"/>
      <c r="Z552" s="466"/>
      <c r="AA552" s="556" t="s">
        <v>168</v>
      </c>
      <c r="AB552" s="1279" t="s">
        <v>161</v>
      </c>
    </row>
    <row r="553" spans="1:28" s="267" customFormat="1" ht="14.5">
      <c r="A553" s="66" t="s">
        <v>49</v>
      </c>
      <c r="B553" s="66" t="s">
        <v>116</v>
      </c>
      <c r="C553" s="556">
        <v>2018</v>
      </c>
      <c r="D553" s="556">
        <v>2017</v>
      </c>
      <c r="E553" s="1227" t="s">
        <v>142</v>
      </c>
      <c r="F553" s="418" t="s">
        <v>143</v>
      </c>
      <c r="G553" s="1273" t="s">
        <v>142</v>
      </c>
      <c r="H553" s="66" t="s">
        <v>226</v>
      </c>
      <c r="I553" s="131">
        <v>4713125</v>
      </c>
      <c r="J553" s="1245">
        <v>4197432</v>
      </c>
      <c r="K553" s="466">
        <v>0.89</v>
      </c>
      <c r="L553" s="1424" t="s">
        <v>284</v>
      </c>
      <c r="M553" s="820">
        <v>3641375</v>
      </c>
      <c r="N553" s="473">
        <v>0.86752447687061995</v>
      </c>
      <c r="O553" s="77">
        <v>387989</v>
      </c>
      <c r="P553" s="473">
        <v>9.2434850642011596E-2</v>
      </c>
      <c r="Q553" s="77">
        <v>15434</v>
      </c>
      <c r="R553" s="133">
        <v>3.6770101338151518E-3</v>
      </c>
      <c r="S553" s="77">
        <v>0</v>
      </c>
      <c r="T553" s="133">
        <v>0</v>
      </c>
      <c r="U553" s="77">
        <v>0</v>
      </c>
      <c r="V553" s="133">
        <v>0</v>
      </c>
      <c r="W553" s="131">
        <v>15434</v>
      </c>
      <c r="X553" s="787">
        <v>3.6770101338151518E-3</v>
      </c>
      <c r="Y553" s="1362"/>
      <c r="Z553" s="133"/>
      <c r="AA553" s="556" t="s">
        <v>168</v>
      </c>
      <c r="AB553" s="1279" t="s">
        <v>161</v>
      </c>
    </row>
    <row r="554" spans="1:28" s="267" customFormat="1" ht="14.5">
      <c r="A554" s="66" t="s">
        <v>49</v>
      </c>
      <c r="B554" s="66" t="s">
        <v>116</v>
      </c>
      <c r="C554" s="556">
        <v>2019</v>
      </c>
      <c r="D554" s="556">
        <v>2018</v>
      </c>
      <c r="E554" s="1227" t="s">
        <v>142</v>
      </c>
      <c r="F554" s="418" t="s">
        <v>143</v>
      </c>
      <c r="G554" s="1273" t="s">
        <v>142</v>
      </c>
      <c r="H554" s="66" t="s">
        <v>226</v>
      </c>
      <c r="I554" s="275">
        <v>4853516</v>
      </c>
      <c r="J554" s="1245">
        <v>4243477</v>
      </c>
      <c r="K554" s="466">
        <v>0.87</v>
      </c>
      <c r="L554" s="1424" t="s">
        <v>258</v>
      </c>
      <c r="M554" s="77">
        <v>3573780</v>
      </c>
      <c r="N554" s="473">
        <v>0.84218201253358982</v>
      </c>
      <c r="O554" s="77">
        <v>626208</v>
      </c>
      <c r="P554" s="473">
        <v>0.14756955204423164</v>
      </c>
      <c r="Q554" s="77">
        <v>43489</v>
      </c>
      <c r="R554" s="133">
        <v>1.0248435422178558E-2</v>
      </c>
      <c r="S554" s="77">
        <v>0</v>
      </c>
      <c r="T554" s="133">
        <v>0</v>
      </c>
      <c r="U554" s="77">
        <v>0</v>
      </c>
      <c r="V554" s="133">
        <v>0</v>
      </c>
      <c r="W554" s="131">
        <v>43489</v>
      </c>
      <c r="X554" s="787">
        <v>1.0248435422178558E-2</v>
      </c>
      <c r="Y554" s="1362"/>
      <c r="Z554" s="133"/>
      <c r="AA554" s="556" t="s">
        <v>168</v>
      </c>
      <c r="AB554" s="1279" t="s">
        <v>185</v>
      </c>
    </row>
    <row r="555" spans="1:28" s="267" customFormat="1" ht="14.5">
      <c r="A555" s="66" t="s">
        <v>49</v>
      </c>
      <c r="B555" s="66" t="s">
        <v>116</v>
      </c>
      <c r="C555" s="556">
        <v>2020</v>
      </c>
      <c r="D555" s="556">
        <v>2019</v>
      </c>
      <c r="E555" s="1227" t="s">
        <v>142</v>
      </c>
      <c r="F555" s="418" t="s">
        <v>143</v>
      </c>
      <c r="G555" s="1273" t="s">
        <v>142</v>
      </c>
      <c r="H555" s="66" t="s">
        <v>226</v>
      </c>
      <c r="I555" s="131">
        <v>4999498.8505747123</v>
      </c>
      <c r="J555" s="1245">
        <v>4349564</v>
      </c>
      <c r="K555" s="466">
        <v>0.87000000000000011</v>
      </c>
      <c r="L555" s="1424" t="s">
        <v>286</v>
      </c>
      <c r="M555" s="77">
        <v>3501852</v>
      </c>
      <c r="N555" s="473">
        <v>0.80510414377165163</v>
      </c>
      <c r="O555" s="77">
        <v>806301</v>
      </c>
      <c r="P555" s="473">
        <v>0.18537513185229601</v>
      </c>
      <c r="Q555" s="77">
        <v>41411</v>
      </c>
      <c r="R555" s="133">
        <v>0.01</v>
      </c>
      <c r="S555" s="77">
        <v>0</v>
      </c>
      <c r="T555" s="133">
        <v>0</v>
      </c>
      <c r="U555" s="77">
        <v>0</v>
      </c>
      <c r="V555" s="133">
        <v>0</v>
      </c>
      <c r="W555" s="131">
        <v>41411</v>
      </c>
      <c r="X555" s="787">
        <v>0.01</v>
      </c>
      <c r="Y555" s="1362"/>
      <c r="Z555" s="133"/>
      <c r="AA555" s="556" t="s">
        <v>168</v>
      </c>
      <c r="AB555" s="1279" t="s">
        <v>161</v>
      </c>
    </row>
    <row r="556" spans="1:28" s="267" customFormat="1" ht="14.5">
      <c r="A556" s="66" t="s">
        <v>49</v>
      </c>
      <c r="B556" s="66" t="s">
        <v>116</v>
      </c>
      <c r="C556" s="556">
        <v>2021</v>
      </c>
      <c r="D556" s="556">
        <v>2020</v>
      </c>
      <c r="E556" s="1227" t="s">
        <v>142</v>
      </c>
      <c r="F556" s="418" t="s">
        <v>143</v>
      </c>
      <c r="G556" s="1273" t="s">
        <v>142</v>
      </c>
      <c r="H556" s="66" t="s">
        <v>226</v>
      </c>
      <c r="I556" s="131">
        <v>5170000</v>
      </c>
      <c r="J556" s="1247">
        <v>4568298</v>
      </c>
      <c r="K556" s="466">
        <v>0.88</v>
      </c>
      <c r="L556" s="1424" t="s">
        <v>268</v>
      </c>
      <c r="M556" s="77">
        <v>3003824</v>
      </c>
      <c r="N556" s="473">
        <v>0.65753678941259963</v>
      </c>
      <c r="O556" s="77">
        <v>1113739</v>
      </c>
      <c r="P556" s="473">
        <v>0.24379736173078026</v>
      </c>
      <c r="Q556" s="77">
        <v>405076</v>
      </c>
      <c r="R556" s="133">
        <v>8.8671098076351415E-2</v>
      </c>
      <c r="S556" s="77">
        <v>45659</v>
      </c>
      <c r="T556" s="133">
        <v>9.9947507802687127E-3</v>
      </c>
      <c r="U556" s="77">
        <v>0</v>
      </c>
      <c r="V556" s="133">
        <v>0</v>
      </c>
      <c r="W556" s="131">
        <v>450735</v>
      </c>
      <c r="X556" s="787">
        <v>9.8666067756525519E-2</v>
      </c>
      <c r="Y556" s="1362"/>
      <c r="Z556" s="133"/>
      <c r="AA556" s="556" t="s">
        <v>168</v>
      </c>
      <c r="AB556" s="1279" t="s">
        <v>161</v>
      </c>
    </row>
    <row r="557" spans="1:28" s="267" customFormat="1" ht="14.5">
      <c r="A557" s="66" t="s">
        <v>49</v>
      </c>
      <c r="B557" s="66" t="s">
        <v>116</v>
      </c>
      <c r="C557" s="556">
        <v>2022</v>
      </c>
      <c r="D557" s="556">
        <v>2021</v>
      </c>
      <c r="E557" s="1227" t="s">
        <v>142</v>
      </c>
      <c r="F557" s="418" t="s">
        <v>143</v>
      </c>
      <c r="G557" s="1273" t="s">
        <v>142</v>
      </c>
      <c r="H557" s="66" t="s">
        <v>226</v>
      </c>
      <c r="I557" s="131">
        <v>5170000</v>
      </c>
      <c r="J557" s="1245">
        <v>4714178</v>
      </c>
      <c r="K557" s="466">
        <v>0.91183326885880078</v>
      </c>
      <c r="L557" s="1424" t="s">
        <v>287</v>
      </c>
      <c r="M557" s="77">
        <v>2264675</v>
      </c>
      <c r="N557" s="473">
        <v>0.48039658239464017</v>
      </c>
      <c r="O557" s="77">
        <v>1510122</v>
      </c>
      <c r="P557" s="473">
        <v>0.32033622828836755</v>
      </c>
      <c r="Q557" s="77">
        <v>776050</v>
      </c>
      <c r="R557" s="133">
        <v>0.16462042799402143</v>
      </c>
      <c r="S557" s="77">
        <v>163331</v>
      </c>
      <c r="T557" s="133">
        <v>3.4646761322970836E-2</v>
      </c>
      <c r="U557" s="77">
        <v>0</v>
      </c>
      <c r="V557" s="133">
        <v>0</v>
      </c>
      <c r="W557" s="131">
        <v>939381</v>
      </c>
      <c r="X557" s="787">
        <v>0.19926718931699228</v>
      </c>
      <c r="Y557" s="1362"/>
      <c r="Z557" s="133"/>
      <c r="AA557" s="556" t="s">
        <v>168</v>
      </c>
      <c r="AB557" s="1279" t="s">
        <v>161</v>
      </c>
    </row>
    <row r="558" spans="1:28" s="267" customFormat="1" ht="14.5">
      <c r="A558" s="1216" t="s">
        <v>49</v>
      </c>
      <c r="B558" s="1216" t="s">
        <v>116</v>
      </c>
      <c r="C558" s="1226">
        <v>2023</v>
      </c>
      <c r="D558" s="1226">
        <v>2022</v>
      </c>
      <c r="E558" s="1228" t="s">
        <v>142</v>
      </c>
      <c r="F558" s="1237" t="s">
        <v>143</v>
      </c>
      <c r="G558" s="1275" t="s">
        <v>142</v>
      </c>
      <c r="H558" s="1216" t="s">
        <v>226</v>
      </c>
      <c r="I558" s="1380">
        <v>4799779</v>
      </c>
      <c r="J558" s="1298">
        <v>4799779</v>
      </c>
      <c r="K558" s="1223">
        <v>1</v>
      </c>
      <c r="L558" s="1425" t="s">
        <v>270</v>
      </c>
      <c r="M558" s="1026">
        <v>3406982.2300000004</v>
      </c>
      <c r="N558" s="1217">
        <v>0.70982064590890548</v>
      </c>
      <c r="O558" s="1026">
        <v>1019566.4400000001</v>
      </c>
      <c r="P558" s="1217">
        <v>0.21241945514574734</v>
      </c>
      <c r="Q558" s="1026">
        <v>365747.56999999995</v>
      </c>
      <c r="R558" s="1222">
        <v>7.6200918833971301E-2</v>
      </c>
      <c r="S558" s="1026">
        <v>7482.76</v>
      </c>
      <c r="T558" s="1222">
        <v>1.5589801113759614E-3</v>
      </c>
      <c r="U558" s="1026">
        <v>0</v>
      </c>
      <c r="V558" s="1222">
        <v>0</v>
      </c>
      <c r="W558" s="1380">
        <v>373230.32999999996</v>
      </c>
      <c r="X558" s="1027">
        <v>7.7759898945347267E-2</v>
      </c>
      <c r="Y558" s="1363"/>
      <c r="Z558" s="1222"/>
      <c r="AA558" s="1226" t="s">
        <v>330</v>
      </c>
      <c r="AB558" s="1225" t="s">
        <v>161</v>
      </c>
    </row>
    <row r="559" spans="1:28" s="267" customFormat="1" ht="14.5">
      <c r="A559" s="1229" t="s">
        <v>49</v>
      </c>
      <c r="B559" s="1229" t="s">
        <v>116</v>
      </c>
      <c r="C559" s="1230" t="s">
        <v>761</v>
      </c>
      <c r="D559" s="1230">
        <v>2023</v>
      </c>
      <c r="E559" s="1231" t="s">
        <v>142</v>
      </c>
      <c r="F559" s="1271" t="s">
        <v>143</v>
      </c>
      <c r="G559" s="1274" t="s">
        <v>142</v>
      </c>
      <c r="H559" s="1235" t="s">
        <v>226</v>
      </c>
      <c r="I559" s="1392">
        <v>4799779</v>
      </c>
      <c r="J559" s="1314">
        <v>4799779</v>
      </c>
      <c r="K559" s="1389">
        <v>1</v>
      </c>
      <c r="L559" s="1233" t="s">
        <v>271</v>
      </c>
      <c r="M559" s="1314">
        <v>2883503.44</v>
      </c>
      <c r="N559" s="1313">
        <v>0.60075754321188535</v>
      </c>
      <c r="O559" s="1314">
        <v>1385008.0300000003</v>
      </c>
      <c r="P559" s="1313">
        <v>0.28855662521128583</v>
      </c>
      <c r="Q559" s="1314">
        <v>509913.38</v>
      </c>
      <c r="R559" s="1313">
        <v>0.10623684548809435</v>
      </c>
      <c r="S559" s="1314">
        <v>21354.15</v>
      </c>
      <c r="T559" s="1313">
        <v>4.4489860887345026E-3</v>
      </c>
      <c r="U559" s="1314">
        <v>0</v>
      </c>
      <c r="V559" s="1313">
        <v>0</v>
      </c>
      <c r="W559" s="1392">
        <v>531267.53</v>
      </c>
      <c r="X559" s="1244">
        <v>0.11068583157682886</v>
      </c>
      <c r="Y559" s="1369"/>
      <c r="Z559" s="1391"/>
      <c r="AA559" s="1235" t="s">
        <v>168</v>
      </c>
      <c r="AB559" s="1232" t="s">
        <v>161</v>
      </c>
    </row>
    <row r="560" spans="1:28" s="267" customFormat="1" ht="14.5">
      <c r="A560" s="66" t="s">
        <v>53</v>
      </c>
      <c r="B560" s="66" t="s">
        <v>167</v>
      </c>
      <c r="C560" s="556">
        <v>2017</v>
      </c>
      <c r="D560" s="556">
        <v>2016</v>
      </c>
      <c r="E560" s="1227" t="s">
        <v>142</v>
      </c>
      <c r="F560" s="418" t="s">
        <v>143</v>
      </c>
      <c r="G560" s="1273" t="s">
        <v>142</v>
      </c>
      <c r="H560" s="66" t="s">
        <v>209</v>
      </c>
      <c r="I560" s="131">
        <v>6400000</v>
      </c>
      <c r="J560" s="1245">
        <v>6400000</v>
      </c>
      <c r="K560" s="466">
        <v>1</v>
      </c>
      <c r="L560" s="1429">
        <v>42675</v>
      </c>
      <c r="M560" s="77">
        <v>5036500</v>
      </c>
      <c r="N560" s="133">
        <v>0.78695312500000003</v>
      </c>
      <c r="O560" s="792">
        <v>1000000</v>
      </c>
      <c r="P560" s="473">
        <v>0.15625</v>
      </c>
      <c r="Q560" s="77" t="s">
        <v>61</v>
      </c>
      <c r="R560" s="133" t="s">
        <v>61</v>
      </c>
      <c r="S560" s="77" t="s">
        <v>61</v>
      </c>
      <c r="T560" s="133" t="s">
        <v>61</v>
      </c>
      <c r="U560" s="77" t="s">
        <v>61</v>
      </c>
      <c r="V560" s="133" t="s">
        <v>61</v>
      </c>
      <c r="W560" s="1387">
        <v>363500</v>
      </c>
      <c r="X560" s="793">
        <v>5.6796874999999997E-2</v>
      </c>
      <c r="Y560" s="1365"/>
      <c r="Z560" s="466"/>
      <c r="AA560" s="556" t="s">
        <v>168</v>
      </c>
      <c r="AB560" s="1279" t="s">
        <v>148</v>
      </c>
    </row>
    <row r="561" spans="1:28" s="267" customFormat="1" ht="14.5">
      <c r="A561" s="66" t="s">
        <v>53</v>
      </c>
      <c r="B561" s="66" t="s">
        <v>167</v>
      </c>
      <c r="C561" s="556">
        <v>2018</v>
      </c>
      <c r="D561" s="556">
        <v>2017</v>
      </c>
      <c r="E561" s="1227" t="s">
        <v>142</v>
      </c>
      <c r="F561" s="418" t="s">
        <v>143</v>
      </c>
      <c r="G561" s="1273" t="s">
        <v>142</v>
      </c>
      <c r="H561" s="66" t="s">
        <v>209</v>
      </c>
      <c r="I561" s="131">
        <v>6500000</v>
      </c>
      <c r="J561" s="1245">
        <v>6500000</v>
      </c>
      <c r="K561" s="466">
        <v>1</v>
      </c>
      <c r="L561" s="1429">
        <v>43101</v>
      </c>
      <c r="M561" s="716" t="s">
        <v>178</v>
      </c>
      <c r="N561" s="635" t="s">
        <v>203</v>
      </c>
      <c r="O561" s="719">
        <v>5870000</v>
      </c>
      <c r="P561" s="515">
        <v>0.90307692307692311</v>
      </c>
      <c r="Q561" s="1010" t="s">
        <v>221</v>
      </c>
      <c r="R561" s="1219" t="s">
        <v>221</v>
      </c>
      <c r="S561" s="1010" t="s">
        <v>221</v>
      </c>
      <c r="T561" s="1219" t="s">
        <v>221</v>
      </c>
      <c r="U561" s="1010" t="s">
        <v>221</v>
      </c>
      <c r="V561" s="1219" t="s">
        <v>221</v>
      </c>
      <c r="W561" s="1387">
        <v>630000</v>
      </c>
      <c r="X561" s="793">
        <v>9.6923076923076917E-2</v>
      </c>
      <c r="Y561" s="1365"/>
      <c r="Z561" s="466"/>
      <c r="AA561" s="556" t="s">
        <v>168</v>
      </c>
      <c r="AB561" s="1279" t="s">
        <v>148</v>
      </c>
    </row>
    <row r="562" spans="1:28" s="267" customFormat="1" ht="14.5">
      <c r="A562" s="66" t="s">
        <v>53</v>
      </c>
      <c r="B562" s="66" t="s">
        <v>167</v>
      </c>
      <c r="C562" s="556">
        <v>2019</v>
      </c>
      <c r="D562" s="556">
        <v>2018</v>
      </c>
      <c r="E562" s="1227" t="s">
        <v>142</v>
      </c>
      <c r="F562" s="418" t="s">
        <v>143</v>
      </c>
      <c r="G562" s="1273" t="s">
        <v>142</v>
      </c>
      <c r="H562" s="66" t="s">
        <v>209</v>
      </c>
      <c r="I562" s="1387">
        <v>6600000</v>
      </c>
      <c r="J562" s="1245">
        <v>6600000</v>
      </c>
      <c r="K562" s="466">
        <v>1</v>
      </c>
      <c r="L562" s="1429">
        <v>43374</v>
      </c>
      <c r="M562" s="716" t="s">
        <v>178</v>
      </c>
      <c r="N562" s="635" t="s">
        <v>203</v>
      </c>
      <c r="O562" s="719">
        <v>6302000</v>
      </c>
      <c r="P562" s="515">
        <v>0.95484848484848484</v>
      </c>
      <c r="Q562" s="1010" t="s">
        <v>221</v>
      </c>
      <c r="R562" s="1219" t="s">
        <v>221</v>
      </c>
      <c r="S562" s="1010" t="s">
        <v>221</v>
      </c>
      <c r="T562" s="1219" t="s">
        <v>221</v>
      </c>
      <c r="U562" s="1010" t="s">
        <v>221</v>
      </c>
      <c r="V562" s="1219" t="s">
        <v>221</v>
      </c>
      <c r="W562" s="1387">
        <v>298000</v>
      </c>
      <c r="X562" s="793">
        <v>4.5151515151515151E-2</v>
      </c>
      <c r="Y562" s="1365"/>
      <c r="Z562" s="466"/>
      <c r="AA562" s="556" t="s">
        <v>168</v>
      </c>
      <c r="AB562" s="1279" t="s">
        <v>148</v>
      </c>
    </row>
    <row r="563" spans="1:28" s="267" customFormat="1" ht="14.5">
      <c r="A563" s="66" t="s">
        <v>53</v>
      </c>
      <c r="B563" s="66" t="s">
        <v>167</v>
      </c>
      <c r="C563" s="556">
        <v>2020</v>
      </c>
      <c r="D563" s="556">
        <v>2019</v>
      </c>
      <c r="E563" s="1227" t="s">
        <v>142</v>
      </c>
      <c r="F563" s="418" t="s">
        <v>143</v>
      </c>
      <c r="G563" s="1273" t="s">
        <v>142</v>
      </c>
      <c r="H563" s="66" t="s">
        <v>209</v>
      </c>
      <c r="I563" s="131">
        <v>6700000</v>
      </c>
      <c r="J563" s="1245">
        <v>6700000</v>
      </c>
      <c r="K563" s="466">
        <v>1</v>
      </c>
      <c r="L563" s="1429">
        <v>43831</v>
      </c>
      <c r="M563" s="716" t="s">
        <v>178</v>
      </c>
      <c r="N563" s="635" t="s">
        <v>203</v>
      </c>
      <c r="O563" s="719">
        <v>6364000</v>
      </c>
      <c r="P563" s="515">
        <v>0.94985074626865673</v>
      </c>
      <c r="Q563" s="1010" t="s">
        <v>221</v>
      </c>
      <c r="R563" s="1219" t="s">
        <v>221</v>
      </c>
      <c r="S563" s="1010" t="s">
        <v>221</v>
      </c>
      <c r="T563" s="1219" t="s">
        <v>221</v>
      </c>
      <c r="U563" s="1010" t="s">
        <v>221</v>
      </c>
      <c r="V563" s="1219" t="s">
        <v>221</v>
      </c>
      <c r="W563" s="1387">
        <v>336000</v>
      </c>
      <c r="X563" s="793">
        <v>0.05</v>
      </c>
      <c r="Y563" s="1365"/>
      <c r="Z563" s="466"/>
      <c r="AA563" s="556" t="s">
        <v>168</v>
      </c>
      <c r="AB563" s="1279" t="s">
        <v>148</v>
      </c>
    </row>
    <row r="564" spans="1:28" s="267" customFormat="1" ht="14.5">
      <c r="A564" s="66" t="s">
        <v>53</v>
      </c>
      <c r="B564" s="66" t="s">
        <v>167</v>
      </c>
      <c r="C564" s="556">
        <v>2021</v>
      </c>
      <c r="D564" s="556">
        <v>2020</v>
      </c>
      <c r="E564" s="1227" t="s">
        <v>142</v>
      </c>
      <c r="F564" s="418" t="s">
        <v>143</v>
      </c>
      <c r="G564" s="1273" t="s">
        <v>142</v>
      </c>
      <c r="H564" s="66" t="s">
        <v>410</v>
      </c>
      <c r="I564" s="131">
        <v>7400000</v>
      </c>
      <c r="J564" s="1245">
        <v>7400000</v>
      </c>
      <c r="K564" s="466">
        <v>1</v>
      </c>
      <c r="L564" s="1424" t="s">
        <v>425</v>
      </c>
      <c r="M564" s="716" t="s">
        <v>178</v>
      </c>
      <c r="N564" s="635" t="s">
        <v>203</v>
      </c>
      <c r="O564" s="719">
        <v>6701245</v>
      </c>
      <c r="P564" s="515">
        <v>0.90557364864864864</v>
      </c>
      <c r="Q564" s="1010" t="s">
        <v>221</v>
      </c>
      <c r="R564" s="1219" t="s">
        <v>221</v>
      </c>
      <c r="S564" s="1010" t="s">
        <v>221</v>
      </c>
      <c r="T564" s="1219" t="s">
        <v>221</v>
      </c>
      <c r="U564" s="1010" t="s">
        <v>221</v>
      </c>
      <c r="V564" s="1219" t="s">
        <v>221</v>
      </c>
      <c r="W564" s="1396">
        <v>698755</v>
      </c>
      <c r="X564" s="793">
        <v>9.4426351351351356E-2</v>
      </c>
      <c r="Y564" s="1365"/>
      <c r="Z564" s="466"/>
      <c r="AA564" s="556" t="s">
        <v>168</v>
      </c>
      <c r="AB564" s="1279" t="s">
        <v>148</v>
      </c>
    </row>
    <row r="565" spans="1:28" s="267" customFormat="1" ht="14.5">
      <c r="A565" s="66" t="s">
        <v>53</v>
      </c>
      <c r="B565" s="66" t="s">
        <v>167</v>
      </c>
      <c r="C565" s="556">
        <v>2022</v>
      </c>
      <c r="D565" s="556">
        <v>2021</v>
      </c>
      <c r="E565" s="1227" t="s">
        <v>142</v>
      </c>
      <c r="F565" s="418" t="s">
        <v>143</v>
      </c>
      <c r="G565" s="1273" t="s">
        <v>142</v>
      </c>
      <c r="H565" s="66" t="s">
        <v>410</v>
      </c>
      <c r="I565" s="131">
        <v>8200000</v>
      </c>
      <c r="J565" s="1245">
        <v>8200000</v>
      </c>
      <c r="K565" s="466">
        <v>1</v>
      </c>
      <c r="L565" s="1424" t="s">
        <v>287</v>
      </c>
      <c r="M565" s="716" t="s">
        <v>178</v>
      </c>
      <c r="N565" s="635" t="s">
        <v>203</v>
      </c>
      <c r="O565" s="719">
        <v>7689000</v>
      </c>
      <c r="P565" s="515">
        <v>0.93768292682926824</v>
      </c>
      <c r="Q565" s="1010" t="s">
        <v>221</v>
      </c>
      <c r="R565" s="1219" t="s">
        <v>221</v>
      </c>
      <c r="S565" s="1010" t="s">
        <v>221</v>
      </c>
      <c r="T565" s="1219" t="s">
        <v>221</v>
      </c>
      <c r="U565" s="1010" t="s">
        <v>221</v>
      </c>
      <c r="V565" s="1219" t="s">
        <v>221</v>
      </c>
      <c r="W565" s="1387">
        <v>511000</v>
      </c>
      <c r="X565" s="793">
        <v>6.2317073170731707E-2</v>
      </c>
      <c r="Y565" s="1365"/>
      <c r="Z565" s="466"/>
      <c r="AA565" s="556" t="s">
        <v>168</v>
      </c>
      <c r="AB565" s="1279" t="s">
        <v>148</v>
      </c>
    </row>
    <row r="566" spans="1:28" s="267" customFormat="1" ht="14.5">
      <c r="A566" s="1216" t="s">
        <v>53</v>
      </c>
      <c r="B566" s="1216" t="s">
        <v>167</v>
      </c>
      <c r="C566" s="1226">
        <v>2023</v>
      </c>
      <c r="D566" s="1226">
        <v>2022</v>
      </c>
      <c r="E566" s="1228" t="s">
        <v>142</v>
      </c>
      <c r="F566" s="1237" t="s">
        <v>143</v>
      </c>
      <c r="G566" s="1275" t="s">
        <v>142</v>
      </c>
      <c r="H566" s="1216" t="s">
        <v>410</v>
      </c>
      <c r="I566" s="1413">
        <v>8200000</v>
      </c>
      <c r="J566" s="1026">
        <v>1553277</v>
      </c>
      <c r="K566" s="1222">
        <v>0.18942402439024389</v>
      </c>
      <c r="L566" s="1424" t="s">
        <v>424</v>
      </c>
      <c r="M566" s="716" t="s">
        <v>178</v>
      </c>
      <c r="N566" s="635" t="s">
        <v>203</v>
      </c>
      <c r="O566" s="1408">
        <v>1253277</v>
      </c>
      <c r="P566" s="1219">
        <v>0.80685994835435015</v>
      </c>
      <c r="Q566" s="1010" t="s">
        <v>221</v>
      </c>
      <c r="R566" s="1219" t="s">
        <v>221</v>
      </c>
      <c r="S566" s="1010" t="s">
        <v>221</v>
      </c>
      <c r="T566" s="1219" t="s">
        <v>221</v>
      </c>
      <c r="U566" s="1010" t="s">
        <v>221</v>
      </c>
      <c r="V566" s="1219" t="s">
        <v>221</v>
      </c>
      <c r="W566" s="1403">
        <v>300000</v>
      </c>
      <c r="X566" s="1190">
        <v>0.19314005164564982</v>
      </c>
      <c r="Y566" s="1374"/>
      <c r="Z566" s="1223"/>
      <c r="AA566" s="1226" t="s">
        <v>168</v>
      </c>
      <c r="AB566" s="1225" t="s">
        <v>148</v>
      </c>
    </row>
    <row r="567" spans="1:28" s="267" customFormat="1" ht="14.5">
      <c r="A567" s="1229" t="s">
        <v>53</v>
      </c>
      <c r="B567" s="1229" t="s">
        <v>167</v>
      </c>
      <c r="C567" s="1230" t="s">
        <v>761</v>
      </c>
      <c r="D567" s="1230">
        <v>2023</v>
      </c>
      <c r="E567" s="1231" t="s">
        <v>142</v>
      </c>
      <c r="F567" s="1232" t="s">
        <v>143</v>
      </c>
      <c r="G567" s="1300" t="s">
        <v>168</v>
      </c>
      <c r="H567" s="1301" t="s">
        <v>61</v>
      </c>
      <c r="I567" s="1385" t="s">
        <v>61</v>
      </c>
      <c r="J567" s="1302" t="s">
        <v>61</v>
      </c>
      <c r="K567" s="1301" t="s">
        <v>61</v>
      </c>
      <c r="L567" s="1303" t="s">
        <v>61</v>
      </c>
      <c r="M567" s="1302" t="s">
        <v>61</v>
      </c>
      <c r="N567" s="1301" t="s">
        <v>61</v>
      </c>
      <c r="O567" s="1302" t="s">
        <v>61</v>
      </c>
      <c r="P567" s="1301" t="s">
        <v>61</v>
      </c>
      <c r="Q567" s="1302" t="s">
        <v>61</v>
      </c>
      <c r="R567" s="1301" t="s">
        <v>61</v>
      </c>
      <c r="S567" s="1302" t="s">
        <v>61</v>
      </c>
      <c r="T567" s="1301" t="s">
        <v>61</v>
      </c>
      <c r="U567" s="1302" t="s">
        <v>61</v>
      </c>
      <c r="V567" s="1301" t="s">
        <v>61</v>
      </c>
      <c r="W567" s="1385" t="s">
        <v>61</v>
      </c>
      <c r="X567" s="1129" t="s">
        <v>61</v>
      </c>
      <c r="Y567" s="1367"/>
      <c r="Z567" s="1351"/>
      <c r="AA567" s="1301" t="s">
        <v>61</v>
      </c>
      <c r="AB567" s="1303" t="s">
        <v>61</v>
      </c>
    </row>
    <row r="568" spans="1:28" s="267" customFormat="1" ht="14.5">
      <c r="A568" s="66" t="s">
        <v>28</v>
      </c>
      <c r="B568" s="66" t="s">
        <v>180</v>
      </c>
      <c r="C568" s="556">
        <v>2017</v>
      </c>
      <c r="D568" s="556">
        <v>2016</v>
      </c>
      <c r="E568" s="1227" t="s">
        <v>142</v>
      </c>
      <c r="F568" s="418" t="s">
        <v>143</v>
      </c>
      <c r="G568" s="1273" t="s">
        <v>142</v>
      </c>
      <c r="H568" s="66" t="s">
        <v>145</v>
      </c>
      <c r="I568" s="131">
        <v>23662120</v>
      </c>
      <c r="J568" s="1245">
        <v>1631545</v>
      </c>
      <c r="K568" s="466">
        <v>7.0000000000000007E-2</v>
      </c>
      <c r="L568" s="1424" t="s">
        <v>482</v>
      </c>
      <c r="M568" s="820">
        <v>254388</v>
      </c>
      <c r="N568" s="473">
        <v>0.15591846991655148</v>
      </c>
      <c r="O568" s="820">
        <v>528498</v>
      </c>
      <c r="P568" s="473">
        <v>0.3239248687593661</v>
      </c>
      <c r="Q568" s="77">
        <v>515316</v>
      </c>
      <c r="R568" s="133">
        <v>0.31584541033192465</v>
      </c>
      <c r="S568" s="77">
        <v>333343</v>
      </c>
      <c r="T568" s="133">
        <v>0.20431125099215774</v>
      </c>
      <c r="U568" s="77">
        <v>0</v>
      </c>
      <c r="V568" s="133">
        <v>0</v>
      </c>
      <c r="W568" s="1397">
        <v>848659</v>
      </c>
      <c r="X568" s="787">
        <v>0.52015666132408234</v>
      </c>
      <c r="Y568" s="1362"/>
      <c r="Z568" s="133"/>
      <c r="AA568" s="556" t="s">
        <v>142</v>
      </c>
      <c r="AB568" s="1279" t="s">
        <v>185</v>
      </c>
    </row>
    <row r="569" spans="1:28" s="267" customFormat="1" ht="14.5">
      <c r="A569" s="66" t="s">
        <v>28</v>
      </c>
      <c r="B569" s="66" t="s">
        <v>180</v>
      </c>
      <c r="C569" s="556">
        <v>2018</v>
      </c>
      <c r="D569" s="556">
        <v>2017</v>
      </c>
      <c r="E569" s="1227" t="s">
        <v>142</v>
      </c>
      <c r="F569" s="418" t="s">
        <v>143</v>
      </c>
      <c r="G569" s="1273" t="s">
        <v>142</v>
      </c>
      <c r="H569" s="66" t="s">
        <v>145</v>
      </c>
      <c r="I569" s="131">
        <v>24301024</v>
      </c>
      <c r="J569" s="1245">
        <v>2999494</v>
      </c>
      <c r="K569" s="466">
        <v>0.12343076571588095</v>
      </c>
      <c r="L569" s="1424" t="s">
        <v>485</v>
      </c>
      <c r="M569" s="77">
        <v>576680</v>
      </c>
      <c r="N569" s="473">
        <v>0.19</v>
      </c>
      <c r="O569" s="77">
        <v>667717</v>
      </c>
      <c r="P569" s="473">
        <v>0.22260988019979369</v>
      </c>
      <c r="Q569" s="77">
        <v>1130323</v>
      </c>
      <c r="R569" s="133">
        <v>0.3768378933246741</v>
      </c>
      <c r="S569" s="77">
        <v>392145</v>
      </c>
      <c r="T569" s="133">
        <v>0.13073705098259905</v>
      </c>
      <c r="U569" s="77">
        <v>0</v>
      </c>
      <c r="V569" s="133">
        <v>0</v>
      </c>
      <c r="W569" s="131">
        <v>1522468</v>
      </c>
      <c r="X569" s="787">
        <v>0.50757494430727312</v>
      </c>
      <c r="Y569" s="1362"/>
      <c r="Z569" s="133"/>
      <c r="AA569" s="556" t="s">
        <v>142</v>
      </c>
      <c r="AB569" s="1279" t="s">
        <v>185</v>
      </c>
    </row>
    <row r="570" spans="1:28" s="267" customFormat="1" ht="14.5">
      <c r="A570" s="66" t="s">
        <v>28</v>
      </c>
      <c r="B570" s="66" t="s">
        <v>180</v>
      </c>
      <c r="C570" s="556">
        <v>2019</v>
      </c>
      <c r="D570" s="556">
        <v>2018</v>
      </c>
      <c r="E570" s="1227" t="s">
        <v>142</v>
      </c>
      <c r="F570" s="418" t="s">
        <v>143</v>
      </c>
      <c r="G570" s="1273" t="s">
        <v>142</v>
      </c>
      <c r="H570" s="66" t="s">
        <v>145</v>
      </c>
      <c r="I570" s="131">
        <v>24301024</v>
      </c>
      <c r="J570" s="1245">
        <v>2999494</v>
      </c>
      <c r="K570" s="466">
        <v>0.12</v>
      </c>
      <c r="L570" s="1424" t="s">
        <v>485</v>
      </c>
      <c r="M570" s="77">
        <v>576680</v>
      </c>
      <c r="N570" s="473">
        <v>0.19</v>
      </c>
      <c r="O570" s="77">
        <v>667717</v>
      </c>
      <c r="P570" s="473">
        <v>0.22260988019979369</v>
      </c>
      <c r="Q570" s="77">
        <v>1130323</v>
      </c>
      <c r="R570" s="133">
        <v>0.3768378933246741</v>
      </c>
      <c r="S570" s="77">
        <v>392145</v>
      </c>
      <c r="T570" s="133">
        <v>0.13073705098259905</v>
      </c>
      <c r="U570" s="77">
        <v>0</v>
      </c>
      <c r="V570" s="133">
        <v>0</v>
      </c>
      <c r="W570" s="131">
        <v>1522468</v>
      </c>
      <c r="X570" s="787">
        <v>0.50757494430727312</v>
      </c>
      <c r="Y570" s="1362"/>
      <c r="Z570" s="133"/>
      <c r="AA570" s="556" t="s">
        <v>142</v>
      </c>
      <c r="AB570" s="1279" t="s">
        <v>185</v>
      </c>
    </row>
    <row r="571" spans="1:28" s="267" customFormat="1" ht="14.5">
      <c r="A571" s="66" t="s">
        <v>28</v>
      </c>
      <c r="B571" s="66" t="s">
        <v>180</v>
      </c>
      <c r="C571" s="556">
        <v>2020</v>
      </c>
      <c r="D571" s="556">
        <v>2019</v>
      </c>
      <c r="E571" s="1227" t="s">
        <v>142</v>
      </c>
      <c r="F571" s="418" t="s">
        <v>143</v>
      </c>
      <c r="G571" s="1273" t="s">
        <v>142</v>
      </c>
      <c r="H571" s="66" t="s">
        <v>145</v>
      </c>
      <c r="I571" s="131">
        <v>26262000</v>
      </c>
      <c r="J571" s="1245">
        <v>4601075</v>
      </c>
      <c r="K571" s="466">
        <v>0.18</v>
      </c>
      <c r="L571" s="1424" t="s">
        <v>488</v>
      </c>
      <c r="M571" s="77">
        <v>1957163</v>
      </c>
      <c r="N571" s="473">
        <v>0.42537081008242639</v>
      </c>
      <c r="O571" s="77">
        <v>1336937</v>
      </c>
      <c r="P571" s="473">
        <v>0.28999999999999998</v>
      </c>
      <c r="Q571" s="77">
        <v>940615</v>
      </c>
      <c r="R571" s="133">
        <v>0.2</v>
      </c>
      <c r="S571" s="77">
        <v>366360</v>
      </c>
      <c r="T571" s="133">
        <v>0.08</v>
      </c>
      <c r="U571" s="77">
        <v>0</v>
      </c>
      <c r="V571" s="133">
        <v>0</v>
      </c>
      <c r="W571" s="131">
        <v>1306975</v>
      </c>
      <c r="X571" s="787">
        <v>0.28000000000000003</v>
      </c>
      <c r="Y571" s="1362"/>
      <c r="Z571" s="133"/>
      <c r="AA571" s="556" t="s">
        <v>142</v>
      </c>
      <c r="AB571" s="1279" t="s">
        <v>185</v>
      </c>
    </row>
    <row r="572" spans="1:28" s="267" customFormat="1" ht="14.5">
      <c r="A572" s="66" t="s">
        <v>28</v>
      </c>
      <c r="B572" s="66" t="s">
        <v>180</v>
      </c>
      <c r="C572" s="556">
        <v>2021</v>
      </c>
      <c r="D572" s="556">
        <v>2020</v>
      </c>
      <c r="E572" s="1227" t="s">
        <v>142</v>
      </c>
      <c r="F572" s="418" t="s">
        <v>143</v>
      </c>
      <c r="G572" s="1273" t="s">
        <v>142</v>
      </c>
      <c r="H572" s="66" t="s">
        <v>145</v>
      </c>
      <c r="I572" s="131">
        <v>25680342</v>
      </c>
      <c r="J572" s="1247">
        <v>3908628</v>
      </c>
      <c r="K572" s="466">
        <v>0.15220311318283844</v>
      </c>
      <c r="L572" s="1424" t="s">
        <v>268</v>
      </c>
      <c r="M572" s="77">
        <v>1191738</v>
      </c>
      <c r="N572" s="473">
        <v>0.30489931505377332</v>
      </c>
      <c r="O572" s="77">
        <v>1654178</v>
      </c>
      <c r="P572" s="473">
        <v>0.42321193011972486</v>
      </c>
      <c r="Q572" s="77">
        <v>858496</v>
      </c>
      <c r="R572" s="133">
        <v>0.22</v>
      </c>
      <c r="S572" s="77">
        <v>204216</v>
      </c>
      <c r="T572" s="133">
        <v>0.05</v>
      </c>
      <c r="U572" s="77">
        <v>0</v>
      </c>
      <c r="V572" s="133">
        <v>0</v>
      </c>
      <c r="W572" s="131">
        <v>1062712</v>
      </c>
      <c r="X572" s="787">
        <v>0.27</v>
      </c>
      <c r="Y572" s="1362"/>
      <c r="Z572" s="133"/>
      <c r="AA572" s="556" t="s">
        <v>142</v>
      </c>
      <c r="AB572" s="1279" t="s">
        <v>185</v>
      </c>
    </row>
    <row r="573" spans="1:28" s="267" customFormat="1" ht="14.5">
      <c r="A573" s="66" t="s">
        <v>28</v>
      </c>
      <c r="B573" s="66" t="s">
        <v>180</v>
      </c>
      <c r="C573" s="556">
        <v>2022</v>
      </c>
      <c r="D573" s="556">
        <v>2021</v>
      </c>
      <c r="E573" s="1227" t="s">
        <v>142</v>
      </c>
      <c r="F573" s="418" t="s">
        <v>143</v>
      </c>
      <c r="G573" s="1273" t="s">
        <v>142</v>
      </c>
      <c r="H573" s="66" t="s">
        <v>145</v>
      </c>
      <c r="I573" s="131">
        <v>27891778</v>
      </c>
      <c r="J573" s="1245">
        <v>4414391</v>
      </c>
      <c r="K573" s="466">
        <v>0.1582685406430526</v>
      </c>
      <c r="L573" s="1424" t="s">
        <v>782</v>
      </c>
      <c r="M573" s="77">
        <v>951649</v>
      </c>
      <c r="N573" s="473">
        <v>0.22</v>
      </c>
      <c r="O573" s="77">
        <v>1820100</v>
      </c>
      <c r="P573" s="473">
        <v>0.41</v>
      </c>
      <c r="Q573" s="77">
        <v>1237868</v>
      </c>
      <c r="R573" s="133">
        <v>0.28000000000000003</v>
      </c>
      <c r="S573" s="77">
        <v>404775</v>
      </c>
      <c r="T573" s="133">
        <v>0.09</v>
      </c>
      <c r="U573" s="77">
        <v>0</v>
      </c>
      <c r="V573" s="133">
        <v>0</v>
      </c>
      <c r="W573" s="131">
        <v>1642643</v>
      </c>
      <c r="X573" s="787">
        <v>0.37</v>
      </c>
      <c r="Y573" s="1362"/>
      <c r="Z573" s="133"/>
      <c r="AA573" s="556" t="s">
        <v>142</v>
      </c>
      <c r="AB573" s="1279" t="s">
        <v>185</v>
      </c>
    </row>
    <row r="574" spans="1:28" s="267" customFormat="1" ht="14.5">
      <c r="A574" s="1216" t="s">
        <v>28</v>
      </c>
      <c r="B574" s="1216" t="s">
        <v>180</v>
      </c>
      <c r="C574" s="1226">
        <v>2023</v>
      </c>
      <c r="D574" s="1226">
        <v>2022</v>
      </c>
      <c r="E574" s="1228" t="s">
        <v>142</v>
      </c>
      <c r="F574" s="1237" t="s">
        <v>143</v>
      </c>
      <c r="G574" s="1275" t="s">
        <v>142</v>
      </c>
      <c r="H574" s="1216" t="s">
        <v>145</v>
      </c>
      <c r="I574" s="1380">
        <v>29042000</v>
      </c>
      <c r="J574" s="1298">
        <v>6230078</v>
      </c>
      <c r="K574" s="1223">
        <v>0.21451959231457887</v>
      </c>
      <c r="L574" s="1425" t="s">
        <v>494</v>
      </c>
      <c r="M574" s="1026">
        <v>1534551</v>
      </c>
      <c r="N574" s="1217">
        <v>0.24</v>
      </c>
      <c r="O574" s="1026">
        <v>2470452</v>
      </c>
      <c r="P574" s="1217">
        <v>0.4</v>
      </c>
      <c r="Q574" s="1026">
        <v>1972981</v>
      </c>
      <c r="R574" s="1222">
        <v>0.32</v>
      </c>
      <c r="S574" s="1026">
        <v>252094</v>
      </c>
      <c r="T574" s="1222">
        <v>0.04</v>
      </c>
      <c r="U574" s="1026">
        <v>0</v>
      </c>
      <c r="V574" s="1222">
        <v>0</v>
      </c>
      <c r="W574" s="1380">
        <v>2225075</v>
      </c>
      <c r="X574" s="1027">
        <v>0.36</v>
      </c>
      <c r="Y574" s="1363"/>
      <c r="Z574" s="1222"/>
      <c r="AA574" s="1226" t="s">
        <v>142</v>
      </c>
      <c r="AB574" s="1225" t="s">
        <v>185</v>
      </c>
    </row>
    <row r="575" spans="1:28" s="267" customFormat="1" ht="14.5">
      <c r="A575" s="1229" t="s">
        <v>28</v>
      </c>
      <c r="B575" s="1229" t="s">
        <v>180</v>
      </c>
      <c r="C575" s="1230" t="s">
        <v>761</v>
      </c>
      <c r="D575" s="1230">
        <v>2023</v>
      </c>
      <c r="E575" s="1231" t="s">
        <v>142</v>
      </c>
      <c r="F575" s="1271" t="s">
        <v>143</v>
      </c>
      <c r="G575" s="1274" t="s">
        <v>142</v>
      </c>
      <c r="H575" s="1221" t="s">
        <v>145</v>
      </c>
      <c r="I575" s="1381">
        <v>29042000</v>
      </c>
      <c r="J575" s="1020">
        <v>6230078</v>
      </c>
      <c r="K575" s="1221">
        <v>0.21451959231457887</v>
      </c>
      <c r="L575" s="1338" t="s">
        <v>494</v>
      </c>
      <c r="M575" s="1020">
        <v>1534551</v>
      </c>
      <c r="N575" s="1218">
        <v>0.24631328853346621</v>
      </c>
      <c r="O575" s="1020">
        <v>2470452</v>
      </c>
      <c r="P575" s="1218">
        <v>0.4</v>
      </c>
      <c r="Q575" s="1020">
        <v>1972981</v>
      </c>
      <c r="R575" s="1221">
        <v>0.32</v>
      </c>
      <c r="S575" s="1020">
        <v>252094</v>
      </c>
      <c r="T575" s="1221">
        <v>0.04</v>
      </c>
      <c r="U575" s="1020">
        <v>0</v>
      </c>
      <c r="V575" s="1221">
        <v>0</v>
      </c>
      <c r="W575" s="1381">
        <v>2225075</v>
      </c>
      <c r="X575" s="1021">
        <v>0.36</v>
      </c>
      <c r="Y575" s="1364"/>
      <c r="Z575" s="1221"/>
      <c r="AA575" s="1235" t="s">
        <v>142</v>
      </c>
      <c r="AB575" s="1338" t="s">
        <v>185</v>
      </c>
    </row>
    <row r="576" spans="1:28" s="267" customFormat="1" ht="14.5">
      <c r="A576" s="66" t="s">
        <v>20</v>
      </c>
      <c r="B576" s="66" t="s">
        <v>180</v>
      </c>
      <c r="C576" s="556">
        <v>2017</v>
      </c>
      <c r="D576" s="556">
        <v>2016</v>
      </c>
      <c r="E576" s="1227" t="s">
        <v>142</v>
      </c>
      <c r="F576" s="418" t="s">
        <v>143</v>
      </c>
      <c r="G576" s="1273" t="s">
        <v>142</v>
      </c>
      <c r="H576" s="66" t="s">
        <v>183</v>
      </c>
      <c r="I576" s="131">
        <v>16800000</v>
      </c>
      <c r="J576" s="1245">
        <v>14500000</v>
      </c>
      <c r="K576" s="466">
        <v>0.86309523809523814</v>
      </c>
      <c r="L576" s="1424" t="s">
        <v>424</v>
      </c>
      <c r="M576" s="716" t="s">
        <v>178</v>
      </c>
      <c r="N576" s="635" t="s">
        <v>203</v>
      </c>
      <c r="O576" s="719">
        <v>7800000</v>
      </c>
      <c r="P576" s="515">
        <v>0.53793103448275859</v>
      </c>
      <c r="Q576" s="1010" t="s">
        <v>221</v>
      </c>
      <c r="R576" s="1219" t="s">
        <v>221</v>
      </c>
      <c r="S576" s="1010" t="s">
        <v>221</v>
      </c>
      <c r="T576" s="1219" t="s">
        <v>221</v>
      </c>
      <c r="U576" s="1010" t="s">
        <v>221</v>
      </c>
      <c r="V576" s="1219" t="s">
        <v>221</v>
      </c>
      <c r="W576" s="131">
        <v>6700000</v>
      </c>
      <c r="X576" s="787">
        <v>0.46206896551724136</v>
      </c>
      <c r="Y576" s="1362"/>
      <c r="Z576" s="133"/>
      <c r="AA576" s="556" t="s">
        <v>142</v>
      </c>
      <c r="AB576" s="1279" t="s">
        <v>185</v>
      </c>
    </row>
    <row r="577" spans="1:28" s="267" customFormat="1" ht="14.5">
      <c r="A577" s="66" t="s">
        <v>20</v>
      </c>
      <c r="B577" s="66" t="s">
        <v>180</v>
      </c>
      <c r="C577" s="556">
        <v>2018</v>
      </c>
      <c r="D577" s="556">
        <v>2017</v>
      </c>
      <c r="E577" s="1227" t="s">
        <v>142</v>
      </c>
      <c r="F577" s="418" t="s">
        <v>143</v>
      </c>
      <c r="G577" s="1273" t="s">
        <v>142</v>
      </c>
      <c r="H577" s="66" t="s">
        <v>249</v>
      </c>
      <c r="I577" s="131">
        <v>18771580</v>
      </c>
      <c r="J577" s="1245">
        <v>18771580</v>
      </c>
      <c r="K577" s="466">
        <v>1</v>
      </c>
      <c r="L577" s="1424" t="s">
        <v>496</v>
      </c>
      <c r="M577" s="77">
        <v>11471580</v>
      </c>
      <c r="N577" s="510">
        <v>0.61111424824122418</v>
      </c>
      <c r="O577" s="77">
        <v>2200000</v>
      </c>
      <c r="P577" s="510">
        <v>0.11719844573552146</v>
      </c>
      <c r="Q577" s="77" t="s">
        <v>61</v>
      </c>
      <c r="R577" s="133" t="s">
        <v>61</v>
      </c>
      <c r="S577" s="77" t="s">
        <v>61</v>
      </c>
      <c r="T577" s="133" t="s">
        <v>61</v>
      </c>
      <c r="U577" s="77" t="s">
        <v>61</v>
      </c>
      <c r="V577" s="133" t="s">
        <v>61</v>
      </c>
      <c r="W577" s="131">
        <v>5100000</v>
      </c>
      <c r="X577" s="787">
        <v>0.2716873060232543</v>
      </c>
      <c r="Y577" s="1362"/>
      <c r="Z577" s="133"/>
      <c r="AA577" s="556" t="s">
        <v>142</v>
      </c>
      <c r="AB577" s="1279" t="s">
        <v>185</v>
      </c>
    </row>
    <row r="578" spans="1:28" s="267" customFormat="1" ht="14.5">
      <c r="A578" s="66" t="s">
        <v>20</v>
      </c>
      <c r="B578" s="66" t="s">
        <v>180</v>
      </c>
      <c r="C578" s="556">
        <v>2019</v>
      </c>
      <c r="D578" s="556">
        <v>2018</v>
      </c>
      <c r="E578" s="1227" t="s">
        <v>142</v>
      </c>
      <c r="F578" s="418" t="s">
        <v>143</v>
      </c>
      <c r="G578" s="1273" t="s">
        <v>142</v>
      </c>
      <c r="H578" s="66" t="s">
        <v>145</v>
      </c>
      <c r="I578" s="275">
        <v>18771580</v>
      </c>
      <c r="J578" s="1245">
        <v>15329133</v>
      </c>
      <c r="K578" s="466">
        <v>0.82</v>
      </c>
      <c r="L578" s="1424" t="s">
        <v>497</v>
      </c>
      <c r="M578" s="77">
        <v>6914281</v>
      </c>
      <c r="N578" s="473">
        <v>0.45617035223061864</v>
      </c>
      <c r="O578" s="77">
        <v>5030032</v>
      </c>
      <c r="P578" s="473">
        <v>0.32813545293135626</v>
      </c>
      <c r="Q578" s="77">
        <v>2857245</v>
      </c>
      <c r="R578" s="133">
        <v>0.186393124777507</v>
      </c>
      <c r="S578" s="77">
        <v>449160</v>
      </c>
      <c r="T578" s="133">
        <v>2.9301070060518099E-2</v>
      </c>
      <c r="U578" s="77">
        <v>0</v>
      </c>
      <c r="V578" s="133">
        <v>0</v>
      </c>
      <c r="W578" s="131">
        <v>3306405</v>
      </c>
      <c r="X578" s="787">
        <v>0.2156941948380251</v>
      </c>
      <c r="Y578" s="1362"/>
      <c r="Z578" s="133"/>
      <c r="AA578" s="556" t="s">
        <v>142</v>
      </c>
      <c r="AB578" s="1279" t="s">
        <v>185</v>
      </c>
    </row>
    <row r="579" spans="1:28" s="267" customFormat="1" ht="14.5">
      <c r="A579" s="66" t="s">
        <v>20</v>
      </c>
      <c r="B579" s="66" t="s">
        <v>180</v>
      </c>
      <c r="C579" s="556">
        <v>2020</v>
      </c>
      <c r="D579" s="556">
        <v>2019</v>
      </c>
      <c r="E579" s="1227" t="s">
        <v>142</v>
      </c>
      <c r="F579" s="418" t="s">
        <v>143</v>
      </c>
      <c r="G579" s="1273" t="s">
        <v>142</v>
      </c>
      <c r="H579" s="66" t="s">
        <v>145</v>
      </c>
      <c r="I579" s="275">
        <v>18771580</v>
      </c>
      <c r="J579" s="1245">
        <v>15329133</v>
      </c>
      <c r="K579" s="133">
        <v>0.82</v>
      </c>
      <c r="L579" s="1424" t="s">
        <v>497</v>
      </c>
      <c r="M579" s="77">
        <v>6914281</v>
      </c>
      <c r="N579" s="473">
        <v>0.45617178740637193</v>
      </c>
      <c r="O579" s="77">
        <v>5030024</v>
      </c>
      <c r="P579" s="473">
        <v>0.33</v>
      </c>
      <c r="Q579" s="77">
        <v>2857238</v>
      </c>
      <c r="R579" s="133">
        <v>0.19</v>
      </c>
      <c r="S579" s="77">
        <v>449153</v>
      </c>
      <c r="T579" s="133">
        <v>0.03</v>
      </c>
      <c r="U579" s="77">
        <v>0</v>
      </c>
      <c r="V579" s="133">
        <v>0</v>
      </c>
      <c r="W579" s="131">
        <v>3306391</v>
      </c>
      <c r="X579" s="787">
        <v>0.22</v>
      </c>
      <c r="Y579" s="1362"/>
      <c r="Z579" s="133"/>
      <c r="AA579" s="556" t="s">
        <v>142</v>
      </c>
      <c r="AB579" s="1279" t="s">
        <v>185</v>
      </c>
    </row>
    <row r="580" spans="1:28" s="267" customFormat="1" ht="14.5">
      <c r="A580" s="66" t="s">
        <v>20</v>
      </c>
      <c r="B580" s="66" t="s">
        <v>180</v>
      </c>
      <c r="C580" s="556">
        <v>2021</v>
      </c>
      <c r="D580" s="556">
        <v>2020</v>
      </c>
      <c r="E580" s="1227" t="s">
        <v>142</v>
      </c>
      <c r="F580" s="418" t="s">
        <v>143</v>
      </c>
      <c r="G580" s="1273" t="s">
        <v>142</v>
      </c>
      <c r="H580" s="66" t="s">
        <v>145</v>
      </c>
      <c r="I580" s="131">
        <v>19718415</v>
      </c>
      <c r="J580" s="1245">
        <v>17677952</v>
      </c>
      <c r="K580" s="466">
        <v>0.89651992819909709</v>
      </c>
      <c r="L580" s="1424" t="s">
        <v>766</v>
      </c>
      <c r="M580" s="77">
        <v>8945219</v>
      </c>
      <c r="N580" s="473">
        <v>0.50600991562823572</v>
      </c>
      <c r="O580" s="77">
        <v>6183030</v>
      </c>
      <c r="P580" s="473">
        <v>0.35</v>
      </c>
      <c r="Q580" s="77">
        <v>2549703</v>
      </c>
      <c r="R580" s="133">
        <v>0.14000000000000001</v>
      </c>
      <c r="S580" s="77">
        <v>0</v>
      </c>
      <c r="T580" s="133">
        <v>0</v>
      </c>
      <c r="U580" s="77">
        <v>0</v>
      </c>
      <c r="V580" s="133">
        <v>0</v>
      </c>
      <c r="W580" s="131">
        <v>2549703</v>
      </c>
      <c r="X580" s="787">
        <v>0.14000000000000001</v>
      </c>
      <c r="Y580" s="1362"/>
      <c r="Z580" s="133"/>
      <c r="AA580" s="556" t="s">
        <v>142</v>
      </c>
      <c r="AB580" s="1279" t="s">
        <v>161</v>
      </c>
    </row>
    <row r="581" spans="1:28" s="267" customFormat="1" ht="14.5">
      <c r="A581" s="66" t="s">
        <v>20</v>
      </c>
      <c r="B581" s="66" t="s">
        <v>180</v>
      </c>
      <c r="C581" s="556">
        <v>2022</v>
      </c>
      <c r="D581" s="556">
        <v>2021</v>
      </c>
      <c r="E581" s="1227" t="s">
        <v>142</v>
      </c>
      <c r="F581" s="418" t="s">
        <v>143</v>
      </c>
      <c r="G581" s="1273" t="s">
        <v>142</v>
      </c>
      <c r="H581" s="66" t="s">
        <v>145</v>
      </c>
      <c r="I581" s="131">
        <v>19718415</v>
      </c>
      <c r="J581" s="1245">
        <v>17677952</v>
      </c>
      <c r="K581" s="466">
        <v>0.89651992819909709</v>
      </c>
      <c r="L581" s="1424" t="s">
        <v>366</v>
      </c>
      <c r="M581" s="77">
        <v>8768783</v>
      </c>
      <c r="N581" s="473">
        <v>0.49602934774344903</v>
      </c>
      <c r="O581" s="77">
        <v>6266629</v>
      </c>
      <c r="P581" s="473">
        <v>0.35</v>
      </c>
      <c r="Q581" s="77">
        <v>2509092</v>
      </c>
      <c r="R581" s="133">
        <v>0.14000000000000001</v>
      </c>
      <c r="S581" s="77">
        <v>133448</v>
      </c>
      <c r="T581" s="133">
        <v>0.01</v>
      </c>
      <c r="U581" s="77">
        <v>0</v>
      </c>
      <c r="V581" s="133">
        <v>0</v>
      </c>
      <c r="W581" s="131">
        <v>2642540</v>
      </c>
      <c r="X581" s="787">
        <v>0.15</v>
      </c>
      <c r="Y581" s="1362"/>
      <c r="Z581" s="133"/>
      <c r="AA581" s="556" t="s">
        <v>142</v>
      </c>
      <c r="AB581" s="1279" t="s">
        <v>185</v>
      </c>
    </row>
    <row r="582" spans="1:28" s="267" customFormat="1" ht="14.5">
      <c r="A582" s="1216" t="s">
        <v>20</v>
      </c>
      <c r="B582" s="1216" t="s">
        <v>180</v>
      </c>
      <c r="C582" s="1226">
        <v>2023</v>
      </c>
      <c r="D582" s="1226">
        <v>2022</v>
      </c>
      <c r="E582" s="1228" t="s">
        <v>142</v>
      </c>
      <c r="F582" s="1237" t="s">
        <v>143</v>
      </c>
      <c r="G582" s="1275" t="s">
        <v>142</v>
      </c>
      <c r="H582" s="1216" t="s">
        <v>145</v>
      </c>
      <c r="I582" s="1380">
        <v>19348953</v>
      </c>
      <c r="J582" s="1298">
        <v>19317465</v>
      </c>
      <c r="K582" s="1223">
        <v>0.99837262512343694</v>
      </c>
      <c r="L582" s="1425" t="s">
        <v>370</v>
      </c>
      <c r="M582" s="1026">
        <v>8815301</v>
      </c>
      <c r="N582" s="1217">
        <v>0.45</v>
      </c>
      <c r="O582" s="1026">
        <v>6679662</v>
      </c>
      <c r="P582" s="1217">
        <v>0.35</v>
      </c>
      <c r="Q582" s="1026">
        <v>3822502</v>
      </c>
      <c r="R582" s="1222">
        <v>0.2</v>
      </c>
      <c r="S582" s="1026">
        <v>0</v>
      </c>
      <c r="T582" s="1222">
        <v>0</v>
      </c>
      <c r="U582" s="1026">
        <v>0</v>
      </c>
      <c r="V582" s="1222">
        <v>0</v>
      </c>
      <c r="W582" s="1380">
        <v>3822502</v>
      </c>
      <c r="X582" s="1027">
        <v>0.2</v>
      </c>
      <c r="Y582" s="1363"/>
      <c r="Z582" s="1222"/>
      <c r="AA582" s="1226" t="s">
        <v>142</v>
      </c>
      <c r="AB582" s="1225" t="s">
        <v>185</v>
      </c>
    </row>
    <row r="583" spans="1:28" s="267" customFormat="1" ht="14.5">
      <c r="A583" s="1229" t="s">
        <v>20</v>
      </c>
      <c r="B583" s="1229" t="s">
        <v>180</v>
      </c>
      <c r="C583" s="1230" t="s">
        <v>761</v>
      </c>
      <c r="D583" s="1230">
        <v>2023</v>
      </c>
      <c r="E583" s="1231" t="s">
        <v>142</v>
      </c>
      <c r="F583" s="1271" t="s">
        <v>143</v>
      </c>
      <c r="G583" s="1274" t="s">
        <v>142</v>
      </c>
      <c r="H583" s="1221" t="s">
        <v>145</v>
      </c>
      <c r="I583" s="1381">
        <v>19348953</v>
      </c>
      <c r="J583" s="1020">
        <v>19317465</v>
      </c>
      <c r="K583" s="1221">
        <v>0.99837262512343694</v>
      </c>
      <c r="L583" s="1338" t="s">
        <v>370</v>
      </c>
      <c r="M583" s="1020">
        <v>8815301</v>
      </c>
      <c r="N583" s="1218">
        <v>0.45</v>
      </c>
      <c r="O583" s="1020">
        <v>6679662</v>
      </c>
      <c r="P583" s="1218">
        <v>0.35</v>
      </c>
      <c r="Q583" s="1020">
        <v>3822502</v>
      </c>
      <c r="R583" s="1221">
        <v>0.2</v>
      </c>
      <c r="S583" s="1020">
        <v>0</v>
      </c>
      <c r="T583" s="1221">
        <v>0</v>
      </c>
      <c r="U583" s="1020">
        <v>0</v>
      </c>
      <c r="V583" s="1221">
        <v>0</v>
      </c>
      <c r="W583" s="1381">
        <v>3822502</v>
      </c>
      <c r="X583" s="1021">
        <v>0.2</v>
      </c>
      <c r="Y583" s="1364"/>
      <c r="Z583" s="1221"/>
      <c r="AA583" s="1235" t="s">
        <v>142</v>
      </c>
      <c r="AB583" s="1232" t="s">
        <v>161</v>
      </c>
    </row>
    <row r="584" spans="1:28" s="267" customFormat="1" ht="14.5">
      <c r="A584" s="862" t="s">
        <v>500</v>
      </c>
      <c r="B584" s="862" t="s">
        <v>141</v>
      </c>
      <c r="C584" s="844">
        <v>2017</v>
      </c>
      <c r="D584" s="844">
        <v>2016</v>
      </c>
      <c r="E584" s="1304" t="s">
        <v>168</v>
      </c>
      <c r="F584" s="418" t="s">
        <v>61</v>
      </c>
      <c r="G584" s="1305" t="s">
        <v>61</v>
      </c>
      <c r="H584" s="66" t="s">
        <v>61</v>
      </c>
      <c r="I584" s="1382" t="s">
        <v>61</v>
      </c>
      <c r="J584" s="1246" t="s">
        <v>61</v>
      </c>
      <c r="K584" s="1411" t="s">
        <v>61</v>
      </c>
      <c r="L584" s="1424" t="s">
        <v>61</v>
      </c>
      <c r="M584" s="1246" t="s">
        <v>61</v>
      </c>
      <c r="N584" s="66" t="s">
        <v>61</v>
      </c>
      <c r="O584" s="69" t="s">
        <v>61</v>
      </c>
      <c r="P584" s="66" t="s">
        <v>61</v>
      </c>
      <c r="Q584" s="77" t="s">
        <v>61</v>
      </c>
      <c r="R584" s="133" t="s">
        <v>61</v>
      </c>
      <c r="S584" s="77" t="s">
        <v>61</v>
      </c>
      <c r="T584" s="133" t="s">
        <v>61</v>
      </c>
      <c r="U584" s="77" t="s">
        <v>61</v>
      </c>
      <c r="V584" s="133" t="s">
        <v>61</v>
      </c>
      <c r="W584" s="1382" t="s">
        <v>61</v>
      </c>
      <c r="X584" s="787" t="s">
        <v>61</v>
      </c>
      <c r="Y584" s="1362"/>
      <c r="Z584" s="133"/>
      <c r="AA584" s="556" t="s">
        <v>61</v>
      </c>
      <c r="AB584" s="1279" t="s">
        <v>61</v>
      </c>
    </row>
    <row r="585" spans="1:28" s="267" customFormat="1" ht="14.5">
      <c r="A585" s="862" t="s">
        <v>500</v>
      </c>
      <c r="B585" s="862" t="s">
        <v>141</v>
      </c>
      <c r="C585" s="844">
        <v>2018</v>
      </c>
      <c r="D585" s="844">
        <v>2017</v>
      </c>
      <c r="E585" s="1304" t="s">
        <v>168</v>
      </c>
      <c r="F585" s="418" t="s">
        <v>61</v>
      </c>
      <c r="G585" s="1305" t="s">
        <v>61</v>
      </c>
      <c r="H585" s="66" t="s">
        <v>61</v>
      </c>
      <c r="I585" s="1382" t="s">
        <v>61</v>
      </c>
      <c r="J585" s="1246" t="s">
        <v>61</v>
      </c>
      <c r="K585" s="1411" t="s">
        <v>61</v>
      </c>
      <c r="L585" s="1424" t="s">
        <v>61</v>
      </c>
      <c r="M585" s="1246" t="s">
        <v>61</v>
      </c>
      <c r="N585" s="66" t="s">
        <v>61</v>
      </c>
      <c r="O585" s="69" t="s">
        <v>61</v>
      </c>
      <c r="P585" s="66" t="s">
        <v>61</v>
      </c>
      <c r="Q585" s="77" t="s">
        <v>61</v>
      </c>
      <c r="R585" s="133" t="s">
        <v>61</v>
      </c>
      <c r="S585" s="77" t="s">
        <v>61</v>
      </c>
      <c r="T585" s="133" t="s">
        <v>61</v>
      </c>
      <c r="U585" s="77" t="s">
        <v>61</v>
      </c>
      <c r="V585" s="133" t="s">
        <v>61</v>
      </c>
      <c r="W585" s="1382" t="s">
        <v>61</v>
      </c>
      <c r="X585" s="787" t="s">
        <v>61</v>
      </c>
      <c r="Y585" s="1362"/>
      <c r="Z585" s="133"/>
      <c r="AA585" s="556" t="s">
        <v>61</v>
      </c>
      <c r="AB585" s="1279" t="s">
        <v>61</v>
      </c>
    </row>
    <row r="586" spans="1:28" s="267" customFormat="1" ht="14.5">
      <c r="A586" s="862" t="s">
        <v>500</v>
      </c>
      <c r="B586" s="862" t="s">
        <v>141</v>
      </c>
      <c r="C586" s="844">
        <v>2019</v>
      </c>
      <c r="D586" s="844">
        <v>2018</v>
      </c>
      <c r="E586" s="1304" t="s">
        <v>168</v>
      </c>
      <c r="F586" s="418" t="s">
        <v>61</v>
      </c>
      <c r="G586" s="1305" t="s">
        <v>61</v>
      </c>
      <c r="H586" s="66" t="s">
        <v>61</v>
      </c>
      <c r="I586" s="1382" t="s">
        <v>61</v>
      </c>
      <c r="J586" s="1246" t="s">
        <v>61</v>
      </c>
      <c r="K586" s="1411" t="s">
        <v>61</v>
      </c>
      <c r="L586" s="1424" t="s">
        <v>61</v>
      </c>
      <c r="M586" s="1246" t="s">
        <v>61</v>
      </c>
      <c r="N586" s="66" t="s">
        <v>61</v>
      </c>
      <c r="O586" s="69" t="s">
        <v>61</v>
      </c>
      <c r="P586" s="66" t="s">
        <v>61</v>
      </c>
      <c r="Q586" s="77" t="s">
        <v>61</v>
      </c>
      <c r="R586" s="133" t="s">
        <v>61</v>
      </c>
      <c r="S586" s="77" t="s">
        <v>61</v>
      </c>
      <c r="T586" s="133" t="s">
        <v>61</v>
      </c>
      <c r="U586" s="77" t="s">
        <v>61</v>
      </c>
      <c r="V586" s="133" t="s">
        <v>61</v>
      </c>
      <c r="W586" s="1382" t="s">
        <v>61</v>
      </c>
      <c r="X586" s="787" t="s">
        <v>61</v>
      </c>
      <c r="Y586" s="1362"/>
      <c r="Z586" s="133"/>
      <c r="AA586" s="556" t="s">
        <v>61</v>
      </c>
      <c r="AB586" s="1279" t="s">
        <v>61</v>
      </c>
    </row>
    <row r="587" spans="1:28" s="267" customFormat="1" ht="14.5">
      <c r="A587" s="862" t="s">
        <v>500</v>
      </c>
      <c r="B587" s="862" t="s">
        <v>141</v>
      </c>
      <c r="C587" s="844">
        <v>2020</v>
      </c>
      <c r="D587" s="844">
        <v>2019</v>
      </c>
      <c r="E587" s="1304" t="s">
        <v>168</v>
      </c>
      <c r="F587" s="418" t="s">
        <v>61</v>
      </c>
      <c r="G587" s="1305" t="s">
        <v>61</v>
      </c>
      <c r="H587" s="66" t="s">
        <v>61</v>
      </c>
      <c r="I587" s="1382" t="s">
        <v>61</v>
      </c>
      <c r="J587" s="1246" t="s">
        <v>61</v>
      </c>
      <c r="K587" s="1411" t="s">
        <v>61</v>
      </c>
      <c r="L587" s="1424" t="s">
        <v>61</v>
      </c>
      <c r="M587" s="1246" t="s">
        <v>61</v>
      </c>
      <c r="N587" s="66" t="s">
        <v>61</v>
      </c>
      <c r="O587" s="69" t="s">
        <v>61</v>
      </c>
      <c r="P587" s="66" t="s">
        <v>61</v>
      </c>
      <c r="Q587" s="77" t="s">
        <v>61</v>
      </c>
      <c r="R587" s="133" t="s">
        <v>61</v>
      </c>
      <c r="S587" s="77" t="s">
        <v>61</v>
      </c>
      <c r="T587" s="133" t="s">
        <v>61</v>
      </c>
      <c r="U587" s="77" t="s">
        <v>61</v>
      </c>
      <c r="V587" s="133" t="s">
        <v>61</v>
      </c>
      <c r="W587" s="1382" t="s">
        <v>61</v>
      </c>
      <c r="X587" s="787" t="s">
        <v>61</v>
      </c>
      <c r="Y587" s="1362"/>
      <c r="Z587" s="133"/>
      <c r="AA587" s="556" t="s">
        <v>61</v>
      </c>
      <c r="AB587" s="1279" t="s">
        <v>61</v>
      </c>
    </row>
    <row r="588" spans="1:28" s="267" customFormat="1" ht="14.5">
      <c r="A588" s="862" t="s">
        <v>500</v>
      </c>
      <c r="B588" s="862" t="s">
        <v>141</v>
      </c>
      <c r="C588" s="844">
        <v>2021</v>
      </c>
      <c r="D588" s="844">
        <v>2020</v>
      </c>
      <c r="E588" s="1304" t="s">
        <v>168</v>
      </c>
      <c r="F588" s="418" t="s">
        <v>61</v>
      </c>
      <c r="G588" s="1305" t="s">
        <v>61</v>
      </c>
      <c r="H588" s="66" t="s">
        <v>61</v>
      </c>
      <c r="I588" s="1382" t="s">
        <v>61</v>
      </c>
      <c r="J588" s="1246" t="s">
        <v>61</v>
      </c>
      <c r="K588" s="1411" t="s">
        <v>61</v>
      </c>
      <c r="L588" s="1424" t="s">
        <v>61</v>
      </c>
      <c r="M588" s="1246" t="s">
        <v>61</v>
      </c>
      <c r="N588" s="66" t="s">
        <v>61</v>
      </c>
      <c r="O588" s="69" t="s">
        <v>61</v>
      </c>
      <c r="P588" s="66" t="s">
        <v>61</v>
      </c>
      <c r="Q588" s="77" t="s">
        <v>61</v>
      </c>
      <c r="R588" s="133" t="s">
        <v>61</v>
      </c>
      <c r="S588" s="77" t="s">
        <v>61</v>
      </c>
      <c r="T588" s="133" t="s">
        <v>61</v>
      </c>
      <c r="U588" s="77" t="s">
        <v>61</v>
      </c>
      <c r="V588" s="133" t="s">
        <v>61</v>
      </c>
      <c r="W588" s="1382" t="s">
        <v>61</v>
      </c>
      <c r="X588" s="787" t="s">
        <v>61</v>
      </c>
      <c r="Y588" s="1362"/>
      <c r="Z588" s="133"/>
      <c r="AA588" s="556" t="s">
        <v>61</v>
      </c>
      <c r="AB588" s="1279" t="s">
        <v>61</v>
      </c>
    </row>
    <row r="589" spans="1:28" s="267" customFormat="1" ht="14.5">
      <c r="A589" s="862" t="s">
        <v>500</v>
      </c>
      <c r="B589" s="862" t="s">
        <v>141</v>
      </c>
      <c r="C589" s="844">
        <v>2022</v>
      </c>
      <c r="D589" s="844">
        <v>2021</v>
      </c>
      <c r="E589" s="1304" t="s">
        <v>168</v>
      </c>
      <c r="F589" s="418" t="s">
        <v>61</v>
      </c>
      <c r="G589" s="1305" t="s">
        <v>61</v>
      </c>
      <c r="H589" s="66" t="s">
        <v>61</v>
      </c>
      <c r="I589" s="1382" t="s">
        <v>61</v>
      </c>
      <c r="J589" s="1246" t="s">
        <v>61</v>
      </c>
      <c r="K589" s="1411" t="s">
        <v>61</v>
      </c>
      <c r="L589" s="1424" t="s">
        <v>61</v>
      </c>
      <c r="M589" s="1246" t="s">
        <v>61</v>
      </c>
      <c r="N589" s="66" t="s">
        <v>61</v>
      </c>
      <c r="O589" s="69" t="s">
        <v>61</v>
      </c>
      <c r="P589" s="66" t="s">
        <v>61</v>
      </c>
      <c r="Q589" s="77" t="s">
        <v>61</v>
      </c>
      <c r="R589" s="133" t="s">
        <v>61</v>
      </c>
      <c r="S589" s="77" t="s">
        <v>61</v>
      </c>
      <c r="T589" s="133" t="s">
        <v>61</v>
      </c>
      <c r="U589" s="77" t="s">
        <v>61</v>
      </c>
      <c r="V589" s="133" t="s">
        <v>61</v>
      </c>
      <c r="W589" s="1382" t="s">
        <v>61</v>
      </c>
      <c r="X589" s="787" t="s">
        <v>61</v>
      </c>
      <c r="Y589" s="1362"/>
      <c r="Z589" s="133"/>
      <c r="AA589" s="556" t="s">
        <v>61</v>
      </c>
      <c r="AB589" s="1279" t="s">
        <v>61</v>
      </c>
    </row>
    <row r="590" spans="1:28" s="267" customFormat="1" ht="14.5">
      <c r="A590" s="1235" t="s">
        <v>500</v>
      </c>
      <c r="B590" s="1235" t="s">
        <v>141</v>
      </c>
      <c r="C590" s="1289">
        <v>2023</v>
      </c>
      <c r="D590" s="1289">
        <v>2022</v>
      </c>
      <c r="E590" s="1290" t="s">
        <v>168</v>
      </c>
      <c r="F590" s="1232" t="s">
        <v>61</v>
      </c>
      <c r="G590" s="1291" t="s">
        <v>61</v>
      </c>
      <c r="H590" s="1229" t="s">
        <v>61</v>
      </c>
      <c r="I590" s="1383" t="s">
        <v>61</v>
      </c>
      <c r="J590" s="1065" t="s">
        <v>61</v>
      </c>
      <c r="K590" s="1412" t="s">
        <v>61</v>
      </c>
      <c r="L590" s="1338" t="s">
        <v>61</v>
      </c>
      <c r="M590" s="1065" t="s">
        <v>61</v>
      </c>
      <c r="N590" s="1229" t="s">
        <v>61</v>
      </c>
      <c r="O590" s="1065" t="s">
        <v>61</v>
      </c>
      <c r="P590" s="1229" t="s">
        <v>61</v>
      </c>
      <c r="Q590" s="1020" t="s">
        <v>61</v>
      </c>
      <c r="R590" s="1221" t="s">
        <v>61</v>
      </c>
      <c r="S590" s="1020" t="s">
        <v>61</v>
      </c>
      <c r="T590" s="1221" t="s">
        <v>61</v>
      </c>
      <c r="U590" s="1020" t="s">
        <v>61</v>
      </c>
      <c r="V590" s="1221" t="s">
        <v>61</v>
      </c>
      <c r="W590" s="1383" t="s">
        <v>61</v>
      </c>
      <c r="X590" s="1021" t="s">
        <v>61</v>
      </c>
      <c r="Y590" s="1364"/>
      <c r="Z590" s="1221"/>
      <c r="AA590" s="1230" t="s">
        <v>61</v>
      </c>
      <c r="AB590" s="1233" t="s">
        <v>61</v>
      </c>
    </row>
    <row r="591" spans="1:28" s="267" customFormat="1" ht="14.5">
      <c r="A591" s="862" t="s">
        <v>501</v>
      </c>
      <c r="B591" s="862" t="s">
        <v>141</v>
      </c>
      <c r="C591" s="844">
        <v>2017</v>
      </c>
      <c r="D591" s="844">
        <v>2016</v>
      </c>
      <c r="E591" s="1304" t="s">
        <v>168</v>
      </c>
      <c r="F591" s="418" t="s">
        <v>61</v>
      </c>
      <c r="G591" s="1305" t="s">
        <v>61</v>
      </c>
      <c r="H591" s="66" t="s">
        <v>61</v>
      </c>
      <c r="I591" s="1382" t="s">
        <v>61</v>
      </c>
      <c r="J591" s="1246" t="s">
        <v>61</v>
      </c>
      <c r="K591" s="1411" t="s">
        <v>61</v>
      </c>
      <c r="L591" s="1424" t="s">
        <v>61</v>
      </c>
      <c r="M591" s="1246" t="s">
        <v>61</v>
      </c>
      <c r="N591" s="66" t="s">
        <v>61</v>
      </c>
      <c r="O591" s="69" t="s">
        <v>61</v>
      </c>
      <c r="P591" s="66" t="s">
        <v>61</v>
      </c>
      <c r="Q591" s="77" t="s">
        <v>61</v>
      </c>
      <c r="R591" s="133" t="s">
        <v>61</v>
      </c>
      <c r="S591" s="77" t="s">
        <v>61</v>
      </c>
      <c r="T591" s="133" t="s">
        <v>61</v>
      </c>
      <c r="U591" s="77" t="s">
        <v>61</v>
      </c>
      <c r="V591" s="133" t="s">
        <v>61</v>
      </c>
      <c r="W591" s="1382" t="s">
        <v>61</v>
      </c>
      <c r="X591" s="787" t="s">
        <v>61</v>
      </c>
      <c r="Y591" s="1362"/>
      <c r="Z591" s="133"/>
      <c r="AA591" s="556" t="s">
        <v>61</v>
      </c>
      <c r="AB591" s="1279" t="s">
        <v>61</v>
      </c>
    </row>
    <row r="592" spans="1:28" s="267" customFormat="1" ht="14.5">
      <c r="A592" s="862" t="s">
        <v>501</v>
      </c>
      <c r="B592" s="862" t="s">
        <v>141</v>
      </c>
      <c r="C592" s="844">
        <v>2018</v>
      </c>
      <c r="D592" s="844">
        <v>2017</v>
      </c>
      <c r="E592" s="1304" t="s">
        <v>168</v>
      </c>
      <c r="F592" s="418" t="s">
        <v>61</v>
      </c>
      <c r="G592" s="1305" t="s">
        <v>61</v>
      </c>
      <c r="H592" s="66" t="s">
        <v>61</v>
      </c>
      <c r="I592" s="1382" t="s">
        <v>61</v>
      </c>
      <c r="J592" s="1246" t="s">
        <v>61</v>
      </c>
      <c r="K592" s="1411" t="s">
        <v>61</v>
      </c>
      <c r="L592" s="1424" t="s">
        <v>61</v>
      </c>
      <c r="M592" s="1246" t="s">
        <v>61</v>
      </c>
      <c r="N592" s="66" t="s">
        <v>61</v>
      </c>
      <c r="O592" s="69" t="s">
        <v>61</v>
      </c>
      <c r="P592" s="66" t="s">
        <v>61</v>
      </c>
      <c r="Q592" s="77" t="s">
        <v>61</v>
      </c>
      <c r="R592" s="133" t="s">
        <v>61</v>
      </c>
      <c r="S592" s="77" t="s">
        <v>61</v>
      </c>
      <c r="T592" s="133" t="s">
        <v>61</v>
      </c>
      <c r="U592" s="77" t="s">
        <v>61</v>
      </c>
      <c r="V592" s="133" t="s">
        <v>61</v>
      </c>
      <c r="W592" s="1382" t="s">
        <v>61</v>
      </c>
      <c r="X592" s="787" t="s">
        <v>61</v>
      </c>
      <c r="Y592" s="1362"/>
      <c r="Z592" s="133"/>
      <c r="AA592" s="556" t="s">
        <v>61</v>
      </c>
      <c r="AB592" s="1279" t="s">
        <v>61</v>
      </c>
    </row>
    <row r="593" spans="1:28" s="267" customFormat="1" ht="14.5">
      <c r="A593" s="862" t="s">
        <v>501</v>
      </c>
      <c r="B593" s="862" t="s">
        <v>141</v>
      </c>
      <c r="C593" s="844">
        <v>2019</v>
      </c>
      <c r="D593" s="844">
        <v>2018</v>
      </c>
      <c r="E593" s="1304" t="s">
        <v>168</v>
      </c>
      <c r="F593" s="418" t="s">
        <v>61</v>
      </c>
      <c r="G593" s="1305" t="s">
        <v>61</v>
      </c>
      <c r="H593" s="66" t="s">
        <v>61</v>
      </c>
      <c r="I593" s="1382" t="s">
        <v>61</v>
      </c>
      <c r="J593" s="1246" t="s">
        <v>61</v>
      </c>
      <c r="K593" s="1411" t="s">
        <v>61</v>
      </c>
      <c r="L593" s="1424" t="s">
        <v>61</v>
      </c>
      <c r="M593" s="1246" t="s">
        <v>61</v>
      </c>
      <c r="N593" s="66" t="s">
        <v>61</v>
      </c>
      <c r="O593" s="69" t="s">
        <v>61</v>
      </c>
      <c r="P593" s="66" t="s">
        <v>61</v>
      </c>
      <c r="Q593" s="77" t="s">
        <v>61</v>
      </c>
      <c r="R593" s="133" t="s">
        <v>61</v>
      </c>
      <c r="S593" s="77" t="s">
        <v>61</v>
      </c>
      <c r="T593" s="133" t="s">
        <v>61</v>
      </c>
      <c r="U593" s="77" t="s">
        <v>61</v>
      </c>
      <c r="V593" s="133" t="s">
        <v>61</v>
      </c>
      <c r="W593" s="1382" t="s">
        <v>61</v>
      </c>
      <c r="X593" s="787" t="s">
        <v>61</v>
      </c>
      <c r="Y593" s="1362"/>
      <c r="Z593" s="133"/>
      <c r="AA593" s="556" t="s">
        <v>61</v>
      </c>
      <c r="AB593" s="1279" t="s">
        <v>61</v>
      </c>
    </row>
    <row r="594" spans="1:28" s="267" customFormat="1" ht="14.5">
      <c r="A594" s="862" t="s">
        <v>501</v>
      </c>
      <c r="B594" s="862" t="s">
        <v>141</v>
      </c>
      <c r="C594" s="844">
        <v>2020</v>
      </c>
      <c r="D594" s="844">
        <v>2019</v>
      </c>
      <c r="E594" s="1304" t="s">
        <v>168</v>
      </c>
      <c r="F594" s="418" t="s">
        <v>61</v>
      </c>
      <c r="G594" s="1305" t="s">
        <v>61</v>
      </c>
      <c r="H594" s="66" t="s">
        <v>61</v>
      </c>
      <c r="I594" s="1382" t="s">
        <v>61</v>
      </c>
      <c r="J594" s="1246" t="s">
        <v>61</v>
      </c>
      <c r="K594" s="1411" t="s">
        <v>61</v>
      </c>
      <c r="L594" s="1424" t="s">
        <v>61</v>
      </c>
      <c r="M594" s="1246" t="s">
        <v>61</v>
      </c>
      <c r="N594" s="66" t="s">
        <v>61</v>
      </c>
      <c r="O594" s="69" t="s">
        <v>61</v>
      </c>
      <c r="P594" s="66" t="s">
        <v>61</v>
      </c>
      <c r="Q594" s="77" t="s">
        <v>61</v>
      </c>
      <c r="R594" s="133" t="s">
        <v>61</v>
      </c>
      <c r="S594" s="77" t="s">
        <v>61</v>
      </c>
      <c r="T594" s="133" t="s">
        <v>61</v>
      </c>
      <c r="U594" s="77" t="s">
        <v>61</v>
      </c>
      <c r="V594" s="133" t="s">
        <v>61</v>
      </c>
      <c r="W594" s="1382" t="s">
        <v>61</v>
      </c>
      <c r="X594" s="787" t="s">
        <v>61</v>
      </c>
      <c r="Y594" s="1362"/>
      <c r="Z594" s="133"/>
      <c r="AA594" s="556" t="s">
        <v>61</v>
      </c>
      <c r="AB594" s="1279" t="s">
        <v>61</v>
      </c>
    </row>
    <row r="595" spans="1:28" s="267" customFormat="1" ht="14.5">
      <c r="A595" s="862" t="s">
        <v>501</v>
      </c>
      <c r="B595" s="862" t="s">
        <v>141</v>
      </c>
      <c r="C595" s="844">
        <v>2021</v>
      </c>
      <c r="D595" s="844">
        <v>2020</v>
      </c>
      <c r="E595" s="1304" t="s">
        <v>168</v>
      </c>
      <c r="F595" s="418" t="s">
        <v>61</v>
      </c>
      <c r="G595" s="1305" t="s">
        <v>61</v>
      </c>
      <c r="H595" s="66" t="s">
        <v>61</v>
      </c>
      <c r="I595" s="1382" t="s">
        <v>61</v>
      </c>
      <c r="J595" s="1246" t="s">
        <v>61</v>
      </c>
      <c r="K595" s="1411" t="s">
        <v>61</v>
      </c>
      <c r="L595" s="1424" t="s">
        <v>61</v>
      </c>
      <c r="M595" s="1246" t="s">
        <v>61</v>
      </c>
      <c r="N595" s="66" t="s">
        <v>61</v>
      </c>
      <c r="O595" s="69" t="s">
        <v>61</v>
      </c>
      <c r="P595" s="66" t="s">
        <v>61</v>
      </c>
      <c r="Q595" s="77" t="s">
        <v>61</v>
      </c>
      <c r="R595" s="133" t="s">
        <v>61</v>
      </c>
      <c r="S595" s="77" t="s">
        <v>61</v>
      </c>
      <c r="T595" s="133" t="s">
        <v>61</v>
      </c>
      <c r="U595" s="77" t="s">
        <v>61</v>
      </c>
      <c r="V595" s="133" t="s">
        <v>61</v>
      </c>
      <c r="W595" s="1382" t="s">
        <v>61</v>
      </c>
      <c r="X595" s="787" t="s">
        <v>61</v>
      </c>
      <c r="Y595" s="1362"/>
      <c r="Z595" s="133"/>
      <c r="AA595" s="556" t="s">
        <v>61</v>
      </c>
      <c r="AB595" s="1279" t="s">
        <v>61</v>
      </c>
    </row>
    <row r="596" spans="1:28" s="267" customFormat="1" ht="14.5">
      <c r="A596" s="862" t="s">
        <v>501</v>
      </c>
      <c r="B596" s="862" t="s">
        <v>141</v>
      </c>
      <c r="C596" s="844">
        <v>2022</v>
      </c>
      <c r="D596" s="844">
        <v>2021</v>
      </c>
      <c r="E596" s="1304" t="s">
        <v>168</v>
      </c>
      <c r="F596" s="418" t="s">
        <v>61</v>
      </c>
      <c r="G596" s="1305" t="s">
        <v>61</v>
      </c>
      <c r="H596" s="66" t="s">
        <v>61</v>
      </c>
      <c r="I596" s="1382" t="s">
        <v>61</v>
      </c>
      <c r="J596" s="1246" t="s">
        <v>61</v>
      </c>
      <c r="K596" s="1411" t="s">
        <v>61</v>
      </c>
      <c r="L596" s="1424" t="s">
        <v>61</v>
      </c>
      <c r="M596" s="1246" t="s">
        <v>61</v>
      </c>
      <c r="N596" s="66" t="s">
        <v>61</v>
      </c>
      <c r="O596" s="69" t="s">
        <v>61</v>
      </c>
      <c r="P596" s="66" t="s">
        <v>61</v>
      </c>
      <c r="Q596" s="77" t="s">
        <v>61</v>
      </c>
      <c r="R596" s="133" t="s">
        <v>61</v>
      </c>
      <c r="S596" s="77" t="s">
        <v>61</v>
      </c>
      <c r="T596" s="133" t="s">
        <v>61</v>
      </c>
      <c r="U596" s="77" t="s">
        <v>61</v>
      </c>
      <c r="V596" s="133" t="s">
        <v>61</v>
      </c>
      <c r="W596" s="1382" t="s">
        <v>61</v>
      </c>
      <c r="X596" s="787" t="s">
        <v>61</v>
      </c>
      <c r="Y596" s="1362"/>
      <c r="Z596" s="133"/>
      <c r="AA596" s="556" t="s">
        <v>61</v>
      </c>
      <c r="AB596" s="1279" t="s">
        <v>61</v>
      </c>
    </row>
    <row r="597" spans="1:28" s="267" customFormat="1" ht="14.5">
      <c r="A597" s="1235" t="s">
        <v>501</v>
      </c>
      <c r="B597" s="1235" t="s">
        <v>141</v>
      </c>
      <c r="C597" s="1289">
        <v>2023</v>
      </c>
      <c r="D597" s="1289">
        <v>2022</v>
      </c>
      <c r="E597" s="1290" t="s">
        <v>168</v>
      </c>
      <c r="F597" s="1232" t="s">
        <v>61</v>
      </c>
      <c r="G597" s="1291" t="s">
        <v>61</v>
      </c>
      <c r="H597" s="1229" t="s">
        <v>61</v>
      </c>
      <c r="I597" s="1383" t="s">
        <v>61</v>
      </c>
      <c r="J597" s="1065" t="s">
        <v>61</v>
      </c>
      <c r="K597" s="1412" t="s">
        <v>61</v>
      </c>
      <c r="L597" s="1338" t="s">
        <v>61</v>
      </c>
      <c r="M597" s="1065" t="s">
        <v>61</v>
      </c>
      <c r="N597" s="1229" t="s">
        <v>61</v>
      </c>
      <c r="O597" s="1065" t="s">
        <v>61</v>
      </c>
      <c r="P597" s="1229" t="s">
        <v>61</v>
      </c>
      <c r="Q597" s="1020" t="s">
        <v>61</v>
      </c>
      <c r="R597" s="1221" t="s">
        <v>61</v>
      </c>
      <c r="S597" s="1020" t="s">
        <v>61</v>
      </c>
      <c r="T597" s="1221" t="s">
        <v>61</v>
      </c>
      <c r="U597" s="1020" t="s">
        <v>61</v>
      </c>
      <c r="V597" s="1221" t="s">
        <v>61</v>
      </c>
      <c r="W597" s="1383" t="s">
        <v>61</v>
      </c>
      <c r="X597" s="1021" t="s">
        <v>61</v>
      </c>
      <c r="Y597" s="1364"/>
      <c r="Z597" s="1221"/>
      <c r="AA597" s="1230" t="s">
        <v>61</v>
      </c>
      <c r="AB597" s="1233" t="s">
        <v>61</v>
      </c>
    </row>
    <row r="598" spans="1:28" s="267" customFormat="1" ht="14.5">
      <c r="A598" s="66" t="s">
        <v>32</v>
      </c>
      <c r="B598" s="66" t="s">
        <v>116</v>
      </c>
      <c r="C598" s="556">
        <v>2017</v>
      </c>
      <c r="D598" s="556">
        <v>2016</v>
      </c>
      <c r="E598" s="1227" t="s">
        <v>142</v>
      </c>
      <c r="F598" s="418" t="s">
        <v>143</v>
      </c>
      <c r="G598" s="1273" t="s">
        <v>142</v>
      </c>
      <c r="H598" s="66" t="s">
        <v>226</v>
      </c>
      <c r="I598" s="131">
        <v>18717617</v>
      </c>
      <c r="J598" s="1245">
        <v>18343082</v>
      </c>
      <c r="K598" s="466">
        <v>0.98</v>
      </c>
      <c r="L598" s="1424" t="s">
        <v>305</v>
      </c>
      <c r="M598" s="77">
        <v>16247364.68</v>
      </c>
      <c r="N598" s="473">
        <v>0.8857488986856189</v>
      </c>
      <c r="O598" s="77">
        <v>1855055.89</v>
      </c>
      <c r="P598" s="473">
        <v>0.10113109072946411</v>
      </c>
      <c r="Q598" s="77">
        <v>240661.43000000005</v>
      </c>
      <c r="R598" s="133">
        <v>1.3120010584916976E-2</v>
      </c>
      <c r="S598" s="77">
        <v>0</v>
      </c>
      <c r="T598" s="133">
        <v>0</v>
      </c>
      <c r="U598" s="77">
        <v>0</v>
      </c>
      <c r="V598" s="133">
        <v>0</v>
      </c>
      <c r="W598" s="131">
        <v>240661.43000000005</v>
      </c>
      <c r="X598" s="787">
        <v>1.3120010584916976E-2</v>
      </c>
      <c r="Y598" s="1362"/>
      <c r="Z598" s="133"/>
      <c r="AA598" s="556" t="s">
        <v>168</v>
      </c>
      <c r="AB598" s="1279" t="s">
        <v>148</v>
      </c>
    </row>
    <row r="599" spans="1:28" s="267" customFormat="1" ht="14.5">
      <c r="A599" s="66" t="s">
        <v>32</v>
      </c>
      <c r="B599" s="66" t="s">
        <v>116</v>
      </c>
      <c r="C599" s="556">
        <v>2018</v>
      </c>
      <c r="D599" s="556">
        <v>2017</v>
      </c>
      <c r="E599" s="1227" t="s">
        <v>142</v>
      </c>
      <c r="F599" s="418" t="s">
        <v>143</v>
      </c>
      <c r="G599" s="1273" t="s">
        <v>142</v>
      </c>
      <c r="H599" s="66" t="s">
        <v>226</v>
      </c>
      <c r="I599" s="131">
        <v>18876001</v>
      </c>
      <c r="J599" s="1245">
        <v>18876001</v>
      </c>
      <c r="K599" s="466">
        <v>1</v>
      </c>
      <c r="L599" s="1424" t="s">
        <v>284</v>
      </c>
      <c r="M599" s="77">
        <v>15042057</v>
      </c>
      <c r="N599" s="473">
        <v>0.79688791073914433</v>
      </c>
      <c r="O599" s="77">
        <v>3233166</v>
      </c>
      <c r="P599" s="473">
        <v>0.17128447916484005</v>
      </c>
      <c r="Q599" s="77">
        <v>579021</v>
      </c>
      <c r="R599" s="133">
        <v>3.0674982481723751E-2</v>
      </c>
      <c r="S599" s="77">
        <v>21757</v>
      </c>
      <c r="T599" s="133">
        <v>1.1526276142918195E-3</v>
      </c>
      <c r="U599" s="77">
        <v>0</v>
      </c>
      <c r="V599" s="133">
        <v>0</v>
      </c>
      <c r="W599" s="131">
        <v>600778</v>
      </c>
      <c r="X599" s="787">
        <v>3.182761009601557E-2</v>
      </c>
      <c r="Y599" s="1362"/>
      <c r="Z599" s="133"/>
      <c r="AA599" s="556" t="s">
        <v>168</v>
      </c>
      <c r="AB599" s="1279" t="s">
        <v>148</v>
      </c>
    </row>
    <row r="600" spans="1:28" s="267" customFormat="1" ht="14.5">
      <c r="A600" s="66" t="s">
        <v>32</v>
      </c>
      <c r="B600" s="66" t="s">
        <v>116</v>
      </c>
      <c r="C600" s="556">
        <v>2019</v>
      </c>
      <c r="D600" s="556">
        <v>2018</v>
      </c>
      <c r="E600" s="1227" t="s">
        <v>142</v>
      </c>
      <c r="F600" s="418" t="s">
        <v>143</v>
      </c>
      <c r="G600" s="1273" t="s">
        <v>142</v>
      </c>
      <c r="H600" s="66" t="s">
        <v>226</v>
      </c>
      <c r="I600" s="275">
        <v>19419003</v>
      </c>
      <c r="J600" s="1245">
        <v>18876001</v>
      </c>
      <c r="K600" s="466">
        <v>0.97</v>
      </c>
      <c r="L600" s="1424" t="s">
        <v>258</v>
      </c>
      <c r="M600" s="77">
        <v>14527231</v>
      </c>
      <c r="N600" s="473">
        <v>0.76961380750085784</v>
      </c>
      <c r="O600" s="77">
        <v>3416119</v>
      </c>
      <c r="P600" s="473">
        <v>0.18097683932099812</v>
      </c>
      <c r="Q600" s="77">
        <v>884708</v>
      </c>
      <c r="R600" s="133">
        <v>4.6869461386445148E-2</v>
      </c>
      <c r="S600" s="77">
        <v>47943</v>
      </c>
      <c r="T600" s="133">
        <v>2.5398917916988877E-3</v>
      </c>
      <c r="U600" s="77">
        <v>0</v>
      </c>
      <c r="V600" s="133">
        <v>0</v>
      </c>
      <c r="W600" s="131">
        <v>932651</v>
      </c>
      <c r="X600" s="787">
        <v>4.9409353178144037E-2</v>
      </c>
      <c r="Y600" s="1362"/>
      <c r="Z600" s="133"/>
      <c r="AA600" s="556" t="s">
        <v>168</v>
      </c>
      <c r="AB600" s="1279" t="s">
        <v>148</v>
      </c>
    </row>
    <row r="601" spans="1:28" s="267" customFormat="1" ht="14.5">
      <c r="A601" s="66" t="s">
        <v>32</v>
      </c>
      <c r="B601" s="66" t="s">
        <v>116</v>
      </c>
      <c r="C601" s="556">
        <v>2020</v>
      </c>
      <c r="D601" s="556">
        <v>2019</v>
      </c>
      <c r="E601" s="1227" t="s">
        <v>142</v>
      </c>
      <c r="F601" s="418" t="s">
        <v>143</v>
      </c>
      <c r="G601" s="1273" t="s">
        <v>142</v>
      </c>
      <c r="H601" s="66" t="s">
        <v>226</v>
      </c>
      <c r="I601" s="131">
        <v>20537000</v>
      </c>
      <c r="J601" s="1245">
        <v>20537000</v>
      </c>
      <c r="K601" s="466">
        <v>1</v>
      </c>
      <c r="L601" s="1424" t="s">
        <v>259</v>
      </c>
      <c r="M601" s="77">
        <v>16952609.739999998</v>
      </c>
      <c r="N601" s="473">
        <v>0.82546670594536686</v>
      </c>
      <c r="O601" s="77">
        <v>2936060.57</v>
      </c>
      <c r="P601" s="473">
        <v>0.14296443346155718</v>
      </c>
      <c r="Q601" s="77">
        <v>609574.18000000005</v>
      </c>
      <c r="R601" s="133">
        <v>0.03</v>
      </c>
      <c r="S601" s="77">
        <v>38755.51</v>
      </c>
      <c r="T601" s="133">
        <v>0</v>
      </c>
      <c r="U601" s="77">
        <v>0</v>
      </c>
      <c r="V601" s="133">
        <v>0</v>
      </c>
      <c r="W601" s="131">
        <v>648329.69000000006</v>
      </c>
      <c r="X601" s="787">
        <v>0.03</v>
      </c>
      <c r="Y601" s="1362"/>
      <c r="Z601" s="133"/>
      <c r="AA601" s="556" t="s">
        <v>142</v>
      </c>
      <c r="AB601" s="1279" t="s">
        <v>148</v>
      </c>
    </row>
    <row r="602" spans="1:28" s="267" customFormat="1" ht="14.5">
      <c r="A602" s="66" t="s">
        <v>32</v>
      </c>
      <c r="B602" s="66" t="s">
        <v>116</v>
      </c>
      <c r="C602" s="556">
        <v>2021</v>
      </c>
      <c r="D602" s="556">
        <v>2020</v>
      </c>
      <c r="E602" s="1227" t="s">
        <v>142</v>
      </c>
      <c r="F602" s="418" t="s">
        <v>143</v>
      </c>
      <c r="G602" s="1273" t="s">
        <v>142</v>
      </c>
      <c r="H602" s="66" t="s">
        <v>226</v>
      </c>
      <c r="I602" s="131">
        <v>20875431</v>
      </c>
      <c r="J602" s="1245">
        <v>20537000</v>
      </c>
      <c r="K602" s="466">
        <v>0.98</v>
      </c>
      <c r="L602" s="1424" t="s">
        <v>260</v>
      </c>
      <c r="M602" s="77">
        <v>15541372.066374047</v>
      </c>
      <c r="N602" s="473">
        <v>0.75674986932726529</v>
      </c>
      <c r="O602" s="77">
        <v>3654887.0331156421</v>
      </c>
      <c r="P602" s="473">
        <v>0.17796596548257507</v>
      </c>
      <c r="Q602" s="77">
        <v>1210866.4935497835</v>
      </c>
      <c r="R602" s="133">
        <v>5.8960242175088093E-2</v>
      </c>
      <c r="S602" s="77">
        <v>129874.40696053072</v>
      </c>
      <c r="T602" s="133">
        <v>6.32392301507186E-3</v>
      </c>
      <c r="U602" s="77">
        <v>0</v>
      </c>
      <c r="V602" s="133">
        <v>0</v>
      </c>
      <c r="W602" s="131">
        <v>1340740.9005103142</v>
      </c>
      <c r="X602" s="787">
        <v>6.5284165190159948E-2</v>
      </c>
      <c r="Y602" s="1362"/>
      <c r="Z602" s="133"/>
      <c r="AA602" s="556" t="s">
        <v>142</v>
      </c>
      <c r="AB602" s="1279" t="s">
        <v>148</v>
      </c>
    </row>
    <row r="603" spans="1:28" s="267" customFormat="1" ht="14.5">
      <c r="A603" s="66" t="s">
        <v>32</v>
      </c>
      <c r="B603" s="66" t="s">
        <v>116</v>
      </c>
      <c r="C603" s="556">
        <v>2022</v>
      </c>
      <c r="D603" s="556">
        <v>2021</v>
      </c>
      <c r="E603" s="1227" t="s">
        <v>142</v>
      </c>
      <c r="F603" s="418" t="s">
        <v>143</v>
      </c>
      <c r="G603" s="1273" t="s">
        <v>142</v>
      </c>
      <c r="H603" s="66" t="s">
        <v>226</v>
      </c>
      <c r="I603" s="131">
        <v>21112000</v>
      </c>
      <c r="J603" s="1245">
        <v>21112001</v>
      </c>
      <c r="K603" s="466">
        <v>1.0000000473664268</v>
      </c>
      <c r="L603" s="1424" t="s">
        <v>287</v>
      </c>
      <c r="M603" s="77">
        <v>15720652</v>
      </c>
      <c r="N603" s="473">
        <v>0.7446310749985281</v>
      </c>
      <c r="O603" s="77">
        <v>4084276</v>
      </c>
      <c r="P603" s="473">
        <v>0.19345755051830474</v>
      </c>
      <c r="Q603" s="77">
        <v>1245569</v>
      </c>
      <c r="R603" s="133">
        <v>5.8998149914828067E-2</v>
      </c>
      <c r="S603" s="77">
        <v>61504</v>
      </c>
      <c r="T603" s="669">
        <v>2.9132245683391165E-3</v>
      </c>
      <c r="U603" s="77">
        <v>0</v>
      </c>
      <c r="V603" s="133">
        <v>0</v>
      </c>
      <c r="W603" s="131">
        <v>1307073</v>
      </c>
      <c r="X603" s="787">
        <v>6.1911374483167178E-2</v>
      </c>
      <c r="Y603" s="1362"/>
      <c r="Z603" s="133"/>
      <c r="AA603" s="556" t="s">
        <v>142</v>
      </c>
      <c r="AB603" s="1279" t="s">
        <v>148</v>
      </c>
    </row>
    <row r="604" spans="1:28" s="267" customFormat="1" ht="14.5">
      <c r="A604" s="1216" t="s">
        <v>32</v>
      </c>
      <c r="B604" s="1216" t="s">
        <v>116</v>
      </c>
      <c r="C604" s="1226">
        <v>2023</v>
      </c>
      <c r="D604" s="1226">
        <v>2022</v>
      </c>
      <c r="E604" s="1228" t="s">
        <v>142</v>
      </c>
      <c r="F604" s="1237" t="s">
        <v>143</v>
      </c>
      <c r="G604" s="1275" t="s">
        <v>142</v>
      </c>
      <c r="H604" s="1216" t="s">
        <v>226</v>
      </c>
      <c r="I604" s="1380">
        <v>21696914</v>
      </c>
      <c r="J604" s="1298">
        <v>21696914</v>
      </c>
      <c r="K604" s="1222">
        <v>1</v>
      </c>
      <c r="L604" s="1424" t="s">
        <v>262</v>
      </c>
      <c r="M604" s="1026">
        <v>15444742</v>
      </c>
      <c r="N604" s="1217">
        <v>0.71184049492015311</v>
      </c>
      <c r="O604" s="1026">
        <v>4411105</v>
      </c>
      <c r="P604" s="1217">
        <v>0.20330564060861375</v>
      </c>
      <c r="Q604" s="1026">
        <v>1684507</v>
      </c>
      <c r="R604" s="1222">
        <v>7.7638091758118227E-2</v>
      </c>
      <c r="S604" s="1026">
        <v>156560</v>
      </c>
      <c r="T604" s="1224">
        <v>7.2157727131148697E-3</v>
      </c>
      <c r="U604" s="1026">
        <v>0</v>
      </c>
      <c r="V604" s="1222">
        <v>0</v>
      </c>
      <c r="W604" s="1380">
        <v>1841067</v>
      </c>
      <c r="X604" s="1027">
        <v>8.4853864471233095E-2</v>
      </c>
      <c r="Y604" s="1363"/>
      <c r="Z604" s="1222"/>
      <c r="AA604" s="1226" t="s">
        <v>142</v>
      </c>
      <c r="AB604" s="1225" t="s">
        <v>148</v>
      </c>
    </row>
    <row r="605" spans="1:28" s="267" customFormat="1" ht="14.5">
      <c r="A605" s="1229" t="s">
        <v>32</v>
      </c>
      <c r="B605" s="1229" t="s">
        <v>116</v>
      </c>
      <c r="C605" s="1230" t="s">
        <v>761</v>
      </c>
      <c r="D605" s="1230">
        <v>2023</v>
      </c>
      <c r="E605" s="1231" t="s">
        <v>142</v>
      </c>
      <c r="F605" s="1233" t="s">
        <v>143</v>
      </c>
      <c r="G605" s="1274" t="s">
        <v>142</v>
      </c>
      <c r="H605" s="1235" t="s">
        <v>226</v>
      </c>
      <c r="I605" s="1392">
        <v>22293390.094525982</v>
      </c>
      <c r="J605" s="1314">
        <v>22293392</v>
      </c>
      <c r="K605" s="1389">
        <v>1.0000000854726001</v>
      </c>
      <c r="L605" s="1233" t="s">
        <v>271</v>
      </c>
      <c r="M605" s="1314">
        <v>16940744</v>
      </c>
      <c r="N605" s="1313">
        <v>0.75989979452207179</v>
      </c>
      <c r="O605" s="1314">
        <v>4090565</v>
      </c>
      <c r="P605" s="1313">
        <v>0.18348777969723046</v>
      </c>
      <c r="Q605" s="1314">
        <v>1183340</v>
      </c>
      <c r="R605" s="1313">
        <v>5.3080302898724431E-2</v>
      </c>
      <c r="S605" s="1314">
        <v>76236</v>
      </c>
      <c r="T605" s="1313">
        <v>3.4196680343664167E-3</v>
      </c>
      <c r="U605" s="1314">
        <v>2506.7872991470199</v>
      </c>
      <c r="V605" s="1316">
        <v>1.1244530662480702E-4</v>
      </c>
      <c r="W605" s="1392">
        <v>1262079</v>
      </c>
      <c r="X605" s="1244">
        <v>5.661224635533256E-2</v>
      </c>
      <c r="Y605" s="1369"/>
      <c r="Z605" s="1391"/>
      <c r="AA605" s="1235" t="s">
        <v>142</v>
      </c>
      <c r="AB605" s="1233" t="s">
        <v>148</v>
      </c>
    </row>
    <row r="606" spans="1:28" s="267" customFormat="1" ht="14.5">
      <c r="A606" s="862" t="s">
        <v>502</v>
      </c>
      <c r="B606" s="862" t="s">
        <v>141</v>
      </c>
      <c r="C606" s="844">
        <v>2017</v>
      </c>
      <c r="D606" s="844">
        <v>2016</v>
      </c>
      <c r="E606" s="1304" t="s">
        <v>168</v>
      </c>
      <c r="F606" s="418" t="s">
        <v>61</v>
      </c>
      <c r="G606" s="1305" t="s">
        <v>61</v>
      </c>
      <c r="H606" s="66" t="s">
        <v>61</v>
      </c>
      <c r="I606" s="1382" t="s">
        <v>61</v>
      </c>
      <c r="J606" s="1246" t="s">
        <v>61</v>
      </c>
      <c r="K606" s="1411" t="s">
        <v>61</v>
      </c>
      <c r="L606" s="1424" t="s">
        <v>61</v>
      </c>
      <c r="M606" s="1246" t="s">
        <v>61</v>
      </c>
      <c r="N606" s="66" t="s">
        <v>61</v>
      </c>
      <c r="O606" s="69" t="s">
        <v>61</v>
      </c>
      <c r="P606" s="66" t="s">
        <v>61</v>
      </c>
      <c r="Q606" s="77" t="s">
        <v>61</v>
      </c>
      <c r="R606" s="133" t="s">
        <v>61</v>
      </c>
      <c r="S606" s="77" t="s">
        <v>61</v>
      </c>
      <c r="T606" s="133" t="s">
        <v>61</v>
      </c>
      <c r="U606" s="77" t="s">
        <v>61</v>
      </c>
      <c r="V606" s="133" t="s">
        <v>61</v>
      </c>
      <c r="W606" s="1382" t="s">
        <v>61</v>
      </c>
      <c r="X606" s="787" t="s">
        <v>61</v>
      </c>
      <c r="Y606" s="1362"/>
      <c r="Z606" s="133"/>
      <c r="AA606" s="556" t="s">
        <v>61</v>
      </c>
      <c r="AB606" s="1279" t="s">
        <v>61</v>
      </c>
    </row>
    <row r="607" spans="1:28" s="267" customFormat="1" ht="14.5">
      <c r="A607" s="862" t="s">
        <v>502</v>
      </c>
      <c r="B607" s="862" t="s">
        <v>141</v>
      </c>
      <c r="C607" s="844">
        <v>2018</v>
      </c>
      <c r="D607" s="844">
        <v>2017</v>
      </c>
      <c r="E607" s="1304" t="s">
        <v>168</v>
      </c>
      <c r="F607" s="418" t="s">
        <v>61</v>
      </c>
      <c r="G607" s="1305" t="s">
        <v>61</v>
      </c>
      <c r="H607" s="66" t="s">
        <v>61</v>
      </c>
      <c r="I607" s="1382" t="s">
        <v>61</v>
      </c>
      <c r="J607" s="1246" t="s">
        <v>61</v>
      </c>
      <c r="K607" s="1411" t="s">
        <v>61</v>
      </c>
      <c r="L607" s="1424" t="s">
        <v>61</v>
      </c>
      <c r="M607" s="1246" t="s">
        <v>61</v>
      </c>
      <c r="N607" s="66" t="s">
        <v>61</v>
      </c>
      <c r="O607" s="69" t="s">
        <v>61</v>
      </c>
      <c r="P607" s="66" t="s">
        <v>61</v>
      </c>
      <c r="Q607" s="77" t="s">
        <v>61</v>
      </c>
      <c r="R607" s="133" t="s">
        <v>61</v>
      </c>
      <c r="S607" s="77" t="s">
        <v>61</v>
      </c>
      <c r="T607" s="133" t="s">
        <v>61</v>
      </c>
      <c r="U607" s="77" t="s">
        <v>61</v>
      </c>
      <c r="V607" s="133" t="s">
        <v>61</v>
      </c>
      <c r="W607" s="1382" t="s">
        <v>61</v>
      </c>
      <c r="X607" s="787" t="s">
        <v>61</v>
      </c>
      <c r="Y607" s="1362"/>
      <c r="Z607" s="133"/>
      <c r="AA607" s="556" t="s">
        <v>61</v>
      </c>
      <c r="AB607" s="1279" t="s">
        <v>61</v>
      </c>
    </row>
    <row r="608" spans="1:28" s="267" customFormat="1" ht="14.5">
      <c r="A608" s="862" t="s">
        <v>502</v>
      </c>
      <c r="B608" s="862" t="s">
        <v>141</v>
      </c>
      <c r="C608" s="844">
        <v>2019</v>
      </c>
      <c r="D608" s="844">
        <v>2018</v>
      </c>
      <c r="E608" s="1304" t="s">
        <v>168</v>
      </c>
      <c r="F608" s="418" t="s">
        <v>61</v>
      </c>
      <c r="G608" s="1305" t="s">
        <v>61</v>
      </c>
      <c r="H608" s="66" t="s">
        <v>61</v>
      </c>
      <c r="I608" s="1382" t="s">
        <v>61</v>
      </c>
      <c r="J608" s="1246" t="s">
        <v>61</v>
      </c>
      <c r="K608" s="1411" t="s">
        <v>61</v>
      </c>
      <c r="L608" s="1424" t="s">
        <v>61</v>
      </c>
      <c r="M608" s="1246" t="s">
        <v>61</v>
      </c>
      <c r="N608" s="66" t="s">
        <v>61</v>
      </c>
      <c r="O608" s="69" t="s">
        <v>61</v>
      </c>
      <c r="P608" s="66" t="s">
        <v>61</v>
      </c>
      <c r="Q608" s="77" t="s">
        <v>61</v>
      </c>
      <c r="R608" s="133" t="s">
        <v>61</v>
      </c>
      <c r="S608" s="77" t="s">
        <v>61</v>
      </c>
      <c r="T608" s="133" t="s">
        <v>61</v>
      </c>
      <c r="U608" s="77" t="s">
        <v>61</v>
      </c>
      <c r="V608" s="133" t="s">
        <v>61</v>
      </c>
      <c r="W608" s="1382" t="s">
        <v>61</v>
      </c>
      <c r="X608" s="787" t="s">
        <v>61</v>
      </c>
      <c r="Y608" s="1362"/>
      <c r="Z608" s="133"/>
      <c r="AA608" s="556" t="s">
        <v>61</v>
      </c>
      <c r="AB608" s="1279" t="s">
        <v>61</v>
      </c>
    </row>
    <row r="609" spans="1:28" s="267" customFormat="1" ht="14.5">
      <c r="A609" s="862" t="s">
        <v>502</v>
      </c>
      <c r="B609" s="862" t="s">
        <v>141</v>
      </c>
      <c r="C609" s="844">
        <v>2020</v>
      </c>
      <c r="D609" s="844">
        <v>2019</v>
      </c>
      <c r="E609" s="1304" t="s">
        <v>168</v>
      </c>
      <c r="F609" s="418" t="s">
        <v>61</v>
      </c>
      <c r="G609" s="1305" t="s">
        <v>61</v>
      </c>
      <c r="H609" s="66" t="s">
        <v>61</v>
      </c>
      <c r="I609" s="1382" t="s">
        <v>61</v>
      </c>
      <c r="J609" s="1246" t="s">
        <v>61</v>
      </c>
      <c r="K609" s="1411" t="s">
        <v>61</v>
      </c>
      <c r="L609" s="1424" t="s">
        <v>61</v>
      </c>
      <c r="M609" s="1246" t="s">
        <v>61</v>
      </c>
      <c r="N609" s="66" t="s">
        <v>61</v>
      </c>
      <c r="O609" s="69" t="s">
        <v>61</v>
      </c>
      <c r="P609" s="66" t="s">
        <v>61</v>
      </c>
      <c r="Q609" s="77" t="s">
        <v>61</v>
      </c>
      <c r="R609" s="133" t="s">
        <v>61</v>
      </c>
      <c r="S609" s="77" t="s">
        <v>61</v>
      </c>
      <c r="T609" s="133" t="s">
        <v>61</v>
      </c>
      <c r="U609" s="77" t="s">
        <v>61</v>
      </c>
      <c r="V609" s="133" t="s">
        <v>61</v>
      </c>
      <c r="W609" s="1382" t="s">
        <v>61</v>
      </c>
      <c r="X609" s="787" t="s">
        <v>61</v>
      </c>
      <c r="Y609" s="1362"/>
      <c r="Z609" s="133"/>
      <c r="AA609" s="556" t="s">
        <v>61</v>
      </c>
      <c r="AB609" s="1279" t="s">
        <v>61</v>
      </c>
    </row>
    <row r="610" spans="1:28" s="267" customFormat="1" ht="14.5">
      <c r="A610" s="862" t="s">
        <v>502</v>
      </c>
      <c r="B610" s="862" t="s">
        <v>141</v>
      </c>
      <c r="C610" s="844">
        <v>2021</v>
      </c>
      <c r="D610" s="844">
        <v>2020</v>
      </c>
      <c r="E610" s="1304" t="s">
        <v>168</v>
      </c>
      <c r="F610" s="418" t="s">
        <v>61</v>
      </c>
      <c r="G610" s="1305" t="s">
        <v>61</v>
      </c>
      <c r="H610" s="66" t="s">
        <v>61</v>
      </c>
      <c r="I610" s="1382" t="s">
        <v>61</v>
      </c>
      <c r="J610" s="1246" t="s">
        <v>61</v>
      </c>
      <c r="K610" s="1411" t="s">
        <v>61</v>
      </c>
      <c r="L610" s="1424" t="s">
        <v>61</v>
      </c>
      <c r="M610" s="1246" t="s">
        <v>61</v>
      </c>
      <c r="N610" s="66" t="s">
        <v>61</v>
      </c>
      <c r="O610" s="69" t="s">
        <v>61</v>
      </c>
      <c r="P610" s="66" t="s">
        <v>61</v>
      </c>
      <c r="Q610" s="77" t="s">
        <v>61</v>
      </c>
      <c r="R610" s="133" t="s">
        <v>61</v>
      </c>
      <c r="S610" s="77" t="s">
        <v>61</v>
      </c>
      <c r="T610" s="133" t="s">
        <v>61</v>
      </c>
      <c r="U610" s="77" t="s">
        <v>61</v>
      </c>
      <c r="V610" s="133" t="s">
        <v>61</v>
      </c>
      <c r="W610" s="1382" t="s">
        <v>61</v>
      </c>
      <c r="X610" s="787" t="s">
        <v>61</v>
      </c>
      <c r="Y610" s="1362"/>
      <c r="Z610" s="133"/>
      <c r="AA610" s="556" t="s">
        <v>61</v>
      </c>
      <c r="AB610" s="1279" t="s">
        <v>61</v>
      </c>
    </row>
    <row r="611" spans="1:28" s="267" customFormat="1" ht="14.5">
      <c r="A611" s="862" t="s">
        <v>502</v>
      </c>
      <c r="B611" s="862" t="s">
        <v>141</v>
      </c>
      <c r="C611" s="844">
        <v>2022</v>
      </c>
      <c r="D611" s="844">
        <v>2021</v>
      </c>
      <c r="E611" s="1304" t="s">
        <v>168</v>
      </c>
      <c r="F611" s="418" t="s">
        <v>61</v>
      </c>
      <c r="G611" s="1305" t="s">
        <v>61</v>
      </c>
      <c r="H611" s="66" t="s">
        <v>61</v>
      </c>
      <c r="I611" s="1382" t="s">
        <v>61</v>
      </c>
      <c r="J611" s="1246" t="s">
        <v>61</v>
      </c>
      <c r="K611" s="1411" t="s">
        <v>61</v>
      </c>
      <c r="L611" s="1424" t="s">
        <v>61</v>
      </c>
      <c r="M611" s="1246" t="s">
        <v>61</v>
      </c>
      <c r="N611" s="66" t="s">
        <v>61</v>
      </c>
      <c r="O611" s="69" t="s">
        <v>61</v>
      </c>
      <c r="P611" s="66" t="s">
        <v>61</v>
      </c>
      <c r="Q611" s="77" t="s">
        <v>61</v>
      </c>
      <c r="R611" s="133" t="s">
        <v>61</v>
      </c>
      <c r="S611" s="77" t="s">
        <v>61</v>
      </c>
      <c r="T611" s="133" t="s">
        <v>61</v>
      </c>
      <c r="U611" s="77" t="s">
        <v>61</v>
      </c>
      <c r="V611" s="133" t="s">
        <v>61</v>
      </c>
      <c r="W611" s="1382" t="s">
        <v>61</v>
      </c>
      <c r="X611" s="787" t="s">
        <v>61</v>
      </c>
      <c r="Y611" s="1362"/>
      <c r="Z611" s="133"/>
      <c r="AA611" s="556" t="s">
        <v>61</v>
      </c>
      <c r="AB611" s="1279" t="s">
        <v>61</v>
      </c>
    </row>
    <row r="612" spans="1:28" s="267" customFormat="1" ht="14.5">
      <c r="A612" s="1235" t="s">
        <v>502</v>
      </c>
      <c r="B612" s="1235" t="s">
        <v>141</v>
      </c>
      <c r="C612" s="1289">
        <v>2023</v>
      </c>
      <c r="D612" s="1289">
        <v>2022</v>
      </c>
      <c r="E612" s="1290" t="s">
        <v>168</v>
      </c>
      <c r="F612" s="1232" t="s">
        <v>61</v>
      </c>
      <c r="G612" s="1291" t="s">
        <v>61</v>
      </c>
      <c r="H612" s="1229" t="s">
        <v>61</v>
      </c>
      <c r="I612" s="1383" t="s">
        <v>61</v>
      </c>
      <c r="J612" s="1065" t="s">
        <v>61</v>
      </c>
      <c r="K612" s="1412" t="s">
        <v>61</v>
      </c>
      <c r="L612" s="1338" t="s">
        <v>61</v>
      </c>
      <c r="M612" s="1065" t="s">
        <v>61</v>
      </c>
      <c r="N612" s="1229" t="s">
        <v>61</v>
      </c>
      <c r="O612" s="1065" t="s">
        <v>61</v>
      </c>
      <c r="P612" s="1229" t="s">
        <v>61</v>
      </c>
      <c r="Q612" s="1020" t="s">
        <v>61</v>
      </c>
      <c r="R612" s="1221" t="s">
        <v>61</v>
      </c>
      <c r="S612" s="1020" t="s">
        <v>61</v>
      </c>
      <c r="T612" s="1221" t="s">
        <v>61</v>
      </c>
      <c r="U612" s="1020" t="s">
        <v>61</v>
      </c>
      <c r="V612" s="1221" t="s">
        <v>61</v>
      </c>
      <c r="W612" s="1383" t="s">
        <v>61</v>
      </c>
      <c r="X612" s="1021" t="s">
        <v>61</v>
      </c>
      <c r="Y612" s="1364"/>
      <c r="Z612" s="1221"/>
      <c r="AA612" s="1230" t="s">
        <v>61</v>
      </c>
      <c r="AB612" s="1233" t="s">
        <v>61</v>
      </c>
    </row>
    <row r="613" spans="1:28" s="267" customFormat="1" ht="14.5">
      <c r="A613" s="66" t="s">
        <v>43</v>
      </c>
      <c r="B613" s="66" t="s">
        <v>116</v>
      </c>
      <c r="C613" s="556">
        <v>2017</v>
      </c>
      <c r="D613" s="556">
        <v>2016</v>
      </c>
      <c r="E613" s="1227" t="s">
        <v>142</v>
      </c>
      <c r="F613" s="418" t="s">
        <v>143</v>
      </c>
      <c r="G613" s="1273" t="s">
        <v>142</v>
      </c>
      <c r="H613" s="66" t="s">
        <v>226</v>
      </c>
      <c r="I613" s="131">
        <v>4166463</v>
      </c>
      <c r="J613" s="1245">
        <v>3735019</v>
      </c>
      <c r="K613" s="466">
        <v>0.9</v>
      </c>
      <c r="L613" s="1424" t="s">
        <v>399</v>
      </c>
      <c r="M613" s="77">
        <v>3124618</v>
      </c>
      <c r="N613" s="473">
        <v>0.83657352211595171</v>
      </c>
      <c r="O613" s="77">
        <v>491550</v>
      </c>
      <c r="P613" s="473">
        <v>0.13160575622239137</v>
      </c>
      <c r="Q613" s="77">
        <v>118851</v>
      </c>
      <c r="R613" s="133">
        <v>3.1820721661656878E-2</v>
      </c>
      <c r="S613" s="77">
        <v>0</v>
      </c>
      <c r="T613" s="133">
        <v>0</v>
      </c>
      <c r="U613" s="77">
        <v>0</v>
      </c>
      <c r="V613" s="133">
        <v>0</v>
      </c>
      <c r="W613" s="131">
        <v>118851</v>
      </c>
      <c r="X613" s="787">
        <v>3.1820721661656878E-2</v>
      </c>
      <c r="Y613" s="1362"/>
      <c r="Z613" s="133"/>
      <c r="AA613" s="556" t="s">
        <v>168</v>
      </c>
      <c r="AB613" s="1279" t="s">
        <v>148</v>
      </c>
    </row>
    <row r="614" spans="1:28" s="267" customFormat="1" ht="14.5">
      <c r="A614" s="66" t="s">
        <v>43</v>
      </c>
      <c r="B614" s="66" t="s">
        <v>116</v>
      </c>
      <c r="C614" s="556">
        <v>2018</v>
      </c>
      <c r="D614" s="556">
        <v>2017</v>
      </c>
      <c r="E614" s="1227" t="s">
        <v>142</v>
      </c>
      <c r="F614" s="418" t="s">
        <v>143</v>
      </c>
      <c r="G614" s="1273" t="s">
        <v>142</v>
      </c>
      <c r="H614" s="66" t="s">
        <v>226</v>
      </c>
      <c r="I614" s="131">
        <v>4182000</v>
      </c>
      <c r="J614" s="1245">
        <v>3893774</v>
      </c>
      <c r="K614" s="466">
        <v>0.93</v>
      </c>
      <c r="L614" s="1424" t="s">
        <v>284</v>
      </c>
      <c r="M614" s="820">
        <v>2714107</v>
      </c>
      <c r="N614" s="473">
        <v>0.69703762981621431</v>
      </c>
      <c r="O614" s="820">
        <v>906366</v>
      </c>
      <c r="P614" s="473">
        <v>0.23277313988947484</v>
      </c>
      <c r="Q614" s="77">
        <v>251753</v>
      </c>
      <c r="R614" s="133">
        <v>6.4655267614401865E-2</v>
      </c>
      <c r="S614" s="77">
        <v>29404</v>
      </c>
      <c r="T614" s="133">
        <v>7.5515425394488741E-3</v>
      </c>
      <c r="U614" s="77">
        <v>0</v>
      </c>
      <c r="V614" s="133">
        <v>0</v>
      </c>
      <c r="W614" s="1397">
        <v>281157</v>
      </c>
      <c r="X614" s="787">
        <v>7.2206810153850734E-2</v>
      </c>
      <c r="Y614" s="1362"/>
      <c r="Z614" s="133"/>
      <c r="AA614" s="556" t="s">
        <v>168</v>
      </c>
      <c r="AB614" s="1279" t="s">
        <v>148</v>
      </c>
    </row>
    <row r="615" spans="1:28" s="267" customFormat="1" ht="14.5">
      <c r="A615" s="66" t="s">
        <v>43</v>
      </c>
      <c r="B615" s="66" t="s">
        <v>116</v>
      </c>
      <c r="C615" s="556">
        <v>2019</v>
      </c>
      <c r="D615" s="556">
        <v>2018</v>
      </c>
      <c r="E615" s="1227" t="s">
        <v>142</v>
      </c>
      <c r="F615" s="418" t="s">
        <v>143</v>
      </c>
      <c r="G615" s="1273" t="s">
        <v>142</v>
      </c>
      <c r="H615" s="66" t="s">
        <v>226</v>
      </c>
      <c r="I615" s="275">
        <v>4540068</v>
      </c>
      <c r="J615" s="1245">
        <v>3984231</v>
      </c>
      <c r="K615" s="466">
        <v>0.88</v>
      </c>
      <c r="L615" s="1424" t="s">
        <v>258</v>
      </c>
      <c r="M615" s="77">
        <v>2472078</v>
      </c>
      <c r="N615" s="473">
        <v>0.62046553023657514</v>
      </c>
      <c r="O615" s="77">
        <v>973707</v>
      </c>
      <c r="P615" s="473">
        <v>0.24439019725512903</v>
      </c>
      <c r="Q615" s="77">
        <v>515113</v>
      </c>
      <c r="R615" s="133">
        <v>0.12928793536318553</v>
      </c>
      <c r="S615" s="77">
        <v>23333</v>
      </c>
      <c r="T615" s="133">
        <v>5.8563371451103114E-3</v>
      </c>
      <c r="U615" s="77">
        <v>0</v>
      </c>
      <c r="V615" s="133">
        <v>0</v>
      </c>
      <c r="W615" s="131">
        <v>538446</v>
      </c>
      <c r="X615" s="787">
        <v>0.13514427250829583</v>
      </c>
      <c r="Y615" s="1362"/>
      <c r="Z615" s="133"/>
      <c r="AA615" s="556" t="s">
        <v>168</v>
      </c>
      <c r="AB615" s="1279" t="s">
        <v>185</v>
      </c>
    </row>
    <row r="616" spans="1:28" s="267" customFormat="1" ht="14.5">
      <c r="A616" s="66" t="s">
        <v>43</v>
      </c>
      <c r="B616" s="66" t="s">
        <v>116</v>
      </c>
      <c r="C616" s="556">
        <v>2020</v>
      </c>
      <c r="D616" s="556">
        <v>2019</v>
      </c>
      <c r="E616" s="1227" t="s">
        <v>142</v>
      </c>
      <c r="F616" s="418" t="s">
        <v>143</v>
      </c>
      <c r="G616" s="1273" t="s">
        <v>142</v>
      </c>
      <c r="H616" s="66" t="s">
        <v>226</v>
      </c>
      <c r="I616" s="131">
        <v>4686602.2988505745</v>
      </c>
      <c r="J616" s="1245">
        <v>4077344</v>
      </c>
      <c r="K616" s="133">
        <v>0.87</v>
      </c>
      <c r="L616" s="1424" t="s">
        <v>286</v>
      </c>
      <c r="M616" s="77">
        <v>2318998</v>
      </c>
      <c r="N616" s="473">
        <v>0.56875210921619568</v>
      </c>
      <c r="O616" s="77">
        <v>1151699</v>
      </c>
      <c r="P616" s="473">
        <v>0.28246304457019078</v>
      </c>
      <c r="Q616" s="77">
        <v>565817</v>
      </c>
      <c r="R616" s="133">
        <v>0.14000000000000001</v>
      </c>
      <c r="S616" s="77">
        <v>40830</v>
      </c>
      <c r="T616" s="133">
        <v>0.01</v>
      </c>
      <c r="U616" s="77">
        <v>0</v>
      </c>
      <c r="V616" s="133">
        <v>0</v>
      </c>
      <c r="W616" s="131">
        <v>606647</v>
      </c>
      <c r="X616" s="787">
        <v>0.15</v>
      </c>
      <c r="Y616" s="1362"/>
      <c r="Z616" s="133"/>
      <c r="AA616" s="556" t="s">
        <v>168</v>
      </c>
      <c r="AB616" s="1279" t="s">
        <v>185</v>
      </c>
    </row>
    <row r="617" spans="1:28" s="267" customFormat="1" ht="14.5">
      <c r="A617" s="66" t="s">
        <v>43</v>
      </c>
      <c r="B617" s="66" t="s">
        <v>116</v>
      </c>
      <c r="C617" s="556">
        <v>2021</v>
      </c>
      <c r="D617" s="556">
        <v>2020</v>
      </c>
      <c r="E617" s="1227" t="s">
        <v>142</v>
      </c>
      <c r="F617" s="418" t="s">
        <v>143</v>
      </c>
      <c r="G617" s="1273" t="s">
        <v>142</v>
      </c>
      <c r="H617" s="66" t="s">
        <v>226</v>
      </c>
      <c r="I617" s="131">
        <v>4173077</v>
      </c>
      <c r="J617" s="1247">
        <v>4173047</v>
      </c>
      <c r="K617" s="466">
        <v>1</v>
      </c>
      <c r="L617" s="1424" t="s">
        <v>260</v>
      </c>
      <c r="M617" s="77">
        <v>2764040.4557203036</v>
      </c>
      <c r="N617" s="473">
        <v>0.66235545770759441</v>
      </c>
      <c r="O617" s="77">
        <v>799826.25417030859</v>
      </c>
      <c r="P617" s="473">
        <v>0.19166480851289439</v>
      </c>
      <c r="Q617" s="77">
        <v>542193.88063384371</v>
      </c>
      <c r="R617" s="133">
        <v>0.1299275758537691</v>
      </c>
      <c r="S617" s="77">
        <v>66986.409475543929</v>
      </c>
      <c r="T617" s="133">
        <v>1.6052157925742008E-2</v>
      </c>
      <c r="U617" s="77">
        <v>0</v>
      </c>
      <c r="V617" s="133">
        <v>0</v>
      </c>
      <c r="W617" s="131">
        <v>609180.2901093876</v>
      </c>
      <c r="X617" s="787">
        <v>0.14597973377951109</v>
      </c>
      <c r="Y617" s="1362"/>
      <c r="Z617" s="133"/>
      <c r="AA617" s="556" t="s">
        <v>168</v>
      </c>
      <c r="AB617" s="1279" t="s">
        <v>185</v>
      </c>
    </row>
    <row r="618" spans="1:28" s="267" customFormat="1" ht="14.5">
      <c r="A618" s="66" t="s">
        <v>43</v>
      </c>
      <c r="B618" s="66" t="s">
        <v>116</v>
      </c>
      <c r="C618" s="556">
        <v>2022</v>
      </c>
      <c r="D618" s="556">
        <v>2021</v>
      </c>
      <c r="E618" s="1227" t="s">
        <v>142</v>
      </c>
      <c r="F618" s="418" t="s">
        <v>143</v>
      </c>
      <c r="G618" s="1273" t="s">
        <v>142</v>
      </c>
      <c r="H618" s="66" t="s">
        <v>226</v>
      </c>
      <c r="I618" s="131">
        <v>4271197</v>
      </c>
      <c r="J618" s="1245">
        <v>4271197</v>
      </c>
      <c r="K618" s="466">
        <v>1</v>
      </c>
      <c r="L618" s="1424" t="s">
        <v>287</v>
      </c>
      <c r="M618" s="77">
        <v>2895721.5496392963</v>
      </c>
      <c r="N618" s="473">
        <v>0.67796487720873011</v>
      </c>
      <c r="O618" s="77">
        <v>891324.82946816273</v>
      </c>
      <c r="P618" s="473">
        <v>0.20868267829092471</v>
      </c>
      <c r="Q618" s="77">
        <v>462342.39764939342</v>
      </c>
      <c r="R618" s="133">
        <v>0.10824656358613134</v>
      </c>
      <c r="S618" s="77">
        <v>21808.223243147553</v>
      </c>
      <c r="T618" s="669">
        <v>5.1058809142138731E-3</v>
      </c>
      <c r="U618" s="77">
        <v>0</v>
      </c>
      <c r="V618" s="133">
        <v>0</v>
      </c>
      <c r="W618" s="131">
        <v>484150.6208925409</v>
      </c>
      <c r="X618" s="787">
        <v>0.11335244450034519</v>
      </c>
      <c r="Y618" s="1362"/>
      <c r="Z618" s="133"/>
      <c r="AA618" s="556" t="s">
        <v>168</v>
      </c>
      <c r="AB618" s="1279" t="s">
        <v>161</v>
      </c>
    </row>
    <row r="619" spans="1:28" s="267" customFormat="1" ht="14.5">
      <c r="A619" s="1216" t="s">
        <v>43</v>
      </c>
      <c r="B619" s="1216" t="s">
        <v>116</v>
      </c>
      <c r="C619" s="1226">
        <v>2023</v>
      </c>
      <c r="D619" s="1226">
        <v>2022</v>
      </c>
      <c r="E619" s="1228" t="s">
        <v>142</v>
      </c>
      <c r="F619" s="1237" t="s">
        <v>143</v>
      </c>
      <c r="G619" s="1275" t="s">
        <v>142</v>
      </c>
      <c r="H619" s="1216" t="s">
        <v>226</v>
      </c>
      <c r="I619" s="1413">
        <v>4359275</v>
      </c>
      <c r="J619" s="1298">
        <v>4359275</v>
      </c>
      <c r="K619" s="1222">
        <v>1</v>
      </c>
      <c r="L619" s="1424" t="s">
        <v>262</v>
      </c>
      <c r="M619" s="1026">
        <v>2045402</v>
      </c>
      <c r="N619" s="1217">
        <v>0.46920692087560434</v>
      </c>
      <c r="O619" s="1026">
        <v>1434953</v>
      </c>
      <c r="P619" s="1217">
        <v>0.32917239678616284</v>
      </c>
      <c r="Q619" s="1026">
        <v>795603</v>
      </c>
      <c r="R619" s="1222">
        <v>0.18250810054424188</v>
      </c>
      <c r="S619" s="1026">
        <v>83317</v>
      </c>
      <c r="T619" s="1224">
        <v>1.9112581793990974E-2</v>
      </c>
      <c r="U619" s="1026">
        <v>0</v>
      </c>
      <c r="V619" s="1222">
        <v>0</v>
      </c>
      <c r="W619" s="1380">
        <v>878920</v>
      </c>
      <c r="X619" s="1027">
        <v>0.20162068233823285</v>
      </c>
      <c r="Y619" s="1363"/>
      <c r="Z619" s="1222"/>
      <c r="AA619" s="1226" t="s">
        <v>142</v>
      </c>
      <c r="AB619" s="1225" t="s">
        <v>161</v>
      </c>
    </row>
    <row r="620" spans="1:28" s="267" customFormat="1" ht="14.5">
      <c r="A620" s="1229" t="s">
        <v>43</v>
      </c>
      <c r="B620" s="1229" t="s">
        <v>116</v>
      </c>
      <c r="C620" s="1230" t="s">
        <v>761</v>
      </c>
      <c r="D620" s="1230">
        <v>2023</v>
      </c>
      <c r="E620" s="1231" t="s">
        <v>142</v>
      </c>
      <c r="F620" s="1233" t="s">
        <v>143</v>
      </c>
      <c r="G620" s="1274" t="s">
        <v>142</v>
      </c>
      <c r="H620" s="1235" t="s">
        <v>226</v>
      </c>
      <c r="I620" s="1398">
        <v>3543688</v>
      </c>
      <c r="J620" s="1319">
        <v>3543688</v>
      </c>
      <c r="K620" s="1221">
        <v>1</v>
      </c>
      <c r="L620" s="1338" t="s">
        <v>271</v>
      </c>
      <c r="M620" s="1314">
        <v>2248135</v>
      </c>
      <c r="N620" s="1313">
        <v>0.63440545555929306</v>
      </c>
      <c r="O620" s="1314">
        <v>823272</v>
      </c>
      <c r="P620" s="1313">
        <v>0.23232067834414316</v>
      </c>
      <c r="Q620" s="1314">
        <v>444297</v>
      </c>
      <c r="R620" s="1313">
        <v>0.12537700835965243</v>
      </c>
      <c r="S620" s="1314">
        <v>27977</v>
      </c>
      <c r="T620" s="1313">
        <v>7.8948823937096037E-3</v>
      </c>
      <c r="U620" s="1314">
        <v>0</v>
      </c>
      <c r="V620" s="1313">
        <v>0</v>
      </c>
      <c r="W620" s="1392">
        <v>472274</v>
      </c>
      <c r="X620" s="1244">
        <v>0.13327189075336204</v>
      </c>
      <c r="Y620" s="1369"/>
      <c r="Z620" s="1391"/>
      <c r="AA620" s="1235" t="s">
        <v>168</v>
      </c>
      <c r="AB620" s="1232" t="s">
        <v>161</v>
      </c>
    </row>
    <row r="621" spans="1:28" s="267" customFormat="1" ht="14.5">
      <c r="A621" s="862" t="s">
        <v>504</v>
      </c>
      <c r="B621" s="862" t="s">
        <v>180</v>
      </c>
      <c r="C621" s="844">
        <v>2017</v>
      </c>
      <c r="D621" s="844">
        <v>2016</v>
      </c>
      <c r="E621" s="1304" t="s">
        <v>168</v>
      </c>
      <c r="F621" s="418" t="s">
        <v>61</v>
      </c>
      <c r="G621" s="1305" t="s">
        <v>61</v>
      </c>
      <c r="H621" s="66" t="s">
        <v>61</v>
      </c>
      <c r="I621" s="1382" t="s">
        <v>61</v>
      </c>
      <c r="J621" s="1246" t="s">
        <v>61</v>
      </c>
      <c r="K621" s="1411" t="s">
        <v>61</v>
      </c>
      <c r="L621" s="1424" t="s">
        <v>61</v>
      </c>
      <c r="M621" s="1246" t="s">
        <v>61</v>
      </c>
      <c r="N621" s="66" t="s">
        <v>61</v>
      </c>
      <c r="O621" s="69" t="s">
        <v>61</v>
      </c>
      <c r="P621" s="66" t="s">
        <v>61</v>
      </c>
      <c r="Q621" s="77" t="s">
        <v>61</v>
      </c>
      <c r="R621" s="133" t="s">
        <v>61</v>
      </c>
      <c r="S621" s="77" t="s">
        <v>61</v>
      </c>
      <c r="T621" s="133" t="s">
        <v>61</v>
      </c>
      <c r="U621" s="77" t="s">
        <v>61</v>
      </c>
      <c r="V621" s="133" t="s">
        <v>61</v>
      </c>
      <c r="W621" s="1382" t="s">
        <v>61</v>
      </c>
      <c r="X621" s="787" t="s">
        <v>61</v>
      </c>
      <c r="Y621" s="1362"/>
      <c r="Z621" s="133"/>
      <c r="AA621" s="556" t="s">
        <v>61</v>
      </c>
      <c r="AB621" s="1279" t="s">
        <v>61</v>
      </c>
    </row>
    <row r="622" spans="1:28" s="267" customFormat="1" ht="14.5">
      <c r="A622" s="862" t="s">
        <v>504</v>
      </c>
      <c r="B622" s="862" t="s">
        <v>180</v>
      </c>
      <c r="C622" s="844">
        <v>2018</v>
      </c>
      <c r="D622" s="844">
        <v>2017</v>
      </c>
      <c r="E622" s="1304" t="s">
        <v>168</v>
      </c>
      <c r="F622" s="418" t="s">
        <v>61</v>
      </c>
      <c r="G622" s="1305" t="s">
        <v>61</v>
      </c>
      <c r="H622" s="66" t="s">
        <v>61</v>
      </c>
      <c r="I622" s="1382" t="s">
        <v>61</v>
      </c>
      <c r="J622" s="1246" t="s">
        <v>61</v>
      </c>
      <c r="K622" s="1411" t="s">
        <v>61</v>
      </c>
      <c r="L622" s="1424" t="s">
        <v>61</v>
      </c>
      <c r="M622" s="1246" t="s">
        <v>61</v>
      </c>
      <c r="N622" s="66" t="s">
        <v>61</v>
      </c>
      <c r="O622" s="69" t="s">
        <v>61</v>
      </c>
      <c r="P622" s="66" t="s">
        <v>61</v>
      </c>
      <c r="Q622" s="77" t="s">
        <v>61</v>
      </c>
      <c r="R622" s="133" t="s">
        <v>61</v>
      </c>
      <c r="S622" s="77" t="s">
        <v>61</v>
      </c>
      <c r="T622" s="133" t="s">
        <v>61</v>
      </c>
      <c r="U622" s="77" t="s">
        <v>61</v>
      </c>
      <c r="V622" s="133" t="s">
        <v>61</v>
      </c>
      <c r="W622" s="1382" t="s">
        <v>61</v>
      </c>
      <c r="X622" s="787" t="s">
        <v>61</v>
      </c>
      <c r="Y622" s="1362"/>
      <c r="Z622" s="133"/>
      <c r="AA622" s="556" t="s">
        <v>61</v>
      </c>
      <c r="AB622" s="1279" t="s">
        <v>61</v>
      </c>
    </row>
    <row r="623" spans="1:28" s="267" customFormat="1" ht="14.5">
      <c r="A623" s="862" t="s">
        <v>504</v>
      </c>
      <c r="B623" s="862" t="s">
        <v>180</v>
      </c>
      <c r="C623" s="844">
        <v>2019</v>
      </c>
      <c r="D623" s="844">
        <v>2018</v>
      </c>
      <c r="E623" s="1304" t="s">
        <v>168</v>
      </c>
      <c r="F623" s="418" t="s">
        <v>61</v>
      </c>
      <c r="G623" s="1305" t="s">
        <v>61</v>
      </c>
      <c r="H623" s="66" t="s">
        <v>61</v>
      </c>
      <c r="I623" s="1382" t="s">
        <v>61</v>
      </c>
      <c r="J623" s="1246" t="s">
        <v>61</v>
      </c>
      <c r="K623" s="1411" t="s">
        <v>61</v>
      </c>
      <c r="L623" s="1424" t="s">
        <v>61</v>
      </c>
      <c r="M623" s="1246" t="s">
        <v>61</v>
      </c>
      <c r="N623" s="66" t="s">
        <v>61</v>
      </c>
      <c r="O623" s="69" t="s">
        <v>61</v>
      </c>
      <c r="P623" s="66" t="s">
        <v>61</v>
      </c>
      <c r="Q623" s="77" t="s">
        <v>61</v>
      </c>
      <c r="R623" s="133" t="s">
        <v>61</v>
      </c>
      <c r="S623" s="77" t="s">
        <v>61</v>
      </c>
      <c r="T623" s="133" t="s">
        <v>61</v>
      </c>
      <c r="U623" s="77" t="s">
        <v>61</v>
      </c>
      <c r="V623" s="133" t="s">
        <v>61</v>
      </c>
      <c r="W623" s="1382" t="s">
        <v>61</v>
      </c>
      <c r="X623" s="787" t="s">
        <v>61</v>
      </c>
      <c r="Y623" s="1362"/>
      <c r="Z623" s="133"/>
      <c r="AA623" s="556" t="s">
        <v>61</v>
      </c>
      <c r="AB623" s="1279" t="s">
        <v>61</v>
      </c>
    </row>
    <row r="624" spans="1:28" s="267" customFormat="1" ht="14.5">
      <c r="A624" s="862" t="s">
        <v>504</v>
      </c>
      <c r="B624" s="862" t="s">
        <v>180</v>
      </c>
      <c r="C624" s="844">
        <v>2020</v>
      </c>
      <c r="D624" s="844">
        <v>2019</v>
      </c>
      <c r="E624" s="1304" t="s">
        <v>168</v>
      </c>
      <c r="F624" s="418" t="s">
        <v>61</v>
      </c>
      <c r="G624" s="1305" t="s">
        <v>61</v>
      </c>
      <c r="H624" s="66" t="s">
        <v>61</v>
      </c>
      <c r="I624" s="1382" t="s">
        <v>61</v>
      </c>
      <c r="J624" s="1246" t="s">
        <v>61</v>
      </c>
      <c r="K624" s="1411" t="s">
        <v>61</v>
      </c>
      <c r="L624" s="1424" t="s">
        <v>61</v>
      </c>
      <c r="M624" s="1246" t="s">
        <v>61</v>
      </c>
      <c r="N624" s="66" t="s">
        <v>61</v>
      </c>
      <c r="O624" s="69" t="s">
        <v>61</v>
      </c>
      <c r="P624" s="66" t="s">
        <v>61</v>
      </c>
      <c r="Q624" s="77" t="s">
        <v>61</v>
      </c>
      <c r="R624" s="133" t="s">
        <v>61</v>
      </c>
      <c r="S624" s="77" t="s">
        <v>61</v>
      </c>
      <c r="T624" s="133" t="s">
        <v>61</v>
      </c>
      <c r="U624" s="77" t="s">
        <v>61</v>
      </c>
      <c r="V624" s="133" t="s">
        <v>61</v>
      </c>
      <c r="W624" s="1382" t="s">
        <v>61</v>
      </c>
      <c r="X624" s="787" t="s">
        <v>61</v>
      </c>
      <c r="Y624" s="1362"/>
      <c r="Z624" s="133"/>
      <c r="AA624" s="556" t="s">
        <v>61</v>
      </c>
      <c r="AB624" s="1279" t="s">
        <v>61</v>
      </c>
    </row>
    <row r="625" spans="1:28" s="267" customFormat="1" ht="14.5">
      <c r="A625" s="862" t="s">
        <v>504</v>
      </c>
      <c r="B625" s="862" t="s">
        <v>180</v>
      </c>
      <c r="C625" s="844">
        <v>2021</v>
      </c>
      <c r="D625" s="844">
        <v>2020</v>
      </c>
      <c r="E625" s="1304" t="s">
        <v>168</v>
      </c>
      <c r="F625" s="418" t="s">
        <v>61</v>
      </c>
      <c r="G625" s="1305" t="s">
        <v>61</v>
      </c>
      <c r="H625" s="66" t="s">
        <v>61</v>
      </c>
      <c r="I625" s="1382" t="s">
        <v>61</v>
      </c>
      <c r="J625" s="1246" t="s">
        <v>61</v>
      </c>
      <c r="K625" s="1411" t="s">
        <v>61</v>
      </c>
      <c r="L625" s="1424" t="s">
        <v>61</v>
      </c>
      <c r="M625" s="1246" t="s">
        <v>61</v>
      </c>
      <c r="N625" s="66" t="s">
        <v>61</v>
      </c>
      <c r="O625" s="69" t="s">
        <v>61</v>
      </c>
      <c r="P625" s="66" t="s">
        <v>61</v>
      </c>
      <c r="Q625" s="77" t="s">
        <v>61</v>
      </c>
      <c r="R625" s="133" t="s">
        <v>61</v>
      </c>
      <c r="S625" s="77" t="s">
        <v>61</v>
      </c>
      <c r="T625" s="133" t="s">
        <v>61</v>
      </c>
      <c r="U625" s="77" t="s">
        <v>61</v>
      </c>
      <c r="V625" s="133" t="s">
        <v>61</v>
      </c>
      <c r="W625" s="1382" t="s">
        <v>61</v>
      </c>
      <c r="X625" s="787" t="s">
        <v>61</v>
      </c>
      <c r="Y625" s="1362"/>
      <c r="Z625" s="133"/>
      <c r="AA625" s="556" t="s">
        <v>61</v>
      </c>
      <c r="AB625" s="1279" t="s">
        <v>61</v>
      </c>
    </row>
    <row r="626" spans="1:28" s="267" customFormat="1" ht="14.5">
      <c r="A626" s="862" t="s">
        <v>504</v>
      </c>
      <c r="B626" s="862" t="s">
        <v>180</v>
      </c>
      <c r="C626" s="844">
        <v>2022</v>
      </c>
      <c r="D626" s="844">
        <v>2021</v>
      </c>
      <c r="E626" s="1304" t="s">
        <v>168</v>
      </c>
      <c r="F626" s="418" t="s">
        <v>61</v>
      </c>
      <c r="G626" s="1305" t="s">
        <v>61</v>
      </c>
      <c r="H626" s="66" t="s">
        <v>61</v>
      </c>
      <c r="I626" s="1382" t="s">
        <v>61</v>
      </c>
      <c r="J626" s="1246" t="s">
        <v>61</v>
      </c>
      <c r="K626" s="1411" t="s">
        <v>61</v>
      </c>
      <c r="L626" s="1424" t="s">
        <v>61</v>
      </c>
      <c r="M626" s="1246" t="s">
        <v>61</v>
      </c>
      <c r="N626" s="66" t="s">
        <v>61</v>
      </c>
      <c r="O626" s="69" t="s">
        <v>61</v>
      </c>
      <c r="P626" s="66" t="s">
        <v>61</v>
      </c>
      <c r="Q626" s="77" t="s">
        <v>61</v>
      </c>
      <c r="R626" s="133" t="s">
        <v>61</v>
      </c>
      <c r="S626" s="77" t="s">
        <v>61</v>
      </c>
      <c r="T626" s="133" t="s">
        <v>61</v>
      </c>
      <c r="U626" s="77" t="s">
        <v>61</v>
      </c>
      <c r="V626" s="133" t="s">
        <v>61</v>
      </c>
      <c r="W626" s="1382" t="s">
        <v>61</v>
      </c>
      <c r="X626" s="787" t="s">
        <v>61</v>
      </c>
      <c r="Y626" s="1362"/>
      <c r="Z626" s="133"/>
      <c r="AA626" s="556" t="s">
        <v>61</v>
      </c>
      <c r="AB626" s="1279" t="s">
        <v>61</v>
      </c>
    </row>
    <row r="627" spans="1:28" s="267" customFormat="1" ht="14.5">
      <c r="A627" s="1235" t="s">
        <v>504</v>
      </c>
      <c r="B627" s="1235" t="s">
        <v>180</v>
      </c>
      <c r="C627" s="1289">
        <v>2023</v>
      </c>
      <c r="D627" s="1289">
        <v>2022</v>
      </c>
      <c r="E627" s="1290" t="s">
        <v>168</v>
      </c>
      <c r="F627" s="1232" t="s">
        <v>61</v>
      </c>
      <c r="G627" s="1291" t="s">
        <v>61</v>
      </c>
      <c r="H627" s="1229" t="s">
        <v>61</v>
      </c>
      <c r="I627" s="1383" t="s">
        <v>61</v>
      </c>
      <c r="J627" s="1065" t="s">
        <v>61</v>
      </c>
      <c r="K627" s="1412" t="s">
        <v>61</v>
      </c>
      <c r="L627" s="1338" t="s">
        <v>61</v>
      </c>
      <c r="M627" s="1065" t="s">
        <v>61</v>
      </c>
      <c r="N627" s="1229" t="s">
        <v>61</v>
      </c>
      <c r="O627" s="1065" t="s">
        <v>61</v>
      </c>
      <c r="P627" s="1229" t="s">
        <v>61</v>
      </c>
      <c r="Q627" s="1020" t="s">
        <v>61</v>
      </c>
      <c r="R627" s="1221" t="s">
        <v>61</v>
      </c>
      <c r="S627" s="1020" t="s">
        <v>61</v>
      </c>
      <c r="T627" s="1221" t="s">
        <v>61</v>
      </c>
      <c r="U627" s="1020" t="s">
        <v>61</v>
      </c>
      <c r="V627" s="1221" t="s">
        <v>61</v>
      </c>
      <c r="W627" s="1383" t="s">
        <v>61</v>
      </c>
      <c r="X627" s="1021" t="s">
        <v>61</v>
      </c>
      <c r="Y627" s="1364"/>
      <c r="Z627" s="1221"/>
      <c r="AA627" s="1230" t="s">
        <v>61</v>
      </c>
      <c r="AB627" s="1233" t="s">
        <v>61</v>
      </c>
    </row>
    <row r="628" spans="1:28" s="267" customFormat="1" ht="14.5">
      <c r="A628" s="862" t="s">
        <v>505</v>
      </c>
      <c r="B628" s="862" t="s">
        <v>102</v>
      </c>
      <c r="C628" s="844">
        <v>2017</v>
      </c>
      <c r="D628" s="844">
        <v>2016</v>
      </c>
      <c r="E628" s="1304" t="s">
        <v>168</v>
      </c>
      <c r="F628" s="418" t="s">
        <v>61</v>
      </c>
      <c r="G628" s="1305" t="s">
        <v>61</v>
      </c>
      <c r="H628" s="66" t="s">
        <v>61</v>
      </c>
      <c r="I628" s="1382" t="s">
        <v>61</v>
      </c>
      <c r="J628" s="1246" t="s">
        <v>61</v>
      </c>
      <c r="K628" s="1411" t="s">
        <v>61</v>
      </c>
      <c r="L628" s="1424" t="s">
        <v>61</v>
      </c>
      <c r="M628" s="1246" t="s">
        <v>61</v>
      </c>
      <c r="N628" s="66" t="s">
        <v>61</v>
      </c>
      <c r="O628" s="69" t="s">
        <v>61</v>
      </c>
      <c r="P628" s="66" t="s">
        <v>61</v>
      </c>
      <c r="Q628" s="77" t="s">
        <v>61</v>
      </c>
      <c r="R628" s="133" t="s">
        <v>61</v>
      </c>
      <c r="S628" s="77" t="s">
        <v>61</v>
      </c>
      <c r="T628" s="133" t="s">
        <v>61</v>
      </c>
      <c r="U628" s="77" t="s">
        <v>61</v>
      </c>
      <c r="V628" s="133" t="s">
        <v>61</v>
      </c>
      <c r="W628" s="1382" t="s">
        <v>61</v>
      </c>
      <c r="X628" s="787" t="s">
        <v>61</v>
      </c>
      <c r="Y628" s="1362"/>
      <c r="Z628" s="133"/>
      <c r="AA628" s="556" t="s">
        <v>61</v>
      </c>
      <c r="AB628" s="1279" t="s">
        <v>61</v>
      </c>
    </row>
    <row r="629" spans="1:28" s="267" customFormat="1" ht="14.5">
      <c r="A629" s="862" t="s">
        <v>505</v>
      </c>
      <c r="B629" s="862" t="s">
        <v>102</v>
      </c>
      <c r="C629" s="844">
        <v>2018</v>
      </c>
      <c r="D629" s="844">
        <v>2017</v>
      </c>
      <c r="E629" s="1304" t="s">
        <v>168</v>
      </c>
      <c r="F629" s="418" t="s">
        <v>61</v>
      </c>
      <c r="G629" s="1305" t="s">
        <v>61</v>
      </c>
      <c r="H629" s="66" t="s">
        <v>61</v>
      </c>
      <c r="I629" s="1382" t="s">
        <v>61</v>
      </c>
      <c r="J629" s="1246" t="s">
        <v>61</v>
      </c>
      <c r="K629" s="1411" t="s">
        <v>61</v>
      </c>
      <c r="L629" s="1424" t="s">
        <v>61</v>
      </c>
      <c r="M629" s="1246" t="s">
        <v>61</v>
      </c>
      <c r="N629" s="66" t="s">
        <v>61</v>
      </c>
      <c r="O629" s="69" t="s">
        <v>61</v>
      </c>
      <c r="P629" s="66" t="s">
        <v>61</v>
      </c>
      <c r="Q629" s="77" t="s">
        <v>61</v>
      </c>
      <c r="R629" s="133" t="s">
        <v>61</v>
      </c>
      <c r="S629" s="77" t="s">
        <v>61</v>
      </c>
      <c r="T629" s="133" t="s">
        <v>61</v>
      </c>
      <c r="U629" s="77" t="s">
        <v>61</v>
      </c>
      <c r="V629" s="133" t="s">
        <v>61</v>
      </c>
      <c r="W629" s="1382" t="s">
        <v>61</v>
      </c>
      <c r="X629" s="787" t="s">
        <v>61</v>
      </c>
      <c r="Y629" s="1362"/>
      <c r="Z629" s="133"/>
      <c r="AA629" s="556" t="s">
        <v>61</v>
      </c>
      <c r="AB629" s="1279" t="s">
        <v>61</v>
      </c>
    </row>
    <row r="630" spans="1:28" s="267" customFormat="1" ht="14.5">
      <c r="A630" s="862" t="s">
        <v>505</v>
      </c>
      <c r="B630" s="862" t="s">
        <v>102</v>
      </c>
      <c r="C630" s="844">
        <v>2019</v>
      </c>
      <c r="D630" s="844">
        <v>2018</v>
      </c>
      <c r="E630" s="1304" t="s">
        <v>168</v>
      </c>
      <c r="F630" s="418" t="s">
        <v>61</v>
      </c>
      <c r="G630" s="1305" t="s">
        <v>61</v>
      </c>
      <c r="H630" s="66" t="s">
        <v>61</v>
      </c>
      <c r="I630" s="1382" t="s">
        <v>61</v>
      </c>
      <c r="J630" s="1246" t="s">
        <v>61</v>
      </c>
      <c r="K630" s="1411" t="s">
        <v>61</v>
      </c>
      <c r="L630" s="1424" t="s">
        <v>61</v>
      </c>
      <c r="M630" s="1246" t="s">
        <v>61</v>
      </c>
      <c r="N630" s="66" t="s">
        <v>61</v>
      </c>
      <c r="O630" s="69" t="s">
        <v>61</v>
      </c>
      <c r="P630" s="66" t="s">
        <v>61</v>
      </c>
      <c r="Q630" s="77" t="s">
        <v>61</v>
      </c>
      <c r="R630" s="133" t="s">
        <v>61</v>
      </c>
      <c r="S630" s="77" t="s">
        <v>61</v>
      </c>
      <c r="T630" s="133" t="s">
        <v>61</v>
      </c>
      <c r="U630" s="77" t="s">
        <v>61</v>
      </c>
      <c r="V630" s="133" t="s">
        <v>61</v>
      </c>
      <c r="W630" s="1382" t="s">
        <v>61</v>
      </c>
      <c r="X630" s="787" t="s">
        <v>61</v>
      </c>
      <c r="Y630" s="1362"/>
      <c r="Z630" s="133"/>
      <c r="AA630" s="556" t="s">
        <v>61</v>
      </c>
      <c r="AB630" s="1279" t="s">
        <v>61</v>
      </c>
    </row>
    <row r="631" spans="1:28" s="267" customFormat="1" ht="14.5">
      <c r="A631" s="862" t="s">
        <v>505</v>
      </c>
      <c r="B631" s="862" t="s">
        <v>102</v>
      </c>
      <c r="C631" s="844">
        <v>2020</v>
      </c>
      <c r="D631" s="844">
        <v>2019</v>
      </c>
      <c r="E631" s="1304" t="s">
        <v>168</v>
      </c>
      <c r="F631" s="418" t="s">
        <v>61</v>
      </c>
      <c r="G631" s="1305" t="s">
        <v>61</v>
      </c>
      <c r="H631" s="66" t="s">
        <v>61</v>
      </c>
      <c r="I631" s="1382" t="s">
        <v>61</v>
      </c>
      <c r="J631" s="1246" t="s">
        <v>61</v>
      </c>
      <c r="K631" s="1411" t="s">
        <v>61</v>
      </c>
      <c r="L631" s="1424" t="s">
        <v>61</v>
      </c>
      <c r="M631" s="1246" t="s">
        <v>61</v>
      </c>
      <c r="N631" s="66" t="s">
        <v>61</v>
      </c>
      <c r="O631" s="69" t="s">
        <v>61</v>
      </c>
      <c r="P631" s="66" t="s">
        <v>61</v>
      </c>
      <c r="Q631" s="77" t="s">
        <v>61</v>
      </c>
      <c r="R631" s="133" t="s">
        <v>61</v>
      </c>
      <c r="S631" s="77" t="s">
        <v>61</v>
      </c>
      <c r="T631" s="133" t="s">
        <v>61</v>
      </c>
      <c r="U631" s="77" t="s">
        <v>61</v>
      </c>
      <c r="V631" s="133" t="s">
        <v>61</v>
      </c>
      <c r="W631" s="1382" t="s">
        <v>61</v>
      </c>
      <c r="X631" s="787" t="s">
        <v>61</v>
      </c>
      <c r="Y631" s="1362"/>
      <c r="Z631" s="133"/>
      <c r="AA631" s="556" t="s">
        <v>61</v>
      </c>
      <c r="AB631" s="1279" t="s">
        <v>61</v>
      </c>
    </row>
    <row r="632" spans="1:28" s="267" customFormat="1" ht="14.5">
      <c r="A632" s="862" t="s">
        <v>505</v>
      </c>
      <c r="B632" s="862" t="s">
        <v>102</v>
      </c>
      <c r="C632" s="844">
        <v>2021</v>
      </c>
      <c r="D632" s="844">
        <v>2020</v>
      </c>
      <c r="E632" s="1304" t="s">
        <v>168</v>
      </c>
      <c r="F632" s="418" t="s">
        <v>61</v>
      </c>
      <c r="G632" s="1305" t="s">
        <v>61</v>
      </c>
      <c r="H632" s="66" t="s">
        <v>61</v>
      </c>
      <c r="I632" s="1382" t="s">
        <v>61</v>
      </c>
      <c r="J632" s="1246" t="s">
        <v>61</v>
      </c>
      <c r="K632" s="1411" t="s">
        <v>61</v>
      </c>
      <c r="L632" s="1424" t="s">
        <v>61</v>
      </c>
      <c r="M632" s="1246" t="s">
        <v>61</v>
      </c>
      <c r="N632" s="66" t="s">
        <v>61</v>
      </c>
      <c r="O632" s="69" t="s">
        <v>61</v>
      </c>
      <c r="P632" s="66" t="s">
        <v>61</v>
      </c>
      <c r="Q632" s="77" t="s">
        <v>61</v>
      </c>
      <c r="R632" s="133" t="s">
        <v>61</v>
      </c>
      <c r="S632" s="77" t="s">
        <v>61</v>
      </c>
      <c r="T632" s="133" t="s">
        <v>61</v>
      </c>
      <c r="U632" s="77" t="s">
        <v>61</v>
      </c>
      <c r="V632" s="133" t="s">
        <v>61</v>
      </c>
      <c r="W632" s="1382" t="s">
        <v>61</v>
      </c>
      <c r="X632" s="787" t="s">
        <v>61</v>
      </c>
      <c r="Y632" s="1362"/>
      <c r="Z632" s="133"/>
      <c r="AA632" s="556" t="s">
        <v>61</v>
      </c>
      <c r="AB632" s="1279" t="s">
        <v>61</v>
      </c>
    </row>
    <row r="633" spans="1:28" s="267" customFormat="1" ht="14.5">
      <c r="A633" s="862" t="s">
        <v>505</v>
      </c>
      <c r="B633" s="862" t="s">
        <v>102</v>
      </c>
      <c r="C633" s="844">
        <v>2022</v>
      </c>
      <c r="D633" s="844">
        <v>2021</v>
      </c>
      <c r="E633" s="1304" t="s">
        <v>168</v>
      </c>
      <c r="F633" s="418" t="s">
        <v>61</v>
      </c>
      <c r="G633" s="1305" t="s">
        <v>61</v>
      </c>
      <c r="H633" s="66" t="s">
        <v>61</v>
      </c>
      <c r="I633" s="1382" t="s">
        <v>61</v>
      </c>
      <c r="J633" s="1246" t="s">
        <v>61</v>
      </c>
      <c r="K633" s="1411" t="s">
        <v>61</v>
      </c>
      <c r="L633" s="1424" t="s">
        <v>61</v>
      </c>
      <c r="M633" s="1246" t="s">
        <v>61</v>
      </c>
      <c r="N633" s="66" t="s">
        <v>61</v>
      </c>
      <c r="O633" s="69" t="s">
        <v>61</v>
      </c>
      <c r="P633" s="66" t="s">
        <v>61</v>
      </c>
      <c r="Q633" s="77" t="s">
        <v>61</v>
      </c>
      <c r="R633" s="133" t="s">
        <v>61</v>
      </c>
      <c r="S633" s="77" t="s">
        <v>61</v>
      </c>
      <c r="T633" s="133" t="s">
        <v>61</v>
      </c>
      <c r="U633" s="77" t="s">
        <v>61</v>
      </c>
      <c r="V633" s="133" t="s">
        <v>61</v>
      </c>
      <c r="W633" s="1382" t="s">
        <v>61</v>
      </c>
      <c r="X633" s="787" t="s">
        <v>61</v>
      </c>
      <c r="Y633" s="1362"/>
      <c r="Z633" s="133"/>
      <c r="AA633" s="556" t="s">
        <v>61</v>
      </c>
      <c r="AB633" s="1279" t="s">
        <v>61</v>
      </c>
    </row>
    <row r="634" spans="1:28" s="267" customFormat="1" ht="14.5">
      <c r="A634" s="1235" t="s">
        <v>505</v>
      </c>
      <c r="B634" s="1235" t="s">
        <v>102</v>
      </c>
      <c r="C634" s="1289">
        <v>2023</v>
      </c>
      <c r="D634" s="1289">
        <v>2022</v>
      </c>
      <c r="E634" s="1290" t="s">
        <v>168</v>
      </c>
      <c r="F634" s="1232" t="s">
        <v>61</v>
      </c>
      <c r="G634" s="1291" t="s">
        <v>61</v>
      </c>
      <c r="H634" s="1229" t="s">
        <v>61</v>
      </c>
      <c r="I634" s="1383" t="s">
        <v>61</v>
      </c>
      <c r="J634" s="1065" t="s">
        <v>61</v>
      </c>
      <c r="K634" s="1412" t="s">
        <v>61</v>
      </c>
      <c r="L634" s="1338" t="s">
        <v>61</v>
      </c>
      <c r="M634" s="1065" t="s">
        <v>61</v>
      </c>
      <c r="N634" s="1229" t="s">
        <v>61</v>
      </c>
      <c r="O634" s="1065" t="s">
        <v>61</v>
      </c>
      <c r="P634" s="1229" t="s">
        <v>61</v>
      </c>
      <c r="Q634" s="1020" t="s">
        <v>61</v>
      </c>
      <c r="R634" s="1221" t="s">
        <v>61</v>
      </c>
      <c r="S634" s="1020" t="s">
        <v>61</v>
      </c>
      <c r="T634" s="1221" t="s">
        <v>61</v>
      </c>
      <c r="U634" s="1020" t="s">
        <v>61</v>
      </c>
      <c r="V634" s="1221" t="s">
        <v>61</v>
      </c>
      <c r="W634" s="1383" t="s">
        <v>61</v>
      </c>
      <c r="X634" s="1021" t="s">
        <v>61</v>
      </c>
      <c r="Y634" s="1364"/>
      <c r="Z634" s="1221"/>
      <c r="AA634" s="1230" t="s">
        <v>61</v>
      </c>
      <c r="AB634" s="1233" t="s">
        <v>61</v>
      </c>
    </row>
    <row r="635" spans="1:28" s="267" customFormat="1" ht="14.5">
      <c r="A635" s="862" t="s">
        <v>506</v>
      </c>
      <c r="B635" s="862" t="s">
        <v>141</v>
      </c>
      <c r="C635" s="844">
        <v>2017</v>
      </c>
      <c r="D635" s="844">
        <v>2016</v>
      </c>
      <c r="E635" s="1304" t="s">
        <v>168</v>
      </c>
      <c r="F635" s="418" t="s">
        <v>61</v>
      </c>
      <c r="G635" s="1305" t="s">
        <v>61</v>
      </c>
      <c r="H635" s="66" t="s">
        <v>61</v>
      </c>
      <c r="I635" s="1382" t="s">
        <v>61</v>
      </c>
      <c r="J635" s="1246" t="s">
        <v>61</v>
      </c>
      <c r="K635" s="1411" t="s">
        <v>61</v>
      </c>
      <c r="L635" s="1424" t="s">
        <v>61</v>
      </c>
      <c r="M635" s="1246" t="s">
        <v>61</v>
      </c>
      <c r="N635" s="66" t="s">
        <v>61</v>
      </c>
      <c r="O635" s="69" t="s">
        <v>61</v>
      </c>
      <c r="P635" s="66" t="s">
        <v>61</v>
      </c>
      <c r="Q635" s="77" t="s">
        <v>61</v>
      </c>
      <c r="R635" s="133" t="s">
        <v>61</v>
      </c>
      <c r="S635" s="77" t="s">
        <v>61</v>
      </c>
      <c r="T635" s="133" t="s">
        <v>61</v>
      </c>
      <c r="U635" s="77" t="s">
        <v>61</v>
      </c>
      <c r="V635" s="133" t="s">
        <v>61</v>
      </c>
      <c r="W635" s="1382" t="s">
        <v>61</v>
      </c>
      <c r="X635" s="787" t="s">
        <v>61</v>
      </c>
      <c r="Y635" s="1362"/>
      <c r="Z635" s="133"/>
      <c r="AA635" s="556" t="s">
        <v>61</v>
      </c>
      <c r="AB635" s="1279" t="s">
        <v>61</v>
      </c>
    </row>
    <row r="636" spans="1:28" s="267" customFormat="1" ht="14.5">
      <c r="A636" s="862" t="s">
        <v>506</v>
      </c>
      <c r="B636" s="862" t="s">
        <v>141</v>
      </c>
      <c r="C636" s="844">
        <v>2018</v>
      </c>
      <c r="D636" s="844">
        <v>2017</v>
      </c>
      <c r="E636" s="1304" t="s">
        <v>168</v>
      </c>
      <c r="F636" s="418" t="s">
        <v>61</v>
      </c>
      <c r="G636" s="1305" t="s">
        <v>61</v>
      </c>
      <c r="H636" s="66" t="s">
        <v>61</v>
      </c>
      <c r="I636" s="1382" t="s">
        <v>61</v>
      </c>
      <c r="J636" s="1246" t="s">
        <v>61</v>
      </c>
      <c r="K636" s="1411" t="s">
        <v>61</v>
      </c>
      <c r="L636" s="1424" t="s">
        <v>61</v>
      </c>
      <c r="M636" s="1246" t="s">
        <v>61</v>
      </c>
      <c r="N636" s="66" t="s">
        <v>61</v>
      </c>
      <c r="O636" s="69" t="s">
        <v>61</v>
      </c>
      <c r="P636" s="66" t="s">
        <v>61</v>
      </c>
      <c r="Q636" s="77" t="s">
        <v>61</v>
      </c>
      <c r="R636" s="133" t="s">
        <v>61</v>
      </c>
      <c r="S636" s="77" t="s">
        <v>61</v>
      </c>
      <c r="T636" s="133" t="s">
        <v>61</v>
      </c>
      <c r="U636" s="77" t="s">
        <v>61</v>
      </c>
      <c r="V636" s="133" t="s">
        <v>61</v>
      </c>
      <c r="W636" s="1382" t="s">
        <v>61</v>
      </c>
      <c r="X636" s="787" t="s">
        <v>61</v>
      </c>
      <c r="Y636" s="1362"/>
      <c r="Z636" s="133"/>
      <c r="AA636" s="556" t="s">
        <v>61</v>
      </c>
      <c r="AB636" s="1279" t="s">
        <v>61</v>
      </c>
    </row>
    <row r="637" spans="1:28" s="267" customFormat="1" ht="14.5">
      <c r="A637" s="862" t="s">
        <v>506</v>
      </c>
      <c r="B637" s="862" t="s">
        <v>141</v>
      </c>
      <c r="C637" s="844">
        <v>2019</v>
      </c>
      <c r="D637" s="844">
        <v>2018</v>
      </c>
      <c r="E637" s="1304" t="s">
        <v>168</v>
      </c>
      <c r="F637" s="418" t="s">
        <v>61</v>
      </c>
      <c r="G637" s="1305" t="s">
        <v>61</v>
      </c>
      <c r="H637" s="66" t="s">
        <v>61</v>
      </c>
      <c r="I637" s="1382" t="s">
        <v>61</v>
      </c>
      <c r="J637" s="1246" t="s">
        <v>61</v>
      </c>
      <c r="K637" s="1411" t="s">
        <v>61</v>
      </c>
      <c r="L637" s="1424" t="s">
        <v>61</v>
      </c>
      <c r="M637" s="1246" t="s">
        <v>61</v>
      </c>
      <c r="N637" s="66" t="s">
        <v>61</v>
      </c>
      <c r="O637" s="69" t="s">
        <v>61</v>
      </c>
      <c r="P637" s="66" t="s">
        <v>61</v>
      </c>
      <c r="Q637" s="77" t="s">
        <v>61</v>
      </c>
      <c r="R637" s="133" t="s">
        <v>61</v>
      </c>
      <c r="S637" s="77" t="s">
        <v>61</v>
      </c>
      <c r="T637" s="133" t="s">
        <v>61</v>
      </c>
      <c r="U637" s="77" t="s">
        <v>61</v>
      </c>
      <c r="V637" s="133" t="s">
        <v>61</v>
      </c>
      <c r="W637" s="1382" t="s">
        <v>61</v>
      </c>
      <c r="X637" s="787" t="s">
        <v>61</v>
      </c>
      <c r="Y637" s="1362"/>
      <c r="Z637" s="133"/>
      <c r="AA637" s="556" t="s">
        <v>61</v>
      </c>
      <c r="AB637" s="1279" t="s">
        <v>61</v>
      </c>
    </row>
    <row r="638" spans="1:28" s="267" customFormat="1" ht="14.5">
      <c r="A638" s="862" t="s">
        <v>506</v>
      </c>
      <c r="B638" s="862" t="s">
        <v>141</v>
      </c>
      <c r="C638" s="844">
        <v>2020</v>
      </c>
      <c r="D638" s="844">
        <v>2019</v>
      </c>
      <c r="E638" s="1304" t="s">
        <v>168</v>
      </c>
      <c r="F638" s="418" t="s">
        <v>61</v>
      </c>
      <c r="G638" s="1305" t="s">
        <v>61</v>
      </c>
      <c r="H638" s="66" t="s">
        <v>61</v>
      </c>
      <c r="I638" s="1382" t="s">
        <v>61</v>
      </c>
      <c r="J638" s="1246" t="s">
        <v>61</v>
      </c>
      <c r="K638" s="1411" t="s">
        <v>61</v>
      </c>
      <c r="L638" s="1424" t="s">
        <v>61</v>
      </c>
      <c r="M638" s="1246" t="s">
        <v>61</v>
      </c>
      <c r="N638" s="66" t="s">
        <v>61</v>
      </c>
      <c r="O638" s="69" t="s">
        <v>61</v>
      </c>
      <c r="P638" s="66" t="s">
        <v>61</v>
      </c>
      <c r="Q638" s="77" t="s">
        <v>61</v>
      </c>
      <c r="R638" s="133" t="s">
        <v>61</v>
      </c>
      <c r="S638" s="77" t="s">
        <v>61</v>
      </c>
      <c r="T638" s="133" t="s">
        <v>61</v>
      </c>
      <c r="U638" s="77" t="s">
        <v>61</v>
      </c>
      <c r="V638" s="133" t="s">
        <v>61</v>
      </c>
      <c r="W638" s="1382" t="s">
        <v>61</v>
      </c>
      <c r="X638" s="787" t="s">
        <v>61</v>
      </c>
      <c r="Y638" s="1362"/>
      <c r="Z638" s="133"/>
      <c r="AA638" s="556" t="s">
        <v>61</v>
      </c>
      <c r="AB638" s="1279" t="s">
        <v>61</v>
      </c>
    </row>
    <row r="639" spans="1:28" s="267" customFormat="1" ht="14.5">
      <c r="A639" s="862" t="s">
        <v>506</v>
      </c>
      <c r="B639" s="862" t="s">
        <v>141</v>
      </c>
      <c r="C639" s="844">
        <v>2021</v>
      </c>
      <c r="D639" s="844">
        <v>2020</v>
      </c>
      <c r="E639" s="1304" t="s">
        <v>168</v>
      </c>
      <c r="F639" s="418" t="s">
        <v>61</v>
      </c>
      <c r="G639" s="1305" t="s">
        <v>61</v>
      </c>
      <c r="H639" s="66" t="s">
        <v>61</v>
      </c>
      <c r="I639" s="1382" t="s">
        <v>61</v>
      </c>
      <c r="J639" s="1246" t="s">
        <v>61</v>
      </c>
      <c r="K639" s="1411" t="s">
        <v>61</v>
      </c>
      <c r="L639" s="1424" t="s">
        <v>61</v>
      </c>
      <c r="M639" s="1246" t="s">
        <v>61</v>
      </c>
      <c r="N639" s="66" t="s">
        <v>61</v>
      </c>
      <c r="O639" s="69" t="s">
        <v>61</v>
      </c>
      <c r="P639" s="66" t="s">
        <v>61</v>
      </c>
      <c r="Q639" s="77" t="s">
        <v>61</v>
      </c>
      <c r="R639" s="133" t="s">
        <v>61</v>
      </c>
      <c r="S639" s="77" t="s">
        <v>61</v>
      </c>
      <c r="T639" s="133" t="s">
        <v>61</v>
      </c>
      <c r="U639" s="77" t="s">
        <v>61</v>
      </c>
      <c r="V639" s="133" t="s">
        <v>61</v>
      </c>
      <c r="W639" s="1382" t="s">
        <v>61</v>
      </c>
      <c r="X639" s="787" t="s">
        <v>61</v>
      </c>
      <c r="Y639" s="1362"/>
      <c r="Z639" s="133"/>
      <c r="AA639" s="556" t="s">
        <v>61</v>
      </c>
      <c r="AB639" s="1279" t="s">
        <v>61</v>
      </c>
    </row>
    <row r="640" spans="1:28" s="267" customFormat="1" ht="14.5">
      <c r="A640" s="862" t="s">
        <v>506</v>
      </c>
      <c r="B640" s="862" t="s">
        <v>141</v>
      </c>
      <c r="C640" s="844">
        <v>2022</v>
      </c>
      <c r="D640" s="844">
        <v>2021</v>
      </c>
      <c r="E640" s="1304" t="s">
        <v>168</v>
      </c>
      <c r="F640" s="418" t="s">
        <v>61</v>
      </c>
      <c r="G640" s="1305" t="s">
        <v>61</v>
      </c>
      <c r="H640" s="66" t="s">
        <v>61</v>
      </c>
      <c r="I640" s="1382" t="s">
        <v>61</v>
      </c>
      <c r="J640" s="1246" t="s">
        <v>61</v>
      </c>
      <c r="K640" s="1411" t="s">
        <v>61</v>
      </c>
      <c r="L640" s="1424" t="s">
        <v>61</v>
      </c>
      <c r="M640" s="1246" t="s">
        <v>61</v>
      </c>
      <c r="N640" s="66" t="s">
        <v>61</v>
      </c>
      <c r="O640" s="69" t="s">
        <v>61</v>
      </c>
      <c r="P640" s="66" t="s">
        <v>61</v>
      </c>
      <c r="Q640" s="77" t="s">
        <v>61</v>
      </c>
      <c r="R640" s="133" t="s">
        <v>61</v>
      </c>
      <c r="S640" s="77" t="s">
        <v>61</v>
      </c>
      <c r="T640" s="133" t="s">
        <v>61</v>
      </c>
      <c r="U640" s="77" t="s">
        <v>61</v>
      </c>
      <c r="V640" s="133" t="s">
        <v>61</v>
      </c>
      <c r="W640" s="1382" t="s">
        <v>61</v>
      </c>
      <c r="X640" s="787" t="s">
        <v>61</v>
      </c>
      <c r="Y640" s="1362"/>
      <c r="Z640" s="133"/>
      <c r="AA640" s="556" t="s">
        <v>61</v>
      </c>
      <c r="AB640" s="1279" t="s">
        <v>61</v>
      </c>
    </row>
    <row r="641" spans="1:28" s="267" customFormat="1" ht="14.5">
      <c r="A641" s="1235" t="s">
        <v>506</v>
      </c>
      <c r="B641" s="1235" t="s">
        <v>141</v>
      </c>
      <c r="C641" s="1289">
        <v>2023</v>
      </c>
      <c r="D641" s="1289">
        <v>2022</v>
      </c>
      <c r="E641" s="1290" t="s">
        <v>168</v>
      </c>
      <c r="F641" s="1232" t="s">
        <v>61</v>
      </c>
      <c r="G641" s="1291" t="s">
        <v>61</v>
      </c>
      <c r="H641" s="1229" t="s">
        <v>61</v>
      </c>
      <c r="I641" s="1383" t="s">
        <v>61</v>
      </c>
      <c r="J641" s="1065" t="s">
        <v>61</v>
      </c>
      <c r="K641" s="1412" t="s">
        <v>61</v>
      </c>
      <c r="L641" s="1338" t="s">
        <v>61</v>
      </c>
      <c r="M641" s="1065" t="s">
        <v>61</v>
      </c>
      <c r="N641" s="1229" t="s">
        <v>61</v>
      </c>
      <c r="O641" s="1065" t="s">
        <v>61</v>
      </c>
      <c r="P641" s="1229" t="s">
        <v>61</v>
      </c>
      <c r="Q641" s="1020" t="s">
        <v>61</v>
      </c>
      <c r="R641" s="1221" t="s">
        <v>61</v>
      </c>
      <c r="S641" s="1020" t="s">
        <v>61</v>
      </c>
      <c r="T641" s="1221" t="s">
        <v>61</v>
      </c>
      <c r="U641" s="1020" t="s">
        <v>61</v>
      </c>
      <c r="V641" s="1221" t="s">
        <v>61</v>
      </c>
      <c r="W641" s="1383" t="s">
        <v>61</v>
      </c>
      <c r="X641" s="1021" t="s">
        <v>61</v>
      </c>
      <c r="Y641" s="1364"/>
      <c r="Z641" s="1221"/>
      <c r="AA641" s="1230" t="s">
        <v>61</v>
      </c>
      <c r="AB641" s="1233" t="s">
        <v>61</v>
      </c>
    </row>
    <row r="642" spans="1:28" s="267" customFormat="1" ht="14.5">
      <c r="A642" s="862" t="s">
        <v>507</v>
      </c>
      <c r="B642" s="862" t="s">
        <v>657</v>
      </c>
      <c r="C642" s="844">
        <v>2017</v>
      </c>
      <c r="D642" s="844">
        <v>2016</v>
      </c>
      <c r="E642" s="1304" t="s">
        <v>168</v>
      </c>
      <c r="F642" s="418" t="s">
        <v>61</v>
      </c>
      <c r="G642" s="1305" t="s">
        <v>61</v>
      </c>
      <c r="H642" s="66" t="s">
        <v>61</v>
      </c>
      <c r="I642" s="1382" t="s">
        <v>61</v>
      </c>
      <c r="J642" s="1246" t="s">
        <v>61</v>
      </c>
      <c r="K642" s="1411" t="s">
        <v>61</v>
      </c>
      <c r="L642" s="1424" t="s">
        <v>61</v>
      </c>
      <c r="M642" s="1246" t="s">
        <v>61</v>
      </c>
      <c r="N642" s="66" t="s">
        <v>61</v>
      </c>
      <c r="O642" s="69" t="s">
        <v>61</v>
      </c>
      <c r="P642" s="66" t="s">
        <v>61</v>
      </c>
      <c r="Q642" s="77" t="s">
        <v>61</v>
      </c>
      <c r="R642" s="133" t="s">
        <v>61</v>
      </c>
      <c r="S642" s="77" t="s">
        <v>61</v>
      </c>
      <c r="T642" s="133" t="s">
        <v>61</v>
      </c>
      <c r="U642" s="77" t="s">
        <v>61</v>
      </c>
      <c r="V642" s="133" t="s">
        <v>61</v>
      </c>
      <c r="W642" s="1382" t="s">
        <v>61</v>
      </c>
      <c r="X642" s="787" t="s">
        <v>61</v>
      </c>
      <c r="Y642" s="1362"/>
      <c r="Z642" s="133"/>
      <c r="AA642" s="556" t="s">
        <v>61</v>
      </c>
      <c r="AB642" s="1279" t="s">
        <v>61</v>
      </c>
    </row>
    <row r="643" spans="1:28" s="267" customFormat="1" ht="14.5">
      <c r="A643" s="862" t="s">
        <v>507</v>
      </c>
      <c r="B643" s="862" t="s">
        <v>657</v>
      </c>
      <c r="C643" s="844">
        <v>2018</v>
      </c>
      <c r="D643" s="844">
        <v>2017</v>
      </c>
      <c r="E643" s="1304" t="s">
        <v>168</v>
      </c>
      <c r="F643" s="418" t="s">
        <v>61</v>
      </c>
      <c r="G643" s="1305" t="s">
        <v>61</v>
      </c>
      <c r="H643" s="66" t="s">
        <v>61</v>
      </c>
      <c r="I643" s="1382" t="s">
        <v>61</v>
      </c>
      <c r="J643" s="1246" t="s">
        <v>61</v>
      </c>
      <c r="K643" s="1411" t="s">
        <v>61</v>
      </c>
      <c r="L643" s="1424" t="s">
        <v>61</v>
      </c>
      <c r="M643" s="1246" t="s">
        <v>61</v>
      </c>
      <c r="N643" s="66" t="s">
        <v>61</v>
      </c>
      <c r="O643" s="69" t="s">
        <v>61</v>
      </c>
      <c r="P643" s="66" t="s">
        <v>61</v>
      </c>
      <c r="Q643" s="77" t="s">
        <v>61</v>
      </c>
      <c r="R643" s="133" t="s">
        <v>61</v>
      </c>
      <c r="S643" s="77" t="s">
        <v>61</v>
      </c>
      <c r="T643" s="133" t="s">
        <v>61</v>
      </c>
      <c r="U643" s="77" t="s">
        <v>61</v>
      </c>
      <c r="V643" s="133" t="s">
        <v>61</v>
      </c>
      <c r="W643" s="1382" t="s">
        <v>61</v>
      </c>
      <c r="X643" s="787" t="s">
        <v>61</v>
      </c>
      <c r="Y643" s="1362"/>
      <c r="Z643" s="133"/>
      <c r="AA643" s="556" t="s">
        <v>61</v>
      </c>
      <c r="AB643" s="1279" t="s">
        <v>61</v>
      </c>
    </row>
    <row r="644" spans="1:28" s="267" customFormat="1" ht="14.5">
      <c r="A644" s="862" t="s">
        <v>507</v>
      </c>
      <c r="B644" s="862" t="s">
        <v>657</v>
      </c>
      <c r="C644" s="844">
        <v>2019</v>
      </c>
      <c r="D644" s="844">
        <v>2018</v>
      </c>
      <c r="E644" s="1304" t="s">
        <v>168</v>
      </c>
      <c r="F644" s="418" t="s">
        <v>61</v>
      </c>
      <c r="G644" s="1305" t="s">
        <v>61</v>
      </c>
      <c r="H644" s="66" t="s">
        <v>61</v>
      </c>
      <c r="I644" s="1382" t="s">
        <v>61</v>
      </c>
      <c r="J644" s="1246" t="s">
        <v>61</v>
      </c>
      <c r="K644" s="1411" t="s">
        <v>61</v>
      </c>
      <c r="L644" s="1424" t="s">
        <v>61</v>
      </c>
      <c r="M644" s="1246" t="s">
        <v>61</v>
      </c>
      <c r="N644" s="66" t="s">
        <v>61</v>
      </c>
      <c r="O644" s="69" t="s">
        <v>61</v>
      </c>
      <c r="P644" s="66" t="s">
        <v>61</v>
      </c>
      <c r="Q644" s="77" t="s">
        <v>61</v>
      </c>
      <c r="R644" s="133" t="s">
        <v>61</v>
      </c>
      <c r="S644" s="77" t="s">
        <v>61</v>
      </c>
      <c r="T644" s="133" t="s">
        <v>61</v>
      </c>
      <c r="U644" s="77" t="s">
        <v>61</v>
      </c>
      <c r="V644" s="133" t="s">
        <v>61</v>
      </c>
      <c r="W644" s="1382" t="s">
        <v>61</v>
      </c>
      <c r="X644" s="787" t="s">
        <v>61</v>
      </c>
      <c r="Y644" s="1362"/>
      <c r="Z644" s="133"/>
      <c r="AA644" s="556" t="s">
        <v>61</v>
      </c>
      <c r="AB644" s="1279" t="s">
        <v>61</v>
      </c>
    </row>
    <row r="645" spans="1:28" s="267" customFormat="1" ht="14.5">
      <c r="A645" s="862" t="s">
        <v>507</v>
      </c>
      <c r="B645" s="862" t="s">
        <v>657</v>
      </c>
      <c r="C645" s="844">
        <v>2020</v>
      </c>
      <c r="D645" s="844">
        <v>2019</v>
      </c>
      <c r="E645" s="1304" t="s">
        <v>168</v>
      </c>
      <c r="F645" s="418" t="s">
        <v>61</v>
      </c>
      <c r="G645" s="1305" t="s">
        <v>61</v>
      </c>
      <c r="H645" s="66" t="s">
        <v>61</v>
      </c>
      <c r="I645" s="1382" t="s">
        <v>61</v>
      </c>
      <c r="J645" s="1246" t="s">
        <v>61</v>
      </c>
      <c r="K645" s="1411" t="s">
        <v>61</v>
      </c>
      <c r="L645" s="1424" t="s">
        <v>61</v>
      </c>
      <c r="M645" s="1246" t="s">
        <v>61</v>
      </c>
      <c r="N645" s="66" t="s">
        <v>61</v>
      </c>
      <c r="O645" s="69" t="s">
        <v>61</v>
      </c>
      <c r="P645" s="66" t="s">
        <v>61</v>
      </c>
      <c r="Q645" s="77" t="s">
        <v>61</v>
      </c>
      <c r="R645" s="133" t="s">
        <v>61</v>
      </c>
      <c r="S645" s="77" t="s">
        <v>61</v>
      </c>
      <c r="T645" s="133" t="s">
        <v>61</v>
      </c>
      <c r="U645" s="77" t="s">
        <v>61</v>
      </c>
      <c r="V645" s="133" t="s">
        <v>61</v>
      </c>
      <c r="W645" s="1382" t="s">
        <v>61</v>
      </c>
      <c r="X645" s="787" t="s">
        <v>61</v>
      </c>
      <c r="Y645" s="1362"/>
      <c r="Z645" s="133"/>
      <c r="AA645" s="556" t="s">
        <v>61</v>
      </c>
      <c r="AB645" s="1279" t="s">
        <v>61</v>
      </c>
    </row>
    <row r="646" spans="1:28" s="267" customFormat="1" ht="14.5">
      <c r="A646" s="862" t="s">
        <v>507</v>
      </c>
      <c r="B646" s="862" t="s">
        <v>657</v>
      </c>
      <c r="C646" s="844">
        <v>2021</v>
      </c>
      <c r="D646" s="844">
        <v>2020</v>
      </c>
      <c r="E646" s="1304" t="s">
        <v>168</v>
      </c>
      <c r="F646" s="418" t="s">
        <v>61</v>
      </c>
      <c r="G646" s="1305" t="s">
        <v>61</v>
      </c>
      <c r="H646" s="66" t="s">
        <v>61</v>
      </c>
      <c r="I646" s="1382" t="s">
        <v>61</v>
      </c>
      <c r="J646" s="1246" t="s">
        <v>61</v>
      </c>
      <c r="K646" s="1411" t="s">
        <v>61</v>
      </c>
      <c r="L646" s="1424" t="s">
        <v>61</v>
      </c>
      <c r="M646" s="1246" t="s">
        <v>61</v>
      </c>
      <c r="N646" s="66" t="s">
        <v>61</v>
      </c>
      <c r="O646" s="69" t="s">
        <v>61</v>
      </c>
      <c r="P646" s="66" t="s">
        <v>61</v>
      </c>
      <c r="Q646" s="77" t="s">
        <v>61</v>
      </c>
      <c r="R646" s="133" t="s">
        <v>61</v>
      </c>
      <c r="S646" s="77" t="s">
        <v>61</v>
      </c>
      <c r="T646" s="133" t="s">
        <v>61</v>
      </c>
      <c r="U646" s="77" t="s">
        <v>61</v>
      </c>
      <c r="V646" s="133" t="s">
        <v>61</v>
      </c>
      <c r="W646" s="1382" t="s">
        <v>61</v>
      </c>
      <c r="X646" s="787" t="s">
        <v>61</v>
      </c>
      <c r="Y646" s="1362"/>
      <c r="Z646" s="133"/>
      <c r="AA646" s="556" t="s">
        <v>61</v>
      </c>
      <c r="AB646" s="1279" t="s">
        <v>61</v>
      </c>
    </row>
    <row r="647" spans="1:28" s="267" customFormat="1" ht="14.5">
      <c r="A647" s="862" t="s">
        <v>507</v>
      </c>
      <c r="B647" s="862" t="s">
        <v>657</v>
      </c>
      <c r="C647" s="844">
        <v>2022</v>
      </c>
      <c r="D647" s="844">
        <v>2021</v>
      </c>
      <c r="E647" s="1304" t="s">
        <v>168</v>
      </c>
      <c r="F647" s="418" t="s">
        <v>61</v>
      </c>
      <c r="G647" s="1305" t="s">
        <v>61</v>
      </c>
      <c r="H647" s="66" t="s">
        <v>61</v>
      </c>
      <c r="I647" s="1382" t="s">
        <v>61</v>
      </c>
      <c r="J647" s="1246" t="s">
        <v>61</v>
      </c>
      <c r="K647" s="1411" t="s">
        <v>61</v>
      </c>
      <c r="L647" s="1424" t="s">
        <v>61</v>
      </c>
      <c r="M647" s="1246" t="s">
        <v>61</v>
      </c>
      <c r="N647" s="66" t="s">
        <v>61</v>
      </c>
      <c r="O647" s="69" t="s">
        <v>61</v>
      </c>
      <c r="P647" s="66" t="s">
        <v>61</v>
      </c>
      <c r="Q647" s="77" t="s">
        <v>61</v>
      </c>
      <c r="R647" s="133" t="s">
        <v>61</v>
      </c>
      <c r="S647" s="77" t="s">
        <v>61</v>
      </c>
      <c r="T647" s="133" t="s">
        <v>61</v>
      </c>
      <c r="U647" s="77" t="s">
        <v>61</v>
      </c>
      <c r="V647" s="133" t="s">
        <v>61</v>
      </c>
      <c r="W647" s="1382" t="s">
        <v>61</v>
      </c>
      <c r="X647" s="787" t="s">
        <v>61</v>
      </c>
      <c r="Y647" s="1362"/>
      <c r="Z647" s="133"/>
      <c r="AA647" s="556" t="s">
        <v>61</v>
      </c>
      <c r="AB647" s="1279" t="s">
        <v>61</v>
      </c>
    </row>
    <row r="648" spans="1:28" s="267" customFormat="1" ht="14.5">
      <c r="A648" s="1235" t="s">
        <v>507</v>
      </c>
      <c r="B648" s="1235" t="s">
        <v>657</v>
      </c>
      <c r="C648" s="1289">
        <v>2023</v>
      </c>
      <c r="D648" s="1289">
        <v>2022</v>
      </c>
      <c r="E648" s="1290" t="s">
        <v>168</v>
      </c>
      <c r="F648" s="1232" t="s">
        <v>61</v>
      </c>
      <c r="G648" s="1291" t="s">
        <v>61</v>
      </c>
      <c r="H648" s="1229" t="s">
        <v>61</v>
      </c>
      <c r="I648" s="1383" t="s">
        <v>61</v>
      </c>
      <c r="J648" s="1065" t="s">
        <v>61</v>
      </c>
      <c r="K648" s="1412" t="s">
        <v>61</v>
      </c>
      <c r="L648" s="1338" t="s">
        <v>61</v>
      </c>
      <c r="M648" s="1065" t="s">
        <v>61</v>
      </c>
      <c r="N648" s="1229" t="s">
        <v>61</v>
      </c>
      <c r="O648" s="1065" t="s">
        <v>61</v>
      </c>
      <c r="P648" s="1229" t="s">
        <v>61</v>
      </c>
      <c r="Q648" s="1020" t="s">
        <v>61</v>
      </c>
      <c r="R648" s="1221" t="s">
        <v>61</v>
      </c>
      <c r="S648" s="1020" t="s">
        <v>61</v>
      </c>
      <c r="T648" s="1221" t="s">
        <v>61</v>
      </c>
      <c r="U648" s="1020" t="s">
        <v>61</v>
      </c>
      <c r="V648" s="1221" t="s">
        <v>61</v>
      </c>
      <c r="W648" s="1383" t="s">
        <v>61</v>
      </c>
      <c r="X648" s="1021" t="s">
        <v>61</v>
      </c>
      <c r="Y648" s="1364"/>
      <c r="Z648" s="1221"/>
      <c r="AA648" s="1230" t="s">
        <v>61</v>
      </c>
      <c r="AB648" s="1233" t="s">
        <v>61</v>
      </c>
    </row>
    <row r="649" spans="1:28" s="267" customFormat="1" ht="14.5">
      <c r="A649" s="66" t="s">
        <v>508</v>
      </c>
      <c r="B649" s="66" t="s">
        <v>141</v>
      </c>
      <c r="C649" s="556">
        <v>2017</v>
      </c>
      <c r="D649" s="556">
        <v>2016</v>
      </c>
      <c r="E649" s="1227" t="s">
        <v>168</v>
      </c>
      <c r="F649" s="418" t="s">
        <v>61</v>
      </c>
      <c r="G649" s="1273" t="s">
        <v>61</v>
      </c>
      <c r="H649" s="66" t="s">
        <v>61</v>
      </c>
      <c r="I649" s="1382" t="s">
        <v>61</v>
      </c>
      <c r="J649" s="1246" t="s">
        <v>61</v>
      </c>
      <c r="K649" s="1411" t="s">
        <v>61</v>
      </c>
      <c r="L649" s="1424" t="s">
        <v>61</v>
      </c>
      <c r="M649" s="1246" t="s">
        <v>61</v>
      </c>
      <c r="N649" s="66" t="s">
        <v>61</v>
      </c>
      <c r="O649" s="69" t="s">
        <v>61</v>
      </c>
      <c r="P649" s="66" t="s">
        <v>61</v>
      </c>
      <c r="Q649" s="77" t="s">
        <v>61</v>
      </c>
      <c r="R649" s="133" t="s">
        <v>61</v>
      </c>
      <c r="S649" s="77" t="s">
        <v>61</v>
      </c>
      <c r="T649" s="133" t="s">
        <v>61</v>
      </c>
      <c r="U649" s="77" t="s">
        <v>61</v>
      </c>
      <c r="V649" s="133" t="s">
        <v>61</v>
      </c>
      <c r="W649" s="1382" t="s">
        <v>61</v>
      </c>
      <c r="X649" s="787" t="s">
        <v>61</v>
      </c>
      <c r="Y649" s="1362"/>
      <c r="Z649" s="133"/>
      <c r="AA649" s="556" t="s">
        <v>61</v>
      </c>
      <c r="AB649" s="1279" t="s">
        <v>61</v>
      </c>
    </row>
    <row r="650" spans="1:28" s="267" customFormat="1" ht="14.5">
      <c r="A650" s="66" t="s">
        <v>508</v>
      </c>
      <c r="B650" s="66" t="s">
        <v>141</v>
      </c>
      <c r="C650" s="556">
        <v>2018</v>
      </c>
      <c r="D650" s="556">
        <v>2017</v>
      </c>
      <c r="E650" s="1227" t="s">
        <v>168</v>
      </c>
      <c r="F650" s="418" t="s">
        <v>61</v>
      </c>
      <c r="G650" s="1273" t="s">
        <v>61</v>
      </c>
      <c r="H650" s="66" t="s">
        <v>61</v>
      </c>
      <c r="I650" s="1382" t="s">
        <v>61</v>
      </c>
      <c r="J650" s="1246" t="s">
        <v>61</v>
      </c>
      <c r="K650" s="1411" t="s">
        <v>61</v>
      </c>
      <c r="L650" s="1424" t="s">
        <v>61</v>
      </c>
      <c r="M650" s="1246" t="s">
        <v>61</v>
      </c>
      <c r="N650" s="66" t="s">
        <v>61</v>
      </c>
      <c r="O650" s="69" t="s">
        <v>61</v>
      </c>
      <c r="P650" s="66" t="s">
        <v>61</v>
      </c>
      <c r="Q650" s="77" t="s">
        <v>61</v>
      </c>
      <c r="R650" s="133" t="s">
        <v>61</v>
      </c>
      <c r="S650" s="77" t="s">
        <v>61</v>
      </c>
      <c r="T650" s="133" t="s">
        <v>61</v>
      </c>
      <c r="U650" s="77" t="s">
        <v>61</v>
      </c>
      <c r="V650" s="133" t="s">
        <v>61</v>
      </c>
      <c r="W650" s="1382" t="s">
        <v>61</v>
      </c>
      <c r="X650" s="787" t="s">
        <v>61</v>
      </c>
      <c r="Y650" s="1362"/>
      <c r="Z650" s="133"/>
      <c r="AA650" s="556" t="s">
        <v>61</v>
      </c>
      <c r="AB650" s="1279" t="s">
        <v>61</v>
      </c>
    </row>
    <row r="651" spans="1:28" s="267" customFormat="1" ht="14.5">
      <c r="A651" s="66" t="s">
        <v>508</v>
      </c>
      <c r="B651" s="66" t="s">
        <v>141</v>
      </c>
      <c r="C651" s="556">
        <v>2019</v>
      </c>
      <c r="D651" s="556">
        <v>2018</v>
      </c>
      <c r="E651" s="1227" t="s">
        <v>168</v>
      </c>
      <c r="F651" s="418" t="s">
        <v>61</v>
      </c>
      <c r="G651" s="1273" t="s">
        <v>61</v>
      </c>
      <c r="H651" s="66" t="s">
        <v>61</v>
      </c>
      <c r="I651" s="1382" t="s">
        <v>61</v>
      </c>
      <c r="J651" s="1246" t="s">
        <v>61</v>
      </c>
      <c r="K651" s="1411" t="s">
        <v>61</v>
      </c>
      <c r="L651" s="1424" t="s">
        <v>61</v>
      </c>
      <c r="M651" s="1246" t="s">
        <v>61</v>
      </c>
      <c r="N651" s="66" t="s">
        <v>61</v>
      </c>
      <c r="O651" s="69" t="s">
        <v>61</v>
      </c>
      <c r="P651" s="66" t="s">
        <v>61</v>
      </c>
      <c r="Q651" s="77" t="s">
        <v>61</v>
      </c>
      <c r="R651" s="133" t="s">
        <v>61</v>
      </c>
      <c r="S651" s="77" t="s">
        <v>61</v>
      </c>
      <c r="T651" s="133" t="s">
        <v>61</v>
      </c>
      <c r="U651" s="77" t="s">
        <v>61</v>
      </c>
      <c r="V651" s="133" t="s">
        <v>61</v>
      </c>
      <c r="W651" s="1382" t="s">
        <v>61</v>
      </c>
      <c r="X651" s="787" t="s">
        <v>61</v>
      </c>
      <c r="Y651" s="1362"/>
      <c r="Z651" s="133"/>
      <c r="AA651" s="556" t="s">
        <v>61</v>
      </c>
      <c r="AB651" s="1279" t="s">
        <v>61</v>
      </c>
    </row>
    <row r="652" spans="1:28" s="267" customFormat="1" ht="14.5">
      <c r="A652" s="66" t="s">
        <v>508</v>
      </c>
      <c r="B652" s="66" t="s">
        <v>141</v>
      </c>
      <c r="C652" s="556">
        <v>2020</v>
      </c>
      <c r="D652" s="556">
        <v>2019</v>
      </c>
      <c r="E652" s="1227" t="s">
        <v>168</v>
      </c>
      <c r="F652" s="418" t="s">
        <v>61</v>
      </c>
      <c r="G652" s="1273" t="s">
        <v>61</v>
      </c>
      <c r="H652" s="66" t="s">
        <v>61</v>
      </c>
      <c r="I652" s="1382" t="s">
        <v>61</v>
      </c>
      <c r="J652" s="1246" t="s">
        <v>61</v>
      </c>
      <c r="K652" s="1411" t="s">
        <v>61</v>
      </c>
      <c r="L652" s="1424" t="s">
        <v>61</v>
      </c>
      <c r="M652" s="1246" t="s">
        <v>61</v>
      </c>
      <c r="N652" s="66" t="s">
        <v>61</v>
      </c>
      <c r="O652" s="69" t="s">
        <v>61</v>
      </c>
      <c r="P652" s="66" t="s">
        <v>61</v>
      </c>
      <c r="Q652" s="77" t="s">
        <v>61</v>
      </c>
      <c r="R652" s="133" t="s">
        <v>61</v>
      </c>
      <c r="S652" s="77" t="s">
        <v>61</v>
      </c>
      <c r="T652" s="133" t="s">
        <v>61</v>
      </c>
      <c r="U652" s="77" t="s">
        <v>61</v>
      </c>
      <c r="V652" s="133" t="s">
        <v>61</v>
      </c>
      <c r="W652" s="1382" t="s">
        <v>61</v>
      </c>
      <c r="X652" s="787" t="s">
        <v>61</v>
      </c>
      <c r="Y652" s="1362"/>
      <c r="Z652" s="133"/>
      <c r="AA652" s="556" t="s">
        <v>61</v>
      </c>
      <c r="AB652" s="1279" t="s">
        <v>61</v>
      </c>
    </row>
    <row r="653" spans="1:28" s="267" customFormat="1" ht="14.5">
      <c r="A653" s="66" t="s">
        <v>508</v>
      </c>
      <c r="B653" s="66" t="s">
        <v>141</v>
      </c>
      <c r="C653" s="556">
        <v>2021</v>
      </c>
      <c r="D653" s="556">
        <v>2020</v>
      </c>
      <c r="E653" s="1227" t="s">
        <v>168</v>
      </c>
      <c r="F653" s="418" t="s">
        <v>61</v>
      </c>
      <c r="G653" s="1273" t="s">
        <v>61</v>
      </c>
      <c r="H653" s="66" t="s">
        <v>61</v>
      </c>
      <c r="I653" s="1382" t="s">
        <v>61</v>
      </c>
      <c r="J653" s="1246" t="s">
        <v>61</v>
      </c>
      <c r="K653" s="1411" t="s">
        <v>61</v>
      </c>
      <c r="L653" s="1424" t="s">
        <v>61</v>
      </c>
      <c r="M653" s="1246" t="s">
        <v>61</v>
      </c>
      <c r="N653" s="66" t="s">
        <v>61</v>
      </c>
      <c r="O653" s="69" t="s">
        <v>61</v>
      </c>
      <c r="P653" s="66" t="s">
        <v>61</v>
      </c>
      <c r="Q653" s="77" t="s">
        <v>61</v>
      </c>
      <c r="R653" s="133" t="s">
        <v>61</v>
      </c>
      <c r="S653" s="77" t="s">
        <v>61</v>
      </c>
      <c r="T653" s="133" t="s">
        <v>61</v>
      </c>
      <c r="U653" s="77" t="s">
        <v>61</v>
      </c>
      <c r="V653" s="133" t="s">
        <v>61</v>
      </c>
      <c r="W653" s="1382" t="s">
        <v>61</v>
      </c>
      <c r="X653" s="787" t="s">
        <v>61</v>
      </c>
      <c r="Y653" s="1362"/>
      <c r="Z653" s="133"/>
      <c r="AA653" s="556" t="s">
        <v>61</v>
      </c>
      <c r="AB653" s="1279" t="s">
        <v>61</v>
      </c>
    </row>
    <row r="654" spans="1:28" s="267" customFormat="1" ht="14.5">
      <c r="A654" s="66" t="s">
        <v>508</v>
      </c>
      <c r="B654" s="66" t="s">
        <v>141</v>
      </c>
      <c r="C654" s="556">
        <v>2022</v>
      </c>
      <c r="D654" s="556">
        <v>2021</v>
      </c>
      <c r="E654" s="1227" t="s">
        <v>142</v>
      </c>
      <c r="F654" s="418" t="s">
        <v>174</v>
      </c>
      <c r="G654" s="1292" t="s">
        <v>168</v>
      </c>
      <c r="H654" s="1293" t="s">
        <v>61</v>
      </c>
      <c r="I654" s="1384" t="s">
        <v>61</v>
      </c>
      <c r="J654" s="1294" t="s">
        <v>61</v>
      </c>
      <c r="K654" s="1295" t="s">
        <v>61</v>
      </c>
      <c r="L654" s="1426" t="s">
        <v>61</v>
      </c>
      <c r="M654" s="1294" t="s">
        <v>61</v>
      </c>
      <c r="N654" s="1295" t="s">
        <v>61</v>
      </c>
      <c r="O654" s="104" t="s">
        <v>61</v>
      </c>
      <c r="P654" s="1295" t="s">
        <v>61</v>
      </c>
      <c r="Q654" s="799" t="s">
        <v>61</v>
      </c>
      <c r="R654" s="643" t="s">
        <v>61</v>
      </c>
      <c r="S654" s="799" t="s">
        <v>61</v>
      </c>
      <c r="T654" s="643" t="s">
        <v>61</v>
      </c>
      <c r="U654" s="799" t="s">
        <v>61</v>
      </c>
      <c r="V654" s="643" t="s">
        <v>61</v>
      </c>
      <c r="W654" s="1384" t="s">
        <v>61</v>
      </c>
      <c r="X654" s="916" t="s">
        <v>61</v>
      </c>
      <c r="Y654" s="1366"/>
      <c r="Z654" s="643"/>
      <c r="AA654" s="1296" t="s">
        <v>61</v>
      </c>
      <c r="AB654" s="1297" t="s">
        <v>61</v>
      </c>
    </row>
    <row r="655" spans="1:28" s="267" customFormat="1" ht="14.5">
      <c r="A655" s="1235" t="s">
        <v>508</v>
      </c>
      <c r="B655" s="1235" t="s">
        <v>141</v>
      </c>
      <c r="C655" s="1289">
        <v>2023</v>
      </c>
      <c r="D655" s="1289">
        <v>2022</v>
      </c>
      <c r="E655" s="1290" t="s">
        <v>168</v>
      </c>
      <c r="F655" s="1232" t="s">
        <v>61</v>
      </c>
      <c r="G655" s="1291" t="s">
        <v>61</v>
      </c>
      <c r="H655" s="1229" t="s">
        <v>61</v>
      </c>
      <c r="I655" s="1383" t="s">
        <v>61</v>
      </c>
      <c r="J655" s="1065" t="s">
        <v>61</v>
      </c>
      <c r="K655" s="1412" t="s">
        <v>61</v>
      </c>
      <c r="L655" s="1338" t="s">
        <v>61</v>
      </c>
      <c r="M655" s="1065" t="s">
        <v>61</v>
      </c>
      <c r="N655" s="1229" t="s">
        <v>61</v>
      </c>
      <c r="O655" s="1065" t="s">
        <v>61</v>
      </c>
      <c r="P655" s="1229" t="s">
        <v>61</v>
      </c>
      <c r="Q655" s="1020" t="s">
        <v>61</v>
      </c>
      <c r="R655" s="1221" t="s">
        <v>61</v>
      </c>
      <c r="S655" s="1020" t="s">
        <v>61</v>
      </c>
      <c r="T655" s="1221" t="s">
        <v>61</v>
      </c>
      <c r="U655" s="1020" t="s">
        <v>61</v>
      </c>
      <c r="V655" s="1221" t="s">
        <v>61</v>
      </c>
      <c r="W655" s="1383" t="s">
        <v>61</v>
      </c>
      <c r="X655" s="1021" t="s">
        <v>61</v>
      </c>
      <c r="Y655" s="1364"/>
      <c r="Z655" s="1221"/>
      <c r="AA655" s="1230" t="s">
        <v>61</v>
      </c>
      <c r="AB655" s="1233" t="s">
        <v>61</v>
      </c>
    </row>
    <row r="656" spans="1:28" s="267" customFormat="1" ht="14.5">
      <c r="A656" s="862" t="s">
        <v>510</v>
      </c>
      <c r="B656" s="862" t="s">
        <v>657</v>
      </c>
      <c r="C656" s="844">
        <v>2017</v>
      </c>
      <c r="D656" s="844">
        <v>2016</v>
      </c>
      <c r="E656" s="1304" t="s">
        <v>168</v>
      </c>
      <c r="F656" s="418" t="s">
        <v>61</v>
      </c>
      <c r="G656" s="1305" t="s">
        <v>61</v>
      </c>
      <c r="H656" s="66" t="s">
        <v>61</v>
      </c>
      <c r="I656" s="1382" t="s">
        <v>61</v>
      </c>
      <c r="J656" s="1246" t="s">
        <v>61</v>
      </c>
      <c r="K656" s="1411" t="s">
        <v>61</v>
      </c>
      <c r="L656" s="1424" t="s">
        <v>61</v>
      </c>
      <c r="M656" s="1246" t="s">
        <v>61</v>
      </c>
      <c r="N656" s="66" t="s">
        <v>61</v>
      </c>
      <c r="O656" s="69" t="s">
        <v>61</v>
      </c>
      <c r="P656" s="66" t="s">
        <v>61</v>
      </c>
      <c r="Q656" s="77" t="s">
        <v>61</v>
      </c>
      <c r="R656" s="133" t="s">
        <v>61</v>
      </c>
      <c r="S656" s="77" t="s">
        <v>61</v>
      </c>
      <c r="T656" s="133" t="s">
        <v>61</v>
      </c>
      <c r="U656" s="77" t="s">
        <v>61</v>
      </c>
      <c r="V656" s="133" t="s">
        <v>61</v>
      </c>
      <c r="W656" s="1382" t="s">
        <v>61</v>
      </c>
      <c r="X656" s="787" t="s">
        <v>61</v>
      </c>
      <c r="Y656" s="1362"/>
      <c r="Z656" s="133"/>
      <c r="AA656" s="556" t="s">
        <v>61</v>
      </c>
      <c r="AB656" s="1279" t="s">
        <v>61</v>
      </c>
    </row>
    <row r="657" spans="1:28" s="267" customFormat="1" ht="14.5">
      <c r="A657" s="862" t="s">
        <v>510</v>
      </c>
      <c r="B657" s="862" t="s">
        <v>657</v>
      </c>
      <c r="C657" s="844">
        <v>2018</v>
      </c>
      <c r="D657" s="844">
        <v>2017</v>
      </c>
      <c r="E657" s="1304" t="s">
        <v>168</v>
      </c>
      <c r="F657" s="418" t="s">
        <v>61</v>
      </c>
      <c r="G657" s="1305" t="s">
        <v>61</v>
      </c>
      <c r="H657" s="66" t="s">
        <v>61</v>
      </c>
      <c r="I657" s="1382" t="s">
        <v>61</v>
      </c>
      <c r="J657" s="1246" t="s">
        <v>61</v>
      </c>
      <c r="K657" s="1411" t="s">
        <v>61</v>
      </c>
      <c r="L657" s="1424" t="s">
        <v>61</v>
      </c>
      <c r="M657" s="1246" t="s">
        <v>61</v>
      </c>
      <c r="N657" s="66" t="s">
        <v>61</v>
      </c>
      <c r="O657" s="69" t="s">
        <v>61</v>
      </c>
      <c r="P657" s="66" t="s">
        <v>61</v>
      </c>
      <c r="Q657" s="77" t="s">
        <v>61</v>
      </c>
      <c r="R657" s="133" t="s">
        <v>61</v>
      </c>
      <c r="S657" s="77" t="s">
        <v>61</v>
      </c>
      <c r="T657" s="133" t="s">
        <v>61</v>
      </c>
      <c r="U657" s="77" t="s">
        <v>61</v>
      </c>
      <c r="V657" s="133" t="s">
        <v>61</v>
      </c>
      <c r="W657" s="1382" t="s">
        <v>61</v>
      </c>
      <c r="X657" s="787" t="s">
        <v>61</v>
      </c>
      <c r="Y657" s="1362"/>
      <c r="Z657" s="133"/>
      <c r="AA657" s="556" t="s">
        <v>61</v>
      </c>
      <c r="AB657" s="1279" t="s">
        <v>61</v>
      </c>
    </row>
    <row r="658" spans="1:28" s="267" customFormat="1" ht="14.5">
      <c r="A658" s="862" t="s">
        <v>510</v>
      </c>
      <c r="B658" s="862" t="s">
        <v>657</v>
      </c>
      <c r="C658" s="844">
        <v>2019</v>
      </c>
      <c r="D658" s="844">
        <v>2018</v>
      </c>
      <c r="E658" s="1304" t="s">
        <v>168</v>
      </c>
      <c r="F658" s="418" t="s">
        <v>61</v>
      </c>
      <c r="G658" s="1305" t="s">
        <v>61</v>
      </c>
      <c r="H658" s="66" t="s">
        <v>61</v>
      </c>
      <c r="I658" s="1382" t="s">
        <v>61</v>
      </c>
      <c r="J658" s="1246" t="s">
        <v>61</v>
      </c>
      <c r="K658" s="1411" t="s">
        <v>61</v>
      </c>
      <c r="L658" s="1424" t="s">
        <v>61</v>
      </c>
      <c r="M658" s="1246" t="s">
        <v>61</v>
      </c>
      <c r="N658" s="66" t="s">
        <v>61</v>
      </c>
      <c r="O658" s="69" t="s">
        <v>61</v>
      </c>
      <c r="P658" s="66" t="s">
        <v>61</v>
      </c>
      <c r="Q658" s="77" t="s">
        <v>61</v>
      </c>
      <c r="R658" s="133" t="s">
        <v>61</v>
      </c>
      <c r="S658" s="77" t="s">
        <v>61</v>
      </c>
      <c r="T658" s="133" t="s">
        <v>61</v>
      </c>
      <c r="U658" s="77" t="s">
        <v>61</v>
      </c>
      <c r="V658" s="133" t="s">
        <v>61</v>
      </c>
      <c r="W658" s="1382" t="s">
        <v>61</v>
      </c>
      <c r="X658" s="787" t="s">
        <v>61</v>
      </c>
      <c r="Y658" s="1362"/>
      <c r="Z658" s="133"/>
      <c r="AA658" s="556" t="s">
        <v>61</v>
      </c>
      <c r="AB658" s="1279" t="s">
        <v>61</v>
      </c>
    </row>
    <row r="659" spans="1:28" s="267" customFormat="1" ht="14.5">
      <c r="A659" s="862" t="s">
        <v>510</v>
      </c>
      <c r="B659" s="862" t="s">
        <v>657</v>
      </c>
      <c r="C659" s="844">
        <v>2020</v>
      </c>
      <c r="D659" s="844">
        <v>2019</v>
      </c>
      <c r="E659" s="1304" t="s">
        <v>168</v>
      </c>
      <c r="F659" s="418" t="s">
        <v>61</v>
      </c>
      <c r="G659" s="1305" t="s">
        <v>61</v>
      </c>
      <c r="H659" s="66" t="s">
        <v>61</v>
      </c>
      <c r="I659" s="1382" t="s">
        <v>61</v>
      </c>
      <c r="J659" s="1246" t="s">
        <v>61</v>
      </c>
      <c r="K659" s="1411" t="s">
        <v>61</v>
      </c>
      <c r="L659" s="1424" t="s">
        <v>61</v>
      </c>
      <c r="M659" s="1246" t="s">
        <v>61</v>
      </c>
      <c r="N659" s="66" t="s">
        <v>61</v>
      </c>
      <c r="O659" s="69" t="s">
        <v>61</v>
      </c>
      <c r="P659" s="66" t="s">
        <v>61</v>
      </c>
      <c r="Q659" s="77" t="s">
        <v>61</v>
      </c>
      <c r="R659" s="133" t="s">
        <v>61</v>
      </c>
      <c r="S659" s="77" t="s">
        <v>61</v>
      </c>
      <c r="T659" s="133" t="s">
        <v>61</v>
      </c>
      <c r="U659" s="77" t="s">
        <v>61</v>
      </c>
      <c r="V659" s="133" t="s">
        <v>61</v>
      </c>
      <c r="W659" s="1382" t="s">
        <v>61</v>
      </c>
      <c r="X659" s="787" t="s">
        <v>61</v>
      </c>
      <c r="Y659" s="1362"/>
      <c r="Z659" s="133"/>
      <c r="AA659" s="556" t="s">
        <v>61</v>
      </c>
      <c r="AB659" s="1279" t="s">
        <v>61</v>
      </c>
    </row>
    <row r="660" spans="1:28" s="267" customFormat="1" ht="14.5">
      <c r="A660" s="862" t="s">
        <v>510</v>
      </c>
      <c r="B660" s="862" t="s">
        <v>657</v>
      </c>
      <c r="C660" s="844">
        <v>2021</v>
      </c>
      <c r="D660" s="844">
        <v>2020</v>
      </c>
      <c r="E660" s="1304" t="s">
        <v>168</v>
      </c>
      <c r="F660" s="418" t="s">
        <v>61</v>
      </c>
      <c r="G660" s="1305" t="s">
        <v>61</v>
      </c>
      <c r="H660" s="66" t="s">
        <v>61</v>
      </c>
      <c r="I660" s="1382" t="s">
        <v>61</v>
      </c>
      <c r="J660" s="1246" t="s">
        <v>61</v>
      </c>
      <c r="K660" s="1411" t="s">
        <v>61</v>
      </c>
      <c r="L660" s="1424" t="s">
        <v>61</v>
      </c>
      <c r="M660" s="1246" t="s">
        <v>61</v>
      </c>
      <c r="N660" s="66" t="s">
        <v>61</v>
      </c>
      <c r="O660" s="69" t="s">
        <v>61</v>
      </c>
      <c r="P660" s="66" t="s">
        <v>61</v>
      </c>
      <c r="Q660" s="77" t="s">
        <v>61</v>
      </c>
      <c r="R660" s="133" t="s">
        <v>61</v>
      </c>
      <c r="S660" s="77" t="s">
        <v>61</v>
      </c>
      <c r="T660" s="133" t="s">
        <v>61</v>
      </c>
      <c r="U660" s="77" t="s">
        <v>61</v>
      </c>
      <c r="V660" s="133" t="s">
        <v>61</v>
      </c>
      <c r="W660" s="1382" t="s">
        <v>61</v>
      </c>
      <c r="X660" s="787" t="s">
        <v>61</v>
      </c>
      <c r="Y660" s="1362"/>
      <c r="Z660" s="133"/>
      <c r="AA660" s="556" t="s">
        <v>61</v>
      </c>
      <c r="AB660" s="1279" t="s">
        <v>61</v>
      </c>
    </row>
    <row r="661" spans="1:28" s="267" customFormat="1" ht="14.5">
      <c r="A661" s="862" t="s">
        <v>510</v>
      </c>
      <c r="B661" s="862" t="s">
        <v>657</v>
      </c>
      <c r="C661" s="844">
        <v>2022</v>
      </c>
      <c r="D661" s="844">
        <v>2021</v>
      </c>
      <c r="E661" s="1304" t="s">
        <v>168</v>
      </c>
      <c r="F661" s="418" t="s">
        <v>61</v>
      </c>
      <c r="G661" s="1305" t="s">
        <v>61</v>
      </c>
      <c r="H661" s="66" t="s">
        <v>61</v>
      </c>
      <c r="I661" s="1382" t="s">
        <v>61</v>
      </c>
      <c r="J661" s="1246" t="s">
        <v>61</v>
      </c>
      <c r="K661" s="1411" t="s">
        <v>61</v>
      </c>
      <c r="L661" s="1424" t="s">
        <v>61</v>
      </c>
      <c r="M661" s="1246" t="s">
        <v>61</v>
      </c>
      <c r="N661" s="66" t="s">
        <v>61</v>
      </c>
      <c r="O661" s="69" t="s">
        <v>61</v>
      </c>
      <c r="P661" s="66" t="s">
        <v>61</v>
      </c>
      <c r="Q661" s="77" t="s">
        <v>61</v>
      </c>
      <c r="R661" s="133" t="s">
        <v>61</v>
      </c>
      <c r="S661" s="77" t="s">
        <v>61</v>
      </c>
      <c r="T661" s="133" t="s">
        <v>61</v>
      </c>
      <c r="U661" s="77" t="s">
        <v>61</v>
      </c>
      <c r="V661" s="133" t="s">
        <v>61</v>
      </c>
      <c r="W661" s="1382" t="s">
        <v>61</v>
      </c>
      <c r="X661" s="787" t="s">
        <v>61</v>
      </c>
      <c r="Y661" s="1362"/>
      <c r="Z661" s="133"/>
      <c r="AA661" s="556" t="s">
        <v>61</v>
      </c>
      <c r="AB661" s="1279" t="s">
        <v>61</v>
      </c>
    </row>
    <row r="662" spans="1:28" s="267" customFormat="1" ht="14.5">
      <c r="A662" s="1235" t="s">
        <v>510</v>
      </c>
      <c r="B662" s="1235" t="s">
        <v>657</v>
      </c>
      <c r="C662" s="1289">
        <v>2023</v>
      </c>
      <c r="D662" s="1289">
        <v>2022</v>
      </c>
      <c r="E662" s="1290" t="s">
        <v>168</v>
      </c>
      <c r="F662" s="1232" t="s">
        <v>61</v>
      </c>
      <c r="G662" s="1291" t="s">
        <v>61</v>
      </c>
      <c r="H662" s="1229" t="s">
        <v>61</v>
      </c>
      <c r="I662" s="1383" t="s">
        <v>61</v>
      </c>
      <c r="J662" s="1065" t="s">
        <v>61</v>
      </c>
      <c r="K662" s="1412" t="s">
        <v>61</v>
      </c>
      <c r="L662" s="1338" t="s">
        <v>61</v>
      </c>
      <c r="M662" s="1065" t="s">
        <v>61</v>
      </c>
      <c r="N662" s="1229" t="s">
        <v>61</v>
      </c>
      <c r="O662" s="1065" t="s">
        <v>61</v>
      </c>
      <c r="P662" s="1229" t="s">
        <v>61</v>
      </c>
      <c r="Q662" s="1020" t="s">
        <v>61</v>
      </c>
      <c r="R662" s="1221" t="s">
        <v>61</v>
      </c>
      <c r="S662" s="1020" t="s">
        <v>61</v>
      </c>
      <c r="T662" s="1221" t="s">
        <v>61</v>
      </c>
      <c r="U662" s="1020" t="s">
        <v>61</v>
      </c>
      <c r="V662" s="1221" t="s">
        <v>61</v>
      </c>
      <c r="W662" s="1383" t="s">
        <v>61</v>
      </c>
      <c r="X662" s="1021" t="s">
        <v>61</v>
      </c>
      <c r="Y662" s="1364"/>
      <c r="Z662" s="1221"/>
      <c r="AA662" s="1230" t="s">
        <v>61</v>
      </c>
      <c r="AB662" s="1233" t="s">
        <v>61</v>
      </c>
    </row>
    <row r="663" spans="1:28" s="267" customFormat="1" ht="14.5">
      <c r="A663" s="862" t="s">
        <v>511</v>
      </c>
      <c r="B663" s="862" t="s">
        <v>167</v>
      </c>
      <c r="C663" s="844">
        <v>2017</v>
      </c>
      <c r="D663" s="844">
        <v>2016</v>
      </c>
      <c r="E663" s="1304" t="s">
        <v>168</v>
      </c>
      <c r="F663" s="418" t="s">
        <v>61</v>
      </c>
      <c r="G663" s="1305" t="s">
        <v>61</v>
      </c>
      <c r="H663" s="66" t="s">
        <v>61</v>
      </c>
      <c r="I663" s="1382" t="s">
        <v>61</v>
      </c>
      <c r="J663" s="1246" t="s">
        <v>61</v>
      </c>
      <c r="K663" s="1411" t="s">
        <v>61</v>
      </c>
      <c r="L663" s="1424" t="s">
        <v>61</v>
      </c>
      <c r="M663" s="1246" t="s">
        <v>61</v>
      </c>
      <c r="N663" s="66" t="s">
        <v>61</v>
      </c>
      <c r="O663" s="69" t="s">
        <v>61</v>
      </c>
      <c r="P663" s="66" t="s">
        <v>61</v>
      </c>
      <c r="Q663" s="77" t="s">
        <v>61</v>
      </c>
      <c r="R663" s="133" t="s">
        <v>61</v>
      </c>
      <c r="S663" s="77" t="s">
        <v>61</v>
      </c>
      <c r="T663" s="133" t="s">
        <v>61</v>
      </c>
      <c r="U663" s="77" t="s">
        <v>61</v>
      </c>
      <c r="V663" s="133" t="s">
        <v>61</v>
      </c>
      <c r="W663" s="1382" t="s">
        <v>61</v>
      </c>
      <c r="X663" s="787" t="s">
        <v>61</v>
      </c>
      <c r="Y663" s="1362"/>
      <c r="Z663" s="133"/>
      <c r="AA663" s="556" t="s">
        <v>61</v>
      </c>
      <c r="AB663" s="1279" t="s">
        <v>61</v>
      </c>
    </row>
    <row r="664" spans="1:28" s="267" customFormat="1" ht="14.5">
      <c r="A664" s="862" t="s">
        <v>511</v>
      </c>
      <c r="B664" s="862" t="s">
        <v>167</v>
      </c>
      <c r="C664" s="844">
        <v>2018</v>
      </c>
      <c r="D664" s="844">
        <v>2017</v>
      </c>
      <c r="E664" s="1304" t="s">
        <v>168</v>
      </c>
      <c r="F664" s="418" t="s">
        <v>61</v>
      </c>
      <c r="G664" s="1305" t="s">
        <v>61</v>
      </c>
      <c r="H664" s="66" t="s">
        <v>61</v>
      </c>
      <c r="I664" s="1382" t="s">
        <v>61</v>
      </c>
      <c r="J664" s="1246" t="s">
        <v>61</v>
      </c>
      <c r="K664" s="1411" t="s">
        <v>61</v>
      </c>
      <c r="L664" s="1424" t="s">
        <v>61</v>
      </c>
      <c r="M664" s="1246" t="s">
        <v>61</v>
      </c>
      <c r="N664" s="66" t="s">
        <v>61</v>
      </c>
      <c r="O664" s="69" t="s">
        <v>61</v>
      </c>
      <c r="P664" s="66" t="s">
        <v>61</v>
      </c>
      <c r="Q664" s="77" t="s">
        <v>61</v>
      </c>
      <c r="R664" s="133" t="s">
        <v>61</v>
      </c>
      <c r="S664" s="77" t="s">
        <v>61</v>
      </c>
      <c r="T664" s="133" t="s">
        <v>61</v>
      </c>
      <c r="U664" s="77" t="s">
        <v>61</v>
      </c>
      <c r="V664" s="133" t="s">
        <v>61</v>
      </c>
      <c r="W664" s="1382" t="s">
        <v>61</v>
      </c>
      <c r="X664" s="787" t="s">
        <v>61</v>
      </c>
      <c r="Y664" s="1362"/>
      <c r="Z664" s="133"/>
      <c r="AA664" s="556" t="s">
        <v>61</v>
      </c>
      <c r="AB664" s="1279" t="s">
        <v>61</v>
      </c>
    </row>
    <row r="665" spans="1:28" s="267" customFormat="1" ht="14.5">
      <c r="A665" s="862" t="s">
        <v>511</v>
      </c>
      <c r="B665" s="862" t="s">
        <v>167</v>
      </c>
      <c r="C665" s="844">
        <v>2019</v>
      </c>
      <c r="D665" s="844">
        <v>2018</v>
      </c>
      <c r="E665" s="1304" t="s">
        <v>168</v>
      </c>
      <c r="F665" s="418" t="s">
        <v>61</v>
      </c>
      <c r="G665" s="1305" t="s">
        <v>61</v>
      </c>
      <c r="H665" s="66" t="s">
        <v>61</v>
      </c>
      <c r="I665" s="1382" t="s">
        <v>61</v>
      </c>
      <c r="J665" s="1246" t="s">
        <v>61</v>
      </c>
      <c r="K665" s="1411" t="s">
        <v>61</v>
      </c>
      <c r="L665" s="1424" t="s">
        <v>61</v>
      </c>
      <c r="M665" s="1246" t="s">
        <v>61</v>
      </c>
      <c r="N665" s="66" t="s">
        <v>61</v>
      </c>
      <c r="O665" s="69" t="s">
        <v>61</v>
      </c>
      <c r="P665" s="66" t="s">
        <v>61</v>
      </c>
      <c r="Q665" s="77" t="s">
        <v>61</v>
      </c>
      <c r="R665" s="133" t="s">
        <v>61</v>
      </c>
      <c r="S665" s="77" t="s">
        <v>61</v>
      </c>
      <c r="T665" s="133" t="s">
        <v>61</v>
      </c>
      <c r="U665" s="77" t="s">
        <v>61</v>
      </c>
      <c r="V665" s="133" t="s">
        <v>61</v>
      </c>
      <c r="W665" s="1382" t="s">
        <v>61</v>
      </c>
      <c r="X665" s="787" t="s">
        <v>61</v>
      </c>
      <c r="Y665" s="1362"/>
      <c r="Z665" s="133"/>
      <c r="AA665" s="556" t="s">
        <v>61</v>
      </c>
      <c r="AB665" s="1279" t="s">
        <v>61</v>
      </c>
    </row>
    <row r="666" spans="1:28" s="267" customFormat="1" ht="14.5">
      <c r="A666" s="862" t="s">
        <v>511</v>
      </c>
      <c r="B666" s="862" t="s">
        <v>167</v>
      </c>
      <c r="C666" s="844">
        <v>2020</v>
      </c>
      <c r="D666" s="844">
        <v>2019</v>
      </c>
      <c r="E666" s="1304" t="s">
        <v>168</v>
      </c>
      <c r="F666" s="418" t="s">
        <v>61</v>
      </c>
      <c r="G666" s="1305" t="s">
        <v>61</v>
      </c>
      <c r="H666" s="66" t="s">
        <v>61</v>
      </c>
      <c r="I666" s="1382" t="s">
        <v>61</v>
      </c>
      <c r="J666" s="1246" t="s">
        <v>61</v>
      </c>
      <c r="K666" s="1411" t="s">
        <v>61</v>
      </c>
      <c r="L666" s="1424" t="s">
        <v>61</v>
      </c>
      <c r="M666" s="1246" t="s">
        <v>61</v>
      </c>
      <c r="N666" s="66" t="s">
        <v>61</v>
      </c>
      <c r="O666" s="69" t="s">
        <v>61</v>
      </c>
      <c r="P666" s="66" t="s">
        <v>61</v>
      </c>
      <c r="Q666" s="77" t="s">
        <v>61</v>
      </c>
      <c r="R666" s="133" t="s">
        <v>61</v>
      </c>
      <c r="S666" s="77" t="s">
        <v>61</v>
      </c>
      <c r="T666" s="133" t="s">
        <v>61</v>
      </c>
      <c r="U666" s="77" t="s">
        <v>61</v>
      </c>
      <c r="V666" s="133" t="s">
        <v>61</v>
      </c>
      <c r="W666" s="1382" t="s">
        <v>61</v>
      </c>
      <c r="X666" s="787" t="s">
        <v>61</v>
      </c>
      <c r="Y666" s="1362"/>
      <c r="Z666" s="133"/>
      <c r="AA666" s="556" t="s">
        <v>61</v>
      </c>
      <c r="AB666" s="1279" t="s">
        <v>61</v>
      </c>
    </row>
    <row r="667" spans="1:28" s="267" customFormat="1" ht="14.5">
      <c r="A667" s="862" t="s">
        <v>511</v>
      </c>
      <c r="B667" s="862" t="s">
        <v>167</v>
      </c>
      <c r="C667" s="844">
        <v>2021</v>
      </c>
      <c r="D667" s="844">
        <v>2020</v>
      </c>
      <c r="E667" s="1304" t="s">
        <v>168</v>
      </c>
      <c r="F667" s="418" t="s">
        <v>61</v>
      </c>
      <c r="G667" s="1305" t="s">
        <v>61</v>
      </c>
      <c r="H667" s="66" t="s">
        <v>61</v>
      </c>
      <c r="I667" s="1382" t="s">
        <v>61</v>
      </c>
      <c r="J667" s="1246" t="s">
        <v>61</v>
      </c>
      <c r="K667" s="1411" t="s">
        <v>61</v>
      </c>
      <c r="L667" s="1424" t="s">
        <v>61</v>
      </c>
      <c r="M667" s="1246" t="s">
        <v>61</v>
      </c>
      <c r="N667" s="66" t="s">
        <v>61</v>
      </c>
      <c r="O667" s="69" t="s">
        <v>61</v>
      </c>
      <c r="P667" s="66" t="s">
        <v>61</v>
      </c>
      <c r="Q667" s="77" t="s">
        <v>61</v>
      </c>
      <c r="R667" s="133" t="s">
        <v>61</v>
      </c>
      <c r="S667" s="77" t="s">
        <v>61</v>
      </c>
      <c r="T667" s="133" t="s">
        <v>61</v>
      </c>
      <c r="U667" s="77" t="s">
        <v>61</v>
      </c>
      <c r="V667" s="133" t="s">
        <v>61</v>
      </c>
      <c r="W667" s="1382" t="s">
        <v>61</v>
      </c>
      <c r="X667" s="787" t="s">
        <v>61</v>
      </c>
      <c r="Y667" s="1362"/>
      <c r="Z667" s="133"/>
      <c r="AA667" s="556" t="s">
        <v>61</v>
      </c>
      <c r="AB667" s="1279" t="s">
        <v>61</v>
      </c>
    </row>
    <row r="668" spans="1:28" s="267" customFormat="1" ht="14.5">
      <c r="A668" s="862" t="s">
        <v>511</v>
      </c>
      <c r="B668" s="862" t="s">
        <v>167</v>
      </c>
      <c r="C668" s="844">
        <v>2022</v>
      </c>
      <c r="D668" s="844">
        <v>2021</v>
      </c>
      <c r="E668" s="1304" t="s">
        <v>168</v>
      </c>
      <c r="F668" s="418" t="s">
        <v>61</v>
      </c>
      <c r="G668" s="1305" t="s">
        <v>61</v>
      </c>
      <c r="H668" s="66" t="s">
        <v>61</v>
      </c>
      <c r="I668" s="1382" t="s">
        <v>61</v>
      </c>
      <c r="J668" s="1246" t="s">
        <v>61</v>
      </c>
      <c r="K668" s="1411" t="s">
        <v>61</v>
      </c>
      <c r="L668" s="1424" t="s">
        <v>61</v>
      </c>
      <c r="M668" s="1246" t="s">
        <v>61</v>
      </c>
      <c r="N668" s="66" t="s">
        <v>61</v>
      </c>
      <c r="O668" s="69" t="s">
        <v>61</v>
      </c>
      <c r="P668" s="66" t="s">
        <v>61</v>
      </c>
      <c r="Q668" s="77" t="s">
        <v>61</v>
      </c>
      <c r="R668" s="133" t="s">
        <v>61</v>
      </c>
      <c r="S668" s="77" t="s">
        <v>61</v>
      </c>
      <c r="T668" s="133" t="s">
        <v>61</v>
      </c>
      <c r="U668" s="77" t="s">
        <v>61</v>
      </c>
      <c r="V668" s="133" t="s">
        <v>61</v>
      </c>
      <c r="W668" s="1382" t="s">
        <v>61</v>
      </c>
      <c r="X668" s="787" t="s">
        <v>61</v>
      </c>
      <c r="Y668" s="1362"/>
      <c r="Z668" s="133"/>
      <c r="AA668" s="556" t="s">
        <v>61</v>
      </c>
      <c r="AB668" s="1279" t="s">
        <v>61</v>
      </c>
    </row>
    <row r="669" spans="1:28" s="267" customFormat="1" ht="14.5">
      <c r="A669" s="1235" t="s">
        <v>511</v>
      </c>
      <c r="B669" s="1235" t="s">
        <v>167</v>
      </c>
      <c r="C669" s="1289">
        <v>2023</v>
      </c>
      <c r="D669" s="1289">
        <v>2022</v>
      </c>
      <c r="E669" s="1290" t="s">
        <v>168</v>
      </c>
      <c r="F669" s="1232" t="s">
        <v>61</v>
      </c>
      <c r="G669" s="1291" t="s">
        <v>61</v>
      </c>
      <c r="H669" s="1229" t="s">
        <v>61</v>
      </c>
      <c r="I669" s="1383" t="s">
        <v>61</v>
      </c>
      <c r="J669" s="1065" t="s">
        <v>61</v>
      </c>
      <c r="K669" s="1412" t="s">
        <v>61</v>
      </c>
      <c r="L669" s="1338" t="s">
        <v>61</v>
      </c>
      <c r="M669" s="1065" t="s">
        <v>61</v>
      </c>
      <c r="N669" s="1229" t="s">
        <v>61</v>
      </c>
      <c r="O669" s="1065" t="s">
        <v>61</v>
      </c>
      <c r="P669" s="1229" t="s">
        <v>61</v>
      </c>
      <c r="Q669" s="1020" t="s">
        <v>61</v>
      </c>
      <c r="R669" s="1221" t="s">
        <v>61</v>
      </c>
      <c r="S669" s="1020" t="s">
        <v>61</v>
      </c>
      <c r="T669" s="1221" t="s">
        <v>61</v>
      </c>
      <c r="U669" s="1020" t="s">
        <v>61</v>
      </c>
      <c r="V669" s="1221" t="s">
        <v>61</v>
      </c>
      <c r="W669" s="1383" t="s">
        <v>61</v>
      </c>
      <c r="X669" s="1021" t="s">
        <v>61</v>
      </c>
      <c r="Y669" s="1364"/>
      <c r="Z669" s="1221"/>
      <c r="AA669" s="1230" t="s">
        <v>61</v>
      </c>
      <c r="AB669" s="1233" t="s">
        <v>61</v>
      </c>
    </row>
    <row r="670" spans="1:28" s="267" customFormat="1" ht="14.5">
      <c r="A670" s="66" t="s">
        <v>31</v>
      </c>
      <c r="B670" s="66" t="s">
        <v>180</v>
      </c>
      <c r="C670" s="556">
        <v>2017</v>
      </c>
      <c r="D670" s="556">
        <v>2016</v>
      </c>
      <c r="E670" s="1227" t="s">
        <v>142</v>
      </c>
      <c r="F670" s="418" t="s">
        <v>143</v>
      </c>
      <c r="G670" s="1273" t="s">
        <v>142</v>
      </c>
      <c r="H670" s="66" t="s">
        <v>145</v>
      </c>
      <c r="I670" s="131">
        <v>26423623</v>
      </c>
      <c r="J670" s="1247">
        <v>12451985</v>
      </c>
      <c r="K670" s="466">
        <v>0.47124442397622762</v>
      </c>
      <c r="L670" s="1424" t="s">
        <v>512</v>
      </c>
      <c r="M670" s="77">
        <v>6378607</v>
      </c>
      <c r="N670" s="473">
        <v>0.51225623866395598</v>
      </c>
      <c r="O670" s="77">
        <v>4162842</v>
      </c>
      <c r="P670" s="473">
        <v>0.33431151740063936</v>
      </c>
      <c r="Q670" s="77">
        <v>1501172</v>
      </c>
      <c r="R670" s="133">
        <v>0.1205568429451208</v>
      </c>
      <c r="S670" s="77">
        <v>409364</v>
      </c>
      <c r="T670" s="133">
        <v>3.2875400990283882E-2</v>
      </c>
      <c r="U670" s="77">
        <v>0</v>
      </c>
      <c r="V670" s="133">
        <v>0</v>
      </c>
      <c r="W670" s="1397">
        <v>1910536</v>
      </c>
      <c r="X670" s="787">
        <v>0.15343224393540467</v>
      </c>
      <c r="Y670" s="1362"/>
      <c r="Z670" s="133"/>
      <c r="AA670" s="556" t="s">
        <v>142</v>
      </c>
      <c r="AB670" s="1279" t="s">
        <v>185</v>
      </c>
    </row>
    <row r="671" spans="1:28" s="267" customFormat="1" ht="14.5">
      <c r="A671" s="66" t="s">
        <v>31</v>
      </c>
      <c r="B671" s="66" t="s">
        <v>180</v>
      </c>
      <c r="C671" s="556">
        <v>2018</v>
      </c>
      <c r="D671" s="556">
        <v>2017</v>
      </c>
      <c r="E671" s="1227" t="s">
        <v>142</v>
      </c>
      <c r="F671" s="418" t="s">
        <v>143</v>
      </c>
      <c r="G671" s="1273" t="s">
        <v>142</v>
      </c>
      <c r="H671" s="66" t="s">
        <v>145</v>
      </c>
      <c r="I671" s="131">
        <v>26423623</v>
      </c>
      <c r="J671" s="1245">
        <v>12451986</v>
      </c>
      <c r="K671" s="133">
        <v>0.47</v>
      </c>
      <c r="L671" s="1424" t="s">
        <v>362</v>
      </c>
      <c r="M671" s="77">
        <v>5734826</v>
      </c>
      <c r="N671" s="473">
        <v>0.46055512751138655</v>
      </c>
      <c r="O671" s="77">
        <v>3574333</v>
      </c>
      <c r="P671" s="473">
        <v>0.28704923054041337</v>
      </c>
      <c r="Q671" s="77">
        <v>2193568</v>
      </c>
      <c r="R671" s="133">
        <v>0.17616209976464797</v>
      </c>
      <c r="S671" s="77">
        <v>956051</v>
      </c>
      <c r="T671" s="133">
        <v>7.6778997342271352E-2</v>
      </c>
      <c r="U671" s="77">
        <v>0</v>
      </c>
      <c r="V671" s="133">
        <v>0</v>
      </c>
      <c r="W671" s="1397">
        <v>3149619</v>
      </c>
      <c r="X671" s="787">
        <v>0.25294109710691931</v>
      </c>
      <c r="Y671" s="1362"/>
      <c r="Z671" s="133"/>
      <c r="AA671" s="556" t="s">
        <v>142</v>
      </c>
      <c r="AB671" s="1279" t="s">
        <v>185</v>
      </c>
    </row>
    <row r="672" spans="1:28" s="267" customFormat="1" ht="14.5">
      <c r="A672" s="66" t="s">
        <v>31</v>
      </c>
      <c r="B672" s="66" t="s">
        <v>180</v>
      </c>
      <c r="C672" s="556">
        <v>2019</v>
      </c>
      <c r="D672" s="556">
        <v>2018</v>
      </c>
      <c r="E672" s="1227" t="s">
        <v>142</v>
      </c>
      <c r="F672" s="418" t="s">
        <v>143</v>
      </c>
      <c r="G672" s="1273" t="s">
        <v>142</v>
      </c>
      <c r="H672" s="66" t="s">
        <v>145</v>
      </c>
      <c r="I672" s="275">
        <v>30528673</v>
      </c>
      <c r="J672" s="1245">
        <v>28785007</v>
      </c>
      <c r="K672" s="466">
        <v>0.94</v>
      </c>
      <c r="L672" s="1424" t="s">
        <v>513</v>
      </c>
      <c r="M672" s="77">
        <v>19166532</v>
      </c>
      <c r="N672" s="473">
        <v>0.66585121900439348</v>
      </c>
      <c r="O672" s="77">
        <v>7837963</v>
      </c>
      <c r="P672" s="473">
        <v>0.27229324627226947</v>
      </c>
      <c r="Q672" s="77">
        <v>1333847</v>
      </c>
      <c r="R672" s="133">
        <v>4.6338255189585328E-2</v>
      </c>
      <c r="S672" s="77">
        <v>446665</v>
      </c>
      <c r="T672" s="133">
        <v>1.551727953375172E-2</v>
      </c>
      <c r="U672" s="77">
        <v>0</v>
      </c>
      <c r="V672" s="133">
        <v>0</v>
      </c>
      <c r="W672" s="131">
        <v>1780512</v>
      </c>
      <c r="X672" s="787">
        <v>6.1855534723337047E-2</v>
      </c>
      <c r="Y672" s="1362"/>
      <c r="Z672" s="133"/>
      <c r="AA672" s="556" t="s">
        <v>142</v>
      </c>
      <c r="AB672" s="1279" t="s">
        <v>185</v>
      </c>
    </row>
    <row r="673" spans="1:28" s="267" customFormat="1" ht="14.5">
      <c r="A673" s="66" t="s">
        <v>31</v>
      </c>
      <c r="B673" s="66" t="s">
        <v>180</v>
      </c>
      <c r="C673" s="556">
        <v>2020</v>
      </c>
      <c r="D673" s="556">
        <v>2019</v>
      </c>
      <c r="E673" s="1227" t="s">
        <v>142</v>
      </c>
      <c r="F673" s="418" t="s">
        <v>143</v>
      </c>
      <c r="G673" s="1273" t="s">
        <v>142</v>
      </c>
      <c r="H673" s="66" t="s">
        <v>145</v>
      </c>
      <c r="I673" s="131">
        <v>27909798</v>
      </c>
      <c r="J673" s="1245">
        <v>4983961</v>
      </c>
      <c r="K673" s="466">
        <v>0.17857388290664089</v>
      </c>
      <c r="L673" s="1424" t="s">
        <v>403</v>
      </c>
      <c r="M673" s="77">
        <v>1693964</v>
      </c>
      <c r="N673" s="473">
        <v>0.33988307693418951</v>
      </c>
      <c r="O673" s="77">
        <v>1600589</v>
      </c>
      <c r="P673" s="473">
        <v>0.32</v>
      </c>
      <c r="Q673" s="77">
        <v>1424615</v>
      </c>
      <c r="R673" s="133">
        <v>0.28999999999999998</v>
      </c>
      <c r="S673" s="77">
        <v>264793</v>
      </c>
      <c r="T673" s="133">
        <v>0.05</v>
      </c>
      <c r="U673" s="77">
        <v>0</v>
      </c>
      <c r="V673" s="133">
        <v>0</v>
      </c>
      <c r="W673" s="131">
        <v>1689408</v>
      </c>
      <c r="X673" s="787">
        <v>0.34</v>
      </c>
      <c r="Y673" s="1362"/>
      <c r="Z673" s="133"/>
      <c r="AA673" s="556" t="s">
        <v>142</v>
      </c>
      <c r="AB673" s="1279" t="s">
        <v>185</v>
      </c>
    </row>
    <row r="674" spans="1:28" s="267" customFormat="1" ht="14.5">
      <c r="A674" s="66" t="s">
        <v>31</v>
      </c>
      <c r="B674" s="66" t="s">
        <v>180</v>
      </c>
      <c r="C674" s="556">
        <v>2021</v>
      </c>
      <c r="D674" s="556">
        <v>2020</v>
      </c>
      <c r="E674" s="1227" t="s">
        <v>142</v>
      </c>
      <c r="F674" s="418" t="s">
        <v>143</v>
      </c>
      <c r="G674" s="1273" t="s">
        <v>142</v>
      </c>
      <c r="H674" s="66" t="s">
        <v>145</v>
      </c>
      <c r="I674" s="131">
        <v>30066648</v>
      </c>
      <c r="J674" s="1247">
        <v>18143069</v>
      </c>
      <c r="K674" s="466">
        <v>0.60342839015509808</v>
      </c>
      <c r="L674" s="1424" t="s">
        <v>783</v>
      </c>
      <c r="M674" s="77">
        <v>6695577</v>
      </c>
      <c r="N674" s="473">
        <v>0.36904324180214493</v>
      </c>
      <c r="O674" s="77">
        <v>8772570</v>
      </c>
      <c r="P674" s="473">
        <v>0.48</v>
      </c>
      <c r="Q674" s="77">
        <v>2368993</v>
      </c>
      <c r="R674" s="133">
        <v>0.13</v>
      </c>
      <c r="S674" s="77">
        <v>305929</v>
      </c>
      <c r="T674" s="133">
        <v>0.02</v>
      </c>
      <c r="U674" s="77">
        <v>0</v>
      </c>
      <c r="V674" s="133">
        <v>0</v>
      </c>
      <c r="W674" s="131">
        <v>2674922</v>
      </c>
      <c r="X674" s="787">
        <v>0.15</v>
      </c>
      <c r="Y674" s="1362"/>
      <c r="Z674" s="133"/>
      <c r="AA674" s="556" t="s">
        <v>142</v>
      </c>
      <c r="AB674" s="1279" t="s">
        <v>161</v>
      </c>
    </row>
    <row r="675" spans="1:28" s="267" customFormat="1" ht="14.5">
      <c r="A675" s="66" t="s">
        <v>31</v>
      </c>
      <c r="B675" s="66" t="s">
        <v>180</v>
      </c>
      <c r="C675" s="556">
        <v>2022</v>
      </c>
      <c r="D675" s="556">
        <v>2021</v>
      </c>
      <c r="E675" s="1227" t="s">
        <v>142</v>
      </c>
      <c r="F675" s="418" t="s">
        <v>143</v>
      </c>
      <c r="G675" s="1273" t="s">
        <v>142</v>
      </c>
      <c r="H675" s="66" t="s">
        <v>145</v>
      </c>
      <c r="I675" s="131">
        <v>30066648</v>
      </c>
      <c r="J675" s="1245">
        <v>18143069</v>
      </c>
      <c r="K675" s="466">
        <v>0.60342839015509808</v>
      </c>
      <c r="L675" s="1424" t="s">
        <v>366</v>
      </c>
      <c r="M675" s="77">
        <v>6822024</v>
      </c>
      <c r="N675" s="473">
        <v>0.37601268010390082</v>
      </c>
      <c r="O675" s="77">
        <v>8406989</v>
      </c>
      <c r="P675" s="473">
        <v>0.46</v>
      </c>
      <c r="Q675" s="77">
        <v>2649367</v>
      </c>
      <c r="R675" s="133">
        <v>0.15</v>
      </c>
      <c r="S675" s="77">
        <v>264689</v>
      </c>
      <c r="T675" s="133">
        <v>0.01</v>
      </c>
      <c r="U675" s="77">
        <v>0</v>
      </c>
      <c r="V675" s="133">
        <v>0</v>
      </c>
      <c r="W675" s="131">
        <v>2914056</v>
      </c>
      <c r="X675" s="787">
        <v>0.16</v>
      </c>
      <c r="Y675" s="1362"/>
      <c r="Z675" s="133"/>
      <c r="AA675" s="556" t="s">
        <v>142</v>
      </c>
      <c r="AB675" s="1279" t="s">
        <v>148</v>
      </c>
    </row>
    <row r="676" spans="1:28" s="267" customFormat="1" ht="14.5">
      <c r="A676" s="1216" t="s">
        <v>31</v>
      </c>
      <c r="B676" s="1216" t="s">
        <v>180</v>
      </c>
      <c r="C676" s="1226">
        <v>2023</v>
      </c>
      <c r="D676" s="1226">
        <v>2022</v>
      </c>
      <c r="E676" s="1228" t="s">
        <v>142</v>
      </c>
      <c r="F676" s="1237" t="s">
        <v>143</v>
      </c>
      <c r="G676" s="1275" t="s">
        <v>142</v>
      </c>
      <c r="H676" s="1216" t="s">
        <v>145</v>
      </c>
      <c r="I676" s="1380">
        <v>31966572</v>
      </c>
      <c r="J676" s="1026">
        <v>31966572</v>
      </c>
      <c r="K676" s="1222">
        <v>1</v>
      </c>
      <c r="L676" s="1425" t="s">
        <v>784</v>
      </c>
      <c r="M676" s="1026">
        <v>16026000</v>
      </c>
      <c r="N676" s="1217">
        <v>0.5</v>
      </c>
      <c r="O676" s="1026">
        <v>12974000</v>
      </c>
      <c r="P676" s="1217">
        <v>0.4</v>
      </c>
      <c r="Q676" s="1026">
        <v>2748872</v>
      </c>
      <c r="R676" s="1222">
        <v>0.09</v>
      </c>
      <c r="S676" s="1026">
        <v>397551</v>
      </c>
      <c r="T676" s="1222">
        <v>0.01</v>
      </c>
      <c r="U676" s="1026">
        <v>0</v>
      </c>
      <c r="V676" s="1222">
        <v>0</v>
      </c>
      <c r="W676" s="1400">
        <v>3146423</v>
      </c>
      <c r="X676" s="1250">
        <v>0.1</v>
      </c>
      <c r="Y676" s="1373"/>
      <c r="Z676" s="1401"/>
      <c r="AA676" s="1226" t="s">
        <v>142</v>
      </c>
      <c r="AB676" s="1225" t="s">
        <v>148</v>
      </c>
    </row>
    <row r="677" spans="1:28" s="267" customFormat="1" ht="14.5">
      <c r="A677" s="1229" t="s">
        <v>31</v>
      </c>
      <c r="B677" s="1229" t="s">
        <v>180</v>
      </c>
      <c r="C677" s="1230" t="s">
        <v>761</v>
      </c>
      <c r="D677" s="1230">
        <v>2023</v>
      </c>
      <c r="E677" s="1231" t="s">
        <v>142</v>
      </c>
      <c r="F677" s="1271" t="s">
        <v>143</v>
      </c>
      <c r="G677" s="1274" t="s">
        <v>142</v>
      </c>
      <c r="H677" s="1221" t="s">
        <v>145</v>
      </c>
      <c r="I677" s="1381">
        <v>31966572</v>
      </c>
      <c r="J677" s="1020">
        <v>31966572</v>
      </c>
      <c r="K677" s="1221">
        <v>1</v>
      </c>
      <c r="L677" s="1438" t="s">
        <v>784</v>
      </c>
      <c r="M677" s="1020">
        <v>16026000</v>
      </c>
      <c r="N677" s="1218">
        <v>0.5</v>
      </c>
      <c r="O677" s="1020">
        <v>12974000</v>
      </c>
      <c r="P677" s="1218">
        <v>0.4</v>
      </c>
      <c r="Q677" s="1020">
        <v>2748872</v>
      </c>
      <c r="R677" s="1221">
        <v>0.09</v>
      </c>
      <c r="S677" s="1020">
        <v>397551</v>
      </c>
      <c r="T677" s="1221">
        <v>0.01</v>
      </c>
      <c r="U677" s="1020">
        <v>0</v>
      </c>
      <c r="V677" s="1221">
        <v>0</v>
      </c>
      <c r="W677" s="1390">
        <v>3146423</v>
      </c>
      <c r="X677" s="1244">
        <v>0.1</v>
      </c>
      <c r="Y677" s="1369"/>
      <c r="Z677" s="1391"/>
      <c r="AA677" s="1235" t="s">
        <v>142</v>
      </c>
      <c r="AB677" s="1233" t="s">
        <v>148</v>
      </c>
    </row>
    <row r="678" spans="1:28" s="267" customFormat="1" ht="14.5">
      <c r="A678" s="66" t="s">
        <v>9</v>
      </c>
      <c r="B678" s="66" t="s">
        <v>141</v>
      </c>
      <c r="C678" s="556">
        <v>2017</v>
      </c>
      <c r="D678" s="556">
        <v>2016</v>
      </c>
      <c r="E678" s="1227" t="s">
        <v>142</v>
      </c>
      <c r="F678" s="418" t="s">
        <v>143</v>
      </c>
      <c r="G678" s="1273" t="s">
        <v>142</v>
      </c>
      <c r="H678" s="66" t="s">
        <v>61</v>
      </c>
      <c r="I678" s="131">
        <v>51892349</v>
      </c>
      <c r="J678" s="1245">
        <v>35000000</v>
      </c>
      <c r="K678" s="466">
        <v>0.67447322533038545</v>
      </c>
      <c r="L678" s="1424" t="s">
        <v>424</v>
      </c>
      <c r="M678" s="77">
        <v>32500000</v>
      </c>
      <c r="N678" s="133">
        <v>0.9285714285714286</v>
      </c>
      <c r="O678" s="792">
        <v>1800000</v>
      </c>
      <c r="P678" s="473">
        <v>5.1428571428571428E-2</v>
      </c>
      <c r="Q678" s="77" t="s">
        <v>61</v>
      </c>
      <c r="R678" s="133" t="s">
        <v>61</v>
      </c>
      <c r="S678" s="77" t="s">
        <v>61</v>
      </c>
      <c r="T678" s="133" t="s">
        <v>61</v>
      </c>
      <c r="U678" s="77" t="s">
        <v>61</v>
      </c>
      <c r="V678" s="133" t="s">
        <v>61</v>
      </c>
      <c r="W678" s="1387">
        <v>700000</v>
      </c>
      <c r="X678" s="793">
        <v>0.02</v>
      </c>
      <c r="Y678" s="1365"/>
      <c r="Z678" s="466"/>
      <c r="AA678" s="556" t="s">
        <v>168</v>
      </c>
      <c r="AB678" s="1279" t="s">
        <v>185</v>
      </c>
    </row>
    <row r="679" spans="1:28" s="267" customFormat="1" ht="14.5">
      <c r="A679" s="66" t="s">
        <v>9</v>
      </c>
      <c r="B679" s="66" t="s">
        <v>141</v>
      </c>
      <c r="C679" s="556">
        <v>2018</v>
      </c>
      <c r="D679" s="556">
        <v>2017</v>
      </c>
      <c r="E679" s="1227" t="s">
        <v>142</v>
      </c>
      <c r="F679" s="418" t="s">
        <v>143</v>
      </c>
      <c r="G679" s="1273" t="s">
        <v>142</v>
      </c>
      <c r="H679" s="66" t="s">
        <v>209</v>
      </c>
      <c r="I679" s="131">
        <v>53800000</v>
      </c>
      <c r="J679" s="1245">
        <v>8300000.0000000009</v>
      </c>
      <c r="K679" s="466">
        <v>0.154275092936803</v>
      </c>
      <c r="L679" s="1424" t="s">
        <v>424</v>
      </c>
      <c r="M679" s="716" t="s">
        <v>178</v>
      </c>
      <c r="N679" s="635" t="s">
        <v>203</v>
      </c>
      <c r="O679" s="719">
        <v>7521000.0000000009</v>
      </c>
      <c r="P679" s="515">
        <v>0.90614457831325301</v>
      </c>
      <c r="Q679" s="1010" t="s">
        <v>221</v>
      </c>
      <c r="R679" s="1219" t="s">
        <v>221</v>
      </c>
      <c r="S679" s="1010" t="s">
        <v>221</v>
      </c>
      <c r="T679" s="1219" t="s">
        <v>221</v>
      </c>
      <c r="U679" s="1010" t="s">
        <v>221</v>
      </c>
      <c r="V679" s="1219" t="s">
        <v>221</v>
      </c>
      <c r="W679" s="1387">
        <v>779000</v>
      </c>
      <c r="X679" s="793">
        <v>9.3855421686746973E-2</v>
      </c>
      <c r="Y679" s="1365"/>
      <c r="Z679" s="466"/>
      <c r="AA679" s="556" t="s">
        <v>168</v>
      </c>
      <c r="AB679" s="1279" t="s">
        <v>148</v>
      </c>
    </row>
    <row r="680" spans="1:28" s="267" customFormat="1" ht="14.5">
      <c r="A680" s="66" t="s">
        <v>9</v>
      </c>
      <c r="B680" s="66" t="s">
        <v>141</v>
      </c>
      <c r="C680" s="556">
        <v>2019</v>
      </c>
      <c r="D680" s="556">
        <v>2018</v>
      </c>
      <c r="E680" s="1227" t="s">
        <v>142</v>
      </c>
      <c r="F680" s="418" t="s">
        <v>143</v>
      </c>
      <c r="G680" s="1273" t="s">
        <v>142</v>
      </c>
      <c r="H680" s="66" t="s">
        <v>209</v>
      </c>
      <c r="I680" s="275">
        <v>52666014</v>
      </c>
      <c r="J680" s="1245">
        <v>7400000</v>
      </c>
      <c r="K680" s="466">
        <v>0.14000000000000001</v>
      </c>
      <c r="L680" s="1429">
        <v>43435</v>
      </c>
      <c r="M680" s="716" t="s">
        <v>178</v>
      </c>
      <c r="N680" s="635" t="s">
        <v>203</v>
      </c>
      <c r="O680" s="719">
        <v>6576400</v>
      </c>
      <c r="P680" s="515">
        <v>0.88870270270270268</v>
      </c>
      <c r="Q680" s="1010" t="s">
        <v>221</v>
      </c>
      <c r="R680" s="1219" t="s">
        <v>221</v>
      </c>
      <c r="S680" s="1010" t="s">
        <v>221</v>
      </c>
      <c r="T680" s="1219" t="s">
        <v>221</v>
      </c>
      <c r="U680" s="1010" t="s">
        <v>221</v>
      </c>
      <c r="V680" s="1219" t="s">
        <v>221</v>
      </c>
      <c r="W680" s="1387">
        <v>823600</v>
      </c>
      <c r="X680" s="793">
        <v>0.1112972972972973</v>
      </c>
      <c r="Y680" s="1365"/>
      <c r="Z680" s="466"/>
      <c r="AA680" s="556" t="s">
        <v>168</v>
      </c>
      <c r="AB680" s="1279" t="s">
        <v>148</v>
      </c>
    </row>
    <row r="681" spans="1:28" s="267" customFormat="1" ht="14.5">
      <c r="A681" s="66" t="s">
        <v>9</v>
      </c>
      <c r="B681" s="66" t="s">
        <v>141</v>
      </c>
      <c r="C681" s="556">
        <v>2020</v>
      </c>
      <c r="D681" s="556">
        <v>2019</v>
      </c>
      <c r="E681" s="1227" t="s">
        <v>142</v>
      </c>
      <c r="F681" s="418" t="s">
        <v>143</v>
      </c>
      <c r="G681" s="1273" t="s">
        <v>142</v>
      </c>
      <c r="H681" s="66" t="s">
        <v>209</v>
      </c>
      <c r="I681" s="275">
        <v>54045422</v>
      </c>
      <c r="J681" s="1245">
        <v>54045422</v>
      </c>
      <c r="K681" s="466">
        <v>1</v>
      </c>
      <c r="L681" s="1429">
        <v>43831</v>
      </c>
      <c r="M681" s="77">
        <v>53311422</v>
      </c>
      <c r="N681" s="466">
        <v>0.98641883118240803</v>
      </c>
      <c r="O681" s="792">
        <v>22020</v>
      </c>
      <c r="P681" s="473">
        <v>4.0743506452775965E-4</v>
      </c>
      <c r="Q681" s="77" t="s">
        <v>61</v>
      </c>
      <c r="R681" s="133" t="s">
        <v>61</v>
      </c>
      <c r="S681" s="77" t="s">
        <v>61</v>
      </c>
      <c r="T681" s="133" t="s">
        <v>61</v>
      </c>
      <c r="U681" s="77" t="s">
        <v>61</v>
      </c>
      <c r="V681" s="133" t="s">
        <v>61</v>
      </c>
      <c r="W681" s="1387">
        <v>711980</v>
      </c>
      <c r="X681" s="793">
        <v>0.01</v>
      </c>
      <c r="Y681" s="1365"/>
      <c r="Z681" s="466"/>
      <c r="AA681" s="556" t="s">
        <v>168</v>
      </c>
      <c r="AB681" s="1279" t="s">
        <v>148</v>
      </c>
    </row>
    <row r="682" spans="1:28" s="267" customFormat="1" ht="14.5">
      <c r="A682" s="66" t="s">
        <v>9</v>
      </c>
      <c r="B682" s="66" t="s">
        <v>141</v>
      </c>
      <c r="C682" s="556">
        <v>2021</v>
      </c>
      <c r="D682" s="556">
        <v>2020</v>
      </c>
      <c r="E682" s="1227" t="s">
        <v>142</v>
      </c>
      <c r="F682" s="418" t="s">
        <v>143</v>
      </c>
      <c r="G682" s="1292" t="s">
        <v>168</v>
      </c>
      <c r="H682" s="1293" t="s">
        <v>61</v>
      </c>
      <c r="I682" s="1384" t="s">
        <v>61</v>
      </c>
      <c r="J682" s="1294" t="s">
        <v>61</v>
      </c>
      <c r="K682" s="1295" t="s">
        <v>61</v>
      </c>
      <c r="L682" s="1426" t="s">
        <v>61</v>
      </c>
      <c r="M682" s="1294" t="s">
        <v>61</v>
      </c>
      <c r="N682" s="1295" t="s">
        <v>61</v>
      </c>
      <c r="O682" s="104" t="s">
        <v>61</v>
      </c>
      <c r="P682" s="1295" t="s">
        <v>61</v>
      </c>
      <c r="Q682" s="799" t="s">
        <v>61</v>
      </c>
      <c r="R682" s="643" t="s">
        <v>61</v>
      </c>
      <c r="S682" s="799" t="s">
        <v>61</v>
      </c>
      <c r="T682" s="643" t="s">
        <v>61</v>
      </c>
      <c r="U682" s="799" t="s">
        <v>61</v>
      </c>
      <c r="V682" s="643" t="s">
        <v>61</v>
      </c>
      <c r="W682" s="1384" t="s">
        <v>61</v>
      </c>
      <c r="X682" s="916" t="s">
        <v>61</v>
      </c>
      <c r="Y682" s="1366"/>
      <c r="Z682" s="643"/>
      <c r="AA682" s="1296" t="s">
        <v>61</v>
      </c>
      <c r="AB682" s="1297" t="s">
        <v>61</v>
      </c>
    </row>
    <row r="683" spans="1:28" s="267" customFormat="1" ht="14.5">
      <c r="A683" s="66" t="s">
        <v>9</v>
      </c>
      <c r="B683" s="66" t="s">
        <v>141</v>
      </c>
      <c r="C683" s="556">
        <v>2022</v>
      </c>
      <c r="D683" s="556">
        <v>2021</v>
      </c>
      <c r="E683" s="1227" t="s">
        <v>142</v>
      </c>
      <c r="F683" s="418" t="s">
        <v>143</v>
      </c>
      <c r="G683" s="1292" t="s">
        <v>168</v>
      </c>
      <c r="H683" s="1293" t="s">
        <v>61</v>
      </c>
      <c r="I683" s="1384" t="s">
        <v>61</v>
      </c>
      <c r="J683" s="1294" t="s">
        <v>61</v>
      </c>
      <c r="K683" s="1295" t="s">
        <v>61</v>
      </c>
      <c r="L683" s="1426" t="s">
        <v>61</v>
      </c>
      <c r="M683" s="1294" t="s">
        <v>61</v>
      </c>
      <c r="N683" s="1295" t="s">
        <v>61</v>
      </c>
      <c r="O683" s="104" t="s">
        <v>61</v>
      </c>
      <c r="P683" s="1295" t="s">
        <v>61</v>
      </c>
      <c r="Q683" s="799" t="s">
        <v>61</v>
      </c>
      <c r="R683" s="643" t="s">
        <v>61</v>
      </c>
      <c r="S683" s="799" t="s">
        <v>61</v>
      </c>
      <c r="T683" s="643" t="s">
        <v>61</v>
      </c>
      <c r="U683" s="799" t="s">
        <v>61</v>
      </c>
      <c r="V683" s="643" t="s">
        <v>61</v>
      </c>
      <c r="W683" s="1384" t="s">
        <v>61</v>
      </c>
      <c r="X683" s="916" t="s">
        <v>61</v>
      </c>
      <c r="Y683" s="1366"/>
      <c r="Z683" s="643"/>
      <c r="AA683" s="1296" t="s">
        <v>61</v>
      </c>
      <c r="AB683" s="1297" t="s">
        <v>61</v>
      </c>
    </row>
    <row r="684" spans="1:28" s="267" customFormat="1" ht="14.5">
      <c r="A684" s="1216" t="s">
        <v>9</v>
      </c>
      <c r="B684" s="1216" t="s">
        <v>141</v>
      </c>
      <c r="C684" s="1226">
        <v>2023</v>
      </c>
      <c r="D684" s="1226">
        <v>2022</v>
      </c>
      <c r="E684" s="1228" t="s">
        <v>142</v>
      </c>
      <c r="F684" s="1237" t="s">
        <v>143</v>
      </c>
      <c r="G684" s="1275" t="s">
        <v>142</v>
      </c>
      <c r="H684" s="1216" t="s">
        <v>410</v>
      </c>
      <c r="I684" s="1404">
        <v>56000000</v>
      </c>
      <c r="J684" s="1341">
        <v>56000000</v>
      </c>
      <c r="K684" s="1419">
        <v>1</v>
      </c>
      <c r="L684" s="1439" t="s">
        <v>524</v>
      </c>
      <c r="M684" s="1007" t="s">
        <v>178</v>
      </c>
      <c r="N684" s="635" t="s">
        <v>203</v>
      </c>
      <c r="O684" s="1343">
        <v>40800000</v>
      </c>
      <c r="P684" s="1342" t="s">
        <v>61</v>
      </c>
      <c r="Q684" s="1010" t="s">
        <v>221</v>
      </c>
      <c r="R684" s="1219" t="s">
        <v>221</v>
      </c>
      <c r="S684" s="1010" t="s">
        <v>221</v>
      </c>
      <c r="T684" s="1219" t="s">
        <v>221</v>
      </c>
      <c r="U684" s="1010" t="s">
        <v>221</v>
      </c>
      <c r="V684" s="1219" t="s">
        <v>221</v>
      </c>
      <c r="W684" s="1404">
        <v>15200000</v>
      </c>
      <c r="X684" s="1027">
        <v>0.27142857142857141</v>
      </c>
      <c r="Y684" s="1363"/>
      <c r="Z684" s="1222"/>
      <c r="AA684" s="1226" t="s">
        <v>163</v>
      </c>
      <c r="AB684" s="1225" t="s">
        <v>148</v>
      </c>
    </row>
    <row r="685" spans="1:28" s="267" customFormat="1" ht="14.5">
      <c r="A685" s="1229" t="s">
        <v>9</v>
      </c>
      <c r="B685" s="1229" t="s">
        <v>141</v>
      </c>
      <c r="C685" s="1230" t="s">
        <v>761</v>
      </c>
      <c r="D685" s="1230">
        <v>2023</v>
      </c>
      <c r="E685" s="1231" t="s">
        <v>142</v>
      </c>
      <c r="F685" s="1232" t="s">
        <v>143</v>
      </c>
      <c r="G685" s="1300" t="s">
        <v>168</v>
      </c>
      <c r="H685" s="1301" t="s">
        <v>61</v>
      </c>
      <c r="I685" s="1385" t="s">
        <v>61</v>
      </c>
      <c r="J685" s="1302" t="s">
        <v>61</v>
      </c>
      <c r="K685" s="1301" t="s">
        <v>61</v>
      </c>
      <c r="L685" s="1303" t="s">
        <v>61</v>
      </c>
      <c r="M685" s="1302" t="s">
        <v>61</v>
      </c>
      <c r="N685" s="1301" t="s">
        <v>61</v>
      </c>
      <c r="O685" s="1302" t="s">
        <v>61</v>
      </c>
      <c r="P685" s="1301" t="s">
        <v>61</v>
      </c>
      <c r="Q685" s="1302" t="s">
        <v>61</v>
      </c>
      <c r="R685" s="1301" t="s">
        <v>61</v>
      </c>
      <c r="S685" s="1302" t="s">
        <v>61</v>
      </c>
      <c r="T685" s="1301" t="s">
        <v>61</v>
      </c>
      <c r="U685" s="1302" t="s">
        <v>61</v>
      </c>
      <c r="V685" s="1301" t="s">
        <v>61</v>
      </c>
      <c r="W685" s="1385" t="s">
        <v>61</v>
      </c>
      <c r="X685" s="1129" t="s">
        <v>61</v>
      </c>
      <c r="Y685" s="1367"/>
      <c r="Z685" s="1351"/>
      <c r="AA685" s="1301" t="s">
        <v>61</v>
      </c>
      <c r="AB685" s="1303" t="s">
        <v>61</v>
      </c>
    </row>
    <row r="686" spans="1:28" s="267" customFormat="1" ht="14.5">
      <c r="A686" s="66" t="s">
        <v>45</v>
      </c>
      <c r="B686" s="66" t="s">
        <v>180</v>
      </c>
      <c r="C686" s="556">
        <v>2017</v>
      </c>
      <c r="D686" s="556">
        <v>2016</v>
      </c>
      <c r="E686" s="1227" t="s">
        <v>142</v>
      </c>
      <c r="F686" s="418" t="s">
        <v>181</v>
      </c>
      <c r="G686" s="1273" t="s">
        <v>142</v>
      </c>
      <c r="H686" s="66" t="s">
        <v>183</v>
      </c>
      <c r="I686" s="131">
        <v>2323352</v>
      </c>
      <c r="J686" s="1245">
        <v>1300000</v>
      </c>
      <c r="K686" s="466">
        <v>0.55953639396871413</v>
      </c>
      <c r="L686" s="1424" t="s">
        <v>424</v>
      </c>
      <c r="M686" s="77">
        <v>571000</v>
      </c>
      <c r="N686" s="133">
        <v>0.43923076923076926</v>
      </c>
      <c r="O686" s="792">
        <v>133000</v>
      </c>
      <c r="P686" s="473">
        <v>0.10230769230769231</v>
      </c>
      <c r="Q686" s="77" t="s">
        <v>61</v>
      </c>
      <c r="R686" s="133" t="s">
        <v>61</v>
      </c>
      <c r="S686" s="77" t="s">
        <v>61</v>
      </c>
      <c r="T686" s="133" t="s">
        <v>61</v>
      </c>
      <c r="U686" s="77" t="s">
        <v>61</v>
      </c>
      <c r="V686" s="133" t="s">
        <v>61</v>
      </c>
      <c r="W686" s="1387">
        <v>596000</v>
      </c>
      <c r="X686" s="793">
        <v>0.45846153846153848</v>
      </c>
      <c r="Y686" s="1365"/>
      <c r="Z686" s="466"/>
      <c r="AA686" s="556" t="s">
        <v>168</v>
      </c>
      <c r="AB686" s="1279" t="s">
        <v>185</v>
      </c>
    </row>
    <row r="687" spans="1:28" s="267" customFormat="1" ht="14.5">
      <c r="A687" s="66" t="s">
        <v>45</v>
      </c>
      <c r="B687" s="66" t="s">
        <v>180</v>
      </c>
      <c r="C687" s="556">
        <v>2018</v>
      </c>
      <c r="D687" s="556">
        <v>2017</v>
      </c>
      <c r="E687" s="1227" t="s">
        <v>142</v>
      </c>
      <c r="F687" s="418" t="s">
        <v>181</v>
      </c>
      <c r="G687" s="1273" t="s">
        <v>142</v>
      </c>
      <c r="H687" s="66" t="s">
        <v>183</v>
      </c>
      <c r="I687" s="131">
        <v>2405680</v>
      </c>
      <c r="J687" s="1245">
        <v>1300000</v>
      </c>
      <c r="K687" s="466">
        <v>0.5403877489940474</v>
      </c>
      <c r="L687" s="1424" t="s">
        <v>525</v>
      </c>
      <c r="M687" s="77">
        <v>571000</v>
      </c>
      <c r="N687" s="133">
        <v>0.43923076923076926</v>
      </c>
      <c r="O687" s="792">
        <v>133000</v>
      </c>
      <c r="P687" s="473">
        <v>0.10230769230769231</v>
      </c>
      <c r="Q687" s="77" t="s">
        <v>61</v>
      </c>
      <c r="R687" s="133" t="s">
        <v>61</v>
      </c>
      <c r="S687" s="77" t="s">
        <v>61</v>
      </c>
      <c r="T687" s="133" t="s">
        <v>61</v>
      </c>
      <c r="U687" s="77" t="s">
        <v>61</v>
      </c>
      <c r="V687" s="133" t="s">
        <v>61</v>
      </c>
      <c r="W687" s="1387">
        <v>596000</v>
      </c>
      <c r="X687" s="793">
        <v>0.45846153846153848</v>
      </c>
      <c r="Y687" s="1365"/>
      <c r="Z687" s="466"/>
      <c r="AA687" s="556" t="s">
        <v>168</v>
      </c>
      <c r="AB687" s="1279" t="s">
        <v>185</v>
      </c>
    </row>
    <row r="688" spans="1:28" s="267" customFormat="1" ht="14.5">
      <c r="A688" s="66" t="s">
        <v>45</v>
      </c>
      <c r="B688" s="66" t="s">
        <v>180</v>
      </c>
      <c r="C688" s="556">
        <v>2019</v>
      </c>
      <c r="D688" s="556">
        <v>2018</v>
      </c>
      <c r="E688" s="1227" t="s">
        <v>168</v>
      </c>
      <c r="F688" s="418" t="s">
        <v>61</v>
      </c>
      <c r="G688" s="1273" t="s">
        <v>61</v>
      </c>
      <c r="H688" s="66" t="s">
        <v>61</v>
      </c>
      <c r="I688" s="1382" t="s">
        <v>61</v>
      </c>
      <c r="J688" s="1288" t="s">
        <v>61</v>
      </c>
      <c r="K688" s="1411" t="s">
        <v>61</v>
      </c>
      <c r="L688" s="1424" t="s">
        <v>61</v>
      </c>
      <c r="M688" s="1246" t="s">
        <v>61</v>
      </c>
      <c r="N688" s="66" t="s">
        <v>61</v>
      </c>
      <c r="O688" s="69" t="s">
        <v>61</v>
      </c>
      <c r="P688" s="66" t="s">
        <v>61</v>
      </c>
      <c r="Q688" s="77" t="s">
        <v>61</v>
      </c>
      <c r="R688" s="133" t="s">
        <v>61</v>
      </c>
      <c r="S688" s="77" t="s">
        <v>61</v>
      </c>
      <c r="T688" s="133" t="s">
        <v>61</v>
      </c>
      <c r="U688" s="77" t="s">
        <v>61</v>
      </c>
      <c r="V688" s="133" t="s">
        <v>61</v>
      </c>
      <c r="W688" s="1382" t="s">
        <v>61</v>
      </c>
      <c r="X688" s="787" t="s">
        <v>61</v>
      </c>
      <c r="Y688" s="1362"/>
      <c r="Z688" s="133"/>
      <c r="AA688" s="556" t="s">
        <v>61</v>
      </c>
      <c r="AB688" s="1279" t="s">
        <v>61</v>
      </c>
    </row>
    <row r="689" spans="1:28" s="267" customFormat="1" ht="14.5">
      <c r="A689" s="66" t="s">
        <v>45</v>
      </c>
      <c r="B689" s="66" t="s">
        <v>180</v>
      </c>
      <c r="C689" s="556">
        <v>2020</v>
      </c>
      <c r="D689" s="556">
        <v>2019</v>
      </c>
      <c r="E689" s="1227" t="s">
        <v>142</v>
      </c>
      <c r="F689" s="418" t="s">
        <v>174</v>
      </c>
      <c r="G689" s="1273" t="s">
        <v>142</v>
      </c>
      <c r="H689" s="66" t="s">
        <v>145</v>
      </c>
      <c r="I689" s="131">
        <v>2495000</v>
      </c>
      <c r="J689" s="1245">
        <v>2413643</v>
      </c>
      <c r="K689" s="466">
        <v>0.96739198396793591</v>
      </c>
      <c r="L689" s="1424" t="s">
        <v>364</v>
      </c>
      <c r="M689" s="77">
        <v>1134928</v>
      </c>
      <c r="N689" s="473">
        <v>0.47021369771751664</v>
      </c>
      <c r="O689" s="77">
        <v>849441</v>
      </c>
      <c r="P689" s="473">
        <v>0.35</v>
      </c>
      <c r="Q689" s="77">
        <v>429274</v>
      </c>
      <c r="R689" s="133">
        <v>0.18</v>
      </c>
      <c r="S689" s="77">
        <v>0</v>
      </c>
      <c r="T689" s="133">
        <v>0</v>
      </c>
      <c r="U689" s="77">
        <v>0</v>
      </c>
      <c r="V689" s="133">
        <v>0</v>
      </c>
      <c r="W689" s="131">
        <v>429274</v>
      </c>
      <c r="X689" s="787">
        <v>0.18</v>
      </c>
      <c r="Y689" s="1362"/>
      <c r="Z689" s="133"/>
      <c r="AA689" s="556" t="s">
        <v>168</v>
      </c>
      <c r="AB689" s="1279" t="s">
        <v>185</v>
      </c>
    </row>
    <row r="690" spans="1:28" s="267" customFormat="1" ht="14.5">
      <c r="A690" s="66" t="s">
        <v>45</v>
      </c>
      <c r="B690" s="66" t="s">
        <v>180</v>
      </c>
      <c r="C690" s="556">
        <v>2021</v>
      </c>
      <c r="D690" s="556">
        <v>2020</v>
      </c>
      <c r="E690" s="1227" t="s">
        <v>142</v>
      </c>
      <c r="F690" s="418" t="s">
        <v>143</v>
      </c>
      <c r="G690" s="1273" t="s">
        <v>142</v>
      </c>
      <c r="H690" s="66" t="s">
        <v>145</v>
      </c>
      <c r="I690" s="131">
        <v>2541000</v>
      </c>
      <c r="J690" s="1247">
        <v>2256200</v>
      </c>
      <c r="K690" s="466">
        <v>0.88791814246359702</v>
      </c>
      <c r="L690" s="1424" t="s">
        <v>365</v>
      </c>
      <c r="M690" s="77">
        <v>1164920</v>
      </c>
      <c r="N690" s="473">
        <v>0.51631947522382771</v>
      </c>
      <c r="O690" s="77">
        <v>650670</v>
      </c>
      <c r="P690" s="473">
        <v>0.28999999999999998</v>
      </c>
      <c r="Q690" s="77">
        <v>426310</v>
      </c>
      <c r="R690" s="133">
        <v>0.19</v>
      </c>
      <c r="S690" s="77">
        <v>14300</v>
      </c>
      <c r="T690" s="133">
        <v>0.01</v>
      </c>
      <c r="U690" s="77">
        <v>0</v>
      </c>
      <c r="V690" s="133">
        <v>0</v>
      </c>
      <c r="W690" s="131">
        <v>440610</v>
      </c>
      <c r="X690" s="787">
        <v>0.2</v>
      </c>
      <c r="Y690" s="1362"/>
      <c r="Z690" s="133"/>
      <c r="AA690" s="556" t="s">
        <v>168</v>
      </c>
      <c r="AB690" s="1279" t="s">
        <v>161</v>
      </c>
    </row>
    <row r="691" spans="1:28" s="267" customFormat="1" ht="14.5">
      <c r="A691" s="66" t="s">
        <v>45</v>
      </c>
      <c r="B691" s="66" t="s">
        <v>180</v>
      </c>
      <c r="C691" s="556">
        <v>2022</v>
      </c>
      <c r="D691" s="556">
        <v>2021</v>
      </c>
      <c r="E691" s="1227" t="s">
        <v>142</v>
      </c>
      <c r="F691" s="418" t="s">
        <v>143</v>
      </c>
      <c r="G691" s="1273" t="s">
        <v>142</v>
      </c>
      <c r="H691" s="66" t="s">
        <v>145</v>
      </c>
      <c r="I691" s="131">
        <v>2550226</v>
      </c>
      <c r="J691" s="1245">
        <v>2550226</v>
      </c>
      <c r="K691" s="466">
        <v>1</v>
      </c>
      <c r="L691" s="1424" t="s">
        <v>776</v>
      </c>
      <c r="M691" s="77">
        <v>964174</v>
      </c>
      <c r="N691" s="473">
        <v>0.37807394325051974</v>
      </c>
      <c r="O691" s="77">
        <v>835739</v>
      </c>
      <c r="P691" s="473">
        <v>0.33</v>
      </c>
      <c r="Q691" s="77">
        <v>631697</v>
      </c>
      <c r="R691" s="133">
        <v>0.25</v>
      </c>
      <c r="S691" s="77">
        <v>118616</v>
      </c>
      <c r="T691" s="133">
        <v>0.05</v>
      </c>
      <c r="U691" s="77">
        <v>0</v>
      </c>
      <c r="V691" s="133">
        <v>0</v>
      </c>
      <c r="W691" s="131">
        <v>750313</v>
      </c>
      <c r="X691" s="787">
        <v>0.3</v>
      </c>
      <c r="Y691" s="1362"/>
      <c r="Z691" s="133"/>
      <c r="AA691" s="556" t="s">
        <v>142</v>
      </c>
      <c r="AB691" s="1279" t="s">
        <v>161</v>
      </c>
    </row>
    <row r="692" spans="1:28" s="267" customFormat="1" ht="14.5">
      <c r="A692" s="1216" t="s">
        <v>45</v>
      </c>
      <c r="B692" s="1216" t="s">
        <v>180</v>
      </c>
      <c r="C692" s="1226">
        <v>2023</v>
      </c>
      <c r="D692" s="1226">
        <v>2022</v>
      </c>
      <c r="E692" s="1228" t="s">
        <v>142</v>
      </c>
      <c r="F692" s="1237" t="s">
        <v>143</v>
      </c>
      <c r="G692" s="1275" t="s">
        <v>142</v>
      </c>
      <c r="H692" s="1216" t="s">
        <v>145</v>
      </c>
      <c r="I692" s="1380">
        <v>2550226</v>
      </c>
      <c r="J692" s="1298">
        <v>2550226</v>
      </c>
      <c r="K692" s="1223">
        <v>1</v>
      </c>
      <c r="L692" s="1425" t="s">
        <v>776</v>
      </c>
      <c r="M692" s="1026">
        <v>964174</v>
      </c>
      <c r="N692" s="1217">
        <v>0.37</v>
      </c>
      <c r="O692" s="1026">
        <v>835739</v>
      </c>
      <c r="P692" s="1217">
        <v>0.33</v>
      </c>
      <c r="Q692" s="1026">
        <v>631697</v>
      </c>
      <c r="R692" s="1222">
        <v>0.25</v>
      </c>
      <c r="S692" s="1026">
        <v>118616</v>
      </c>
      <c r="T692" s="1222">
        <v>0.05</v>
      </c>
      <c r="U692" s="1026">
        <v>0</v>
      </c>
      <c r="V692" s="1222">
        <v>0</v>
      </c>
      <c r="W692" s="1380">
        <v>750313</v>
      </c>
      <c r="X692" s="1027">
        <v>0.3</v>
      </c>
      <c r="Y692" s="1363"/>
      <c r="Z692" s="1222"/>
      <c r="AA692" s="1226" t="s">
        <v>142</v>
      </c>
      <c r="AB692" s="1225" t="s">
        <v>161</v>
      </c>
    </row>
    <row r="693" spans="1:28" s="267" customFormat="1" ht="14.5">
      <c r="A693" s="1229" t="s">
        <v>45</v>
      </c>
      <c r="B693" s="1229" t="s">
        <v>180</v>
      </c>
      <c r="C693" s="1230" t="s">
        <v>761</v>
      </c>
      <c r="D693" s="1230">
        <v>2023</v>
      </c>
      <c r="E693" s="1231" t="s">
        <v>142</v>
      </c>
      <c r="F693" s="1271" t="s">
        <v>143</v>
      </c>
      <c r="G693" s="1274" t="s">
        <v>142</v>
      </c>
      <c r="H693" s="1221" t="s">
        <v>145</v>
      </c>
      <c r="I693" s="1381">
        <v>2596037</v>
      </c>
      <c r="J693" s="1020">
        <v>2596037</v>
      </c>
      <c r="K693" s="1221">
        <v>1</v>
      </c>
      <c r="L693" s="1438" t="s">
        <v>529</v>
      </c>
      <c r="M693" s="1020">
        <v>1302000</v>
      </c>
      <c r="N693" s="1218">
        <v>0.5</v>
      </c>
      <c r="O693" s="1020">
        <v>905000</v>
      </c>
      <c r="P693" s="1218">
        <v>0.35</v>
      </c>
      <c r="Q693" s="1020">
        <v>384000</v>
      </c>
      <c r="R693" s="1221">
        <v>0.15</v>
      </c>
      <c r="S693" s="1020">
        <v>6000</v>
      </c>
      <c r="T693" s="1221">
        <v>0</v>
      </c>
      <c r="U693" s="1020">
        <v>0</v>
      </c>
      <c r="V693" s="1221">
        <v>0</v>
      </c>
      <c r="W693" s="1381">
        <v>390000</v>
      </c>
      <c r="X693" s="1021">
        <v>0.15</v>
      </c>
      <c r="Y693" s="1364"/>
      <c r="Z693" s="1221"/>
      <c r="AA693" s="1235" t="s">
        <v>168</v>
      </c>
      <c r="AB693" s="1232" t="s">
        <v>161</v>
      </c>
    </row>
    <row r="694" spans="1:28" s="267" customFormat="1" ht="14.5">
      <c r="A694" s="66" t="s">
        <v>530</v>
      </c>
      <c r="B694" s="66" t="s">
        <v>141</v>
      </c>
      <c r="C694" s="556">
        <v>2017</v>
      </c>
      <c r="D694" s="556">
        <v>2016</v>
      </c>
      <c r="E694" s="1227" t="s">
        <v>142</v>
      </c>
      <c r="F694" s="418" t="s">
        <v>143</v>
      </c>
      <c r="G694" s="1273" t="s">
        <v>142</v>
      </c>
      <c r="H694" s="66" t="s">
        <v>531</v>
      </c>
      <c r="I694" s="131">
        <v>28900000</v>
      </c>
      <c r="J694" s="1245">
        <v>28900000</v>
      </c>
      <c r="K694" s="466">
        <v>1</v>
      </c>
      <c r="L694" s="1424" t="s">
        <v>532</v>
      </c>
      <c r="M694" s="716" t="s">
        <v>178</v>
      </c>
      <c r="N694" s="635" t="s">
        <v>203</v>
      </c>
      <c r="O694" s="719">
        <v>28470000</v>
      </c>
      <c r="P694" s="515">
        <v>0.98512110726643598</v>
      </c>
      <c r="Q694" s="1010" t="s">
        <v>221</v>
      </c>
      <c r="R694" s="1219" t="s">
        <v>221</v>
      </c>
      <c r="S694" s="1010" t="s">
        <v>221</v>
      </c>
      <c r="T694" s="1219" t="s">
        <v>221</v>
      </c>
      <c r="U694" s="1010" t="s">
        <v>221</v>
      </c>
      <c r="V694" s="1219" t="s">
        <v>221</v>
      </c>
      <c r="W694" s="1387">
        <v>430000</v>
      </c>
      <c r="X694" s="793">
        <v>1.4878892733564015E-2</v>
      </c>
      <c r="Y694" s="1365"/>
      <c r="Z694" s="466"/>
      <c r="AA694" s="556" t="s">
        <v>168</v>
      </c>
      <c r="AB694" s="1279" t="s">
        <v>185</v>
      </c>
    </row>
    <row r="695" spans="1:28" s="267" customFormat="1" ht="14.5">
      <c r="A695" s="66" t="s">
        <v>530</v>
      </c>
      <c r="B695" s="66" t="s">
        <v>141</v>
      </c>
      <c r="C695" s="556">
        <v>2018</v>
      </c>
      <c r="D695" s="556">
        <v>2017</v>
      </c>
      <c r="E695" s="1227" t="s">
        <v>142</v>
      </c>
      <c r="F695" s="418" t="s">
        <v>204</v>
      </c>
      <c r="G695" s="1273" t="s">
        <v>142</v>
      </c>
      <c r="H695" s="66" t="s">
        <v>531</v>
      </c>
      <c r="I695" s="131">
        <v>28183426</v>
      </c>
      <c r="J695" s="1245">
        <v>1900000</v>
      </c>
      <c r="K695" s="466">
        <v>6.7415508675205071E-2</v>
      </c>
      <c r="L695" s="1424" t="s">
        <v>424</v>
      </c>
      <c r="M695" s="716" t="s">
        <v>178</v>
      </c>
      <c r="N695" s="635" t="s">
        <v>203</v>
      </c>
      <c r="O695" s="719">
        <v>1122000</v>
      </c>
      <c r="P695" s="515">
        <v>0.59052631578947368</v>
      </c>
      <c r="Q695" s="1010" t="s">
        <v>221</v>
      </c>
      <c r="R695" s="1219" t="s">
        <v>221</v>
      </c>
      <c r="S695" s="1010" t="s">
        <v>221</v>
      </c>
      <c r="T695" s="1219" t="s">
        <v>221</v>
      </c>
      <c r="U695" s="1010" t="s">
        <v>221</v>
      </c>
      <c r="V695" s="1219" t="s">
        <v>221</v>
      </c>
      <c r="W695" s="1387">
        <v>777999.99999999988</v>
      </c>
      <c r="X695" s="793">
        <v>0.40947368421052627</v>
      </c>
      <c r="Y695" s="1365"/>
      <c r="Z695" s="466"/>
      <c r="AA695" s="556" t="s">
        <v>168</v>
      </c>
      <c r="AB695" s="1279" t="s">
        <v>185</v>
      </c>
    </row>
    <row r="696" spans="1:28" s="267" customFormat="1" ht="14.5">
      <c r="A696" s="66" t="s">
        <v>530</v>
      </c>
      <c r="B696" s="66" t="s">
        <v>141</v>
      </c>
      <c r="C696" s="556">
        <v>2019</v>
      </c>
      <c r="D696" s="556">
        <v>2018</v>
      </c>
      <c r="E696" s="1227" t="s">
        <v>142</v>
      </c>
      <c r="F696" s="418" t="s">
        <v>204</v>
      </c>
      <c r="G696" s="1292" t="s">
        <v>168</v>
      </c>
      <c r="H696" s="1293" t="s">
        <v>61</v>
      </c>
      <c r="I696" s="1384" t="s">
        <v>61</v>
      </c>
      <c r="J696" s="1294" t="s">
        <v>61</v>
      </c>
      <c r="K696" s="1295" t="s">
        <v>61</v>
      </c>
      <c r="L696" s="1426" t="s">
        <v>61</v>
      </c>
      <c r="M696" s="1294" t="s">
        <v>61</v>
      </c>
      <c r="N696" s="1295" t="s">
        <v>61</v>
      </c>
      <c r="O696" s="104" t="s">
        <v>61</v>
      </c>
      <c r="P696" s="1295" t="s">
        <v>61</v>
      </c>
      <c r="Q696" s="799" t="s">
        <v>61</v>
      </c>
      <c r="R696" s="643" t="s">
        <v>61</v>
      </c>
      <c r="S696" s="799" t="s">
        <v>61</v>
      </c>
      <c r="T696" s="643" t="s">
        <v>61</v>
      </c>
      <c r="U696" s="799" t="s">
        <v>61</v>
      </c>
      <c r="V696" s="643" t="s">
        <v>61</v>
      </c>
      <c r="W696" s="1384" t="s">
        <v>61</v>
      </c>
      <c r="X696" s="916" t="s">
        <v>61</v>
      </c>
      <c r="Y696" s="1366"/>
      <c r="Z696" s="643"/>
      <c r="AA696" s="1296" t="s">
        <v>61</v>
      </c>
      <c r="AB696" s="1297" t="s">
        <v>61</v>
      </c>
    </row>
    <row r="697" spans="1:28" s="267" customFormat="1" ht="14.5">
      <c r="A697" s="66" t="s">
        <v>530</v>
      </c>
      <c r="B697" s="66" t="s">
        <v>141</v>
      </c>
      <c r="C697" s="556">
        <v>2020</v>
      </c>
      <c r="D697" s="556">
        <v>2019</v>
      </c>
      <c r="E697" s="1227" t="s">
        <v>142</v>
      </c>
      <c r="F697" s="418" t="s">
        <v>204</v>
      </c>
      <c r="G697" s="1292" t="s">
        <v>168</v>
      </c>
      <c r="H697" s="1293" t="s">
        <v>61</v>
      </c>
      <c r="I697" s="1384" t="s">
        <v>61</v>
      </c>
      <c r="J697" s="1294" t="s">
        <v>61</v>
      </c>
      <c r="K697" s="1295" t="s">
        <v>61</v>
      </c>
      <c r="L697" s="1426" t="s">
        <v>61</v>
      </c>
      <c r="M697" s="1294" t="s">
        <v>61</v>
      </c>
      <c r="N697" s="1295" t="s">
        <v>61</v>
      </c>
      <c r="O697" s="104" t="s">
        <v>61</v>
      </c>
      <c r="P697" s="1295" t="s">
        <v>61</v>
      </c>
      <c r="Q697" s="799" t="s">
        <v>61</v>
      </c>
      <c r="R697" s="643" t="s">
        <v>61</v>
      </c>
      <c r="S697" s="799" t="s">
        <v>61</v>
      </c>
      <c r="T697" s="643" t="s">
        <v>61</v>
      </c>
      <c r="U697" s="799" t="s">
        <v>61</v>
      </c>
      <c r="V697" s="643" t="s">
        <v>61</v>
      </c>
      <c r="W697" s="1384" t="s">
        <v>61</v>
      </c>
      <c r="X697" s="916" t="s">
        <v>61</v>
      </c>
      <c r="Y697" s="1366"/>
      <c r="Z697" s="643"/>
      <c r="AA697" s="1296" t="s">
        <v>61</v>
      </c>
      <c r="AB697" s="1297" t="s">
        <v>61</v>
      </c>
    </row>
    <row r="698" spans="1:28" s="267" customFormat="1" ht="14.5">
      <c r="A698" s="66" t="s">
        <v>530</v>
      </c>
      <c r="B698" s="66" t="s">
        <v>141</v>
      </c>
      <c r="C698" s="556">
        <v>2021</v>
      </c>
      <c r="D698" s="556">
        <v>2020</v>
      </c>
      <c r="E698" s="1227" t="s">
        <v>142</v>
      </c>
      <c r="F698" s="418" t="s">
        <v>174</v>
      </c>
      <c r="G698" s="1292" t="s">
        <v>168</v>
      </c>
      <c r="H698" s="1293" t="s">
        <v>61</v>
      </c>
      <c r="I698" s="1384" t="s">
        <v>61</v>
      </c>
      <c r="J698" s="1294" t="s">
        <v>61</v>
      </c>
      <c r="K698" s="1295" t="s">
        <v>61</v>
      </c>
      <c r="L698" s="1426" t="s">
        <v>61</v>
      </c>
      <c r="M698" s="1294" t="s">
        <v>61</v>
      </c>
      <c r="N698" s="1295" t="s">
        <v>61</v>
      </c>
      <c r="O698" s="104" t="s">
        <v>61</v>
      </c>
      <c r="P698" s="1295" t="s">
        <v>61</v>
      </c>
      <c r="Q698" s="799" t="s">
        <v>61</v>
      </c>
      <c r="R698" s="643" t="s">
        <v>61</v>
      </c>
      <c r="S698" s="799" t="s">
        <v>61</v>
      </c>
      <c r="T698" s="643" t="s">
        <v>61</v>
      </c>
      <c r="U698" s="799" t="s">
        <v>61</v>
      </c>
      <c r="V698" s="643" t="s">
        <v>61</v>
      </c>
      <c r="W698" s="1384" t="s">
        <v>61</v>
      </c>
      <c r="X698" s="916" t="s">
        <v>61</v>
      </c>
      <c r="Y698" s="1366"/>
      <c r="Z698" s="643"/>
      <c r="AA698" s="1296" t="s">
        <v>61</v>
      </c>
      <c r="AB698" s="1297" t="s">
        <v>61</v>
      </c>
    </row>
    <row r="699" spans="1:28" s="267" customFormat="1" ht="14.5">
      <c r="A699" s="66" t="s">
        <v>530</v>
      </c>
      <c r="B699" s="66" t="s">
        <v>141</v>
      </c>
      <c r="C699" s="556">
        <v>2022</v>
      </c>
      <c r="D699" s="556">
        <v>2021</v>
      </c>
      <c r="E699" s="1227" t="s">
        <v>142</v>
      </c>
      <c r="F699" s="418" t="s">
        <v>174</v>
      </c>
      <c r="G699" s="1292" t="s">
        <v>168</v>
      </c>
      <c r="H699" s="1293" t="s">
        <v>61</v>
      </c>
      <c r="I699" s="1384" t="s">
        <v>61</v>
      </c>
      <c r="J699" s="1294" t="s">
        <v>61</v>
      </c>
      <c r="K699" s="1295" t="s">
        <v>61</v>
      </c>
      <c r="L699" s="1426" t="s">
        <v>61</v>
      </c>
      <c r="M699" s="1294" t="s">
        <v>61</v>
      </c>
      <c r="N699" s="1295" t="s">
        <v>61</v>
      </c>
      <c r="O699" s="104" t="s">
        <v>61</v>
      </c>
      <c r="P699" s="1295" t="s">
        <v>61</v>
      </c>
      <c r="Q699" s="799" t="s">
        <v>61</v>
      </c>
      <c r="R699" s="643" t="s">
        <v>61</v>
      </c>
      <c r="S699" s="799" t="s">
        <v>61</v>
      </c>
      <c r="T699" s="643" t="s">
        <v>61</v>
      </c>
      <c r="U699" s="799" t="s">
        <v>61</v>
      </c>
      <c r="V699" s="643" t="s">
        <v>61</v>
      </c>
      <c r="W699" s="1384" t="s">
        <v>61</v>
      </c>
      <c r="X699" s="916" t="s">
        <v>61</v>
      </c>
      <c r="Y699" s="1366"/>
      <c r="Z699" s="643"/>
      <c r="AA699" s="1296" t="s">
        <v>61</v>
      </c>
      <c r="AB699" s="1297" t="s">
        <v>61</v>
      </c>
    </row>
    <row r="700" spans="1:28" s="267" customFormat="1" ht="14.5">
      <c r="A700" s="1216" t="s">
        <v>530</v>
      </c>
      <c r="B700" s="1216" t="s">
        <v>141</v>
      </c>
      <c r="C700" s="1226">
        <v>2023</v>
      </c>
      <c r="D700" s="1226">
        <v>2022</v>
      </c>
      <c r="E700" s="1228" t="s">
        <v>142</v>
      </c>
      <c r="F700" s="1237" t="s">
        <v>174</v>
      </c>
      <c r="G700" s="1320" t="s">
        <v>168</v>
      </c>
      <c r="H700" s="1321" t="s">
        <v>61</v>
      </c>
      <c r="I700" s="1393" t="s">
        <v>61</v>
      </c>
      <c r="J700" s="1322" t="s">
        <v>61</v>
      </c>
      <c r="K700" s="1323" t="s">
        <v>61</v>
      </c>
      <c r="L700" s="1431" t="s">
        <v>61</v>
      </c>
      <c r="M700" s="1322" t="s">
        <v>61</v>
      </c>
      <c r="N700" s="1323" t="s">
        <v>61</v>
      </c>
      <c r="O700" s="1012" t="s">
        <v>61</v>
      </c>
      <c r="P700" s="1323" t="s">
        <v>61</v>
      </c>
      <c r="Q700" s="1100" t="s">
        <v>61</v>
      </c>
      <c r="R700" s="1324" t="s">
        <v>61</v>
      </c>
      <c r="S700" s="1100" t="s">
        <v>61</v>
      </c>
      <c r="T700" s="1324" t="s">
        <v>61</v>
      </c>
      <c r="U700" s="1100" t="s">
        <v>61</v>
      </c>
      <c r="V700" s="1324" t="s">
        <v>61</v>
      </c>
      <c r="W700" s="1393" t="s">
        <v>61</v>
      </c>
      <c r="X700" s="1101" t="s">
        <v>61</v>
      </c>
      <c r="Y700" s="1370"/>
      <c r="Z700" s="1324"/>
      <c r="AA700" s="1325" t="s">
        <v>61</v>
      </c>
      <c r="AB700" s="1326" t="s">
        <v>61</v>
      </c>
    </row>
    <row r="701" spans="1:28" s="267" customFormat="1" ht="14.5">
      <c r="A701" s="1229" t="s">
        <v>530</v>
      </c>
      <c r="B701" s="1229" t="s">
        <v>141</v>
      </c>
      <c r="C701" s="1230" t="s">
        <v>761</v>
      </c>
      <c r="D701" s="1230">
        <v>2023</v>
      </c>
      <c r="E701" s="1231" t="s">
        <v>142</v>
      </c>
      <c r="F701" s="1232" t="s">
        <v>174</v>
      </c>
      <c r="G701" s="1300" t="s">
        <v>168</v>
      </c>
      <c r="H701" s="1327" t="s">
        <v>61</v>
      </c>
      <c r="I701" s="1394" t="s">
        <v>61</v>
      </c>
      <c r="J701" s="1328" t="s">
        <v>61</v>
      </c>
      <c r="K701" s="1327" t="s">
        <v>61</v>
      </c>
      <c r="L701" s="1330" t="s">
        <v>61</v>
      </c>
      <c r="M701" s="1328" t="s">
        <v>61</v>
      </c>
      <c r="N701" s="1327" t="s">
        <v>61</v>
      </c>
      <c r="O701" s="1328" t="s">
        <v>61</v>
      </c>
      <c r="P701" s="1327" t="s">
        <v>61</v>
      </c>
      <c r="Q701" s="1328" t="s">
        <v>61</v>
      </c>
      <c r="R701" s="1327" t="s">
        <v>61</v>
      </c>
      <c r="S701" s="1328" t="s">
        <v>61</v>
      </c>
      <c r="T701" s="1327" t="s">
        <v>61</v>
      </c>
      <c r="U701" s="1328" t="s">
        <v>61</v>
      </c>
      <c r="V701" s="1327" t="s">
        <v>61</v>
      </c>
      <c r="W701" s="1394" t="s">
        <v>61</v>
      </c>
      <c r="X701" s="1329" t="s">
        <v>61</v>
      </c>
      <c r="Y701" s="1371"/>
      <c r="Z701" s="1395"/>
      <c r="AA701" s="1327" t="s">
        <v>61</v>
      </c>
      <c r="AB701" s="1330" t="s">
        <v>61</v>
      </c>
    </row>
    <row r="702" spans="1:28" s="267" customFormat="1" ht="14.5">
      <c r="A702" s="66" t="s">
        <v>55</v>
      </c>
      <c r="B702" s="66" t="s">
        <v>102</v>
      </c>
      <c r="C702" s="556">
        <v>2017</v>
      </c>
      <c r="D702" s="556">
        <v>2016</v>
      </c>
      <c r="E702" s="1227" t="s">
        <v>142</v>
      </c>
      <c r="F702" s="418" t="s">
        <v>181</v>
      </c>
      <c r="G702" s="1273" t="s">
        <v>142</v>
      </c>
      <c r="H702" s="66" t="s">
        <v>249</v>
      </c>
      <c r="I702" s="131">
        <v>5900000</v>
      </c>
      <c r="J702" s="1245">
        <v>5900000</v>
      </c>
      <c r="K702" s="1420">
        <v>1</v>
      </c>
      <c r="L702" s="1424" t="s">
        <v>424</v>
      </c>
      <c r="M702" s="716" t="s">
        <v>178</v>
      </c>
      <c r="N702" s="635" t="s">
        <v>203</v>
      </c>
      <c r="O702" s="719">
        <v>5800000</v>
      </c>
      <c r="P702" s="515">
        <v>0.98305084745762716</v>
      </c>
      <c r="Q702" s="1010" t="s">
        <v>221</v>
      </c>
      <c r="R702" s="1219" t="s">
        <v>221</v>
      </c>
      <c r="S702" s="1010" t="s">
        <v>221</v>
      </c>
      <c r="T702" s="1219" t="s">
        <v>221</v>
      </c>
      <c r="U702" s="1010" t="s">
        <v>221</v>
      </c>
      <c r="V702" s="1219" t="s">
        <v>221</v>
      </c>
      <c r="W702" s="1387">
        <v>100000</v>
      </c>
      <c r="X702" s="793">
        <v>1.6949152542372881E-2</v>
      </c>
      <c r="Y702" s="1365"/>
      <c r="Z702" s="466"/>
      <c r="AA702" s="556" t="s">
        <v>168</v>
      </c>
      <c r="AB702" s="1279" t="s">
        <v>185</v>
      </c>
    </row>
    <row r="703" spans="1:28" s="267" customFormat="1" ht="14.5">
      <c r="A703" s="66" t="s">
        <v>55</v>
      </c>
      <c r="B703" s="66" t="s">
        <v>102</v>
      </c>
      <c r="C703" s="556">
        <v>2018</v>
      </c>
      <c r="D703" s="556">
        <v>2017</v>
      </c>
      <c r="E703" s="1227" t="s">
        <v>142</v>
      </c>
      <c r="F703" s="418" t="s">
        <v>181</v>
      </c>
      <c r="G703" s="1273" t="s">
        <v>142</v>
      </c>
      <c r="H703" s="66" t="s">
        <v>249</v>
      </c>
      <c r="I703" s="131">
        <v>6480532</v>
      </c>
      <c r="J703" s="1245">
        <v>6217581</v>
      </c>
      <c r="K703" s="133">
        <v>0.95942447317596768</v>
      </c>
      <c r="L703" s="1424" t="s">
        <v>424</v>
      </c>
      <c r="M703" s="716" t="s">
        <v>178</v>
      </c>
      <c r="N703" s="635" t="s">
        <v>203</v>
      </c>
      <c r="O703" s="719">
        <v>6192581</v>
      </c>
      <c r="P703" s="515">
        <v>0.99597914365731621</v>
      </c>
      <c r="Q703" s="1010" t="s">
        <v>221</v>
      </c>
      <c r="R703" s="1219" t="s">
        <v>221</v>
      </c>
      <c r="S703" s="1010" t="s">
        <v>221</v>
      </c>
      <c r="T703" s="1219" t="s">
        <v>221</v>
      </c>
      <c r="U703" s="1010" t="s">
        <v>221</v>
      </c>
      <c r="V703" s="1219" t="s">
        <v>221</v>
      </c>
      <c r="W703" s="1387">
        <v>25000</v>
      </c>
      <c r="X703" s="793">
        <v>4.0208563426837544E-3</v>
      </c>
      <c r="Y703" s="1365"/>
      <c r="Z703" s="466"/>
      <c r="AA703" s="556" t="s">
        <v>168</v>
      </c>
      <c r="AB703" s="1279" t="s">
        <v>185</v>
      </c>
    </row>
    <row r="704" spans="1:28" s="267" customFormat="1" ht="14.5">
      <c r="A704" s="66" t="s">
        <v>55</v>
      </c>
      <c r="B704" s="66" t="s">
        <v>102</v>
      </c>
      <c r="C704" s="556">
        <v>2019</v>
      </c>
      <c r="D704" s="556">
        <v>2018</v>
      </c>
      <c r="E704" s="1227" t="s">
        <v>142</v>
      </c>
      <c r="F704" s="418" t="s">
        <v>174</v>
      </c>
      <c r="G704" s="1273" t="s">
        <v>142</v>
      </c>
      <c r="H704" s="66" t="s">
        <v>249</v>
      </c>
      <c r="I704" s="1387">
        <v>6010767</v>
      </c>
      <c r="J704" s="1245">
        <v>6010767</v>
      </c>
      <c r="K704" s="466">
        <v>1</v>
      </c>
      <c r="L704" s="1424" t="s">
        <v>537</v>
      </c>
      <c r="M704" s="716" t="s">
        <v>178</v>
      </c>
      <c r="N704" s="635" t="s">
        <v>203</v>
      </c>
      <c r="O704" s="719">
        <v>5995767</v>
      </c>
      <c r="P704" s="515">
        <v>0.99750447821384525</v>
      </c>
      <c r="Q704" s="1010" t="s">
        <v>221</v>
      </c>
      <c r="R704" s="1219" t="s">
        <v>221</v>
      </c>
      <c r="S704" s="1010" t="s">
        <v>221</v>
      </c>
      <c r="T704" s="1219" t="s">
        <v>221</v>
      </c>
      <c r="U704" s="1010" t="s">
        <v>221</v>
      </c>
      <c r="V704" s="1219" t="s">
        <v>221</v>
      </c>
      <c r="W704" s="1387">
        <v>15000</v>
      </c>
      <c r="X704" s="793">
        <v>2.4955217861547451E-3</v>
      </c>
      <c r="Y704" s="1365"/>
      <c r="Z704" s="466"/>
      <c r="AA704" s="556" t="s">
        <v>168</v>
      </c>
      <c r="AB704" s="1279" t="s">
        <v>185</v>
      </c>
    </row>
    <row r="705" spans="1:28" s="267" customFormat="1" ht="14.5">
      <c r="A705" s="66" t="s">
        <v>55</v>
      </c>
      <c r="B705" s="66" t="s">
        <v>102</v>
      </c>
      <c r="C705" s="556">
        <v>2020</v>
      </c>
      <c r="D705" s="556">
        <v>2019</v>
      </c>
      <c r="E705" s="1227" t="s">
        <v>142</v>
      </c>
      <c r="F705" s="418" t="s">
        <v>174</v>
      </c>
      <c r="G705" s="1273" t="s">
        <v>142</v>
      </c>
      <c r="H705" s="66" t="s">
        <v>249</v>
      </c>
      <c r="I705" s="131">
        <v>6000000</v>
      </c>
      <c r="J705" s="1245">
        <v>6000000</v>
      </c>
      <c r="K705" s="466">
        <v>1</v>
      </c>
      <c r="L705" s="1424" t="s">
        <v>374</v>
      </c>
      <c r="M705" s="716" t="s">
        <v>178</v>
      </c>
      <c r="N705" s="635" t="s">
        <v>203</v>
      </c>
      <c r="O705" s="719">
        <v>5920000</v>
      </c>
      <c r="P705" s="515">
        <v>0.98666666666666669</v>
      </c>
      <c r="Q705" s="1010" t="s">
        <v>221</v>
      </c>
      <c r="R705" s="1219" t="s">
        <v>221</v>
      </c>
      <c r="S705" s="1010" t="s">
        <v>221</v>
      </c>
      <c r="T705" s="1219" t="s">
        <v>221</v>
      </c>
      <c r="U705" s="1010" t="s">
        <v>221</v>
      </c>
      <c r="V705" s="1219" t="s">
        <v>221</v>
      </c>
      <c r="W705" s="1387">
        <v>80000</v>
      </c>
      <c r="X705" s="793">
        <v>0.01</v>
      </c>
      <c r="Y705" s="1365"/>
      <c r="Z705" s="466"/>
      <c r="AA705" s="556" t="s">
        <v>168</v>
      </c>
      <c r="AB705" s="1279" t="s">
        <v>185</v>
      </c>
    </row>
    <row r="706" spans="1:28" s="267" customFormat="1" ht="14.5">
      <c r="A706" s="66" t="s">
        <v>55</v>
      </c>
      <c r="B706" s="66" t="s">
        <v>102</v>
      </c>
      <c r="C706" s="556">
        <v>2021</v>
      </c>
      <c r="D706" s="556">
        <v>2020</v>
      </c>
      <c r="E706" s="1227" t="s">
        <v>142</v>
      </c>
      <c r="F706" s="418" t="s">
        <v>174</v>
      </c>
      <c r="G706" s="1273" t="s">
        <v>142</v>
      </c>
      <c r="H706" s="66" t="s">
        <v>249</v>
      </c>
      <c r="I706" s="131">
        <v>6200000</v>
      </c>
      <c r="J706" s="1247">
        <v>6200000</v>
      </c>
      <c r="K706" s="466">
        <v>1</v>
      </c>
      <c r="L706" s="1424" t="s">
        <v>538</v>
      </c>
      <c r="M706" s="716" t="s">
        <v>178</v>
      </c>
      <c r="N706" s="635" t="s">
        <v>203</v>
      </c>
      <c r="O706" s="719">
        <v>5800000</v>
      </c>
      <c r="P706" s="515" t="e">
        <v>#DIV/0!</v>
      </c>
      <c r="Q706" s="1010" t="s">
        <v>221</v>
      </c>
      <c r="R706" s="1219" t="s">
        <v>221</v>
      </c>
      <c r="S706" s="1010" t="s">
        <v>221</v>
      </c>
      <c r="T706" s="1219" t="s">
        <v>221</v>
      </c>
      <c r="U706" s="1010" t="s">
        <v>221</v>
      </c>
      <c r="V706" s="1219" t="s">
        <v>221</v>
      </c>
      <c r="W706" s="131">
        <v>400000</v>
      </c>
      <c r="X706" s="787">
        <v>0.06</v>
      </c>
      <c r="Y706" s="1362"/>
      <c r="Z706" s="133"/>
      <c r="AA706" s="556" t="s">
        <v>168</v>
      </c>
      <c r="AB706" s="1279" t="s">
        <v>185</v>
      </c>
    </row>
    <row r="707" spans="1:28" s="267" customFormat="1" ht="14.5">
      <c r="A707" s="66" t="s">
        <v>55</v>
      </c>
      <c r="B707" s="66" t="s">
        <v>102</v>
      </c>
      <c r="C707" s="556">
        <v>2022</v>
      </c>
      <c r="D707" s="556">
        <v>2021</v>
      </c>
      <c r="E707" s="1227" t="s">
        <v>142</v>
      </c>
      <c r="F707" s="418" t="s">
        <v>174</v>
      </c>
      <c r="G707" s="1273" t="s">
        <v>142</v>
      </c>
      <c r="H707" s="66" t="s">
        <v>249</v>
      </c>
      <c r="I707" s="131">
        <v>6200000</v>
      </c>
      <c r="J707" s="1245">
        <v>6200000</v>
      </c>
      <c r="K707" s="466">
        <v>1</v>
      </c>
      <c r="L707" s="1424" t="s">
        <v>426</v>
      </c>
      <c r="M707" s="716" t="s">
        <v>178</v>
      </c>
      <c r="N707" s="635" t="s">
        <v>203</v>
      </c>
      <c r="O707" s="719">
        <v>5800000</v>
      </c>
      <c r="P707" s="515">
        <v>0.93548387096774188</v>
      </c>
      <c r="Q707" s="1010" t="s">
        <v>221</v>
      </c>
      <c r="R707" s="1219" t="s">
        <v>221</v>
      </c>
      <c r="S707" s="1010" t="s">
        <v>221</v>
      </c>
      <c r="T707" s="1219" t="s">
        <v>221</v>
      </c>
      <c r="U707" s="1010" t="s">
        <v>221</v>
      </c>
      <c r="V707" s="1219" t="s">
        <v>221</v>
      </c>
      <c r="W707" s="1387">
        <v>400000</v>
      </c>
      <c r="X707" s="793">
        <v>0.06</v>
      </c>
      <c r="Y707" s="1365"/>
      <c r="Z707" s="466"/>
      <c r="AA707" s="556" t="s">
        <v>168</v>
      </c>
      <c r="AB707" s="1279" t="s">
        <v>161</v>
      </c>
    </row>
    <row r="708" spans="1:28" s="267" customFormat="1" ht="14.5">
      <c r="A708" s="1216" t="s">
        <v>55</v>
      </c>
      <c r="B708" s="1216" t="s">
        <v>102</v>
      </c>
      <c r="C708" s="1226">
        <v>2023</v>
      </c>
      <c r="D708" s="1226">
        <v>2022</v>
      </c>
      <c r="E708" s="1228" t="s">
        <v>142</v>
      </c>
      <c r="F708" s="1237" t="s">
        <v>174</v>
      </c>
      <c r="G708" s="1275" t="s">
        <v>142</v>
      </c>
      <c r="H708" s="1216" t="s">
        <v>249</v>
      </c>
      <c r="I708" s="1380">
        <v>6300000</v>
      </c>
      <c r="J708" s="1026">
        <v>6300000</v>
      </c>
      <c r="K708" s="1223">
        <v>1</v>
      </c>
      <c r="L708" s="1425" t="s">
        <v>262</v>
      </c>
      <c r="M708" s="1007" t="s">
        <v>178</v>
      </c>
      <c r="N708" s="635" t="s">
        <v>203</v>
      </c>
      <c r="O708" s="1343">
        <v>6100000</v>
      </c>
      <c r="P708" s="1299" t="s">
        <v>61</v>
      </c>
      <c r="Q708" s="1010" t="s">
        <v>221</v>
      </c>
      <c r="R708" s="1219" t="s">
        <v>221</v>
      </c>
      <c r="S708" s="1010" t="s">
        <v>221</v>
      </c>
      <c r="T708" s="1219" t="s">
        <v>221</v>
      </c>
      <c r="U708" s="1010" t="s">
        <v>221</v>
      </c>
      <c r="V708" s="1219" t="s">
        <v>221</v>
      </c>
      <c r="W708" s="1380">
        <v>200000</v>
      </c>
      <c r="X708" s="1027">
        <v>3.1746031746031744E-2</v>
      </c>
      <c r="Y708" s="1363"/>
      <c r="Z708" s="1222"/>
      <c r="AA708" s="1226" t="s">
        <v>168</v>
      </c>
      <c r="AB708" s="1225" t="s">
        <v>161</v>
      </c>
    </row>
    <row r="709" spans="1:28" s="267" customFormat="1" ht="14.5">
      <c r="A709" s="1229" t="s">
        <v>55</v>
      </c>
      <c r="B709" s="1229" t="s">
        <v>102</v>
      </c>
      <c r="C709" s="1230" t="s">
        <v>761</v>
      </c>
      <c r="D709" s="1230">
        <v>2023</v>
      </c>
      <c r="E709" s="1231" t="s">
        <v>142</v>
      </c>
      <c r="F709" s="1271" t="s">
        <v>174</v>
      </c>
      <c r="G709" s="1274" t="s">
        <v>142</v>
      </c>
      <c r="H709" s="1221" t="s">
        <v>249</v>
      </c>
      <c r="I709" s="1381">
        <v>6300000</v>
      </c>
      <c r="J709" s="1020">
        <v>6300000</v>
      </c>
      <c r="K709" s="1221">
        <v>1</v>
      </c>
      <c r="L709" s="1438" t="s">
        <v>271</v>
      </c>
      <c r="M709" s="1178" t="s">
        <v>178</v>
      </c>
      <c r="N709" s="1358" t="s">
        <v>203</v>
      </c>
      <c r="O709" s="1311">
        <v>6050000</v>
      </c>
      <c r="P709" s="1220">
        <v>0.96031746031746035</v>
      </c>
      <c r="Q709" s="1181" t="s">
        <v>221</v>
      </c>
      <c r="R709" s="1220" t="s">
        <v>221</v>
      </c>
      <c r="S709" s="1181" t="s">
        <v>221</v>
      </c>
      <c r="T709" s="1220" t="s">
        <v>221</v>
      </c>
      <c r="U709" s="1181" t="s">
        <v>221</v>
      </c>
      <c r="V709" s="1220" t="s">
        <v>221</v>
      </c>
      <c r="W709" s="1381">
        <v>250000</v>
      </c>
      <c r="X709" s="1021">
        <v>3.968253968253968E-2</v>
      </c>
      <c r="Y709" s="1020">
        <v>100000</v>
      </c>
      <c r="Z709" s="1389">
        <v>1.5873015873015872E-2</v>
      </c>
      <c r="AA709" s="1235" t="s">
        <v>168</v>
      </c>
      <c r="AB709" s="1232" t="s">
        <v>161</v>
      </c>
    </row>
    <row r="710" spans="1:28" s="267" customFormat="1" ht="14.5">
      <c r="A710" s="66" t="s">
        <v>18</v>
      </c>
      <c r="B710" s="66" t="s">
        <v>116</v>
      </c>
      <c r="C710" s="556">
        <v>2017</v>
      </c>
      <c r="D710" s="556">
        <v>2016</v>
      </c>
      <c r="E710" s="1227" t="s">
        <v>142</v>
      </c>
      <c r="F710" s="418" t="s">
        <v>143</v>
      </c>
      <c r="G710" s="1273" t="s">
        <v>142</v>
      </c>
      <c r="H710" s="66" t="s">
        <v>226</v>
      </c>
      <c r="I710" s="131">
        <v>20715285</v>
      </c>
      <c r="J710" s="1245">
        <v>18044597</v>
      </c>
      <c r="K710" s="466">
        <v>0.87</v>
      </c>
      <c r="L710" s="1424" t="s">
        <v>399</v>
      </c>
      <c r="M710" s="77">
        <v>15223535.110000001</v>
      </c>
      <c r="N710" s="473">
        <v>0.84366168499080374</v>
      </c>
      <c r="O710" s="77">
        <v>2494365</v>
      </c>
      <c r="P710" s="473">
        <v>0.13823334486217675</v>
      </c>
      <c r="Q710" s="77">
        <v>321732.03999999998</v>
      </c>
      <c r="R710" s="133">
        <v>1.782982684512156E-2</v>
      </c>
      <c r="S710" s="77">
        <v>4964.8500000000004</v>
      </c>
      <c r="T710" s="133">
        <v>2.7514330189806958E-4</v>
      </c>
      <c r="U710" s="77">
        <v>0</v>
      </c>
      <c r="V710" s="133">
        <v>0</v>
      </c>
      <c r="W710" s="131">
        <v>326696.88999999996</v>
      </c>
      <c r="X710" s="787">
        <v>1.8104970147019631E-2</v>
      </c>
      <c r="Y710" s="1362"/>
      <c r="Z710" s="133"/>
      <c r="AA710" s="556" t="s">
        <v>142</v>
      </c>
      <c r="AB710" s="1279" t="s">
        <v>148</v>
      </c>
    </row>
    <row r="711" spans="1:28" s="267" customFormat="1" ht="14.5">
      <c r="A711" s="66" t="s">
        <v>18</v>
      </c>
      <c r="B711" s="66" t="s">
        <v>116</v>
      </c>
      <c r="C711" s="556">
        <v>2018</v>
      </c>
      <c r="D711" s="556">
        <v>2017</v>
      </c>
      <c r="E711" s="1227" t="s">
        <v>142</v>
      </c>
      <c r="F711" s="418" t="s">
        <v>143</v>
      </c>
      <c r="G711" s="1273" t="s">
        <v>142</v>
      </c>
      <c r="H711" s="66" t="s">
        <v>226</v>
      </c>
      <c r="I711" s="131">
        <v>19897000</v>
      </c>
      <c r="J711" s="1245">
        <v>18044497</v>
      </c>
      <c r="K711" s="466">
        <v>0.91</v>
      </c>
      <c r="L711" s="1424" t="s">
        <v>284</v>
      </c>
      <c r="M711" s="77">
        <v>12346079</v>
      </c>
      <c r="N711" s="473">
        <v>0.68420189268783715</v>
      </c>
      <c r="O711" s="77">
        <v>4385605</v>
      </c>
      <c r="P711" s="473">
        <v>0.24304390418862881</v>
      </c>
      <c r="Q711" s="77">
        <v>1268840</v>
      </c>
      <c r="R711" s="133">
        <v>7.0317282881312795E-2</v>
      </c>
      <c r="S711" s="77">
        <v>43973</v>
      </c>
      <c r="T711" s="133">
        <v>2.4369202422212157E-3</v>
      </c>
      <c r="U711" s="77">
        <v>0</v>
      </c>
      <c r="V711" s="133">
        <v>0</v>
      </c>
      <c r="W711" s="131">
        <v>1312813</v>
      </c>
      <c r="X711" s="787">
        <v>7.2754203123534006E-2</v>
      </c>
      <c r="Y711" s="1362"/>
      <c r="Z711" s="133"/>
      <c r="AA711" s="556" t="s">
        <v>142</v>
      </c>
      <c r="AB711" s="1279" t="s">
        <v>148</v>
      </c>
    </row>
    <row r="712" spans="1:28" s="267" customFormat="1" ht="14.5">
      <c r="A712" s="66" t="s">
        <v>18</v>
      </c>
      <c r="B712" s="66" t="s">
        <v>116</v>
      </c>
      <c r="C712" s="556">
        <v>2019</v>
      </c>
      <c r="D712" s="556">
        <v>2018</v>
      </c>
      <c r="E712" s="1227" t="s">
        <v>142</v>
      </c>
      <c r="F712" s="418" t="s">
        <v>143</v>
      </c>
      <c r="G712" s="1273" t="s">
        <v>142</v>
      </c>
      <c r="H712" s="66" t="s">
        <v>226</v>
      </c>
      <c r="I712" s="275">
        <v>22127491</v>
      </c>
      <c r="J712" s="1245">
        <v>20881967</v>
      </c>
      <c r="K712" s="466">
        <v>0.94</v>
      </c>
      <c r="L712" s="1424" t="s">
        <v>258</v>
      </c>
      <c r="M712" s="77">
        <v>15038027</v>
      </c>
      <c r="N712" s="473">
        <v>0.72014417990412494</v>
      </c>
      <c r="O712" s="77">
        <v>5041085</v>
      </c>
      <c r="P712" s="473">
        <v>0.24140853206022211</v>
      </c>
      <c r="Q712" s="77">
        <v>779070</v>
      </c>
      <c r="R712" s="133">
        <v>3.7308266984618838E-2</v>
      </c>
      <c r="S712" s="77">
        <v>23785</v>
      </c>
      <c r="T712" s="133">
        <v>1.139021051034129E-3</v>
      </c>
      <c r="U712" s="77">
        <v>0</v>
      </c>
      <c r="V712" s="133">
        <v>0</v>
      </c>
      <c r="W712" s="131">
        <v>802855</v>
      </c>
      <c r="X712" s="787">
        <v>3.8447288035652963E-2</v>
      </c>
      <c r="Y712" s="1362"/>
      <c r="Z712" s="133"/>
      <c r="AA712" s="556" t="s">
        <v>142</v>
      </c>
      <c r="AB712" s="1279" t="s">
        <v>148</v>
      </c>
    </row>
    <row r="713" spans="1:28" s="267" customFormat="1" ht="14.5">
      <c r="A713" s="66" t="s">
        <v>18</v>
      </c>
      <c r="B713" s="66" t="s">
        <v>116</v>
      </c>
      <c r="C713" s="556">
        <v>2020</v>
      </c>
      <c r="D713" s="556">
        <v>2019</v>
      </c>
      <c r="E713" s="1227" t="s">
        <v>142</v>
      </c>
      <c r="F713" s="418" t="s">
        <v>143</v>
      </c>
      <c r="G713" s="1273" t="s">
        <v>142</v>
      </c>
      <c r="H713" s="66" t="s">
        <v>226</v>
      </c>
      <c r="I713" s="131">
        <v>21915357</v>
      </c>
      <c r="J713" s="1245">
        <v>21915357</v>
      </c>
      <c r="K713" s="466">
        <v>1</v>
      </c>
      <c r="L713" s="1424" t="s">
        <v>259</v>
      </c>
      <c r="M713" s="77">
        <v>16010628</v>
      </c>
      <c r="N713" s="473">
        <v>0.73056660678628238</v>
      </c>
      <c r="O713" s="77">
        <v>4459824</v>
      </c>
      <c r="P713" s="473">
        <v>0.20415788051220565</v>
      </c>
      <c r="Q713" s="77">
        <v>1358827</v>
      </c>
      <c r="R713" s="133">
        <v>6.2003416143300794E-2</v>
      </c>
      <c r="S713" s="77">
        <v>86078</v>
      </c>
      <c r="T713" s="133">
        <v>0</v>
      </c>
      <c r="U713" s="77">
        <v>0</v>
      </c>
      <c r="V713" s="133">
        <v>0</v>
      </c>
      <c r="W713" s="131">
        <v>1444905</v>
      </c>
      <c r="X713" s="787">
        <v>6.6143583769558728E-2</v>
      </c>
      <c r="Y713" s="1362"/>
      <c r="Z713" s="133"/>
      <c r="AA713" s="556" t="s">
        <v>142</v>
      </c>
      <c r="AB713" s="1279" t="s">
        <v>148</v>
      </c>
    </row>
    <row r="714" spans="1:28" s="267" customFormat="1" ht="17.149999999999999" customHeight="1">
      <c r="A714" s="66" t="s">
        <v>18</v>
      </c>
      <c r="B714" s="66" t="s">
        <v>116</v>
      </c>
      <c r="C714" s="556">
        <v>2021</v>
      </c>
      <c r="D714" s="556">
        <v>2020</v>
      </c>
      <c r="E714" s="1227" t="s">
        <v>142</v>
      </c>
      <c r="F714" s="418" t="s">
        <v>143</v>
      </c>
      <c r="G714" s="1273" t="s">
        <v>142</v>
      </c>
      <c r="H714" s="66" t="s">
        <v>226</v>
      </c>
      <c r="I714" s="131">
        <v>23049096</v>
      </c>
      <c r="J714" s="1247">
        <v>22140082.697925784</v>
      </c>
      <c r="K714" s="466">
        <v>0.96</v>
      </c>
      <c r="L714" s="1424" t="s">
        <v>260</v>
      </c>
      <c r="M714" s="77">
        <v>15109101.926423948</v>
      </c>
      <c r="N714" s="473">
        <v>0.68243204565082582</v>
      </c>
      <c r="O714" s="77">
        <v>5018614.0960740093</v>
      </c>
      <c r="P714" s="473">
        <v>0.22667549008496626</v>
      </c>
      <c r="Q714" s="77">
        <v>1950608.4960912236</v>
      </c>
      <c r="R714" s="133">
        <v>8.8103035688930298E-2</v>
      </c>
      <c r="S714" s="77">
        <v>61758.179336603273</v>
      </c>
      <c r="T714" s="133">
        <v>2.789428575277596E-3</v>
      </c>
      <c r="U714" s="77">
        <v>0</v>
      </c>
      <c r="V714" s="133">
        <v>0</v>
      </c>
      <c r="W714" s="131">
        <v>2012366.6754278268</v>
      </c>
      <c r="X714" s="787">
        <v>9.0892464264207898E-2</v>
      </c>
      <c r="Y714" s="1362"/>
      <c r="Z714" s="133"/>
      <c r="AA714" s="556" t="s">
        <v>142</v>
      </c>
      <c r="AB714" s="1279" t="s">
        <v>148</v>
      </c>
    </row>
    <row r="715" spans="1:28" s="267" customFormat="1" ht="14.5">
      <c r="A715" s="66" t="s">
        <v>18</v>
      </c>
      <c r="B715" s="66" t="s">
        <v>116</v>
      </c>
      <c r="C715" s="556">
        <v>2022</v>
      </c>
      <c r="D715" s="556">
        <v>2021</v>
      </c>
      <c r="E715" s="1227" t="s">
        <v>142</v>
      </c>
      <c r="F715" s="418" t="s">
        <v>143</v>
      </c>
      <c r="G715" s="1273" t="s">
        <v>142</v>
      </c>
      <c r="H715" s="66" t="s">
        <v>226</v>
      </c>
      <c r="I715" s="131">
        <v>24933140</v>
      </c>
      <c r="J715" s="1245">
        <v>24933140</v>
      </c>
      <c r="K715" s="466">
        <v>1</v>
      </c>
      <c r="L715" s="1424" t="s">
        <v>591</v>
      </c>
      <c r="M715" s="77">
        <v>16562593</v>
      </c>
      <c r="N715" s="473">
        <v>0.6642802711571828</v>
      </c>
      <c r="O715" s="77">
        <v>5792162</v>
      </c>
      <c r="P715" s="473">
        <v>0.23</v>
      </c>
      <c r="Q715" s="77">
        <v>2429802</v>
      </c>
      <c r="R715" s="133">
        <v>0.1</v>
      </c>
      <c r="S715" s="77">
        <v>148583</v>
      </c>
      <c r="T715" s="669">
        <v>6.0000000000000001E-3</v>
      </c>
      <c r="U715" s="77">
        <v>0</v>
      </c>
      <c r="V715" s="133">
        <v>0</v>
      </c>
      <c r="W715" s="131">
        <v>2578385</v>
      </c>
      <c r="X715" s="787">
        <v>0.1</v>
      </c>
      <c r="Y715" s="1362"/>
      <c r="Z715" s="133"/>
      <c r="AA715" s="556" t="s">
        <v>142</v>
      </c>
      <c r="AB715" s="1279" t="s">
        <v>148</v>
      </c>
    </row>
    <row r="716" spans="1:28" s="267" customFormat="1" ht="14.5">
      <c r="A716" s="1216" t="s">
        <v>18</v>
      </c>
      <c r="B716" s="1216" t="s">
        <v>116</v>
      </c>
      <c r="C716" s="1226">
        <v>2023</v>
      </c>
      <c r="D716" s="1226">
        <v>2022</v>
      </c>
      <c r="E716" s="1228" t="s">
        <v>142</v>
      </c>
      <c r="F716" s="1237" t="s">
        <v>143</v>
      </c>
      <c r="G716" s="1275" t="s">
        <v>142</v>
      </c>
      <c r="H716" s="1216" t="s">
        <v>226</v>
      </c>
      <c r="I716" s="1380">
        <v>24933140</v>
      </c>
      <c r="J716" s="1298">
        <v>24933140</v>
      </c>
      <c r="K716" s="1222">
        <v>1</v>
      </c>
      <c r="L716" s="1425" t="s">
        <v>262</v>
      </c>
      <c r="M716" s="1026">
        <v>13217392</v>
      </c>
      <c r="N716" s="1217">
        <v>0.53011341531792622</v>
      </c>
      <c r="O716" s="1026">
        <v>7313342</v>
      </c>
      <c r="P716" s="1217">
        <v>0.29331813000689044</v>
      </c>
      <c r="Q716" s="1026">
        <v>3976601</v>
      </c>
      <c r="R716" s="1222">
        <v>0.15949058161146171</v>
      </c>
      <c r="S716" s="1026">
        <v>425805</v>
      </c>
      <c r="T716" s="1224">
        <v>1.7077873063721619E-2</v>
      </c>
      <c r="U716" s="1026">
        <v>0</v>
      </c>
      <c r="V716" s="1222">
        <v>0</v>
      </c>
      <c r="W716" s="1380">
        <v>4402406</v>
      </c>
      <c r="X716" s="1027">
        <v>0.17656845467518331</v>
      </c>
      <c r="Y716" s="1363"/>
      <c r="Z716" s="1222"/>
      <c r="AA716" s="1226" t="s">
        <v>142</v>
      </c>
      <c r="AB716" s="1225" t="s">
        <v>148</v>
      </c>
    </row>
    <row r="717" spans="1:28" s="267" customFormat="1" ht="14.5">
      <c r="A717" s="1229" t="s">
        <v>18</v>
      </c>
      <c r="B717" s="1229" t="s">
        <v>116</v>
      </c>
      <c r="C717" s="1230" t="s">
        <v>761</v>
      </c>
      <c r="D717" s="1230">
        <v>2023</v>
      </c>
      <c r="E717" s="1231" t="s">
        <v>142</v>
      </c>
      <c r="F717" s="1233" t="s">
        <v>143</v>
      </c>
      <c r="G717" s="1274" t="s">
        <v>142</v>
      </c>
      <c r="H717" s="1235" t="s">
        <v>226</v>
      </c>
      <c r="I717" s="1392">
        <v>25879767.475391593</v>
      </c>
      <c r="J717" s="1314">
        <v>25879765</v>
      </c>
      <c r="K717" s="1389">
        <v>0.99999990435031549</v>
      </c>
      <c r="L717" s="1233" t="s">
        <v>271</v>
      </c>
      <c r="M717" s="1314">
        <v>15258052</v>
      </c>
      <c r="N717" s="1313">
        <v>0.58957459621445563</v>
      </c>
      <c r="O717" s="1314">
        <v>7341354</v>
      </c>
      <c r="P717" s="1313">
        <v>0.28367158666239822</v>
      </c>
      <c r="Q717" s="1314">
        <v>3130191</v>
      </c>
      <c r="R717" s="1313">
        <v>0.12095129148197444</v>
      </c>
      <c r="S717" s="1314">
        <v>150168</v>
      </c>
      <c r="T717" s="1313">
        <v>5.8025256411717799E-3</v>
      </c>
      <c r="U717" s="1314">
        <v>0</v>
      </c>
      <c r="V717" s="1313">
        <v>0</v>
      </c>
      <c r="W717" s="1392">
        <v>3280364</v>
      </c>
      <c r="X717" s="1244">
        <v>0.12675401032428232</v>
      </c>
      <c r="Y717" s="1369"/>
      <c r="Z717" s="1391"/>
      <c r="AA717" s="1235" t="s">
        <v>142</v>
      </c>
      <c r="AB717" s="1233" t="s">
        <v>148</v>
      </c>
    </row>
    <row r="718" spans="1:28" s="267" customFormat="1" ht="14.5">
      <c r="A718" s="66" t="s">
        <v>6</v>
      </c>
      <c r="B718" s="66" t="s">
        <v>116</v>
      </c>
      <c r="C718" s="556">
        <v>2017</v>
      </c>
      <c r="D718" s="556">
        <v>2016</v>
      </c>
      <c r="E718" s="1227" t="s">
        <v>142</v>
      </c>
      <c r="F718" s="418" t="s">
        <v>143</v>
      </c>
      <c r="G718" s="1273" t="s">
        <v>142</v>
      </c>
      <c r="H718" s="66" t="s">
        <v>226</v>
      </c>
      <c r="I718" s="131">
        <v>186987563</v>
      </c>
      <c r="J718" s="1245">
        <v>91969254</v>
      </c>
      <c r="K718" s="466">
        <v>0.49</v>
      </c>
      <c r="L718" s="1424" t="s">
        <v>399</v>
      </c>
      <c r="M718" s="77">
        <v>65326123</v>
      </c>
      <c r="N718" s="473">
        <v>0.71030393483456977</v>
      </c>
      <c r="O718" s="77">
        <v>18562054</v>
      </c>
      <c r="P718" s="473">
        <v>0.20182890686489638</v>
      </c>
      <c r="Q718" s="77">
        <v>6196715</v>
      </c>
      <c r="R718" s="133">
        <v>6.7378115299271651E-2</v>
      </c>
      <c r="S718" s="77">
        <v>1829349</v>
      </c>
      <c r="T718" s="133">
        <v>1.9890875705048123E-2</v>
      </c>
      <c r="U718" s="77">
        <v>55013</v>
      </c>
      <c r="V718" s="133">
        <v>5.9816729621401516E-4</v>
      </c>
      <c r="W718" s="131">
        <v>8081077</v>
      </c>
      <c r="X718" s="787">
        <v>8.7867158300533779E-2</v>
      </c>
      <c r="Y718" s="1362"/>
      <c r="Z718" s="133"/>
      <c r="AA718" s="556" t="s">
        <v>142</v>
      </c>
      <c r="AB718" s="1279" t="s">
        <v>148</v>
      </c>
    </row>
    <row r="719" spans="1:28" s="267" customFormat="1" ht="14.5">
      <c r="A719" s="66" t="s">
        <v>6</v>
      </c>
      <c r="B719" s="66" t="s">
        <v>116</v>
      </c>
      <c r="C719" s="556">
        <v>2018</v>
      </c>
      <c r="D719" s="556">
        <v>2017</v>
      </c>
      <c r="E719" s="1227" t="s">
        <v>142</v>
      </c>
      <c r="F719" s="418" t="s">
        <v>143</v>
      </c>
      <c r="G719" s="1273" t="s">
        <v>142</v>
      </c>
      <c r="H719" s="66" t="s">
        <v>226</v>
      </c>
      <c r="I719" s="1387">
        <v>181182000</v>
      </c>
      <c r="J719" s="1245">
        <v>94536210</v>
      </c>
      <c r="K719" s="466">
        <v>0.52</v>
      </c>
      <c r="L719" s="1424" t="s">
        <v>284</v>
      </c>
      <c r="M719" s="77">
        <v>65187120</v>
      </c>
      <c r="N719" s="473">
        <v>0.68954657691481391</v>
      </c>
      <c r="O719" s="77">
        <v>20411361</v>
      </c>
      <c r="P719" s="473">
        <v>0.21591050667252262</v>
      </c>
      <c r="Q719" s="77">
        <v>7394042</v>
      </c>
      <c r="R719" s="133">
        <v>7.8213861122632275E-2</v>
      </c>
      <c r="S719" s="77">
        <v>1482089</v>
      </c>
      <c r="T719" s="133">
        <v>1.567747427149872E-2</v>
      </c>
      <c r="U719" s="77">
        <v>50051</v>
      </c>
      <c r="V719" s="133">
        <v>5.2943734469575198E-4</v>
      </c>
      <c r="W719" s="131">
        <v>8926182</v>
      </c>
      <c r="X719" s="787">
        <v>9.4420772738826736E-2</v>
      </c>
      <c r="Y719" s="1362"/>
      <c r="Z719" s="133"/>
      <c r="AA719" s="556" t="s">
        <v>142</v>
      </c>
      <c r="AB719" s="1279" t="s">
        <v>148</v>
      </c>
    </row>
    <row r="720" spans="1:28" s="267" customFormat="1" ht="14.5">
      <c r="A720" s="66" t="s">
        <v>6</v>
      </c>
      <c r="B720" s="66" t="s">
        <v>116</v>
      </c>
      <c r="C720" s="556">
        <v>2019</v>
      </c>
      <c r="D720" s="556">
        <v>2018</v>
      </c>
      <c r="E720" s="1227" t="s">
        <v>142</v>
      </c>
      <c r="F720" s="418" t="s">
        <v>143</v>
      </c>
      <c r="G720" s="1273" t="s">
        <v>142</v>
      </c>
      <c r="H720" s="66" t="s">
        <v>226</v>
      </c>
      <c r="I720" s="275">
        <v>195875237</v>
      </c>
      <c r="J720" s="1245">
        <v>98570394</v>
      </c>
      <c r="K720" s="466">
        <v>0.5</v>
      </c>
      <c r="L720" s="1424" t="s">
        <v>284</v>
      </c>
      <c r="M720" s="77">
        <v>70612352</v>
      </c>
      <c r="N720" s="473">
        <v>0.71636471291775505</v>
      </c>
      <c r="O720" s="77">
        <v>22668281</v>
      </c>
      <c r="P720" s="473">
        <v>0.22997048180612933</v>
      </c>
      <c r="Q720" s="77">
        <v>5055073</v>
      </c>
      <c r="R720" s="133">
        <v>5.1283887533207992E-2</v>
      </c>
      <c r="S720" s="77">
        <v>234688</v>
      </c>
      <c r="T720" s="133">
        <v>2.3809177429076726E-3</v>
      </c>
      <c r="U720" s="77">
        <v>0</v>
      </c>
      <c r="V720" s="133">
        <v>0</v>
      </c>
      <c r="W720" s="131">
        <v>5289761</v>
      </c>
      <c r="X720" s="787">
        <v>5.3664805276115668E-2</v>
      </c>
      <c r="Y720" s="1362"/>
      <c r="Z720" s="133"/>
      <c r="AA720" s="556" t="s">
        <v>142</v>
      </c>
      <c r="AB720" s="1279" t="s">
        <v>148</v>
      </c>
    </row>
    <row r="721" spans="1:28" s="267" customFormat="1" ht="14.5">
      <c r="A721" s="66" t="s">
        <v>6</v>
      </c>
      <c r="B721" s="66" t="s">
        <v>116</v>
      </c>
      <c r="C721" s="556">
        <v>2020</v>
      </c>
      <c r="D721" s="556">
        <v>2019</v>
      </c>
      <c r="E721" s="1227" t="s">
        <v>142</v>
      </c>
      <c r="F721" s="418" t="s">
        <v>143</v>
      </c>
      <c r="G721" s="1273" t="s">
        <v>142</v>
      </c>
      <c r="H721" s="66" t="s">
        <v>226</v>
      </c>
      <c r="I721" s="131">
        <v>200962000</v>
      </c>
      <c r="J721" s="1245">
        <v>103665605</v>
      </c>
      <c r="K721" s="466">
        <v>0.51584680188294307</v>
      </c>
      <c r="L721" s="1424" t="s">
        <v>284</v>
      </c>
      <c r="M721" s="77">
        <v>79696691</v>
      </c>
      <c r="N721" s="473">
        <v>0.77045961387096518</v>
      </c>
      <c r="O721" s="77">
        <v>18797647</v>
      </c>
      <c r="P721" s="473">
        <v>0.18163734795501715</v>
      </c>
      <c r="Q721" s="77">
        <v>4576694</v>
      </c>
      <c r="R721" s="133">
        <v>4.4312979810719064E-2</v>
      </c>
      <c r="S721" s="77">
        <v>421147</v>
      </c>
      <c r="T721" s="133">
        <v>0</v>
      </c>
      <c r="U721" s="77">
        <v>0</v>
      </c>
      <c r="V721" s="133">
        <v>0</v>
      </c>
      <c r="W721" s="131">
        <v>4997836</v>
      </c>
      <c r="X721" s="787">
        <v>0.05</v>
      </c>
      <c r="Y721" s="1362"/>
      <c r="Z721" s="133"/>
      <c r="AA721" s="556" t="s">
        <v>142</v>
      </c>
      <c r="AB721" s="1279" t="s">
        <v>148</v>
      </c>
    </row>
    <row r="722" spans="1:28" s="267" customFormat="1" ht="14.5">
      <c r="A722" s="66" t="s">
        <v>6</v>
      </c>
      <c r="B722" s="66" t="s">
        <v>116</v>
      </c>
      <c r="C722" s="556">
        <v>2021</v>
      </c>
      <c r="D722" s="556">
        <v>2020</v>
      </c>
      <c r="E722" s="1227" t="s">
        <v>142</v>
      </c>
      <c r="F722" s="418" t="s">
        <v>143</v>
      </c>
      <c r="G722" s="1273" t="s">
        <v>142</v>
      </c>
      <c r="H722" s="66" t="s">
        <v>226</v>
      </c>
      <c r="I722" s="131">
        <v>212102550</v>
      </c>
      <c r="J722" s="1247">
        <v>103248931</v>
      </c>
      <c r="K722" s="466">
        <v>0.49</v>
      </c>
      <c r="L722" s="1424" t="s">
        <v>268</v>
      </c>
      <c r="M722" s="77">
        <v>70161514</v>
      </c>
      <c r="N722" s="473">
        <v>0.67953743753530971</v>
      </c>
      <c r="O722" s="77">
        <v>23881292</v>
      </c>
      <c r="P722" s="473">
        <v>0.23129820104384421</v>
      </c>
      <c r="Q722" s="77">
        <v>8543347</v>
      </c>
      <c r="R722" s="133">
        <v>8.2745137574354158E-2</v>
      </c>
      <c r="S722" s="77">
        <v>662778</v>
      </c>
      <c r="T722" s="133">
        <v>6.4192238464919312E-3</v>
      </c>
      <c r="U722" s="77">
        <v>0</v>
      </c>
      <c r="V722" s="133">
        <v>0</v>
      </c>
      <c r="W722" s="131">
        <v>9206125</v>
      </c>
      <c r="X722" s="787">
        <v>8.9164361420846092E-2</v>
      </c>
      <c r="Y722" s="1362"/>
      <c r="Z722" s="133"/>
      <c r="AA722" s="556" t="s">
        <v>142</v>
      </c>
      <c r="AB722" s="1279" t="s">
        <v>148</v>
      </c>
    </row>
    <row r="723" spans="1:28" s="267" customFormat="1" ht="14.5">
      <c r="A723" s="66" t="s">
        <v>6</v>
      </c>
      <c r="B723" s="66" t="s">
        <v>116</v>
      </c>
      <c r="C723" s="556">
        <v>2022</v>
      </c>
      <c r="D723" s="556">
        <v>2021</v>
      </c>
      <c r="E723" s="1227" t="s">
        <v>142</v>
      </c>
      <c r="F723" s="418" t="s">
        <v>143</v>
      </c>
      <c r="G723" s="1273" t="s">
        <v>142</v>
      </c>
      <c r="H723" s="66" t="s">
        <v>226</v>
      </c>
      <c r="I723" s="131">
        <v>219463862</v>
      </c>
      <c r="J723" s="1245">
        <v>159253322</v>
      </c>
      <c r="K723" s="466">
        <v>0.72564713182710694</v>
      </c>
      <c r="L723" s="1424" t="s">
        <v>268</v>
      </c>
      <c r="M723" s="77">
        <v>111339484</v>
      </c>
      <c r="N723" s="473">
        <v>0.69913445196452484</v>
      </c>
      <c r="O723" s="77">
        <v>34977255</v>
      </c>
      <c r="P723" s="473">
        <v>0.22</v>
      </c>
      <c r="Q723" s="77">
        <v>12707875</v>
      </c>
      <c r="R723" s="133">
        <v>0.08</v>
      </c>
      <c r="S723" s="77">
        <v>228708</v>
      </c>
      <c r="T723" s="133">
        <v>1E-3</v>
      </c>
      <c r="U723" s="77">
        <v>0</v>
      </c>
      <c r="V723" s="133">
        <v>0</v>
      </c>
      <c r="W723" s="131">
        <v>12936583</v>
      </c>
      <c r="X723" s="787">
        <v>0.08</v>
      </c>
      <c r="Y723" s="1362"/>
      <c r="Z723" s="133"/>
      <c r="AA723" s="556" t="s">
        <v>142</v>
      </c>
      <c r="AB723" s="1279" t="s">
        <v>148</v>
      </c>
    </row>
    <row r="724" spans="1:28" s="267" customFormat="1" ht="14.5">
      <c r="A724" s="1216" t="s">
        <v>6</v>
      </c>
      <c r="B724" s="1216" t="s">
        <v>116</v>
      </c>
      <c r="C724" s="1226">
        <v>2023</v>
      </c>
      <c r="D724" s="1226">
        <v>2022</v>
      </c>
      <c r="E724" s="1228" t="s">
        <v>142</v>
      </c>
      <c r="F724" s="1237" t="s">
        <v>143</v>
      </c>
      <c r="G724" s="1275" t="s">
        <v>142</v>
      </c>
      <c r="H724" s="1216" t="s">
        <v>226</v>
      </c>
      <c r="I724" s="1380">
        <v>219463862</v>
      </c>
      <c r="J724" s="1298">
        <v>159066021</v>
      </c>
      <c r="K724" s="1222">
        <v>0.72479368380020581</v>
      </c>
      <c r="L724" s="1425" t="s">
        <v>262</v>
      </c>
      <c r="M724" s="1026">
        <v>98827485</v>
      </c>
      <c r="N724" s="1217">
        <v>0.62129852987269985</v>
      </c>
      <c r="O724" s="1026">
        <v>40785231</v>
      </c>
      <c r="P724" s="1217">
        <v>0.25640442090394655</v>
      </c>
      <c r="Q724" s="1026">
        <v>18276846</v>
      </c>
      <c r="R724" s="1222">
        <v>0.11490100704788485</v>
      </c>
      <c r="S724" s="1026">
        <v>1176459</v>
      </c>
      <c r="T724" s="1222">
        <v>7.396042175468763E-3</v>
      </c>
      <c r="U724" s="1026">
        <v>0</v>
      </c>
      <c r="V724" s="1222">
        <v>0</v>
      </c>
      <c r="W724" s="1380">
        <v>19453305</v>
      </c>
      <c r="X724" s="1027">
        <v>0.12229704922335362</v>
      </c>
      <c r="Y724" s="1363"/>
      <c r="Z724" s="1222"/>
      <c r="AA724" s="1226" t="s">
        <v>142</v>
      </c>
      <c r="AB724" s="1225" t="s">
        <v>148</v>
      </c>
    </row>
    <row r="725" spans="1:28" s="267" customFormat="1" ht="14.5">
      <c r="A725" s="1229" t="s">
        <v>6</v>
      </c>
      <c r="B725" s="1229" t="s">
        <v>116</v>
      </c>
      <c r="C725" s="1230" t="s">
        <v>761</v>
      </c>
      <c r="D725" s="1230">
        <v>2023</v>
      </c>
      <c r="E725" s="1231" t="s">
        <v>142</v>
      </c>
      <c r="F725" s="1233" t="s">
        <v>143</v>
      </c>
      <c r="G725" s="1274" t="s">
        <v>142</v>
      </c>
      <c r="H725" s="1235" t="s">
        <v>226</v>
      </c>
      <c r="I725" s="1392">
        <v>213401323</v>
      </c>
      <c r="J725" s="1314">
        <v>193612894</v>
      </c>
      <c r="K725" s="1389">
        <v>0.9072712918466771</v>
      </c>
      <c r="L725" s="1233" t="s">
        <v>271</v>
      </c>
      <c r="M725" s="1314">
        <v>104769044</v>
      </c>
      <c r="N725" s="1313">
        <v>0.54112637766780136</v>
      </c>
      <c r="O725" s="1314">
        <v>63982684</v>
      </c>
      <c r="P725" s="1313">
        <v>0.3304670607320192</v>
      </c>
      <c r="Q725" s="1314">
        <v>23722068</v>
      </c>
      <c r="R725" s="1313">
        <v>0.12252318277934526</v>
      </c>
      <c r="S725" s="1314">
        <v>1139089</v>
      </c>
      <c r="T725" s="1313">
        <v>5.8833323363267328E-3</v>
      </c>
      <c r="U725" s="1314">
        <v>0</v>
      </c>
      <c r="V725" s="1313">
        <v>0</v>
      </c>
      <c r="W725" s="1392">
        <v>24861152</v>
      </c>
      <c r="X725" s="1244">
        <v>0.12840648929094567</v>
      </c>
      <c r="Y725" s="1369"/>
      <c r="Z725" s="1391"/>
      <c r="AA725" s="1235" t="s">
        <v>142</v>
      </c>
      <c r="AB725" s="1233" t="s">
        <v>148</v>
      </c>
    </row>
    <row r="726" spans="1:28" s="267" customFormat="1" ht="14.5">
      <c r="A726" s="862" t="s">
        <v>543</v>
      </c>
      <c r="B726" s="862" t="s">
        <v>657</v>
      </c>
      <c r="C726" s="844">
        <v>2017</v>
      </c>
      <c r="D726" s="844">
        <v>2016</v>
      </c>
      <c r="E726" s="1304" t="s">
        <v>168</v>
      </c>
      <c r="F726" s="418" t="s">
        <v>61</v>
      </c>
      <c r="G726" s="1305" t="s">
        <v>61</v>
      </c>
      <c r="H726" s="66" t="s">
        <v>61</v>
      </c>
      <c r="I726" s="1382" t="s">
        <v>61</v>
      </c>
      <c r="J726" s="1246" t="s">
        <v>61</v>
      </c>
      <c r="K726" s="1411" t="s">
        <v>61</v>
      </c>
      <c r="L726" s="1424" t="s">
        <v>61</v>
      </c>
      <c r="M726" s="1246" t="s">
        <v>61</v>
      </c>
      <c r="N726" s="66" t="s">
        <v>61</v>
      </c>
      <c r="O726" s="69" t="s">
        <v>61</v>
      </c>
      <c r="P726" s="66" t="s">
        <v>61</v>
      </c>
      <c r="Q726" s="77" t="s">
        <v>61</v>
      </c>
      <c r="R726" s="133" t="s">
        <v>61</v>
      </c>
      <c r="S726" s="77" t="s">
        <v>61</v>
      </c>
      <c r="T726" s="133" t="s">
        <v>61</v>
      </c>
      <c r="U726" s="77" t="s">
        <v>61</v>
      </c>
      <c r="V726" s="133" t="s">
        <v>61</v>
      </c>
      <c r="W726" s="1382" t="s">
        <v>61</v>
      </c>
      <c r="X726" s="787" t="s">
        <v>61</v>
      </c>
      <c r="Y726" s="1362"/>
      <c r="Z726" s="133"/>
      <c r="AA726" s="556" t="s">
        <v>61</v>
      </c>
      <c r="AB726" s="1279" t="s">
        <v>61</v>
      </c>
    </row>
    <row r="727" spans="1:28" s="267" customFormat="1" ht="14.5">
      <c r="A727" s="862" t="s">
        <v>543</v>
      </c>
      <c r="B727" s="862" t="s">
        <v>657</v>
      </c>
      <c r="C727" s="844">
        <v>2018</v>
      </c>
      <c r="D727" s="844">
        <v>2017</v>
      </c>
      <c r="E727" s="1304" t="s">
        <v>168</v>
      </c>
      <c r="F727" s="418" t="s">
        <v>61</v>
      </c>
      <c r="G727" s="1305" t="s">
        <v>61</v>
      </c>
      <c r="H727" s="66" t="s">
        <v>61</v>
      </c>
      <c r="I727" s="1382" t="s">
        <v>61</v>
      </c>
      <c r="J727" s="1246" t="s">
        <v>61</v>
      </c>
      <c r="K727" s="1411" t="s">
        <v>61</v>
      </c>
      <c r="L727" s="1424" t="s">
        <v>61</v>
      </c>
      <c r="M727" s="1246" t="s">
        <v>61</v>
      </c>
      <c r="N727" s="66" t="s">
        <v>61</v>
      </c>
      <c r="O727" s="69" t="s">
        <v>61</v>
      </c>
      <c r="P727" s="66" t="s">
        <v>61</v>
      </c>
      <c r="Q727" s="77" t="s">
        <v>61</v>
      </c>
      <c r="R727" s="133" t="s">
        <v>61</v>
      </c>
      <c r="S727" s="77" t="s">
        <v>61</v>
      </c>
      <c r="T727" s="133" t="s">
        <v>61</v>
      </c>
      <c r="U727" s="77" t="s">
        <v>61</v>
      </c>
      <c r="V727" s="133" t="s">
        <v>61</v>
      </c>
      <c r="W727" s="1382" t="s">
        <v>61</v>
      </c>
      <c r="X727" s="787" t="s">
        <v>61</v>
      </c>
      <c r="Y727" s="1362"/>
      <c r="Z727" s="133"/>
      <c r="AA727" s="556" t="s">
        <v>61</v>
      </c>
      <c r="AB727" s="1279" t="s">
        <v>61</v>
      </c>
    </row>
    <row r="728" spans="1:28" s="267" customFormat="1" ht="14.5">
      <c r="A728" s="862" t="s">
        <v>543</v>
      </c>
      <c r="B728" s="862" t="s">
        <v>657</v>
      </c>
      <c r="C728" s="844">
        <v>2019</v>
      </c>
      <c r="D728" s="844">
        <v>2018</v>
      </c>
      <c r="E728" s="1304" t="s">
        <v>168</v>
      </c>
      <c r="F728" s="418" t="s">
        <v>61</v>
      </c>
      <c r="G728" s="1305" t="s">
        <v>61</v>
      </c>
      <c r="H728" s="66" t="s">
        <v>61</v>
      </c>
      <c r="I728" s="1382" t="s">
        <v>61</v>
      </c>
      <c r="J728" s="1246" t="s">
        <v>61</v>
      </c>
      <c r="K728" s="1411" t="s">
        <v>61</v>
      </c>
      <c r="L728" s="1424" t="s">
        <v>61</v>
      </c>
      <c r="M728" s="1246" t="s">
        <v>61</v>
      </c>
      <c r="N728" s="66" t="s">
        <v>61</v>
      </c>
      <c r="O728" s="69" t="s">
        <v>61</v>
      </c>
      <c r="P728" s="66" t="s">
        <v>61</v>
      </c>
      <c r="Q728" s="77" t="s">
        <v>61</v>
      </c>
      <c r="R728" s="133" t="s">
        <v>61</v>
      </c>
      <c r="S728" s="77" t="s">
        <v>61</v>
      </c>
      <c r="T728" s="133" t="s">
        <v>61</v>
      </c>
      <c r="U728" s="77" t="s">
        <v>61</v>
      </c>
      <c r="V728" s="133" t="s">
        <v>61</v>
      </c>
      <c r="W728" s="1382" t="s">
        <v>61</v>
      </c>
      <c r="X728" s="787" t="s">
        <v>61</v>
      </c>
      <c r="Y728" s="1362"/>
      <c r="Z728" s="133"/>
      <c r="AA728" s="556" t="s">
        <v>61</v>
      </c>
      <c r="AB728" s="1279" t="s">
        <v>61</v>
      </c>
    </row>
    <row r="729" spans="1:28" s="267" customFormat="1" ht="14.5">
      <c r="A729" s="862" t="s">
        <v>543</v>
      </c>
      <c r="B729" s="862" t="s">
        <v>657</v>
      </c>
      <c r="C729" s="844">
        <v>2020</v>
      </c>
      <c r="D729" s="844">
        <v>2019</v>
      </c>
      <c r="E729" s="1304" t="s">
        <v>168</v>
      </c>
      <c r="F729" s="418" t="s">
        <v>61</v>
      </c>
      <c r="G729" s="1305" t="s">
        <v>61</v>
      </c>
      <c r="H729" s="66" t="s">
        <v>61</v>
      </c>
      <c r="I729" s="1382" t="s">
        <v>61</v>
      </c>
      <c r="J729" s="1246" t="s">
        <v>61</v>
      </c>
      <c r="K729" s="1411" t="s">
        <v>61</v>
      </c>
      <c r="L729" s="1424" t="s">
        <v>61</v>
      </c>
      <c r="M729" s="1246" t="s">
        <v>61</v>
      </c>
      <c r="N729" s="66" t="s">
        <v>61</v>
      </c>
      <c r="O729" s="69" t="s">
        <v>61</v>
      </c>
      <c r="P729" s="66" t="s">
        <v>61</v>
      </c>
      <c r="Q729" s="77" t="s">
        <v>61</v>
      </c>
      <c r="R729" s="133" t="s">
        <v>61</v>
      </c>
      <c r="S729" s="77" t="s">
        <v>61</v>
      </c>
      <c r="T729" s="133" t="s">
        <v>61</v>
      </c>
      <c r="U729" s="77" t="s">
        <v>61</v>
      </c>
      <c r="V729" s="133" t="s">
        <v>61</v>
      </c>
      <c r="W729" s="1382" t="s">
        <v>61</v>
      </c>
      <c r="X729" s="787" t="s">
        <v>61</v>
      </c>
      <c r="Y729" s="1362"/>
      <c r="Z729" s="133"/>
      <c r="AA729" s="556" t="s">
        <v>61</v>
      </c>
      <c r="AB729" s="1279" t="s">
        <v>61</v>
      </c>
    </row>
    <row r="730" spans="1:28" s="267" customFormat="1" ht="14.5">
      <c r="A730" s="862" t="s">
        <v>543</v>
      </c>
      <c r="B730" s="862" t="s">
        <v>657</v>
      </c>
      <c r="C730" s="844">
        <v>2021</v>
      </c>
      <c r="D730" s="844">
        <v>2020</v>
      </c>
      <c r="E730" s="1304" t="s">
        <v>168</v>
      </c>
      <c r="F730" s="418" t="s">
        <v>61</v>
      </c>
      <c r="G730" s="1305" t="s">
        <v>61</v>
      </c>
      <c r="H730" s="66" t="s">
        <v>61</v>
      </c>
      <c r="I730" s="1382" t="s">
        <v>61</v>
      </c>
      <c r="J730" s="1246" t="s">
        <v>61</v>
      </c>
      <c r="K730" s="1411" t="s">
        <v>61</v>
      </c>
      <c r="L730" s="1424" t="s">
        <v>61</v>
      </c>
      <c r="M730" s="1246" t="s">
        <v>61</v>
      </c>
      <c r="N730" s="66" t="s">
        <v>61</v>
      </c>
      <c r="O730" s="69" t="s">
        <v>61</v>
      </c>
      <c r="P730" s="66" t="s">
        <v>61</v>
      </c>
      <c r="Q730" s="77" t="s">
        <v>61</v>
      </c>
      <c r="R730" s="133" t="s">
        <v>61</v>
      </c>
      <c r="S730" s="77" t="s">
        <v>61</v>
      </c>
      <c r="T730" s="133" t="s">
        <v>61</v>
      </c>
      <c r="U730" s="77" t="s">
        <v>61</v>
      </c>
      <c r="V730" s="133" t="s">
        <v>61</v>
      </c>
      <c r="W730" s="1382" t="s">
        <v>61</v>
      </c>
      <c r="X730" s="787" t="s">
        <v>61</v>
      </c>
      <c r="Y730" s="1362"/>
      <c r="Z730" s="133"/>
      <c r="AA730" s="556" t="s">
        <v>61</v>
      </c>
      <c r="AB730" s="1279" t="s">
        <v>61</v>
      </c>
    </row>
    <row r="731" spans="1:28" s="267" customFormat="1" ht="14.5">
      <c r="A731" s="862" t="s">
        <v>543</v>
      </c>
      <c r="B731" s="862" t="s">
        <v>657</v>
      </c>
      <c r="C731" s="844">
        <v>2022</v>
      </c>
      <c r="D731" s="844">
        <v>2021</v>
      </c>
      <c r="E731" s="1304" t="s">
        <v>168</v>
      </c>
      <c r="F731" s="418" t="s">
        <v>61</v>
      </c>
      <c r="G731" s="1305" t="s">
        <v>61</v>
      </c>
      <c r="H731" s="66" t="s">
        <v>61</v>
      </c>
      <c r="I731" s="1382" t="s">
        <v>61</v>
      </c>
      <c r="J731" s="1246" t="s">
        <v>61</v>
      </c>
      <c r="K731" s="1411" t="s">
        <v>61</v>
      </c>
      <c r="L731" s="1424" t="s">
        <v>61</v>
      </c>
      <c r="M731" s="1246" t="s">
        <v>61</v>
      </c>
      <c r="N731" s="66" t="s">
        <v>61</v>
      </c>
      <c r="O731" s="69" t="s">
        <v>61</v>
      </c>
      <c r="P731" s="66" t="s">
        <v>61</v>
      </c>
      <c r="Q731" s="77" t="s">
        <v>61</v>
      </c>
      <c r="R731" s="133" t="s">
        <v>61</v>
      </c>
      <c r="S731" s="77" t="s">
        <v>61</v>
      </c>
      <c r="T731" s="133" t="s">
        <v>61</v>
      </c>
      <c r="U731" s="77" t="s">
        <v>61</v>
      </c>
      <c r="V731" s="133" t="s">
        <v>61</v>
      </c>
      <c r="W731" s="1382" t="s">
        <v>61</v>
      </c>
      <c r="X731" s="787" t="s">
        <v>61</v>
      </c>
      <c r="Y731" s="1362"/>
      <c r="Z731" s="133"/>
      <c r="AA731" s="556" t="s">
        <v>61</v>
      </c>
      <c r="AB731" s="1279" t="s">
        <v>61</v>
      </c>
    </row>
    <row r="732" spans="1:28" s="267" customFormat="1" ht="14.5">
      <c r="A732" s="1235" t="s">
        <v>543</v>
      </c>
      <c r="B732" s="1235" t="s">
        <v>657</v>
      </c>
      <c r="C732" s="1289">
        <v>2023</v>
      </c>
      <c r="D732" s="1289">
        <v>2022</v>
      </c>
      <c r="E732" s="1290" t="s">
        <v>168</v>
      </c>
      <c r="F732" s="1232" t="s">
        <v>61</v>
      </c>
      <c r="G732" s="1291" t="s">
        <v>61</v>
      </c>
      <c r="H732" s="1229" t="s">
        <v>61</v>
      </c>
      <c r="I732" s="1383" t="s">
        <v>61</v>
      </c>
      <c r="J732" s="1065" t="s">
        <v>61</v>
      </c>
      <c r="K732" s="1412" t="s">
        <v>61</v>
      </c>
      <c r="L732" s="1338" t="s">
        <v>61</v>
      </c>
      <c r="M732" s="1065" t="s">
        <v>61</v>
      </c>
      <c r="N732" s="1229" t="s">
        <v>61</v>
      </c>
      <c r="O732" s="1065" t="s">
        <v>61</v>
      </c>
      <c r="P732" s="1229" t="s">
        <v>61</v>
      </c>
      <c r="Q732" s="1020" t="s">
        <v>61</v>
      </c>
      <c r="R732" s="1221" t="s">
        <v>61</v>
      </c>
      <c r="S732" s="1020" t="s">
        <v>61</v>
      </c>
      <c r="T732" s="1221" t="s">
        <v>61</v>
      </c>
      <c r="U732" s="1020" t="s">
        <v>61</v>
      </c>
      <c r="V732" s="1221" t="s">
        <v>61</v>
      </c>
      <c r="W732" s="1383" t="s">
        <v>61</v>
      </c>
      <c r="X732" s="1021" t="s">
        <v>61</v>
      </c>
      <c r="Y732" s="1364"/>
      <c r="Z732" s="1221"/>
      <c r="AA732" s="1230" t="s">
        <v>61</v>
      </c>
      <c r="AB732" s="1233" t="s">
        <v>61</v>
      </c>
    </row>
    <row r="733" spans="1:28" s="267" customFormat="1" ht="14.5">
      <c r="A733" s="66" t="s">
        <v>12</v>
      </c>
      <c r="B733" s="66" t="s">
        <v>141</v>
      </c>
      <c r="C733" s="556">
        <v>2017</v>
      </c>
      <c r="D733" s="556">
        <v>2016</v>
      </c>
      <c r="E733" s="1227" t="s">
        <v>142</v>
      </c>
      <c r="F733" s="418" t="s">
        <v>143</v>
      </c>
      <c r="G733" s="1292" t="s">
        <v>168</v>
      </c>
      <c r="H733" s="1293" t="s">
        <v>61</v>
      </c>
      <c r="I733" s="1384" t="s">
        <v>61</v>
      </c>
      <c r="J733" s="1294" t="s">
        <v>61</v>
      </c>
      <c r="K733" s="1295" t="s">
        <v>61</v>
      </c>
      <c r="L733" s="1426" t="s">
        <v>61</v>
      </c>
      <c r="M733" s="1294" t="s">
        <v>61</v>
      </c>
      <c r="N733" s="1295" t="s">
        <v>61</v>
      </c>
      <c r="O733" s="104" t="s">
        <v>61</v>
      </c>
      <c r="P733" s="1295" t="s">
        <v>61</v>
      </c>
      <c r="Q733" s="799" t="s">
        <v>61</v>
      </c>
      <c r="R733" s="643" t="s">
        <v>61</v>
      </c>
      <c r="S733" s="799" t="s">
        <v>61</v>
      </c>
      <c r="T733" s="643" t="s">
        <v>61</v>
      </c>
      <c r="U733" s="799" t="s">
        <v>61</v>
      </c>
      <c r="V733" s="643" t="s">
        <v>61</v>
      </c>
      <c r="W733" s="1384" t="s">
        <v>61</v>
      </c>
      <c r="X733" s="916" t="s">
        <v>61</v>
      </c>
      <c r="Y733" s="1366"/>
      <c r="Z733" s="643"/>
      <c r="AA733" s="1296" t="s">
        <v>61</v>
      </c>
      <c r="AB733" s="1297" t="s">
        <v>61</v>
      </c>
    </row>
    <row r="734" spans="1:28" s="267" customFormat="1" ht="14.5">
      <c r="A734" s="66" t="s">
        <v>12</v>
      </c>
      <c r="B734" s="66" t="s">
        <v>141</v>
      </c>
      <c r="C734" s="556">
        <v>2018</v>
      </c>
      <c r="D734" s="556">
        <v>2017</v>
      </c>
      <c r="E734" s="1227" t="s">
        <v>142</v>
      </c>
      <c r="F734" s="418" t="s">
        <v>143</v>
      </c>
      <c r="G734" s="1273" t="s">
        <v>142</v>
      </c>
      <c r="H734" s="66" t="s">
        <v>145</v>
      </c>
      <c r="I734" s="131">
        <v>197525005</v>
      </c>
      <c r="J734" s="1245">
        <v>5441207</v>
      </c>
      <c r="K734" s="466">
        <v>2.7546927539629729E-2</v>
      </c>
      <c r="L734" s="1424" t="s">
        <v>785</v>
      </c>
      <c r="M734" s="77">
        <v>1476518</v>
      </c>
      <c r="N734" s="473">
        <v>0.27135854232342199</v>
      </c>
      <c r="O734" s="77">
        <v>1237867</v>
      </c>
      <c r="P734" s="473">
        <v>0.22749860462945079</v>
      </c>
      <c r="Q734" s="77">
        <v>1328465</v>
      </c>
      <c r="R734" s="133">
        <v>0.24414895445073123</v>
      </c>
      <c r="S734" s="77">
        <v>1398357</v>
      </c>
      <c r="T734" s="133">
        <v>0.25699389859639599</v>
      </c>
      <c r="U734" s="77">
        <v>0</v>
      </c>
      <c r="V734" s="133">
        <v>0</v>
      </c>
      <c r="W734" s="131">
        <v>2726822</v>
      </c>
      <c r="X734" s="787">
        <v>0.50114285304712725</v>
      </c>
      <c r="Y734" s="1362"/>
      <c r="Z734" s="133"/>
      <c r="AA734" s="556" t="s">
        <v>142</v>
      </c>
      <c r="AB734" s="1279" t="s">
        <v>185</v>
      </c>
    </row>
    <row r="735" spans="1:28" s="267" customFormat="1" ht="14.5">
      <c r="A735" s="66" t="s">
        <v>12</v>
      </c>
      <c r="B735" s="66" t="s">
        <v>141</v>
      </c>
      <c r="C735" s="556">
        <v>2019</v>
      </c>
      <c r="D735" s="556">
        <v>2018</v>
      </c>
      <c r="E735" s="1227" t="s">
        <v>142</v>
      </c>
      <c r="F735" s="418" t="s">
        <v>143</v>
      </c>
      <c r="G735" s="1273" t="s">
        <v>142</v>
      </c>
      <c r="H735" s="66" t="s">
        <v>176</v>
      </c>
      <c r="I735" s="131">
        <v>219731479</v>
      </c>
      <c r="J735" s="1245">
        <v>2286033</v>
      </c>
      <c r="K735" s="466">
        <v>0.01</v>
      </c>
      <c r="L735" s="1429">
        <v>43374</v>
      </c>
      <c r="M735" s="77">
        <v>55152</v>
      </c>
      <c r="N735" s="473">
        <v>2.4125635981632813E-2</v>
      </c>
      <c r="O735" s="77">
        <v>247235</v>
      </c>
      <c r="P735" s="473">
        <v>0.1081502323019834</v>
      </c>
      <c r="Q735" s="77" t="s">
        <v>61</v>
      </c>
      <c r="R735" s="133" t="s">
        <v>61</v>
      </c>
      <c r="S735" s="77" t="s">
        <v>61</v>
      </c>
      <c r="T735" s="133" t="s">
        <v>61</v>
      </c>
      <c r="U735" s="77" t="s">
        <v>61</v>
      </c>
      <c r="V735" s="133" t="s">
        <v>61</v>
      </c>
      <c r="W735" s="131">
        <v>1983646</v>
      </c>
      <c r="X735" s="787">
        <v>0.86772413171638385</v>
      </c>
      <c r="Y735" s="1362"/>
      <c r="Z735" s="133"/>
      <c r="AA735" s="556" t="s">
        <v>142</v>
      </c>
      <c r="AB735" s="1279" t="s">
        <v>185</v>
      </c>
    </row>
    <row r="736" spans="1:28" s="267" customFormat="1" ht="14.5">
      <c r="A736" s="66" t="s">
        <v>12</v>
      </c>
      <c r="B736" s="66" t="s">
        <v>141</v>
      </c>
      <c r="C736" s="556">
        <v>2020</v>
      </c>
      <c r="D736" s="556">
        <v>2019</v>
      </c>
      <c r="E736" s="1227" t="s">
        <v>142</v>
      </c>
      <c r="F736" s="418" t="s">
        <v>143</v>
      </c>
      <c r="G736" s="1273" t="s">
        <v>142</v>
      </c>
      <c r="H736" s="66" t="s">
        <v>145</v>
      </c>
      <c r="I736" s="131">
        <v>216565000</v>
      </c>
      <c r="J736" s="1245">
        <v>5961083</v>
      </c>
      <c r="K736" s="466">
        <v>2.7525606630803685E-2</v>
      </c>
      <c r="L736" s="1429" t="s">
        <v>547</v>
      </c>
      <c r="M736" s="77">
        <v>1497676</v>
      </c>
      <c r="N736" s="473">
        <v>0.25124226587685494</v>
      </c>
      <c r="O736" s="77">
        <v>1395701</v>
      </c>
      <c r="P736" s="473">
        <v>0.23</v>
      </c>
      <c r="Q736" s="77">
        <v>2055792</v>
      </c>
      <c r="R736" s="133">
        <v>0.34</v>
      </c>
      <c r="S736" s="77">
        <v>1011914</v>
      </c>
      <c r="T736" s="133">
        <v>0.17</v>
      </c>
      <c r="U736" s="77">
        <v>0</v>
      </c>
      <c r="V736" s="133">
        <v>0</v>
      </c>
      <c r="W736" s="131">
        <v>3067706</v>
      </c>
      <c r="X736" s="787">
        <v>0.51</v>
      </c>
      <c r="Y736" s="1362"/>
      <c r="Z736" s="133"/>
      <c r="AA736" s="556" t="s">
        <v>142</v>
      </c>
      <c r="AB736" s="1279" t="s">
        <v>185</v>
      </c>
    </row>
    <row r="737" spans="1:28" s="267" customFormat="1" ht="14.5">
      <c r="A737" s="66" t="s">
        <v>12</v>
      </c>
      <c r="B737" s="66" t="s">
        <v>141</v>
      </c>
      <c r="C737" s="556">
        <v>2021</v>
      </c>
      <c r="D737" s="556">
        <v>2020</v>
      </c>
      <c r="E737" s="1227" t="s">
        <v>142</v>
      </c>
      <c r="F737" s="418" t="s">
        <v>143</v>
      </c>
      <c r="G737" s="1273" t="s">
        <v>142</v>
      </c>
      <c r="H737" s="66" t="s">
        <v>145</v>
      </c>
      <c r="I737" s="131">
        <v>220892000</v>
      </c>
      <c r="J737" s="1247">
        <v>5020434</v>
      </c>
      <c r="K737" s="466">
        <v>2.2728002824909912E-2</v>
      </c>
      <c r="L737" s="1424" t="s">
        <v>786</v>
      </c>
      <c r="M737" s="77">
        <v>2318819</v>
      </c>
      <c r="N737" s="473">
        <v>0.46187620432815168</v>
      </c>
      <c r="O737" s="77">
        <v>1465508</v>
      </c>
      <c r="P737" s="473">
        <v>0.28999999999999998</v>
      </c>
      <c r="Q737" s="77">
        <v>864696</v>
      </c>
      <c r="R737" s="133">
        <v>0.17</v>
      </c>
      <c r="S737" s="77">
        <v>371411</v>
      </c>
      <c r="T737" s="133">
        <v>7.0000000000000007E-2</v>
      </c>
      <c r="U737" s="77">
        <v>0</v>
      </c>
      <c r="V737" s="133">
        <v>0</v>
      </c>
      <c r="W737" s="131">
        <v>1236107</v>
      </c>
      <c r="X737" s="787">
        <v>0.25</v>
      </c>
      <c r="Y737" s="1362"/>
      <c r="Z737" s="133"/>
      <c r="AA737" s="556" t="s">
        <v>142</v>
      </c>
      <c r="AB737" s="1279" t="s">
        <v>148</v>
      </c>
    </row>
    <row r="738" spans="1:28" s="267" customFormat="1" ht="14.5">
      <c r="A738" s="66" t="s">
        <v>12</v>
      </c>
      <c r="B738" s="66" t="s">
        <v>141</v>
      </c>
      <c r="C738" s="556">
        <v>2022</v>
      </c>
      <c r="D738" s="556">
        <v>2021</v>
      </c>
      <c r="E738" s="1227" t="s">
        <v>142</v>
      </c>
      <c r="F738" s="418" t="s">
        <v>143</v>
      </c>
      <c r="G738" s="1273" t="s">
        <v>142</v>
      </c>
      <c r="H738" s="66" t="s">
        <v>145</v>
      </c>
      <c r="I738" s="131">
        <v>215250000</v>
      </c>
      <c r="J738" s="1245">
        <v>18585223</v>
      </c>
      <c r="K738" s="466">
        <v>8.6342499419279906E-2</v>
      </c>
      <c r="L738" s="1424" t="s">
        <v>549</v>
      </c>
      <c r="M738" s="77">
        <v>7504844</v>
      </c>
      <c r="N738" s="473">
        <v>0.40380704606019524</v>
      </c>
      <c r="O738" s="77">
        <v>6421452</v>
      </c>
      <c r="P738" s="473">
        <v>0.35</v>
      </c>
      <c r="Q738" s="77">
        <v>3567559</v>
      </c>
      <c r="R738" s="133">
        <v>0.19</v>
      </c>
      <c r="S738" s="77">
        <v>1091368</v>
      </c>
      <c r="T738" s="133">
        <v>0.06</v>
      </c>
      <c r="U738" s="77">
        <v>0</v>
      </c>
      <c r="V738" s="133">
        <v>0</v>
      </c>
      <c r="W738" s="131">
        <v>4658927</v>
      </c>
      <c r="X738" s="787">
        <v>0.25</v>
      </c>
      <c r="Y738" s="1362"/>
      <c r="Z738" s="133"/>
      <c r="AA738" s="556" t="s">
        <v>142</v>
      </c>
      <c r="AB738" s="1279" t="s">
        <v>161</v>
      </c>
    </row>
    <row r="739" spans="1:28" s="267" customFormat="1" ht="14.5">
      <c r="A739" s="1216" t="s">
        <v>12</v>
      </c>
      <c r="B739" s="1216" t="s">
        <v>141</v>
      </c>
      <c r="C739" s="1226">
        <v>2023</v>
      </c>
      <c r="D739" s="1226">
        <v>2022</v>
      </c>
      <c r="E739" s="1228" t="s">
        <v>142</v>
      </c>
      <c r="F739" s="1237" t="s">
        <v>143</v>
      </c>
      <c r="G739" s="1275" t="s">
        <v>142</v>
      </c>
      <c r="H739" s="1216" t="s">
        <v>145</v>
      </c>
      <c r="I739" s="1380">
        <v>215250000</v>
      </c>
      <c r="J739" s="1298">
        <v>19785905</v>
      </c>
      <c r="K739" s="1222">
        <v>9.1920580720092918E-2</v>
      </c>
      <c r="L739" s="1425" t="s">
        <v>787</v>
      </c>
      <c r="M739" s="1026">
        <v>4931134</v>
      </c>
      <c r="N739" s="1217">
        <v>0.24922458689658117</v>
      </c>
      <c r="O739" s="1026">
        <v>6235537</v>
      </c>
      <c r="P739" s="1217">
        <v>0.32</v>
      </c>
      <c r="Q739" s="1026">
        <v>6027992</v>
      </c>
      <c r="R739" s="1222">
        <v>0.3</v>
      </c>
      <c r="S739" s="1026">
        <v>2591242</v>
      </c>
      <c r="T739" s="1222">
        <v>0.13</v>
      </c>
      <c r="U739" s="1026">
        <v>0</v>
      </c>
      <c r="V739" s="1222">
        <v>0</v>
      </c>
      <c r="W739" s="1380">
        <v>8619234</v>
      </c>
      <c r="X739" s="1027">
        <v>0.43</v>
      </c>
      <c r="Y739" s="1363"/>
      <c r="Z739" s="1222"/>
      <c r="AA739" s="1226" t="s">
        <v>551</v>
      </c>
      <c r="AB739" s="1225" t="s">
        <v>185</v>
      </c>
    </row>
    <row r="740" spans="1:28" s="267" customFormat="1" ht="14.5">
      <c r="A740" s="1229" t="s">
        <v>12</v>
      </c>
      <c r="B740" s="1229" t="s">
        <v>141</v>
      </c>
      <c r="C740" s="1230" t="s">
        <v>761</v>
      </c>
      <c r="D740" s="1230">
        <v>2023</v>
      </c>
      <c r="E740" s="1231" t="s">
        <v>142</v>
      </c>
      <c r="F740" s="1233" t="s">
        <v>143</v>
      </c>
      <c r="G740" s="1274" t="s">
        <v>142</v>
      </c>
      <c r="H740" s="1235" t="s">
        <v>145</v>
      </c>
      <c r="I740" s="1390">
        <v>224780000</v>
      </c>
      <c r="J740" s="1215">
        <v>36702048</v>
      </c>
      <c r="K740" s="1313">
        <v>0.16</v>
      </c>
      <c r="L740" s="1233" t="s">
        <v>788</v>
      </c>
      <c r="M740" s="1215">
        <v>11524384</v>
      </c>
      <c r="N740" s="1313">
        <v>0.31</v>
      </c>
      <c r="O740" s="1215">
        <v>13368570</v>
      </c>
      <c r="P740" s="1313">
        <v>0.36</v>
      </c>
      <c r="Q740" s="1215">
        <v>9597087</v>
      </c>
      <c r="R740" s="1313">
        <v>0.26</v>
      </c>
      <c r="S740" s="1215">
        <v>2212007</v>
      </c>
      <c r="T740" s="1313">
        <v>0.06</v>
      </c>
      <c r="U740" s="1314">
        <v>0</v>
      </c>
      <c r="V740" s="1313">
        <v>0</v>
      </c>
      <c r="W740" s="1390">
        <v>11809094</v>
      </c>
      <c r="X740" s="1244">
        <v>0.32</v>
      </c>
      <c r="Y740" s="1369"/>
      <c r="Z740" s="1391"/>
      <c r="AA740" s="1235" t="s">
        <v>142</v>
      </c>
      <c r="AB740" s="1233" t="s">
        <v>161</v>
      </c>
    </row>
    <row r="741" spans="1:28" s="267" customFormat="1" ht="14.5">
      <c r="A741" s="862" t="s">
        <v>554</v>
      </c>
      <c r="B741" s="862"/>
      <c r="C741" s="844">
        <v>2017</v>
      </c>
      <c r="D741" s="844">
        <v>2016</v>
      </c>
      <c r="E741" s="1304" t="s">
        <v>168</v>
      </c>
      <c r="F741" s="418" t="s">
        <v>61</v>
      </c>
      <c r="G741" s="1305" t="s">
        <v>61</v>
      </c>
      <c r="H741" s="66" t="s">
        <v>61</v>
      </c>
      <c r="I741" s="1382" t="s">
        <v>61</v>
      </c>
      <c r="J741" s="1246" t="s">
        <v>61</v>
      </c>
      <c r="K741" s="1411" t="s">
        <v>61</v>
      </c>
      <c r="L741" s="1424" t="s">
        <v>61</v>
      </c>
      <c r="M741" s="1246" t="s">
        <v>61</v>
      </c>
      <c r="N741" s="66" t="s">
        <v>61</v>
      </c>
      <c r="O741" s="69" t="s">
        <v>61</v>
      </c>
      <c r="P741" s="66" t="s">
        <v>61</v>
      </c>
      <c r="Q741" s="77" t="s">
        <v>61</v>
      </c>
      <c r="R741" s="133" t="s">
        <v>61</v>
      </c>
      <c r="S741" s="77" t="s">
        <v>61</v>
      </c>
      <c r="T741" s="133" t="s">
        <v>61</v>
      </c>
      <c r="U741" s="77" t="s">
        <v>61</v>
      </c>
      <c r="V741" s="133" t="s">
        <v>61</v>
      </c>
      <c r="W741" s="1382" t="s">
        <v>61</v>
      </c>
      <c r="X741" s="787" t="s">
        <v>61</v>
      </c>
      <c r="Y741" s="1362"/>
      <c r="Z741" s="133"/>
      <c r="AA741" s="556" t="s">
        <v>61</v>
      </c>
      <c r="AB741" s="1279" t="s">
        <v>61</v>
      </c>
    </row>
    <row r="742" spans="1:28" s="267" customFormat="1" ht="14.5">
      <c r="A742" s="862" t="s">
        <v>554</v>
      </c>
      <c r="B742" s="862"/>
      <c r="C742" s="844">
        <v>2018</v>
      </c>
      <c r="D742" s="844">
        <v>2017</v>
      </c>
      <c r="E742" s="1304" t="s">
        <v>168</v>
      </c>
      <c r="F742" s="418" t="s">
        <v>61</v>
      </c>
      <c r="G742" s="1305" t="s">
        <v>61</v>
      </c>
      <c r="H742" s="66" t="s">
        <v>61</v>
      </c>
      <c r="I742" s="1382" t="s">
        <v>61</v>
      </c>
      <c r="J742" s="1246" t="s">
        <v>61</v>
      </c>
      <c r="K742" s="1411" t="s">
        <v>61</v>
      </c>
      <c r="L742" s="1424" t="s">
        <v>61</v>
      </c>
      <c r="M742" s="1246" t="s">
        <v>61</v>
      </c>
      <c r="N742" s="66" t="s">
        <v>61</v>
      </c>
      <c r="O742" s="69" t="s">
        <v>61</v>
      </c>
      <c r="P742" s="66" t="s">
        <v>61</v>
      </c>
      <c r="Q742" s="77" t="s">
        <v>61</v>
      </c>
      <c r="R742" s="133" t="s">
        <v>61</v>
      </c>
      <c r="S742" s="77" t="s">
        <v>61</v>
      </c>
      <c r="T742" s="133" t="s">
        <v>61</v>
      </c>
      <c r="U742" s="77" t="s">
        <v>61</v>
      </c>
      <c r="V742" s="133" t="s">
        <v>61</v>
      </c>
      <c r="W742" s="1382" t="s">
        <v>61</v>
      </c>
      <c r="X742" s="787" t="s">
        <v>61</v>
      </c>
      <c r="Y742" s="1362"/>
      <c r="Z742" s="133"/>
      <c r="AA742" s="556" t="s">
        <v>61</v>
      </c>
      <c r="AB742" s="1279" t="s">
        <v>61</v>
      </c>
    </row>
    <row r="743" spans="1:28" s="267" customFormat="1" ht="14.5">
      <c r="A743" s="862" t="s">
        <v>554</v>
      </c>
      <c r="B743" s="862"/>
      <c r="C743" s="844">
        <v>2019</v>
      </c>
      <c r="D743" s="844">
        <v>2018</v>
      </c>
      <c r="E743" s="1304" t="s">
        <v>168</v>
      </c>
      <c r="F743" s="418" t="s">
        <v>61</v>
      </c>
      <c r="G743" s="1305" t="s">
        <v>61</v>
      </c>
      <c r="H743" s="66" t="s">
        <v>61</v>
      </c>
      <c r="I743" s="1382" t="s">
        <v>61</v>
      </c>
      <c r="J743" s="1246" t="s">
        <v>61</v>
      </c>
      <c r="K743" s="1411" t="s">
        <v>61</v>
      </c>
      <c r="L743" s="1424" t="s">
        <v>61</v>
      </c>
      <c r="M743" s="1246" t="s">
        <v>61</v>
      </c>
      <c r="N743" s="66" t="s">
        <v>61</v>
      </c>
      <c r="O743" s="69" t="s">
        <v>61</v>
      </c>
      <c r="P743" s="66" t="s">
        <v>61</v>
      </c>
      <c r="Q743" s="77" t="s">
        <v>61</v>
      </c>
      <c r="R743" s="133" t="s">
        <v>61</v>
      </c>
      <c r="S743" s="77" t="s">
        <v>61</v>
      </c>
      <c r="T743" s="133" t="s">
        <v>61</v>
      </c>
      <c r="U743" s="77" t="s">
        <v>61</v>
      </c>
      <c r="V743" s="133" t="s">
        <v>61</v>
      </c>
      <c r="W743" s="1382" t="s">
        <v>61</v>
      </c>
      <c r="X743" s="787" t="s">
        <v>61</v>
      </c>
      <c r="Y743" s="1362"/>
      <c r="Z743" s="133"/>
      <c r="AA743" s="556" t="s">
        <v>61</v>
      </c>
      <c r="AB743" s="1279" t="s">
        <v>61</v>
      </c>
    </row>
    <row r="744" spans="1:28" s="267" customFormat="1" ht="14.5">
      <c r="A744" s="862" t="s">
        <v>554</v>
      </c>
      <c r="B744" s="862"/>
      <c r="C744" s="844">
        <v>2020</v>
      </c>
      <c r="D744" s="844">
        <v>2019</v>
      </c>
      <c r="E744" s="1304" t="s">
        <v>168</v>
      </c>
      <c r="F744" s="418" t="s">
        <v>61</v>
      </c>
      <c r="G744" s="1305" t="s">
        <v>61</v>
      </c>
      <c r="H744" s="66" t="s">
        <v>61</v>
      </c>
      <c r="I744" s="1382" t="s">
        <v>61</v>
      </c>
      <c r="J744" s="1246" t="s">
        <v>61</v>
      </c>
      <c r="K744" s="1411" t="s">
        <v>61</v>
      </c>
      <c r="L744" s="1424" t="s">
        <v>61</v>
      </c>
      <c r="M744" s="1246" t="s">
        <v>61</v>
      </c>
      <c r="N744" s="66" t="s">
        <v>61</v>
      </c>
      <c r="O744" s="69" t="s">
        <v>61</v>
      </c>
      <c r="P744" s="66" t="s">
        <v>61</v>
      </c>
      <c r="Q744" s="77" t="s">
        <v>61</v>
      </c>
      <c r="R744" s="133" t="s">
        <v>61</v>
      </c>
      <c r="S744" s="77" t="s">
        <v>61</v>
      </c>
      <c r="T744" s="133" t="s">
        <v>61</v>
      </c>
      <c r="U744" s="77" t="s">
        <v>61</v>
      </c>
      <c r="V744" s="133" t="s">
        <v>61</v>
      </c>
      <c r="W744" s="1382" t="s">
        <v>61</v>
      </c>
      <c r="X744" s="787" t="s">
        <v>61</v>
      </c>
      <c r="Y744" s="1362"/>
      <c r="Z744" s="133"/>
      <c r="AA744" s="556" t="s">
        <v>61</v>
      </c>
      <c r="AB744" s="1279" t="s">
        <v>61</v>
      </c>
    </row>
    <row r="745" spans="1:28" s="267" customFormat="1" ht="14.5">
      <c r="A745" s="862" t="s">
        <v>554</v>
      </c>
      <c r="B745" s="862"/>
      <c r="C745" s="844">
        <v>2021</v>
      </c>
      <c r="D745" s="844">
        <v>2020</v>
      </c>
      <c r="E745" s="1304" t="s">
        <v>168</v>
      </c>
      <c r="F745" s="418" t="s">
        <v>61</v>
      </c>
      <c r="G745" s="1305" t="s">
        <v>61</v>
      </c>
      <c r="H745" s="66" t="s">
        <v>61</v>
      </c>
      <c r="I745" s="1382" t="s">
        <v>61</v>
      </c>
      <c r="J745" s="1246" t="s">
        <v>61</v>
      </c>
      <c r="K745" s="1411" t="s">
        <v>61</v>
      </c>
      <c r="L745" s="1424" t="s">
        <v>61</v>
      </c>
      <c r="M745" s="1246" t="s">
        <v>61</v>
      </c>
      <c r="N745" s="66" t="s">
        <v>61</v>
      </c>
      <c r="O745" s="69" t="s">
        <v>61</v>
      </c>
      <c r="P745" s="66" t="s">
        <v>61</v>
      </c>
      <c r="Q745" s="77" t="s">
        <v>61</v>
      </c>
      <c r="R745" s="133" t="s">
        <v>61</v>
      </c>
      <c r="S745" s="77" t="s">
        <v>61</v>
      </c>
      <c r="T745" s="133" t="s">
        <v>61</v>
      </c>
      <c r="U745" s="77" t="s">
        <v>61</v>
      </c>
      <c r="V745" s="133" t="s">
        <v>61</v>
      </c>
      <c r="W745" s="1382" t="s">
        <v>61</v>
      </c>
      <c r="X745" s="787" t="s">
        <v>61</v>
      </c>
      <c r="Y745" s="1362"/>
      <c r="Z745" s="133"/>
      <c r="AA745" s="556" t="s">
        <v>61</v>
      </c>
      <c r="AB745" s="1279" t="s">
        <v>61</v>
      </c>
    </row>
    <row r="746" spans="1:28" s="267" customFormat="1" ht="14.5">
      <c r="A746" s="862" t="s">
        <v>554</v>
      </c>
      <c r="B746" s="862"/>
      <c r="C746" s="844">
        <v>2022</v>
      </c>
      <c r="D746" s="844">
        <v>2021</v>
      </c>
      <c r="E746" s="1304" t="s">
        <v>168</v>
      </c>
      <c r="F746" s="418" t="s">
        <v>61</v>
      </c>
      <c r="G746" s="1305" t="s">
        <v>61</v>
      </c>
      <c r="H746" s="66" t="s">
        <v>61</v>
      </c>
      <c r="I746" s="1382" t="s">
        <v>61</v>
      </c>
      <c r="J746" s="1246" t="s">
        <v>61</v>
      </c>
      <c r="K746" s="1411" t="s">
        <v>61</v>
      </c>
      <c r="L746" s="1424" t="s">
        <v>61</v>
      </c>
      <c r="M746" s="1246" t="s">
        <v>61</v>
      </c>
      <c r="N746" s="66" t="s">
        <v>61</v>
      </c>
      <c r="O746" s="69" t="s">
        <v>61</v>
      </c>
      <c r="P746" s="66" t="s">
        <v>61</v>
      </c>
      <c r="Q746" s="77" t="s">
        <v>61</v>
      </c>
      <c r="R746" s="133" t="s">
        <v>61</v>
      </c>
      <c r="S746" s="77" t="s">
        <v>61</v>
      </c>
      <c r="T746" s="133" t="s">
        <v>61</v>
      </c>
      <c r="U746" s="77" t="s">
        <v>61</v>
      </c>
      <c r="V746" s="133" t="s">
        <v>61</v>
      </c>
      <c r="W746" s="1382" t="s">
        <v>61</v>
      </c>
      <c r="X746" s="787" t="s">
        <v>61</v>
      </c>
      <c r="Y746" s="1362"/>
      <c r="Z746" s="133"/>
      <c r="AA746" s="556" t="s">
        <v>61</v>
      </c>
      <c r="AB746" s="1279" t="s">
        <v>61</v>
      </c>
    </row>
    <row r="747" spans="1:28" s="267" customFormat="1" ht="14.5">
      <c r="A747" s="1235" t="s">
        <v>554</v>
      </c>
      <c r="B747" s="1235"/>
      <c r="C747" s="1289">
        <v>2023</v>
      </c>
      <c r="D747" s="1289">
        <v>2022</v>
      </c>
      <c r="E747" s="1290" t="s">
        <v>168</v>
      </c>
      <c r="F747" s="1232" t="s">
        <v>61</v>
      </c>
      <c r="G747" s="1291" t="s">
        <v>61</v>
      </c>
      <c r="H747" s="1229" t="s">
        <v>61</v>
      </c>
      <c r="I747" s="1383" t="s">
        <v>61</v>
      </c>
      <c r="J747" s="1065" t="s">
        <v>61</v>
      </c>
      <c r="K747" s="1412" t="s">
        <v>61</v>
      </c>
      <c r="L747" s="1338" t="s">
        <v>61</v>
      </c>
      <c r="M747" s="1065" t="s">
        <v>61</v>
      </c>
      <c r="N747" s="1229" t="s">
        <v>61</v>
      </c>
      <c r="O747" s="1065" t="s">
        <v>61</v>
      </c>
      <c r="P747" s="1229" t="s">
        <v>61</v>
      </c>
      <c r="Q747" s="1020" t="s">
        <v>61</v>
      </c>
      <c r="R747" s="1221" t="s">
        <v>61</v>
      </c>
      <c r="S747" s="1020" t="s">
        <v>61</v>
      </c>
      <c r="T747" s="1221" t="s">
        <v>61</v>
      </c>
      <c r="U747" s="1020" t="s">
        <v>61</v>
      </c>
      <c r="V747" s="1221" t="s">
        <v>61</v>
      </c>
      <c r="W747" s="1383" t="s">
        <v>61</v>
      </c>
      <c r="X747" s="1021" t="s">
        <v>61</v>
      </c>
      <c r="Y747" s="1364"/>
      <c r="Z747" s="1221"/>
      <c r="AA747" s="1230" t="s">
        <v>61</v>
      </c>
      <c r="AB747" s="1233" t="s">
        <v>61</v>
      </c>
    </row>
    <row r="748" spans="1:28" s="267" customFormat="1" ht="14.5">
      <c r="A748" s="66" t="s">
        <v>36</v>
      </c>
      <c r="B748" s="66" t="s">
        <v>167</v>
      </c>
      <c r="C748" s="556">
        <v>2017</v>
      </c>
      <c r="D748" s="556">
        <v>2016</v>
      </c>
      <c r="E748" s="1227" t="s">
        <v>168</v>
      </c>
      <c r="F748" s="418" t="s">
        <v>61</v>
      </c>
      <c r="G748" s="1273" t="s">
        <v>61</v>
      </c>
      <c r="H748" s="66" t="s">
        <v>61</v>
      </c>
      <c r="I748" s="1382" t="s">
        <v>61</v>
      </c>
      <c r="J748" s="1246" t="s">
        <v>61</v>
      </c>
      <c r="K748" s="1411" t="s">
        <v>61</v>
      </c>
      <c r="L748" s="1424" t="s">
        <v>61</v>
      </c>
      <c r="M748" s="1246" t="s">
        <v>61</v>
      </c>
      <c r="N748" s="66" t="s">
        <v>61</v>
      </c>
      <c r="O748" s="69" t="s">
        <v>61</v>
      </c>
      <c r="P748" s="66" t="s">
        <v>61</v>
      </c>
      <c r="Q748" s="77" t="s">
        <v>61</v>
      </c>
      <c r="R748" s="133" t="s">
        <v>61</v>
      </c>
      <c r="S748" s="77" t="s">
        <v>61</v>
      </c>
      <c r="T748" s="133" t="s">
        <v>61</v>
      </c>
      <c r="U748" s="77" t="s">
        <v>61</v>
      </c>
      <c r="V748" s="133" t="s">
        <v>61</v>
      </c>
      <c r="W748" s="1382" t="s">
        <v>61</v>
      </c>
      <c r="X748" s="787" t="s">
        <v>61</v>
      </c>
      <c r="Y748" s="1362"/>
      <c r="Z748" s="133"/>
      <c r="AA748" s="556" t="s">
        <v>61</v>
      </c>
      <c r="AB748" s="1279" t="s">
        <v>61</v>
      </c>
    </row>
    <row r="749" spans="1:28" s="267" customFormat="1" ht="14.5">
      <c r="A749" s="66" t="s">
        <v>36</v>
      </c>
      <c r="B749" s="66" t="s">
        <v>167</v>
      </c>
      <c r="C749" s="556">
        <v>2018</v>
      </c>
      <c r="D749" s="556">
        <v>2017</v>
      </c>
      <c r="E749" s="1227" t="s">
        <v>142</v>
      </c>
      <c r="F749" s="418" t="s">
        <v>181</v>
      </c>
      <c r="G749" s="1273" t="s">
        <v>142</v>
      </c>
      <c r="H749" s="66" t="s">
        <v>209</v>
      </c>
      <c r="I749" s="131">
        <v>4950000</v>
      </c>
      <c r="J749" s="1245">
        <v>4950000</v>
      </c>
      <c r="K749" s="466">
        <v>1</v>
      </c>
      <c r="L749" s="1429">
        <v>43070</v>
      </c>
      <c r="M749" s="716" t="s">
        <v>178</v>
      </c>
      <c r="N749" s="635" t="s">
        <v>203</v>
      </c>
      <c r="O749" s="719">
        <v>3350000</v>
      </c>
      <c r="P749" s="515">
        <v>0.6767676767676768</v>
      </c>
      <c r="Q749" s="1010" t="s">
        <v>221</v>
      </c>
      <c r="R749" s="1219" t="s">
        <v>221</v>
      </c>
      <c r="S749" s="1010" t="s">
        <v>221</v>
      </c>
      <c r="T749" s="1219" t="s">
        <v>221</v>
      </c>
      <c r="U749" s="1010" t="s">
        <v>221</v>
      </c>
      <c r="V749" s="1219" t="s">
        <v>221</v>
      </c>
      <c r="W749" s="1387">
        <v>1600000</v>
      </c>
      <c r="X749" s="793">
        <v>0.32323232323232326</v>
      </c>
      <c r="Y749" s="1365"/>
      <c r="Z749" s="466"/>
      <c r="AA749" s="556" t="s">
        <v>142</v>
      </c>
      <c r="AB749" s="1279" t="s">
        <v>148</v>
      </c>
    </row>
    <row r="750" spans="1:28" s="267" customFormat="1" ht="14.5">
      <c r="A750" s="66" t="s">
        <v>36</v>
      </c>
      <c r="B750" s="66" t="s">
        <v>167</v>
      </c>
      <c r="C750" s="556">
        <v>2019</v>
      </c>
      <c r="D750" s="556">
        <v>2018</v>
      </c>
      <c r="E750" s="1227" t="s">
        <v>142</v>
      </c>
      <c r="F750" s="418" t="s">
        <v>174</v>
      </c>
      <c r="G750" s="1273" t="s">
        <v>142</v>
      </c>
      <c r="H750" s="66" t="s">
        <v>209</v>
      </c>
      <c r="I750" s="131">
        <v>4950000</v>
      </c>
      <c r="J750" s="1245">
        <v>4950000</v>
      </c>
      <c r="K750" s="466">
        <v>1</v>
      </c>
      <c r="L750" s="1429">
        <v>43435</v>
      </c>
      <c r="M750" s="77">
        <v>2409284.9484000001</v>
      </c>
      <c r="N750" s="466">
        <v>0.48672423200000003</v>
      </c>
      <c r="O750" s="77">
        <v>840715.05160000001</v>
      </c>
      <c r="P750" s="510">
        <v>0.16984142456565657</v>
      </c>
      <c r="Q750" s="77" t="s">
        <v>61</v>
      </c>
      <c r="R750" s="133" t="s">
        <v>61</v>
      </c>
      <c r="S750" s="77" t="s">
        <v>61</v>
      </c>
      <c r="T750" s="133" t="s">
        <v>61</v>
      </c>
      <c r="U750" s="77" t="s">
        <v>61</v>
      </c>
      <c r="V750" s="133" t="s">
        <v>61</v>
      </c>
      <c r="W750" s="1387">
        <v>1700000</v>
      </c>
      <c r="X750" s="793">
        <v>0.34343434343434343</v>
      </c>
      <c r="Y750" s="1365"/>
      <c r="Z750" s="466"/>
      <c r="AA750" s="556" t="s">
        <v>142</v>
      </c>
      <c r="AB750" s="1279" t="s">
        <v>148</v>
      </c>
    </row>
    <row r="751" spans="1:28" s="267" customFormat="1" ht="14.5">
      <c r="A751" s="66" t="s">
        <v>36</v>
      </c>
      <c r="B751" s="66" t="s">
        <v>167</v>
      </c>
      <c r="C751" s="556">
        <v>2020</v>
      </c>
      <c r="D751" s="556">
        <v>2019</v>
      </c>
      <c r="E751" s="1227" t="s">
        <v>142</v>
      </c>
      <c r="F751" s="418" t="s">
        <v>170</v>
      </c>
      <c r="G751" s="1273" t="s">
        <v>142</v>
      </c>
      <c r="H751" s="66" t="s">
        <v>209</v>
      </c>
      <c r="I751" s="131">
        <v>4981422</v>
      </c>
      <c r="J751" s="1245">
        <v>4981422</v>
      </c>
      <c r="K751" s="466">
        <v>1</v>
      </c>
      <c r="L751" s="1429">
        <v>43831</v>
      </c>
      <c r="M751" s="77">
        <v>2472345</v>
      </c>
      <c r="N751" s="466">
        <v>0.49631310095791925</v>
      </c>
      <c r="O751" s="792">
        <v>841000</v>
      </c>
      <c r="P751" s="473">
        <v>0.16882729469617311</v>
      </c>
      <c r="Q751" s="77" t="s">
        <v>61</v>
      </c>
      <c r="R751" s="133" t="s">
        <v>61</v>
      </c>
      <c r="S751" s="77" t="s">
        <v>61</v>
      </c>
      <c r="T751" s="133" t="s">
        <v>61</v>
      </c>
      <c r="U751" s="77" t="s">
        <v>61</v>
      </c>
      <c r="V751" s="133" t="s">
        <v>61</v>
      </c>
      <c r="W751" s="1387">
        <v>1668077</v>
      </c>
      <c r="X751" s="793">
        <v>0.33</v>
      </c>
      <c r="Y751" s="1365"/>
      <c r="Z751" s="466"/>
      <c r="AA751" s="556" t="s">
        <v>142</v>
      </c>
      <c r="AB751" s="1279" t="s">
        <v>148</v>
      </c>
    </row>
    <row r="752" spans="1:28" s="267" customFormat="1" ht="14.5">
      <c r="A752" s="66" t="s">
        <v>36</v>
      </c>
      <c r="B752" s="66" t="s">
        <v>167</v>
      </c>
      <c r="C752" s="556">
        <v>2021</v>
      </c>
      <c r="D752" s="556">
        <v>2020</v>
      </c>
      <c r="E752" s="1227" t="s">
        <v>142</v>
      </c>
      <c r="F752" s="418" t="s">
        <v>170</v>
      </c>
      <c r="G752" s="1273" t="s">
        <v>142</v>
      </c>
      <c r="H752" s="66" t="s">
        <v>410</v>
      </c>
      <c r="I752" s="1397">
        <v>5172888.888888889</v>
      </c>
      <c r="J752" s="1247">
        <v>5172888.888888889</v>
      </c>
      <c r="K752" s="466">
        <v>1</v>
      </c>
      <c r="L752" s="1424" t="s">
        <v>425</v>
      </c>
      <c r="M752" s="77">
        <v>2254128.8888888899</v>
      </c>
      <c r="N752" s="466">
        <v>0.43575822665177422</v>
      </c>
      <c r="O752" s="77">
        <v>931120</v>
      </c>
      <c r="P752" s="473">
        <v>0.18</v>
      </c>
      <c r="Q752" s="77">
        <v>725273</v>
      </c>
      <c r="R752" s="133">
        <v>0.14020656843371423</v>
      </c>
      <c r="S752" s="77">
        <v>1262367</v>
      </c>
      <c r="T752" s="133">
        <v>0.24403520491451156</v>
      </c>
      <c r="U752" s="77"/>
      <c r="V752" s="133"/>
      <c r="W752" s="1387">
        <v>1987640</v>
      </c>
      <c r="X752" s="793">
        <v>0.38424177334822579</v>
      </c>
      <c r="Y752" s="1365"/>
      <c r="Z752" s="466"/>
      <c r="AA752" s="556" t="s">
        <v>142</v>
      </c>
      <c r="AB752" s="1279" t="s">
        <v>148</v>
      </c>
    </row>
    <row r="753" spans="1:28" s="267" customFormat="1" ht="14.5">
      <c r="A753" s="66" t="s">
        <v>36</v>
      </c>
      <c r="B753" s="66" t="s">
        <v>167</v>
      </c>
      <c r="C753" s="556">
        <v>2022</v>
      </c>
      <c r="D753" s="556">
        <v>2021</v>
      </c>
      <c r="E753" s="1227" t="s">
        <v>142</v>
      </c>
      <c r="F753" s="418" t="s">
        <v>170</v>
      </c>
      <c r="G753" s="1273" t="s">
        <v>142</v>
      </c>
      <c r="H753" s="66" t="s">
        <v>559</v>
      </c>
      <c r="I753" s="131">
        <v>5101152</v>
      </c>
      <c r="J753" s="1245">
        <v>5101152</v>
      </c>
      <c r="K753" s="466">
        <v>1</v>
      </c>
      <c r="L753" s="1424" t="s">
        <v>789</v>
      </c>
      <c r="M753" s="716" t="s">
        <v>178</v>
      </c>
      <c r="N753" s="635" t="s">
        <v>203</v>
      </c>
      <c r="O753" s="719">
        <v>3321469</v>
      </c>
      <c r="P753" s="515">
        <v>0.65112135454893327</v>
      </c>
      <c r="Q753" s="1010" t="s">
        <v>221</v>
      </c>
      <c r="R753" s="1219" t="s">
        <v>221</v>
      </c>
      <c r="S753" s="1010" t="s">
        <v>221</v>
      </c>
      <c r="T753" s="1219" t="s">
        <v>221</v>
      </c>
      <c r="U753" s="1010" t="s">
        <v>221</v>
      </c>
      <c r="V753" s="1219" t="s">
        <v>221</v>
      </c>
      <c r="W753" s="131">
        <v>1779683</v>
      </c>
      <c r="X753" s="787">
        <v>0.35</v>
      </c>
      <c r="Y753" s="1362"/>
      <c r="Z753" s="133"/>
      <c r="AA753" s="556" t="s">
        <v>142</v>
      </c>
      <c r="AB753" s="1279" t="s">
        <v>148</v>
      </c>
    </row>
    <row r="754" spans="1:28" s="267" customFormat="1" ht="14.5">
      <c r="A754" s="1216" t="s">
        <v>36</v>
      </c>
      <c r="B754" s="1216" t="s">
        <v>167</v>
      </c>
      <c r="C754" s="1226">
        <v>2023</v>
      </c>
      <c r="D754" s="1226">
        <v>2022</v>
      </c>
      <c r="E754" s="1228" t="s">
        <v>142</v>
      </c>
      <c r="F754" s="1237" t="s">
        <v>174</v>
      </c>
      <c r="G754" s="1275" t="s">
        <v>142</v>
      </c>
      <c r="H754" s="1216" t="s">
        <v>410</v>
      </c>
      <c r="I754" s="1421">
        <v>5483450</v>
      </c>
      <c r="J754" s="1308">
        <v>5483450</v>
      </c>
      <c r="K754" s="1223">
        <v>1</v>
      </c>
      <c r="L754" s="1425" t="s">
        <v>562</v>
      </c>
      <c r="M754" s="1007" t="s">
        <v>178</v>
      </c>
      <c r="N754" s="635" t="s">
        <v>203</v>
      </c>
      <c r="O754" s="1343">
        <v>3941644</v>
      </c>
      <c r="P754" s="1219">
        <v>0.71882555690304462</v>
      </c>
      <c r="Q754" s="1010" t="s">
        <v>221</v>
      </c>
      <c r="R754" s="1219" t="s">
        <v>61</v>
      </c>
      <c r="S754" s="1010" t="s">
        <v>221</v>
      </c>
      <c r="T754" s="1219"/>
      <c r="U754" s="1010" t="s">
        <v>221</v>
      </c>
      <c r="V754" s="1219" t="s">
        <v>61</v>
      </c>
      <c r="W754" s="1380">
        <v>1541806</v>
      </c>
      <c r="X754" s="1027">
        <v>0.28000000000000003</v>
      </c>
      <c r="Y754" s="1363"/>
      <c r="Z754" s="1222"/>
      <c r="AA754" s="1226" t="s">
        <v>163</v>
      </c>
      <c r="AB754" s="1225" t="s">
        <v>148</v>
      </c>
    </row>
    <row r="755" spans="1:28" s="267" customFormat="1" ht="14.5">
      <c r="A755" s="1229" t="s">
        <v>36</v>
      </c>
      <c r="B755" s="1229" t="s">
        <v>167</v>
      </c>
      <c r="C755" s="1230" t="s">
        <v>761</v>
      </c>
      <c r="D755" s="1230">
        <v>2023</v>
      </c>
      <c r="E755" s="1231" t="s">
        <v>142</v>
      </c>
      <c r="F755" s="1233" t="s">
        <v>170</v>
      </c>
      <c r="G755" s="1300" t="s">
        <v>168</v>
      </c>
      <c r="H755" s="1327" t="s">
        <v>61</v>
      </c>
      <c r="I755" s="1394" t="s">
        <v>61</v>
      </c>
      <c r="J755" s="1328" t="s">
        <v>61</v>
      </c>
      <c r="K755" s="1327" t="s">
        <v>61</v>
      </c>
      <c r="L755" s="1330" t="s">
        <v>61</v>
      </c>
      <c r="M755" s="1328" t="s">
        <v>61</v>
      </c>
      <c r="N755" s="1327" t="s">
        <v>61</v>
      </c>
      <c r="O755" s="1328" t="s">
        <v>61</v>
      </c>
      <c r="P755" s="1327" t="s">
        <v>61</v>
      </c>
      <c r="Q755" s="1328" t="s">
        <v>61</v>
      </c>
      <c r="R755" s="1327" t="s">
        <v>61</v>
      </c>
      <c r="S755" s="1328" t="s">
        <v>61</v>
      </c>
      <c r="T755" s="1327" t="s">
        <v>61</v>
      </c>
      <c r="U755" s="1328" t="s">
        <v>61</v>
      </c>
      <c r="V755" s="1327" t="s">
        <v>61</v>
      </c>
      <c r="W755" s="1394" t="s">
        <v>61</v>
      </c>
      <c r="X755" s="1329" t="s">
        <v>61</v>
      </c>
      <c r="Y755" s="1371"/>
      <c r="Z755" s="1395"/>
      <c r="AA755" s="1327" t="s">
        <v>61</v>
      </c>
      <c r="AB755" s="1330" t="s">
        <v>61</v>
      </c>
    </row>
    <row r="756" spans="1:28" s="267" customFormat="1" ht="14.5">
      <c r="A756" s="66" t="s">
        <v>563</v>
      </c>
      <c r="B756" s="66" t="s">
        <v>141</v>
      </c>
      <c r="C756" s="556">
        <v>2017</v>
      </c>
      <c r="D756" s="556">
        <v>2016</v>
      </c>
      <c r="E756" s="1227" t="s">
        <v>142</v>
      </c>
      <c r="F756" s="418" t="s">
        <v>143</v>
      </c>
      <c r="G756" s="1292" t="s">
        <v>168</v>
      </c>
      <c r="H756" s="1293" t="s">
        <v>61</v>
      </c>
      <c r="I756" s="1384" t="s">
        <v>61</v>
      </c>
      <c r="J756" s="1294" t="s">
        <v>61</v>
      </c>
      <c r="K756" s="1295" t="s">
        <v>61</v>
      </c>
      <c r="L756" s="1426" t="s">
        <v>61</v>
      </c>
      <c r="M756" s="1294" t="s">
        <v>61</v>
      </c>
      <c r="N756" s="1295" t="s">
        <v>61</v>
      </c>
      <c r="O756" s="104" t="s">
        <v>61</v>
      </c>
      <c r="P756" s="1295" t="s">
        <v>61</v>
      </c>
      <c r="Q756" s="799" t="s">
        <v>61</v>
      </c>
      <c r="R756" s="643" t="s">
        <v>61</v>
      </c>
      <c r="S756" s="799" t="s">
        <v>61</v>
      </c>
      <c r="T756" s="643" t="s">
        <v>61</v>
      </c>
      <c r="U756" s="799" t="s">
        <v>61</v>
      </c>
      <c r="V756" s="643" t="s">
        <v>61</v>
      </c>
      <c r="W756" s="1384" t="s">
        <v>61</v>
      </c>
      <c r="X756" s="916" t="s">
        <v>61</v>
      </c>
      <c r="Y756" s="1366"/>
      <c r="Z756" s="643"/>
      <c r="AA756" s="1296" t="s">
        <v>61</v>
      </c>
      <c r="AB756" s="1297" t="s">
        <v>61</v>
      </c>
    </row>
    <row r="757" spans="1:28" s="267" customFormat="1" ht="14.5">
      <c r="A757" s="66" t="s">
        <v>563</v>
      </c>
      <c r="B757" s="66" t="s">
        <v>141</v>
      </c>
      <c r="C757" s="556">
        <v>2018</v>
      </c>
      <c r="D757" s="556">
        <v>2017</v>
      </c>
      <c r="E757" s="1227" t="s">
        <v>142</v>
      </c>
      <c r="F757" s="418" t="s">
        <v>204</v>
      </c>
      <c r="G757" s="1292" t="s">
        <v>168</v>
      </c>
      <c r="H757" s="1293" t="s">
        <v>61</v>
      </c>
      <c r="I757" s="1384" t="s">
        <v>61</v>
      </c>
      <c r="J757" s="1294" t="s">
        <v>61</v>
      </c>
      <c r="K757" s="1295" t="s">
        <v>61</v>
      </c>
      <c r="L757" s="1426" t="s">
        <v>61</v>
      </c>
      <c r="M757" s="1294" t="s">
        <v>61</v>
      </c>
      <c r="N757" s="1295" t="s">
        <v>61</v>
      </c>
      <c r="O757" s="104" t="s">
        <v>61</v>
      </c>
      <c r="P757" s="1295" t="s">
        <v>61</v>
      </c>
      <c r="Q757" s="799" t="s">
        <v>61</v>
      </c>
      <c r="R757" s="643" t="s">
        <v>61</v>
      </c>
      <c r="S757" s="799" t="s">
        <v>61</v>
      </c>
      <c r="T757" s="643" t="s">
        <v>61</v>
      </c>
      <c r="U757" s="799" t="s">
        <v>61</v>
      </c>
      <c r="V757" s="643" t="s">
        <v>61</v>
      </c>
      <c r="W757" s="1384" t="s">
        <v>61</v>
      </c>
      <c r="X757" s="916" t="s">
        <v>61</v>
      </c>
      <c r="Y757" s="1366"/>
      <c r="Z757" s="643"/>
      <c r="AA757" s="1296" t="s">
        <v>61</v>
      </c>
      <c r="AB757" s="1297" t="s">
        <v>61</v>
      </c>
    </row>
    <row r="758" spans="1:28" s="267" customFormat="1" ht="14.5">
      <c r="A758" s="66" t="s">
        <v>563</v>
      </c>
      <c r="B758" s="66" t="s">
        <v>141</v>
      </c>
      <c r="C758" s="556">
        <v>2019</v>
      </c>
      <c r="D758" s="556">
        <v>2018</v>
      </c>
      <c r="E758" s="1227" t="s">
        <v>142</v>
      </c>
      <c r="F758" s="418" t="s">
        <v>143</v>
      </c>
      <c r="G758" s="1292" t="s">
        <v>168</v>
      </c>
      <c r="H758" s="1293" t="s">
        <v>61</v>
      </c>
      <c r="I758" s="1384" t="s">
        <v>61</v>
      </c>
      <c r="J758" s="1294" t="s">
        <v>61</v>
      </c>
      <c r="K758" s="1295" t="s">
        <v>61</v>
      </c>
      <c r="L758" s="1426" t="s">
        <v>61</v>
      </c>
      <c r="M758" s="1294" t="s">
        <v>61</v>
      </c>
      <c r="N758" s="1295" t="s">
        <v>61</v>
      </c>
      <c r="O758" s="104" t="s">
        <v>61</v>
      </c>
      <c r="P758" s="1295" t="s">
        <v>61</v>
      </c>
      <c r="Q758" s="799" t="s">
        <v>61</v>
      </c>
      <c r="R758" s="643" t="s">
        <v>61</v>
      </c>
      <c r="S758" s="799" t="s">
        <v>61</v>
      </c>
      <c r="T758" s="643" t="s">
        <v>61</v>
      </c>
      <c r="U758" s="799" t="s">
        <v>61</v>
      </c>
      <c r="V758" s="643" t="s">
        <v>61</v>
      </c>
      <c r="W758" s="1384" t="s">
        <v>61</v>
      </c>
      <c r="X758" s="916" t="s">
        <v>61</v>
      </c>
      <c r="Y758" s="1366"/>
      <c r="Z758" s="643"/>
      <c r="AA758" s="1296" t="s">
        <v>61</v>
      </c>
      <c r="AB758" s="1297" t="s">
        <v>61</v>
      </c>
    </row>
    <row r="759" spans="1:28" s="267" customFormat="1" ht="14.5">
      <c r="A759" s="66" t="s">
        <v>563</v>
      </c>
      <c r="B759" s="66" t="s">
        <v>141</v>
      </c>
      <c r="C759" s="556">
        <v>2020</v>
      </c>
      <c r="D759" s="556">
        <v>2019</v>
      </c>
      <c r="E759" s="1227" t="s">
        <v>168</v>
      </c>
      <c r="F759" s="418" t="s">
        <v>61</v>
      </c>
      <c r="G759" s="1273" t="s">
        <v>61</v>
      </c>
      <c r="H759" s="66" t="s">
        <v>61</v>
      </c>
      <c r="I759" s="1382" t="s">
        <v>61</v>
      </c>
      <c r="J759" s="1246" t="s">
        <v>61</v>
      </c>
      <c r="K759" s="1411" t="s">
        <v>61</v>
      </c>
      <c r="L759" s="1424" t="s">
        <v>61</v>
      </c>
      <c r="M759" s="1246" t="s">
        <v>61</v>
      </c>
      <c r="N759" s="66" t="s">
        <v>61</v>
      </c>
      <c r="O759" s="69" t="s">
        <v>61</v>
      </c>
      <c r="P759" s="66" t="s">
        <v>61</v>
      </c>
      <c r="Q759" s="77" t="s">
        <v>61</v>
      </c>
      <c r="R759" s="133" t="s">
        <v>61</v>
      </c>
      <c r="S759" s="77" t="s">
        <v>61</v>
      </c>
      <c r="T759" s="133" t="s">
        <v>61</v>
      </c>
      <c r="U759" s="77" t="s">
        <v>61</v>
      </c>
      <c r="V759" s="133" t="s">
        <v>61</v>
      </c>
      <c r="W759" s="1382" t="s">
        <v>61</v>
      </c>
      <c r="X759" s="787" t="s">
        <v>61</v>
      </c>
      <c r="Y759" s="1362"/>
      <c r="Z759" s="133"/>
      <c r="AA759" s="556" t="s">
        <v>61</v>
      </c>
      <c r="AB759" s="1279" t="s">
        <v>61</v>
      </c>
    </row>
    <row r="760" spans="1:28" s="267" customFormat="1" ht="14.5">
      <c r="A760" s="66" t="s">
        <v>563</v>
      </c>
      <c r="B760" s="66" t="s">
        <v>141</v>
      </c>
      <c r="C760" s="556">
        <v>2021</v>
      </c>
      <c r="D760" s="556">
        <v>2020</v>
      </c>
      <c r="E760" s="1227" t="s">
        <v>142</v>
      </c>
      <c r="F760" s="418" t="s">
        <v>174</v>
      </c>
      <c r="G760" s="1292" t="s">
        <v>168</v>
      </c>
      <c r="H760" s="1293" t="s">
        <v>61</v>
      </c>
      <c r="I760" s="1384" t="s">
        <v>61</v>
      </c>
      <c r="J760" s="1294" t="s">
        <v>61</v>
      </c>
      <c r="K760" s="1295" t="s">
        <v>61</v>
      </c>
      <c r="L760" s="1426" t="s">
        <v>61</v>
      </c>
      <c r="M760" s="1294" t="s">
        <v>61</v>
      </c>
      <c r="N760" s="1295" t="s">
        <v>61</v>
      </c>
      <c r="O760" s="104" t="s">
        <v>61</v>
      </c>
      <c r="P760" s="1295" t="s">
        <v>61</v>
      </c>
      <c r="Q760" s="799" t="s">
        <v>61</v>
      </c>
      <c r="R760" s="643" t="s">
        <v>61</v>
      </c>
      <c r="S760" s="799" t="s">
        <v>61</v>
      </c>
      <c r="T760" s="643" t="s">
        <v>61</v>
      </c>
      <c r="U760" s="799" t="s">
        <v>61</v>
      </c>
      <c r="V760" s="643" t="s">
        <v>61</v>
      </c>
      <c r="W760" s="1384" t="s">
        <v>61</v>
      </c>
      <c r="X760" s="916" t="s">
        <v>61</v>
      </c>
      <c r="Y760" s="1366"/>
      <c r="Z760" s="643"/>
      <c r="AA760" s="1296" t="s">
        <v>61</v>
      </c>
      <c r="AB760" s="1297" t="s">
        <v>61</v>
      </c>
    </row>
    <row r="761" spans="1:28" s="267" customFormat="1" ht="14.5">
      <c r="A761" s="66" t="s">
        <v>563</v>
      </c>
      <c r="B761" s="66" t="s">
        <v>141</v>
      </c>
      <c r="C761" s="556">
        <v>2022</v>
      </c>
      <c r="D761" s="556">
        <v>2021</v>
      </c>
      <c r="E761" s="1227" t="s">
        <v>142</v>
      </c>
      <c r="F761" s="418" t="s">
        <v>565</v>
      </c>
      <c r="G761" s="1292" t="s">
        <v>168</v>
      </c>
      <c r="H761" s="1293" t="s">
        <v>61</v>
      </c>
      <c r="I761" s="1384" t="s">
        <v>61</v>
      </c>
      <c r="J761" s="1294" t="s">
        <v>61</v>
      </c>
      <c r="K761" s="1295" t="s">
        <v>61</v>
      </c>
      <c r="L761" s="1426" t="s">
        <v>61</v>
      </c>
      <c r="M761" s="1294" t="s">
        <v>61</v>
      </c>
      <c r="N761" s="1295" t="s">
        <v>61</v>
      </c>
      <c r="O761" s="104" t="s">
        <v>61</v>
      </c>
      <c r="P761" s="1295" t="s">
        <v>61</v>
      </c>
      <c r="Q761" s="799" t="s">
        <v>61</v>
      </c>
      <c r="R761" s="643" t="s">
        <v>61</v>
      </c>
      <c r="S761" s="799" t="s">
        <v>61</v>
      </c>
      <c r="T761" s="643" t="s">
        <v>61</v>
      </c>
      <c r="U761" s="799" t="s">
        <v>61</v>
      </c>
      <c r="V761" s="643" t="s">
        <v>61</v>
      </c>
      <c r="W761" s="1384" t="s">
        <v>61</v>
      </c>
      <c r="X761" s="916" t="s">
        <v>61</v>
      </c>
      <c r="Y761" s="1366"/>
      <c r="Z761" s="643"/>
      <c r="AA761" s="1296" t="s">
        <v>61</v>
      </c>
      <c r="AB761" s="1297" t="s">
        <v>61</v>
      </c>
    </row>
    <row r="762" spans="1:28" s="267" customFormat="1" ht="14.5">
      <c r="A762" s="1216" t="s">
        <v>563</v>
      </c>
      <c r="B762" s="1216" t="s">
        <v>141</v>
      </c>
      <c r="C762" s="1226">
        <v>2023</v>
      </c>
      <c r="D762" s="1226">
        <v>2022</v>
      </c>
      <c r="E762" s="1228" t="s">
        <v>142</v>
      </c>
      <c r="F762" s="1237" t="s">
        <v>174</v>
      </c>
      <c r="G762" s="1320" t="s">
        <v>168</v>
      </c>
      <c r="H762" s="1321" t="s">
        <v>61</v>
      </c>
      <c r="I762" s="1393" t="s">
        <v>61</v>
      </c>
      <c r="J762" s="1322" t="s">
        <v>61</v>
      </c>
      <c r="K762" s="1323" t="s">
        <v>61</v>
      </c>
      <c r="L762" s="1431" t="s">
        <v>61</v>
      </c>
      <c r="M762" s="1322" t="s">
        <v>61</v>
      </c>
      <c r="N762" s="1323" t="s">
        <v>61</v>
      </c>
      <c r="O762" s="1012" t="s">
        <v>61</v>
      </c>
      <c r="P762" s="1323" t="s">
        <v>61</v>
      </c>
      <c r="Q762" s="1100" t="s">
        <v>61</v>
      </c>
      <c r="R762" s="1324" t="s">
        <v>61</v>
      </c>
      <c r="S762" s="1100" t="s">
        <v>61</v>
      </c>
      <c r="T762" s="1324" t="s">
        <v>61</v>
      </c>
      <c r="U762" s="1100" t="s">
        <v>61</v>
      </c>
      <c r="V762" s="1324" t="s">
        <v>61</v>
      </c>
      <c r="W762" s="1393" t="s">
        <v>61</v>
      </c>
      <c r="X762" s="1101" t="s">
        <v>61</v>
      </c>
      <c r="Y762" s="1370"/>
      <c r="Z762" s="1324"/>
      <c r="AA762" s="1325" t="s">
        <v>61</v>
      </c>
      <c r="AB762" s="1326" t="s">
        <v>61</v>
      </c>
    </row>
    <row r="763" spans="1:28" s="267" customFormat="1" ht="14.5">
      <c r="A763" s="1229" t="s">
        <v>563</v>
      </c>
      <c r="B763" s="1229" t="s">
        <v>141</v>
      </c>
      <c r="C763" s="1230" t="s">
        <v>761</v>
      </c>
      <c r="D763" s="1230">
        <v>2023</v>
      </c>
      <c r="E763" s="1231" t="s">
        <v>142</v>
      </c>
      <c r="F763" s="1232" t="s">
        <v>174</v>
      </c>
      <c r="G763" s="1300" t="s">
        <v>168</v>
      </c>
      <c r="H763" s="1327" t="s">
        <v>61</v>
      </c>
      <c r="I763" s="1394" t="s">
        <v>61</v>
      </c>
      <c r="J763" s="1328" t="s">
        <v>61</v>
      </c>
      <c r="K763" s="1327" t="s">
        <v>61</v>
      </c>
      <c r="L763" s="1330" t="s">
        <v>61</v>
      </c>
      <c r="M763" s="1328" t="s">
        <v>61</v>
      </c>
      <c r="N763" s="1327" t="s">
        <v>61</v>
      </c>
      <c r="O763" s="1328" t="s">
        <v>61</v>
      </c>
      <c r="P763" s="1327" t="s">
        <v>61</v>
      </c>
      <c r="Q763" s="1328" t="s">
        <v>61</v>
      </c>
      <c r="R763" s="1327" t="s">
        <v>61</v>
      </c>
      <c r="S763" s="1328" t="s">
        <v>61</v>
      </c>
      <c r="T763" s="1327" t="s">
        <v>61</v>
      </c>
      <c r="U763" s="1328" t="s">
        <v>61</v>
      </c>
      <c r="V763" s="1327" t="s">
        <v>61</v>
      </c>
      <c r="W763" s="1394" t="s">
        <v>61</v>
      </c>
      <c r="X763" s="1329" t="s">
        <v>61</v>
      </c>
      <c r="Y763" s="1371"/>
      <c r="Z763" s="1395"/>
      <c r="AA763" s="1327" t="s">
        <v>61</v>
      </c>
      <c r="AB763" s="1330" t="s">
        <v>61</v>
      </c>
    </row>
    <row r="764" spans="1:28" s="267" customFormat="1" ht="14.5">
      <c r="A764" s="862" t="s">
        <v>568</v>
      </c>
      <c r="B764" s="862"/>
      <c r="C764" s="844">
        <v>2017</v>
      </c>
      <c r="D764" s="844">
        <v>2016</v>
      </c>
      <c r="E764" s="1304" t="s">
        <v>168</v>
      </c>
      <c r="F764" s="418" t="s">
        <v>61</v>
      </c>
      <c r="G764" s="1305" t="s">
        <v>61</v>
      </c>
      <c r="H764" s="66" t="s">
        <v>61</v>
      </c>
      <c r="I764" s="1382" t="s">
        <v>61</v>
      </c>
      <c r="J764" s="1246" t="s">
        <v>61</v>
      </c>
      <c r="K764" s="1411" t="s">
        <v>61</v>
      </c>
      <c r="L764" s="1424" t="s">
        <v>61</v>
      </c>
      <c r="M764" s="1246" t="s">
        <v>61</v>
      </c>
      <c r="N764" s="66" t="s">
        <v>61</v>
      </c>
      <c r="O764" s="69" t="s">
        <v>61</v>
      </c>
      <c r="P764" s="66" t="s">
        <v>61</v>
      </c>
      <c r="Q764" s="77" t="s">
        <v>61</v>
      </c>
      <c r="R764" s="133" t="s">
        <v>61</v>
      </c>
      <c r="S764" s="77" t="s">
        <v>61</v>
      </c>
      <c r="T764" s="133" t="s">
        <v>61</v>
      </c>
      <c r="U764" s="77" t="s">
        <v>61</v>
      </c>
      <c r="V764" s="133" t="s">
        <v>61</v>
      </c>
      <c r="W764" s="1382" t="s">
        <v>61</v>
      </c>
      <c r="X764" s="787" t="s">
        <v>61</v>
      </c>
      <c r="Y764" s="1362"/>
      <c r="Z764" s="133"/>
      <c r="AA764" s="556" t="s">
        <v>61</v>
      </c>
      <c r="AB764" s="1279" t="s">
        <v>61</v>
      </c>
    </row>
    <row r="765" spans="1:28" s="267" customFormat="1" ht="14.5">
      <c r="A765" s="862" t="s">
        <v>568</v>
      </c>
      <c r="B765" s="862"/>
      <c r="C765" s="844">
        <v>2018</v>
      </c>
      <c r="D765" s="844">
        <v>2017</v>
      </c>
      <c r="E765" s="1304" t="s">
        <v>168</v>
      </c>
      <c r="F765" s="418" t="s">
        <v>61</v>
      </c>
      <c r="G765" s="1305" t="s">
        <v>61</v>
      </c>
      <c r="H765" s="66" t="s">
        <v>61</v>
      </c>
      <c r="I765" s="1382" t="s">
        <v>61</v>
      </c>
      <c r="J765" s="1246" t="s">
        <v>61</v>
      </c>
      <c r="K765" s="1411" t="s">
        <v>61</v>
      </c>
      <c r="L765" s="1424" t="s">
        <v>61</v>
      </c>
      <c r="M765" s="1246" t="s">
        <v>61</v>
      </c>
      <c r="N765" s="66" t="s">
        <v>61</v>
      </c>
      <c r="O765" s="69" t="s">
        <v>61</v>
      </c>
      <c r="P765" s="66" t="s">
        <v>61</v>
      </c>
      <c r="Q765" s="77" t="s">
        <v>61</v>
      </c>
      <c r="R765" s="133" t="s">
        <v>61</v>
      </c>
      <c r="S765" s="77" t="s">
        <v>61</v>
      </c>
      <c r="T765" s="133" t="s">
        <v>61</v>
      </c>
      <c r="U765" s="77" t="s">
        <v>61</v>
      </c>
      <c r="V765" s="133" t="s">
        <v>61</v>
      </c>
      <c r="W765" s="1382" t="s">
        <v>61</v>
      </c>
      <c r="X765" s="787" t="s">
        <v>61</v>
      </c>
      <c r="Y765" s="1362"/>
      <c r="Z765" s="133"/>
      <c r="AA765" s="556" t="s">
        <v>61</v>
      </c>
      <c r="AB765" s="1279" t="s">
        <v>61</v>
      </c>
    </row>
    <row r="766" spans="1:28" s="267" customFormat="1" ht="14.5">
      <c r="A766" s="862" t="s">
        <v>568</v>
      </c>
      <c r="B766" s="862"/>
      <c r="C766" s="844">
        <v>2019</v>
      </c>
      <c r="D766" s="844">
        <v>2018</v>
      </c>
      <c r="E766" s="1304" t="s">
        <v>168</v>
      </c>
      <c r="F766" s="418" t="s">
        <v>61</v>
      </c>
      <c r="G766" s="1305" t="s">
        <v>61</v>
      </c>
      <c r="H766" s="66" t="s">
        <v>61</v>
      </c>
      <c r="I766" s="1382" t="s">
        <v>61</v>
      </c>
      <c r="J766" s="1246" t="s">
        <v>61</v>
      </c>
      <c r="K766" s="1411" t="s">
        <v>61</v>
      </c>
      <c r="L766" s="1424" t="s">
        <v>61</v>
      </c>
      <c r="M766" s="1246" t="s">
        <v>61</v>
      </c>
      <c r="N766" s="66" t="s">
        <v>61</v>
      </c>
      <c r="O766" s="69" t="s">
        <v>61</v>
      </c>
      <c r="P766" s="66" t="s">
        <v>61</v>
      </c>
      <c r="Q766" s="77" t="s">
        <v>61</v>
      </c>
      <c r="R766" s="133" t="s">
        <v>61</v>
      </c>
      <c r="S766" s="77" t="s">
        <v>61</v>
      </c>
      <c r="T766" s="133" t="s">
        <v>61</v>
      </c>
      <c r="U766" s="77" t="s">
        <v>61</v>
      </c>
      <c r="V766" s="133" t="s">
        <v>61</v>
      </c>
      <c r="W766" s="1382" t="s">
        <v>61</v>
      </c>
      <c r="X766" s="787" t="s">
        <v>61</v>
      </c>
      <c r="Y766" s="1362"/>
      <c r="Z766" s="133"/>
      <c r="AA766" s="556" t="s">
        <v>61</v>
      </c>
      <c r="AB766" s="1279" t="s">
        <v>61</v>
      </c>
    </row>
    <row r="767" spans="1:28" s="267" customFormat="1" ht="14.5">
      <c r="A767" s="862" t="s">
        <v>568</v>
      </c>
      <c r="B767" s="862"/>
      <c r="C767" s="844">
        <v>2020</v>
      </c>
      <c r="D767" s="844">
        <v>2019</v>
      </c>
      <c r="E767" s="1304" t="s">
        <v>168</v>
      </c>
      <c r="F767" s="418" t="s">
        <v>61</v>
      </c>
      <c r="G767" s="1305" t="s">
        <v>61</v>
      </c>
      <c r="H767" s="66" t="s">
        <v>61</v>
      </c>
      <c r="I767" s="1382" t="s">
        <v>61</v>
      </c>
      <c r="J767" s="1246" t="s">
        <v>61</v>
      </c>
      <c r="K767" s="1411" t="s">
        <v>61</v>
      </c>
      <c r="L767" s="1424" t="s">
        <v>61</v>
      </c>
      <c r="M767" s="1246" t="s">
        <v>61</v>
      </c>
      <c r="N767" s="66" t="s">
        <v>61</v>
      </c>
      <c r="O767" s="69" t="s">
        <v>61</v>
      </c>
      <c r="P767" s="66" t="s">
        <v>61</v>
      </c>
      <c r="Q767" s="77" t="s">
        <v>61</v>
      </c>
      <c r="R767" s="133" t="s">
        <v>61</v>
      </c>
      <c r="S767" s="77" t="s">
        <v>61</v>
      </c>
      <c r="T767" s="133" t="s">
        <v>61</v>
      </c>
      <c r="U767" s="77" t="s">
        <v>61</v>
      </c>
      <c r="V767" s="133" t="s">
        <v>61</v>
      </c>
      <c r="W767" s="1382" t="s">
        <v>61</v>
      </c>
      <c r="X767" s="787" t="s">
        <v>61</v>
      </c>
      <c r="Y767" s="1362"/>
      <c r="Z767" s="133"/>
      <c r="AA767" s="556" t="s">
        <v>61</v>
      </c>
      <c r="AB767" s="1279" t="s">
        <v>61</v>
      </c>
    </row>
    <row r="768" spans="1:28" s="267" customFormat="1" ht="14.5">
      <c r="A768" s="862" t="s">
        <v>568</v>
      </c>
      <c r="B768" s="862"/>
      <c r="C768" s="844">
        <v>2021</v>
      </c>
      <c r="D768" s="844">
        <v>2020</v>
      </c>
      <c r="E768" s="1304" t="s">
        <v>168</v>
      </c>
      <c r="F768" s="418" t="s">
        <v>61</v>
      </c>
      <c r="G768" s="1305" t="s">
        <v>61</v>
      </c>
      <c r="H768" s="66" t="s">
        <v>61</v>
      </c>
      <c r="I768" s="1382" t="s">
        <v>61</v>
      </c>
      <c r="J768" s="1246" t="s">
        <v>61</v>
      </c>
      <c r="K768" s="1411" t="s">
        <v>61</v>
      </c>
      <c r="L768" s="1424" t="s">
        <v>61</v>
      </c>
      <c r="M768" s="1246" t="s">
        <v>61</v>
      </c>
      <c r="N768" s="66" t="s">
        <v>61</v>
      </c>
      <c r="O768" s="69" t="s">
        <v>61</v>
      </c>
      <c r="P768" s="66" t="s">
        <v>61</v>
      </c>
      <c r="Q768" s="77" t="s">
        <v>61</v>
      </c>
      <c r="R768" s="133" t="s">
        <v>61</v>
      </c>
      <c r="S768" s="77" t="s">
        <v>61</v>
      </c>
      <c r="T768" s="133" t="s">
        <v>61</v>
      </c>
      <c r="U768" s="77" t="s">
        <v>61</v>
      </c>
      <c r="V768" s="133" t="s">
        <v>61</v>
      </c>
      <c r="W768" s="1382" t="s">
        <v>61</v>
      </c>
      <c r="X768" s="787" t="s">
        <v>61</v>
      </c>
      <c r="Y768" s="1362"/>
      <c r="Z768" s="133"/>
      <c r="AA768" s="556" t="s">
        <v>61</v>
      </c>
      <c r="AB768" s="1279" t="s">
        <v>61</v>
      </c>
    </row>
    <row r="769" spans="1:28" s="267" customFormat="1" ht="14.5">
      <c r="A769" s="862" t="s">
        <v>568</v>
      </c>
      <c r="B769" s="862"/>
      <c r="C769" s="844">
        <v>2022</v>
      </c>
      <c r="D769" s="844">
        <v>2021</v>
      </c>
      <c r="E769" s="1304" t="s">
        <v>168</v>
      </c>
      <c r="F769" s="418" t="s">
        <v>61</v>
      </c>
      <c r="G769" s="1305" t="s">
        <v>61</v>
      </c>
      <c r="H769" s="66" t="s">
        <v>61</v>
      </c>
      <c r="I769" s="1382" t="s">
        <v>61</v>
      </c>
      <c r="J769" s="1246" t="s">
        <v>61</v>
      </c>
      <c r="K769" s="1411" t="s">
        <v>61</v>
      </c>
      <c r="L769" s="1424" t="s">
        <v>61</v>
      </c>
      <c r="M769" s="1246" t="s">
        <v>61</v>
      </c>
      <c r="N769" s="66" t="s">
        <v>61</v>
      </c>
      <c r="O769" s="69" t="s">
        <v>61</v>
      </c>
      <c r="P769" s="66" t="s">
        <v>61</v>
      </c>
      <c r="Q769" s="77" t="s">
        <v>61</v>
      </c>
      <c r="R769" s="133" t="s">
        <v>61</v>
      </c>
      <c r="S769" s="77" t="s">
        <v>61</v>
      </c>
      <c r="T769" s="133" t="s">
        <v>61</v>
      </c>
      <c r="U769" s="77" t="s">
        <v>61</v>
      </c>
      <c r="V769" s="133" t="s">
        <v>61</v>
      </c>
      <c r="W769" s="1382" t="s">
        <v>61</v>
      </c>
      <c r="X769" s="787" t="s">
        <v>61</v>
      </c>
      <c r="Y769" s="1362"/>
      <c r="Z769" s="133"/>
      <c r="AA769" s="556" t="s">
        <v>61</v>
      </c>
      <c r="AB769" s="1279" t="s">
        <v>61</v>
      </c>
    </row>
    <row r="770" spans="1:28" s="267" customFormat="1" ht="14.5">
      <c r="A770" s="1235" t="s">
        <v>568</v>
      </c>
      <c r="B770" s="1235"/>
      <c r="C770" s="1289">
        <v>2023</v>
      </c>
      <c r="D770" s="1289">
        <v>2022</v>
      </c>
      <c r="E770" s="1290" t="s">
        <v>168</v>
      </c>
      <c r="F770" s="1232" t="s">
        <v>61</v>
      </c>
      <c r="G770" s="1291" t="s">
        <v>61</v>
      </c>
      <c r="H770" s="1229" t="s">
        <v>61</v>
      </c>
      <c r="I770" s="1383" t="s">
        <v>61</v>
      </c>
      <c r="J770" s="1065" t="s">
        <v>61</v>
      </c>
      <c r="K770" s="1412" t="s">
        <v>61</v>
      </c>
      <c r="L770" s="1338" t="s">
        <v>61</v>
      </c>
      <c r="M770" s="1065" t="s">
        <v>61</v>
      </c>
      <c r="N770" s="1229" t="s">
        <v>61</v>
      </c>
      <c r="O770" s="1065" t="s">
        <v>61</v>
      </c>
      <c r="P770" s="1229" t="s">
        <v>61</v>
      </c>
      <c r="Q770" s="1020" t="s">
        <v>61</v>
      </c>
      <c r="R770" s="1221" t="s">
        <v>61</v>
      </c>
      <c r="S770" s="1020" t="s">
        <v>61</v>
      </c>
      <c r="T770" s="1221" t="s">
        <v>61</v>
      </c>
      <c r="U770" s="1020" t="s">
        <v>61</v>
      </c>
      <c r="V770" s="1221" t="s">
        <v>61</v>
      </c>
      <c r="W770" s="1383" t="s">
        <v>61</v>
      </c>
      <c r="X770" s="1021" t="s">
        <v>61</v>
      </c>
      <c r="Y770" s="1364"/>
      <c r="Z770" s="1221"/>
      <c r="AA770" s="1230" t="s">
        <v>61</v>
      </c>
      <c r="AB770" s="1233" t="s">
        <v>61</v>
      </c>
    </row>
    <row r="771" spans="1:28" s="267" customFormat="1" ht="14.5">
      <c r="A771" s="66" t="s">
        <v>569</v>
      </c>
      <c r="B771" s="66" t="s">
        <v>102</v>
      </c>
      <c r="C771" s="556">
        <v>2017</v>
      </c>
      <c r="D771" s="556">
        <v>2016</v>
      </c>
      <c r="E771" s="1227" t="s">
        <v>168</v>
      </c>
      <c r="F771" s="418" t="s">
        <v>61</v>
      </c>
      <c r="G771" s="1273" t="s">
        <v>61</v>
      </c>
      <c r="H771" s="66" t="s">
        <v>61</v>
      </c>
      <c r="I771" s="1382" t="s">
        <v>61</v>
      </c>
      <c r="J771" s="1246" t="s">
        <v>61</v>
      </c>
      <c r="K771" s="1411" t="s">
        <v>61</v>
      </c>
      <c r="L771" s="1424" t="s">
        <v>61</v>
      </c>
      <c r="M771" s="1246" t="s">
        <v>61</v>
      </c>
      <c r="N771" s="66" t="s">
        <v>61</v>
      </c>
      <c r="O771" s="69" t="s">
        <v>61</v>
      </c>
      <c r="P771" s="66" t="s">
        <v>61</v>
      </c>
      <c r="Q771" s="77" t="s">
        <v>61</v>
      </c>
      <c r="R771" s="133" t="s">
        <v>61</v>
      </c>
      <c r="S771" s="77" t="s">
        <v>61</v>
      </c>
      <c r="T771" s="133" t="s">
        <v>61</v>
      </c>
      <c r="U771" s="77" t="s">
        <v>61</v>
      </c>
      <c r="V771" s="133" t="s">
        <v>61</v>
      </c>
      <c r="W771" s="1382" t="s">
        <v>61</v>
      </c>
      <c r="X771" s="787" t="s">
        <v>61</v>
      </c>
      <c r="Y771" s="1362"/>
      <c r="Z771" s="133"/>
      <c r="AA771" s="556" t="s">
        <v>61</v>
      </c>
      <c r="AB771" s="1279" t="s">
        <v>61</v>
      </c>
    </row>
    <row r="772" spans="1:28" s="267" customFormat="1" ht="14.5">
      <c r="A772" s="66" t="s">
        <v>569</v>
      </c>
      <c r="B772" s="66" t="s">
        <v>102</v>
      </c>
      <c r="C772" s="556">
        <v>2018</v>
      </c>
      <c r="D772" s="556">
        <v>2017</v>
      </c>
      <c r="E772" s="1227" t="s">
        <v>168</v>
      </c>
      <c r="F772" s="418" t="s">
        <v>61</v>
      </c>
      <c r="G772" s="1273" t="s">
        <v>61</v>
      </c>
      <c r="H772" s="66" t="s">
        <v>61</v>
      </c>
      <c r="I772" s="1382" t="s">
        <v>61</v>
      </c>
      <c r="J772" s="1246" t="s">
        <v>61</v>
      </c>
      <c r="K772" s="1411" t="s">
        <v>61</v>
      </c>
      <c r="L772" s="1424" t="s">
        <v>61</v>
      </c>
      <c r="M772" s="1246" t="s">
        <v>61</v>
      </c>
      <c r="N772" s="66" t="s">
        <v>61</v>
      </c>
      <c r="O772" s="69" t="s">
        <v>61</v>
      </c>
      <c r="P772" s="66" t="s">
        <v>61</v>
      </c>
      <c r="Q772" s="77" t="s">
        <v>61</v>
      </c>
      <c r="R772" s="133" t="s">
        <v>61</v>
      </c>
      <c r="S772" s="77" t="s">
        <v>61</v>
      </c>
      <c r="T772" s="133" t="s">
        <v>61</v>
      </c>
      <c r="U772" s="77" t="s">
        <v>61</v>
      </c>
      <c r="V772" s="133" t="s">
        <v>61</v>
      </c>
      <c r="W772" s="1382" t="s">
        <v>61</v>
      </c>
      <c r="X772" s="787" t="s">
        <v>61</v>
      </c>
      <c r="Y772" s="1362"/>
      <c r="Z772" s="133"/>
      <c r="AA772" s="556" t="s">
        <v>61</v>
      </c>
      <c r="AB772" s="1279" t="s">
        <v>61</v>
      </c>
    </row>
    <row r="773" spans="1:28" s="267" customFormat="1" ht="14.5">
      <c r="A773" s="66" t="s">
        <v>569</v>
      </c>
      <c r="B773" s="66" t="s">
        <v>102</v>
      </c>
      <c r="C773" s="556">
        <v>2019</v>
      </c>
      <c r="D773" s="556">
        <v>2018</v>
      </c>
      <c r="E773" s="1227" t="s">
        <v>142</v>
      </c>
      <c r="F773" s="418" t="s">
        <v>170</v>
      </c>
      <c r="G773" s="1273" t="s">
        <v>142</v>
      </c>
      <c r="H773" s="66" t="s">
        <v>176</v>
      </c>
      <c r="I773" s="131">
        <v>545454.54545454541</v>
      </c>
      <c r="J773" s="1245">
        <v>300000</v>
      </c>
      <c r="K773" s="466">
        <v>0.55000000000000004</v>
      </c>
      <c r="L773" s="1429">
        <v>43252</v>
      </c>
      <c r="M773" s="1245">
        <v>58000</v>
      </c>
      <c r="N773" s="473">
        <v>0.19333333333333333</v>
      </c>
      <c r="O773" s="792">
        <v>200000</v>
      </c>
      <c r="P773" s="473">
        <v>0.66666666666666663</v>
      </c>
      <c r="Q773" s="77" t="s">
        <v>61</v>
      </c>
      <c r="R773" s="133" t="s">
        <v>61</v>
      </c>
      <c r="S773" s="77" t="s">
        <v>61</v>
      </c>
      <c r="T773" s="133" t="s">
        <v>61</v>
      </c>
      <c r="U773" s="77" t="s">
        <v>61</v>
      </c>
      <c r="V773" s="133" t="s">
        <v>61</v>
      </c>
      <c r="W773" s="131">
        <v>42000</v>
      </c>
      <c r="X773" s="787">
        <v>0.14000000000000001</v>
      </c>
      <c r="Y773" s="1362"/>
      <c r="Z773" s="133"/>
      <c r="AA773" s="556" t="s">
        <v>61</v>
      </c>
      <c r="AB773" s="1279" t="s">
        <v>161</v>
      </c>
    </row>
    <row r="774" spans="1:28" s="267" customFormat="1" ht="14.5">
      <c r="A774" s="66" t="s">
        <v>569</v>
      </c>
      <c r="B774" s="66" t="s">
        <v>102</v>
      </c>
      <c r="C774" s="556">
        <v>2020</v>
      </c>
      <c r="D774" s="556">
        <v>2019</v>
      </c>
      <c r="E774" s="1227" t="s">
        <v>142</v>
      </c>
      <c r="F774" s="418" t="s">
        <v>170</v>
      </c>
      <c r="G774" s="1292" t="s">
        <v>168</v>
      </c>
      <c r="H774" s="1293" t="s">
        <v>61</v>
      </c>
      <c r="I774" s="1384" t="s">
        <v>61</v>
      </c>
      <c r="J774" s="1294" t="s">
        <v>61</v>
      </c>
      <c r="K774" s="1295" t="s">
        <v>61</v>
      </c>
      <c r="L774" s="1426" t="s">
        <v>61</v>
      </c>
      <c r="M774" s="1294" t="s">
        <v>61</v>
      </c>
      <c r="N774" s="1295" t="s">
        <v>61</v>
      </c>
      <c r="O774" s="104" t="s">
        <v>61</v>
      </c>
      <c r="P774" s="1295" t="s">
        <v>61</v>
      </c>
      <c r="Q774" s="799" t="s">
        <v>61</v>
      </c>
      <c r="R774" s="643" t="s">
        <v>61</v>
      </c>
      <c r="S774" s="799" t="s">
        <v>61</v>
      </c>
      <c r="T774" s="643" t="s">
        <v>61</v>
      </c>
      <c r="U774" s="799" t="s">
        <v>61</v>
      </c>
      <c r="V774" s="643" t="s">
        <v>61</v>
      </c>
      <c r="W774" s="1384" t="s">
        <v>61</v>
      </c>
      <c r="X774" s="916" t="s">
        <v>61</v>
      </c>
      <c r="Y774" s="1366"/>
      <c r="Z774" s="643"/>
      <c r="AA774" s="1296" t="s">
        <v>61</v>
      </c>
      <c r="AB774" s="1297" t="s">
        <v>61</v>
      </c>
    </row>
    <row r="775" spans="1:28" s="267" customFormat="1" ht="14.5">
      <c r="A775" s="66" t="s">
        <v>569</v>
      </c>
      <c r="B775" s="66" t="s">
        <v>102</v>
      </c>
      <c r="C775" s="556">
        <v>2021</v>
      </c>
      <c r="D775" s="556">
        <v>2020</v>
      </c>
      <c r="E775" s="1227" t="s">
        <v>142</v>
      </c>
      <c r="F775" s="418" t="s">
        <v>170</v>
      </c>
      <c r="G775" s="1292" t="s">
        <v>168</v>
      </c>
      <c r="H775" s="1293" t="s">
        <v>61</v>
      </c>
      <c r="I775" s="1384" t="s">
        <v>61</v>
      </c>
      <c r="J775" s="1294" t="s">
        <v>61</v>
      </c>
      <c r="K775" s="1295" t="s">
        <v>61</v>
      </c>
      <c r="L775" s="1426" t="s">
        <v>61</v>
      </c>
      <c r="M775" s="1294" t="s">
        <v>61</v>
      </c>
      <c r="N775" s="1295" t="s">
        <v>61</v>
      </c>
      <c r="O775" s="104" t="s">
        <v>61</v>
      </c>
      <c r="P775" s="1295" t="s">
        <v>61</v>
      </c>
      <c r="Q775" s="799" t="s">
        <v>61</v>
      </c>
      <c r="R775" s="643" t="s">
        <v>61</v>
      </c>
      <c r="S775" s="799" t="s">
        <v>61</v>
      </c>
      <c r="T775" s="643" t="s">
        <v>61</v>
      </c>
      <c r="U775" s="799" t="s">
        <v>61</v>
      </c>
      <c r="V775" s="643" t="s">
        <v>61</v>
      </c>
      <c r="W775" s="1384" t="s">
        <v>61</v>
      </c>
      <c r="X775" s="916" t="s">
        <v>61</v>
      </c>
      <c r="Y775" s="1366"/>
      <c r="Z775" s="643"/>
      <c r="AA775" s="1296" t="s">
        <v>61</v>
      </c>
      <c r="AB775" s="1297" t="s">
        <v>61</v>
      </c>
    </row>
    <row r="776" spans="1:28" s="267" customFormat="1" ht="14.5">
      <c r="A776" s="66" t="s">
        <v>569</v>
      </c>
      <c r="B776" s="66" t="s">
        <v>102</v>
      </c>
      <c r="C776" s="556">
        <v>2022</v>
      </c>
      <c r="D776" s="556">
        <v>2021</v>
      </c>
      <c r="E776" s="1227" t="s">
        <v>142</v>
      </c>
      <c r="F776" s="418" t="s">
        <v>170</v>
      </c>
      <c r="G776" s="1292" t="s">
        <v>168</v>
      </c>
      <c r="H776" s="1293" t="s">
        <v>61</v>
      </c>
      <c r="I776" s="1384" t="s">
        <v>61</v>
      </c>
      <c r="J776" s="1294" t="s">
        <v>61</v>
      </c>
      <c r="K776" s="1295" t="s">
        <v>61</v>
      </c>
      <c r="L776" s="1426" t="s">
        <v>61</v>
      </c>
      <c r="M776" s="1294" t="s">
        <v>61</v>
      </c>
      <c r="N776" s="1295" t="s">
        <v>61</v>
      </c>
      <c r="O776" s="104" t="s">
        <v>61</v>
      </c>
      <c r="P776" s="1295" t="s">
        <v>61</v>
      </c>
      <c r="Q776" s="799" t="s">
        <v>61</v>
      </c>
      <c r="R776" s="643" t="s">
        <v>61</v>
      </c>
      <c r="S776" s="799" t="s">
        <v>61</v>
      </c>
      <c r="T776" s="643" t="s">
        <v>61</v>
      </c>
      <c r="U776" s="799" t="s">
        <v>61</v>
      </c>
      <c r="V776" s="643" t="s">
        <v>61</v>
      </c>
      <c r="W776" s="1384" t="s">
        <v>61</v>
      </c>
      <c r="X776" s="916" t="s">
        <v>61</v>
      </c>
      <c r="Y776" s="1366"/>
      <c r="Z776" s="643"/>
      <c r="AA776" s="1296" t="s">
        <v>61</v>
      </c>
      <c r="AB776" s="1297" t="s">
        <v>61</v>
      </c>
    </row>
    <row r="777" spans="1:28" s="267" customFormat="1" ht="14.5">
      <c r="A777" s="1216" t="s">
        <v>569</v>
      </c>
      <c r="B777" s="1216" t="s">
        <v>102</v>
      </c>
      <c r="C777" s="1226">
        <v>2023</v>
      </c>
      <c r="D777" s="1226">
        <v>2022</v>
      </c>
      <c r="E777" s="1228" t="s">
        <v>142</v>
      </c>
      <c r="F777" s="1237" t="s">
        <v>174</v>
      </c>
      <c r="G777" s="1320" t="s">
        <v>168</v>
      </c>
      <c r="H777" s="1321" t="s">
        <v>61</v>
      </c>
      <c r="I777" s="1393" t="s">
        <v>61</v>
      </c>
      <c r="J777" s="1322" t="s">
        <v>61</v>
      </c>
      <c r="K777" s="1323" t="s">
        <v>61</v>
      </c>
      <c r="L777" s="1431" t="s">
        <v>61</v>
      </c>
      <c r="M777" s="1322" t="s">
        <v>61</v>
      </c>
      <c r="N777" s="1323" t="s">
        <v>61</v>
      </c>
      <c r="O777" s="1012" t="s">
        <v>61</v>
      </c>
      <c r="P777" s="1323" t="s">
        <v>61</v>
      </c>
      <c r="Q777" s="1100" t="s">
        <v>61</v>
      </c>
      <c r="R777" s="1324" t="s">
        <v>61</v>
      </c>
      <c r="S777" s="1100" t="s">
        <v>61</v>
      </c>
      <c r="T777" s="1324" t="s">
        <v>61</v>
      </c>
      <c r="U777" s="1100" t="s">
        <v>61</v>
      </c>
      <c r="V777" s="1324" t="s">
        <v>61</v>
      </c>
      <c r="W777" s="1393" t="s">
        <v>61</v>
      </c>
      <c r="X777" s="1101" t="s">
        <v>61</v>
      </c>
      <c r="Y777" s="1370"/>
      <c r="Z777" s="1324"/>
      <c r="AA777" s="1325" t="s">
        <v>61</v>
      </c>
      <c r="AB777" s="1326" t="s">
        <v>61</v>
      </c>
    </row>
    <row r="778" spans="1:28" s="267" customFormat="1" ht="14.5">
      <c r="A778" s="1229" t="s">
        <v>569</v>
      </c>
      <c r="B778" s="1229" t="s">
        <v>102</v>
      </c>
      <c r="C778" s="1230" t="s">
        <v>761</v>
      </c>
      <c r="D778" s="1230">
        <v>2023</v>
      </c>
      <c r="E778" s="1231" t="s">
        <v>142</v>
      </c>
      <c r="F778" s="1232" t="s">
        <v>174</v>
      </c>
      <c r="G778" s="1300" t="s">
        <v>168</v>
      </c>
      <c r="H778" s="1327" t="s">
        <v>61</v>
      </c>
      <c r="I778" s="1394" t="s">
        <v>61</v>
      </c>
      <c r="J778" s="1328" t="s">
        <v>61</v>
      </c>
      <c r="K778" s="1327" t="s">
        <v>61</v>
      </c>
      <c r="L778" s="1330" t="s">
        <v>61</v>
      </c>
      <c r="M778" s="1328" t="s">
        <v>61</v>
      </c>
      <c r="N778" s="1327" t="s">
        <v>61</v>
      </c>
      <c r="O778" s="1328" t="s">
        <v>61</v>
      </c>
      <c r="P778" s="1327" t="s">
        <v>61</v>
      </c>
      <c r="Q778" s="1328" t="s">
        <v>61</v>
      </c>
      <c r="R778" s="1327" t="s">
        <v>61</v>
      </c>
      <c r="S778" s="1328" t="s">
        <v>61</v>
      </c>
      <c r="T778" s="1327" t="s">
        <v>61</v>
      </c>
      <c r="U778" s="1328" t="s">
        <v>61</v>
      </c>
      <c r="V778" s="1327" t="s">
        <v>61</v>
      </c>
      <c r="W778" s="1394" t="s">
        <v>61</v>
      </c>
      <c r="X778" s="1329" t="s">
        <v>61</v>
      </c>
      <c r="Y778" s="1371"/>
      <c r="Z778" s="1395"/>
      <c r="AA778" s="1327" t="s">
        <v>61</v>
      </c>
      <c r="AB778" s="1330" t="s">
        <v>61</v>
      </c>
    </row>
    <row r="779" spans="1:28" s="267" customFormat="1" ht="14.5">
      <c r="A779" s="66" t="s">
        <v>573</v>
      </c>
      <c r="B779" s="66" t="s">
        <v>141</v>
      </c>
      <c r="C779" s="556">
        <v>2017</v>
      </c>
      <c r="D779" s="556">
        <v>2016</v>
      </c>
      <c r="E779" s="1227" t="s">
        <v>142</v>
      </c>
      <c r="F779" s="418" t="s">
        <v>204</v>
      </c>
      <c r="G779" s="1292" t="s">
        <v>168</v>
      </c>
      <c r="H779" s="1293" t="s">
        <v>61</v>
      </c>
      <c r="I779" s="1384" t="s">
        <v>61</v>
      </c>
      <c r="J779" s="1294" t="s">
        <v>61</v>
      </c>
      <c r="K779" s="1295" t="s">
        <v>61</v>
      </c>
      <c r="L779" s="1426" t="s">
        <v>61</v>
      </c>
      <c r="M779" s="1294" t="s">
        <v>61</v>
      </c>
      <c r="N779" s="1295" t="s">
        <v>61</v>
      </c>
      <c r="O779" s="104" t="s">
        <v>61</v>
      </c>
      <c r="P779" s="1295" t="s">
        <v>61</v>
      </c>
      <c r="Q779" s="799" t="s">
        <v>61</v>
      </c>
      <c r="R779" s="643" t="s">
        <v>61</v>
      </c>
      <c r="S779" s="799" t="s">
        <v>61</v>
      </c>
      <c r="T779" s="643" t="s">
        <v>61</v>
      </c>
      <c r="U779" s="799" t="s">
        <v>61</v>
      </c>
      <c r="V779" s="643" t="s">
        <v>61</v>
      </c>
      <c r="W779" s="1384" t="s">
        <v>61</v>
      </c>
      <c r="X779" s="916" t="s">
        <v>61</v>
      </c>
      <c r="Y779" s="1366"/>
      <c r="Z779" s="643"/>
      <c r="AA779" s="1296" t="s">
        <v>61</v>
      </c>
      <c r="AB779" s="1297" t="s">
        <v>61</v>
      </c>
    </row>
    <row r="780" spans="1:28" s="267" customFormat="1" ht="14.5">
      <c r="A780" s="66" t="s">
        <v>573</v>
      </c>
      <c r="B780" s="66" t="s">
        <v>141</v>
      </c>
      <c r="C780" s="556">
        <v>2018</v>
      </c>
      <c r="D780" s="556">
        <v>2017</v>
      </c>
      <c r="E780" s="1227" t="s">
        <v>142</v>
      </c>
      <c r="F780" s="418" t="s">
        <v>204</v>
      </c>
      <c r="G780" s="1292" t="s">
        <v>168</v>
      </c>
      <c r="H780" s="1293" t="s">
        <v>61</v>
      </c>
      <c r="I780" s="1384" t="s">
        <v>61</v>
      </c>
      <c r="J780" s="1294" t="s">
        <v>61</v>
      </c>
      <c r="K780" s="1295" t="s">
        <v>61</v>
      </c>
      <c r="L780" s="1426" t="s">
        <v>61</v>
      </c>
      <c r="M780" s="1294" t="s">
        <v>61</v>
      </c>
      <c r="N780" s="1295" t="s">
        <v>61</v>
      </c>
      <c r="O780" s="104" t="s">
        <v>61</v>
      </c>
      <c r="P780" s="1295" t="s">
        <v>61</v>
      </c>
      <c r="Q780" s="799" t="s">
        <v>61</v>
      </c>
      <c r="R780" s="643" t="s">
        <v>61</v>
      </c>
      <c r="S780" s="799" t="s">
        <v>61</v>
      </c>
      <c r="T780" s="643" t="s">
        <v>61</v>
      </c>
      <c r="U780" s="799" t="s">
        <v>61</v>
      </c>
      <c r="V780" s="643" t="s">
        <v>61</v>
      </c>
      <c r="W780" s="1384" t="s">
        <v>61</v>
      </c>
      <c r="X780" s="916" t="s">
        <v>61</v>
      </c>
      <c r="Y780" s="1366"/>
      <c r="Z780" s="643"/>
      <c r="AA780" s="1296" t="s">
        <v>61</v>
      </c>
      <c r="AB780" s="1297" t="s">
        <v>61</v>
      </c>
    </row>
    <row r="781" spans="1:28" s="267" customFormat="1" ht="14.5">
      <c r="A781" s="66" t="s">
        <v>573</v>
      </c>
      <c r="B781" s="66" t="s">
        <v>141</v>
      </c>
      <c r="C781" s="556">
        <v>2019</v>
      </c>
      <c r="D781" s="556">
        <v>2018</v>
      </c>
      <c r="E781" s="1227" t="s">
        <v>142</v>
      </c>
      <c r="F781" s="418" t="s">
        <v>204</v>
      </c>
      <c r="G781" s="1292" t="s">
        <v>168</v>
      </c>
      <c r="H781" s="1293" t="s">
        <v>61</v>
      </c>
      <c r="I781" s="1384" t="s">
        <v>61</v>
      </c>
      <c r="J781" s="1294" t="s">
        <v>61</v>
      </c>
      <c r="K781" s="1295" t="s">
        <v>61</v>
      </c>
      <c r="L781" s="1426" t="s">
        <v>61</v>
      </c>
      <c r="M781" s="1294" t="s">
        <v>61</v>
      </c>
      <c r="N781" s="1295" t="s">
        <v>61</v>
      </c>
      <c r="O781" s="104" t="s">
        <v>61</v>
      </c>
      <c r="P781" s="1295" t="s">
        <v>61</v>
      </c>
      <c r="Q781" s="799" t="s">
        <v>61</v>
      </c>
      <c r="R781" s="643" t="s">
        <v>61</v>
      </c>
      <c r="S781" s="799" t="s">
        <v>61</v>
      </c>
      <c r="T781" s="643" t="s">
        <v>61</v>
      </c>
      <c r="U781" s="799" t="s">
        <v>61</v>
      </c>
      <c r="V781" s="643" t="s">
        <v>61</v>
      </c>
      <c r="W781" s="1384" t="s">
        <v>61</v>
      </c>
      <c r="X781" s="916" t="s">
        <v>61</v>
      </c>
      <c r="Y781" s="1366"/>
      <c r="Z781" s="643"/>
      <c r="AA781" s="1296" t="s">
        <v>61</v>
      </c>
      <c r="AB781" s="1297" t="s">
        <v>61</v>
      </c>
    </row>
    <row r="782" spans="1:28" s="267" customFormat="1" ht="14.5">
      <c r="A782" s="66" t="s">
        <v>573</v>
      </c>
      <c r="B782" s="66" t="s">
        <v>141</v>
      </c>
      <c r="C782" s="556">
        <v>2020</v>
      </c>
      <c r="D782" s="556">
        <v>2019</v>
      </c>
      <c r="E782" s="1227" t="s">
        <v>142</v>
      </c>
      <c r="F782" s="418" t="s">
        <v>204</v>
      </c>
      <c r="G782" s="1292" t="s">
        <v>168</v>
      </c>
      <c r="H782" s="1293" t="s">
        <v>61</v>
      </c>
      <c r="I782" s="1384" t="s">
        <v>61</v>
      </c>
      <c r="J782" s="1294" t="s">
        <v>61</v>
      </c>
      <c r="K782" s="1295" t="s">
        <v>61</v>
      </c>
      <c r="L782" s="1426" t="s">
        <v>61</v>
      </c>
      <c r="M782" s="1294" t="s">
        <v>61</v>
      </c>
      <c r="N782" s="1295" t="s">
        <v>61</v>
      </c>
      <c r="O782" s="104" t="s">
        <v>61</v>
      </c>
      <c r="P782" s="1295" t="s">
        <v>61</v>
      </c>
      <c r="Q782" s="799" t="s">
        <v>61</v>
      </c>
      <c r="R782" s="643" t="s">
        <v>61</v>
      </c>
      <c r="S782" s="799" t="s">
        <v>61</v>
      </c>
      <c r="T782" s="643" t="s">
        <v>61</v>
      </c>
      <c r="U782" s="799" t="s">
        <v>61</v>
      </c>
      <c r="V782" s="643" t="s">
        <v>61</v>
      </c>
      <c r="W782" s="1384" t="s">
        <v>61</v>
      </c>
      <c r="X782" s="916" t="s">
        <v>61</v>
      </c>
      <c r="Y782" s="1366"/>
      <c r="Z782" s="643"/>
      <c r="AA782" s="1296" t="s">
        <v>61</v>
      </c>
      <c r="AB782" s="1297" t="s">
        <v>61</v>
      </c>
    </row>
    <row r="783" spans="1:28" s="267" customFormat="1" ht="14.5">
      <c r="A783" s="862" t="s">
        <v>573</v>
      </c>
      <c r="B783" s="862" t="s">
        <v>141</v>
      </c>
      <c r="C783" s="844">
        <v>2021</v>
      </c>
      <c r="D783" s="844">
        <v>2020</v>
      </c>
      <c r="E783" s="1304" t="s">
        <v>168</v>
      </c>
      <c r="F783" s="418" t="s">
        <v>61</v>
      </c>
      <c r="G783" s="1305" t="s">
        <v>61</v>
      </c>
      <c r="H783" s="66" t="s">
        <v>61</v>
      </c>
      <c r="I783" s="1382" t="s">
        <v>61</v>
      </c>
      <c r="J783" s="1246" t="s">
        <v>61</v>
      </c>
      <c r="K783" s="1411" t="s">
        <v>61</v>
      </c>
      <c r="L783" s="1424" t="s">
        <v>61</v>
      </c>
      <c r="M783" s="1246" t="s">
        <v>61</v>
      </c>
      <c r="N783" s="66" t="s">
        <v>61</v>
      </c>
      <c r="O783" s="69" t="s">
        <v>61</v>
      </c>
      <c r="P783" s="66" t="s">
        <v>61</v>
      </c>
      <c r="Q783" s="77" t="s">
        <v>61</v>
      </c>
      <c r="R783" s="133" t="s">
        <v>61</v>
      </c>
      <c r="S783" s="77" t="s">
        <v>61</v>
      </c>
      <c r="T783" s="133" t="s">
        <v>61</v>
      </c>
      <c r="U783" s="77" t="s">
        <v>61</v>
      </c>
      <c r="V783" s="133" t="s">
        <v>61</v>
      </c>
      <c r="W783" s="1382" t="s">
        <v>61</v>
      </c>
      <c r="X783" s="787" t="s">
        <v>61</v>
      </c>
      <c r="Y783" s="1362"/>
      <c r="Z783" s="133"/>
      <c r="AA783" s="556" t="s">
        <v>61</v>
      </c>
      <c r="AB783" s="1279" t="s">
        <v>61</v>
      </c>
    </row>
    <row r="784" spans="1:28" s="267" customFormat="1" ht="14.5">
      <c r="A784" s="66" t="s">
        <v>573</v>
      </c>
      <c r="B784" s="66" t="s">
        <v>141</v>
      </c>
      <c r="C784" s="556">
        <v>2022</v>
      </c>
      <c r="D784" s="556">
        <v>2021</v>
      </c>
      <c r="E784" s="1227" t="s">
        <v>142</v>
      </c>
      <c r="F784" s="418" t="s">
        <v>174</v>
      </c>
      <c r="G784" s="1292" t="s">
        <v>168</v>
      </c>
      <c r="H784" s="1293" t="s">
        <v>61</v>
      </c>
      <c r="I784" s="1384" t="s">
        <v>61</v>
      </c>
      <c r="J784" s="1294" t="s">
        <v>61</v>
      </c>
      <c r="K784" s="1295" t="s">
        <v>61</v>
      </c>
      <c r="L784" s="1426" t="s">
        <v>61</v>
      </c>
      <c r="M784" s="1294" t="s">
        <v>61</v>
      </c>
      <c r="N784" s="1295" t="s">
        <v>61</v>
      </c>
      <c r="O784" s="104" t="s">
        <v>61</v>
      </c>
      <c r="P784" s="1295" t="s">
        <v>61</v>
      </c>
      <c r="Q784" s="799" t="s">
        <v>61</v>
      </c>
      <c r="R784" s="643" t="s">
        <v>61</v>
      </c>
      <c r="S784" s="799" t="s">
        <v>61</v>
      </c>
      <c r="T784" s="643" t="s">
        <v>61</v>
      </c>
      <c r="U784" s="799" t="s">
        <v>61</v>
      </c>
      <c r="V784" s="643" t="s">
        <v>61</v>
      </c>
      <c r="W784" s="1384" t="s">
        <v>61</v>
      </c>
      <c r="X784" s="916" t="s">
        <v>61</v>
      </c>
      <c r="Y784" s="1366"/>
      <c r="Z784" s="643"/>
      <c r="AA784" s="1296" t="s">
        <v>61</v>
      </c>
      <c r="AB784" s="1297" t="s">
        <v>61</v>
      </c>
    </row>
    <row r="785" spans="1:28" s="267" customFormat="1" ht="14.5">
      <c r="A785" s="1216" t="s">
        <v>573</v>
      </c>
      <c r="B785" s="1216" t="s">
        <v>141</v>
      </c>
      <c r="C785" s="1226">
        <v>2023</v>
      </c>
      <c r="D785" s="1226">
        <v>2022</v>
      </c>
      <c r="E785" s="1228" t="s">
        <v>142</v>
      </c>
      <c r="F785" s="1237" t="s">
        <v>174</v>
      </c>
      <c r="G785" s="1320" t="s">
        <v>168</v>
      </c>
      <c r="H785" s="1321" t="s">
        <v>61</v>
      </c>
      <c r="I785" s="1393" t="s">
        <v>61</v>
      </c>
      <c r="J785" s="1322" t="s">
        <v>61</v>
      </c>
      <c r="K785" s="1323" t="s">
        <v>61</v>
      </c>
      <c r="L785" s="1431" t="s">
        <v>61</v>
      </c>
      <c r="M785" s="1322" t="s">
        <v>61</v>
      </c>
      <c r="N785" s="1323" t="s">
        <v>61</v>
      </c>
      <c r="O785" s="1012" t="s">
        <v>61</v>
      </c>
      <c r="P785" s="1323" t="s">
        <v>61</v>
      </c>
      <c r="Q785" s="1100" t="s">
        <v>61</v>
      </c>
      <c r="R785" s="1324" t="s">
        <v>61</v>
      </c>
      <c r="S785" s="1100" t="s">
        <v>61</v>
      </c>
      <c r="T785" s="1324" t="s">
        <v>61</v>
      </c>
      <c r="U785" s="1100" t="s">
        <v>61</v>
      </c>
      <c r="V785" s="1324" t="s">
        <v>61</v>
      </c>
      <c r="W785" s="1393" t="s">
        <v>61</v>
      </c>
      <c r="X785" s="1101" t="s">
        <v>61</v>
      </c>
      <c r="Y785" s="1370"/>
      <c r="Z785" s="1324"/>
      <c r="AA785" s="1325" t="s">
        <v>61</v>
      </c>
      <c r="AB785" s="1326" t="s">
        <v>61</v>
      </c>
    </row>
    <row r="786" spans="1:28" s="267" customFormat="1" ht="14.5">
      <c r="A786" s="1229" t="s">
        <v>573</v>
      </c>
      <c r="B786" s="1229" t="s">
        <v>141</v>
      </c>
      <c r="C786" s="1230" t="s">
        <v>761</v>
      </c>
      <c r="D786" s="1230">
        <v>2023</v>
      </c>
      <c r="E786" s="1231" t="s">
        <v>142</v>
      </c>
      <c r="F786" s="1232" t="s">
        <v>174</v>
      </c>
      <c r="G786" s="1300" t="s">
        <v>168</v>
      </c>
      <c r="H786" s="1327" t="s">
        <v>61</v>
      </c>
      <c r="I786" s="1394" t="s">
        <v>61</v>
      </c>
      <c r="J786" s="1328" t="s">
        <v>61</v>
      </c>
      <c r="K786" s="1327" t="s">
        <v>61</v>
      </c>
      <c r="L786" s="1330" t="s">
        <v>61</v>
      </c>
      <c r="M786" s="1328" t="s">
        <v>61</v>
      </c>
      <c r="N786" s="1327" t="s">
        <v>61</v>
      </c>
      <c r="O786" s="1328" t="s">
        <v>61</v>
      </c>
      <c r="P786" s="1327" t="s">
        <v>61</v>
      </c>
      <c r="Q786" s="1328" t="s">
        <v>61</v>
      </c>
      <c r="R786" s="1327" t="s">
        <v>61</v>
      </c>
      <c r="S786" s="1328" t="s">
        <v>61</v>
      </c>
      <c r="T786" s="1327" t="s">
        <v>61</v>
      </c>
      <c r="U786" s="1328" t="s">
        <v>61</v>
      </c>
      <c r="V786" s="1327" t="s">
        <v>61</v>
      </c>
      <c r="W786" s="1394" t="s">
        <v>61</v>
      </c>
      <c r="X786" s="1329" t="s">
        <v>61</v>
      </c>
      <c r="Y786" s="1371"/>
      <c r="Z786" s="1395"/>
      <c r="AA786" s="1327" t="s">
        <v>61</v>
      </c>
      <c r="AB786" s="1330" t="s">
        <v>61</v>
      </c>
    </row>
    <row r="787" spans="1:28" s="267" customFormat="1" ht="14.5">
      <c r="A787" s="862" t="s">
        <v>577</v>
      </c>
      <c r="B787" s="862"/>
      <c r="C787" s="844">
        <v>2017</v>
      </c>
      <c r="D787" s="844">
        <v>2016</v>
      </c>
      <c r="E787" s="1304" t="s">
        <v>168</v>
      </c>
      <c r="F787" s="418" t="s">
        <v>61</v>
      </c>
      <c r="G787" s="1305" t="s">
        <v>61</v>
      </c>
      <c r="H787" s="66" t="s">
        <v>61</v>
      </c>
      <c r="I787" s="1382" t="s">
        <v>61</v>
      </c>
      <c r="J787" s="1246" t="s">
        <v>61</v>
      </c>
      <c r="K787" s="1411" t="s">
        <v>61</v>
      </c>
      <c r="L787" s="1424" t="s">
        <v>61</v>
      </c>
      <c r="M787" s="1246" t="s">
        <v>61</v>
      </c>
      <c r="N787" s="66" t="s">
        <v>61</v>
      </c>
      <c r="O787" s="69" t="s">
        <v>61</v>
      </c>
      <c r="P787" s="66" t="s">
        <v>61</v>
      </c>
      <c r="Q787" s="77" t="s">
        <v>61</v>
      </c>
      <c r="R787" s="133" t="s">
        <v>61</v>
      </c>
      <c r="S787" s="77" t="s">
        <v>61</v>
      </c>
      <c r="T787" s="133" t="s">
        <v>61</v>
      </c>
      <c r="U787" s="77" t="s">
        <v>61</v>
      </c>
      <c r="V787" s="133" t="s">
        <v>61</v>
      </c>
      <c r="W787" s="1382" t="s">
        <v>61</v>
      </c>
      <c r="X787" s="787" t="s">
        <v>61</v>
      </c>
      <c r="Y787" s="1362"/>
      <c r="Z787" s="133"/>
      <c r="AA787" s="556" t="s">
        <v>61</v>
      </c>
      <c r="AB787" s="1279" t="s">
        <v>61</v>
      </c>
    </row>
    <row r="788" spans="1:28" s="267" customFormat="1" ht="14.5">
      <c r="A788" s="862" t="s">
        <v>577</v>
      </c>
      <c r="B788" s="862"/>
      <c r="C788" s="844">
        <v>2018</v>
      </c>
      <c r="D788" s="844">
        <v>2017</v>
      </c>
      <c r="E788" s="1304" t="s">
        <v>168</v>
      </c>
      <c r="F788" s="418" t="s">
        <v>61</v>
      </c>
      <c r="G788" s="1305" t="s">
        <v>61</v>
      </c>
      <c r="H788" s="66" t="s">
        <v>61</v>
      </c>
      <c r="I788" s="1382" t="s">
        <v>61</v>
      </c>
      <c r="J788" s="1246" t="s">
        <v>61</v>
      </c>
      <c r="K788" s="1411" t="s">
        <v>61</v>
      </c>
      <c r="L788" s="1424" t="s">
        <v>61</v>
      </c>
      <c r="M788" s="1246" t="s">
        <v>61</v>
      </c>
      <c r="N788" s="66" t="s">
        <v>61</v>
      </c>
      <c r="O788" s="69" t="s">
        <v>61</v>
      </c>
      <c r="P788" s="66" t="s">
        <v>61</v>
      </c>
      <c r="Q788" s="77" t="s">
        <v>61</v>
      </c>
      <c r="R788" s="133" t="s">
        <v>61</v>
      </c>
      <c r="S788" s="77" t="s">
        <v>61</v>
      </c>
      <c r="T788" s="133" t="s">
        <v>61</v>
      </c>
      <c r="U788" s="77" t="s">
        <v>61</v>
      </c>
      <c r="V788" s="133" t="s">
        <v>61</v>
      </c>
      <c r="W788" s="1382" t="s">
        <v>61</v>
      </c>
      <c r="X788" s="787" t="s">
        <v>61</v>
      </c>
      <c r="Y788" s="1362"/>
      <c r="Z788" s="133"/>
      <c r="AA788" s="556" t="s">
        <v>61</v>
      </c>
      <c r="AB788" s="1279" t="s">
        <v>61</v>
      </c>
    </row>
    <row r="789" spans="1:28" s="267" customFormat="1" ht="14.5">
      <c r="A789" s="862" t="s">
        <v>577</v>
      </c>
      <c r="B789" s="862"/>
      <c r="C789" s="844">
        <v>2019</v>
      </c>
      <c r="D789" s="844">
        <v>2018</v>
      </c>
      <c r="E789" s="1304" t="s">
        <v>168</v>
      </c>
      <c r="F789" s="418" t="s">
        <v>61</v>
      </c>
      <c r="G789" s="1305" t="s">
        <v>61</v>
      </c>
      <c r="H789" s="66" t="s">
        <v>61</v>
      </c>
      <c r="I789" s="1382" t="s">
        <v>61</v>
      </c>
      <c r="J789" s="1246" t="s">
        <v>61</v>
      </c>
      <c r="K789" s="1411" t="s">
        <v>61</v>
      </c>
      <c r="L789" s="1424" t="s">
        <v>61</v>
      </c>
      <c r="M789" s="1246" t="s">
        <v>61</v>
      </c>
      <c r="N789" s="66" t="s">
        <v>61</v>
      </c>
      <c r="O789" s="69" t="s">
        <v>61</v>
      </c>
      <c r="P789" s="66" t="s">
        <v>61</v>
      </c>
      <c r="Q789" s="77" t="s">
        <v>61</v>
      </c>
      <c r="R789" s="133" t="s">
        <v>61</v>
      </c>
      <c r="S789" s="77" t="s">
        <v>61</v>
      </c>
      <c r="T789" s="133" t="s">
        <v>61</v>
      </c>
      <c r="U789" s="77" t="s">
        <v>61</v>
      </c>
      <c r="V789" s="133" t="s">
        <v>61</v>
      </c>
      <c r="W789" s="1382" t="s">
        <v>61</v>
      </c>
      <c r="X789" s="787" t="s">
        <v>61</v>
      </c>
      <c r="Y789" s="1362"/>
      <c r="Z789" s="133"/>
      <c r="AA789" s="556" t="s">
        <v>61</v>
      </c>
      <c r="AB789" s="1279" t="s">
        <v>61</v>
      </c>
    </row>
    <row r="790" spans="1:28" s="267" customFormat="1" ht="14.5">
      <c r="A790" s="862" t="s">
        <v>577</v>
      </c>
      <c r="B790" s="862"/>
      <c r="C790" s="844">
        <v>2020</v>
      </c>
      <c r="D790" s="844">
        <v>2019</v>
      </c>
      <c r="E790" s="1304" t="s">
        <v>168</v>
      </c>
      <c r="F790" s="418" t="s">
        <v>61</v>
      </c>
      <c r="G790" s="1305" t="s">
        <v>61</v>
      </c>
      <c r="H790" s="66" t="s">
        <v>61</v>
      </c>
      <c r="I790" s="1382" t="s">
        <v>61</v>
      </c>
      <c r="J790" s="1246" t="s">
        <v>61</v>
      </c>
      <c r="K790" s="1411" t="s">
        <v>61</v>
      </c>
      <c r="L790" s="1424" t="s">
        <v>61</v>
      </c>
      <c r="M790" s="1246" t="s">
        <v>61</v>
      </c>
      <c r="N790" s="66" t="s">
        <v>61</v>
      </c>
      <c r="O790" s="69" t="s">
        <v>61</v>
      </c>
      <c r="P790" s="66" t="s">
        <v>61</v>
      </c>
      <c r="Q790" s="77" t="s">
        <v>61</v>
      </c>
      <c r="R790" s="133" t="s">
        <v>61</v>
      </c>
      <c r="S790" s="77" t="s">
        <v>61</v>
      </c>
      <c r="T790" s="133" t="s">
        <v>61</v>
      </c>
      <c r="U790" s="77" t="s">
        <v>61</v>
      </c>
      <c r="V790" s="133" t="s">
        <v>61</v>
      </c>
      <c r="W790" s="1382" t="s">
        <v>61</v>
      </c>
      <c r="X790" s="787" t="s">
        <v>61</v>
      </c>
      <c r="Y790" s="1362"/>
      <c r="Z790" s="133"/>
      <c r="AA790" s="556" t="s">
        <v>61</v>
      </c>
      <c r="AB790" s="1279" t="s">
        <v>61</v>
      </c>
    </row>
    <row r="791" spans="1:28" s="267" customFormat="1" ht="14.5">
      <c r="A791" s="862" t="s">
        <v>577</v>
      </c>
      <c r="B791" s="862"/>
      <c r="C791" s="844">
        <v>2021</v>
      </c>
      <c r="D791" s="844">
        <v>2020</v>
      </c>
      <c r="E791" s="1304" t="s">
        <v>168</v>
      </c>
      <c r="F791" s="418" t="s">
        <v>61</v>
      </c>
      <c r="G791" s="1305" t="s">
        <v>61</v>
      </c>
      <c r="H791" s="66" t="s">
        <v>61</v>
      </c>
      <c r="I791" s="1382" t="s">
        <v>61</v>
      </c>
      <c r="J791" s="1246" t="s">
        <v>61</v>
      </c>
      <c r="K791" s="1411" t="s">
        <v>61</v>
      </c>
      <c r="L791" s="1424" t="s">
        <v>61</v>
      </c>
      <c r="M791" s="1246" t="s">
        <v>61</v>
      </c>
      <c r="N791" s="66" t="s">
        <v>61</v>
      </c>
      <c r="O791" s="69" t="s">
        <v>61</v>
      </c>
      <c r="P791" s="66" t="s">
        <v>61</v>
      </c>
      <c r="Q791" s="77" t="s">
        <v>61</v>
      </c>
      <c r="R791" s="133" t="s">
        <v>61</v>
      </c>
      <c r="S791" s="77" t="s">
        <v>61</v>
      </c>
      <c r="T791" s="133" t="s">
        <v>61</v>
      </c>
      <c r="U791" s="77" t="s">
        <v>61</v>
      </c>
      <c r="V791" s="133" t="s">
        <v>61</v>
      </c>
      <c r="W791" s="1382" t="s">
        <v>61</v>
      </c>
      <c r="X791" s="787" t="s">
        <v>61</v>
      </c>
      <c r="Y791" s="1362"/>
      <c r="Z791" s="133"/>
      <c r="AA791" s="556" t="s">
        <v>61</v>
      </c>
      <c r="AB791" s="1279" t="s">
        <v>61</v>
      </c>
    </row>
    <row r="792" spans="1:28" s="267" customFormat="1" ht="14.5">
      <c r="A792" s="862" t="s">
        <v>577</v>
      </c>
      <c r="B792" s="862"/>
      <c r="C792" s="844">
        <v>2022</v>
      </c>
      <c r="D792" s="844">
        <v>2021</v>
      </c>
      <c r="E792" s="1304" t="s">
        <v>168</v>
      </c>
      <c r="F792" s="418" t="s">
        <v>61</v>
      </c>
      <c r="G792" s="1305" t="s">
        <v>61</v>
      </c>
      <c r="H792" s="66" t="s">
        <v>61</v>
      </c>
      <c r="I792" s="1382" t="s">
        <v>61</v>
      </c>
      <c r="J792" s="1246" t="s">
        <v>61</v>
      </c>
      <c r="K792" s="1411" t="s">
        <v>61</v>
      </c>
      <c r="L792" s="1424" t="s">
        <v>61</v>
      </c>
      <c r="M792" s="1246" t="s">
        <v>61</v>
      </c>
      <c r="N792" s="66" t="s">
        <v>61</v>
      </c>
      <c r="O792" s="69" t="s">
        <v>61</v>
      </c>
      <c r="P792" s="66" t="s">
        <v>61</v>
      </c>
      <c r="Q792" s="77" t="s">
        <v>61</v>
      </c>
      <c r="R792" s="133" t="s">
        <v>61</v>
      </c>
      <c r="S792" s="77" t="s">
        <v>61</v>
      </c>
      <c r="T792" s="133" t="s">
        <v>61</v>
      </c>
      <c r="U792" s="77" t="s">
        <v>61</v>
      </c>
      <c r="V792" s="133" t="s">
        <v>61</v>
      </c>
      <c r="W792" s="1382" t="s">
        <v>61</v>
      </c>
      <c r="X792" s="787" t="s">
        <v>61</v>
      </c>
      <c r="Y792" s="1362"/>
      <c r="Z792" s="133"/>
      <c r="AA792" s="556" t="s">
        <v>61</v>
      </c>
      <c r="AB792" s="1279" t="s">
        <v>61</v>
      </c>
    </row>
    <row r="793" spans="1:28" s="267" customFormat="1" ht="14.5">
      <c r="A793" s="1235" t="s">
        <v>577</v>
      </c>
      <c r="B793" s="1235"/>
      <c r="C793" s="1289">
        <v>2023</v>
      </c>
      <c r="D793" s="1289">
        <v>2022</v>
      </c>
      <c r="E793" s="1290" t="s">
        <v>168</v>
      </c>
      <c r="F793" s="1232" t="s">
        <v>61</v>
      </c>
      <c r="G793" s="1291" t="s">
        <v>61</v>
      </c>
      <c r="H793" s="1229" t="s">
        <v>61</v>
      </c>
      <c r="I793" s="1383" t="s">
        <v>61</v>
      </c>
      <c r="J793" s="1065" t="s">
        <v>61</v>
      </c>
      <c r="K793" s="1412" t="s">
        <v>61</v>
      </c>
      <c r="L793" s="1338" t="s">
        <v>61</v>
      </c>
      <c r="M793" s="1065" t="s">
        <v>61</v>
      </c>
      <c r="N793" s="1229" t="s">
        <v>61</v>
      </c>
      <c r="O793" s="1065" t="s">
        <v>61</v>
      </c>
      <c r="P793" s="1229" t="s">
        <v>61</v>
      </c>
      <c r="Q793" s="1020" t="s">
        <v>61</v>
      </c>
      <c r="R793" s="1221" t="s">
        <v>61</v>
      </c>
      <c r="S793" s="1020" t="s">
        <v>61</v>
      </c>
      <c r="T793" s="1221" t="s">
        <v>61</v>
      </c>
      <c r="U793" s="1020" t="s">
        <v>61</v>
      </c>
      <c r="V793" s="1221" t="s">
        <v>61</v>
      </c>
      <c r="W793" s="1383" t="s">
        <v>61</v>
      </c>
      <c r="X793" s="1021" t="s">
        <v>61</v>
      </c>
      <c r="Y793" s="1364"/>
      <c r="Z793" s="1221"/>
      <c r="AA793" s="1230" t="s">
        <v>61</v>
      </c>
      <c r="AB793" s="1233" t="s">
        <v>61</v>
      </c>
    </row>
    <row r="794" spans="1:28" s="267" customFormat="1" ht="14.5">
      <c r="A794" s="862" t="s">
        <v>578</v>
      </c>
      <c r="B794" s="862"/>
      <c r="C794" s="844">
        <v>2017</v>
      </c>
      <c r="D794" s="844">
        <v>2016</v>
      </c>
      <c r="E794" s="1304" t="s">
        <v>168</v>
      </c>
      <c r="F794" s="418" t="s">
        <v>61</v>
      </c>
      <c r="G794" s="1305" t="s">
        <v>61</v>
      </c>
      <c r="H794" s="66" t="s">
        <v>61</v>
      </c>
      <c r="I794" s="1382" t="s">
        <v>61</v>
      </c>
      <c r="J794" s="1246" t="s">
        <v>61</v>
      </c>
      <c r="K794" s="1411" t="s">
        <v>61</v>
      </c>
      <c r="L794" s="1424" t="s">
        <v>61</v>
      </c>
      <c r="M794" s="1246" t="s">
        <v>61</v>
      </c>
      <c r="N794" s="66" t="s">
        <v>61</v>
      </c>
      <c r="O794" s="69" t="s">
        <v>61</v>
      </c>
      <c r="P794" s="66" t="s">
        <v>61</v>
      </c>
      <c r="Q794" s="77" t="s">
        <v>61</v>
      </c>
      <c r="R794" s="133" t="s">
        <v>61</v>
      </c>
      <c r="S794" s="77" t="s">
        <v>61</v>
      </c>
      <c r="T794" s="133" t="s">
        <v>61</v>
      </c>
      <c r="U794" s="77" t="s">
        <v>61</v>
      </c>
      <c r="V794" s="133" t="s">
        <v>61</v>
      </c>
      <c r="W794" s="1382" t="s">
        <v>61</v>
      </c>
      <c r="X794" s="787" t="s">
        <v>61</v>
      </c>
      <c r="Y794" s="1362"/>
      <c r="Z794" s="133"/>
      <c r="AA794" s="556" t="s">
        <v>61</v>
      </c>
      <c r="AB794" s="1279" t="s">
        <v>61</v>
      </c>
    </row>
    <row r="795" spans="1:28" s="267" customFormat="1" ht="14.5">
      <c r="A795" s="862" t="s">
        <v>578</v>
      </c>
      <c r="B795" s="862"/>
      <c r="C795" s="844">
        <v>2018</v>
      </c>
      <c r="D795" s="844">
        <v>2017</v>
      </c>
      <c r="E795" s="1304" t="s">
        <v>168</v>
      </c>
      <c r="F795" s="418" t="s">
        <v>61</v>
      </c>
      <c r="G795" s="1305" t="s">
        <v>61</v>
      </c>
      <c r="H795" s="66" t="s">
        <v>61</v>
      </c>
      <c r="I795" s="1382" t="s">
        <v>61</v>
      </c>
      <c r="J795" s="1246" t="s">
        <v>61</v>
      </c>
      <c r="K795" s="1411" t="s">
        <v>61</v>
      </c>
      <c r="L795" s="1424" t="s">
        <v>61</v>
      </c>
      <c r="M795" s="1246" t="s">
        <v>61</v>
      </c>
      <c r="N795" s="66" t="s">
        <v>61</v>
      </c>
      <c r="O795" s="69" t="s">
        <v>61</v>
      </c>
      <c r="P795" s="66" t="s">
        <v>61</v>
      </c>
      <c r="Q795" s="77" t="s">
        <v>61</v>
      </c>
      <c r="R795" s="133" t="s">
        <v>61</v>
      </c>
      <c r="S795" s="77" t="s">
        <v>61</v>
      </c>
      <c r="T795" s="133" t="s">
        <v>61</v>
      </c>
      <c r="U795" s="77" t="s">
        <v>61</v>
      </c>
      <c r="V795" s="133" t="s">
        <v>61</v>
      </c>
      <c r="W795" s="1382" t="s">
        <v>61</v>
      </c>
      <c r="X795" s="787" t="s">
        <v>61</v>
      </c>
      <c r="Y795" s="1362"/>
      <c r="Z795" s="133"/>
      <c r="AA795" s="556" t="s">
        <v>61</v>
      </c>
      <c r="AB795" s="1279" t="s">
        <v>61</v>
      </c>
    </row>
    <row r="796" spans="1:28" s="267" customFormat="1" ht="14.5">
      <c r="A796" s="862" t="s">
        <v>578</v>
      </c>
      <c r="B796" s="862"/>
      <c r="C796" s="844">
        <v>2019</v>
      </c>
      <c r="D796" s="844">
        <v>2018</v>
      </c>
      <c r="E796" s="1304" t="s">
        <v>168</v>
      </c>
      <c r="F796" s="418" t="s">
        <v>61</v>
      </c>
      <c r="G796" s="1305" t="s">
        <v>61</v>
      </c>
      <c r="H796" s="66" t="s">
        <v>61</v>
      </c>
      <c r="I796" s="1382" t="s">
        <v>61</v>
      </c>
      <c r="J796" s="1246" t="s">
        <v>61</v>
      </c>
      <c r="K796" s="1411" t="s">
        <v>61</v>
      </c>
      <c r="L796" s="1424" t="s">
        <v>61</v>
      </c>
      <c r="M796" s="1246" t="s">
        <v>61</v>
      </c>
      <c r="N796" s="66" t="s">
        <v>61</v>
      </c>
      <c r="O796" s="69" t="s">
        <v>61</v>
      </c>
      <c r="P796" s="66" t="s">
        <v>61</v>
      </c>
      <c r="Q796" s="77" t="s">
        <v>61</v>
      </c>
      <c r="R796" s="133" t="s">
        <v>61</v>
      </c>
      <c r="S796" s="77" t="s">
        <v>61</v>
      </c>
      <c r="T796" s="133" t="s">
        <v>61</v>
      </c>
      <c r="U796" s="77" t="s">
        <v>61</v>
      </c>
      <c r="V796" s="133" t="s">
        <v>61</v>
      </c>
      <c r="W796" s="1382" t="s">
        <v>61</v>
      </c>
      <c r="X796" s="787" t="s">
        <v>61</v>
      </c>
      <c r="Y796" s="1362"/>
      <c r="Z796" s="133"/>
      <c r="AA796" s="556" t="s">
        <v>61</v>
      </c>
      <c r="AB796" s="1279" t="s">
        <v>61</v>
      </c>
    </row>
    <row r="797" spans="1:28" s="267" customFormat="1" ht="14.5">
      <c r="A797" s="862" t="s">
        <v>578</v>
      </c>
      <c r="B797" s="862"/>
      <c r="C797" s="844">
        <v>2020</v>
      </c>
      <c r="D797" s="844">
        <v>2019</v>
      </c>
      <c r="E797" s="1304" t="s">
        <v>168</v>
      </c>
      <c r="F797" s="418" t="s">
        <v>61</v>
      </c>
      <c r="G797" s="1305" t="s">
        <v>61</v>
      </c>
      <c r="H797" s="66" t="s">
        <v>61</v>
      </c>
      <c r="I797" s="1382" t="s">
        <v>61</v>
      </c>
      <c r="J797" s="1246" t="s">
        <v>61</v>
      </c>
      <c r="K797" s="1411" t="s">
        <v>61</v>
      </c>
      <c r="L797" s="1424" t="s">
        <v>61</v>
      </c>
      <c r="M797" s="1246" t="s">
        <v>61</v>
      </c>
      <c r="N797" s="66" t="s">
        <v>61</v>
      </c>
      <c r="O797" s="69" t="s">
        <v>61</v>
      </c>
      <c r="P797" s="66" t="s">
        <v>61</v>
      </c>
      <c r="Q797" s="77" t="s">
        <v>61</v>
      </c>
      <c r="R797" s="133" t="s">
        <v>61</v>
      </c>
      <c r="S797" s="77" t="s">
        <v>61</v>
      </c>
      <c r="T797" s="133" t="s">
        <v>61</v>
      </c>
      <c r="U797" s="77" t="s">
        <v>61</v>
      </c>
      <c r="V797" s="133" t="s">
        <v>61</v>
      </c>
      <c r="W797" s="1382" t="s">
        <v>61</v>
      </c>
      <c r="X797" s="787" t="s">
        <v>61</v>
      </c>
      <c r="Y797" s="1362"/>
      <c r="Z797" s="133"/>
      <c r="AA797" s="556" t="s">
        <v>61</v>
      </c>
      <c r="AB797" s="1279" t="s">
        <v>61</v>
      </c>
    </row>
    <row r="798" spans="1:28" s="267" customFormat="1" ht="14.5">
      <c r="A798" s="862" t="s">
        <v>578</v>
      </c>
      <c r="B798" s="862"/>
      <c r="C798" s="844">
        <v>2021</v>
      </c>
      <c r="D798" s="844">
        <v>2020</v>
      </c>
      <c r="E798" s="1304" t="s">
        <v>168</v>
      </c>
      <c r="F798" s="418" t="s">
        <v>61</v>
      </c>
      <c r="G798" s="1305" t="s">
        <v>61</v>
      </c>
      <c r="H798" s="66" t="s">
        <v>61</v>
      </c>
      <c r="I798" s="1382" t="s">
        <v>61</v>
      </c>
      <c r="J798" s="1246" t="s">
        <v>61</v>
      </c>
      <c r="K798" s="1411" t="s">
        <v>61</v>
      </c>
      <c r="L798" s="1424" t="s">
        <v>61</v>
      </c>
      <c r="M798" s="1246" t="s">
        <v>61</v>
      </c>
      <c r="N798" s="66" t="s">
        <v>61</v>
      </c>
      <c r="O798" s="69" t="s">
        <v>61</v>
      </c>
      <c r="P798" s="66" t="s">
        <v>61</v>
      </c>
      <c r="Q798" s="77" t="s">
        <v>61</v>
      </c>
      <c r="R798" s="133" t="s">
        <v>61</v>
      </c>
      <c r="S798" s="77" t="s">
        <v>61</v>
      </c>
      <c r="T798" s="133" t="s">
        <v>61</v>
      </c>
      <c r="U798" s="77" t="s">
        <v>61</v>
      </c>
      <c r="V798" s="133" t="s">
        <v>61</v>
      </c>
      <c r="W798" s="1382" t="s">
        <v>61</v>
      </c>
      <c r="X798" s="787" t="s">
        <v>61</v>
      </c>
      <c r="Y798" s="1362"/>
      <c r="Z798" s="133"/>
      <c r="AA798" s="556" t="s">
        <v>61</v>
      </c>
      <c r="AB798" s="1279" t="s">
        <v>61</v>
      </c>
    </row>
    <row r="799" spans="1:28" s="267" customFormat="1" ht="14.5">
      <c r="A799" s="862" t="s">
        <v>578</v>
      </c>
      <c r="B799" s="862"/>
      <c r="C799" s="844">
        <v>2022</v>
      </c>
      <c r="D799" s="844">
        <v>2021</v>
      </c>
      <c r="E799" s="1304" t="s">
        <v>168</v>
      </c>
      <c r="F799" s="418" t="s">
        <v>61</v>
      </c>
      <c r="G799" s="1305" t="s">
        <v>61</v>
      </c>
      <c r="H799" s="66" t="s">
        <v>61</v>
      </c>
      <c r="I799" s="1382" t="s">
        <v>61</v>
      </c>
      <c r="J799" s="1246" t="s">
        <v>61</v>
      </c>
      <c r="K799" s="1411" t="s">
        <v>61</v>
      </c>
      <c r="L799" s="1424" t="s">
        <v>61</v>
      </c>
      <c r="M799" s="1246" t="s">
        <v>61</v>
      </c>
      <c r="N799" s="66" t="s">
        <v>61</v>
      </c>
      <c r="O799" s="69" t="s">
        <v>61</v>
      </c>
      <c r="P799" s="66" t="s">
        <v>61</v>
      </c>
      <c r="Q799" s="77" t="s">
        <v>61</v>
      </c>
      <c r="R799" s="133" t="s">
        <v>61</v>
      </c>
      <c r="S799" s="77" t="s">
        <v>61</v>
      </c>
      <c r="T799" s="133" t="s">
        <v>61</v>
      </c>
      <c r="U799" s="77" t="s">
        <v>61</v>
      </c>
      <c r="V799" s="133" t="s">
        <v>61</v>
      </c>
      <c r="W799" s="1382" t="s">
        <v>61</v>
      </c>
      <c r="X799" s="787" t="s">
        <v>61</v>
      </c>
      <c r="Y799" s="1362"/>
      <c r="Z799" s="133"/>
      <c r="AA799" s="556" t="s">
        <v>61</v>
      </c>
      <c r="AB799" s="1279" t="s">
        <v>61</v>
      </c>
    </row>
    <row r="800" spans="1:28" s="267" customFormat="1" ht="14.5">
      <c r="A800" s="1235" t="s">
        <v>578</v>
      </c>
      <c r="B800" s="1235"/>
      <c r="C800" s="1289">
        <v>2023</v>
      </c>
      <c r="D800" s="1289">
        <v>2022</v>
      </c>
      <c r="E800" s="1290" t="s">
        <v>168</v>
      </c>
      <c r="F800" s="1232" t="s">
        <v>61</v>
      </c>
      <c r="G800" s="1291" t="s">
        <v>61</v>
      </c>
      <c r="H800" s="1229" t="s">
        <v>61</v>
      </c>
      <c r="I800" s="1383" t="s">
        <v>61</v>
      </c>
      <c r="J800" s="1065" t="s">
        <v>61</v>
      </c>
      <c r="K800" s="1412" t="s">
        <v>61</v>
      </c>
      <c r="L800" s="1338" t="s">
        <v>61</v>
      </c>
      <c r="M800" s="1065" t="s">
        <v>61</v>
      </c>
      <c r="N800" s="1229" t="s">
        <v>61</v>
      </c>
      <c r="O800" s="1065" t="s">
        <v>61</v>
      </c>
      <c r="P800" s="1229" t="s">
        <v>61</v>
      </c>
      <c r="Q800" s="1020" t="s">
        <v>61</v>
      </c>
      <c r="R800" s="1221" t="s">
        <v>61</v>
      </c>
      <c r="S800" s="1020" t="s">
        <v>61</v>
      </c>
      <c r="T800" s="1221" t="s">
        <v>61</v>
      </c>
      <c r="U800" s="1020" t="s">
        <v>61</v>
      </c>
      <c r="V800" s="1221" t="s">
        <v>61</v>
      </c>
      <c r="W800" s="1383" t="s">
        <v>61</v>
      </c>
      <c r="X800" s="1021" t="s">
        <v>61</v>
      </c>
      <c r="Y800" s="1364"/>
      <c r="Z800" s="1221"/>
      <c r="AA800" s="1230" t="s">
        <v>61</v>
      </c>
      <c r="AB800" s="1233" t="s">
        <v>61</v>
      </c>
    </row>
    <row r="801" spans="1:28" s="267" customFormat="1" ht="14.5">
      <c r="A801" s="66" t="s">
        <v>579</v>
      </c>
      <c r="B801" s="66" t="s">
        <v>243</v>
      </c>
      <c r="C801" s="556">
        <v>2017</v>
      </c>
      <c r="D801" s="556">
        <v>2016</v>
      </c>
      <c r="E801" s="1227" t="s">
        <v>168</v>
      </c>
      <c r="F801" s="418" t="s">
        <v>61</v>
      </c>
      <c r="G801" s="1273" t="s">
        <v>61</v>
      </c>
      <c r="H801" s="66" t="s">
        <v>61</v>
      </c>
      <c r="I801" s="1382" t="s">
        <v>61</v>
      </c>
      <c r="J801" s="1246" t="s">
        <v>61</v>
      </c>
      <c r="K801" s="1411" t="s">
        <v>61</v>
      </c>
      <c r="L801" s="1424" t="s">
        <v>61</v>
      </c>
      <c r="M801" s="1246" t="s">
        <v>61</v>
      </c>
      <c r="N801" s="66" t="s">
        <v>61</v>
      </c>
      <c r="O801" s="69" t="s">
        <v>61</v>
      </c>
      <c r="P801" s="66" t="s">
        <v>61</v>
      </c>
      <c r="Q801" s="77" t="s">
        <v>61</v>
      </c>
      <c r="R801" s="133" t="s">
        <v>61</v>
      </c>
      <c r="S801" s="77" t="s">
        <v>61</v>
      </c>
      <c r="T801" s="133" t="s">
        <v>61</v>
      </c>
      <c r="U801" s="77" t="s">
        <v>61</v>
      </c>
      <c r="V801" s="133" t="s">
        <v>61</v>
      </c>
      <c r="W801" s="1382" t="s">
        <v>61</v>
      </c>
      <c r="X801" s="787" t="s">
        <v>61</v>
      </c>
      <c r="Y801" s="1362"/>
      <c r="Z801" s="133"/>
      <c r="AA801" s="556" t="s">
        <v>61</v>
      </c>
      <c r="AB801" s="1279" t="s">
        <v>61</v>
      </c>
    </row>
    <row r="802" spans="1:28" s="267" customFormat="1" ht="14.5">
      <c r="A802" s="66" t="s">
        <v>579</v>
      </c>
      <c r="B802" s="66" t="s">
        <v>243</v>
      </c>
      <c r="C802" s="556">
        <v>2018</v>
      </c>
      <c r="D802" s="556">
        <v>2017</v>
      </c>
      <c r="E802" s="1227" t="s">
        <v>168</v>
      </c>
      <c r="F802" s="418" t="s">
        <v>61</v>
      </c>
      <c r="G802" s="1273" t="s">
        <v>61</v>
      </c>
      <c r="H802" s="66" t="s">
        <v>61</v>
      </c>
      <c r="I802" s="1382" t="s">
        <v>61</v>
      </c>
      <c r="J802" s="1246" t="s">
        <v>61</v>
      </c>
      <c r="K802" s="1411" t="s">
        <v>61</v>
      </c>
      <c r="L802" s="1424" t="s">
        <v>61</v>
      </c>
      <c r="M802" s="1246" t="s">
        <v>61</v>
      </c>
      <c r="N802" s="66" t="s">
        <v>61</v>
      </c>
      <c r="O802" s="69" t="s">
        <v>61</v>
      </c>
      <c r="P802" s="66" t="s">
        <v>61</v>
      </c>
      <c r="Q802" s="77" t="s">
        <v>61</v>
      </c>
      <c r="R802" s="133" t="s">
        <v>61</v>
      </c>
      <c r="S802" s="77" t="s">
        <v>61</v>
      </c>
      <c r="T802" s="133" t="s">
        <v>61</v>
      </c>
      <c r="U802" s="77" t="s">
        <v>61</v>
      </c>
      <c r="V802" s="133" t="s">
        <v>61</v>
      </c>
      <c r="W802" s="1382" t="s">
        <v>61</v>
      </c>
      <c r="X802" s="787" t="s">
        <v>61</v>
      </c>
      <c r="Y802" s="1362"/>
      <c r="Z802" s="133"/>
      <c r="AA802" s="556" t="s">
        <v>61</v>
      </c>
      <c r="AB802" s="1279" t="s">
        <v>61</v>
      </c>
    </row>
    <row r="803" spans="1:28" s="267" customFormat="1" ht="14.5">
      <c r="A803" s="66" t="s">
        <v>579</v>
      </c>
      <c r="B803" s="66" t="s">
        <v>243</v>
      </c>
      <c r="C803" s="556">
        <v>2019</v>
      </c>
      <c r="D803" s="556">
        <v>2018</v>
      </c>
      <c r="E803" s="1227" t="s">
        <v>168</v>
      </c>
      <c r="F803" s="418" t="s">
        <v>61</v>
      </c>
      <c r="G803" s="1273" t="s">
        <v>61</v>
      </c>
      <c r="H803" s="66" t="s">
        <v>61</v>
      </c>
      <c r="I803" s="1382" t="s">
        <v>61</v>
      </c>
      <c r="J803" s="1246" t="s">
        <v>61</v>
      </c>
      <c r="K803" s="1411" t="s">
        <v>61</v>
      </c>
      <c r="L803" s="1424" t="s">
        <v>61</v>
      </c>
      <c r="M803" s="1246" t="s">
        <v>61</v>
      </c>
      <c r="N803" s="66" t="s">
        <v>61</v>
      </c>
      <c r="O803" s="69" t="s">
        <v>61</v>
      </c>
      <c r="P803" s="66" t="s">
        <v>61</v>
      </c>
      <c r="Q803" s="77" t="s">
        <v>61</v>
      </c>
      <c r="R803" s="133" t="s">
        <v>61</v>
      </c>
      <c r="S803" s="77" t="s">
        <v>61</v>
      </c>
      <c r="T803" s="133" t="s">
        <v>61</v>
      </c>
      <c r="U803" s="77" t="s">
        <v>61</v>
      </c>
      <c r="V803" s="133" t="s">
        <v>61</v>
      </c>
      <c r="W803" s="1382" t="s">
        <v>61</v>
      </c>
      <c r="X803" s="787" t="s">
        <v>61</v>
      </c>
      <c r="Y803" s="1362"/>
      <c r="Z803" s="133"/>
      <c r="AA803" s="556" t="s">
        <v>61</v>
      </c>
      <c r="AB803" s="1279" t="s">
        <v>61</v>
      </c>
    </row>
    <row r="804" spans="1:28" s="267" customFormat="1" ht="14.5">
      <c r="A804" s="66" t="s">
        <v>579</v>
      </c>
      <c r="B804" s="66" t="s">
        <v>243</v>
      </c>
      <c r="C804" s="556">
        <v>2020</v>
      </c>
      <c r="D804" s="556">
        <v>2019</v>
      </c>
      <c r="E804" s="1227" t="s">
        <v>142</v>
      </c>
      <c r="F804" s="418" t="s">
        <v>170</v>
      </c>
      <c r="G804" s="1273" t="s">
        <v>142</v>
      </c>
      <c r="H804" s="66" t="s">
        <v>249</v>
      </c>
      <c r="I804" s="131">
        <v>12600000</v>
      </c>
      <c r="J804" s="1245">
        <v>12600000</v>
      </c>
      <c r="K804" s="466">
        <v>1</v>
      </c>
      <c r="L804" s="1424" t="s">
        <v>466</v>
      </c>
      <c r="M804" s="716" t="s">
        <v>178</v>
      </c>
      <c r="N804" s="635" t="s">
        <v>203</v>
      </c>
      <c r="O804" s="719">
        <v>12480000</v>
      </c>
      <c r="P804" s="515">
        <v>0.99047619047619051</v>
      </c>
      <c r="Q804" s="1010" t="s">
        <v>221</v>
      </c>
      <c r="R804" s="1219" t="s">
        <v>221</v>
      </c>
      <c r="S804" s="1010" t="s">
        <v>221</v>
      </c>
      <c r="T804" s="1219" t="s">
        <v>221</v>
      </c>
      <c r="U804" s="1010" t="s">
        <v>221</v>
      </c>
      <c r="V804" s="1219" t="s">
        <v>221</v>
      </c>
      <c r="W804" s="1387">
        <v>120000</v>
      </c>
      <c r="X804" s="793">
        <v>0.01</v>
      </c>
      <c r="Y804" s="1365"/>
      <c r="Z804" s="466"/>
      <c r="AA804" s="556" t="s">
        <v>168</v>
      </c>
      <c r="AB804" s="1279" t="s">
        <v>148</v>
      </c>
    </row>
    <row r="805" spans="1:28" s="267" customFormat="1" ht="14.5">
      <c r="A805" s="66" t="s">
        <v>579</v>
      </c>
      <c r="B805" s="66" t="s">
        <v>243</v>
      </c>
      <c r="C805" s="556">
        <v>2021</v>
      </c>
      <c r="D805" s="556">
        <v>2020</v>
      </c>
      <c r="E805" s="1227" t="s">
        <v>142</v>
      </c>
      <c r="F805" s="418" t="s">
        <v>170</v>
      </c>
      <c r="G805" s="1292" t="s">
        <v>168</v>
      </c>
      <c r="H805" s="1293" t="s">
        <v>61</v>
      </c>
      <c r="I805" s="1384" t="s">
        <v>61</v>
      </c>
      <c r="J805" s="1294" t="s">
        <v>61</v>
      </c>
      <c r="K805" s="1295" t="s">
        <v>61</v>
      </c>
      <c r="L805" s="1426" t="s">
        <v>61</v>
      </c>
      <c r="M805" s="1294" t="s">
        <v>61</v>
      </c>
      <c r="N805" s="1295" t="s">
        <v>61</v>
      </c>
      <c r="O805" s="104" t="s">
        <v>61</v>
      </c>
      <c r="P805" s="1295" t="s">
        <v>61</v>
      </c>
      <c r="Q805" s="799" t="s">
        <v>61</v>
      </c>
      <c r="R805" s="643" t="s">
        <v>61</v>
      </c>
      <c r="S805" s="799" t="s">
        <v>61</v>
      </c>
      <c r="T805" s="643" t="s">
        <v>61</v>
      </c>
      <c r="U805" s="799" t="s">
        <v>61</v>
      </c>
      <c r="V805" s="643" t="s">
        <v>61</v>
      </c>
      <c r="W805" s="1384" t="s">
        <v>61</v>
      </c>
      <c r="X805" s="916" t="s">
        <v>61</v>
      </c>
      <c r="Y805" s="1366"/>
      <c r="Z805" s="643"/>
      <c r="AA805" s="1296" t="s">
        <v>61</v>
      </c>
      <c r="AB805" s="1297" t="s">
        <v>61</v>
      </c>
    </row>
    <row r="806" spans="1:28" s="267" customFormat="1" ht="14.5">
      <c r="A806" s="66" t="s">
        <v>579</v>
      </c>
      <c r="B806" s="66" t="s">
        <v>243</v>
      </c>
      <c r="C806" s="556">
        <v>2022</v>
      </c>
      <c r="D806" s="556">
        <v>2021</v>
      </c>
      <c r="E806" s="1227" t="s">
        <v>142</v>
      </c>
      <c r="F806" s="418" t="s">
        <v>170</v>
      </c>
      <c r="G806" s="1273" t="s">
        <v>142</v>
      </c>
      <c r="H806" s="66" t="s">
        <v>176</v>
      </c>
      <c r="I806" s="131"/>
      <c r="J806" s="1245">
        <v>113893</v>
      </c>
      <c r="K806" s="133"/>
      <c r="L806" s="1424" t="s">
        <v>424</v>
      </c>
      <c r="M806" s="716" t="s">
        <v>178</v>
      </c>
      <c r="N806" s="635" t="s">
        <v>203</v>
      </c>
      <c r="O806" s="719">
        <v>76982</v>
      </c>
      <c r="P806" s="515">
        <v>0.67591511330810494</v>
      </c>
      <c r="Q806" s="1010" t="s">
        <v>221</v>
      </c>
      <c r="R806" s="1219" t="s">
        <v>221</v>
      </c>
      <c r="S806" s="1010" t="s">
        <v>221</v>
      </c>
      <c r="T806" s="1219" t="s">
        <v>221</v>
      </c>
      <c r="U806" s="1010" t="s">
        <v>221</v>
      </c>
      <c r="V806" s="1219" t="s">
        <v>221</v>
      </c>
      <c r="W806" s="1387">
        <v>36911</v>
      </c>
      <c r="X806" s="793">
        <v>0.32</v>
      </c>
      <c r="Y806" s="1365"/>
      <c r="Z806" s="466"/>
      <c r="AA806" s="556" t="s">
        <v>168</v>
      </c>
      <c r="AB806" s="1279" t="s">
        <v>148</v>
      </c>
    </row>
    <row r="807" spans="1:28" s="267" customFormat="1" ht="14.5">
      <c r="A807" s="1216" t="s">
        <v>579</v>
      </c>
      <c r="B807" s="1216" t="s">
        <v>243</v>
      </c>
      <c r="C807" s="1226">
        <v>2023</v>
      </c>
      <c r="D807" s="1226">
        <v>2022</v>
      </c>
      <c r="E807" s="1228" t="s">
        <v>142</v>
      </c>
      <c r="F807" s="1237" t="s">
        <v>174</v>
      </c>
      <c r="G807" s="1320" t="s">
        <v>168</v>
      </c>
      <c r="H807" s="1321" t="s">
        <v>61</v>
      </c>
      <c r="I807" s="1393" t="s">
        <v>61</v>
      </c>
      <c r="J807" s="1322" t="s">
        <v>61</v>
      </c>
      <c r="K807" s="1323" t="s">
        <v>61</v>
      </c>
      <c r="L807" s="1431" t="s">
        <v>61</v>
      </c>
      <c r="M807" s="1322" t="s">
        <v>61</v>
      </c>
      <c r="N807" s="1323" t="s">
        <v>61</v>
      </c>
      <c r="O807" s="1012" t="s">
        <v>61</v>
      </c>
      <c r="P807" s="1323" t="s">
        <v>61</v>
      </c>
      <c r="Q807" s="1100" t="s">
        <v>61</v>
      </c>
      <c r="R807" s="1324" t="s">
        <v>61</v>
      </c>
      <c r="S807" s="1100" t="s">
        <v>61</v>
      </c>
      <c r="T807" s="1324" t="s">
        <v>61</v>
      </c>
      <c r="U807" s="1100" t="s">
        <v>61</v>
      </c>
      <c r="V807" s="1324" t="s">
        <v>61</v>
      </c>
      <c r="W807" s="1393" t="s">
        <v>61</v>
      </c>
      <c r="X807" s="1101" t="s">
        <v>61</v>
      </c>
      <c r="Y807" s="1370"/>
      <c r="Z807" s="1324"/>
      <c r="AA807" s="1325" t="s">
        <v>61</v>
      </c>
      <c r="AB807" s="1326" t="s">
        <v>61</v>
      </c>
    </row>
    <row r="808" spans="1:28" s="267" customFormat="1" ht="14.5">
      <c r="A808" s="1229" t="s">
        <v>579</v>
      </c>
      <c r="B808" s="1229" t="s">
        <v>243</v>
      </c>
      <c r="C808" s="1230" t="s">
        <v>761</v>
      </c>
      <c r="D808" s="1230">
        <v>2023</v>
      </c>
      <c r="E808" s="1231" t="s">
        <v>142</v>
      </c>
      <c r="F808" s="1232" t="s">
        <v>170</v>
      </c>
      <c r="G808" s="1300" t="s">
        <v>168</v>
      </c>
      <c r="H808" s="1327" t="s">
        <v>61</v>
      </c>
      <c r="I808" s="1394" t="s">
        <v>61</v>
      </c>
      <c r="J808" s="1328" t="s">
        <v>61</v>
      </c>
      <c r="K808" s="1327" t="s">
        <v>61</v>
      </c>
      <c r="L808" s="1330" t="s">
        <v>61</v>
      </c>
      <c r="M808" s="1328" t="s">
        <v>61</v>
      </c>
      <c r="N808" s="1327" t="s">
        <v>61</v>
      </c>
      <c r="O808" s="1328" t="s">
        <v>61</v>
      </c>
      <c r="P808" s="1327" t="s">
        <v>61</v>
      </c>
      <c r="Q808" s="1328" t="s">
        <v>61</v>
      </c>
      <c r="R808" s="1327" t="s">
        <v>61</v>
      </c>
      <c r="S808" s="1328" t="s">
        <v>61</v>
      </c>
      <c r="T808" s="1327" t="s">
        <v>61</v>
      </c>
      <c r="U808" s="1328" t="s">
        <v>61</v>
      </c>
      <c r="V808" s="1327" t="s">
        <v>61</v>
      </c>
      <c r="W808" s="1394" t="s">
        <v>61</v>
      </c>
      <c r="X808" s="1329" t="s">
        <v>61</v>
      </c>
      <c r="Y808" s="1371"/>
      <c r="Z808" s="1395"/>
      <c r="AA808" s="1327" t="s">
        <v>61</v>
      </c>
      <c r="AB808" s="1330" t="s">
        <v>61</v>
      </c>
    </row>
    <row r="809" spans="1:28" s="267" customFormat="1" ht="14.5">
      <c r="A809" s="862" t="s">
        <v>583</v>
      </c>
      <c r="B809" s="862"/>
      <c r="C809" s="844">
        <v>2017</v>
      </c>
      <c r="D809" s="844">
        <v>2016</v>
      </c>
      <c r="E809" s="1304" t="s">
        <v>168</v>
      </c>
      <c r="F809" s="418" t="s">
        <v>61</v>
      </c>
      <c r="G809" s="1305" t="s">
        <v>61</v>
      </c>
      <c r="H809" s="66" t="s">
        <v>61</v>
      </c>
      <c r="I809" s="1382" t="s">
        <v>61</v>
      </c>
      <c r="J809" s="1246" t="s">
        <v>61</v>
      </c>
      <c r="K809" s="1411" t="s">
        <v>61</v>
      </c>
      <c r="L809" s="1424" t="s">
        <v>61</v>
      </c>
      <c r="M809" s="1246" t="s">
        <v>61</v>
      </c>
      <c r="N809" s="66" t="s">
        <v>61</v>
      </c>
      <c r="O809" s="69" t="s">
        <v>61</v>
      </c>
      <c r="P809" s="66" t="s">
        <v>61</v>
      </c>
      <c r="Q809" s="77" t="s">
        <v>61</v>
      </c>
      <c r="R809" s="133" t="s">
        <v>61</v>
      </c>
      <c r="S809" s="77" t="s">
        <v>61</v>
      </c>
      <c r="T809" s="133" t="s">
        <v>61</v>
      </c>
      <c r="U809" s="77" t="s">
        <v>61</v>
      </c>
      <c r="V809" s="133" t="s">
        <v>61</v>
      </c>
      <c r="W809" s="1382" t="s">
        <v>61</v>
      </c>
      <c r="X809" s="787" t="s">
        <v>61</v>
      </c>
      <c r="Y809" s="1362"/>
      <c r="Z809" s="133"/>
      <c r="AA809" s="556" t="s">
        <v>61</v>
      </c>
      <c r="AB809" s="1279" t="s">
        <v>61</v>
      </c>
    </row>
    <row r="810" spans="1:28" s="267" customFormat="1" ht="14.5">
      <c r="A810" s="862" t="s">
        <v>583</v>
      </c>
      <c r="B810" s="862"/>
      <c r="C810" s="844">
        <v>2018</v>
      </c>
      <c r="D810" s="844">
        <v>2017</v>
      </c>
      <c r="E810" s="1304" t="s">
        <v>168</v>
      </c>
      <c r="F810" s="418" t="s">
        <v>61</v>
      </c>
      <c r="G810" s="1305" t="s">
        <v>61</v>
      </c>
      <c r="H810" s="66" t="s">
        <v>61</v>
      </c>
      <c r="I810" s="1382" t="s">
        <v>61</v>
      </c>
      <c r="J810" s="1246" t="s">
        <v>61</v>
      </c>
      <c r="K810" s="1411" t="s">
        <v>61</v>
      </c>
      <c r="L810" s="1424" t="s">
        <v>61</v>
      </c>
      <c r="M810" s="1246" t="s">
        <v>61</v>
      </c>
      <c r="N810" s="66" t="s">
        <v>61</v>
      </c>
      <c r="O810" s="69" t="s">
        <v>61</v>
      </c>
      <c r="P810" s="66" t="s">
        <v>61</v>
      </c>
      <c r="Q810" s="77" t="s">
        <v>61</v>
      </c>
      <c r="R810" s="133" t="s">
        <v>61</v>
      </c>
      <c r="S810" s="77" t="s">
        <v>61</v>
      </c>
      <c r="T810" s="133" t="s">
        <v>61</v>
      </c>
      <c r="U810" s="77" t="s">
        <v>61</v>
      </c>
      <c r="V810" s="133" t="s">
        <v>61</v>
      </c>
      <c r="W810" s="1382" t="s">
        <v>61</v>
      </c>
      <c r="X810" s="787" t="s">
        <v>61</v>
      </c>
      <c r="Y810" s="1362"/>
      <c r="Z810" s="133"/>
      <c r="AA810" s="556" t="s">
        <v>61</v>
      </c>
      <c r="AB810" s="1279" t="s">
        <v>61</v>
      </c>
    </row>
    <row r="811" spans="1:28" s="267" customFormat="1" ht="14.5">
      <c r="A811" s="862" t="s">
        <v>583</v>
      </c>
      <c r="B811" s="862"/>
      <c r="C811" s="844">
        <v>2019</v>
      </c>
      <c r="D811" s="844">
        <v>2018</v>
      </c>
      <c r="E811" s="1304" t="s">
        <v>168</v>
      </c>
      <c r="F811" s="418" t="s">
        <v>61</v>
      </c>
      <c r="G811" s="1305" t="s">
        <v>61</v>
      </c>
      <c r="H811" s="66" t="s">
        <v>61</v>
      </c>
      <c r="I811" s="1382" t="s">
        <v>61</v>
      </c>
      <c r="J811" s="1246" t="s">
        <v>61</v>
      </c>
      <c r="K811" s="1411" t="s">
        <v>61</v>
      </c>
      <c r="L811" s="1424" t="s">
        <v>61</v>
      </c>
      <c r="M811" s="1246" t="s">
        <v>61</v>
      </c>
      <c r="N811" s="66" t="s">
        <v>61</v>
      </c>
      <c r="O811" s="69" t="s">
        <v>61</v>
      </c>
      <c r="P811" s="66" t="s">
        <v>61</v>
      </c>
      <c r="Q811" s="77" t="s">
        <v>61</v>
      </c>
      <c r="R811" s="133" t="s">
        <v>61</v>
      </c>
      <c r="S811" s="77" t="s">
        <v>61</v>
      </c>
      <c r="T811" s="133" t="s">
        <v>61</v>
      </c>
      <c r="U811" s="77" t="s">
        <v>61</v>
      </c>
      <c r="V811" s="133" t="s">
        <v>61</v>
      </c>
      <c r="W811" s="1382" t="s">
        <v>61</v>
      </c>
      <c r="X811" s="787" t="s">
        <v>61</v>
      </c>
      <c r="Y811" s="1362"/>
      <c r="Z811" s="133"/>
      <c r="AA811" s="556" t="s">
        <v>61</v>
      </c>
      <c r="AB811" s="1279" t="s">
        <v>61</v>
      </c>
    </row>
    <row r="812" spans="1:28" s="267" customFormat="1" ht="14.5">
      <c r="A812" s="862" t="s">
        <v>583</v>
      </c>
      <c r="B812" s="862"/>
      <c r="C812" s="844">
        <v>2020</v>
      </c>
      <c r="D812" s="844">
        <v>2019</v>
      </c>
      <c r="E812" s="1304" t="s">
        <v>168</v>
      </c>
      <c r="F812" s="418" t="s">
        <v>61</v>
      </c>
      <c r="G812" s="1305" t="s">
        <v>61</v>
      </c>
      <c r="H812" s="66" t="s">
        <v>61</v>
      </c>
      <c r="I812" s="1382" t="s">
        <v>61</v>
      </c>
      <c r="J812" s="1246" t="s">
        <v>61</v>
      </c>
      <c r="K812" s="1411" t="s">
        <v>61</v>
      </c>
      <c r="L812" s="1424" t="s">
        <v>61</v>
      </c>
      <c r="M812" s="1246" t="s">
        <v>61</v>
      </c>
      <c r="N812" s="66" t="s">
        <v>61</v>
      </c>
      <c r="O812" s="69" t="s">
        <v>61</v>
      </c>
      <c r="P812" s="66" t="s">
        <v>61</v>
      </c>
      <c r="Q812" s="77" t="s">
        <v>61</v>
      </c>
      <c r="R812" s="133" t="s">
        <v>61</v>
      </c>
      <c r="S812" s="77" t="s">
        <v>61</v>
      </c>
      <c r="T812" s="133" t="s">
        <v>61</v>
      </c>
      <c r="U812" s="77" t="s">
        <v>61</v>
      </c>
      <c r="V812" s="133" t="s">
        <v>61</v>
      </c>
      <c r="W812" s="1382" t="s">
        <v>61</v>
      </c>
      <c r="X812" s="787" t="s">
        <v>61</v>
      </c>
      <c r="Y812" s="1362"/>
      <c r="Z812" s="133"/>
      <c r="AA812" s="556" t="s">
        <v>61</v>
      </c>
      <c r="AB812" s="1279" t="s">
        <v>61</v>
      </c>
    </row>
    <row r="813" spans="1:28" s="267" customFormat="1" ht="14.5">
      <c r="A813" s="862" t="s">
        <v>583</v>
      </c>
      <c r="B813" s="862"/>
      <c r="C813" s="844">
        <v>2021</v>
      </c>
      <c r="D813" s="844">
        <v>2020</v>
      </c>
      <c r="E813" s="1304" t="s">
        <v>168</v>
      </c>
      <c r="F813" s="418" t="s">
        <v>61</v>
      </c>
      <c r="G813" s="1305" t="s">
        <v>61</v>
      </c>
      <c r="H813" s="66" t="s">
        <v>61</v>
      </c>
      <c r="I813" s="1382" t="s">
        <v>61</v>
      </c>
      <c r="J813" s="1246" t="s">
        <v>61</v>
      </c>
      <c r="K813" s="1411" t="s">
        <v>61</v>
      </c>
      <c r="L813" s="1424" t="s">
        <v>61</v>
      </c>
      <c r="M813" s="1246" t="s">
        <v>61</v>
      </c>
      <c r="N813" s="66" t="s">
        <v>61</v>
      </c>
      <c r="O813" s="69" t="s">
        <v>61</v>
      </c>
      <c r="P813" s="66" t="s">
        <v>61</v>
      </c>
      <c r="Q813" s="77" t="s">
        <v>61</v>
      </c>
      <c r="R813" s="133" t="s">
        <v>61</v>
      </c>
      <c r="S813" s="77" t="s">
        <v>61</v>
      </c>
      <c r="T813" s="133" t="s">
        <v>61</v>
      </c>
      <c r="U813" s="77" t="s">
        <v>61</v>
      </c>
      <c r="V813" s="133" t="s">
        <v>61</v>
      </c>
      <c r="W813" s="1382" t="s">
        <v>61</v>
      </c>
      <c r="X813" s="787" t="s">
        <v>61</v>
      </c>
      <c r="Y813" s="1362"/>
      <c r="Z813" s="133"/>
      <c r="AA813" s="556" t="s">
        <v>61</v>
      </c>
      <c r="AB813" s="1279" t="s">
        <v>61</v>
      </c>
    </row>
    <row r="814" spans="1:28" s="267" customFormat="1" ht="14.5">
      <c r="A814" s="862" t="s">
        <v>583</v>
      </c>
      <c r="B814" s="862"/>
      <c r="C814" s="844">
        <v>2022</v>
      </c>
      <c r="D814" s="844">
        <v>2021</v>
      </c>
      <c r="E814" s="1304" t="s">
        <v>168</v>
      </c>
      <c r="F814" s="418" t="s">
        <v>61</v>
      </c>
      <c r="G814" s="1305" t="s">
        <v>61</v>
      </c>
      <c r="H814" s="66" t="s">
        <v>61</v>
      </c>
      <c r="I814" s="1382" t="s">
        <v>61</v>
      </c>
      <c r="J814" s="1246" t="s">
        <v>61</v>
      </c>
      <c r="K814" s="1411" t="s">
        <v>61</v>
      </c>
      <c r="L814" s="1424" t="s">
        <v>61</v>
      </c>
      <c r="M814" s="1246" t="s">
        <v>61</v>
      </c>
      <c r="N814" s="66" t="s">
        <v>61</v>
      </c>
      <c r="O814" s="69" t="s">
        <v>61</v>
      </c>
      <c r="P814" s="66" t="s">
        <v>61</v>
      </c>
      <c r="Q814" s="77" t="s">
        <v>61</v>
      </c>
      <c r="R814" s="133" t="s">
        <v>61</v>
      </c>
      <c r="S814" s="77" t="s">
        <v>61</v>
      </c>
      <c r="T814" s="133" t="s">
        <v>61</v>
      </c>
      <c r="U814" s="77" t="s">
        <v>61</v>
      </c>
      <c r="V814" s="133" t="s">
        <v>61</v>
      </c>
      <c r="W814" s="1382" t="s">
        <v>61</v>
      </c>
      <c r="X814" s="787" t="s">
        <v>61</v>
      </c>
      <c r="Y814" s="1362"/>
      <c r="Z814" s="133"/>
      <c r="AA814" s="556" t="s">
        <v>61</v>
      </c>
      <c r="AB814" s="1279" t="s">
        <v>61</v>
      </c>
    </row>
    <row r="815" spans="1:28" s="267" customFormat="1" ht="14.5">
      <c r="A815" s="1235" t="s">
        <v>583</v>
      </c>
      <c r="B815" s="1235"/>
      <c r="C815" s="1289">
        <v>2023</v>
      </c>
      <c r="D815" s="1289">
        <v>2022</v>
      </c>
      <c r="E815" s="1290" t="s">
        <v>168</v>
      </c>
      <c r="F815" s="1232" t="s">
        <v>61</v>
      </c>
      <c r="G815" s="1291" t="s">
        <v>61</v>
      </c>
      <c r="H815" s="1229" t="s">
        <v>61</v>
      </c>
      <c r="I815" s="1383" t="s">
        <v>61</v>
      </c>
      <c r="J815" s="1065" t="s">
        <v>61</v>
      </c>
      <c r="K815" s="1412" t="s">
        <v>61</v>
      </c>
      <c r="L815" s="1338" t="s">
        <v>61</v>
      </c>
      <c r="M815" s="1065" t="s">
        <v>61</v>
      </c>
      <c r="N815" s="1229" t="s">
        <v>61</v>
      </c>
      <c r="O815" s="1065" t="s">
        <v>61</v>
      </c>
      <c r="P815" s="1229" t="s">
        <v>61</v>
      </c>
      <c r="Q815" s="1020" t="s">
        <v>61</v>
      </c>
      <c r="R815" s="1221" t="s">
        <v>61</v>
      </c>
      <c r="S815" s="1020" t="s">
        <v>61</v>
      </c>
      <c r="T815" s="1221" t="s">
        <v>61</v>
      </c>
      <c r="U815" s="1020" t="s">
        <v>61</v>
      </c>
      <c r="V815" s="1221" t="s">
        <v>61</v>
      </c>
      <c r="W815" s="1383" t="s">
        <v>61</v>
      </c>
      <c r="X815" s="1021" t="s">
        <v>61</v>
      </c>
      <c r="Y815" s="1364"/>
      <c r="Z815" s="1221"/>
      <c r="AA815" s="1230" t="s">
        <v>61</v>
      </c>
      <c r="AB815" s="1233" t="s">
        <v>61</v>
      </c>
    </row>
    <row r="816" spans="1:28" s="267" customFormat="1" ht="14.5">
      <c r="A816" s="862" t="s">
        <v>584</v>
      </c>
      <c r="B816" s="862"/>
      <c r="C816" s="844">
        <v>2017</v>
      </c>
      <c r="D816" s="844">
        <v>2016</v>
      </c>
      <c r="E816" s="1304" t="s">
        <v>168</v>
      </c>
      <c r="F816" s="418" t="s">
        <v>61</v>
      </c>
      <c r="G816" s="1305" t="s">
        <v>61</v>
      </c>
      <c r="H816" s="66" t="s">
        <v>61</v>
      </c>
      <c r="I816" s="1382" t="s">
        <v>61</v>
      </c>
      <c r="J816" s="1246" t="s">
        <v>61</v>
      </c>
      <c r="K816" s="1411" t="s">
        <v>61</v>
      </c>
      <c r="L816" s="1424" t="s">
        <v>61</v>
      </c>
      <c r="M816" s="1246" t="s">
        <v>61</v>
      </c>
      <c r="N816" s="66" t="s">
        <v>61</v>
      </c>
      <c r="O816" s="69" t="s">
        <v>61</v>
      </c>
      <c r="P816" s="66" t="s">
        <v>61</v>
      </c>
      <c r="Q816" s="77" t="s">
        <v>61</v>
      </c>
      <c r="R816" s="133" t="s">
        <v>61</v>
      </c>
      <c r="S816" s="77" t="s">
        <v>61</v>
      </c>
      <c r="T816" s="133" t="s">
        <v>61</v>
      </c>
      <c r="U816" s="77" t="s">
        <v>61</v>
      </c>
      <c r="V816" s="133" t="s">
        <v>61</v>
      </c>
      <c r="W816" s="1382" t="s">
        <v>61</v>
      </c>
      <c r="X816" s="787" t="s">
        <v>61</v>
      </c>
      <c r="Y816" s="1362"/>
      <c r="Z816" s="133"/>
      <c r="AA816" s="556" t="s">
        <v>61</v>
      </c>
      <c r="AB816" s="1279" t="s">
        <v>61</v>
      </c>
    </row>
    <row r="817" spans="1:28" s="267" customFormat="1" ht="14.5">
      <c r="A817" s="862" t="s">
        <v>584</v>
      </c>
      <c r="B817" s="862"/>
      <c r="C817" s="844">
        <v>2018</v>
      </c>
      <c r="D817" s="844">
        <v>2017</v>
      </c>
      <c r="E817" s="1304" t="s">
        <v>168</v>
      </c>
      <c r="F817" s="418" t="s">
        <v>61</v>
      </c>
      <c r="G817" s="1305" t="s">
        <v>61</v>
      </c>
      <c r="H817" s="66" t="s">
        <v>61</v>
      </c>
      <c r="I817" s="1382" t="s">
        <v>61</v>
      </c>
      <c r="J817" s="1246" t="s">
        <v>61</v>
      </c>
      <c r="K817" s="1411" t="s">
        <v>61</v>
      </c>
      <c r="L817" s="1424" t="s">
        <v>61</v>
      </c>
      <c r="M817" s="1246" t="s">
        <v>61</v>
      </c>
      <c r="N817" s="66" t="s">
        <v>61</v>
      </c>
      <c r="O817" s="69" t="s">
        <v>61</v>
      </c>
      <c r="P817" s="66" t="s">
        <v>61</v>
      </c>
      <c r="Q817" s="77" t="s">
        <v>61</v>
      </c>
      <c r="R817" s="133" t="s">
        <v>61</v>
      </c>
      <c r="S817" s="77" t="s">
        <v>61</v>
      </c>
      <c r="T817" s="133" t="s">
        <v>61</v>
      </c>
      <c r="U817" s="77" t="s">
        <v>61</v>
      </c>
      <c r="V817" s="133" t="s">
        <v>61</v>
      </c>
      <c r="W817" s="1382" t="s">
        <v>61</v>
      </c>
      <c r="X817" s="787" t="s">
        <v>61</v>
      </c>
      <c r="Y817" s="1362"/>
      <c r="Z817" s="133"/>
      <c r="AA817" s="556" t="s">
        <v>61</v>
      </c>
      <c r="AB817" s="1279" t="s">
        <v>61</v>
      </c>
    </row>
    <row r="818" spans="1:28" s="267" customFormat="1" ht="14.5">
      <c r="A818" s="862" t="s">
        <v>584</v>
      </c>
      <c r="B818" s="862"/>
      <c r="C818" s="844">
        <v>2019</v>
      </c>
      <c r="D818" s="844">
        <v>2018</v>
      </c>
      <c r="E818" s="1304" t="s">
        <v>168</v>
      </c>
      <c r="F818" s="418" t="s">
        <v>61</v>
      </c>
      <c r="G818" s="1305" t="s">
        <v>61</v>
      </c>
      <c r="H818" s="66" t="s">
        <v>61</v>
      </c>
      <c r="I818" s="1382" t="s">
        <v>61</v>
      </c>
      <c r="J818" s="1246" t="s">
        <v>61</v>
      </c>
      <c r="K818" s="1411" t="s">
        <v>61</v>
      </c>
      <c r="L818" s="1424" t="s">
        <v>61</v>
      </c>
      <c r="M818" s="1246" t="s">
        <v>61</v>
      </c>
      <c r="N818" s="66" t="s">
        <v>61</v>
      </c>
      <c r="O818" s="69" t="s">
        <v>61</v>
      </c>
      <c r="P818" s="66" t="s">
        <v>61</v>
      </c>
      <c r="Q818" s="77" t="s">
        <v>61</v>
      </c>
      <c r="R818" s="133" t="s">
        <v>61</v>
      </c>
      <c r="S818" s="77" t="s">
        <v>61</v>
      </c>
      <c r="T818" s="133" t="s">
        <v>61</v>
      </c>
      <c r="U818" s="77" t="s">
        <v>61</v>
      </c>
      <c r="V818" s="133" t="s">
        <v>61</v>
      </c>
      <c r="W818" s="1382" t="s">
        <v>61</v>
      </c>
      <c r="X818" s="787" t="s">
        <v>61</v>
      </c>
      <c r="Y818" s="1362"/>
      <c r="Z818" s="133"/>
      <c r="AA818" s="556" t="s">
        <v>61</v>
      </c>
      <c r="AB818" s="1279" t="s">
        <v>61</v>
      </c>
    </row>
    <row r="819" spans="1:28" s="267" customFormat="1" ht="14.5">
      <c r="A819" s="862" t="s">
        <v>584</v>
      </c>
      <c r="B819" s="862"/>
      <c r="C819" s="844">
        <v>2020</v>
      </c>
      <c r="D819" s="844">
        <v>2019</v>
      </c>
      <c r="E819" s="1304" t="s">
        <v>168</v>
      </c>
      <c r="F819" s="418" t="s">
        <v>61</v>
      </c>
      <c r="G819" s="1305" t="s">
        <v>61</v>
      </c>
      <c r="H819" s="66" t="s">
        <v>61</v>
      </c>
      <c r="I819" s="1382" t="s">
        <v>61</v>
      </c>
      <c r="J819" s="1246" t="s">
        <v>61</v>
      </c>
      <c r="K819" s="1411" t="s">
        <v>61</v>
      </c>
      <c r="L819" s="1424" t="s">
        <v>61</v>
      </c>
      <c r="M819" s="1246" t="s">
        <v>61</v>
      </c>
      <c r="N819" s="66" t="s">
        <v>61</v>
      </c>
      <c r="O819" s="69" t="s">
        <v>61</v>
      </c>
      <c r="P819" s="66" t="s">
        <v>61</v>
      </c>
      <c r="Q819" s="77" t="s">
        <v>61</v>
      </c>
      <c r="R819" s="133" t="s">
        <v>61</v>
      </c>
      <c r="S819" s="77" t="s">
        <v>61</v>
      </c>
      <c r="T819" s="133" t="s">
        <v>61</v>
      </c>
      <c r="U819" s="77" t="s">
        <v>61</v>
      </c>
      <c r="V819" s="133" t="s">
        <v>61</v>
      </c>
      <c r="W819" s="1382" t="s">
        <v>61</v>
      </c>
      <c r="X819" s="787" t="s">
        <v>61</v>
      </c>
      <c r="Y819" s="1362"/>
      <c r="Z819" s="133"/>
      <c r="AA819" s="556" t="s">
        <v>61</v>
      </c>
      <c r="AB819" s="1279" t="s">
        <v>61</v>
      </c>
    </row>
    <row r="820" spans="1:28" s="267" customFormat="1" ht="14.5">
      <c r="A820" s="862" t="s">
        <v>584</v>
      </c>
      <c r="B820" s="862"/>
      <c r="C820" s="844">
        <v>2021</v>
      </c>
      <c r="D820" s="844">
        <v>2020</v>
      </c>
      <c r="E820" s="1304" t="s">
        <v>168</v>
      </c>
      <c r="F820" s="418" t="s">
        <v>61</v>
      </c>
      <c r="G820" s="1305" t="s">
        <v>61</v>
      </c>
      <c r="H820" s="66" t="s">
        <v>61</v>
      </c>
      <c r="I820" s="1382" t="s">
        <v>61</v>
      </c>
      <c r="J820" s="1246" t="s">
        <v>61</v>
      </c>
      <c r="K820" s="1411" t="s">
        <v>61</v>
      </c>
      <c r="L820" s="1424" t="s">
        <v>61</v>
      </c>
      <c r="M820" s="1246" t="s">
        <v>61</v>
      </c>
      <c r="N820" s="66" t="s">
        <v>61</v>
      </c>
      <c r="O820" s="69" t="s">
        <v>61</v>
      </c>
      <c r="P820" s="66" t="s">
        <v>61</v>
      </c>
      <c r="Q820" s="77" t="s">
        <v>61</v>
      </c>
      <c r="R820" s="133" t="s">
        <v>61</v>
      </c>
      <c r="S820" s="77" t="s">
        <v>61</v>
      </c>
      <c r="T820" s="133" t="s">
        <v>61</v>
      </c>
      <c r="U820" s="77" t="s">
        <v>61</v>
      </c>
      <c r="V820" s="133" t="s">
        <v>61</v>
      </c>
      <c r="W820" s="1382" t="s">
        <v>61</v>
      </c>
      <c r="X820" s="787" t="s">
        <v>61</v>
      </c>
      <c r="Y820" s="1362"/>
      <c r="Z820" s="133"/>
      <c r="AA820" s="556" t="s">
        <v>61</v>
      </c>
      <c r="AB820" s="1279" t="s">
        <v>61</v>
      </c>
    </row>
    <row r="821" spans="1:28" s="267" customFormat="1" ht="14.5">
      <c r="A821" s="862" t="s">
        <v>584</v>
      </c>
      <c r="B821" s="862"/>
      <c r="C821" s="844">
        <v>2022</v>
      </c>
      <c r="D821" s="844">
        <v>2021</v>
      </c>
      <c r="E821" s="1304" t="s">
        <v>168</v>
      </c>
      <c r="F821" s="418" t="s">
        <v>61</v>
      </c>
      <c r="G821" s="1305" t="s">
        <v>61</v>
      </c>
      <c r="H821" s="66" t="s">
        <v>61</v>
      </c>
      <c r="I821" s="1382" t="s">
        <v>61</v>
      </c>
      <c r="J821" s="1246" t="s">
        <v>61</v>
      </c>
      <c r="K821" s="1411" t="s">
        <v>61</v>
      </c>
      <c r="L821" s="1424" t="s">
        <v>61</v>
      </c>
      <c r="M821" s="1246" t="s">
        <v>61</v>
      </c>
      <c r="N821" s="66" t="s">
        <v>61</v>
      </c>
      <c r="O821" s="69" t="s">
        <v>61</v>
      </c>
      <c r="P821" s="66" t="s">
        <v>61</v>
      </c>
      <c r="Q821" s="77" t="s">
        <v>61</v>
      </c>
      <c r="R821" s="133" t="s">
        <v>61</v>
      </c>
      <c r="S821" s="77" t="s">
        <v>61</v>
      </c>
      <c r="T821" s="133" t="s">
        <v>61</v>
      </c>
      <c r="U821" s="77" t="s">
        <v>61</v>
      </c>
      <c r="V821" s="133" t="s">
        <v>61</v>
      </c>
      <c r="W821" s="1382" t="s">
        <v>61</v>
      </c>
      <c r="X821" s="787" t="s">
        <v>61</v>
      </c>
      <c r="Y821" s="1362"/>
      <c r="Z821" s="133"/>
      <c r="AA821" s="556" t="s">
        <v>61</v>
      </c>
      <c r="AB821" s="1279" t="s">
        <v>61</v>
      </c>
    </row>
    <row r="822" spans="1:28" s="267" customFormat="1" ht="14.5">
      <c r="A822" s="1235" t="s">
        <v>584</v>
      </c>
      <c r="B822" s="1235"/>
      <c r="C822" s="1289">
        <v>2023</v>
      </c>
      <c r="D822" s="1289">
        <v>2022</v>
      </c>
      <c r="E822" s="1290" t="s">
        <v>168</v>
      </c>
      <c r="F822" s="1232" t="s">
        <v>61</v>
      </c>
      <c r="G822" s="1291" t="s">
        <v>61</v>
      </c>
      <c r="H822" s="1229" t="s">
        <v>61</v>
      </c>
      <c r="I822" s="1383" t="s">
        <v>61</v>
      </c>
      <c r="J822" s="1065" t="s">
        <v>61</v>
      </c>
      <c r="K822" s="1412" t="s">
        <v>61</v>
      </c>
      <c r="L822" s="1338" t="s">
        <v>61</v>
      </c>
      <c r="M822" s="1065" t="s">
        <v>61</v>
      </c>
      <c r="N822" s="1229" t="s">
        <v>61</v>
      </c>
      <c r="O822" s="1065" t="s">
        <v>61</v>
      </c>
      <c r="P822" s="1229" t="s">
        <v>61</v>
      </c>
      <c r="Q822" s="1020" t="s">
        <v>61</v>
      </c>
      <c r="R822" s="1221" t="s">
        <v>61</v>
      </c>
      <c r="S822" s="1020" t="s">
        <v>61</v>
      </c>
      <c r="T822" s="1221" t="s">
        <v>61</v>
      </c>
      <c r="U822" s="1020" t="s">
        <v>61</v>
      </c>
      <c r="V822" s="1221" t="s">
        <v>61</v>
      </c>
      <c r="W822" s="1383" t="s">
        <v>61</v>
      </c>
      <c r="X822" s="1021" t="s">
        <v>61</v>
      </c>
      <c r="Y822" s="1364"/>
      <c r="Z822" s="1221"/>
      <c r="AA822" s="1230" t="s">
        <v>61</v>
      </c>
      <c r="AB822" s="1233" t="s">
        <v>61</v>
      </c>
    </row>
    <row r="823" spans="1:28" s="267" customFormat="1" ht="14.5">
      <c r="A823" s="862" t="s">
        <v>585</v>
      </c>
      <c r="B823" s="862"/>
      <c r="C823" s="844">
        <v>2017</v>
      </c>
      <c r="D823" s="844">
        <v>2016</v>
      </c>
      <c r="E823" s="1304" t="s">
        <v>168</v>
      </c>
      <c r="F823" s="418" t="s">
        <v>61</v>
      </c>
      <c r="G823" s="1305" t="s">
        <v>61</v>
      </c>
      <c r="H823" s="66" t="s">
        <v>61</v>
      </c>
      <c r="I823" s="1382" t="s">
        <v>61</v>
      </c>
      <c r="J823" s="1246" t="s">
        <v>61</v>
      </c>
      <c r="K823" s="1411" t="s">
        <v>61</v>
      </c>
      <c r="L823" s="1424" t="s">
        <v>61</v>
      </c>
      <c r="M823" s="1246" t="s">
        <v>61</v>
      </c>
      <c r="N823" s="66" t="s">
        <v>61</v>
      </c>
      <c r="O823" s="69" t="s">
        <v>61</v>
      </c>
      <c r="P823" s="66" t="s">
        <v>61</v>
      </c>
      <c r="Q823" s="77" t="s">
        <v>61</v>
      </c>
      <c r="R823" s="133" t="s">
        <v>61</v>
      </c>
      <c r="S823" s="77" t="s">
        <v>61</v>
      </c>
      <c r="T823" s="133" t="s">
        <v>61</v>
      </c>
      <c r="U823" s="77" t="s">
        <v>61</v>
      </c>
      <c r="V823" s="133" t="s">
        <v>61</v>
      </c>
      <c r="W823" s="1382" t="s">
        <v>61</v>
      </c>
      <c r="X823" s="787" t="s">
        <v>61</v>
      </c>
      <c r="Y823" s="1362"/>
      <c r="Z823" s="133"/>
      <c r="AA823" s="556" t="s">
        <v>61</v>
      </c>
      <c r="AB823" s="1279" t="s">
        <v>61</v>
      </c>
    </row>
    <row r="824" spans="1:28" s="267" customFormat="1" ht="14.5">
      <c r="A824" s="862" t="s">
        <v>585</v>
      </c>
      <c r="B824" s="862"/>
      <c r="C824" s="844">
        <v>2018</v>
      </c>
      <c r="D824" s="844">
        <v>2017</v>
      </c>
      <c r="E824" s="1304" t="s">
        <v>168</v>
      </c>
      <c r="F824" s="418" t="s">
        <v>61</v>
      </c>
      <c r="G824" s="1305" t="s">
        <v>61</v>
      </c>
      <c r="H824" s="66" t="s">
        <v>61</v>
      </c>
      <c r="I824" s="1382" t="s">
        <v>61</v>
      </c>
      <c r="J824" s="1246" t="s">
        <v>61</v>
      </c>
      <c r="K824" s="1411" t="s">
        <v>61</v>
      </c>
      <c r="L824" s="1424" t="s">
        <v>61</v>
      </c>
      <c r="M824" s="1246" t="s">
        <v>61</v>
      </c>
      <c r="N824" s="66" t="s">
        <v>61</v>
      </c>
      <c r="O824" s="69" t="s">
        <v>61</v>
      </c>
      <c r="P824" s="66" t="s">
        <v>61</v>
      </c>
      <c r="Q824" s="77" t="s">
        <v>61</v>
      </c>
      <c r="R824" s="133" t="s">
        <v>61</v>
      </c>
      <c r="S824" s="77" t="s">
        <v>61</v>
      </c>
      <c r="T824" s="133" t="s">
        <v>61</v>
      </c>
      <c r="U824" s="77" t="s">
        <v>61</v>
      </c>
      <c r="V824" s="133" t="s">
        <v>61</v>
      </c>
      <c r="W824" s="1382" t="s">
        <v>61</v>
      </c>
      <c r="X824" s="787" t="s">
        <v>61</v>
      </c>
      <c r="Y824" s="1362"/>
      <c r="Z824" s="133"/>
      <c r="AA824" s="556" t="s">
        <v>61</v>
      </c>
      <c r="AB824" s="1279" t="s">
        <v>61</v>
      </c>
    </row>
    <row r="825" spans="1:28" s="267" customFormat="1" ht="14.5">
      <c r="A825" s="862" t="s">
        <v>585</v>
      </c>
      <c r="B825" s="862"/>
      <c r="C825" s="844">
        <v>2019</v>
      </c>
      <c r="D825" s="844">
        <v>2018</v>
      </c>
      <c r="E825" s="1304" t="s">
        <v>168</v>
      </c>
      <c r="F825" s="418" t="s">
        <v>61</v>
      </c>
      <c r="G825" s="1305" t="s">
        <v>61</v>
      </c>
      <c r="H825" s="66" t="s">
        <v>61</v>
      </c>
      <c r="I825" s="1382" t="s">
        <v>61</v>
      </c>
      <c r="J825" s="1246" t="s">
        <v>61</v>
      </c>
      <c r="K825" s="1411" t="s">
        <v>61</v>
      </c>
      <c r="L825" s="1424" t="s">
        <v>61</v>
      </c>
      <c r="M825" s="1246" t="s">
        <v>61</v>
      </c>
      <c r="N825" s="66" t="s">
        <v>61</v>
      </c>
      <c r="O825" s="69" t="s">
        <v>61</v>
      </c>
      <c r="P825" s="66" t="s">
        <v>61</v>
      </c>
      <c r="Q825" s="77" t="s">
        <v>61</v>
      </c>
      <c r="R825" s="133" t="s">
        <v>61</v>
      </c>
      <c r="S825" s="77" t="s">
        <v>61</v>
      </c>
      <c r="T825" s="133" t="s">
        <v>61</v>
      </c>
      <c r="U825" s="77" t="s">
        <v>61</v>
      </c>
      <c r="V825" s="133" t="s">
        <v>61</v>
      </c>
      <c r="W825" s="1382" t="s">
        <v>61</v>
      </c>
      <c r="X825" s="787" t="s">
        <v>61</v>
      </c>
      <c r="Y825" s="1362"/>
      <c r="Z825" s="133"/>
      <c r="AA825" s="556" t="s">
        <v>61</v>
      </c>
      <c r="AB825" s="1279" t="s">
        <v>61</v>
      </c>
    </row>
    <row r="826" spans="1:28" s="267" customFormat="1" ht="14.5">
      <c r="A826" s="862" t="s">
        <v>585</v>
      </c>
      <c r="B826" s="862"/>
      <c r="C826" s="844">
        <v>2020</v>
      </c>
      <c r="D826" s="844">
        <v>2019</v>
      </c>
      <c r="E826" s="1304" t="s">
        <v>168</v>
      </c>
      <c r="F826" s="418" t="s">
        <v>61</v>
      </c>
      <c r="G826" s="1305" t="s">
        <v>61</v>
      </c>
      <c r="H826" s="66" t="s">
        <v>61</v>
      </c>
      <c r="I826" s="1382" t="s">
        <v>61</v>
      </c>
      <c r="J826" s="1246" t="s">
        <v>61</v>
      </c>
      <c r="K826" s="1411" t="s">
        <v>61</v>
      </c>
      <c r="L826" s="1424" t="s">
        <v>61</v>
      </c>
      <c r="M826" s="1246" t="s">
        <v>61</v>
      </c>
      <c r="N826" s="66" t="s">
        <v>61</v>
      </c>
      <c r="O826" s="69" t="s">
        <v>61</v>
      </c>
      <c r="P826" s="66" t="s">
        <v>61</v>
      </c>
      <c r="Q826" s="77" t="s">
        <v>61</v>
      </c>
      <c r="R826" s="133" t="s">
        <v>61</v>
      </c>
      <c r="S826" s="77" t="s">
        <v>61</v>
      </c>
      <c r="T826" s="133" t="s">
        <v>61</v>
      </c>
      <c r="U826" s="77" t="s">
        <v>61</v>
      </c>
      <c r="V826" s="133" t="s">
        <v>61</v>
      </c>
      <c r="W826" s="1382" t="s">
        <v>61</v>
      </c>
      <c r="X826" s="787" t="s">
        <v>61</v>
      </c>
      <c r="Y826" s="1362"/>
      <c r="Z826" s="133"/>
      <c r="AA826" s="556" t="s">
        <v>61</v>
      </c>
      <c r="AB826" s="1279" t="s">
        <v>61</v>
      </c>
    </row>
    <row r="827" spans="1:28" s="267" customFormat="1" ht="14.5">
      <c r="A827" s="862" t="s">
        <v>585</v>
      </c>
      <c r="B827" s="862"/>
      <c r="C827" s="844">
        <v>2021</v>
      </c>
      <c r="D827" s="844">
        <v>2020</v>
      </c>
      <c r="E827" s="1304" t="s">
        <v>168</v>
      </c>
      <c r="F827" s="418" t="s">
        <v>61</v>
      </c>
      <c r="G827" s="1305" t="s">
        <v>61</v>
      </c>
      <c r="H827" s="66" t="s">
        <v>61</v>
      </c>
      <c r="I827" s="1382" t="s">
        <v>61</v>
      </c>
      <c r="J827" s="1246" t="s">
        <v>61</v>
      </c>
      <c r="K827" s="1411" t="s">
        <v>61</v>
      </c>
      <c r="L827" s="1424" t="s">
        <v>61</v>
      </c>
      <c r="M827" s="1246" t="s">
        <v>61</v>
      </c>
      <c r="N827" s="66" t="s">
        <v>61</v>
      </c>
      <c r="O827" s="69" t="s">
        <v>61</v>
      </c>
      <c r="P827" s="66" t="s">
        <v>61</v>
      </c>
      <c r="Q827" s="77" t="s">
        <v>61</v>
      </c>
      <c r="R827" s="133" t="s">
        <v>61</v>
      </c>
      <c r="S827" s="77" t="s">
        <v>61</v>
      </c>
      <c r="T827" s="133" t="s">
        <v>61</v>
      </c>
      <c r="U827" s="77" t="s">
        <v>61</v>
      </c>
      <c r="V827" s="133" t="s">
        <v>61</v>
      </c>
      <c r="W827" s="1382" t="s">
        <v>61</v>
      </c>
      <c r="X827" s="787" t="s">
        <v>61</v>
      </c>
      <c r="Y827" s="1362"/>
      <c r="Z827" s="133"/>
      <c r="AA827" s="556" t="s">
        <v>61</v>
      </c>
      <c r="AB827" s="1279" t="s">
        <v>61</v>
      </c>
    </row>
    <row r="828" spans="1:28" s="267" customFormat="1" ht="14.5">
      <c r="A828" s="862" t="s">
        <v>585</v>
      </c>
      <c r="B828" s="862"/>
      <c r="C828" s="844">
        <v>2022</v>
      </c>
      <c r="D828" s="844">
        <v>2021</v>
      </c>
      <c r="E828" s="1304" t="s">
        <v>168</v>
      </c>
      <c r="F828" s="418" t="s">
        <v>61</v>
      </c>
      <c r="G828" s="1305" t="s">
        <v>61</v>
      </c>
      <c r="H828" s="66" t="s">
        <v>61</v>
      </c>
      <c r="I828" s="1382" t="s">
        <v>61</v>
      </c>
      <c r="J828" s="1246" t="s">
        <v>61</v>
      </c>
      <c r="K828" s="1411" t="s">
        <v>61</v>
      </c>
      <c r="L828" s="1424" t="s">
        <v>61</v>
      </c>
      <c r="M828" s="1246" t="s">
        <v>61</v>
      </c>
      <c r="N828" s="66" t="s">
        <v>61</v>
      </c>
      <c r="O828" s="69" t="s">
        <v>61</v>
      </c>
      <c r="P828" s="66" t="s">
        <v>61</v>
      </c>
      <c r="Q828" s="77" t="s">
        <v>61</v>
      </c>
      <c r="R828" s="133" t="s">
        <v>61</v>
      </c>
      <c r="S828" s="77" t="s">
        <v>61</v>
      </c>
      <c r="T828" s="133" t="s">
        <v>61</v>
      </c>
      <c r="U828" s="77" t="s">
        <v>61</v>
      </c>
      <c r="V828" s="133" t="s">
        <v>61</v>
      </c>
      <c r="W828" s="1382" t="s">
        <v>61</v>
      </c>
      <c r="X828" s="787" t="s">
        <v>61</v>
      </c>
      <c r="Y828" s="1362"/>
      <c r="Z828" s="133"/>
      <c r="AA828" s="556" t="s">
        <v>61</v>
      </c>
      <c r="AB828" s="1279" t="s">
        <v>61</v>
      </c>
    </row>
    <row r="829" spans="1:28" s="267" customFormat="1" ht="14.5">
      <c r="A829" s="1235" t="s">
        <v>585</v>
      </c>
      <c r="B829" s="1235"/>
      <c r="C829" s="1289">
        <v>2023</v>
      </c>
      <c r="D829" s="1289">
        <v>2022</v>
      </c>
      <c r="E829" s="1290" t="s">
        <v>168</v>
      </c>
      <c r="F829" s="1232" t="s">
        <v>61</v>
      </c>
      <c r="G829" s="1291" t="s">
        <v>61</v>
      </c>
      <c r="H829" s="1229" t="s">
        <v>61</v>
      </c>
      <c r="I829" s="1383" t="s">
        <v>61</v>
      </c>
      <c r="J829" s="1065" t="s">
        <v>61</v>
      </c>
      <c r="K829" s="1412" t="s">
        <v>61</v>
      </c>
      <c r="L829" s="1338" t="s">
        <v>61</v>
      </c>
      <c r="M829" s="1065" t="s">
        <v>61</v>
      </c>
      <c r="N829" s="1229" t="s">
        <v>61</v>
      </c>
      <c r="O829" s="1065" t="s">
        <v>61</v>
      </c>
      <c r="P829" s="1229" t="s">
        <v>61</v>
      </c>
      <c r="Q829" s="1020" t="s">
        <v>61</v>
      </c>
      <c r="R829" s="1221" t="s">
        <v>61</v>
      </c>
      <c r="S829" s="1020" t="s">
        <v>61</v>
      </c>
      <c r="T829" s="1221" t="s">
        <v>61</v>
      </c>
      <c r="U829" s="1020" t="s">
        <v>61</v>
      </c>
      <c r="V829" s="1221" t="s">
        <v>61</v>
      </c>
      <c r="W829" s="1383" t="s">
        <v>61</v>
      </c>
      <c r="X829" s="1021" t="s">
        <v>61</v>
      </c>
      <c r="Y829" s="1364"/>
      <c r="Z829" s="1221"/>
      <c r="AA829" s="1230" t="s">
        <v>61</v>
      </c>
      <c r="AB829" s="1233" t="s">
        <v>61</v>
      </c>
    </row>
    <row r="830" spans="1:28" s="267" customFormat="1" ht="14.5">
      <c r="A830" s="66" t="s">
        <v>586</v>
      </c>
      <c r="B830" s="66"/>
      <c r="C830" s="556">
        <v>2017</v>
      </c>
      <c r="D830" s="556">
        <v>2016</v>
      </c>
      <c r="E830" s="1227" t="s">
        <v>168</v>
      </c>
      <c r="F830" s="418" t="s">
        <v>61</v>
      </c>
      <c r="G830" s="1273" t="s">
        <v>61</v>
      </c>
      <c r="H830" s="66" t="s">
        <v>61</v>
      </c>
      <c r="I830" s="1382" t="s">
        <v>61</v>
      </c>
      <c r="J830" s="1246" t="s">
        <v>61</v>
      </c>
      <c r="K830" s="1411" t="s">
        <v>61</v>
      </c>
      <c r="L830" s="1424" t="s">
        <v>61</v>
      </c>
      <c r="M830" s="1246" t="s">
        <v>61</v>
      </c>
      <c r="N830" s="66" t="s">
        <v>61</v>
      </c>
      <c r="O830" s="69" t="s">
        <v>61</v>
      </c>
      <c r="P830" s="66" t="s">
        <v>61</v>
      </c>
      <c r="Q830" s="77" t="s">
        <v>61</v>
      </c>
      <c r="R830" s="133" t="s">
        <v>61</v>
      </c>
      <c r="S830" s="77" t="s">
        <v>61</v>
      </c>
      <c r="T830" s="133" t="s">
        <v>61</v>
      </c>
      <c r="U830" s="77" t="s">
        <v>61</v>
      </c>
      <c r="V830" s="133" t="s">
        <v>61</v>
      </c>
      <c r="W830" s="1382" t="s">
        <v>61</v>
      </c>
      <c r="X830" s="787" t="s">
        <v>61</v>
      </c>
      <c r="Y830" s="1362"/>
      <c r="Z830" s="133"/>
      <c r="AA830" s="556" t="s">
        <v>61</v>
      </c>
      <c r="AB830" s="1279" t="s">
        <v>61</v>
      </c>
    </row>
    <row r="831" spans="1:28" s="267" customFormat="1" ht="14.5">
      <c r="A831" s="66" t="s">
        <v>586</v>
      </c>
      <c r="B831" s="66"/>
      <c r="C831" s="556">
        <v>2018</v>
      </c>
      <c r="D831" s="556">
        <v>2017</v>
      </c>
      <c r="E831" s="1227" t="s">
        <v>168</v>
      </c>
      <c r="F831" s="418" t="s">
        <v>61</v>
      </c>
      <c r="G831" s="1273" t="s">
        <v>61</v>
      </c>
      <c r="H831" s="66" t="s">
        <v>61</v>
      </c>
      <c r="I831" s="1382" t="s">
        <v>61</v>
      </c>
      <c r="J831" s="1246" t="s">
        <v>61</v>
      </c>
      <c r="K831" s="1411" t="s">
        <v>61</v>
      </c>
      <c r="L831" s="1424" t="s">
        <v>61</v>
      </c>
      <c r="M831" s="1246" t="s">
        <v>61</v>
      </c>
      <c r="N831" s="66" t="s">
        <v>61</v>
      </c>
      <c r="O831" s="69" t="s">
        <v>61</v>
      </c>
      <c r="P831" s="66" t="s">
        <v>61</v>
      </c>
      <c r="Q831" s="77" t="s">
        <v>61</v>
      </c>
      <c r="R831" s="133" t="s">
        <v>61</v>
      </c>
      <c r="S831" s="77" t="s">
        <v>61</v>
      </c>
      <c r="T831" s="133" t="s">
        <v>61</v>
      </c>
      <c r="U831" s="77" t="s">
        <v>61</v>
      </c>
      <c r="V831" s="133" t="s">
        <v>61</v>
      </c>
      <c r="W831" s="1382" t="s">
        <v>61</v>
      </c>
      <c r="X831" s="787" t="s">
        <v>61</v>
      </c>
      <c r="Y831" s="1362"/>
      <c r="Z831" s="133"/>
      <c r="AA831" s="556" t="s">
        <v>61</v>
      </c>
      <c r="AB831" s="1279" t="s">
        <v>61</v>
      </c>
    </row>
    <row r="832" spans="1:28" s="267" customFormat="1" ht="14.5">
      <c r="A832" s="66" t="s">
        <v>586</v>
      </c>
      <c r="B832" s="66"/>
      <c r="C832" s="556">
        <v>2019</v>
      </c>
      <c r="D832" s="556">
        <v>2018</v>
      </c>
      <c r="E832" s="1227" t="s">
        <v>168</v>
      </c>
      <c r="F832" s="418" t="s">
        <v>61</v>
      </c>
      <c r="G832" s="1273" t="s">
        <v>61</v>
      </c>
      <c r="H832" s="66" t="s">
        <v>61</v>
      </c>
      <c r="I832" s="1382" t="s">
        <v>61</v>
      </c>
      <c r="J832" s="1246" t="s">
        <v>61</v>
      </c>
      <c r="K832" s="1411" t="s">
        <v>61</v>
      </c>
      <c r="L832" s="1424" t="s">
        <v>61</v>
      </c>
      <c r="M832" s="1246" t="s">
        <v>61</v>
      </c>
      <c r="N832" s="66" t="s">
        <v>61</v>
      </c>
      <c r="O832" s="69" t="s">
        <v>61</v>
      </c>
      <c r="P832" s="66" t="s">
        <v>61</v>
      </c>
      <c r="Q832" s="77" t="s">
        <v>61</v>
      </c>
      <c r="R832" s="133" t="s">
        <v>61</v>
      </c>
      <c r="S832" s="77" t="s">
        <v>61</v>
      </c>
      <c r="T832" s="133" t="s">
        <v>61</v>
      </c>
      <c r="U832" s="77" t="s">
        <v>61</v>
      </c>
      <c r="V832" s="133" t="s">
        <v>61</v>
      </c>
      <c r="W832" s="1382" t="s">
        <v>61</v>
      </c>
      <c r="X832" s="787" t="s">
        <v>61</v>
      </c>
      <c r="Y832" s="1362"/>
      <c r="Z832" s="133"/>
      <c r="AA832" s="556" t="s">
        <v>61</v>
      </c>
      <c r="AB832" s="1279" t="s">
        <v>61</v>
      </c>
    </row>
    <row r="833" spans="1:28" s="267" customFormat="1" ht="14.5">
      <c r="A833" s="66" t="s">
        <v>586</v>
      </c>
      <c r="B833" s="66"/>
      <c r="C833" s="556">
        <v>2020</v>
      </c>
      <c r="D833" s="556">
        <v>2019</v>
      </c>
      <c r="E833" s="1227" t="s">
        <v>168</v>
      </c>
      <c r="F833" s="418" t="s">
        <v>61</v>
      </c>
      <c r="G833" s="1273" t="s">
        <v>61</v>
      </c>
      <c r="H833" s="66" t="s">
        <v>61</v>
      </c>
      <c r="I833" s="1382" t="s">
        <v>61</v>
      </c>
      <c r="J833" s="1246" t="s">
        <v>61</v>
      </c>
      <c r="K833" s="1411" t="s">
        <v>61</v>
      </c>
      <c r="L833" s="1424" t="s">
        <v>61</v>
      </c>
      <c r="M833" s="1246" t="s">
        <v>61</v>
      </c>
      <c r="N833" s="66" t="s">
        <v>61</v>
      </c>
      <c r="O833" s="69" t="s">
        <v>61</v>
      </c>
      <c r="P833" s="66" t="s">
        <v>61</v>
      </c>
      <c r="Q833" s="77" t="s">
        <v>61</v>
      </c>
      <c r="R833" s="133" t="s">
        <v>61</v>
      </c>
      <c r="S833" s="77" t="s">
        <v>61</v>
      </c>
      <c r="T833" s="133" t="s">
        <v>61</v>
      </c>
      <c r="U833" s="77" t="s">
        <v>61</v>
      </c>
      <c r="V833" s="133" t="s">
        <v>61</v>
      </c>
      <c r="W833" s="1382" t="s">
        <v>61</v>
      </c>
      <c r="X833" s="787" t="s">
        <v>61</v>
      </c>
      <c r="Y833" s="1362"/>
      <c r="Z833" s="133"/>
      <c r="AA833" s="556" t="s">
        <v>61</v>
      </c>
      <c r="AB833" s="1279" t="s">
        <v>61</v>
      </c>
    </row>
    <row r="834" spans="1:28" s="267" customFormat="1" ht="14.5">
      <c r="A834" s="862" t="s">
        <v>586</v>
      </c>
      <c r="B834" s="862"/>
      <c r="C834" s="844">
        <v>2021</v>
      </c>
      <c r="D834" s="844">
        <v>2020</v>
      </c>
      <c r="E834" s="1304" t="s">
        <v>168</v>
      </c>
      <c r="F834" s="418" t="s">
        <v>61</v>
      </c>
      <c r="G834" s="1305" t="s">
        <v>61</v>
      </c>
      <c r="H834" s="66" t="s">
        <v>61</v>
      </c>
      <c r="I834" s="1382" t="s">
        <v>61</v>
      </c>
      <c r="J834" s="1246" t="s">
        <v>61</v>
      </c>
      <c r="K834" s="1411" t="s">
        <v>61</v>
      </c>
      <c r="L834" s="1424" t="s">
        <v>61</v>
      </c>
      <c r="M834" s="1246" t="s">
        <v>61</v>
      </c>
      <c r="N834" s="66" t="s">
        <v>61</v>
      </c>
      <c r="O834" s="69" t="s">
        <v>61</v>
      </c>
      <c r="P834" s="66" t="s">
        <v>61</v>
      </c>
      <c r="Q834" s="77" t="s">
        <v>61</v>
      </c>
      <c r="R834" s="133" t="s">
        <v>61</v>
      </c>
      <c r="S834" s="77" t="s">
        <v>61</v>
      </c>
      <c r="T834" s="133" t="s">
        <v>61</v>
      </c>
      <c r="U834" s="77" t="s">
        <v>61</v>
      </c>
      <c r="V834" s="133" t="s">
        <v>61</v>
      </c>
      <c r="W834" s="1382" t="s">
        <v>61</v>
      </c>
      <c r="X834" s="787" t="s">
        <v>61</v>
      </c>
      <c r="Y834" s="1362"/>
      <c r="Z834" s="133"/>
      <c r="AA834" s="556" t="s">
        <v>61</v>
      </c>
      <c r="AB834" s="1279" t="s">
        <v>61</v>
      </c>
    </row>
    <row r="835" spans="1:28" s="267" customFormat="1" ht="14.5">
      <c r="A835" s="66" t="s">
        <v>586</v>
      </c>
      <c r="B835" s="66"/>
      <c r="C835" s="556">
        <v>2022</v>
      </c>
      <c r="D835" s="556">
        <v>2021</v>
      </c>
      <c r="E835" s="1227" t="s">
        <v>168</v>
      </c>
      <c r="F835" s="418" t="s">
        <v>61</v>
      </c>
      <c r="G835" s="1273" t="s">
        <v>61</v>
      </c>
      <c r="H835" s="66" t="s">
        <v>61</v>
      </c>
      <c r="I835" s="1382" t="s">
        <v>61</v>
      </c>
      <c r="J835" s="1246" t="s">
        <v>61</v>
      </c>
      <c r="K835" s="1411" t="s">
        <v>61</v>
      </c>
      <c r="L835" s="1424" t="s">
        <v>61</v>
      </c>
      <c r="M835" s="1246" t="s">
        <v>61</v>
      </c>
      <c r="N835" s="66" t="s">
        <v>61</v>
      </c>
      <c r="O835" s="69" t="s">
        <v>61</v>
      </c>
      <c r="P835" s="66" t="s">
        <v>61</v>
      </c>
      <c r="Q835" s="77" t="s">
        <v>61</v>
      </c>
      <c r="R835" s="133" t="s">
        <v>61</v>
      </c>
      <c r="S835" s="77" t="s">
        <v>61</v>
      </c>
      <c r="T835" s="133" t="s">
        <v>61</v>
      </c>
      <c r="U835" s="77" t="s">
        <v>61</v>
      </c>
      <c r="V835" s="133" t="s">
        <v>61</v>
      </c>
      <c r="W835" s="1382" t="s">
        <v>61</v>
      </c>
      <c r="X835" s="787" t="s">
        <v>61</v>
      </c>
      <c r="Y835" s="1362"/>
      <c r="Z835" s="133"/>
      <c r="AA835" s="556" t="s">
        <v>61</v>
      </c>
      <c r="AB835" s="1279" t="s">
        <v>61</v>
      </c>
    </row>
    <row r="836" spans="1:28" s="267" customFormat="1" ht="14.5">
      <c r="A836" s="1235" t="s">
        <v>586</v>
      </c>
      <c r="B836" s="1235"/>
      <c r="C836" s="1289">
        <v>2023</v>
      </c>
      <c r="D836" s="1289">
        <v>2022</v>
      </c>
      <c r="E836" s="1290" t="s">
        <v>168</v>
      </c>
      <c r="F836" s="1232" t="s">
        <v>61</v>
      </c>
      <c r="G836" s="1291" t="s">
        <v>61</v>
      </c>
      <c r="H836" s="1229" t="s">
        <v>61</v>
      </c>
      <c r="I836" s="1383" t="s">
        <v>61</v>
      </c>
      <c r="J836" s="1065" t="s">
        <v>61</v>
      </c>
      <c r="K836" s="1412" t="s">
        <v>61</v>
      </c>
      <c r="L836" s="1338" t="s">
        <v>61</v>
      </c>
      <c r="M836" s="1065" t="s">
        <v>61</v>
      </c>
      <c r="N836" s="1229" t="s">
        <v>61</v>
      </c>
      <c r="O836" s="1065" t="s">
        <v>61</v>
      </c>
      <c r="P836" s="1229" t="s">
        <v>61</v>
      </c>
      <c r="Q836" s="1020" t="s">
        <v>61</v>
      </c>
      <c r="R836" s="1221" t="s">
        <v>61</v>
      </c>
      <c r="S836" s="1020" t="s">
        <v>61</v>
      </c>
      <c r="T836" s="1221" t="s">
        <v>61</v>
      </c>
      <c r="U836" s="1020" t="s">
        <v>61</v>
      </c>
      <c r="V836" s="1221" t="s">
        <v>61</v>
      </c>
      <c r="W836" s="1383" t="s">
        <v>61</v>
      </c>
      <c r="X836" s="1021" t="s">
        <v>61</v>
      </c>
      <c r="Y836" s="1364"/>
      <c r="Z836" s="1221"/>
      <c r="AA836" s="1230" t="s">
        <v>61</v>
      </c>
      <c r="AB836" s="1233" t="s">
        <v>61</v>
      </c>
    </row>
    <row r="837" spans="1:28" s="267" customFormat="1" ht="14.5">
      <c r="A837" s="66" t="s">
        <v>42</v>
      </c>
      <c r="B837" s="66" t="s">
        <v>116</v>
      </c>
      <c r="C837" s="556">
        <v>2017</v>
      </c>
      <c r="D837" s="556">
        <v>2016</v>
      </c>
      <c r="E837" s="1227" t="s">
        <v>142</v>
      </c>
      <c r="F837" s="418" t="s">
        <v>143</v>
      </c>
      <c r="G837" s="1273" t="s">
        <v>142</v>
      </c>
      <c r="H837" s="66" t="s">
        <v>226</v>
      </c>
      <c r="I837" s="131">
        <v>15589485</v>
      </c>
      <c r="J837" s="1245">
        <v>11907105</v>
      </c>
      <c r="K837" s="466">
        <v>0.76</v>
      </c>
      <c r="L837" s="1424" t="s">
        <v>399</v>
      </c>
      <c r="M837" s="77">
        <v>9416177</v>
      </c>
      <c r="N837" s="473">
        <v>0.79080322210982434</v>
      </c>
      <c r="O837" s="77">
        <v>2145879</v>
      </c>
      <c r="P837" s="473">
        <v>0.18021836542131778</v>
      </c>
      <c r="Q837" s="77">
        <v>345049</v>
      </c>
      <c r="R837" s="133">
        <v>2.8978412468857878E-2</v>
      </c>
      <c r="S837" s="77">
        <v>0</v>
      </c>
      <c r="T837" s="133">
        <v>0</v>
      </c>
      <c r="U837" s="77">
        <v>0</v>
      </c>
      <c r="V837" s="133">
        <v>0</v>
      </c>
      <c r="W837" s="131">
        <v>345049</v>
      </c>
      <c r="X837" s="787">
        <v>2.8978412468857878E-2</v>
      </c>
      <c r="Y837" s="1362"/>
      <c r="Z837" s="133"/>
      <c r="AA837" s="556" t="s">
        <v>168</v>
      </c>
      <c r="AB837" s="1279" t="s">
        <v>161</v>
      </c>
    </row>
    <row r="838" spans="1:28" s="267" customFormat="1" ht="14.5">
      <c r="A838" s="66" t="s">
        <v>42</v>
      </c>
      <c r="B838" s="66" t="s">
        <v>116</v>
      </c>
      <c r="C838" s="556">
        <v>2018</v>
      </c>
      <c r="D838" s="556">
        <v>2017</v>
      </c>
      <c r="E838" s="1227" t="s">
        <v>142</v>
      </c>
      <c r="F838" s="418" t="s">
        <v>204</v>
      </c>
      <c r="G838" s="1273" t="s">
        <v>142</v>
      </c>
      <c r="H838" s="66" t="s">
        <v>226</v>
      </c>
      <c r="I838" s="131">
        <v>14977000</v>
      </c>
      <c r="J838" s="1245">
        <v>12392042</v>
      </c>
      <c r="K838" s="466">
        <v>0.83</v>
      </c>
      <c r="L838" s="1424" t="s">
        <v>284</v>
      </c>
      <c r="M838" s="77">
        <v>7952190</v>
      </c>
      <c r="N838" s="473">
        <v>0.64171748288135244</v>
      </c>
      <c r="O838" s="77">
        <v>3610659</v>
      </c>
      <c r="P838" s="473">
        <v>0.29136917063386325</v>
      </c>
      <c r="Q838" s="77">
        <v>809665</v>
      </c>
      <c r="R838" s="133">
        <v>6.5337496435212208E-2</v>
      </c>
      <c r="S838" s="77">
        <v>19528</v>
      </c>
      <c r="T838" s="133">
        <v>1.5758500495721367E-3</v>
      </c>
      <c r="U838" s="77">
        <v>0</v>
      </c>
      <c r="V838" s="133">
        <v>0</v>
      </c>
      <c r="W838" s="131">
        <v>829193</v>
      </c>
      <c r="X838" s="787">
        <v>6.691334648478435E-2</v>
      </c>
      <c r="Y838" s="1362"/>
      <c r="Z838" s="133"/>
      <c r="AA838" s="556" t="s">
        <v>168</v>
      </c>
      <c r="AB838" s="1279" t="s">
        <v>161</v>
      </c>
    </row>
    <row r="839" spans="1:28" s="267" customFormat="1" ht="14.5">
      <c r="A839" s="66" t="s">
        <v>42</v>
      </c>
      <c r="B839" s="66" t="s">
        <v>116</v>
      </c>
      <c r="C839" s="556">
        <v>2019</v>
      </c>
      <c r="D839" s="556">
        <v>2018</v>
      </c>
      <c r="E839" s="1227" t="s">
        <v>142</v>
      </c>
      <c r="F839" s="418" t="s">
        <v>143</v>
      </c>
      <c r="G839" s="1273" t="s">
        <v>142</v>
      </c>
      <c r="H839" s="66" t="s">
        <v>226</v>
      </c>
      <c r="I839" s="275">
        <v>16198267</v>
      </c>
      <c r="J839" s="1245">
        <v>12531179</v>
      </c>
      <c r="K839" s="466">
        <v>0.77</v>
      </c>
      <c r="L839" s="1424" t="s">
        <v>258</v>
      </c>
      <c r="M839" s="77">
        <v>8577253</v>
      </c>
      <c r="N839" s="473">
        <v>0.6844729454427233</v>
      </c>
      <c r="O839" s="77">
        <v>3202796</v>
      </c>
      <c r="P839" s="473">
        <v>0.25558616631364056</v>
      </c>
      <c r="Q839" s="77">
        <v>721274</v>
      </c>
      <c r="R839" s="133">
        <v>5.7558351053799486E-2</v>
      </c>
      <c r="S839" s="77">
        <v>29856</v>
      </c>
      <c r="T839" s="133">
        <v>2.3825371898366465E-3</v>
      </c>
      <c r="U839" s="77">
        <v>0</v>
      </c>
      <c r="V839" s="133">
        <v>0</v>
      </c>
      <c r="W839" s="131">
        <v>751130</v>
      </c>
      <c r="X839" s="787">
        <v>5.9940888243636137E-2</v>
      </c>
      <c r="Y839" s="1362"/>
      <c r="Z839" s="133"/>
      <c r="AA839" s="556" t="s">
        <v>168</v>
      </c>
      <c r="AB839" s="1279" t="s">
        <v>185</v>
      </c>
    </row>
    <row r="840" spans="1:28" s="267" customFormat="1" ht="14.5">
      <c r="A840" s="66" t="s">
        <v>42</v>
      </c>
      <c r="B840" s="66" t="s">
        <v>116</v>
      </c>
      <c r="C840" s="556">
        <v>2020</v>
      </c>
      <c r="D840" s="556">
        <v>2019</v>
      </c>
      <c r="E840" s="1227" t="s">
        <v>142</v>
      </c>
      <c r="F840" s="418" t="s">
        <v>143</v>
      </c>
      <c r="G840" s="1273" t="s">
        <v>142</v>
      </c>
      <c r="H840" s="66" t="s">
        <v>226</v>
      </c>
      <c r="I840" s="131">
        <v>16239276.543209877</v>
      </c>
      <c r="J840" s="1245">
        <v>13153814</v>
      </c>
      <c r="K840" s="466">
        <v>0.80999999999999994</v>
      </c>
      <c r="L840" s="1424" t="s">
        <v>259</v>
      </c>
      <c r="M840" s="77">
        <v>10987773.25</v>
      </c>
      <c r="N840" s="473">
        <v>0.83532983285304174</v>
      </c>
      <c r="O840" s="77">
        <v>1806395</v>
      </c>
      <c r="P840" s="473">
        <v>0.13732861054596029</v>
      </c>
      <c r="Q840" s="77">
        <v>348021</v>
      </c>
      <c r="R840" s="133">
        <v>2.6457801516731192E-2</v>
      </c>
      <c r="S840" s="77">
        <v>11624.75</v>
      </c>
      <c r="T840" s="133">
        <v>0</v>
      </c>
      <c r="U840" s="77">
        <v>0</v>
      </c>
      <c r="V840" s="133">
        <v>0</v>
      </c>
      <c r="W840" s="131">
        <v>359645.75</v>
      </c>
      <c r="X840" s="787">
        <v>0.03</v>
      </c>
      <c r="Y840" s="1362"/>
      <c r="Z840" s="133"/>
      <c r="AA840" s="556" t="s">
        <v>168</v>
      </c>
      <c r="AB840" s="1279" t="s">
        <v>185</v>
      </c>
    </row>
    <row r="841" spans="1:28" s="267" customFormat="1" ht="14.5">
      <c r="A841" s="66" t="s">
        <v>42</v>
      </c>
      <c r="B841" s="66" t="s">
        <v>116</v>
      </c>
      <c r="C841" s="556">
        <v>2021</v>
      </c>
      <c r="D841" s="556">
        <v>2020</v>
      </c>
      <c r="E841" s="1227" t="s">
        <v>142</v>
      </c>
      <c r="F841" s="418" t="s">
        <v>143</v>
      </c>
      <c r="G841" s="1273" t="s">
        <v>142</v>
      </c>
      <c r="H841" s="66" t="s">
        <v>226</v>
      </c>
      <c r="I841" s="131">
        <v>16705589</v>
      </c>
      <c r="J841" s="1247">
        <v>16705590</v>
      </c>
      <c r="K841" s="466">
        <v>1</v>
      </c>
      <c r="L841" s="1424" t="s">
        <v>260</v>
      </c>
      <c r="M841" s="77">
        <v>12468577.27</v>
      </c>
      <c r="N841" s="473">
        <v>0.74637156005863903</v>
      </c>
      <c r="O841" s="77">
        <v>3470287.4600000004</v>
      </c>
      <c r="P841" s="473">
        <v>0.20773211003023542</v>
      </c>
      <c r="Q841" s="77">
        <v>757851.25999999989</v>
      </c>
      <c r="R841" s="133">
        <v>4.5365129875688311E-2</v>
      </c>
      <c r="S841" s="77">
        <v>8874.0099999999984</v>
      </c>
      <c r="T841" s="133">
        <v>5.3120003543723974E-4</v>
      </c>
      <c r="U841" s="77">
        <v>0</v>
      </c>
      <c r="V841" s="133">
        <v>0</v>
      </c>
      <c r="W841" s="131">
        <v>766725.2699999999</v>
      </c>
      <c r="X841" s="787">
        <v>4.589632991112555E-2</v>
      </c>
      <c r="Y841" s="1362"/>
      <c r="Z841" s="133"/>
      <c r="AA841" s="556" t="s">
        <v>168</v>
      </c>
      <c r="AB841" s="1279" t="s">
        <v>185</v>
      </c>
    </row>
    <row r="842" spans="1:28" s="267" customFormat="1" ht="14.5">
      <c r="A842" s="66" t="s">
        <v>42</v>
      </c>
      <c r="B842" s="66" t="s">
        <v>116</v>
      </c>
      <c r="C842" s="556">
        <v>2022</v>
      </c>
      <c r="D842" s="556">
        <v>2021</v>
      </c>
      <c r="E842" s="1227" t="s">
        <v>142</v>
      </c>
      <c r="F842" s="418" t="s">
        <v>143</v>
      </c>
      <c r="G842" s="1273" t="s">
        <v>142</v>
      </c>
      <c r="H842" s="66" t="s">
        <v>226</v>
      </c>
      <c r="I842" s="131">
        <v>17082773</v>
      </c>
      <c r="J842" s="1245">
        <v>17215426</v>
      </c>
      <c r="K842" s="133">
        <v>1.0077653083606508</v>
      </c>
      <c r="L842" s="1424" t="s">
        <v>287</v>
      </c>
      <c r="M842" s="77">
        <v>13597338</v>
      </c>
      <c r="N842" s="473">
        <v>0.78983453560777406</v>
      </c>
      <c r="O842" s="77">
        <v>3130040</v>
      </c>
      <c r="P842" s="473">
        <v>0.18</v>
      </c>
      <c r="Q842" s="77">
        <v>481554</v>
      </c>
      <c r="R842" s="133">
        <v>0.03</v>
      </c>
      <c r="S842" s="77">
        <v>6494</v>
      </c>
      <c r="T842" s="133">
        <v>4.0000000000000002E-4</v>
      </c>
      <c r="U842" s="77">
        <v>0</v>
      </c>
      <c r="V842" s="133">
        <v>0</v>
      </c>
      <c r="W842" s="131">
        <v>488048</v>
      </c>
      <c r="X842" s="787">
        <v>0.03</v>
      </c>
      <c r="Y842" s="1362"/>
      <c r="Z842" s="133"/>
      <c r="AA842" s="556" t="s">
        <v>168</v>
      </c>
      <c r="AB842" s="1279" t="s">
        <v>161</v>
      </c>
    </row>
    <row r="843" spans="1:28" s="267" customFormat="1" ht="14.5">
      <c r="A843" s="1216" t="s">
        <v>42</v>
      </c>
      <c r="B843" s="1216" t="s">
        <v>116</v>
      </c>
      <c r="C843" s="1226">
        <v>2023</v>
      </c>
      <c r="D843" s="1226">
        <v>2022</v>
      </c>
      <c r="E843" s="1228" t="s">
        <v>142</v>
      </c>
      <c r="F843" s="1237" t="s">
        <v>143</v>
      </c>
      <c r="G843" s="1275" t="s">
        <v>142</v>
      </c>
      <c r="H843" s="1216" t="s">
        <v>226</v>
      </c>
      <c r="I843" s="1380">
        <v>17257945</v>
      </c>
      <c r="J843" s="1298">
        <v>17738771</v>
      </c>
      <c r="K843" s="1223">
        <v>1</v>
      </c>
      <c r="L843" s="1424" t="s">
        <v>262</v>
      </c>
      <c r="M843" s="1026">
        <v>12913551</v>
      </c>
      <c r="N843" s="1217">
        <v>0.72798453737296687</v>
      </c>
      <c r="O843" s="1026">
        <v>3943944</v>
      </c>
      <c r="P843" s="1217">
        <v>0.22233468147257779</v>
      </c>
      <c r="Q843" s="1026">
        <v>872421</v>
      </c>
      <c r="R843" s="1222">
        <v>4.9181592118191279E-2</v>
      </c>
      <c r="S843" s="1026">
        <v>8855</v>
      </c>
      <c r="T843" s="1222">
        <v>4.9918903626412455E-4</v>
      </c>
      <c r="U843" s="1026">
        <v>0</v>
      </c>
      <c r="V843" s="1222">
        <v>0</v>
      </c>
      <c r="W843" s="1380">
        <v>881276</v>
      </c>
      <c r="X843" s="1027">
        <v>4.96807811544554E-2</v>
      </c>
      <c r="Y843" s="1363"/>
      <c r="Z843" s="1222"/>
      <c r="AA843" s="1226" t="s">
        <v>168</v>
      </c>
      <c r="AB843" s="1225" t="s">
        <v>161</v>
      </c>
    </row>
    <row r="844" spans="1:28" s="267" customFormat="1" ht="14.5">
      <c r="A844" s="1229" t="s">
        <v>42</v>
      </c>
      <c r="B844" s="1229" t="s">
        <v>116</v>
      </c>
      <c r="C844" s="1230" t="s">
        <v>761</v>
      </c>
      <c r="D844" s="1230">
        <v>2023</v>
      </c>
      <c r="E844" s="1231" t="s">
        <v>142</v>
      </c>
      <c r="F844" s="1233" t="s">
        <v>143</v>
      </c>
      <c r="G844" s="1274" t="s">
        <v>142</v>
      </c>
      <c r="H844" s="1235" t="s">
        <v>226</v>
      </c>
      <c r="I844" s="1392">
        <v>17875937</v>
      </c>
      <c r="J844" s="1314">
        <v>17875937</v>
      </c>
      <c r="K844" s="1389">
        <v>1</v>
      </c>
      <c r="L844" s="1233" t="s">
        <v>271</v>
      </c>
      <c r="M844" s="1314">
        <v>12251237</v>
      </c>
      <c r="N844" s="1313">
        <v>0.68534796245925456</v>
      </c>
      <c r="O844" s="1314">
        <v>4361412</v>
      </c>
      <c r="P844" s="1313">
        <v>0.24398228747393774</v>
      </c>
      <c r="Q844" s="1314">
        <v>1206109</v>
      </c>
      <c r="R844" s="1313">
        <v>6.7471092564266699E-2</v>
      </c>
      <c r="S844" s="1314">
        <v>57178</v>
      </c>
      <c r="T844" s="1313">
        <v>3.1986015614174517E-3</v>
      </c>
      <c r="U844" s="1314">
        <v>0</v>
      </c>
      <c r="V844" s="1313">
        <v>0</v>
      </c>
      <c r="W844" s="1392">
        <v>1263286</v>
      </c>
      <c r="X844" s="1244">
        <v>7.0669638184560624E-2</v>
      </c>
      <c r="Y844" s="1369"/>
      <c r="Z844" s="1391"/>
      <c r="AA844" s="1235" t="s">
        <v>142</v>
      </c>
      <c r="AB844" s="1232" t="s">
        <v>161</v>
      </c>
    </row>
    <row r="845" spans="1:28" s="267" customFormat="1" ht="14.5">
      <c r="A845" s="66" t="s">
        <v>587</v>
      </c>
      <c r="B845" s="66" t="s">
        <v>167</v>
      </c>
      <c r="C845" s="556">
        <v>2017</v>
      </c>
      <c r="D845" s="556">
        <v>2016</v>
      </c>
      <c r="E845" s="1227" t="s">
        <v>168</v>
      </c>
      <c r="F845" s="418" t="s">
        <v>61</v>
      </c>
      <c r="G845" s="1273" t="s">
        <v>61</v>
      </c>
      <c r="H845" s="66" t="s">
        <v>61</v>
      </c>
      <c r="I845" s="1382" t="s">
        <v>61</v>
      </c>
      <c r="J845" s="1246" t="s">
        <v>61</v>
      </c>
      <c r="K845" s="1411" t="s">
        <v>61</v>
      </c>
      <c r="L845" s="1424" t="s">
        <v>61</v>
      </c>
      <c r="M845" s="1246" t="s">
        <v>61</v>
      </c>
      <c r="N845" s="66" t="s">
        <v>61</v>
      </c>
      <c r="O845" s="69" t="s">
        <v>61</v>
      </c>
      <c r="P845" s="66" t="s">
        <v>61</v>
      </c>
      <c r="Q845" s="77" t="s">
        <v>61</v>
      </c>
      <c r="R845" s="133" t="s">
        <v>61</v>
      </c>
      <c r="S845" s="77" t="s">
        <v>61</v>
      </c>
      <c r="T845" s="133" t="s">
        <v>61</v>
      </c>
      <c r="U845" s="77" t="s">
        <v>61</v>
      </c>
      <c r="V845" s="133" t="s">
        <v>61</v>
      </c>
      <c r="W845" s="1382" t="s">
        <v>61</v>
      </c>
      <c r="X845" s="787" t="s">
        <v>61</v>
      </c>
      <c r="Y845" s="1362"/>
      <c r="Z845" s="133"/>
      <c r="AA845" s="556" t="s">
        <v>61</v>
      </c>
      <c r="AB845" s="1279" t="s">
        <v>61</v>
      </c>
    </row>
    <row r="846" spans="1:28" s="267" customFormat="1" ht="14.5">
      <c r="A846" s="66" t="s">
        <v>587</v>
      </c>
      <c r="B846" s="66" t="s">
        <v>167</v>
      </c>
      <c r="C846" s="556">
        <v>2018</v>
      </c>
      <c r="D846" s="556">
        <v>2017</v>
      </c>
      <c r="E846" s="1227" t="s">
        <v>168</v>
      </c>
      <c r="F846" s="418" t="s">
        <v>61</v>
      </c>
      <c r="G846" s="1273" t="s">
        <v>61</v>
      </c>
      <c r="H846" s="66" t="s">
        <v>61</v>
      </c>
      <c r="I846" s="1382" t="s">
        <v>61</v>
      </c>
      <c r="J846" s="1246" t="s">
        <v>61</v>
      </c>
      <c r="K846" s="1411" t="s">
        <v>61</v>
      </c>
      <c r="L846" s="1424" t="s">
        <v>61</v>
      </c>
      <c r="M846" s="1246" t="s">
        <v>61</v>
      </c>
      <c r="N846" s="66" t="s">
        <v>61</v>
      </c>
      <c r="O846" s="69" t="s">
        <v>61</v>
      </c>
      <c r="P846" s="66" t="s">
        <v>61</v>
      </c>
      <c r="Q846" s="77" t="s">
        <v>61</v>
      </c>
      <c r="R846" s="133" t="s">
        <v>61</v>
      </c>
      <c r="S846" s="77" t="s">
        <v>61</v>
      </c>
      <c r="T846" s="133" t="s">
        <v>61</v>
      </c>
      <c r="U846" s="77" t="s">
        <v>61</v>
      </c>
      <c r="V846" s="133" t="s">
        <v>61</v>
      </c>
      <c r="W846" s="1382" t="s">
        <v>61</v>
      </c>
      <c r="X846" s="787" t="s">
        <v>61</v>
      </c>
      <c r="Y846" s="1362"/>
      <c r="Z846" s="133"/>
      <c r="AA846" s="556" t="s">
        <v>61</v>
      </c>
      <c r="AB846" s="1279" t="s">
        <v>61</v>
      </c>
    </row>
    <row r="847" spans="1:28" s="267" customFormat="1" ht="14.5">
      <c r="A847" s="66" t="s">
        <v>587</v>
      </c>
      <c r="B847" s="66" t="s">
        <v>167</v>
      </c>
      <c r="C847" s="556">
        <v>2019</v>
      </c>
      <c r="D847" s="556">
        <v>2018</v>
      </c>
      <c r="E847" s="1227" t="s">
        <v>168</v>
      </c>
      <c r="F847" s="418" t="s">
        <v>61</v>
      </c>
      <c r="G847" s="1273" t="s">
        <v>61</v>
      </c>
      <c r="H847" s="66" t="s">
        <v>61</v>
      </c>
      <c r="I847" s="1382" t="s">
        <v>61</v>
      </c>
      <c r="J847" s="1246" t="s">
        <v>61</v>
      </c>
      <c r="K847" s="1411" t="s">
        <v>61</v>
      </c>
      <c r="L847" s="1424" t="s">
        <v>61</v>
      </c>
      <c r="M847" s="1246" t="s">
        <v>61</v>
      </c>
      <c r="N847" s="66" t="s">
        <v>61</v>
      </c>
      <c r="O847" s="69" t="s">
        <v>61</v>
      </c>
      <c r="P847" s="66" t="s">
        <v>61</v>
      </c>
      <c r="Q847" s="77" t="s">
        <v>61</v>
      </c>
      <c r="R847" s="133" t="s">
        <v>61</v>
      </c>
      <c r="S847" s="77" t="s">
        <v>61</v>
      </c>
      <c r="T847" s="133" t="s">
        <v>61</v>
      </c>
      <c r="U847" s="77" t="s">
        <v>61</v>
      </c>
      <c r="V847" s="133" t="s">
        <v>61</v>
      </c>
      <c r="W847" s="1382" t="s">
        <v>61</v>
      </c>
      <c r="X847" s="787" t="s">
        <v>61</v>
      </c>
      <c r="Y847" s="1362"/>
      <c r="Z847" s="133"/>
      <c r="AA847" s="556" t="s">
        <v>61</v>
      </c>
      <c r="AB847" s="1279" t="s">
        <v>61</v>
      </c>
    </row>
    <row r="848" spans="1:28" s="267" customFormat="1" ht="14.5">
      <c r="A848" s="66" t="s">
        <v>587</v>
      </c>
      <c r="B848" s="66" t="s">
        <v>167</v>
      </c>
      <c r="C848" s="556">
        <v>2020</v>
      </c>
      <c r="D848" s="556">
        <v>2019</v>
      </c>
      <c r="E848" s="1227" t="s">
        <v>168</v>
      </c>
      <c r="F848" s="418" t="s">
        <v>61</v>
      </c>
      <c r="G848" s="1273" t="s">
        <v>61</v>
      </c>
      <c r="H848" s="66" t="s">
        <v>61</v>
      </c>
      <c r="I848" s="1382" t="s">
        <v>61</v>
      </c>
      <c r="J848" s="1246" t="s">
        <v>61</v>
      </c>
      <c r="K848" s="1411" t="s">
        <v>61</v>
      </c>
      <c r="L848" s="1424" t="s">
        <v>61</v>
      </c>
      <c r="M848" s="1246" t="s">
        <v>61</v>
      </c>
      <c r="N848" s="66" t="s">
        <v>61</v>
      </c>
      <c r="O848" s="69" t="s">
        <v>61</v>
      </c>
      <c r="P848" s="66" t="s">
        <v>61</v>
      </c>
      <c r="Q848" s="77" t="s">
        <v>61</v>
      </c>
      <c r="R848" s="133" t="s">
        <v>61</v>
      </c>
      <c r="S848" s="77" t="s">
        <v>61</v>
      </c>
      <c r="T848" s="133" t="s">
        <v>61</v>
      </c>
      <c r="U848" s="77" t="s">
        <v>61</v>
      </c>
      <c r="V848" s="133" t="s">
        <v>61</v>
      </c>
      <c r="W848" s="1382" t="s">
        <v>61</v>
      </c>
      <c r="X848" s="787" t="s">
        <v>61</v>
      </c>
      <c r="Y848" s="1362"/>
      <c r="Z848" s="133"/>
      <c r="AA848" s="556" t="s">
        <v>61</v>
      </c>
      <c r="AB848" s="1279" t="s">
        <v>61</v>
      </c>
    </row>
    <row r="849" spans="1:28" s="267" customFormat="1" ht="14.5">
      <c r="A849" s="66" t="s">
        <v>587</v>
      </c>
      <c r="B849" s="66" t="s">
        <v>167</v>
      </c>
      <c r="C849" s="844">
        <v>2021</v>
      </c>
      <c r="D849" s="844">
        <v>2020</v>
      </c>
      <c r="E849" s="1304" t="s">
        <v>168</v>
      </c>
      <c r="F849" s="418" t="s">
        <v>61</v>
      </c>
      <c r="G849" s="1305" t="s">
        <v>61</v>
      </c>
      <c r="H849" s="66" t="s">
        <v>61</v>
      </c>
      <c r="I849" s="1382" t="s">
        <v>61</v>
      </c>
      <c r="J849" s="1246" t="s">
        <v>61</v>
      </c>
      <c r="K849" s="1411" t="s">
        <v>61</v>
      </c>
      <c r="L849" s="1424" t="s">
        <v>61</v>
      </c>
      <c r="M849" s="1246" t="s">
        <v>61</v>
      </c>
      <c r="N849" s="66" t="s">
        <v>61</v>
      </c>
      <c r="O849" s="69" t="s">
        <v>61</v>
      </c>
      <c r="P849" s="66" t="s">
        <v>61</v>
      </c>
      <c r="Q849" s="77" t="s">
        <v>61</v>
      </c>
      <c r="R849" s="133" t="s">
        <v>61</v>
      </c>
      <c r="S849" s="77" t="s">
        <v>61</v>
      </c>
      <c r="T849" s="133" t="s">
        <v>61</v>
      </c>
      <c r="U849" s="77" t="s">
        <v>61</v>
      </c>
      <c r="V849" s="133" t="s">
        <v>61</v>
      </c>
      <c r="W849" s="1382" t="s">
        <v>61</v>
      </c>
      <c r="X849" s="787" t="s">
        <v>61</v>
      </c>
      <c r="Y849" s="1362"/>
      <c r="Z849" s="133"/>
      <c r="AA849" s="556" t="s">
        <v>61</v>
      </c>
      <c r="AB849" s="1279" t="s">
        <v>61</v>
      </c>
    </row>
    <row r="850" spans="1:28" s="267" customFormat="1" ht="14.5">
      <c r="A850" s="66" t="s">
        <v>587</v>
      </c>
      <c r="B850" s="66" t="s">
        <v>167</v>
      </c>
      <c r="C850" s="556">
        <v>2022</v>
      </c>
      <c r="D850" s="556">
        <v>2021</v>
      </c>
      <c r="E850" s="1227" t="s">
        <v>168</v>
      </c>
      <c r="F850" s="418" t="s">
        <v>61</v>
      </c>
      <c r="G850" s="1273" t="s">
        <v>61</v>
      </c>
      <c r="H850" s="66" t="s">
        <v>61</v>
      </c>
      <c r="I850" s="1382" t="s">
        <v>61</v>
      </c>
      <c r="J850" s="1246" t="s">
        <v>61</v>
      </c>
      <c r="K850" s="1411" t="s">
        <v>61</v>
      </c>
      <c r="L850" s="1424" t="s">
        <v>61</v>
      </c>
      <c r="M850" s="1246" t="s">
        <v>61</v>
      </c>
      <c r="N850" s="66" t="s">
        <v>61</v>
      </c>
      <c r="O850" s="69" t="s">
        <v>61</v>
      </c>
      <c r="P850" s="66" t="s">
        <v>61</v>
      </c>
      <c r="Q850" s="77" t="s">
        <v>61</v>
      </c>
      <c r="R850" s="133" t="s">
        <v>61</v>
      </c>
      <c r="S850" s="77" t="s">
        <v>61</v>
      </c>
      <c r="T850" s="133" t="s">
        <v>61</v>
      </c>
      <c r="U850" s="77" t="s">
        <v>61</v>
      </c>
      <c r="V850" s="133" t="s">
        <v>61</v>
      </c>
      <c r="W850" s="1382" t="s">
        <v>61</v>
      </c>
      <c r="X850" s="787" t="s">
        <v>61</v>
      </c>
      <c r="Y850" s="1362"/>
      <c r="Z850" s="133"/>
      <c r="AA850" s="556" t="s">
        <v>61</v>
      </c>
      <c r="AB850" s="1279" t="s">
        <v>61</v>
      </c>
    </row>
    <row r="851" spans="1:28" s="267" customFormat="1" ht="14.5">
      <c r="A851" s="1235" t="s">
        <v>587</v>
      </c>
      <c r="B851" s="1235" t="s">
        <v>167</v>
      </c>
      <c r="C851" s="1289">
        <v>2023</v>
      </c>
      <c r="D851" s="1289">
        <v>2022</v>
      </c>
      <c r="E851" s="1290" t="s">
        <v>168</v>
      </c>
      <c r="F851" s="1232" t="s">
        <v>61</v>
      </c>
      <c r="G851" s="1291" t="s">
        <v>61</v>
      </c>
      <c r="H851" s="1229" t="s">
        <v>61</v>
      </c>
      <c r="I851" s="1383" t="s">
        <v>61</v>
      </c>
      <c r="J851" s="1065" t="s">
        <v>61</v>
      </c>
      <c r="K851" s="1412" t="s">
        <v>61</v>
      </c>
      <c r="L851" s="1338" t="s">
        <v>61</v>
      </c>
      <c r="M851" s="1065" t="s">
        <v>61</v>
      </c>
      <c r="N851" s="1229" t="s">
        <v>61</v>
      </c>
      <c r="O851" s="1065" t="s">
        <v>61</v>
      </c>
      <c r="P851" s="1229" t="s">
        <v>61</v>
      </c>
      <c r="Q851" s="1020" t="s">
        <v>61</v>
      </c>
      <c r="R851" s="1221" t="s">
        <v>61</v>
      </c>
      <c r="S851" s="1020" t="s">
        <v>61</v>
      </c>
      <c r="T851" s="1221" t="s">
        <v>61</v>
      </c>
      <c r="U851" s="1020" t="s">
        <v>61</v>
      </c>
      <c r="V851" s="1221" t="s">
        <v>61</v>
      </c>
      <c r="W851" s="1383" t="s">
        <v>61</v>
      </c>
      <c r="X851" s="1021" t="s">
        <v>61</v>
      </c>
      <c r="Y851" s="1364"/>
      <c r="Z851" s="1221"/>
      <c r="AA851" s="1230" t="s">
        <v>61</v>
      </c>
      <c r="AB851" s="1233" t="s">
        <v>61</v>
      </c>
    </row>
    <row r="852" spans="1:28" s="267" customFormat="1" ht="14.5">
      <c r="A852" s="66" t="s">
        <v>33</v>
      </c>
      <c r="B852" s="66" t="s">
        <v>116</v>
      </c>
      <c r="C852" s="556">
        <v>2017</v>
      </c>
      <c r="D852" s="556">
        <v>2016</v>
      </c>
      <c r="E852" s="1227" t="s">
        <v>142</v>
      </c>
      <c r="F852" s="418" t="s">
        <v>143</v>
      </c>
      <c r="G852" s="1273" t="s">
        <v>142</v>
      </c>
      <c r="H852" s="66" t="s">
        <v>226</v>
      </c>
      <c r="I852" s="131">
        <v>6592102</v>
      </c>
      <c r="J852" s="1245">
        <v>6369763</v>
      </c>
      <c r="K852" s="466">
        <v>0.97</v>
      </c>
      <c r="L852" s="1424" t="s">
        <v>399</v>
      </c>
      <c r="M852" s="1247">
        <v>5415164</v>
      </c>
      <c r="N852" s="473">
        <v>0.85013586847736722</v>
      </c>
      <c r="O852" s="792">
        <v>795597</v>
      </c>
      <c r="P852" s="473">
        <v>0.12490213529137584</v>
      </c>
      <c r="Q852" s="77">
        <v>159003</v>
      </c>
      <c r="R852" s="133">
        <v>2.4962153222969206E-2</v>
      </c>
      <c r="S852" s="77" t="s">
        <v>61</v>
      </c>
      <c r="T852" s="133" t="s">
        <v>61</v>
      </c>
      <c r="U852" s="77" t="s">
        <v>61</v>
      </c>
      <c r="V852" s="133" t="s">
        <v>61</v>
      </c>
      <c r="W852" s="1387">
        <v>159003</v>
      </c>
      <c r="X852" s="793">
        <v>2.4962153222969206E-2</v>
      </c>
      <c r="Y852" s="1365"/>
      <c r="Z852" s="466"/>
      <c r="AA852" s="556" t="s">
        <v>168</v>
      </c>
      <c r="AB852" s="1279" t="s">
        <v>161</v>
      </c>
    </row>
    <row r="853" spans="1:28" s="267" customFormat="1" ht="14.5">
      <c r="A853" s="66" t="s">
        <v>33</v>
      </c>
      <c r="B853" s="66" t="s">
        <v>116</v>
      </c>
      <c r="C853" s="556">
        <v>2018</v>
      </c>
      <c r="D853" s="556">
        <v>2017</v>
      </c>
      <c r="E853" s="1227" t="s">
        <v>142</v>
      </c>
      <c r="F853" s="418" t="s">
        <v>143</v>
      </c>
      <c r="G853" s="1273" t="s">
        <v>142</v>
      </c>
      <c r="H853" s="66" t="s">
        <v>226</v>
      </c>
      <c r="I853" s="131">
        <v>7237000</v>
      </c>
      <c r="J853" s="1245">
        <v>6428567</v>
      </c>
      <c r="K853" s="466">
        <v>0.89</v>
      </c>
      <c r="L853" s="1424" t="s">
        <v>284</v>
      </c>
      <c r="M853" s="77">
        <v>5201970</v>
      </c>
      <c r="N853" s="473">
        <v>0.80919589077939147</v>
      </c>
      <c r="O853" s="77">
        <v>1134307</v>
      </c>
      <c r="P853" s="473">
        <v>0.17644787710853757</v>
      </c>
      <c r="Q853" s="77">
        <v>92290</v>
      </c>
      <c r="R853" s="133">
        <v>1.435623211207101E-2</v>
      </c>
      <c r="S853" s="77">
        <v>0</v>
      </c>
      <c r="T853" s="133">
        <v>0</v>
      </c>
      <c r="U853" s="77">
        <v>0</v>
      </c>
      <c r="V853" s="133">
        <v>0</v>
      </c>
      <c r="W853" s="131">
        <v>92290</v>
      </c>
      <c r="X853" s="787">
        <v>1.435623211207101E-2</v>
      </c>
      <c r="Y853" s="1362"/>
      <c r="Z853" s="133"/>
      <c r="AA853" s="556" t="s">
        <v>168</v>
      </c>
      <c r="AB853" s="1279" t="s">
        <v>185</v>
      </c>
    </row>
    <row r="854" spans="1:28" s="267" customFormat="1" ht="14.5">
      <c r="A854" s="66" t="s">
        <v>33</v>
      </c>
      <c r="B854" s="66" t="s">
        <v>116</v>
      </c>
      <c r="C854" s="556">
        <v>2019</v>
      </c>
      <c r="D854" s="556">
        <v>2018</v>
      </c>
      <c r="E854" s="1227" t="s">
        <v>142</v>
      </c>
      <c r="F854" s="418" t="s">
        <v>143</v>
      </c>
      <c r="G854" s="1273" t="s">
        <v>142</v>
      </c>
      <c r="H854" s="66" t="s">
        <v>226</v>
      </c>
      <c r="I854" s="275">
        <v>7684970</v>
      </c>
      <c r="J854" s="1245">
        <v>6622480</v>
      </c>
      <c r="K854" s="466">
        <v>0.86</v>
      </c>
      <c r="L854" s="1424" t="s">
        <v>307</v>
      </c>
      <c r="M854" s="77">
        <v>5005757</v>
      </c>
      <c r="N854" s="473">
        <v>0.75587347942160643</v>
      </c>
      <c r="O854" s="77">
        <v>1509892</v>
      </c>
      <c r="P854" s="473">
        <v>0.22799495053212693</v>
      </c>
      <c r="Q854" s="77">
        <v>106831</v>
      </c>
      <c r="R854" s="133">
        <v>1.6131570046266655E-2</v>
      </c>
      <c r="S854" s="77">
        <v>0</v>
      </c>
      <c r="T854" s="133">
        <v>0</v>
      </c>
      <c r="U854" s="77">
        <v>0</v>
      </c>
      <c r="V854" s="133">
        <v>0</v>
      </c>
      <c r="W854" s="131">
        <v>106831</v>
      </c>
      <c r="X854" s="787">
        <v>1.6131570046266655E-2</v>
      </c>
      <c r="Y854" s="1362"/>
      <c r="Z854" s="133"/>
      <c r="AA854" s="556" t="s">
        <v>168</v>
      </c>
      <c r="AB854" s="1279" t="s">
        <v>185</v>
      </c>
    </row>
    <row r="855" spans="1:28" s="267" customFormat="1" ht="14.5">
      <c r="A855" s="66" t="s">
        <v>33</v>
      </c>
      <c r="B855" s="66" t="s">
        <v>116</v>
      </c>
      <c r="C855" s="556">
        <v>2020</v>
      </c>
      <c r="D855" s="556">
        <v>2019</v>
      </c>
      <c r="E855" s="1227" t="s">
        <v>142</v>
      </c>
      <c r="F855" s="418" t="s">
        <v>143</v>
      </c>
      <c r="G855" s="1273" t="s">
        <v>142</v>
      </c>
      <c r="H855" s="66" t="s">
        <v>226</v>
      </c>
      <c r="I855" s="131">
        <v>8065730</v>
      </c>
      <c r="J855" s="1245">
        <v>8065730</v>
      </c>
      <c r="K855" s="466">
        <v>1</v>
      </c>
      <c r="L855" s="1424" t="s">
        <v>259</v>
      </c>
      <c r="M855" s="77">
        <v>5095626.3199999994</v>
      </c>
      <c r="N855" s="473">
        <v>0.63176257077784648</v>
      </c>
      <c r="O855" s="77">
        <v>2622169.4500000002</v>
      </c>
      <c r="P855" s="473">
        <v>0.32510007773629918</v>
      </c>
      <c r="Q855" s="77">
        <v>340116.08</v>
      </c>
      <c r="R855" s="133">
        <v>4.2168046785597831E-2</v>
      </c>
      <c r="S855" s="77">
        <v>7818.15</v>
      </c>
      <c r="T855" s="133">
        <v>0</v>
      </c>
      <c r="U855" s="77">
        <v>0</v>
      </c>
      <c r="V855" s="133">
        <v>0</v>
      </c>
      <c r="W855" s="131">
        <v>347934.23000000004</v>
      </c>
      <c r="X855" s="787">
        <v>0.04</v>
      </c>
      <c r="Y855" s="1362"/>
      <c r="Z855" s="133"/>
      <c r="AA855" s="556" t="s">
        <v>168</v>
      </c>
      <c r="AB855" s="1279" t="s">
        <v>161</v>
      </c>
    </row>
    <row r="856" spans="1:28" s="267" customFormat="1" ht="14.5">
      <c r="A856" s="66" t="s">
        <v>33</v>
      </c>
      <c r="B856" s="66" t="s">
        <v>116</v>
      </c>
      <c r="C856" s="556">
        <v>2021</v>
      </c>
      <c r="D856" s="556">
        <v>2020</v>
      </c>
      <c r="E856" s="1227" t="s">
        <v>142</v>
      </c>
      <c r="F856" s="418" t="s">
        <v>143</v>
      </c>
      <c r="G856" s="1273" t="s">
        <v>142</v>
      </c>
      <c r="H856" s="66" t="s">
        <v>226</v>
      </c>
      <c r="I856" s="1397">
        <v>8260417.1633791439</v>
      </c>
      <c r="J856" s="1247">
        <v>8260417.1633791439</v>
      </c>
      <c r="K856" s="466">
        <v>1</v>
      </c>
      <c r="L856" s="1424" t="s">
        <v>260</v>
      </c>
      <c r="M856" s="77">
        <v>2912022.4042575699</v>
      </c>
      <c r="N856" s="473">
        <v>0.35252728120892257</v>
      </c>
      <c r="O856" s="77">
        <v>4043409.8243918084</v>
      </c>
      <c r="P856" s="473">
        <v>0.48949220655797288</v>
      </c>
      <c r="Q856" s="77">
        <v>1231461.7079239839</v>
      </c>
      <c r="R856" s="133">
        <v>0.14907984470607796</v>
      </c>
      <c r="S856" s="77">
        <v>73523.226805781524</v>
      </c>
      <c r="T856" s="133">
        <v>8.9006675270265519E-3</v>
      </c>
      <c r="U856" s="77">
        <v>0</v>
      </c>
      <c r="V856" s="133">
        <v>0</v>
      </c>
      <c r="W856" s="131">
        <v>1304984.9347297654</v>
      </c>
      <c r="X856" s="787">
        <v>0.15798051223310453</v>
      </c>
      <c r="Y856" s="1362"/>
      <c r="Z856" s="133"/>
      <c r="AA856" s="556" t="s">
        <v>142</v>
      </c>
      <c r="AB856" s="1279" t="s">
        <v>161</v>
      </c>
    </row>
    <row r="857" spans="1:28" s="267" customFormat="1" ht="14.5">
      <c r="A857" s="66" t="s">
        <v>33</v>
      </c>
      <c r="B857" s="66" t="s">
        <v>116</v>
      </c>
      <c r="C857" s="556">
        <v>2022</v>
      </c>
      <c r="D857" s="556">
        <v>2021</v>
      </c>
      <c r="E857" s="1227" t="s">
        <v>142</v>
      </c>
      <c r="F857" s="418" t="s">
        <v>143</v>
      </c>
      <c r="G857" s="1273" t="s">
        <v>142</v>
      </c>
      <c r="H857" s="66" t="s">
        <v>226</v>
      </c>
      <c r="I857" s="131">
        <v>8450407</v>
      </c>
      <c r="J857" s="1245">
        <v>8100318</v>
      </c>
      <c r="K857" s="466">
        <v>0.95857134455180681</v>
      </c>
      <c r="L857" s="1424" t="s">
        <v>287</v>
      </c>
      <c r="M857" s="77">
        <v>3512038</v>
      </c>
      <c r="N857" s="473">
        <v>0.43356791671635608</v>
      </c>
      <c r="O857" s="77">
        <v>2825745</v>
      </c>
      <c r="P857" s="473">
        <v>0.34884371206167464</v>
      </c>
      <c r="Q857" s="77">
        <v>1672544</v>
      </c>
      <c r="R857" s="133">
        <v>0.20647880737521662</v>
      </c>
      <c r="S857" s="77">
        <v>89991</v>
      </c>
      <c r="T857" s="133">
        <v>1.1109563846752683E-2</v>
      </c>
      <c r="U857" s="77">
        <v>0</v>
      </c>
      <c r="V857" s="133">
        <v>0</v>
      </c>
      <c r="W857" s="131">
        <v>1762535</v>
      </c>
      <c r="X857" s="787">
        <v>0.21758824777002581</v>
      </c>
      <c r="Y857" s="1362"/>
      <c r="Z857" s="133"/>
      <c r="AA857" s="556" t="s">
        <v>142</v>
      </c>
      <c r="AB857" s="1279" t="s">
        <v>161</v>
      </c>
    </row>
    <row r="858" spans="1:28" s="267" customFormat="1" ht="14.5">
      <c r="A858" s="1216" t="s">
        <v>33</v>
      </c>
      <c r="B858" s="1216" t="s">
        <v>116</v>
      </c>
      <c r="C858" s="1226">
        <v>2023</v>
      </c>
      <c r="D858" s="1226">
        <v>2022</v>
      </c>
      <c r="E858" s="1228" t="s">
        <v>142</v>
      </c>
      <c r="F858" s="1237" t="s">
        <v>143</v>
      </c>
      <c r="G858" s="1275" t="s">
        <v>142</v>
      </c>
      <c r="H858" s="1216" t="s">
        <v>226</v>
      </c>
      <c r="I858" s="1380">
        <v>8605845</v>
      </c>
      <c r="J858" s="1298">
        <v>8605845</v>
      </c>
      <c r="K858" s="1223">
        <v>1</v>
      </c>
      <c r="L858" s="1424" t="s">
        <v>262</v>
      </c>
      <c r="M858" s="1026">
        <v>3426662</v>
      </c>
      <c r="N858" s="1217">
        <v>0.39817844732272079</v>
      </c>
      <c r="O858" s="1026">
        <v>3573464</v>
      </c>
      <c r="P858" s="1217">
        <v>0.41523685355708823</v>
      </c>
      <c r="Q858" s="1026">
        <v>1579319</v>
      </c>
      <c r="R858" s="1222">
        <v>0.18351701663230049</v>
      </c>
      <c r="S858" s="1026">
        <v>26400</v>
      </c>
      <c r="T858" s="1222">
        <v>3.0676824878904975E-3</v>
      </c>
      <c r="U858" s="1026">
        <v>0</v>
      </c>
      <c r="V858" s="1222">
        <v>0</v>
      </c>
      <c r="W858" s="1380">
        <v>1605719</v>
      </c>
      <c r="X858" s="1027">
        <v>0.18658469912019099</v>
      </c>
      <c r="Y858" s="1363"/>
      <c r="Z858" s="1222"/>
      <c r="AA858" s="1226" t="s">
        <v>142</v>
      </c>
      <c r="AB858" s="1225" t="s">
        <v>161</v>
      </c>
    </row>
    <row r="859" spans="1:28" s="267" customFormat="1" ht="14.5">
      <c r="A859" s="1229" t="s">
        <v>33</v>
      </c>
      <c r="B859" s="1229" t="s">
        <v>116</v>
      </c>
      <c r="C859" s="1230" t="s">
        <v>761</v>
      </c>
      <c r="D859" s="1230">
        <v>2023</v>
      </c>
      <c r="E859" s="1231" t="s">
        <v>142</v>
      </c>
      <c r="F859" s="1233" t="s">
        <v>143</v>
      </c>
      <c r="G859" s="1274" t="s">
        <v>142</v>
      </c>
      <c r="H859" s="1235" t="s">
        <v>226</v>
      </c>
      <c r="I859" s="1392">
        <v>7541421</v>
      </c>
      <c r="J859" s="1314">
        <v>7541421</v>
      </c>
      <c r="K859" s="1389">
        <v>1</v>
      </c>
      <c r="L859" s="1233" t="s">
        <v>271</v>
      </c>
      <c r="M859" s="1314">
        <v>3454260</v>
      </c>
      <c r="N859" s="1313">
        <v>0.45803834582368497</v>
      </c>
      <c r="O859" s="1314">
        <v>2906336</v>
      </c>
      <c r="P859" s="1313">
        <v>0.38538307303093144</v>
      </c>
      <c r="Q859" s="1314">
        <v>1146441</v>
      </c>
      <c r="R859" s="1313">
        <v>0.15201922820646135</v>
      </c>
      <c r="S859" s="1314">
        <v>34384</v>
      </c>
      <c r="T859" s="1313">
        <v>4.5593529389222533E-3</v>
      </c>
      <c r="U859" s="1314">
        <v>0</v>
      </c>
      <c r="V859" s="1313">
        <v>0</v>
      </c>
      <c r="W859" s="1392">
        <v>1180823</v>
      </c>
      <c r="X859" s="1244">
        <v>0.1565783159433746</v>
      </c>
      <c r="Y859" s="1369"/>
      <c r="Z859" s="1391"/>
      <c r="AA859" s="1235" t="s">
        <v>142</v>
      </c>
      <c r="AB859" s="1232" t="s">
        <v>161</v>
      </c>
    </row>
    <row r="860" spans="1:28" s="267" customFormat="1" ht="14.5">
      <c r="A860" s="862" t="s">
        <v>588</v>
      </c>
      <c r="B860" s="862" t="s">
        <v>141</v>
      </c>
      <c r="C860" s="844">
        <v>2017</v>
      </c>
      <c r="D860" s="844">
        <v>2016</v>
      </c>
      <c r="E860" s="1304" t="s">
        <v>168</v>
      </c>
      <c r="F860" s="418" t="s">
        <v>61</v>
      </c>
      <c r="G860" s="1305" t="s">
        <v>61</v>
      </c>
      <c r="H860" s="66" t="s">
        <v>61</v>
      </c>
      <c r="I860" s="1382" t="s">
        <v>61</v>
      </c>
      <c r="J860" s="1246" t="s">
        <v>61</v>
      </c>
      <c r="K860" s="1411" t="s">
        <v>61</v>
      </c>
      <c r="L860" s="1424" t="s">
        <v>61</v>
      </c>
      <c r="M860" s="1246" t="s">
        <v>61</v>
      </c>
      <c r="N860" s="66" t="s">
        <v>61</v>
      </c>
      <c r="O860" s="69" t="s">
        <v>61</v>
      </c>
      <c r="P860" s="66" t="s">
        <v>61</v>
      </c>
      <c r="Q860" s="77" t="s">
        <v>61</v>
      </c>
      <c r="R860" s="133" t="s">
        <v>61</v>
      </c>
      <c r="S860" s="77" t="s">
        <v>61</v>
      </c>
      <c r="T860" s="133" t="s">
        <v>61</v>
      </c>
      <c r="U860" s="77" t="s">
        <v>61</v>
      </c>
      <c r="V860" s="133" t="s">
        <v>61</v>
      </c>
      <c r="W860" s="1382" t="s">
        <v>61</v>
      </c>
      <c r="X860" s="787" t="s">
        <v>61</v>
      </c>
      <c r="Y860" s="1362"/>
      <c r="Z860" s="133"/>
      <c r="AA860" s="556" t="s">
        <v>61</v>
      </c>
      <c r="AB860" s="1279" t="s">
        <v>61</v>
      </c>
    </row>
    <row r="861" spans="1:28" s="267" customFormat="1" ht="14.5">
      <c r="A861" s="862" t="s">
        <v>588</v>
      </c>
      <c r="B861" s="862" t="s">
        <v>141</v>
      </c>
      <c r="C861" s="844">
        <v>2018</v>
      </c>
      <c r="D861" s="844">
        <v>2017</v>
      </c>
      <c r="E861" s="1304" t="s">
        <v>168</v>
      </c>
      <c r="F861" s="418" t="s">
        <v>61</v>
      </c>
      <c r="G861" s="1305" t="s">
        <v>61</v>
      </c>
      <c r="H861" s="66" t="s">
        <v>61</v>
      </c>
      <c r="I861" s="1382" t="s">
        <v>61</v>
      </c>
      <c r="J861" s="1246" t="s">
        <v>61</v>
      </c>
      <c r="K861" s="1411" t="s">
        <v>61</v>
      </c>
      <c r="L861" s="1424" t="s">
        <v>61</v>
      </c>
      <c r="M861" s="1246" t="s">
        <v>61</v>
      </c>
      <c r="N861" s="66" t="s">
        <v>61</v>
      </c>
      <c r="O861" s="69" t="s">
        <v>61</v>
      </c>
      <c r="P861" s="66" t="s">
        <v>61</v>
      </c>
      <c r="Q861" s="77" t="s">
        <v>61</v>
      </c>
      <c r="R861" s="133" t="s">
        <v>61</v>
      </c>
      <c r="S861" s="77" t="s">
        <v>61</v>
      </c>
      <c r="T861" s="133" t="s">
        <v>61</v>
      </c>
      <c r="U861" s="77" t="s">
        <v>61</v>
      </c>
      <c r="V861" s="133" t="s">
        <v>61</v>
      </c>
      <c r="W861" s="1382" t="s">
        <v>61</v>
      </c>
      <c r="X861" s="787" t="s">
        <v>61</v>
      </c>
      <c r="Y861" s="1362"/>
      <c r="Z861" s="133"/>
      <c r="AA861" s="556" t="s">
        <v>61</v>
      </c>
      <c r="AB861" s="1279" t="s">
        <v>61</v>
      </c>
    </row>
    <row r="862" spans="1:28" s="267" customFormat="1" ht="14.5">
      <c r="A862" s="862" t="s">
        <v>588</v>
      </c>
      <c r="B862" s="862" t="s">
        <v>141</v>
      </c>
      <c r="C862" s="844">
        <v>2019</v>
      </c>
      <c r="D862" s="844">
        <v>2018</v>
      </c>
      <c r="E862" s="1304" t="s">
        <v>168</v>
      </c>
      <c r="F862" s="418" t="s">
        <v>61</v>
      </c>
      <c r="G862" s="1305" t="s">
        <v>61</v>
      </c>
      <c r="H862" s="66" t="s">
        <v>61</v>
      </c>
      <c r="I862" s="1382" t="s">
        <v>61</v>
      </c>
      <c r="J862" s="1246" t="s">
        <v>61</v>
      </c>
      <c r="K862" s="1411" t="s">
        <v>61</v>
      </c>
      <c r="L862" s="1424" t="s">
        <v>61</v>
      </c>
      <c r="M862" s="1246" t="s">
        <v>61</v>
      </c>
      <c r="N862" s="66" t="s">
        <v>61</v>
      </c>
      <c r="O862" s="69" t="s">
        <v>61</v>
      </c>
      <c r="P862" s="66" t="s">
        <v>61</v>
      </c>
      <c r="Q862" s="77" t="s">
        <v>61</v>
      </c>
      <c r="R862" s="133" t="s">
        <v>61</v>
      </c>
      <c r="S862" s="77" t="s">
        <v>61</v>
      </c>
      <c r="T862" s="133" t="s">
        <v>61</v>
      </c>
      <c r="U862" s="77" t="s">
        <v>61</v>
      </c>
      <c r="V862" s="133" t="s">
        <v>61</v>
      </c>
      <c r="W862" s="1382" t="s">
        <v>61</v>
      </c>
      <c r="X862" s="787" t="s">
        <v>61</v>
      </c>
      <c r="Y862" s="1362"/>
      <c r="Z862" s="133"/>
      <c r="AA862" s="556" t="s">
        <v>61</v>
      </c>
      <c r="AB862" s="1279" t="s">
        <v>61</v>
      </c>
    </row>
    <row r="863" spans="1:28" s="267" customFormat="1" ht="14.5">
      <c r="A863" s="862" t="s">
        <v>588</v>
      </c>
      <c r="B863" s="862" t="s">
        <v>141</v>
      </c>
      <c r="C863" s="844">
        <v>2020</v>
      </c>
      <c r="D863" s="844">
        <v>2019</v>
      </c>
      <c r="E863" s="1304" t="s">
        <v>168</v>
      </c>
      <c r="F863" s="418" t="s">
        <v>61</v>
      </c>
      <c r="G863" s="1305" t="s">
        <v>61</v>
      </c>
      <c r="H863" s="66" t="s">
        <v>61</v>
      </c>
      <c r="I863" s="1382" t="s">
        <v>61</v>
      </c>
      <c r="J863" s="1246" t="s">
        <v>61</v>
      </c>
      <c r="K863" s="1411" t="s">
        <v>61</v>
      </c>
      <c r="L863" s="1424" t="s">
        <v>61</v>
      </c>
      <c r="M863" s="1246" t="s">
        <v>61</v>
      </c>
      <c r="N863" s="66" t="s">
        <v>61</v>
      </c>
      <c r="O863" s="69" t="s">
        <v>61</v>
      </c>
      <c r="P863" s="66" t="s">
        <v>61</v>
      </c>
      <c r="Q863" s="77" t="s">
        <v>61</v>
      </c>
      <c r="R863" s="133" t="s">
        <v>61</v>
      </c>
      <c r="S863" s="77" t="s">
        <v>61</v>
      </c>
      <c r="T863" s="133" t="s">
        <v>61</v>
      </c>
      <c r="U863" s="77" t="s">
        <v>61</v>
      </c>
      <c r="V863" s="133" t="s">
        <v>61</v>
      </c>
      <c r="W863" s="1382" t="s">
        <v>61</v>
      </c>
      <c r="X863" s="787" t="s">
        <v>61</v>
      </c>
      <c r="Y863" s="1362"/>
      <c r="Z863" s="133"/>
      <c r="AA863" s="556" t="s">
        <v>61</v>
      </c>
      <c r="AB863" s="1279" t="s">
        <v>61</v>
      </c>
    </row>
    <row r="864" spans="1:28" s="267" customFormat="1" ht="14.5">
      <c r="A864" s="862" t="s">
        <v>588</v>
      </c>
      <c r="B864" s="862" t="s">
        <v>141</v>
      </c>
      <c r="C864" s="844">
        <v>2021</v>
      </c>
      <c r="D864" s="844">
        <v>2020</v>
      </c>
      <c r="E864" s="1304" t="s">
        <v>168</v>
      </c>
      <c r="F864" s="418" t="s">
        <v>61</v>
      </c>
      <c r="G864" s="1305" t="s">
        <v>61</v>
      </c>
      <c r="H864" s="66" t="s">
        <v>61</v>
      </c>
      <c r="I864" s="1382" t="s">
        <v>61</v>
      </c>
      <c r="J864" s="1246" t="s">
        <v>61</v>
      </c>
      <c r="K864" s="1411" t="s">
        <v>61</v>
      </c>
      <c r="L864" s="1424" t="s">
        <v>61</v>
      </c>
      <c r="M864" s="1246" t="s">
        <v>61</v>
      </c>
      <c r="N864" s="66" t="s">
        <v>61</v>
      </c>
      <c r="O864" s="69" t="s">
        <v>61</v>
      </c>
      <c r="P864" s="66" t="s">
        <v>61</v>
      </c>
      <c r="Q864" s="77" t="s">
        <v>61</v>
      </c>
      <c r="R864" s="133" t="s">
        <v>61</v>
      </c>
      <c r="S864" s="77" t="s">
        <v>61</v>
      </c>
      <c r="T864" s="133" t="s">
        <v>61</v>
      </c>
      <c r="U864" s="77" t="s">
        <v>61</v>
      </c>
      <c r="V864" s="133" t="s">
        <v>61</v>
      </c>
      <c r="W864" s="1382" t="s">
        <v>61</v>
      </c>
      <c r="X864" s="787" t="s">
        <v>61</v>
      </c>
      <c r="Y864" s="1362"/>
      <c r="Z864" s="133"/>
      <c r="AA864" s="556" t="s">
        <v>61</v>
      </c>
      <c r="AB864" s="1279" t="s">
        <v>61</v>
      </c>
    </row>
    <row r="865" spans="1:28" s="267" customFormat="1" ht="14.5">
      <c r="A865" s="862" t="s">
        <v>588</v>
      </c>
      <c r="B865" s="862" t="s">
        <v>141</v>
      </c>
      <c r="C865" s="844">
        <v>2022</v>
      </c>
      <c r="D865" s="844">
        <v>2021</v>
      </c>
      <c r="E865" s="1304" t="s">
        <v>168</v>
      </c>
      <c r="F865" s="418" t="s">
        <v>61</v>
      </c>
      <c r="G865" s="1305" t="s">
        <v>61</v>
      </c>
      <c r="H865" s="66" t="s">
        <v>61</v>
      </c>
      <c r="I865" s="1382" t="s">
        <v>61</v>
      </c>
      <c r="J865" s="1246" t="s">
        <v>61</v>
      </c>
      <c r="K865" s="1411" t="s">
        <v>61</v>
      </c>
      <c r="L865" s="1424" t="s">
        <v>61</v>
      </c>
      <c r="M865" s="1246" t="s">
        <v>61</v>
      </c>
      <c r="N865" s="66" t="s">
        <v>61</v>
      </c>
      <c r="O865" s="69" t="s">
        <v>61</v>
      </c>
      <c r="P865" s="66" t="s">
        <v>61</v>
      </c>
      <c r="Q865" s="77" t="s">
        <v>61</v>
      </c>
      <c r="R865" s="133" t="s">
        <v>61</v>
      </c>
      <c r="S865" s="77" t="s">
        <v>61</v>
      </c>
      <c r="T865" s="133" t="s">
        <v>61</v>
      </c>
      <c r="U865" s="77" t="s">
        <v>61</v>
      </c>
      <c r="V865" s="133" t="s">
        <v>61</v>
      </c>
      <c r="W865" s="1382" t="s">
        <v>61</v>
      </c>
      <c r="X865" s="787" t="s">
        <v>61</v>
      </c>
      <c r="Y865" s="1362"/>
      <c r="Z865" s="133"/>
      <c r="AA865" s="556" t="s">
        <v>61</v>
      </c>
      <c r="AB865" s="1279" t="s">
        <v>61</v>
      </c>
    </row>
    <row r="866" spans="1:28" s="267" customFormat="1" ht="14.5">
      <c r="A866" s="1235" t="s">
        <v>588</v>
      </c>
      <c r="B866" s="1235" t="s">
        <v>141</v>
      </c>
      <c r="C866" s="1289">
        <v>2023</v>
      </c>
      <c r="D866" s="1289">
        <v>2022</v>
      </c>
      <c r="E866" s="1290" t="s">
        <v>168</v>
      </c>
      <c r="F866" s="1232" t="s">
        <v>61</v>
      </c>
      <c r="G866" s="1291" t="s">
        <v>61</v>
      </c>
      <c r="H866" s="1229" t="s">
        <v>61</v>
      </c>
      <c r="I866" s="1383" t="s">
        <v>61</v>
      </c>
      <c r="J866" s="1065" t="s">
        <v>61</v>
      </c>
      <c r="K866" s="1412" t="s">
        <v>61</v>
      </c>
      <c r="L866" s="1338" t="s">
        <v>61</v>
      </c>
      <c r="M866" s="1065" t="s">
        <v>61</v>
      </c>
      <c r="N866" s="1229" t="s">
        <v>61</v>
      </c>
      <c r="O866" s="1065" t="s">
        <v>61</v>
      </c>
      <c r="P866" s="1229" t="s">
        <v>61</v>
      </c>
      <c r="Q866" s="1020" t="s">
        <v>61</v>
      </c>
      <c r="R866" s="1221" t="s">
        <v>61</v>
      </c>
      <c r="S866" s="1020" t="s">
        <v>61</v>
      </c>
      <c r="T866" s="1221" t="s">
        <v>61</v>
      </c>
      <c r="U866" s="1020" t="s">
        <v>61</v>
      </c>
      <c r="V866" s="1221" t="s">
        <v>61</v>
      </c>
      <c r="W866" s="1383" t="s">
        <v>61</v>
      </c>
      <c r="X866" s="1021" t="s">
        <v>61</v>
      </c>
      <c r="Y866" s="1364"/>
      <c r="Z866" s="1221"/>
      <c r="AA866" s="1230" t="s">
        <v>61</v>
      </c>
      <c r="AB866" s="1233" t="s">
        <v>61</v>
      </c>
    </row>
    <row r="867" spans="1:28" s="267" customFormat="1" ht="14.5">
      <c r="A867" s="66" t="s">
        <v>15</v>
      </c>
      <c r="B867" s="66" t="s">
        <v>243</v>
      </c>
      <c r="C867" s="556">
        <v>2017</v>
      </c>
      <c r="D867" s="556">
        <v>2016</v>
      </c>
      <c r="E867" s="1227" t="s">
        <v>142</v>
      </c>
      <c r="F867" s="418" t="s">
        <v>143</v>
      </c>
      <c r="G867" s="1273" t="s">
        <v>142</v>
      </c>
      <c r="H867" s="66" t="s">
        <v>145</v>
      </c>
      <c r="I867" s="1387">
        <v>12327530</v>
      </c>
      <c r="J867" s="1245">
        <v>12327530</v>
      </c>
      <c r="K867" s="466">
        <v>1.0000000811192575</v>
      </c>
      <c r="L867" s="1424" t="s">
        <v>589</v>
      </c>
      <c r="M867" s="77">
        <v>6083530</v>
      </c>
      <c r="N867" s="473">
        <v>0.49349139689783761</v>
      </c>
      <c r="O867" s="77">
        <v>3332000</v>
      </c>
      <c r="P867" s="473">
        <v>0.27028934425631085</v>
      </c>
      <c r="Q867" s="77">
        <v>2473000</v>
      </c>
      <c r="R867" s="133">
        <v>0.20060790766682376</v>
      </c>
      <c r="S867" s="77">
        <v>439000</v>
      </c>
      <c r="T867" s="133">
        <v>3.561135117902775E-2</v>
      </c>
      <c r="U867" s="77">
        <v>0</v>
      </c>
      <c r="V867" s="133">
        <v>0</v>
      </c>
      <c r="W867" s="131">
        <v>2912000</v>
      </c>
      <c r="X867" s="787">
        <v>0.23621925884585152</v>
      </c>
      <c r="Y867" s="1362"/>
      <c r="Z867" s="133"/>
      <c r="AA867" s="556" t="s">
        <v>142</v>
      </c>
      <c r="AB867" s="1279" t="s">
        <v>185</v>
      </c>
    </row>
    <row r="868" spans="1:28" s="267" customFormat="1" ht="14.5">
      <c r="A868" s="66" t="s">
        <v>15</v>
      </c>
      <c r="B868" s="66" t="s">
        <v>243</v>
      </c>
      <c r="C868" s="556">
        <v>2018</v>
      </c>
      <c r="D868" s="556">
        <v>2017</v>
      </c>
      <c r="E868" s="1227" t="s">
        <v>142</v>
      </c>
      <c r="F868" s="418" t="s">
        <v>143</v>
      </c>
      <c r="G868" s="1273" t="s">
        <v>142</v>
      </c>
      <c r="H868" s="66" t="s">
        <v>145</v>
      </c>
      <c r="I868" s="1387">
        <v>12327529</v>
      </c>
      <c r="J868" s="1245">
        <v>12327529</v>
      </c>
      <c r="K868" s="466">
        <v>1</v>
      </c>
      <c r="L868" s="1429">
        <v>42917</v>
      </c>
      <c r="M868" s="77">
        <v>6149529</v>
      </c>
      <c r="N868" s="473">
        <v>0.49884522680903853</v>
      </c>
      <c r="O868" s="77">
        <v>2868000</v>
      </c>
      <c r="P868" s="473">
        <v>0.23265003067524725</v>
      </c>
      <c r="Q868" s="77">
        <v>2444000</v>
      </c>
      <c r="R868" s="133">
        <v>0.19825546547081738</v>
      </c>
      <c r="S868" s="77">
        <v>866000</v>
      </c>
      <c r="T868" s="133">
        <v>7.0249277044896835E-2</v>
      </c>
      <c r="U868" s="77">
        <v>0</v>
      </c>
      <c r="V868" s="133">
        <v>0</v>
      </c>
      <c r="W868" s="131">
        <v>3310000</v>
      </c>
      <c r="X868" s="787">
        <v>0.26850474251571421</v>
      </c>
      <c r="Y868" s="1362"/>
      <c r="Z868" s="133"/>
      <c r="AA868" s="556" t="s">
        <v>142</v>
      </c>
      <c r="AB868" s="1279" t="s">
        <v>148</v>
      </c>
    </row>
    <row r="869" spans="1:28" s="267" customFormat="1" ht="14.5">
      <c r="A869" s="66" t="s">
        <v>15</v>
      </c>
      <c r="B869" s="66" t="s">
        <v>243</v>
      </c>
      <c r="C869" s="556">
        <v>2019</v>
      </c>
      <c r="D869" s="556">
        <v>2018</v>
      </c>
      <c r="E869" s="1227" t="s">
        <v>142</v>
      </c>
      <c r="F869" s="418" t="s">
        <v>143</v>
      </c>
      <c r="G869" s="1273" t="s">
        <v>142</v>
      </c>
      <c r="H869" s="66" t="s">
        <v>145</v>
      </c>
      <c r="I869" s="131">
        <v>12327530</v>
      </c>
      <c r="J869" s="1245">
        <v>12327529</v>
      </c>
      <c r="K869" s="133">
        <v>1.0000000811192575</v>
      </c>
      <c r="L869" s="1424" t="s">
        <v>590</v>
      </c>
      <c r="M869" s="77">
        <v>6888529</v>
      </c>
      <c r="N869" s="473">
        <v>0.55879235814411798</v>
      </c>
      <c r="O869" s="77">
        <v>2711000</v>
      </c>
      <c r="P869" s="473">
        <v>0.21991430723870128</v>
      </c>
      <c r="Q869" s="77">
        <v>2232000</v>
      </c>
      <c r="R869" s="133">
        <v>0.18105818286860245</v>
      </c>
      <c r="S869" s="77">
        <v>496000</v>
      </c>
      <c r="T869" s="133">
        <v>4.0235151748578321E-2</v>
      </c>
      <c r="U869" s="77">
        <v>0</v>
      </c>
      <c r="V869" s="133">
        <v>0</v>
      </c>
      <c r="W869" s="131">
        <v>2728000</v>
      </c>
      <c r="X869" s="787">
        <v>0.22129333461718079</v>
      </c>
      <c r="Y869" s="1362"/>
      <c r="Z869" s="133"/>
      <c r="AA869" s="556" t="s">
        <v>142</v>
      </c>
      <c r="AB869" s="1279" t="s">
        <v>148</v>
      </c>
    </row>
    <row r="870" spans="1:28" s="267" customFormat="1" ht="14.5">
      <c r="A870" s="66" t="s">
        <v>15</v>
      </c>
      <c r="B870" s="66" t="s">
        <v>243</v>
      </c>
      <c r="C870" s="556">
        <v>2020</v>
      </c>
      <c r="D870" s="556">
        <v>2019</v>
      </c>
      <c r="E870" s="1227" t="s">
        <v>142</v>
      </c>
      <c r="F870" s="418" t="s">
        <v>143</v>
      </c>
      <c r="G870" s="1273" t="s">
        <v>142</v>
      </c>
      <c r="H870" s="66" t="s">
        <v>145</v>
      </c>
      <c r="I870" s="131">
        <v>12327530</v>
      </c>
      <c r="J870" s="1245">
        <v>12327530</v>
      </c>
      <c r="K870" s="466">
        <v>1</v>
      </c>
      <c r="L870" s="1424" t="s">
        <v>259</v>
      </c>
      <c r="M870" s="77">
        <v>5998330</v>
      </c>
      <c r="N870" s="473">
        <v>0.48658003671457301</v>
      </c>
      <c r="O870" s="77">
        <v>4235200</v>
      </c>
      <c r="P870" s="473">
        <v>0.34</v>
      </c>
      <c r="Q870" s="77">
        <v>1655000</v>
      </c>
      <c r="R870" s="133">
        <v>0.13</v>
      </c>
      <c r="S870" s="77">
        <v>439000</v>
      </c>
      <c r="T870" s="133">
        <v>0.04</v>
      </c>
      <c r="U870" s="77">
        <v>0</v>
      </c>
      <c r="V870" s="133">
        <v>0</v>
      </c>
      <c r="W870" s="131">
        <v>2094000</v>
      </c>
      <c r="X870" s="787">
        <v>0.17</v>
      </c>
      <c r="Y870" s="1362"/>
      <c r="Z870" s="133"/>
      <c r="AA870" s="556" t="s">
        <v>142</v>
      </c>
      <c r="AB870" s="1279" t="s">
        <v>185</v>
      </c>
    </row>
    <row r="871" spans="1:28" s="267" customFormat="1" ht="14.5">
      <c r="A871" s="66" t="s">
        <v>15</v>
      </c>
      <c r="B871" s="66" t="s">
        <v>243</v>
      </c>
      <c r="C871" s="556">
        <v>2021</v>
      </c>
      <c r="D871" s="556">
        <v>2020</v>
      </c>
      <c r="E871" s="1227" t="s">
        <v>142</v>
      </c>
      <c r="F871" s="418" t="s">
        <v>143</v>
      </c>
      <c r="G871" s="1273" t="s">
        <v>142</v>
      </c>
      <c r="H871" s="66" t="s">
        <v>145</v>
      </c>
      <c r="I871" s="131">
        <v>12327530</v>
      </c>
      <c r="J871" s="1247">
        <v>12327530</v>
      </c>
      <c r="K871" s="133">
        <v>1</v>
      </c>
      <c r="L871" s="1424" t="s">
        <v>268</v>
      </c>
      <c r="M871" s="77">
        <v>7212530</v>
      </c>
      <c r="N871" s="473">
        <v>0.58507503125119142</v>
      </c>
      <c r="O871" s="77">
        <v>3010000</v>
      </c>
      <c r="P871" s="473">
        <v>0.24416894544162537</v>
      </c>
      <c r="Q871" s="77">
        <v>1705000</v>
      </c>
      <c r="R871" s="133">
        <v>0.13830832291626952</v>
      </c>
      <c r="S871" s="77">
        <v>400000</v>
      </c>
      <c r="T871" s="133">
        <v>3.2447700390913672E-2</v>
      </c>
      <c r="U871" s="77">
        <v>0</v>
      </c>
      <c r="V871" s="133">
        <v>0</v>
      </c>
      <c r="W871" s="131">
        <v>2105000</v>
      </c>
      <c r="X871" s="787">
        <v>0.17035042705229678</v>
      </c>
      <c r="Y871" s="1362"/>
      <c r="Z871" s="133"/>
      <c r="AA871" s="556" t="s">
        <v>142</v>
      </c>
      <c r="AB871" s="1279" t="s">
        <v>185</v>
      </c>
    </row>
    <row r="872" spans="1:28" s="267" customFormat="1" ht="14.5">
      <c r="A872" s="66" t="s">
        <v>15</v>
      </c>
      <c r="B872" s="66" t="s">
        <v>243</v>
      </c>
      <c r="C872" s="556">
        <v>2022</v>
      </c>
      <c r="D872" s="556">
        <v>2021</v>
      </c>
      <c r="E872" s="1227" t="s">
        <v>142</v>
      </c>
      <c r="F872" s="418" t="s">
        <v>143</v>
      </c>
      <c r="G872" s="1273" t="s">
        <v>142</v>
      </c>
      <c r="H872" s="66" t="s">
        <v>145</v>
      </c>
      <c r="I872" s="131">
        <v>15737176</v>
      </c>
      <c r="J872" s="1245">
        <v>15737176</v>
      </c>
      <c r="K872" s="466">
        <v>1</v>
      </c>
      <c r="L872" s="1424" t="s">
        <v>591</v>
      </c>
      <c r="M872" s="77">
        <v>8558586</v>
      </c>
      <c r="N872" s="473">
        <v>0.54384509647728407</v>
      </c>
      <c r="O872" s="77">
        <v>3712900</v>
      </c>
      <c r="P872" s="473">
        <v>0.23593178344068846</v>
      </c>
      <c r="Q872" s="77">
        <v>2824960</v>
      </c>
      <c r="R872" s="133">
        <v>0.17950869965488089</v>
      </c>
      <c r="S872" s="77">
        <v>640730</v>
      </c>
      <c r="T872" s="133">
        <v>4.0714420427146521E-2</v>
      </c>
      <c r="U872" s="77">
        <v>0</v>
      </c>
      <c r="V872" s="133">
        <v>0</v>
      </c>
      <c r="W872" s="131">
        <v>3465690</v>
      </c>
      <c r="X872" s="787">
        <v>0.22022312008202743</v>
      </c>
      <c r="Y872" s="1362"/>
      <c r="Z872" s="133"/>
      <c r="AA872" s="556" t="s">
        <v>142</v>
      </c>
      <c r="AB872" s="1279" t="s">
        <v>185</v>
      </c>
    </row>
    <row r="873" spans="1:28" s="267" customFormat="1" ht="14.5">
      <c r="A873" s="1216" t="s">
        <v>15</v>
      </c>
      <c r="B873" s="1216" t="s">
        <v>243</v>
      </c>
      <c r="C873" s="1226">
        <v>2023</v>
      </c>
      <c r="D873" s="1226">
        <v>2022</v>
      </c>
      <c r="E873" s="1228" t="s">
        <v>142</v>
      </c>
      <c r="F873" s="1237" t="s">
        <v>143</v>
      </c>
      <c r="G873" s="1275" t="s">
        <v>142</v>
      </c>
      <c r="H873" s="1216" t="s">
        <v>145</v>
      </c>
      <c r="I873" s="1380">
        <v>16955258</v>
      </c>
      <c r="J873" s="1298">
        <v>16955256</v>
      </c>
      <c r="K873" s="1222">
        <v>0.99999988204249091</v>
      </c>
      <c r="L873" s="1425" t="s">
        <v>270</v>
      </c>
      <c r="M873" s="1026">
        <v>8294196</v>
      </c>
      <c r="N873" s="1217">
        <v>0.48918140781831898</v>
      </c>
      <c r="O873" s="1026">
        <v>3066770</v>
      </c>
      <c r="P873" s="1217">
        <v>0.18</v>
      </c>
      <c r="Q873" s="1026">
        <v>3856730</v>
      </c>
      <c r="R873" s="1222">
        <v>0.23</v>
      </c>
      <c r="S873" s="1026">
        <v>1523510</v>
      </c>
      <c r="T873" s="1222">
        <v>0.09</v>
      </c>
      <c r="U873" s="1026">
        <v>214050</v>
      </c>
      <c r="V873" s="1222">
        <v>0.01</v>
      </c>
      <c r="W873" s="1380">
        <v>5594290</v>
      </c>
      <c r="X873" s="1027">
        <v>0.33</v>
      </c>
      <c r="Y873" s="1363"/>
      <c r="Z873" s="1222"/>
      <c r="AA873" s="1226" t="s">
        <v>142</v>
      </c>
      <c r="AB873" s="1225" t="s">
        <v>185</v>
      </c>
    </row>
    <row r="874" spans="1:28" s="267" customFormat="1" ht="14.5">
      <c r="A874" s="1229" t="s">
        <v>15</v>
      </c>
      <c r="B874" s="1229" t="s">
        <v>243</v>
      </c>
      <c r="C874" s="1230" t="s">
        <v>761</v>
      </c>
      <c r="D874" s="1230">
        <v>2023</v>
      </c>
      <c r="E874" s="1231" t="s">
        <v>142</v>
      </c>
      <c r="F874" s="1233" t="s">
        <v>143</v>
      </c>
      <c r="G874" s="1274" t="s">
        <v>142</v>
      </c>
      <c r="H874" s="1235" t="s">
        <v>145</v>
      </c>
      <c r="I874" s="1390">
        <v>16955266</v>
      </c>
      <c r="J874" s="1215">
        <v>16955266</v>
      </c>
      <c r="K874" s="1313">
        <v>1</v>
      </c>
      <c r="L874" s="1233" t="s">
        <v>790</v>
      </c>
      <c r="M874" s="1215">
        <v>7101650</v>
      </c>
      <c r="N874" s="1313">
        <v>0.42</v>
      </c>
      <c r="O874" s="1215">
        <v>3270434</v>
      </c>
      <c r="P874" s="1313">
        <v>0.19</v>
      </c>
      <c r="Q874" s="1215">
        <v>4688500</v>
      </c>
      <c r="R874" s="1313">
        <v>0.28000000000000003</v>
      </c>
      <c r="S874" s="1215">
        <v>1854380</v>
      </c>
      <c r="T874" s="1313">
        <v>0.11</v>
      </c>
      <c r="U874" s="1310">
        <v>40350</v>
      </c>
      <c r="V874" s="1316">
        <v>2.3797916234401749E-3</v>
      </c>
      <c r="W874" s="1390">
        <v>6583230</v>
      </c>
      <c r="X874" s="1244">
        <v>0.39</v>
      </c>
      <c r="Y874" s="1369"/>
      <c r="Z874" s="1391"/>
      <c r="AA874" s="1235" t="s">
        <v>142</v>
      </c>
      <c r="AB874" s="1233" t="s">
        <v>185</v>
      </c>
    </row>
    <row r="875" spans="1:28" s="267" customFormat="1" ht="14.5">
      <c r="A875" s="66" t="s">
        <v>596</v>
      </c>
      <c r="B875" s="66" t="s">
        <v>180</v>
      </c>
      <c r="C875" s="556">
        <v>2017</v>
      </c>
      <c r="D875" s="556">
        <v>2016</v>
      </c>
      <c r="E875" s="1227" t="s">
        <v>142</v>
      </c>
      <c r="F875" s="418" t="s">
        <v>181</v>
      </c>
      <c r="G875" s="1273" t="s">
        <v>142</v>
      </c>
      <c r="H875" s="66" t="s">
        <v>183</v>
      </c>
      <c r="I875" s="131">
        <v>55000000</v>
      </c>
      <c r="J875" s="1245">
        <v>55000000</v>
      </c>
      <c r="K875" s="466">
        <v>1</v>
      </c>
      <c r="L875" s="1424" t="s">
        <v>424</v>
      </c>
      <c r="M875" s="77">
        <v>40700000</v>
      </c>
      <c r="N875" s="133">
        <v>0.74</v>
      </c>
      <c r="O875" s="77">
        <v>10400000</v>
      </c>
      <c r="P875" s="473">
        <v>0.18909090909090909</v>
      </c>
      <c r="Q875" s="77" t="s">
        <v>61</v>
      </c>
      <c r="R875" s="133" t="s">
        <v>61</v>
      </c>
      <c r="S875" s="77" t="s">
        <v>61</v>
      </c>
      <c r="T875" s="133" t="s">
        <v>61</v>
      </c>
      <c r="U875" s="77" t="s">
        <v>61</v>
      </c>
      <c r="V875" s="133" t="s">
        <v>61</v>
      </c>
      <c r="W875" s="131">
        <v>3900000</v>
      </c>
      <c r="X875" s="787">
        <v>7.0909090909090908E-2</v>
      </c>
      <c r="Y875" s="1362"/>
      <c r="Z875" s="133"/>
      <c r="AA875" s="556" t="s">
        <v>168</v>
      </c>
      <c r="AB875" s="1279" t="s">
        <v>185</v>
      </c>
    </row>
    <row r="876" spans="1:28" s="267" customFormat="1" ht="14.5">
      <c r="A876" s="66" t="s">
        <v>596</v>
      </c>
      <c r="B876" s="66" t="s">
        <v>180</v>
      </c>
      <c r="C876" s="556">
        <v>2018</v>
      </c>
      <c r="D876" s="556">
        <v>2017</v>
      </c>
      <c r="E876" s="1227" t="s">
        <v>142</v>
      </c>
      <c r="F876" s="418" t="s">
        <v>181</v>
      </c>
      <c r="G876" s="1273" t="s">
        <v>142</v>
      </c>
      <c r="H876" s="66" t="s">
        <v>183</v>
      </c>
      <c r="I876" s="1397">
        <v>55900000</v>
      </c>
      <c r="J876" s="1245">
        <v>55000000</v>
      </c>
      <c r="K876" s="466">
        <v>0.98389982110912344</v>
      </c>
      <c r="L876" s="1424" t="s">
        <v>762</v>
      </c>
      <c r="M876" s="77">
        <v>40700000</v>
      </c>
      <c r="N876" s="133">
        <v>0.74</v>
      </c>
      <c r="O876" s="77">
        <v>10400000</v>
      </c>
      <c r="P876" s="473">
        <v>0.18909090909090909</v>
      </c>
      <c r="Q876" s="77" t="s">
        <v>61</v>
      </c>
      <c r="R876" s="133" t="s">
        <v>61</v>
      </c>
      <c r="S876" s="77" t="s">
        <v>61</v>
      </c>
      <c r="T876" s="133" t="s">
        <v>61</v>
      </c>
      <c r="U876" s="77" t="s">
        <v>61</v>
      </c>
      <c r="V876" s="133" t="s">
        <v>61</v>
      </c>
      <c r="W876" s="131">
        <v>3900000</v>
      </c>
      <c r="X876" s="787">
        <v>7.0909090909090908E-2</v>
      </c>
      <c r="Y876" s="1362"/>
      <c r="Z876" s="133"/>
      <c r="AA876" s="556" t="s">
        <v>168</v>
      </c>
      <c r="AB876" s="1279" t="s">
        <v>185</v>
      </c>
    </row>
    <row r="877" spans="1:28" s="267" customFormat="1" ht="14.5">
      <c r="A877" s="66" t="s">
        <v>596</v>
      </c>
      <c r="B877" s="66" t="s">
        <v>180</v>
      </c>
      <c r="C877" s="556">
        <v>2019</v>
      </c>
      <c r="D877" s="556">
        <v>2018</v>
      </c>
      <c r="E877" s="1227" t="s">
        <v>168</v>
      </c>
      <c r="F877" s="418" t="s">
        <v>61</v>
      </c>
      <c r="G877" s="1273" t="s">
        <v>61</v>
      </c>
      <c r="H877" s="66" t="s">
        <v>61</v>
      </c>
      <c r="I877" s="1382" t="s">
        <v>61</v>
      </c>
      <c r="J877" s="1246" t="s">
        <v>61</v>
      </c>
      <c r="K877" s="1411" t="s">
        <v>61</v>
      </c>
      <c r="L877" s="1424" t="s">
        <v>61</v>
      </c>
      <c r="M877" s="1246" t="s">
        <v>61</v>
      </c>
      <c r="N877" s="66" t="s">
        <v>61</v>
      </c>
      <c r="O877" s="69" t="s">
        <v>61</v>
      </c>
      <c r="P877" s="66" t="s">
        <v>61</v>
      </c>
      <c r="Q877" s="77" t="s">
        <v>61</v>
      </c>
      <c r="R877" s="133" t="s">
        <v>61</v>
      </c>
      <c r="S877" s="77" t="s">
        <v>61</v>
      </c>
      <c r="T877" s="133" t="s">
        <v>61</v>
      </c>
      <c r="U877" s="77" t="s">
        <v>61</v>
      </c>
      <c r="V877" s="133" t="s">
        <v>61</v>
      </c>
      <c r="W877" s="1382" t="s">
        <v>61</v>
      </c>
      <c r="X877" s="787" t="s">
        <v>61</v>
      </c>
      <c r="Y877" s="1362"/>
      <c r="Z877" s="133"/>
      <c r="AA877" s="556" t="s">
        <v>61</v>
      </c>
      <c r="AB877" s="1279" t="s">
        <v>61</v>
      </c>
    </row>
    <row r="878" spans="1:28" s="267" customFormat="1" ht="14.5">
      <c r="A878" s="66" t="s">
        <v>596</v>
      </c>
      <c r="B878" s="66" t="s">
        <v>180</v>
      </c>
      <c r="C878" s="556">
        <v>2020</v>
      </c>
      <c r="D878" s="556">
        <v>2019</v>
      </c>
      <c r="E878" s="1227" t="s">
        <v>168</v>
      </c>
      <c r="F878" s="418" t="s">
        <v>61</v>
      </c>
      <c r="G878" s="1273" t="s">
        <v>61</v>
      </c>
      <c r="H878" s="66" t="s">
        <v>61</v>
      </c>
      <c r="I878" s="1382" t="s">
        <v>61</v>
      </c>
      <c r="J878" s="1246" t="s">
        <v>61</v>
      </c>
      <c r="K878" s="1411" t="s">
        <v>61</v>
      </c>
      <c r="L878" s="1424" t="s">
        <v>61</v>
      </c>
      <c r="M878" s="1246" t="s">
        <v>61</v>
      </c>
      <c r="N878" s="66" t="s">
        <v>61</v>
      </c>
      <c r="O878" s="69" t="s">
        <v>61</v>
      </c>
      <c r="P878" s="66" t="s">
        <v>61</v>
      </c>
      <c r="Q878" s="77" t="s">
        <v>61</v>
      </c>
      <c r="R878" s="133" t="s">
        <v>61</v>
      </c>
      <c r="S878" s="77" t="s">
        <v>61</v>
      </c>
      <c r="T878" s="133" t="s">
        <v>61</v>
      </c>
      <c r="U878" s="77" t="s">
        <v>61</v>
      </c>
      <c r="V878" s="133" t="s">
        <v>61</v>
      </c>
      <c r="W878" s="1382" t="s">
        <v>61</v>
      </c>
      <c r="X878" s="787" t="s">
        <v>61</v>
      </c>
      <c r="Y878" s="1362"/>
      <c r="Z878" s="133"/>
      <c r="AA878" s="556" t="s">
        <v>61</v>
      </c>
      <c r="AB878" s="1279" t="s">
        <v>61</v>
      </c>
    </row>
    <row r="879" spans="1:28" s="267" customFormat="1" ht="14.5">
      <c r="A879" s="66" t="s">
        <v>596</v>
      </c>
      <c r="B879" s="66" t="s">
        <v>180</v>
      </c>
      <c r="C879" s="556">
        <v>2021</v>
      </c>
      <c r="D879" s="556">
        <v>2020</v>
      </c>
      <c r="E879" s="1227" t="s">
        <v>168</v>
      </c>
      <c r="F879" s="418" t="s">
        <v>61</v>
      </c>
      <c r="G879" s="1273" t="s">
        <v>61</v>
      </c>
      <c r="H879" s="66" t="s">
        <v>61</v>
      </c>
      <c r="I879" s="1382" t="s">
        <v>61</v>
      </c>
      <c r="J879" s="1246" t="s">
        <v>61</v>
      </c>
      <c r="K879" s="1411" t="s">
        <v>61</v>
      </c>
      <c r="L879" s="1424" t="s">
        <v>61</v>
      </c>
      <c r="M879" s="1246" t="s">
        <v>61</v>
      </c>
      <c r="N879" s="66" t="s">
        <v>61</v>
      </c>
      <c r="O879" s="69" t="s">
        <v>61</v>
      </c>
      <c r="P879" s="66" t="s">
        <v>61</v>
      </c>
      <c r="Q879" s="77" t="s">
        <v>61</v>
      </c>
      <c r="R879" s="133" t="s">
        <v>61</v>
      </c>
      <c r="S879" s="77" t="s">
        <v>61</v>
      </c>
      <c r="T879" s="133" t="s">
        <v>61</v>
      </c>
      <c r="U879" s="77" t="s">
        <v>61</v>
      </c>
      <c r="V879" s="133" t="s">
        <v>61</v>
      </c>
      <c r="W879" s="1382" t="s">
        <v>61</v>
      </c>
      <c r="X879" s="787" t="s">
        <v>61</v>
      </c>
      <c r="Y879" s="1362"/>
      <c r="Z879" s="133"/>
      <c r="AA879" s="556" t="s">
        <v>61</v>
      </c>
      <c r="AB879" s="1279" t="s">
        <v>61</v>
      </c>
    </row>
    <row r="880" spans="1:28" s="267" customFormat="1" ht="14.5">
      <c r="A880" s="66" t="s">
        <v>596</v>
      </c>
      <c r="B880" s="66" t="s">
        <v>180</v>
      </c>
      <c r="C880" s="556">
        <v>2022</v>
      </c>
      <c r="D880" s="556">
        <v>2021</v>
      </c>
      <c r="E880" s="1227" t="s">
        <v>168</v>
      </c>
      <c r="F880" s="418" t="s">
        <v>61</v>
      </c>
      <c r="G880" s="1273" t="s">
        <v>61</v>
      </c>
      <c r="H880" s="66" t="s">
        <v>61</v>
      </c>
      <c r="I880" s="1382" t="s">
        <v>61</v>
      </c>
      <c r="J880" s="1246" t="s">
        <v>61</v>
      </c>
      <c r="K880" s="1411" t="s">
        <v>61</v>
      </c>
      <c r="L880" s="1424" t="s">
        <v>61</v>
      </c>
      <c r="M880" s="1246" t="s">
        <v>61</v>
      </c>
      <c r="N880" s="66" t="s">
        <v>61</v>
      </c>
      <c r="O880" s="69" t="s">
        <v>61</v>
      </c>
      <c r="P880" s="66" t="s">
        <v>61</v>
      </c>
      <c r="Q880" s="77" t="s">
        <v>61</v>
      </c>
      <c r="R880" s="133" t="s">
        <v>61</v>
      </c>
      <c r="S880" s="77" t="s">
        <v>61</v>
      </c>
      <c r="T880" s="133" t="s">
        <v>61</v>
      </c>
      <c r="U880" s="77" t="s">
        <v>61</v>
      </c>
      <c r="V880" s="133" t="s">
        <v>61</v>
      </c>
      <c r="W880" s="1382" t="s">
        <v>61</v>
      </c>
      <c r="X880" s="787" t="s">
        <v>61</v>
      </c>
      <c r="Y880" s="1362"/>
      <c r="Z880" s="133"/>
      <c r="AA880" s="556" t="s">
        <v>61</v>
      </c>
      <c r="AB880" s="1279" t="s">
        <v>61</v>
      </c>
    </row>
    <row r="881" spans="1:28" s="267" customFormat="1" ht="14.5">
      <c r="A881" s="1235" t="s">
        <v>596</v>
      </c>
      <c r="B881" s="1235" t="s">
        <v>180</v>
      </c>
      <c r="C881" s="1289">
        <v>2023</v>
      </c>
      <c r="D881" s="1289">
        <v>2022</v>
      </c>
      <c r="E881" s="1290" t="s">
        <v>168</v>
      </c>
      <c r="F881" s="1232" t="s">
        <v>61</v>
      </c>
      <c r="G881" s="1291" t="s">
        <v>61</v>
      </c>
      <c r="H881" s="1229" t="s">
        <v>61</v>
      </c>
      <c r="I881" s="1383" t="s">
        <v>61</v>
      </c>
      <c r="J881" s="1065" t="s">
        <v>61</v>
      </c>
      <c r="K881" s="1412" t="s">
        <v>61</v>
      </c>
      <c r="L881" s="1338" t="s">
        <v>61</v>
      </c>
      <c r="M881" s="1065" t="s">
        <v>61</v>
      </c>
      <c r="N881" s="1229" t="s">
        <v>61</v>
      </c>
      <c r="O881" s="1065" t="s">
        <v>61</v>
      </c>
      <c r="P881" s="1229" t="s">
        <v>61</v>
      </c>
      <c r="Q881" s="1020" t="s">
        <v>61</v>
      </c>
      <c r="R881" s="1221" t="s">
        <v>61</v>
      </c>
      <c r="S881" s="1020" t="s">
        <v>61</v>
      </c>
      <c r="T881" s="1221" t="s">
        <v>61</v>
      </c>
      <c r="U881" s="1020" t="s">
        <v>61</v>
      </c>
      <c r="V881" s="1221" t="s">
        <v>61</v>
      </c>
      <c r="W881" s="1383" t="s">
        <v>61</v>
      </c>
      <c r="X881" s="1021" t="s">
        <v>61</v>
      </c>
      <c r="Y881" s="1364"/>
      <c r="Z881" s="1221"/>
      <c r="AA881" s="1230" t="s">
        <v>61</v>
      </c>
      <c r="AB881" s="1233" t="s">
        <v>61</v>
      </c>
    </row>
    <row r="882" spans="1:28" s="267" customFormat="1" ht="14.5">
      <c r="A882" s="66" t="s">
        <v>13</v>
      </c>
      <c r="B882" s="66" t="s">
        <v>243</v>
      </c>
      <c r="C882" s="556">
        <v>2017</v>
      </c>
      <c r="D882" s="556">
        <v>2016</v>
      </c>
      <c r="E882" s="1227" t="s">
        <v>142</v>
      </c>
      <c r="F882" s="418" t="s">
        <v>143</v>
      </c>
      <c r="G882" s="1273" t="s">
        <v>142</v>
      </c>
      <c r="H882" s="66" t="s">
        <v>145</v>
      </c>
      <c r="I882" s="131">
        <v>12311845</v>
      </c>
      <c r="J882" s="1245">
        <v>11845855</v>
      </c>
      <c r="K882" s="466">
        <v>0.96</v>
      </c>
      <c r="L882" s="1424" t="s">
        <v>599</v>
      </c>
      <c r="M882" s="820">
        <v>2920000</v>
      </c>
      <c r="N882" s="473">
        <v>0.25</v>
      </c>
      <c r="O882" s="820">
        <v>4120000</v>
      </c>
      <c r="P882" s="473">
        <v>0.35</v>
      </c>
      <c r="Q882" s="77">
        <v>3765000</v>
      </c>
      <c r="R882" s="133">
        <v>0.32</v>
      </c>
      <c r="S882" s="77">
        <v>1070000</v>
      </c>
      <c r="T882" s="133">
        <v>0.09</v>
      </c>
      <c r="U882" s="77">
        <v>100000</v>
      </c>
      <c r="V882" s="133">
        <v>0.01</v>
      </c>
      <c r="W882" s="1397">
        <v>4935000</v>
      </c>
      <c r="X882" s="787">
        <v>0.41</v>
      </c>
      <c r="Y882" s="1362"/>
      <c r="Z882" s="133"/>
      <c r="AA882" s="556" t="s">
        <v>142</v>
      </c>
      <c r="AB882" s="1279" t="s">
        <v>148</v>
      </c>
    </row>
    <row r="883" spans="1:28" s="267" customFormat="1" ht="14.5">
      <c r="A883" s="66" t="s">
        <v>13</v>
      </c>
      <c r="B883" s="66" t="s">
        <v>243</v>
      </c>
      <c r="C883" s="556">
        <v>2018</v>
      </c>
      <c r="D883" s="556">
        <v>2017</v>
      </c>
      <c r="E883" s="1227" t="s">
        <v>142</v>
      </c>
      <c r="F883" s="418" t="s">
        <v>143</v>
      </c>
      <c r="G883" s="1273" t="s">
        <v>142</v>
      </c>
      <c r="H883" s="66" t="s">
        <v>145</v>
      </c>
      <c r="I883" s="1387">
        <v>12311845</v>
      </c>
      <c r="J883" s="1245">
        <v>11880000</v>
      </c>
      <c r="K883" s="466">
        <v>0.9649244284670575</v>
      </c>
      <c r="L883" s="1424" t="s">
        <v>601</v>
      </c>
      <c r="M883" s="820">
        <v>2190000</v>
      </c>
      <c r="N883" s="473">
        <v>0.18</v>
      </c>
      <c r="O883" s="820">
        <v>3615000</v>
      </c>
      <c r="P883" s="473">
        <v>0.3</v>
      </c>
      <c r="Q883" s="77">
        <v>4345000</v>
      </c>
      <c r="R883" s="133">
        <v>0.36</v>
      </c>
      <c r="S883" s="77">
        <v>1685000</v>
      </c>
      <c r="T883" s="133">
        <v>0.14000000000000001</v>
      </c>
      <c r="U883" s="77">
        <v>45000</v>
      </c>
      <c r="V883" s="133">
        <v>0</v>
      </c>
      <c r="W883" s="1397">
        <v>6075000</v>
      </c>
      <c r="X883" s="787">
        <v>0.49</v>
      </c>
      <c r="Y883" s="1362"/>
      <c r="Z883" s="133"/>
      <c r="AA883" s="556" t="s">
        <v>142</v>
      </c>
      <c r="AB883" s="1279" t="s">
        <v>148</v>
      </c>
    </row>
    <row r="884" spans="1:28" s="267" customFormat="1" ht="14.5">
      <c r="A884" s="66" t="s">
        <v>13</v>
      </c>
      <c r="B884" s="66" t="s">
        <v>243</v>
      </c>
      <c r="C884" s="556">
        <v>2019</v>
      </c>
      <c r="D884" s="556">
        <v>2018</v>
      </c>
      <c r="E884" s="1227" t="s">
        <v>142</v>
      </c>
      <c r="F884" s="418" t="s">
        <v>143</v>
      </c>
      <c r="G884" s="1273" t="s">
        <v>142</v>
      </c>
      <c r="H884" s="66" t="s">
        <v>145</v>
      </c>
      <c r="I884" s="275">
        <v>10971513</v>
      </c>
      <c r="J884" s="1245">
        <v>10350874</v>
      </c>
      <c r="K884" s="466">
        <v>0.94343177645599108</v>
      </c>
      <c r="L884" s="1429">
        <v>43344</v>
      </c>
      <c r="M884" s="77">
        <v>1063874</v>
      </c>
      <c r="N884" s="473">
        <v>0.10278107916297696</v>
      </c>
      <c r="O884" s="77">
        <v>3225000</v>
      </c>
      <c r="P884" s="473">
        <v>0.31156789272094315</v>
      </c>
      <c r="Q884" s="77">
        <v>4320000</v>
      </c>
      <c r="R884" s="133">
        <v>0.41735606094712391</v>
      </c>
      <c r="S884" s="77">
        <v>1695000</v>
      </c>
      <c r="T884" s="133">
        <v>0.16375428780217013</v>
      </c>
      <c r="U884" s="77">
        <v>47000</v>
      </c>
      <c r="V884" s="133">
        <v>4.5406793667858384E-3</v>
      </c>
      <c r="W884" s="131">
        <v>6062000</v>
      </c>
      <c r="X884" s="787">
        <v>0.58565102811607983</v>
      </c>
      <c r="Y884" s="1362"/>
      <c r="Z884" s="133"/>
      <c r="AA884" s="556" t="s">
        <v>142</v>
      </c>
      <c r="AB884" s="1279" t="s">
        <v>148</v>
      </c>
    </row>
    <row r="885" spans="1:28" s="267" customFormat="1" ht="14.5">
      <c r="A885" s="66" t="s">
        <v>13</v>
      </c>
      <c r="B885" s="66" t="s">
        <v>243</v>
      </c>
      <c r="C885" s="556">
        <v>2020</v>
      </c>
      <c r="D885" s="556">
        <v>2019</v>
      </c>
      <c r="E885" s="1227" t="s">
        <v>142</v>
      </c>
      <c r="F885" s="418" t="s">
        <v>143</v>
      </c>
      <c r="G885" s="1273" t="s">
        <v>142</v>
      </c>
      <c r="H885" s="66" t="s">
        <v>145</v>
      </c>
      <c r="I885" s="131">
        <v>11385139</v>
      </c>
      <c r="J885" s="1245">
        <v>11385139</v>
      </c>
      <c r="K885" s="466">
        <v>1</v>
      </c>
      <c r="L885" s="1429" t="s">
        <v>602</v>
      </c>
      <c r="M885" s="77">
        <v>1189139</v>
      </c>
      <c r="N885" s="473">
        <v>0.10444659481100758</v>
      </c>
      <c r="O885" s="77">
        <v>3240000</v>
      </c>
      <c r="P885" s="473">
        <v>0.28000000000000003</v>
      </c>
      <c r="Q885" s="77">
        <v>5120000</v>
      </c>
      <c r="R885" s="133">
        <v>0.45</v>
      </c>
      <c r="S885" s="77">
        <v>1815000</v>
      </c>
      <c r="T885" s="133">
        <v>0.16</v>
      </c>
      <c r="U885" s="77">
        <v>21000</v>
      </c>
      <c r="V885" s="133">
        <v>0</v>
      </c>
      <c r="W885" s="131">
        <v>6956000</v>
      </c>
      <c r="X885" s="787">
        <v>0.61</v>
      </c>
      <c r="Y885" s="1362"/>
      <c r="Z885" s="133"/>
      <c r="AA885" s="556" t="s">
        <v>142</v>
      </c>
      <c r="AB885" s="1279" t="s">
        <v>148</v>
      </c>
    </row>
    <row r="886" spans="1:28" s="267" customFormat="1" ht="14.5">
      <c r="A886" s="66" t="s">
        <v>13</v>
      </c>
      <c r="B886" s="66" t="s">
        <v>243</v>
      </c>
      <c r="C886" s="556">
        <v>2021</v>
      </c>
      <c r="D886" s="556">
        <v>2020</v>
      </c>
      <c r="E886" s="1227" t="s">
        <v>142</v>
      </c>
      <c r="F886" s="418" t="s">
        <v>143</v>
      </c>
      <c r="G886" s="1273" t="s">
        <v>142</v>
      </c>
      <c r="H886" s="66" t="s">
        <v>145</v>
      </c>
      <c r="I886" s="131">
        <v>11703111</v>
      </c>
      <c r="J886" s="1247">
        <v>11703111</v>
      </c>
      <c r="K886" s="466">
        <v>1</v>
      </c>
      <c r="L886" s="1424" t="s">
        <v>603</v>
      </c>
      <c r="M886" s="77">
        <v>1938111</v>
      </c>
      <c r="N886" s="473">
        <v>0.16560647848251631</v>
      </c>
      <c r="O886" s="77">
        <v>3285000</v>
      </c>
      <c r="P886" s="473">
        <v>0.28000000000000003</v>
      </c>
      <c r="Q886" s="77">
        <v>4735000</v>
      </c>
      <c r="R886" s="133">
        <v>0.4</v>
      </c>
      <c r="S886" s="77">
        <v>1745000</v>
      </c>
      <c r="T886" s="133">
        <v>0.15</v>
      </c>
      <c r="U886" s="77">
        <v>0</v>
      </c>
      <c r="V886" s="133">
        <v>0</v>
      </c>
      <c r="W886" s="131">
        <v>6480000</v>
      </c>
      <c r="X886" s="787">
        <v>0.55000000000000004</v>
      </c>
      <c r="Y886" s="1362"/>
      <c r="Z886" s="133"/>
      <c r="AA886" s="556" t="s">
        <v>142</v>
      </c>
      <c r="AB886" s="1279" t="s">
        <v>148</v>
      </c>
    </row>
    <row r="887" spans="1:28" s="267" customFormat="1" ht="14.5">
      <c r="A887" s="66" t="s">
        <v>13</v>
      </c>
      <c r="B887" s="66" t="s">
        <v>243</v>
      </c>
      <c r="C887" s="556">
        <v>2022</v>
      </c>
      <c r="D887" s="556">
        <v>2021</v>
      </c>
      <c r="E887" s="1227" t="s">
        <v>142</v>
      </c>
      <c r="F887" s="418" t="s">
        <v>143</v>
      </c>
      <c r="G887" s="1273" t="s">
        <v>142</v>
      </c>
      <c r="H887" s="66" t="s">
        <v>145</v>
      </c>
      <c r="I887" s="131">
        <v>12060000</v>
      </c>
      <c r="J887" s="1245">
        <v>12001787</v>
      </c>
      <c r="K887" s="466">
        <v>0.99517305140961854</v>
      </c>
      <c r="L887" s="1424" t="s">
        <v>791</v>
      </c>
      <c r="M887" s="77">
        <v>1675000</v>
      </c>
      <c r="N887" s="473">
        <v>0.1395448027864517</v>
      </c>
      <c r="O887" s="77">
        <v>3138000</v>
      </c>
      <c r="P887" s="473">
        <v>0.26</v>
      </c>
      <c r="Q887" s="77">
        <v>4668000</v>
      </c>
      <c r="R887" s="133">
        <v>0.39</v>
      </c>
      <c r="S887" s="77">
        <v>2413000</v>
      </c>
      <c r="T887" s="133">
        <v>0.2</v>
      </c>
      <c r="U887" s="77">
        <v>108000</v>
      </c>
      <c r="V887" s="133">
        <v>0.01</v>
      </c>
      <c r="W887" s="131">
        <v>7189000</v>
      </c>
      <c r="X887" s="787">
        <v>0.6</v>
      </c>
      <c r="Y887" s="1362"/>
      <c r="Z887" s="133"/>
      <c r="AA887" s="556" t="s">
        <v>142</v>
      </c>
      <c r="AB887" s="1279" t="s">
        <v>148</v>
      </c>
    </row>
    <row r="888" spans="1:28" s="267" customFormat="1" ht="14.5">
      <c r="A888" s="1216" t="s">
        <v>13</v>
      </c>
      <c r="B888" s="1216" t="s">
        <v>243</v>
      </c>
      <c r="C888" s="1226">
        <v>2023</v>
      </c>
      <c r="D888" s="1226">
        <v>2022</v>
      </c>
      <c r="E888" s="1228" t="s">
        <v>142</v>
      </c>
      <c r="F888" s="1237" t="s">
        <v>143</v>
      </c>
      <c r="G888" s="1275" t="s">
        <v>142</v>
      </c>
      <c r="H888" s="1216" t="s">
        <v>145</v>
      </c>
      <c r="I888" s="1380">
        <v>12400000</v>
      </c>
      <c r="J888" s="1298">
        <v>12348961</v>
      </c>
      <c r="K888" s="1223">
        <v>1</v>
      </c>
      <c r="L888" s="1425" t="s">
        <v>792</v>
      </c>
      <c r="M888" s="1026">
        <v>1700000</v>
      </c>
      <c r="N888" s="1223">
        <v>0.13766340342317057</v>
      </c>
      <c r="O888" s="1026">
        <v>2901000</v>
      </c>
      <c r="P888" s="1223">
        <v>0.24</v>
      </c>
      <c r="Q888" s="1026">
        <v>4765000</v>
      </c>
      <c r="R888" s="1222">
        <v>0.39</v>
      </c>
      <c r="S888" s="1026">
        <v>2892000</v>
      </c>
      <c r="T888" s="1222">
        <v>0.23</v>
      </c>
      <c r="U888" s="1026">
        <v>87000</v>
      </c>
      <c r="V888" s="1222">
        <v>0.01</v>
      </c>
      <c r="W888" s="1380">
        <v>7744000</v>
      </c>
      <c r="X888" s="1027">
        <v>0.63</v>
      </c>
      <c r="Y888" s="1363"/>
      <c r="Z888" s="1222"/>
      <c r="AA888" s="1226" t="s">
        <v>142</v>
      </c>
      <c r="AB888" s="1225" t="s">
        <v>161</v>
      </c>
    </row>
    <row r="889" spans="1:28" s="267" customFormat="1" ht="14.5">
      <c r="A889" s="1229" t="s">
        <v>13</v>
      </c>
      <c r="B889" s="1229" t="s">
        <v>243</v>
      </c>
      <c r="C889" s="1230" t="s">
        <v>761</v>
      </c>
      <c r="D889" s="1230">
        <v>2023</v>
      </c>
      <c r="E889" s="1231" t="s">
        <v>142</v>
      </c>
      <c r="F889" s="1271" t="s">
        <v>143</v>
      </c>
      <c r="G889" s="1274" t="s">
        <v>142</v>
      </c>
      <c r="H889" s="1221" t="s">
        <v>145</v>
      </c>
      <c r="I889" s="1381">
        <v>12400000</v>
      </c>
      <c r="J889" s="1020">
        <v>12374205</v>
      </c>
      <c r="K889" s="1221">
        <v>0.99791975806451616</v>
      </c>
      <c r="L889" s="1338" t="s">
        <v>608</v>
      </c>
      <c r="M889" s="1020">
        <v>1530205</v>
      </c>
      <c r="N889" s="1218">
        <v>0.12366087356723118</v>
      </c>
      <c r="O889" s="1020">
        <v>3080000</v>
      </c>
      <c r="P889" s="1218">
        <v>0.25</v>
      </c>
      <c r="Q889" s="1020">
        <v>4822000</v>
      </c>
      <c r="R889" s="1221">
        <v>0.39</v>
      </c>
      <c r="S889" s="1020">
        <v>2899000</v>
      </c>
      <c r="T889" s="1221">
        <v>0.23</v>
      </c>
      <c r="U889" s="1020">
        <v>43000</v>
      </c>
      <c r="V889" s="1316">
        <v>3.4749707152903963E-3</v>
      </c>
      <c r="W889" s="1381">
        <v>7764000</v>
      </c>
      <c r="X889" s="1021">
        <v>0.63</v>
      </c>
      <c r="Y889" s="1364"/>
      <c r="Z889" s="1221"/>
      <c r="AA889" s="1235" t="s">
        <v>142</v>
      </c>
      <c r="AB889" s="1232" t="s">
        <v>161</v>
      </c>
    </row>
    <row r="890" spans="1:28" s="267" customFormat="1" ht="14.5">
      <c r="A890" s="66" t="s">
        <v>14</v>
      </c>
      <c r="B890" s="66" t="s">
        <v>141</v>
      </c>
      <c r="C890" s="556">
        <v>2017</v>
      </c>
      <c r="D890" s="556">
        <v>2016</v>
      </c>
      <c r="E890" s="1227" t="s">
        <v>142</v>
      </c>
      <c r="F890" s="418" t="s">
        <v>204</v>
      </c>
      <c r="G890" s="1292" t="s">
        <v>168</v>
      </c>
      <c r="H890" s="1293" t="s">
        <v>61</v>
      </c>
      <c r="I890" s="1384" t="s">
        <v>61</v>
      </c>
      <c r="J890" s="1294" t="s">
        <v>61</v>
      </c>
      <c r="K890" s="1295" t="s">
        <v>61</v>
      </c>
      <c r="L890" s="1426" t="s">
        <v>61</v>
      </c>
      <c r="M890" s="1294" t="s">
        <v>61</v>
      </c>
      <c r="N890" s="1295" t="s">
        <v>61</v>
      </c>
      <c r="O890" s="104" t="s">
        <v>61</v>
      </c>
      <c r="P890" s="1295" t="s">
        <v>61</v>
      </c>
      <c r="Q890" s="799" t="s">
        <v>61</v>
      </c>
      <c r="R890" s="643" t="s">
        <v>61</v>
      </c>
      <c r="S890" s="799" t="s">
        <v>61</v>
      </c>
      <c r="T890" s="643" t="s">
        <v>61</v>
      </c>
      <c r="U890" s="799" t="s">
        <v>61</v>
      </c>
      <c r="V890" s="643" t="s">
        <v>61</v>
      </c>
      <c r="W890" s="1384" t="s">
        <v>61</v>
      </c>
      <c r="X890" s="916" t="s">
        <v>61</v>
      </c>
      <c r="Y890" s="1366"/>
      <c r="Z890" s="643"/>
      <c r="AA890" s="1296" t="s">
        <v>61</v>
      </c>
      <c r="AB890" s="1297" t="s">
        <v>61</v>
      </c>
    </row>
    <row r="891" spans="1:28" s="267" customFormat="1" ht="14.5">
      <c r="A891" s="66" t="s">
        <v>14</v>
      </c>
      <c r="B891" s="66" t="s">
        <v>141</v>
      </c>
      <c r="C891" s="556">
        <v>2018</v>
      </c>
      <c r="D891" s="556">
        <v>2017</v>
      </c>
      <c r="E891" s="1227" t="s">
        <v>142</v>
      </c>
      <c r="F891" s="418" t="s">
        <v>204</v>
      </c>
      <c r="G891" s="1273" t="s">
        <v>142</v>
      </c>
      <c r="H891" s="66" t="s">
        <v>609</v>
      </c>
      <c r="I891" s="131">
        <v>21506813</v>
      </c>
      <c r="J891" s="1245">
        <v>5700000</v>
      </c>
      <c r="K891" s="466">
        <v>0.27</v>
      </c>
      <c r="L891" s="1424" t="s">
        <v>424</v>
      </c>
      <c r="M891" s="716" t="s">
        <v>178</v>
      </c>
      <c r="N891" s="635" t="s">
        <v>203</v>
      </c>
      <c r="O891" s="719">
        <v>4790000</v>
      </c>
      <c r="P891" s="515">
        <v>0.8403508771929824</v>
      </c>
      <c r="Q891" s="1010" t="s">
        <v>221</v>
      </c>
      <c r="R891" s="1219" t="s">
        <v>221</v>
      </c>
      <c r="S891" s="1010" t="s">
        <v>221</v>
      </c>
      <c r="T891" s="1219" t="s">
        <v>221</v>
      </c>
      <c r="U891" s="1010" t="s">
        <v>221</v>
      </c>
      <c r="V891" s="1219" t="s">
        <v>221</v>
      </c>
      <c r="W891" s="1387">
        <v>910000</v>
      </c>
      <c r="X891" s="793">
        <v>0.15964912280701754</v>
      </c>
      <c r="Y891" s="1365"/>
      <c r="Z891" s="466"/>
      <c r="AA891" s="556" t="s">
        <v>168</v>
      </c>
      <c r="AB891" s="1279" t="s">
        <v>185</v>
      </c>
    </row>
    <row r="892" spans="1:28" s="267" customFormat="1" ht="14.5">
      <c r="A892" s="66" t="s">
        <v>14</v>
      </c>
      <c r="B892" s="66" t="s">
        <v>141</v>
      </c>
      <c r="C892" s="556">
        <v>2019</v>
      </c>
      <c r="D892" s="556">
        <v>2018</v>
      </c>
      <c r="E892" s="1227" t="s">
        <v>142</v>
      </c>
      <c r="F892" s="418" t="s">
        <v>143</v>
      </c>
      <c r="G892" s="1292" t="s">
        <v>168</v>
      </c>
      <c r="H892" s="1293" t="s">
        <v>61</v>
      </c>
      <c r="I892" s="1384" t="s">
        <v>61</v>
      </c>
      <c r="J892" s="1294" t="s">
        <v>61</v>
      </c>
      <c r="K892" s="1295" t="s">
        <v>61</v>
      </c>
      <c r="L892" s="1426" t="s">
        <v>61</v>
      </c>
      <c r="M892" s="1294" t="s">
        <v>61</v>
      </c>
      <c r="N892" s="1295" t="s">
        <v>61</v>
      </c>
      <c r="O892" s="104" t="s">
        <v>61</v>
      </c>
      <c r="P892" s="1295" t="s">
        <v>61</v>
      </c>
      <c r="Q892" s="799" t="s">
        <v>61</v>
      </c>
      <c r="R892" s="643" t="s">
        <v>61</v>
      </c>
      <c r="S892" s="799" t="s">
        <v>61</v>
      </c>
      <c r="T892" s="643" t="s">
        <v>61</v>
      </c>
      <c r="U892" s="799" t="s">
        <v>61</v>
      </c>
      <c r="V892" s="643" t="s">
        <v>61</v>
      </c>
      <c r="W892" s="1384" t="s">
        <v>61</v>
      </c>
      <c r="X892" s="916" t="s">
        <v>61</v>
      </c>
      <c r="Y892" s="1366"/>
      <c r="Z892" s="643"/>
      <c r="AA892" s="1296" t="s">
        <v>61</v>
      </c>
      <c r="AB892" s="1297" t="s">
        <v>61</v>
      </c>
    </row>
    <row r="893" spans="1:28" s="267" customFormat="1" ht="14.5">
      <c r="A893" s="66" t="s">
        <v>14</v>
      </c>
      <c r="B893" s="66" t="s">
        <v>141</v>
      </c>
      <c r="C893" s="556">
        <v>2020</v>
      </c>
      <c r="D893" s="556">
        <v>2019</v>
      </c>
      <c r="E893" s="1227" t="s">
        <v>168</v>
      </c>
      <c r="F893" s="418" t="s">
        <v>61</v>
      </c>
      <c r="G893" s="1273" t="s">
        <v>61</v>
      </c>
      <c r="H893" s="66" t="s">
        <v>61</v>
      </c>
      <c r="I893" s="1382" t="s">
        <v>61</v>
      </c>
      <c r="J893" s="1246" t="s">
        <v>61</v>
      </c>
      <c r="K893" s="1411" t="s">
        <v>61</v>
      </c>
      <c r="L893" s="1424" t="s">
        <v>61</v>
      </c>
      <c r="M893" s="1246" t="s">
        <v>61</v>
      </c>
      <c r="N893" s="66" t="s">
        <v>61</v>
      </c>
      <c r="O893" s="69" t="s">
        <v>61</v>
      </c>
      <c r="P893" s="66" t="s">
        <v>61</v>
      </c>
      <c r="Q893" s="77" t="s">
        <v>61</v>
      </c>
      <c r="R893" s="133" t="s">
        <v>61</v>
      </c>
      <c r="S893" s="77" t="s">
        <v>61</v>
      </c>
      <c r="T893" s="133" t="s">
        <v>61</v>
      </c>
      <c r="U893" s="77" t="s">
        <v>61</v>
      </c>
      <c r="V893" s="133" t="s">
        <v>61</v>
      </c>
      <c r="W893" s="1382" t="s">
        <v>61</v>
      </c>
      <c r="X893" s="787" t="s">
        <v>61</v>
      </c>
      <c r="Y893" s="1362"/>
      <c r="Z893" s="133"/>
      <c r="AA893" s="556" t="s">
        <v>61</v>
      </c>
      <c r="AB893" s="1279" t="s">
        <v>61</v>
      </c>
    </row>
    <row r="894" spans="1:28" s="267" customFormat="1" ht="14.5">
      <c r="A894" s="66" t="s">
        <v>14</v>
      </c>
      <c r="B894" s="66" t="s">
        <v>141</v>
      </c>
      <c r="C894" s="556">
        <v>2021</v>
      </c>
      <c r="D894" s="556">
        <v>2020</v>
      </c>
      <c r="E894" s="1227" t="s">
        <v>142</v>
      </c>
      <c r="F894" s="418" t="s">
        <v>174</v>
      </c>
      <c r="G894" s="1292" t="s">
        <v>168</v>
      </c>
      <c r="H894" s="1293" t="s">
        <v>61</v>
      </c>
      <c r="I894" s="1384" t="s">
        <v>61</v>
      </c>
      <c r="J894" s="1294" t="s">
        <v>61</v>
      </c>
      <c r="K894" s="1295" t="s">
        <v>61</v>
      </c>
      <c r="L894" s="1426" t="s">
        <v>61</v>
      </c>
      <c r="M894" s="1294" t="s">
        <v>61</v>
      </c>
      <c r="N894" s="1295" t="s">
        <v>61</v>
      </c>
      <c r="O894" s="104" t="s">
        <v>61</v>
      </c>
      <c r="P894" s="1295" t="s">
        <v>61</v>
      </c>
      <c r="Q894" s="799" t="s">
        <v>61</v>
      </c>
      <c r="R894" s="643" t="s">
        <v>61</v>
      </c>
      <c r="S894" s="799" t="s">
        <v>61</v>
      </c>
      <c r="T894" s="643" t="s">
        <v>61</v>
      </c>
      <c r="U894" s="799" t="s">
        <v>61</v>
      </c>
      <c r="V894" s="643" t="s">
        <v>61</v>
      </c>
      <c r="W894" s="1384" t="s">
        <v>61</v>
      </c>
      <c r="X894" s="916" t="s">
        <v>61</v>
      </c>
      <c r="Y894" s="1366"/>
      <c r="Z894" s="643"/>
      <c r="AA894" s="1296" t="s">
        <v>61</v>
      </c>
      <c r="AB894" s="1297" t="s">
        <v>61</v>
      </c>
    </row>
    <row r="895" spans="1:28" s="267" customFormat="1" ht="14.5">
      <c r="A895" s="66" t="s">
        <v>14</v>
      </c>
      <c r="B895" s="66" t="s">
        <v>141</v>
      </c>
      <c r="C895" s="556">
        <v>2022</v>
      </c>
      <c r="D895" s="556">
        <v>2021</v>
      </c>
      <c r="E895" s="1227" t="s">
        <v>142</v>
      </c>
      <c r="F895" s="418" t="s">
        <v>174</v>
      </c>
      <c r="G895" s="1292" t="s">
        <v>168</v>
      </c>
      <c r="H895" s="1293" t="s">
        <v>61</v>
      </c>
      <c r="I895" s="1384" t="s">
        <v>61</v>
      </c>
      <c r="J895" s="1294" t="s">
        <v>61</v>
      </c>
      <c r="K895" s="1295" t="s">
        <v>61</v>
      </c>
      <c r="L895" s="1426" t="s">
        <v>61</v>
      </c>
      <c r="M895" s="1294" t="s">
        <v>61</v>
      </c>
      <c r="N895" s="1295" t="s">
        <v>61</v>
      </c>
      <c r="O895" s="104" t="s">
        <v>61</v>
      </c>
      <c r="P895" s="1295" t="s">
        <v>61</v>
      </c>
      <c r="Q895" s="799" t="s">
        <v>61</v>
      </c>
      <c r="R895" s="643" t="s">
        <v>61</v>
      </c>
      <c r="S895" s="799" t="s">
        <v>61</v>
      </c>
      <c r="T895" s="643" t="s">
        <v>61</v>
      </c>
      <c r="U895" s="799" t="s">
        <v>61</v>
      </c>
      <c r="V895" s="643" t="s">
        <v>61</v>
      </c>
      <c r="W895" s="1384" t="s">
        <v>61</v>
      </c>
      <c r="X895" s="916" t="s">
        <v>61</v>
      </c>
      <c r="Y895" s="1366"/>
      <c r="Z895" s="643"/>
      <c r="AA895" s="1296" t="s">
        <v>61</v>
      </c>
      <c r="AB895" s="1297" t="s">
        <v>61</v>
      </c>
    </row>
    <row r="896" spans="1:28" s="267" customFormat="1" ht="14.5">
      <c r="A896" s="1216" t="s">
        <v>14</v>
      </c>
      <c r="B896" s="1216" t="s">
        <v>141</v>
      </c>
      <c r="C896" s="1226">
        <v>2023</v>
      </c>
      <c r="D896" s="1226">
        <v>2022</v>
      </c>
      <c r="E896" s="1228" t="s">
        <v>142</v>
      </c>
      <c r="F896" s="1237" t="s">
        <v>204</v>
      </c>
      <c r="G896" s="1275" t="s">
        <v>142</v>
      </c>
      <c r="H896" s="1216" t="s">
        <v>613</v>
      </c>
      <c r="I896" s="1380">
        <v>22159516</v>
      </c>
      <c r="J896" s="1026">
        <v>22159516</v>
      </c>
      <c r="K896" s="1223">
        <v>1</v>
      </c>
      <c r="L896" s="1425" t="s">
        <v>793</v>
      </c>
      <c r="M896" s="1007" t="s">
        <v>178</v>
      </c>
      <c r="N896" s="635" t="s">
        <v>203</v>
      </c>
      <c r="O896" s="1343">
        <v>15888372.971999999</v>
      </c>
      <c r="P896" s="1219">
        <v>0.71699999999999997</v>
      </c>
      <c r="Q896" s="1010" t="s">
        <v>221</v>
      </c>
      <c r="R896" s="1219" t="s">
        <v>221</v>
      </c>
      <c r="S896" s="1010" t="s">
        <v>221</v>
      </c>
      <c r="T896" s="1219" t="s">
        <v>221</v>
      </c>
      <c r="U896" s="1010" t="s">
        <v>221</v>
      </c>
      <c r="V896" s="1219" t="s">
        <v>221</v>
      </c>
      <c r="W896" s="1380">
        <v>6271143.0280000009</v>
      </c>
      <c r="X896" s="1027">
        <v>0.28299999999999997</v>
      </c>
      <c r="Y896" s="1363"/>
      <c r="Z896" s="1222"/>
      <c r="AA896" s="1226" t="s">
        <v>142</v>
      </c>
      <c r="AB896" s="1225" t="s">
        <v>161</v>
      </c>
    </row>
    <row r="897" spans="1:28" s="267" customFormat="1" ht="14.5">
      <c r="A897" s="1229" t="s">
        <v>14</v>
      </c>
      <c r="B897" s="1229" t="s">
        <v>141</v>
      </c>
      <c r="C897" s="1230" t="s">
        <v>761</v>
      </c>
      <c r="D897" s="1230">
        <v>2023</v>
      </c>
      <c r="E897" s="1231" t="s">
        <v>142</v>
      </c>
      <c r="F897" s="1233" t="s">
        <v>204</v>
      </c>
      <c r="G897" s="1274" t="s">
        <v>142</v>
      </c>
      <c r="H897" s="1235" t="s">
        <v>613</v>
      </c>
      <c r="I897" s="1388">
        <v>22602051</v>
      </c>
      <c r="J897" s="1310">
        <v>22602051</v>
      </c>
      <c r="K897" s="1313">
        <v>1</v>
      </c>
      <c r="L897" s="1271" t="s">
        <v>794</v>
      </c>
      <c r="M897" s="1178" t="s">
        <v>178</v>
      </c>
      <c r="N897" s="1358" t="s">
        <v>203</v>
      </c>
      <c r="O897" s="1311">
        <v>18691820.6590272</v>
      </c>
      <c r="P897" s="1220">
        <v>0.82699665880000006</v>
      </c>
      <c r="Q897" s="1181" t="s">
        <v>221</v>
      </c>
      <c r="R897" s="1220" t="s">
        <v>221</v>
      </c>
      <c r="S897" s="1181" t="s">
        <v>221</v>
      </c>
      <c r="T897" s="1220" t="s">
        <v>221</v>
      </c>
      <c r="U897" s="1181" t="s">
        <v>221</v>
      </c>
      <c r="V897" s="1220" t="s">
        <v>221</v>
      </c>
      <c r="W897" s="1392">
        <v>3910230.4200799791</v>
      </c>
      <c r="X897" s="1244">
        <v>0.17300334469999998</v>
      </c>
      <c r="Y897" s="1369"/>
      <c r="Z897" s="1391"/>
      <c r="AA897" s="1235" t="s">
        <v>142</v>
      </c>
      <c r="AB897" s="1233" t="s">
        <v>161</v>
      </c>
    </row>
    <row r="898" spans="1:28" s="267" customFormat="1" ht="14.5">
      <c r="A898" s="66" t="s">
        <v>11</v>
      </c>
      <c r="B898" s="66" t="s">
        <v>243</v>
      </c>
      <c r="C898" s="556">
        <v>2017</v>
      </c>
      <c r="D898" s="556">
        <v>2016</v>
      </c>
      <c r="E898" s="1227" t="s">
        <v>142</v>
      </c>
      <c r="F898" s="418" t="s">
        <v>143</v>
      </c>
      <c r="G898" s="1273" t="s">
        <v>142</v>
      </c>
      <c r="H898" s="66" t="s">
        <v>145</v>
      </c>
      <c r="I898" s="131">
        <v>41823493</v>
      </c>
      <c r="J898" s="1245">
        <v>37127057.000000007</v>
      </c>
      <c r="K898" s="466">
        <v>0.88770818353215997</v>
      </c>
      <c r="L898" s="1424" t="s">
        <v>615</v>
      </c>
      <c r="M898" s="77">
        <v>20639977.000000007</v>
      </c>
      <c r="N898" s="473">
        <v>0.55592817389215643</v>
      </c>
      <c r="O898" s="77">
        <v>12071725</v>
      </c>
      <c r="P898" s="473">
        <v>0.32514629425111718</v>
      </c>
      <c r="Q898" s="77">
        <v>4275118</v>
      </c>
      <c r="R898" s="133">
        <v>0.1151483135331734</v>
      </c>
      <c r="S898" s="77">
        <v>140237</v>
      </c>
      <c r="T898" s="133">
        <v>3.7772183235530894E-3</v>
      </c>
      <c r="U898" s="77">
        <v>0</v>
      </c>
      <c r="V898" s="133">
        <v>0</v>
      </c>
      <c r="W898" s="131">
        <v>4415355</v>
      </c>
      <c r="X898" s="787">
        <v>0.11892553185672648</v>
      </c>
      <c r="Y898" s="1362"/>
      <c r="Z898" s="133"/>
      <c r="AA898" s="556" t="s">
        <v>142</v>
      </c>
      <c r="AB898" s="1279" t="s">
        <v>148</v>
      </c>
    </row>
    <row r="899" spans="1:28" s="267" customFormat="1" ht="14.5">
      <c r="A899" s="66" t="s">
        <v>11</v>
      </c>
      <c r="B899" s="66" t="s">
        <v>243</v>
      </c>
      <c r="C899" s="556">
        <v>2018</v>
      </c>
      <c r="D899" s="556">
        <v>2017</v>
      </c>
      <c r="E899" s="1227" t="s">
        <v>142</v>
      </c>
      <c r="F899" s="418" t="s">
        <v>143</v>
      </c>
      <c r="G899" s="1273" t="s">
        <v>142</v>
      </c>
      <c r="H899" s="66" t="s">
        <v>145</v>
      </c>
      <c r="I899" s="131">
        <v>42778077</v>
      </c>
      <c r="J899" s="1245">
        <v>42778077</v>
      </c>
      <c r="K899" s="133">
        <v>1</v>
      </c>
      <c r="L899" s="1424" t="s">
        <v>616</v>
      </c>
      <c r="M899" s="77">
        <v>26424182</v>
      </c>
      <c r="N899" s="473">
        <v>0.61770382993139217</v>
      </c>
      <c r="O899" s="77">
        <v>12508089</v>
      </c>
      <c r="P899" s="473">
        <v>0.29239484046933667</v>
      </c>
      <c r="Q899" s="77">
        <v>3694087</v>
      </c>
      <c r="R899" s="133">
        <v>8.6354676485340842E-2</v>
      </c>
      <c r="S899" s="77">
        <v>151719</v>
      </c>
      <c r="T899" s="133">
        <v>3.5466531139302965E-3</v>
      </c>
      <c r="U899" s="77">
        <v>0</v>
      </c>
      <c r="V899" s="133">
        <v>0</v>
      </c>
      <c r="W899" s="131">
        <v>3845806</v>
      </c>
      <c r="X899" s="787">
        <v>8.9901329599271135E-2</v>
      </c>
      <c r="Y899" s="1362"/>
      <c r="Z899" s="133"/>
      <c r="AA899" s="556" t="s">
        <v>142</v>
      </c>
      <c r="AB899" s="1279" t="s">
        <v>148</v>
      </c>
    </row>
    <row r="900" spans="1:28" s="267" customFormat="1" ht="14.5">
      <c r="A900" s="66" t="s">
        <v>11</v>
      </c>
      <c r="B900" s="66" t="s">
        <v>243</v>
      </c>
      <c r="C900" s="556">
        <v>2019</v>
      </c>
      <c r="D900" s="556">
        <v>2018</v>
      </c>
      <c r="E900" s="1227" t="s">
        <v>142</v>
      </c>
      <c r="F900" s="418" t="s">
        <v>143</v>
      </c>
      <c r="G900" s="1273" t="s">
        <v>142</v>
      </c>
      <c r="H900" s="66" t="s">
        <v>145</v>
      </c>
      <c r="I900" s="275">
        <v>43874985</v>
      </c>
      <c r="J900" s="1245">
        <v>43874985</v>
      </c>
      <c r="K900" s="133">
        <v>1</v>
      </c>
      <c r="L900" s="1424" t="s">
        <v>795</v>
      </c>
      <c r="M900" s="77">
        <v>23958607</v>
      </c>
      <c r="N900" s="473">
        <v>0.54606530349810944</v>
      </c>
      <c r="O900" s="77">
        <v>13740579</v>
      </c>
      <c r="P900" s="473">
        <v>0.31317569681220403</v>
      </c>
      <c r="Q900" s="77">
        <v>5574843</v>
      </c>
      <c r="R900" s="133">
        <v>0.12706199215794603</v>
      </c>
      <c r="S900" s="77">
        <v>600956</v>
      </c>
      <c r="T900" s="133">
        <v>1.3697007531740467E-2</v>
      </c>
      <c r="U900" s="77">
        <v>0</v>
      </c>
      <c r="V900" s="133">
        <v>0</v>
      </c>
      <c r="W900" s="131">
        <v>6175799</v>
      </c>
      <c r="X900" s="787">
        <v>0.1407589996896865</v>
      </c>
      <c r="Y900" s="1362"/>
      <c r="Z900" s="133"/>
      <c r="AA900" s="556" t="s">
        <v>142</v>
      </c>
      <c r="AB900" s="1279" t="s">
        <v>161</v>
      </c>
    </row>
    <row r="901" spans="1:28" s="267" customFormat="1" ht="14.5">
      <c r="A901" s="66" t="s">
        <v>11</v>
      </c>
      <c r="B901" s="66" t="s">
        <v>243</v>
      </c>
      <c r="C901" s="556">
        <v>2020</v>
      </c>
      <c r="D901" s="556">
        <v>2019</v>
      </c>
      <c r="E901" s="1227" t="s">
        <v>142</v>
      </c>
      <c r="F901" s="418" t="s">
        <v>143</v>
      </c>
      <c r="G901" s="1273" t="s">
        <v>142</v>
      </c>
      <c r="H901" s="66" t="s">
        <v>145</v>
      </c>
      <c r="I901" s="131">
        <v>42813000</v>
      </c>
      <c r="J901" s="1245">
        <v>41934359</v>
      </c>
      <c r="K901" s="466">
        <v>0.97947723822203536</v>
      </c>
      <c r="L901" s="1424" t="s">
        <v>286</v>
      </c>
      <c r="M901" s="77">
        <v>24246159</v>
      </c>
      <c r="N901" s="473">
        <v>0.57819314705633151</v>
      </c>
      <c r="O901" s="77">
        <v>11835390</v>
      </c>
      <c r="P901" s="473">
        <v>0.28000000000000003</v>
      </c>
      <c r="Q901" s="77">
        <v>4809357</v>
      </c>
      <c r="R901" s="133">
        <v>0.11</v>
      </c>
      <c r="S901" s="77">
        <v>1043453</v>
      </c>
      <c r="T901" s="133">
        <v>0.02</v>
      </c>
      <c r="U901" s="77">
        <v>0</v>
      </c>
      <c r="V901" s="133">
        <v>0</v>
      </c>
      <c r="W901" s="131">
        <v>5852810</v>
      </c>
      <c r="X901" s="787">
        <v>0.14000000000000001</v>
      </c>
      <c r="Y901" s="1362"/>
      <c r="Z901" s="133"/>
      <c r="AA901" s="556" t="s">
        <v>142</v>
      </c>
      <c r="AB901" s="1279" t="s">
        <v>161</v>
      </c>
    </row>
    <row r="902" spans="1:28" s="267" customFormat="1" ht="14.5">
      <c r="A902" s="66" t="s">
        <v>11</v>
      </c>
      <c r="B902" s="66" t="s">
        <v>243</v>
      </c>
      <c r="C902" s="556">
        <v>2021</v>
      </c>
      <c r="D902" s="556">
        <v>2020</v>
      </c>
      <c r="E902" s="1227" t="s">
        <v>142</v>
      </c>
      <c r="F902" s="418" t="s">
        <v>143</v>
      </c>
      <c r="G902" s="1273" t="s">
        <v>142</v>
      </c>
      <c r="H902" s="66" t="s">
        <v>145</v>
      </c>
      <c r="I902" s="131">
        <v>45319635</v>
      </c>
      <c r="J902" s="1247">
        <v>45198109</v>
      </c>
      <c r="K902" s="466">
        <v>0.99731846913594957</v>
      </c>
      <c r="L902" s="1424" t="s">
        <v>620</v>
      </c>
      <c r="M902" s="77">
        <v>19728053</v>
      </c>
      <c r="N902" s="473">
        <v>0.43647961024210108</v>
      </c>
      <c r="O902" s="77">
        <v>15891371</v>
      </c>
      <c r="P902" s="473">
        <v>0.35</v>
      </c>
      <c r="Q902" s="77">
        <v>7410682</v>
      </c>
      <c r="R902" s="133">
        <v>0.16</v>
      </c>
      <c r="S902" s="77">
        <v>2168003</v>
      </c>
      <c r="T902" s="133">
        <v>0.05</v>
      </c>
      <c r="U902" s="77">
        <v>0</v>
      </c>
      <c r="V902" s="133">
        <v>0</v>
      </c>
      <c r="W902" s="131">
        <v>9578685</v>
      </c>
      <c r="X902" s="787">
        <v>0.21</v>
      </c>
      <c r="Y902" s="1362"/>
      <c r="Z902" s="133"/>
      <c r="AA902" s="556" t="s">
        <v>142</v>
      </c>
      <c r="AB902" s="1279" t="s">
        <v>161</v>
      </c>
    </row>
    <row r="903" spans="1:28" s="267" customFormat="1" ht="14.5">
      <c r="A903" s="66" t="s">
        <v>11</v>
      </c>
      <c r="B903" s="66" t="s">
        <v>243</v>
      </c>
      <c r="C903" s="556">
        <v>2022</v>
      </c>
      <c r="D903" s="556">
        <v>2021</v>
      </c>
      <c r="E903" s="1227" t="s">
        <v>142</v>
      </c>
      <c r="F903" s="418" t="s">
        <v>143</v>
      </c>
      <c r="G903" s="1273" t="s">
        <v>142</v>
      </c>
      <c r="H903" s="66" t="s">
        <v>145</v>
      </c>
      <c r="I903" s="131">
        <v>46796616</v>
      </c>
      <c r="J903" s="1245">
        <v>46568825</v>
      </c>
      <c r="K903" s="466">
        <v>0.9951323189693887</v>
      </c>
      <c r="L903" s="1424" t="s">
        <v>621</v>
      </c>
      <c r="M903" s="77">
        <v>20273468</v>
      </c>
      <c r="N903" s="473">
        <v>0.43534420290827608</v>
      </c>
      <c r="O903" s="77">
        <v>16525736</v>
      </c>
      <c r="P903" s="473">
        <v>0.35</v>
      </c>
      <c r="Q903" s="77">
        <v>7072838</v>
      </c>
      <c r="R903" s="133">
        <v>0.15</v>
      </c>
      <c r="S903" s="77">
        <v>2696783</v>
      </c>
      <c r="T903" s="133">
        <v>0.06</v>
      </c>
      <c r="U903" s="77">
        <v>0</v>
      </c>
      <c r="V903" s="133">
        <v>0</v>
      </c>
      <c r="W903" s="131">
        <v>9769621</v>
      </c>
      <c r="X903" s="787">
        <v>0.21</v>
      </c>
      <c r="Y903" s="1362"/>
      <c r="Z903" s="133"/>
      <c r="AA903" s="556" t="s">
        <v>142</v>
      </c>
      <c r="AB903" s="1279" t="s">
        <v>185</v>
      </c>
    </row>
    <row r="904" spans="1:28" s="267" customFormat="1" ht="14.5">
      <c r="A904" s="1216" t="s">
        <v>11</v>
      </c>
      <c r="B904" s="1216" t="s">
        <v>243</v>
      </c>
      <c r="C904" s="1226">
        <v>2023</v>
      </c>
      <c r="D904" s="1226">
        <v>2022</v>
      </c>
      <c r="E904" s="1228" t="s">
        <v>142</v>
      </c>
      <c r="F904" s="1237" t="s">
        <v>143</v>
      </c>
      <c r="G904" s="1275" t="s">
        <v>142</v>
      </c>
      <c r="H904" s="1216" t="s">
        <v>145</v>
      </c>
      <c r="I904" s="1380">
        <v>47881435</v>
      </c>
      <c r="J904" s="1298">
        <v>47881435</v>
      </c>
      <c r="K904" s="1223">
        <v>1</v>
      </c>
      <c r="L904" s="1425" t="s">
        <v>395</v>
      </c>
      <c r="M904" s="1026">
        <v>18648037</v>
      </c>
      <c r="N904" s="1217">
        <v>0.38946278448003907</v>
      </c>
      <c r="O904" s="1026">
        <v>17580330</v>
      </c>
      <c r="P904" s="1217">
        <v>0.37</v>
      </c>
      <c r="Q904" s="1026">
        <v>8549970</v>
      </c>
      <c r="R904" s="1222">
        <v>0.18</v>
      </c>
      <c r="S904" s="1026">
        <v>3103098</v>
      </c>
      <c r="T904" s="1222">
        <v>0.06</v>
      </c>
      <c r="U904" s="1026">
        <v>0</v>
      </c>
      <c r="V904" s="1222">
        <v>0</v>
      </c>
      <c r="W904" s="1380">
        <v>11653068</v>
      </c>
      <c r="X904" s="1027">
        <v>0.24</v>
      </c>
      <c r="Y904" s="1363"/>
      <c r="Z904" s="1222"/>
      <c r="AA904" s="1226" t="s">
        <v>142</v>
      </c>
      <c r="AB904" s="1225" t="s">
        <v>161</v>
      </c>
    </row>
    <row r="905" spans="1:28" s="267" customFormat="1" ht="14.5">
      <c r="A905" s="1238" t="s">
        <v>11</v>
      </c>
      <c r="B905" s="1238" t="s">
        <v>243</v>
      </c>
      <c r="C905" s="1239" t="s">
        <v>761</v>
      </c>
      <c r="D905" s="1239">
        <v>2023</v>
      </c>
      <c r="E905" s="1240" t="s">
        <v>142</v>
      </c>
      <c r="F905" s="1272" t="s">
        <v>143</v>
      </c>
      <c r="G905" s="1276" t="s">
        <v>142</v>
      </c>
      <c r="H905" s="1221" t="s">
        <v>145</v>
      </c>
      <c r="I905" s="1422">
        <v>48579711</v>
      </c>
      <c r="J905" s="1241">
        <v>48579711</v>
      </c>
      <c r="K905" s="1221">
        <v>1</v>
      </c>
      <c r="L905" s="1440" t="s">
        <v>1409</v>
      </c>
      <c r="M905" s="1020">
        <v>11194025</v>
      </c>
      <c r="N905" s="1242">
        <v>0.23</v>
      </c>
      <c r="O905" s="1020">
        <v>17092334</v>
      </c>
      <c r="P905" s="1242">
        <v>0.35</v>
      </c>
      <c r="Q905" s="1020">
        <v>14037556</v>
      </c>
      <c r="R905" s="1221">
        <v>0.28999999999999998</v>
      </c>
      <c r="S905" s="1020">
        <v>6255796</v>
      </c>
      <c r="T905" s="1221">
        <v>0.13</v>
      </c>
      <c r="U905" s="1020">
        <v>0</v>
      </c>
      <c r="V905" s="1221">
        <v>0</v>
      </c>
      <c r="W905" s="1381">
        <v>20293352</v>
      </c>
      <c r="X905" s="1021">
        <v>0.42</v>
      </c>
      <c r="Y905" s="1364"/>
      <c r="Z905" s="1221"/>
      <c r="AA905" s="1235" t="s">
        <v>142</v>
      </c>
      <c r="AB905" s="1243" t="s">
        <v>148</v>
      </c>
    </row>
    <row r="906" spans="1:28" s="267" customFormat="1" ht="14.5">
      <c r="A906" s="862" t="s">
        <v>626</v>
      </c>
      <c r="B906" s="862" t="s">
        <v>102</v>
      </c>
      <c r="C906" s="844">
        <v>2017</v>
      </c>
      <c r="D906" s="844">
        <v>2016</v>
      </c>
      <c r="E906" s="1304" t="s">
        <v>168</v>
      </c>
      <c r="F906" s="418" t="s">
        <v>61</v>
      </c>
      <c r="G906" s="1305" t="s">
        <v>61</v>
      </c>
      <c r="H906" s="66" t="s">
        <v>61</v>
      </c>
      <c r="I906" s="1382" t="s">
        <v>61</v>
      </c>
      <c r="J906" s="1246" t="s">
        <v>61</v>
      </c>
      <c r="K906" s="1411" t="s">
        <v>61</v>
      </c>
      <c r="L906" s="1424" t="s">
        <v>61</v>
      </c>
      <c r="M906" s="1246" t="s">
        <v>61</v>
      </c>
      <c r="N906" s="66" t="s">
        <v>61</v>
      </c>
      <c r="O906" s="69" t="s">
        <v>61</v>
      </c>
      <c r="P906" s="66" t="s">
        <v>61</v>
      </c>
      <c r="Q906" s="77" t="s">
        <v>61</v>
      </c>
      <c r="R906" s="133" t="s">
        <v>61</v>
      </c>
      <c r="S906" s="77" t="s">
        <v>61</v>
      </c>
      <c r="T906" s="133" t="s">
        <v>61</v>
      </c>
      <c r="U906" s="77" t="s">
        <v>61</v>
      </c>
      <c r="V906" s="133" t="s">
        <v>61</v>
      </c>
      <c r="W906" s="1382" t="s">
        <v>61</v>
      </c>
      <c r="X906" s="787" t="s">
        <v>61</v>
      </c>
      <c r="Y906" s="1362"/>
      <c r="Z906" s="133"/>
      <c r="AA906" s="556" t="s">
        <v>61</v>
      </c>
      <c r="AB906" s="1279" t="s">
        <v>61</v>
      </c>
    </row>
    <row r="907" spans="1:28" s="267" customFormat="1" ht="14.5">
      <c r="A907" s="862" t="s">
        <v>626</v>
      </c>
      <c r="B907" s="862" t="s">
        <v>102</v>
      </c>
      <c r="C907" s="844">
        <v>2018</v>
      </c>
      <c r="D907" s="844">
        <v>2017</v>
      </c>
      <c r="E907" s="1304" t="s">
        <v>168</v>
      </c>
      <c r="F907" s="418" t="s">
        <v>61</v>
      </c>
      <c r="G907" s="1305" t="s">
        <v>61</v>
      </c>
      <c r="H907" s="66" t="s">
        <v>61</v>
      </c>
      <c r="I907" s="1382" t="s">
        <v>61</v>
      </c>
      <c r="J907" s="1246" t="s">
        <v>61</v>
      </c>
      <c r="K907" s="1411" t="s">
        <v>61</v>
      </c>
      <c r="L907" s="1424" t="s">
        <v>61</v>
      </c>
      <c r="M907" s="1246" t="s">
        <v>61</v>
      </c>
      <c r="N907" s="66" t="s">
        <v>61</v>
      </c>
      <c r="O907" s="69" t="s">
        <v>61</v>
      </c>
      <c r="P907" s="66" t="s">
        <v>61</v>
      </c>
      <c r="Q907" s="77" t="s">
        <v>61</v>
      </c>
      <c r="R907" s="133" t="s">
        <v>61</v>
      </c>
      <c r="S907" s="77" t="s">
        <v>61</v>
      </c>
      <c r="T907" s="133" t="s">
        <v>61</v>
      </c>
      <c r="U907" s="77" t="s">
        <v>61</v>
      </c>
      <c r="V907" s="133" t="s">
        <v>61</v>
      </c>
      <c r="W907" s="1382" t="s">
        <v>61</v>
      </c>
      <c r="X907" s="787" t="s">
        <v>61</v>
      </c>
      <c r="Y907" s="1362"/>
      <c r="Z907" s="133"/>
      <c r="AA907" s="556" t="s">
        <v>61</v>
      </c>
      <c r="AB907" s="1279" t="s">
        <v>61</v>
      </c>
    </row>
    <row r="908" spans="1:28" s="267" customFormat="1" ht="14.5">
      <c r="A908" s="862" t="s">
        <v>626</v>
      </c>
      <c r="B908" s="862" t="s">
        <v>102</v>
      </c>
      <c r="C908" s="844">
        <v>2019</v>
      </c>
      <c r="D908" s="844">
        <v>2018</v>
      </c>
      <c r="E908" s="1304" t="s">
        <v>168</v>
      </c>
      <c r="F908" s="418" t="s">
        <v>61</v>
      </c>
      <c r="G908" s="1305" t="s">
        <v>61</v>
      </c>
      <c r="H908" s="66" t="s">
        <v>61</v>
      </c>
      <c r="I908" s="1382" t="s">
        <v>61</v>
      </c>
      <c r="J908" s="1246" t="s">
        <v>61</v>
      </c>
      <c r="K908" s="1411" t="s">
        <v>61</v>
      </c>
      <c r="L908" s="1424" t="s">
        <v>61</v>
      </c>
      <c r="M908" s="1246" t="s">
        <v>61</v>
      </c>
      <c r="N908" s="66" t="s">
        <v>61</v>
      </c>
      <c r="O908" s="69" t="s">
        <v>61</v>
      </c>
      <c r="P908" s="66" t="s">
        <v>61</v>
      </c>
      <c r="Q908" s="77" t="s">
        <v>61</v>
      </c>
      <c r="R908" s="133" t="s">
        <v>61</v>
      </c>
      <c r="S908" s="77" t="s">
        <v>61</v>
      </c>
      <c r="T908" s="133" t="s">
        <v>61</v>
      </c>
      <c r="U908" s="77" t="s">
        <v>61</v>
      </c>
      <c r="V908" s="133" t="s">
        <v>61</v>
      </c>
      <c r="W908" s="1382" t="s">
        <v>61</v>
      </c>
      <c r="X908" s="787" t="s">
        <v>61</v>
      </c>
      <c r="Y908" s="1362"/>
      <c r="Z908" s="133"/>
      <c r="AA908" s="556" t="s">
        <v>61</v>
      </c>
      <c r="AB908" s="1279" t="s">
        <v>61</v>
      </c>
    </row>
    <row r="909" spans="1:28" s="267" customFormat="1" ht="14.5">
      <c r="A909" s="862" t="s">
        <v>626</v>
      </c>
      <c r="B909" s="862" t="s">
        <v>102</v>
      </c>
      <c r="C909" s="844">
        <v>2020</v>
      </c>
      <c r="D909" s="844">
        <v>2019</v>
      </c>
      <c r="E909" s="1304" t="s">
        <v>168</v>
      </c>
      <c r="F909" s="418" t="s">
        <v>61</v>
      </c>
      <c r="G909" s="1305" t="s">
        <v>61</v>
      </c>
      <c r="H909" s="66" t="s">
        <v>61</v>
      </c>
      <c r="I909" s="1382" t="s">
        <v>61</v>
      </c>
      <c r="J909" s="1246" t="s">
        <v>61</v>
      </c>
      <c r="K909" s="1411" t="s">
        <v>61</v>
      </c>
      <c r="L909" s="1424" t="s">
        <v>61</v>
      </c>
      <c r="M909" s="1246" t="s">
        <v>61</v>
      </c>
      <c r="N909" s="66" t="s">
        <v>61</v>
      </c>
      <c r="O909" s="69" t="s">
        <v>61</v>
      </c>
      <c r="P909" s="66" t="s">
        <v>61</v>
      </c>
      <c r="Q909" s="77" t="s">
        <v>61</v>
      </c>
      <c r="R909" s="133" t="s">
        <v>61</v>
      </c>
      <c r="S909" s="77" t="s">
        <v>61</v>
      </c>
      <c r="T909" s="133" t="s">
        <v>61</v>
      </c>
      <c r="U909" s="77" t="s">
        <v>61</v>
      </c>
      <c r="V909" s="133" t="s">
        <v>61</v>
      </c>
      <c r="W909" s="1382" t="s">
        <v>61</v>
      </c>
      <c r="X909" s="787" t="s">
        <v>61</v>
      </c>
      <c r="Y909" s="1362"/>
      <c r="Z909" s="133"/>
      <c r="AA909" s="556" t="s">
        <v>61</v>
      </c>
      <c r="AB909" s="1279" t="s">
        <v>61</v>
      </c>
    </row>
    <row r="910" spans="1:28" s="267" customFormat="1" ht="14.5">
      <c r="A910" s="862" t="s">
        <v>626</v>
      </c>
      <c r="B910" s="862" t="s">
        <v>102</v>
      </c>
      <c r="C910" s="844">
        <v>2021</v>
      </c>
      <c r="D910" s="844">
        <v>2020</v>
      </c>
      <c r="E910" s="1304" t="s">
        <v>168</v>
      </c>
      <c r="F910" s="418" t="s">
        <v>61</v>
      </c>
      <c r="G910" s="1305" t="s">
        <v>61</v>
      </c>
      <c r="H910" s="66" t="s">
        <v>61</v>
      </c>
      <c r="I910" s="1382" t="s">
        <v>61</v>
      </c>
      <c r="J910" s="1246" t="s">
        <v>61</v>
      </c>
      <c r="K910" s="1411" t="s">
        <v>61</v>
      </c>
      <c r="L910" s="1424" t="s">
        <v>61</v>
      </c>
      <c r="M910" s="1246" t="s">
        <v>61</v>
      </c>
      <c r="N910" s="66" t="s">
        <v>61</v>
      </c>
      <c r="O910" s="69" t="s">
        <v>61</v>
      </c>
      <c r="P910" s="66" t="s">
        <v>61</v>
      </c>
      <c r="Q910" s="77" t="s">
        <v>61</v>
      </c>
      <c r="R910" s="133" t="s">
        <v>61</v>
      </c>
      <c r="S910" s="77" t="s">
        <v>61</v>
      </c>
      <c r="T910" s="133" t="s">
        <v>61</v>
      </c>
      <c r="U910" s="77" t="s">
        <v>61</v>
      </c>
      <c r="V910" s="133" t="s">
        <v>61</v>
      </c>
      <c r="W910" s="1382" t="s">
        <v>61</v>
      </c>
      <c r="X910" s="787" t="s">
        <v>61</v>
      </c>
      <c r="Y910" s="1362"/>
      <c r="Z910" s="133"/>
      <c r="AA910" s="556" t="s">
        <v>61</v>
      </c>
      <c r="AB910" s="1279" t="s">
        <v>61</v>
      </c>
    </row>
    <row r="911" spans="1:28" s="267" customFormat="1" ht="14.5">
      <c r="A911" s="862" t="s">
        <v>626</v>
      </c>
      <c r="B911" s="862" t="s">
        <v>102</v>
      </c>
      <c r="C911" s="844">
        <v>2022</v>
      </c>
      <c r="D911" s="844">
        <v>2021</v>
      </c>
      <c r="E911" s="1304" t="s">
        <v>168</v>
      </c>
      <c r="F911" s="418" t="s">
        <v>61</v>
      </c>
      <c r="G911" s="1305" t="s">
        <v>61</v>
      </c>
      <c r="H911" s="66" t="s">
        <v>61</v>
      </c>
      <c r="I911" s="1382" t="s">
        <v>61</v>
      </c>
      <c r="J911" s="1246" t="s">
        <v>61</v>
      </c>
      <c r="K911" s="1411" t="s">
        <v>61</v>
      </c>
      <c r="L911" s="1424" t="s">
        <v>61</v>
      </c>
      <c r="M911" s="1246" t="s">
        <v>61</v>
      </c>
      <c r="N911" s="66" t="s">
        <v>61</v>
      </c>
      <c r="O911" s="69" t="s">
        <v>61</v>
      </c>
      <c r="P911" s="66" t="s">
        <v>61</v>
      </c>
      <c r="Q911" s="77" t="s">
        <v>61</v>
      </c>
      <c r="R911" s="133" t="s">
        <v>61</v>
      </c>
      <c r="S911" s="77" t="s">
        <v>61</v>
      </c>
      <c r="T911" s="133" t="s">
        <v>61</v>
      </c>
      <c r="U911" s="77" t="s">
        <v>61</v>
      </c>
      <c r="V911" s="133" t="s">
        <v>61</v>
      </c>
      <c r="W911" s="1382" t="s">
        <v>61</v>
      </c>
      <c r="X911" s="787" t="s">
        <v>61</v>
      </c>
      <c r="Y911" s="1362"/>
      <c r="Z911" s="133"/>
      <c r="AA911" s="556" t="s">
        <v>61</v>
      </c>
      <c r="AB911" s="1279" t="s">
        <v>61</v>
      </c>
    </row>
    <row r="912" spans="1:28" s="267" customFormat="1" ht="14.5">
      <c r="A912" s="1235" t="s">
        <v>626</v>
      </c>
      <c r="B912" s="1235" t="s">
        <v>102</v>
      </c>
      <c r="C912" s="1289">
        <v>2023</v>
      </c>
      <c r="D912" s="1289">
        <v>2022</v>
      </c>
      <c r="E912" s="1290" t="s">
        <v>168</v>
      </c>
      <c r="F912" s="1232" t="s">
        <v>61</v>
      </c>
      <c r="G912" s="1291" t="s">
        <v>61</v>
      </c>
      <c r="H912" s="1229" t="s">
        <v>61</v>
      </c>
      <c r="I912" s="1383" t="s">
        <v>61</v>
      </c>
      <c r="J912" s="1065" t="s">
        <v>61</v>
      </c>
      <c r="K912" s="1412" t="s">
        <v>61</v>
      </c>
      <c r="L912" s="1338" t="s">
        <v>61</v>
      </c>
      <c r="M912" s="1065" t="s">
        <v>61</v>
      </c>
      <c r="N912" s="1229" t="s">
        <v>61</v>
      </c>
      <c r="O912" s="1065" t="s">
        <v>61</v>
      </c>
      <c r="P912" s="1229" t="s">
        <v>61</v>
      </c>
      <c r="Q912" s="1020" t="s">
        <v>61</v>
      </c>
      <c r="R912" s="1221" t="s">
        <v>61</v>
      </c>
      <c r="S912" s="1020" t="s">
        <v>61</v>
      </c>
      <c r="T912" s="1221" t="s">
        <v>61</v>
      </c>
      <c r="U912" s="1020" t="s">
        <v>61</v>
      </c>
      <c r="V912" s="1221" t="s">
        <v>61</v>
      </c>
      <c r="W912" s="1383" t="s">
        <v>61</v>
      </c>
      <c r="X912" s="1021" t="s">
        <v>61</v>
      </c>
      <c r="Y912" s="1364"/>
      <c r="Z912" s="1221"/>
      <c r="AA912" s="1230" t="s">
        <v>61</v>
      </c>
      <c r="AB912" s="1233" t="s">
        <v>61</v>
      </c>
    </row>
    <row r="913" spans="1:28" s="267" customFormat="1" ht="14.5">
      <c r="A913" s="66" t="s">
        <v>10</v>
      </c>
      <c r="B913" s="66" t="s">
        <v>167</v>
      </c>
      <c r="C913" s="556">
        <v>2017</v>
      </c>
      <c r="D913" s="556">
        <v>2016</v>
      </c>
      <c r="E913" s="1227" t="s">
        <v>142</v>
      </c>
      <c r="F913" s="418" t="s">
        <v>143</v>
      </c>
      <c r="G913" s="1273" t="s">
        <v>142</v>
      </c>
      <c r="H913" s="66" t="s">
        <v>410</v>
      </c>
      <c r="I913" s="131">
        <v>18600000</v>
      </c>
      <c r="J913" s="1245">
        <v>18600000</v>
      </c>
      <c r="K913" s="466">
        <v>1</v>
      </c>
      <c r="L913" s="1429">
        <v>42522</v>
      </c>
      <c r="M913" s="77">
        <v>9470397</v>
      </c>
      <c r="N913" s="133">
        <v>0.50916112903225808</v>
      </c>
      <c r="O913" s="792">
        <v>2383925</v>
      </c>
      <c r="P913" s="473">
        <v>0.12816801075268816</v>
      </c>
      <c r="Q913" s="77" t="s">
        <v>61</v>
      </c>
      <c r="R913" s="133" t="s">
        <v>61</v>
      </c>
      <c r="S913" s="77" t="s">
        <v>61</v>
      </c>
      <c r="T913" s="133" t="s">
        <v>61</v>
      </c>
      <c r="U913" s="77" t="s">
        <v>61</v>
      </c>
      <c r="V913" s="133" t="s">
        <v>61</v>
      </c>
      <c r="W913" s="1387">
        <v>6745678</v>
      </c>
      <c r="X913" s="793">
        <v>0.36267086021505374</v>
      </c>
      <c r="Y913" s="1365"/>
      <c r="Z913" s="466"/>
      <c r="AA913" s="556" t="s">
        <v>142</v>
      </c>
      <c r="AB913" s="1279" t="s">
        <v>148</v>
      </c>
    </row>
    <row r="914" spans="1:28" s="267" customFormat="1" ht="14.5">
      <c r="A914" s="66" t="s">
        <v>10</v>
      </c>
      <c r="B914" s="66" t="s">
        <v>167</v>
      </c>
      <c r="C914" s="556">
        <v>2018</v>
      </c>
      <c r="D914" s="556">
        <v>2017</v>
      </c>
      <c r="E914" s="1227" t="s">
        <v>142</v>
      </c>
      <c r="F914" s="418" t="s">
        <v>143</v>
      </c>
      <c r="G914" s="1273" t="s">
        <v>142</v>
      </c>
      <c r="H914" s="66" t="s">
        <v>209</v>
      </c>
      <c r="I914" s="131">
        <v>19414810</v>
      </c>
      <c r="J914" s="1245">
        <v>19414810</v>
      </c>
      <c r="K914" s="466">
        <v>1</v>
      </c>
      <c r="L914" s="1429">
        <v>43040</v>
      </c>
      <c r="M914" s="77">
        <v>8914810</v>
      </c>
      <c r="N914" s="133">
        <v>0.45917575294324281</v>
      </c>
      <c r="O914" s="792">
        <v>4000000</v>
      </c>
      <c r="P914" s="473">
        <v>0.20602828459305036</v>
      </c>
      <c r="Q914" s="77" t="s">
        <v>61</v>
      </c>
      <c r="R914" s="133" t="s">
        <v>61</v>
      </c>
      <c r="S914" s="77" t="s">
        <v>61</v>
      </c>
      <c r="T914" s="133" t="s">
        <v>61</v>
      </c>
      <c r="U914" s="77" t="s">
        <v>61</v>
      </c>
      <c r="V914" s="133" t="s">
        <v>61</v>
      </c>
      <c r="W914" s="1387">
        <v>6500000</v>
      </c>
      <c r="X914" s="793">
        <v>0.33479596246370685</v>
      </c>
      <c r="Y914" s="1365"/>
      <c r="Z914" s="466"/>
      <c r="AA914" s="556" t="s">
        <v>142</v>
      </c>
      <c r="AB914" s="1279" t="s">
        <v>148</v>
      </c>
    </row>
    <row r="915" spans="1:28" s="267" customFormat="1" ht="14.5">
      <c r="A915" s="66" t="s">
        <v>10</v>
      </c>
      <c r="B915" s="66" t="s">
        <v>167</v>
      </c>
      <c r="C915" s="556">
        <v>2019</v>
      </c>
      <c r="D915" s="556">
        <v>2018</v>
      </c>
      <c r="E915" s="1227" t="s">
        <v>142</v>
      </c>
      <c r="F915" s="418" t="s">
        <v>143</v>
      </c>
      <c r="G915" s="1273" t="s">
        <v>142</v>
      </c>
      <c r="H915" s="66" t="s">
        <v>209</v>
      </c>
      <c r="I915" s="1387">
        <v>19955156</v>
      </c>
      <c r="J915" s="1245">
        <v>19955156</v>
      </c>
      <c r="K915" s="466">
        <v>1</v>
      </c>
      <c r="L915" s="1429">
        <v>43525</v>
      </c>
      <c r="M915" s="77">
        <v>10955156</v>
      </c>
      <c r="N915" s="133">
        <v>0.54898874255856478</v>
      </c>
      <c r="O915" s="792">
        <v>2500000</v>
      </c>
      <c r="P915" s="473">
        <v>0.12528090484484311</v>
      </c>
      <c r="Q915" s="77" t="s">
        <v>61</v>
      </c>
      <c r="R915" s="133" t="s">
        <v>61</v>
      </c>
      <c r="S915" s="77" t="s">
        <v>61</v>
      </c>
      <c r="T915" s="133" t="s">
        <v>61</v>
      </c>
      <c r="U915" s="77" t="s">
        <v>61</v>
      </c>
      <c r="V915" s="133" t="s">
        <v>61</v>
      </c>
      <c r="W915" s="1387">
        <v>6500000</v>
      </c>
      <c r="X915" s="793">
        <v>0.32573035259659205</v>
      </c>
      <c r="Y915" s="1365"/>
      <c r="Z915" s="466"/>
      <c r="AA915" s="556" t="s">
        <v>142</v>
      </c>
      <c r="AB915" s="1279" t="s">
        <v>148</v>
      </c>
    </row>
    <row r="916" spans="1:28" s="267" customFormat="1" ht="14.5">
      <c r="A916" s="66" t="s">
        <v>10</v>
      </c>
      <c r="B916" s="66" t="s">
        <v>167</v>
      </c>
      <c r="C916" s="556">
        <v>2020</v>
      </c>
      <c r="D916" s="556">
        <v>2019</v>
      </c>
      <c r="E916" s="1227" t="s">
        <v>142</v>
      </c>
      <c r="F916" s="418" t="s">
        <v>143</v>
      </c>
      <c r="G916" s="1273" t="s">
        <v>142</v>
      </c>
      <c r="H916" s="66" t="s">
        <v>209</v>
      </c>
      <c r="I916" s="131">
        <v>18300000</v>
      </c>
      <c r="J916" s="1245">
        <v>18300000</v>
      </c>
      <c r="K916" s="466">
        <v>1</v>
      </c>
      <c r="L916" s="1424" t="s">
        <v>627</v>
      </c>
      <c r="M916" s="77">
        <v>9100000</v>
      </c>
      <c r="N916" s="133">
        <v>0.49726775956284153</v>
      </c>
      <c r="O916" s="792">
        <v>2600000</v>
      </c>
      <c r="P916" s="473">
        <v>0.14207650273224043</v>
      </c>
      <c r="Q916" s="77" t="s">
        <v>61</v>
      </c>
      <c r="R916" s="133" t="s">
        <v>61</v>
      </c>
      <c r="S916" s="77" t="s">
        <v>61</v>
      </c>
      <c r="T916" s="133" t="s">
        <v>61</v>
      </c>
      <c r="U916" s="77" t="s">
        <v>61</v>
      </c>
      <c r="V916" s="133" t="s">
        <v>61</v>
      </c>
      <c r="W916" s="1387">
        <v>6600000</v>
      </c>
      <c r="X916" s="793">
        <v>0.36</v>
      </c>
      <c r="Y916" s="1365"/>
      <c r="Z916" s="466"/>
      <c r="AA916" s="556" t="s">
        <v>142</v>
      </c>
      <c r="AB916" s="1279" t="s">
        <v>148</v>
      </c>
    </row>
    <row r="917" spans="1:28" s="267" customFormat="1" ht="14.5">
      <c r="A917" s="66" t="s">
        <v>10</v>
      </c>
      <c r="B917" s="66" t="s">
        <v>167</v>
      </c>
      <c r="C917" s="556">
        <v>2021</v>
      </c>
      <c r="D917" s="556">
        <v>2020</v>
      </c>
      <c r="E917" s="1227" t="s">
        <v>142</v>
      </c>
      <c r="F917" s="418" t="s">
        <v>143</v>
      </c>
      <c r="G917" s="1273" t="s">
        <v>142</v>
      </c>
      <c r="H917" s="66" t="s">
        <v>410</v>
      </c>
      <c r="I917" s="1397">
        <v>20666666.666666668</v>
      </c>
      <c r="J917" s="820">
        <v>20666666.666666668</v>
      </c>
      <c r="K917" s="466">
        <v>1</v>
      </c>
      <c r="L917" s="1424" t="s">
        <v>796</v>
      </c>
      <c r="M917" s="716" t="s">
        <v>178</v>
      </c>
      <c r="N917" s="635" t="s">
        <v>203</v>
      </c>
      <c r="O917" s="719">
        <v>8266666.6666666679</v>
      </c>
      <c r="P917" s="515">
        <v>0.4</v>
      </c>
      <c r="Q917" s="1010" t="s">
        <v>221</v>
      </c>
      <c r="R917" s="1219" t="s">
        <v>221</v>
      </c>
      <c r="S917" s="1010" t="s">
        <v>221</v>
      </c>
      <c r="T917" s="1219" t="s">
        <v>221</v>
      </c>
      <c r="U917" s="1010" t="s">
        <v>221</v>
      </c>
      <c r="V917" s="1219" t="s">
        <v>221</v>
      </c>
      <c r="W917" s="131">
        <v>12400000</v>
      </c>
      <c r="X917" s="787">
        <v>0.6</v>
      </c>
      <c r="Y917" s="1362"/>
      <c r="Z917" s="133"/>
      <c r="AA917" s="556" t="s">
        <v>142</v>
      </c>
      <c r="AB917" s="1279" t="s">
        <v>148</v>
      </c>
    </row>
    <row r="918" spans="1:28" s="267" customFormat="1" ht="14.5">
      <c r="A918" s="66" t="s">
        <v>10</v>
      </c>
      <c r="B918" s="66" t="s">
        <v>167</v>
      </c>
      <c r="C918" s="556">
        <v>2022</v>
      </c>
      <c r="D918" s="556">
        <v>2021</v>
      </c>
      <c r="E918" s="1227" t="s">
        <v>142</v>
      </c>
      <c r="F918" s="418" t="s">
        <v>143</v>
      </c>
      <c r="G918" s="1273" t="s">
        <v>142</v>
      </c>
      <c r="H918" s="66" t="s">
        <v>410</v>
      </c>
      <c r="I918" s="131">
        <v>21653000</v>
      </c>
      <c r="J918" s="1245">
        <v>21653000</v>
      </c>
      <c r="K918" s="466">
        <v>1</v>
      </c>
      <c r="L918" s="1424" t="s">
        <v>665</v>
      </c>
      <c r="M918" s="716" t="s">
        <v>178</v>
      </c>
      <c r="N918" s="635" t="s">
        <v>203</v>
      </c>
      <c r="O918" s="719">
        <v>9653000</v>
      </c>
      <c r="P918" s="515">
        <v>0.445804276543666</v>
      </c>
      <c r="Q918" s="1010" t="s">
        <v>221</v>
      </c>
      <c r="R918" s="1219" t="s">
        <v>221</v>
      </c>
      <c r="S918" s="1010" t="s">
        <v>221</v>
      </c>
      <c r="T918" s="1219" t="s">
        <v>221</v>
      </c>
      <c r="U918" s="1010" t="s">
        <v>221</v>
      </c>
      <c r="V918" s="1219" t="s">
        <v>221</v>
      </c>
      <c r="W918" s="1387">
        <v>12000000</v>
      </c>
      <c r="X918" s="793">
        <v>0.55000000000000004</v>
      </c>
      <c r="Y918" s="1365"/>
      <c r="Z918" s="466"/>
      <c r="AA918" s="556" t="s">
        <v>142</v>
      </c>
      <c r="AB918" s="1279" t="s">
        <v>148</v>
      </c>
    </row>
    <row r="919" spans="1:28" s="267" customFormat="1" ht="14.5">
      <c r="A919" s="1216" t="s">
        <v>10</v>
      </c>
      <c r="B919" s="1216" t="s">
        <v>167</v>
      </c>
      <c r="C919" s="1226">
        <v>2023</v>
      </c>
      <c r="D919" s="1226">
        <v>2022</v>
      </c>
      <c r="E919" s="1228" t="s">
        <v>142</v>
      </c>
      <c r="F919" s="1237" t="s">
        <v>143</v>
      </c>
      <c r="G919" s="1275" t="s">
        <v>142</v>
      </c>
      <c r="H919" s="1216" t="s">
        <v>410</v>
      </c>
      <c r="I919" s="1380">
        <v>22095247</v>
      </c>
      <c r="J919" s="1026">
        <v>22095247</v>
      </c>
      <c r="K919" s="1223">
        <v>1</v>
      </c>
      <c r="L919" s="1424" t="s">
        <v>424</v>
      </c>
      <c r="M919" s="1359">
        <v>2143028</v>
      </c>
      <c r="N919" s="1345">
        <v>9.6990452290485821E-2</v>
      </c>
      <c r="O919" s="1344">
        <v>7890363</v>
      </c>
      <c r="P919" s="1336">
        <v>0.35699999999999998</v>
      </c>
      <c r="Q919" s="1010" t="s">
        <v>221</v>
      </c>
      <c r="R919" s="1219" t="s">
        <v>221</v>
      </c>
      <c r="S919" s="1010" t="s">
        <v>221</v>
      </c>
      <c r="T919" s="1219" t="s">
        <v>221</v>
      </c>
      <c r="U919" s="1010" t="s">
        <v>221</v>
      </c>
      <c r="V919" s="1219" t="s">
        <v>221</v>
      </c>
      <c r="W919" s="1380">
        <v>12061856</v>
      </c>
      <c r="X919" s="1027">
        <v>0.54590274550902285</v>
      </c>
      <c r="Y919" s="1363"/>
      <c r="Z919" s="1222"/>
      <c r="AA919" s="1226" t="s">
        <v>163</v>
      </c>
      <c r="AB919" s="1225" t="s">
        <v>161</v>
      </c>
    </row>
    <row r="920" spans="1:28" s="267" customFormat="1" ht="14.5">
      <c r="A920" s="1229" t="s">
        <v>10</v>
      </c>
      <c r="B920" s="1229" t="s">
        <v>167</v>
      </c>
      <c r="C920" s="1230" t="s">
        <v>761</v>
      </c>
      <c r="D920" s="1230">
        <v>2023</v>
      </c>
      <c r="E920" s="1231" t="s">
        <v>142</v>
      </c>
      <c r="F920" s="1232" t="s">
        <v>143</v>
      </c>
      <c r="G920" s="1300" t="s">
        <v>168</v>
      </c>
      <c r="H920" s="1301" t="s">
        <v>61</v>
      </c>
      <c r="I920" s="1385" t="s">
        <v>61</v>
      </c>
      <c r="J920" s="1302" t="s">
        <v>61</v>
      </c>
      <c r="K920" s="1301" t="s">
        <v>61</v>
      </c>
      <c r="L920" s="1303" t="s">
        <v>61</v>
      </c>
      <c r="M920" s="1302" t="s">
        <v>61</v>
      </c>
      <c r="N920" s="1301" t="s">
        <v>61</v>
      </c>
      <c r="O920" s="1302" t="s">
        <v>61</v>
      </c>
      <c r="P920" s="1301" t="s">
        <v>61</v>
      </c>
      <c r="Q920" s="1302" t="s">
        <v>61</v>
      </c>
      <c r="R920" s="1301" t="s">
        <v>61</v>
      </c>
      <c r="S920" s="1302" t="s">
        <v>61</v>
      </c>
      <c r="T920" s="1301" t="s">
        <v>61</v>
      </c>
      <c r="U920" s="1302" t="s">
        <v>61</v>
      </c>
      <c r="V920" s="1301" t="s">
        <v>61</v>
      </c>
      <c r="W920" s="1385" t="s">
        <v>61</v>
      </c>
      <c r="X920" s="1129" t="s">
        <v>61</v>
      </c>
      <c r="Y920" s="1367"/>
      <c r="Z920" s="1351"/>
      <c r="AA920" s="1301" t="s">
        <v>61</v>
      </c>
      <c r="AB920" s="1303" t="s">
        <v>61</v>
      </c>
    </row>
    <row r="921" spans="1:28" s="267" customFormat="1" ht="14.5">
      <c r="A921" s="66" t="s">
        <v>630</v>
      </c>
      <c r="B921" s="66" t="s">
        <v>141</v>
      </c>
      <c r="C921" s="556">
        <v>2017</v>
      </c>
      <c r="D921" s="556">
        <v>2016</v>
      </c>
      <c r="E921" s="1227" t="s">
        <v>168</v>
      </c>
      <c r="F921" s="418" t="s">
        <v>61</v>
      </c>
      <c r="G921" s="1273" t="s">
        <v>61</v>
      </c>
      <c r="H921" s="66" t="s">
        <v>61</v>
      </c>
      <c r="I921" s="1382" t="s">
        <v>61</v>
      </c>
      <c r="J921" s="1246" t="s">
        <v>61</v>
      </c>
      <c r="K921" s="1411" t="s">
        <v>61</v>
      </c>
      <c r="L921" s="1424" t="s">
        <v>61</v>
      </c>
      <c r="M921" s="1246" t="s">
        <v>61</v>
      </c>
      <c r="N921" s="66" t="s">
        <v>61</v>
      </c>
      <c r="O921" s="69" t="s">
        <v>61</v>
      </c>
      <c r="P921" s="66" t="s">
        <v>61</v>
      </c>
      <c r="Q921" s="77" t="s">
        <v>61</v>
      </c>
      <c r="R921" s="133" t="s">
        <v>61</v>
      </c>
      <c r="S921" s="77" t="s">
        <v>61</v>
      </c>
      <c r="T921" s="133" t="s">
        <v>61</v>
      </c>
      <c r="U921" s="77" t="s">
        <v>61</v>
      </c>
      <c r="V921" s="133" t="s">
        <v>61</v>
      </c>
      <c r="W921" s="1382" t="s">
        <v>61</v>
      </c>
      <c r="X921" s="787" t="s">
        <v>61</v>
      </c>
      <c r="Y921" s="1362"/>
      <c r="Z921" s="133"/>
      <c r="AA921" s="556" t="s">
        <v>61</v>
      </c>
      <c r="AB921" s="1279" t="s">
        <v>61</v>
      </c>
    </row>
    <row r="922" spans="1:28" s="267" customFormat="1" ht="14.5">
      <c r="A922" s="66" t="s">
        <v>630</v>
      </c>
      <c r="B922" s="66" t="s">
        <v>141</v>
      </c>
      <c r="C922" s="556">
        <v>2018</v>
      </c>
      <c r="D922" s="556">
        <v>2017</v>
      </c>
      <c r="E922" s="1227" t="s">
        <v>168</v>
      </c>
      <c r="F922" s="418" t="s">
        <v>61</v>
      </c>
      <c r="G922" s="1273" t="s">
        <v>61</v>
      </c>
      <c r="H922" s="66" t="s">
        <v>61</v>
      </c>
      <c r="I922" s="1382" t="s">
        <v>61</v>
      </c>
      <c r="J922" s="1246" t="s">
        <v>61</v>
      </c>
      <c r="K922" s="1411" t="s">
        <v>61</v>
      </c>
      <c r="L922" s="1424" t="s">
        <v>61</v>
      </c>
      <c r="M922" s="1246" t="s">
        <v>61</v>
      </c>
      <c r="N922" s="66" t="s">
        <v>61</v>
      </c>
      <c r="O922" s="69" t="s">
        <v>61</v>
      </c>
      <c r="P922" s="66" t="s">
        <v>61</v>
      </c>
      <c r="Q922" s="77" t="s">
        <v>61</v>
      </c>
      <c r="R922" s="133" t="s">
        <v>61</v>
      </c>
      <c r="S922" s="77" t="s">
        <v>61</v>
      </c>
      <c r="T922" s="133" t="s">
        <v>61</v>
      </c>
      <c r="U922" s="77" t="s">
        <v>61</v>
      </c>
      <c r="V922" s="133" t="s">
        <v>61</v>
      </c>
      <c r="W922" s="1382" t="s">
        <v>61</v>
      </c>
      <c r="X922" s="787" t="s">
        <v>61</v>
      </c>
      <c r="Y922" s="1362"/>
      <c r="Z922" s="133"/>
      <c r="AA922" s="556" t="s">
        <v>61</v>
      </c>
      <c r="AB922" s="1279" t="s">
        <v>61</v>
      </c>
    </row>
    <row r="923" spans="1:28" s="267" customFormat="1" ht="14.5">
      <c r="A923" s="66" t="s">
        <v>630</v>
      </c>
      <c r="B923" s="66" t="s">
        <v>141</v>
      </c>
      <c r="C923" s="556">
        <v>2019</v>
      </c>
      <c r="D923" s="556">
        <v>2018</v>
      </c>
      <c r="E923" s="1227" t="s">
        <v>168</v>
      </c>
      <c r="F923" s="418" t="s">
        <v>61</v>
      </c>
      <c r="G923" s="1273" t="s">
        <v>61</v>
      </c>
      <c r="H923" s="66" t="s">
        <v>61</v>
      </c>
      <c r="I923" s="1382" t="s">
        <v>61</v>
      </c>
      <c r="J923" s="1246" t="s">
        <v>61</v>
      </c>
      <c r="K923" s="1411" t="s">
        <v>61</v>
      </c>
      <c r="L923" s="1424" t="s">
        <v>61</v>
      </c>
      <c r="M923" s="1246" t="s">
        <v>61</v>
      </c>
      <c r="N923" s="66" t="s">
        <v>61</v>
      </c>
      <c r="O923" s="69" t="s">
        <v>61</v>
      </c>
      <c r="P923" s="66" t="s">
        <v>61</v>
      </c>
      <c r="Q923" s="77" t="s">
        <v>61</v>
      </c>
      <c r="R923" s="133" t="s">
        <v>61</v>
      </c>
      <c r="S923" s="77" t="s">
        <v>61</v>
      </c>
      <c r="T923" s="133" t="s">
        <v>61</v>
      </c>
      <c r="U923" s="77" t="s">
        <v>61</v>
      </c>
      <c r="V923" s="133" t="s">
        <v>61</v>
      </c>
      <c r="W923" s="1382" t="s">
        <v>61</v>
      </c>
      <c r="X923" s="787" t="s">
        <v>61</v>
      </c>
      <c r="Y923" s="1362"/>
      <c r="Z923" s="133"/>
      <c r="AA923" s="556" t="s">
        <v>61</v>
      </c>
      <c r="AB923" s="1279" t="s">
        <v>61</v>
      </c>
    </row>
    <row r="924" spans="1:28" s="267" customFormat="1" ht="14.5">
      <c r="A924" s="66" t="s">
        <v>630</v>
      </c>
      <c r="B924" s="66" t="s">
        <v>141</v>
      </c>
      <c r="C924" s="556">
        <v>2020</v>
      </c>
      <c r="D924" s="556">
        <v>2019</v>
      </c>
      <c r="E924" s="1227" t="s">
        <v>142</v>
      </c>
      <c r="F924" s="418" t="s">
        <v>174</v>
      </c>
      <c r="G924" s="1292" t="s">
        <v>168</v>
      </c>
      <c r="H924" s="1293" t="s">
        <v>61</v>
      </c>
      <c r="I924" s="1384" t="s">
        <v>61</v>
      </c>
      <c r="J924" s="1294" t="s">
        <v>61</v>
      </c>
      <c r="K924" s="1295" t="s">
        <v>61</v>
      </c>
      <c r="L924" s="1426" t="s">
        <v>61</v>
      </c>
      <c r="M924" s="1294" t="s">
        <v>61</v>
      </c>
      <c r="N924" s="1295" t="s">
        <v>61</v>
      </c>
      <c r="O924" s="104" t="s">
        <v>61</v>
      </c>
      <c r="P924" s="1295" t="s">
        <v>61</v>
      </c>
      <c r="Q924" s="799" t="s">
        <v>61</v>
      </c>
      <c r="R924" s="643" t="s">
        <v>61</v>
      </c>
      <c r="S924" s="799" t="s">
        <v>61</v>
      </c>
      <c r="T924" s="643" t="s">
        <v>61</v>
      </c>
      <c r="U924" s="799" t="s">
        <v>61</v>
      </c>
      <c r="V924" s="643" t="s">
        <v>61</v>
      </c>
      <c r="W924" s="1384" t="s">
        <v>61</v>
      </c>
      <c r="X924" s="916" t="s">
        <v>61</v>
      </c>
      <c r="Y924" s="1366"/>
      <c r="Z924" s="643"/>
      <c r="AA924" s="1296" t="s">
        <v>61</v>
      </c>
      <c r="AB924" s="1297" t="s">
        <v>61</v>
      </c>
    </row>
    <row r="925" spans="1:28" s="267" customFormat="1" ht="14.5">
      <c r="A925" s="66" t="s">
        <v>630</v>
      </c>
      <c r="B925" s="66" t="s">
        <v>141</v>
      </c>
      <c r="C925" s="556">
        <v>2021</v>
      </c>
      <c r="D925" s="556">
        <v>2020</v>
      </c>
      <c r="E925" s="1227" t="s">
        <v>142</v>
      </c>
      <c r="F925" s="418" t="s">
        <v>174</v>
      </c>
      <c r="G925" s="1292" t="s">
        <v>168</v>
      </c>
      <c r="H925" s="1293" t="s">
        <v>61</v>
      </c>
      <c r="I925" s="1384" t="s">
        <v>61</v>
      </c>
      <c r="J925" s="1294" t="s">
        <v>61</v>
      </c>
      <c r="K925" s="1295" t="s">
        <v>61</v>
      </c>
      <c r="L925" s="1426" t="s">
        <v>61</v>
      </c>
      <c r="M925" s="1294" t="s">
        <v>61</v>
      </c>
      <c r="N925" s="1295" t="s">
        <v>61</v>
      </c>
      <c r="O925" s="104" t="s">
        <v>61</v>
      </c>
      <c r="P925" s="1295" t="s">
        <v>61</v>
      </c>
      <c r="Q925" s="799" t="s">
        <v>61</v>
      </c>
      <c r="R925" s="643" t="s">
        <v>61</v>
      </c>
      <c r="S925" s="799" t="s">
        <v>61</v>
      </c>
      <c r="T925" s="643" t="s">
        <v>61</v>
      </c>
      <c r="U925" s="799" t="s">
        <v>61</v>
      </c>
      <c r="V925" s="643" t="s">
        <v>61</v>
      </c>
      <c r="W925" s="1384" t="s">
        <v>61</v>
      </c>
      <c r="X925" s="916" t="s">
        <v>61</v>
      </c>
      <c r="Y925" s="1366"/>
      <c r="Z925" s="643"/>
      <c r="AA925" s="1296" t="s">
        <v>61</v>
      </c>
      <c r="AB925" s="1297" t="s">
        <v>61</v>
      </c>
    </row>
    <row r="926" spans="1:28" s="267" customFormat="1" ht="14.5">
      <c r="A926" s="66" t="s">
        <v>630</v>
      </c>
      <c r="B926" s="66" t="s">
        <v>141</v>
      </c>
      <c r="C926" s="556">
        <v>2022</v>
      </c>
      <c r="D926" s="556">
        <v>2021</v>
      </c>
      <c r="E926" s="1227" t="s">
        <v>142</v>
      </c>
      <c r="F926" s="418" t="s">
        <v>174</v>
      </c>
      <c r="G926" s="1292" t="s">
        <v>168</v>
      </c>
      <c r="H926" s="1293" t="s">
        <v>61</v>
      </c>
      <c r="I926" s="1384" t="s">
        <v>61</v>
      </c>
      <c r="J926" s="1294" t="s">
        <v>61</v>
      </c>
      <c r="K926" s="1295" t="s">
        <v>61</v>
      </c>
      <c r="L926" s="1426" t="s">
        <v>61</v>
      </c>
      <c r="M926" s="1294" t="s">
        <v>61</v>
      </c>
      <c r="N926" s="1295" t="s">
        <v>61</v>
      </c>
      <c r="O926" s="104" t="s">
        <v>61</v>
      </c>
      <c r="P926" s="1295" t="s">
        <v>61</v>
      </c>
      <c r="Q926" s="799" t="s">
        <v>61</v>
      </c>
      <c r="R926" s="643" t="s">
        <v>61</v>
      </c>
      <c r="S926" s="799" t="s">
        <v>61</v>
      </c>
      <c r="T926" s="643" t="s">
        <v>61</v>
      </c>
      <c r="U926" s="799" t="s">
        <v>61</v>
      </c>
      <c r="V926" s="643" t="s">
        <v>61</v>
      </c>
      <c r="W926" s="1384" t="s">
        <v>61</v>
      </c>
      <c r="X926" s="916" t="s">
        <v>61</v>
      </c>
      <c r="Y926" s="1366"/>
      <c r="Z926" s="643"/>
      <c r="AA926" s="1296" t="s">
        <v>61</v>
      </c>
      <c r="AB926" s="1297" t="s">
        <v>61</v>
      </c>
    </row>
    <row r="927" spans="1:28" s="267" customFormat="1" ht="14.5">
      <c r="A927" s="1216" t="s">
        <v>630</v>
      </c>
      <c r="B927" s="1216" t="s">
        <v>141</v>
      </c>
      <c r="C927" s="1226">
        <v>2023</v>
      </c>
      <c r="D927" s="1226">
        <v>2022</v>
      </c>
      <c r="E927" s="1228" t="s">
        <v>142</v>
      </c>
      <c r="F927" s="1237" t="s">
        <v>174</v>
      </c>
      <c r="G927" s="1320" t="s">
        <v>168</v>
      </c>
      <c r="H927" s="1321" t="s">
        <v>61</v>
      </c>
      <c r="I927" s="1393" t="s">
        <v>61</v>
      </c>
      <c r="J927" s="1322" t="s">
        <v>61</v>
      </c>
      <c r="K927" s="1323" t="s">
        <v>61</v>
      </c>
      <c r="L927" s="1431" t="s">
        <v>61</v>
      </c>
      <c r="M927" s="1322" t="s">
        <v>61</v>
      </c>
      <c r="N927" s="1323" t="s">
        <v>61</v>
      </c>
      <c r="O927" s="1012" t="s">
        <v>61</v>
      </c>
      <c r="P927" s="1323" t="s">
        <v>61</v>
      </c>
      <c r="Q927" s="1100" t="s">
        <v>61</v>
      </c>
      <c r="R927" s="1324" t="s">
        <v>61</v>
      </c>
      <c r="S927" s="1100" t="s">
        <v>61</v>
      </c>
      <c r="T927" s="1324" t="s">
        <v>61</v>
      </c>
      <c r="U927" s="1100" t="s">
        <v>61</v>
      </c>
      <c r="V927" s="1324" t="s">
        <v>61</v>
      </c>
      <c r="W927" s="1393" t="s">
        <v>61</v>
      </c>
      <c r="X927" s="1101" t="s">
        <v>61</v>
      </c>
      <c r="Y927" s="1370"/>
      <c r="Z927" s="1324"/>
      <c r="AA927" s="1325" t="s">
        <v>61</v>
      </c>
      <c r="AB927" s="1326" t="s">
        <v>61</v>
      </c>
    </row>
    <row r="928" spans="1:28" s="267" customFormat="1" ht="14.5">
      <c r="A928" s="1229" t="s">
        <v>630</v>
      </c>
      <c r="B928" s="1229" t="s">
        <v>141</v>
      </c>
      <c r="C928" s="1230" t="s">
        <v>761</v>
      </c>
      <c r="D928" s="1230">
        <v>2023</v>
      </c>
      <c r="E928" s="1231" t="s">
        <v>142</v>
      </c>
      <c r="F928" s="1232" t="s">
        <v>174</v>
      </c>
      <c r="G928" s="1300" t="s">
        <v>168</v>
      </c>
      <c r="H928" s="1327" t="s">
        <v>61</v>
      </c>
      <c r="I928" s="1394" t="s">
        <v>61</v>
      </c>
      <c r="J928" s="1328" t="s">
        <v>61</v>
      </c>
      <c r="K928" s="1327" t="s">
        <v>61</v>
      </c>
      <c r="L928" s="1330" t="s">
        <v>61</v>
      </c>
      <c r="M928" s="1328" t="s">
        <v>61</v>
      </c>
      <c r="N928" s="1327" t="s">
        <v>61</v>
      </c>
      <c r="O928" s="1328" t="s">
        <v>61</v>
      </c>
      <c r="P928" s="1327" t="s">
        <v>61</v>
      </c>
      <c r="Q928" s="1328" t="s">
        <v>61</v>
      </c>
      <c r="R928" s="1327" t="s">
        <v>61</v>
      </c>
      <c r="S928" s="1328" t="s">
        <v>61</v>
      </c>
      <c r="T928" s="1327" t="s">
        <v>61</v>
      </c>
      <c r="U928" s="1328" t="s">
        <v>61</v>
      </c>
      <c r="V928" s="1327" t="s">
        <v>61</v>
      </c>
      <c r="W928" s="1394" t="s">
        <v>61</v>
      </c>
      <c r="X928" s="1329" t="s">
        <v>61</v>
      </c>
      <c r="Y928" s="1371"/>
      <c r="Z928" s="1395"/>
      <c r="AA928" s="1327" t="s">
        <v>61</v>
      </c>
      <c r="AB928" s="1330" t="s">
        <v>61</v>
      </c>
    </row>
    <row r="929" spans="1:28" s="267" customFormat="1" ht="14.5">
      <c r="A929" s="862" t="s">
        <v>634</v>
      </c>
      <c r="B929" s="862" t="s">
        <v>141</v>
      </c>
      <c r="C929" s="844">
        <v>2017</v>
      </c>
      <c r="D929" s="844">
        <v>2016</v>
      </c>
      <c r="E929" s="1304" t="s">
        <v>168</v>
      </c>
      <c r="F929" s="418" t="s">
        <v>61</v>
      </c>
      <c r="G929" s="1305" t="s">
        <v>61</v>
      </c>
      <c r="H929" s="66" t="s">
        <v>61</v>
      </c>
      <c r="I929" s="1382" t="s">
        <v>61</v>
      </c>
      <c r="J929" s="1246" t="s">
        <v>61</v>
      </c>
      <c r="K929" s="1411" t="s">
        <v>61</v>
      </c>
      <c r="L929" s="1424" t="s">
        <v>61</v>
      </c>
      <c r="M929" s="1246" t="s">
        <v>61</v>
      </c>
      <c r="N929" s="66" t="s">
        <v>61</v>
      </c>
      <c r="O929" s="69" t="s">
        <v>61</v>
      </c>
      <c r="P929" s="66" t="s">
        <v>61</v>
      </c>
      <c r="Q929" s="77" t="s">
        <v>61</v>
      </c>
      <c r="R929" s="133" t="s">
        <v>61</v>
      </c>
      <c r="S929" s="77" t="s">
        <v>61</v>
      </c>
      <c r="T929" s="133" t="s">
        <v>61</v>
      </c>
      <c r="U929" s="77" t="s">
        <v>61</v>
      </c>
      <c r="V929" s="133" t="s">
        <v>61</v>
      </c>
      <c r="W929" s="1382" t="s">
        <v>61</v>
      </c>
      <c r="X929" s="787" t="s">
        <v>61</v>
      </c>
      <c r="Y929" s="1362"/>
      <c r="Z929" s="133"/>
      <c r="AA929" s="556" t="s">
        <v>61</v>
      </c>
      <c r="AB929" s="1279" t="s">
        <v>61</v>
      </c>
    </row>
    <row r="930" spans="1:28" s="267" customFormat="1" ht="14.5">
      <c r="A930" s="862" t="s">
        <v>634</v>
      </c>
      <c r="B930" s="862" t="s">
        <v>141</v>
      </c>
      <c r="C930" s="844">
        <v>2018</v>
      </c>
      <c r="D930" s="844">
        <v>2017</v>
      </c>
      <c r="E930" s="1304" t="s">
        <v>168</v>
      </c>
      <c r="F930" s="418" t="s">
        <v>61</v>
      </c>
      <c r="G930" s="1305" t="s">
        <v>61</v>
      </c>
      <c r="H930" s="66" t="s">
        <v>61</v>
      </c>
      <c r="I930" s="1382" t="s">
        <v>61</v>
      </c>
      <c r="J930" s="1246" t="s">
        <v>61</v>
      </c>
      <c r="K930" s="1411" t="s">
        <v>61</v>
      </c>
      <c r="L930" s="1424" t="s">
        <v>61</v>
      </c>
      <c r="M930" s="1246" t="s">
        <v>61</v>
      </c>
      <c r="N930" s="66" t="s">
        <v>61</v>
      </c>
      <c r="O930" s="69" t="s">
        <v>61</v>
      </c>
      <c r="P930" s="66" t="s">
        <v>61</v>
      </c>
      <c r="Q930" s="77" t="s">
        <v>61</v>
      </c>
      <c r="R930" s="133" t="s">
        <v>61</v>
      </c>
      <c r="S930" s="77" t="s">
        <v>61</v>
      </c>
      <c r="T930" s="133" t="s">
        <v>61</v>
      </c>
      <c r="U930" s="77" t="s">
        <v>61</v>
      </c>
      <c r="V930" s="133" t="s">
        <v>61</v>
      </c>
      <c r="W930" s="1382" t="s">
        <v>61</v>
      </c>
      <c r="X930" s="787" t="s">
        <v>61</v>
      </c>
      <c r="Y930" s="1362"/>
      <c r="Z930" s="133"/>
      <c r="AA930" s="556" t="s">
        <v>61</v>
      </c>
      <c r="AB930" s="1279" t="s">
        <v>61</v>
      </c>
    </row>
    <row r="931" spans="1:28" s="267" customFormat="1" ht="14.5">
      <c r="A931" s="862" t="s">
        <v>634</v>
      </c>
      <c r="B931" s="862" t="s">
        <v>141</v>
      </c>
      <c r="C931" s="844">
        <v>2019</v>
      </c>
      <c r="D931" s="844">
        <v>2018</v>
      </c>
      <c r="E931" s="1304" t="s">
        <v>168</v>
      </c>
      <c r="F931" s="418" t="s">
        <v>61</v>
      </c>
      <c r="G931" s="1305" t="s">
        <v>61</v>
      </c>
      <c r="H931" s="66" t="s">
        <v>61</v>
      </c>
      <c r="I931" s="1382" t="s">
        <v>61</v>
      </c>
      <c r="J931" s="1246" t="s">
        <v>61</v>
      </c>
      <c r="K931" s="1411" t="s">
        <v>61</v>
      </c>
      <c r="L931" s="1424" t="s">
        <v>61</v>
      </c>
      <c r="M931" s="1246" t="s">
        <v>61</v>
      </c>
      <c r="N931" s="66" t="s">
        <v>61</v>
      </c>
      <c r="O931" s="69" t="s">
        <v>61</v>
      </c>
      <c r="P931" s="66" t="s">
        <v>61</v>
      </c>
      <c r="Q931" s="77" t="s">
        <v>61</v>
      </c>
      <c r="R931" s="133" t="s">
        <v>61</v>
      </c>
      <c r="S931" s="77" t="s">
        <v>61</v>
      </c>
      <c r="T931" s="133" t="s">
        <v>61</v>
      </c>
      <c r="U931" s="77" t="s">
        <v>61</v>
      </c>
      <c r="V931" s="133" t="s">
        <v>61</v>
      </c>
      <c r="W931" s="1382" t="s">
        <v>61</v>
      </c>
      <c r="X931" s="787" t="s">
        <v>61</v>
      </c>
      <c r="Y931" s="1362"/>
      <c r="Z931" s="133"/>
      <c r="AA931" s="556" t="s">
        <v>61</v>
      </c>
      <c r="AB931" s="1279" t="s">
        <v>61</v>
      </c>
    </row>
    <row r="932" spans="1:28" s="267" customFormat="1" ht="14.5">
      <c r="A932" s="862" t="s">
        <v>634</v>
      </c>
      <c r="B932" s="862" t="s">
        <v>141</v>
      </c>
      <c r="C932" s="844">
        <v>2020</v>
      </c>
      <c r="D932" s="844">
        <v>2019</v>
      </c>
      <c r="E932" s="1304" t="s">
        <v>168</v>
      </c>
      <c r="F932" s="418" t="s">
        <v>61</v>
      </c>
      <c r="G932" s="1305" t="s">
        <v>61</v>
      </c>
      <c r="H932" s="66" t="s">
        <v>61</v>
      </c>
      <c r="I932" s="1382" t="s">
        <v>61</v>
      </c>
      <c r="J932" s="1246" t="s">
        <v>61</v>
      </c>
      <c r="K932" s="1411" t="s">
        <v>61</v>
      </c>
      <c r="L932" s="1424" t="s">
        <v>61</v>
      </c>
      <c r="M932" s="1246" t="s">
        <v>61</v>
      </c>
      <c r="N932" s="66" t="s">
        <v>61</v>
      </c>
      <c r="O932" s="69" t="s">
        <v>61</v>
      </c>
      <c r="P932" s="66" t="s">
        <v>61</v>
      </c>
      <c r="Q932" s="77" t="s">
        <v>61</v>
      </c>
      <c r="R932" s="133" t="s">
        <v>61</v>
      </c>
      <c r="S932" s="77" t="s">
        <v>61</v>
      </c>
      <c r="T932" s="133" t="s">
        <v>61</v>
      </c>
      <c r="U932" s="77" t="s">
        <v>61</v>
      </c>
      <c r="V932" s="133" t="s">
        <v>61</v>
      </c>
      <c r="W932" s="1382" t="s">
        <v>61</v>
      </c>
      <c r="X932" s="787" t="s">
        <v>61</v>
      </c>
      <c r="Y932" s="1362"/>
      <c r="Z932" s="133"/>
      <c r="AA932" s="556" t="s">
        <v>61</v>
      </c>
      <c r="AB932" s="1279" t="s">
        <v>61</v>
      </c>
    </row>
    <row r="933" spans="1:28" s="267" customFormat="1" ht="14.5">
      <c r="A933" s="862" t="s">
        <v>634</v>
      </c>
      <c r="B933" s="862" t="s">
        <v>141</v>
      </c>
      <c r="C933" s="844">
        <v>2021</v>
      </c>
      <c r="D933" s="844">
        <v>2020</v>
      </c>
      <c r="E933" s="1304" t="s">
        <v>168</v>
      </c>
      <c r="F933" s="418" t="s">
        <v>61</v>
      </c>
      <c r="G933" s="1305" t="s">
        <v>61</v>
      </c>
      <c r="H933" s="66" t="s">
        <v>61</v>
      </c>
      <c r="I933" s="1382" t="s">
        <v>61</v>
      </c>
      <c r="J933" s="1246" t="s">
        <v>61</v>
      </c>
      <c r="K933" s="1411" t="s">
        <v>61</v>
      </c>
      <c r="L933" s="1424" t="s">
        <v>61</v>
      </c>
      <c r="M933" s="1246" t="s">
        <v>61</v>
      </c>
      <c r="N933" s="66" t="s">
        <v>61</v>
      </c>
      <c r="O933" s="69" t="s">
        <v>61</v>
      </c>
      <c r="P933" s="66" t="s">
        <v>61</v>
      </c>
      <c r="Q933" s="77" t="s">
        <v>61</v>
      </c>
      <c r="R933" s="133" t="s">
        <v>61</v>
      </c>
      <c r="S933" s="77" t="s">
        <v>61</v>
      </c>
      <c r="T933" s="133" t="s">
        <v>61</v>
      </c>
      <c r="U933" s="77" t="s">
        <v>61</v>
      </c>
      <c r="V933" s="133" t="s">
        <v>61</v>
      </c>
      <c r="W933" s="1382" t="s">
        <v>61</v>
      </c>
      <c r="X933" s="787" t="s">
        <v>61</v>
      </c>
      <c r="Y933" s="1362"/>
      <c r="Z933" s="133"/>
      <c r="AA933" s="556" t="s">
        <v>61</v>
      </c>
      <c r="AB933" s="1279" t="s">
        <v>61</v>
      </c>
    </row>
    <row r="934" spans="1:28" s="267" customFormat="1" ht="14.5">
      <c r="A934" s="862" t="s">
        <v>634</v>
      </c>
      <c r="B934" s="862" t="s">
        <v>141</v>
      </c>
      <c r="C934" s="844">
        <v>2022</v>
      </c>
      <c r="D934" s="844">
        <v>2021</v>
      </c>
      <c r="E934" s="1304" t="s">
        <v>168</v>
      </c>
      <c r="F934" s="418" t="s">
        <v>61</v>
      </c>
      <c r="G934" s="1305" t="s">
        <v>61</v>
      </c>
      <c r="H934" s="66" t="s">
        <v>61</v>
      </c>
      <c r="I934" s="1382" t="s">
        <v>61</v>
      </c>
      <c r="J934" s="1246" t="s">
        <v>61</v>
      </c>
      <c r="K934" s="1411" t="s">
        <v>61</v>
      </c>
      <c r="L934" s="1424" t="s">
        <v>61</v>
      </c>
      <c r="M934" s="1246" t="s">
        <v>61</v>
      </c>
      <c r="N934" s="66" t="s">
        <v>61</v>
      </c>
      <c r="O934" s="69" t="s">
        <v>61</v>
      </c>
      <c r="P934" s="66" t="s">
        <v>61</v>
      </c>
      <c r="Q934" s="77" t="s">
        <v>61</v>
      </c>
      <c r="R934" s="133" t="s">
        <v>61</v>
      </c>
      <c r="S934" s="77" t="s">
        <v>61</v>
      </c>
      <c r="T934" s="133" t="s">
        <v>61</v>
      </c>
      <c r="U934" s="77" t="s">
        <v>61</v>
      </c>
      <c r="V934" s="133" t="s">
        <v>61</v>
      </c>
      <c r="W934" s="1382" t="s">
        <v>61</v>
      </c>
      <c r="X934" s="787" t="s">
        <v>61</v>
      </c>
      <c r="Y934" s="1362"/>
      <c r="Z934" s="133"/>
      <c r="AA934" s="556" t="s">
        <v>61</v>
      </c>
      <c r="AB934" s="1279" t="s">
        <v>61</v>
      </c>
    </row>
    <row r="935" spans="1:28" s="267" customFormat="1" ht="14.5">
      <c r="A935" s="1235" t="s">
        <v>634</v>
      </c>
      <c r="B935" s="1235" t="s">
        <v>141</v>
      </c>
      <c r="C935" s="1289">
        <v>2023</v>
      </c>
      <c r="D935" s="1289">
        <v>2022</v>
      </c>
      <c r="E935" s="1290" t="s">
        <v>168</v>
      </c>
      <c r="F935" s="1232" t="s">
        <v>61</v>
      </c>
      <c r="G935" s="1291" t="s">
        <v>61</v>
      </c>
      <c r="H935" s="1229" t="s">
        <v>61</v>
      </c>
      <c r="I935" s="1383" t="s">
        <v>61</v>
      </c>
      <c r="J935" s="1065" t="s">
        <v>61</v>
      </c>
      <c r="K935" s="1412" t="s">
        <v>61</v>
      </c>
      <c r="L935" s="1338" t="s">
        <v>61</v>
      </c>
      <c r="M935" s="1065" t="s">
        <v>61</v>
      </c>
      <c r="N935" s="1229" t="s">
        <v>61</v>
      </c>
      <c r="O935" s="1065" t="s">
        <v>61</v>
      </c>
      <c r="P935" s="1229" t="s">
        <v>61</v>
      </c>
      <c r="Q935" s="1020" t="s">
        <v>61</v>
      </c>
      <c r="R935" s="1221" t="s">
        <v>61</v>
      </c>
      <c r="S935" s="1020" t="s">
        <v>61</v>
      </c>
      <c r="T935" s="1221" t="s">
        <v>61</v>
      </c>
      <c r="U935" s="1020" t="s">
        <v>61</v>
      </c>
      <c r="V935" s="1221" t="s">
        <v>61</v>
      </c>
      <c r="W935" s="1383" t="s">
        <v>61</v>
      </c>
      <c r="X935" s="1021" t="s">
        <v>61</v>
      </c>
      <c r="Y935" s="1364"/>
      <c r="Z935" s="1221"/>
      <c r="AA935" s="1230" t="s">
        <v>61</v>
      </c>
      <c r="AB935" s="1233" t="s">
        <v>61</v>
      </c>
    </row>
    <row r="936" spans="1:28" s="267" customFormat="1" ht="14.5">
      <c r="A936" s="66" t="s">
        <v>635</v>
      </c>
      <c r="B936" s="66" t="s">
        <v>141</v>
      </c>
      <c r="C936" s="556">
        <v>2017</v>
      </c>
      <c r="D936" s="556">
        <v>2016</v>
      </c>
      <c r="E936" s="1227" t="s">
        <v>142</v>
      </c>
      <c r="F936" s="418" t="s">
        <v>181</v>
      </c>
      <c r="G936" s="1292" t="s">
        <v>168</v>
      </c>
      <c r="H936" s="1293" t="s">
        <v>61</v>
      </c>
      <c r="I936" s="1384" t="s">
        <v>61</v>
      </c>
      <c r="J936" s="1294" t="s">
        <v>61</v>
      </c>
      <c r="K936" s="1295" t="s">
        <v>61</v>
      </c>
      <c r="L936" s="1426" t="s">
        <v>61</v>
      </c>
      <c r="M936" s="1294" t="s">
        <v>61</v>
      </c>
      <c r="N936" s="1295" t="s">
        <v>61</v>
      </c>
      <c r="O936" s="104" t="s">
        <v>61</v>
      </c>
      <c r="P936" s="1295" t="s">
        <v>61</v>
      </c>
      <c r="Q936" s="799" t="s">
        <v>61</v>
      </c>
      <c r="R936" s="643" t="s">
        <v>61</v>
      </c>
      <c r="S936" s="799" t="s">
        <v>61</v>
      </c>
      <c r="T936" s="643" t="s">
        <v>61</v>
      </c>
      <c r="U936" s="799" t="s">
        <v>61</v>
      </c>
      <c r="V936" s="643" t="s">
        <v>61</v>
      </c>
      <c r="W936" s="1384" t="s">
        <v>61</v>
      </c>
      <c r="X936" s="916" t="s">
        <v>61</v>
      </c>
      <c r="Y936" s="1366"/>
      <c r="Z936" s="643"/>
      <c r="AA936" s="1296" t="s">
        <v>61</v>
      </c>
      <c r="AB936" s="1297" t="s">
        <v>61</v>
      </c>
    </row>
    <row r="937" spans="1:28" s="267" customFormat="1" ht="14.5">
      <c r="A937" s="66" t="s">
        <v>635</v>
      </c>
      <c r="B937" s="66" t="s">
        <v>141</v>
      </c>
      <c r="C937" s="556">
        <v>2018</v>
      </c>
      <c r="D937" s="556">
        <v>2017</v>
      </c>
      <c r="E937" s="1227" t="s">
        <v>168</v>
      </c>
      <c r="F937" s="418" t="s">
        <v>61</v>
      </c>
      <c r="G937" s="1273" t="s">
        <v>61</v>
      </c>
      <c r="H937" s="66" t="s">
        <v>61</v>
      </c>
      <c r="I937" s="1382" t="s">
        <v>61</v>
      </c>
      <c r="J937" s="1246" t="s">
        <v>61</v>
      </c>
      <c r="K937" s="1411" t="s">
        <v>61</v>
      </c>
      <c r="L937" s="1424" t="s">
        <v>61</v>
      </c>
      <c r="M937" s="1246" t="s">
        <v>61</v>
      </c>
      <c r="N937" s="66" t="s">
        <v>61</v>
      </c>
      <c r="O937" s="69" t="s">
        <v>61</v>
      </c>
      <c r="P937" s="66" t="s">
        <v>61</v>
      </c>
      <c r="Q937" s="77" t="s">
        <v>61</v>
      </c>
      <c r="R937" s="133" t="s">
        <v>61</v>
      </c>
      <c r="S937" s="77" t="s">
        <v>61</v>
      </c>
      <c r="T937" s="133" t="s">
        <v>61</v>
      </c>
      <c r="U937" s="77" t="s">
        <v>61</v>
      </c>
      <c r="V937" s="133" t="s">
        <v>61</v>
      </c>
      <c r="W937" s="1382" t="s">
        <v>61</v>
      </c>
      <c r="X937" s="787" t="s">
        <v>61</v>
      </c>
      <c r="Y937" s="1362"/>
      <c r="Z937" s="133"/>
      <c r="AA937" s="556" t="s">
        <v>61</v>
      </c>
      <c r="AB937" s="1279" t="s">
        <v>61</v>
      </c>
    </row>
    <row r="938" spans="1:28" s="267" customFormat="1" ht="14.5">
      <c r="A938" s="66" t="s">
        <v>635</v>
      </c>
      <c r="B938" s="66" t="s">
        <v>141</v>
      </c>
      <c r="C938" s="556">
        <v>2019</v>
      </c>
      <c r="D938" s="556">
        <v>2018</v>
      </c>
      <c r="E938" s="1227" t="s">
        <v>168</v>
      </c>
      <c r="F938" s="418" t="s">
        <v>61</v>
      </c>
      <c r="G938" s="1273" t="s">
        <v>61</v>
      </c>
      <c r="H938" s="66" t="s">
        <v>61</v>
      </c>
      <c r="I938" s="1382" t="s">
        <v>61</v>
      </c>
      <c r="J938" s="1246" t="s">
        <v>61</v>
      </c>
      <c r="K938" s="1411" t="s">
        <v>61</v>
      </c>
      <c r="L938" s="1424" t="s">
        <v>61</v>
      </c>
      <c r="M938" s="1246" t="s">
        <v>61</v>
      </c>
      <c r="N938" s="66" t="s">
        <v>61</v>
      </c>
      <c r="O938" s="69" t="s">
        <v>61</v>
      </c>
      <c r="P938" s="66" t="s">
        <v>61</v>
      </c>
      <c r="Q938" s="77" t="s">
        <v>61</v>
      </c>
      <c r="R938" s="133" t="s">
        <v>61</v>
      </c>
      <c r="S938" s="77" t="s">
        <v>61</v>
      </c>
      <c r="T938" s="133" t="s">
        <v>61</v>
      </c>
      <c r="U938" s="77" t="s">
        <v>61</v>
      </c>
      <c r="V938" s="133" t="s">
        <v>61</v>
      </c>
      <c r="W938" s="1382" t="s">
        <v>61</v>
      </c>
      <c r="X938" s="787" t="s">
        <v>61</v>
      </c>
      <c r="Y938" s="1362"/>
      <c r="Z938" s="133"/>
      <c r="AA938" s="556" t="s">
        <v>61</v>
      </c>
      <c r="AB938" s="1279" t="s">
        <v>61</v>
      </c>
    </row>
    <row r="939" spans="1:28" s="267" customFormat="1" ht="14.5">
      <c r="A939" s="66" t="s">
        <v>635</v>
      </c>
      <c r="B939" s="66" t="s">
        <v>141</v>
      </c>
      <c r="C939" s="556">
        <v>2020</v>
      </c>
      <c r="D939" s="556">
        <v>2019</v>
      </c>
      <c r="E939" s="1227" t="s">
        <v>168</v>
      </c>
      <c r="F939" s="418" t="s">
        <v>61</v>
      </c>
      <c r="G939" s="1273" t="s">
        <v>61</v>
      </c>
      <c r="H939" s="66" t="s">
        <v>61</v>
      </c>
      <c r="I939" s="1382" t="s">
        <v>61</v>
      </c>
      <c r="J939" s="1246" t="s">
        <v>61</v>
      </c>
      <c r="K939" s="1411" t="s">
        <v>61</v>
      </c>
      <c r="L939" s="1424" t="s">
        <v>61</v>
      </c>
      <c r="M939" s="1246" t="s">
        <v>61</v>
      </c>
      <c r="N939" s="66" t="s">
        <v>61</v>
      </c>
      <c r="O939" s="69" t="s">
        <v>61</v>
      </c>
      <c r="P939" s="66" t="s">
        <v>61</v>
      </c>
      <c r="Q939" s="77" t="s">
        <v>61</v>
      </c>
      <c r="R939" s="133" t="s">
        <v>61</v>
      </c>
      <c r="S939" s="77" t="s">
        <v>61</v>
      </c>
      <c r="T939" s="133" t="s">
        <v>61</v>
      </c>
      <c r="U939" s="77" t="s">
        <v>61</v>
      </c>
      <c r="V939" s="133" t="s">
        <v>61</v>
      </c>
      <c r="W939" s="1382" t="s">
        <v>61</v>
      </c>
      <c r="X939" s="787" t="s">
        <v>61</v>
      </c>
      <c r="Y939" s="1362"/>
      <c r="Z939" s="133"/>
      <c r="AA939" s="556" t="s">
        <v>61</v>
      </c>
      <c r="AB939" s="1279" t="s">
        <v>61</v>
      </c>
    </row>
    <row r="940" spans="1:28" s="267" customFormat="1" ht="14.5">
      <c r="A940" s="66" t="s">
        <v>635</v>
      </c>
      <c r="B940" s="66" t="s">
        <v>141</v>
      </c>
      <c r="C940" s="556">
        <v>2021</v>
      </c>
      <c r="D940" s="556">
        <v>2020</v>
      </c>
      <c r="E940" s="1227" t="s">
        <v>142</v>
      </c>
      <c r="F940" s="418" t="s">
        <v>174</v>
      </c>
      <c r="G940" s="1292" t="s">
        <v>168</v>
      </c>
      <c r="H940" s="1293" t="s">
        <v>61</v>
      </c>
      <c r="I940" s="1384" t="s">
        <v>61</v>
      </c>
      <c r="J940" s="1294" t="s">
        <v>61</v>
      </c>
      <c r="K940" s="1295" t="s">
        <v>61</v>
      </c>
      <c r="L940" s="1426" t="s">
        <v>61</v>
      </c>
      <c r="M940" s="1294" t="s">
        <v>61</v>
      </c>
      <c r="N940" s="1295" t="s">
        <v>61</v>
      </c>
      <c r="O940" s="104" t="s">
        <v>61</v>
      </c>
      <c r="P940" s="1295" t="s">
        <v>61</v>
      </c>
      <c r="Q940" s="799" t="s">
        <v>61</v>
      </c>
      <c r="R940" s="643" t="s">
        <v>61</v>
      </c>
      <c r="S940" s="799" t="s">
        <v>61</v>
      </c>
      <c r="T940" s="643" t="s">
        <v>61</v>
      </c>
      <c r="U940" s="799" t="s">
        <v>61</v>
      </c>
      <c r="V940" s="643" t="s">
        <v>61</v>
      </c>
      <c r="W940" s="1384" t="s">
        <v>61</v>
      </c>
      <c r="X940" s="916" t="s">
        <v>61</v>
      </c>
      <c r="Y940" s="1366"/>
      <c r="Z940" s="643"/>
      <c r="AA940" s="1296" t="s">
        <v>61</v>
      </c>
      <c r="AB940" s="1297" t="s">
        <v>61</v>
      </c>
    </row>
    <row r="941" spans="1:28" s="267" customFormat="1" ht="14.5">
      <c r="A941" s="66" t="s">
        <v>635</v>
      </c>
      <c r="B941" s="66" t="s">
        <v>141</v>
      </c>
      <c r="C941" s="556">
        <v>2022</v>
      </c>
      <c r="D941" s="556">
        <v>2021</v>
      </c>
      <c r="E941" s="1227" t="s">
        <v>168</v>
      </c>
      <c r="F941" s="418" t="s">
        <v>61</v>
      </c>
      <c r="G941" s="1273" t="s">
        <v>61</v>
      </c>
      <c r="H941" s="66" t="s">
        <v>61</v>
      </c>
      <c r="I941" s="1382" t="s">
        <v>61</v>
      </c>
      <c r="J941" s="1246" t="s">
        <v>61</v>
      </c>
      <c r="K941" s="1411" t="s">
        <v>61</v>
      </c>
      <c r="L941" s="1424" t="s">
        <v>61</v>
      </c>
      <c r="M941" s="1246" t="s">
        <v>61</v>
      </c>
      <c r="N941" s="66" t="s">
        <v>61</v>
      </c>
      <c r="O941" s="69" t="s">
        <v>61</v>
      </c>
      <c r="P941" s="66" t="s">
        <v>61</v>
      </c>
      <c r="Q941" s="77" t="s">
        <v>61</v>
      </c>
      <c r="R941" s="133" t="s">
        <v>61</v>
      </c>
      <c r="S941" s="77" t="s">
        <v>61</v>
      </c>
      <c r="T941" s="133" t="s">
        <v>61</v>
      </c>
      <c r="U941" s="77" t="s">
        <v>61</v>
      </c>
      <c r="V941" s="133" t="s">
        <v>61</v>
      </c>
      <c r="W941" s="1382" t="s">
        <v>61</v>
      </c>
      <c r="X941" s="787" t="s">
        <v>61</v>
      </c>
      <c r="Y941" s="1362"/>
      <c r="Z941" s="133"/>
      <c r="AA941" s="556" t="s">
        <v>61</v>
      </c>
      <c r="AB941" s="1279" t="s">
        <v>61</v>
      </c>
    </row>
    <row r="942" spans="1:28" s="267" customFormat="1" ht="14.5">
      <c r="A942" s="1235" t="s">
        <v>635</v>
      </c>
      <c r="B942" s="1235" t="s">
        <v>141</v>
      </c>
      <c r="C942" s="1289">
        <v>2023</v>
      </c>
      <c r="D942" s="1289">
        <v>2022</v>
      </c>
      <c r="E942" s="1290" t="s">
        <v>168</v>
      </c>
      <c r="F942" s="1232" t="s">
        <v>61</v>
      </c>
      <c r="G942" s="1291" t="s">
        <v>61</v>
      </c>
      <c r="H942" s="1229" t="s">
        <v>61</v>
      </c>
      <c r="I942" s="1383" t="s">
        <v>61</v>
      </c>
      <c r="J942" s="1065" t="s">
        <v>61</v>
      </c>
      <c r="K942" s="1412" t="s">
        <v>61</v>
      </c>
      <c r="L942" s="1338" t="s">
        <v>61</v>
      </c>
      <c r="M942" s="1065" t="s">
        <v>61</v>
      </c>
      <c r="N942" s="1229" t="s">
        <v>61</v>
      </c>
      <c r="O942" s="1065" t="s">
        <v>61</v>
      </c>
      <c r="P942" s="1229" t="s">
        <v>61</v>
      </c>
      <c r="Q942" s="1020" t="s">
        <v>61</v>
      </c>
      <c r="R942" s="1221" t="s">
        <v>61</v>
      </c>
      <c r="S942" s="1020" t="s">
        <v>61</v>
      </c>
      <c r="T942" s="1221" t="s">
        <v>61</v>
      </c>
      <c r="U942" s="1020" t="s">
        <v>61</v>
      </c>
      <c r="V942" s="1221" t="s">
        <v>61</v>
      </c>
      <c r="W942" s="1383" t="s">
        <v>61</v>
      </c>
      <c r="X942" s="1021" t="s">
        <v>61</v>
      </c>
      <c r="Y942" s="1364"/>
      <c r="Z942" s="1221"/>
      <c r="AA942" s="1230" t="s">
        <v>61</v>
      </c>
      <c r="AB942" s="1233" t="s">
        <v>61</v>
      </c>
    </row>
    <row r="943" spans="1:28" s="267" customFormat="1" ht="14.5">
      <c r="A943" s="66" t="s">
        <v>47</v>
      </c>
      <c r="B943" s="66" t="s">
        <v>116</v>
      </c>
      <c r="C943" s="556">
        <v>2017</v>
      </c>
      <c r="D943" s="556">
        <v>2016</v>
      </c>
      <c r="E943" s="1227" t="s">
        <v>168</v>
      </c>
      <c r="F943" s="418" t="s">
        <v>61</v>
      </c>
      <c r="G943" s="1273" t="s">
        <v>61</v>
      </c>
      <c r="H943" s="66" t="s">
        <v>61</v>
      </c>
      <c r="I943" s="1382" t="s">
        <v>61</v>
      </c>
      <c r="J943" s="1246" t="s">
        <v>61</v>
      </c>
      <c r="K943" s="1411" t="s">
        <v>61</v>
      </c>
      <c r="L943" s="1424" t="s">
        <v>61</v>
      </c>
      <c r="M943" s="1246" t="s">
        <v>61</v>
      </c>
      <c r="N943" s="66" t="s">
        <v>61</v>
      </c>
      <c r="O943" s="69" t="s">
        <v>61</v>
      </c>
      <c r="P943" s="66" t="s">
        <v>61</v>
      </c>
      <c r="Q943" s="77" t="s">
        <v>61</v>
      </c>
      <c r="R943" s="133" t="s">
        <v>61</v>
      </c>
      <c r="S943" s="77" t="s">
        <v>61</v>
      </c>
      <c r="T943" s="133" t="s">
        <v>61</v>
      </c>
      <c r="U943" s="77" t="s">
        <v>61</v>
      </c>
      <c r="V943" s="133" t="s">
        <v>61</v>
      </c>
      <c r="W943" s="1382" t="s">
        <v>61</v>
      </c>
      <c r="X943" s="787" t="s">
        <v>61</v>
      </c>
      <c r="Y943" s="1362"/>
      <c r="Z943" s="133"/>
      <c r="AA943" s="556" t="s">
        <v>61</v>
      </c>
      <c r="AB943" s="1279" t="s">
        <v>61</v>
      </c>
    </row>
    <row r="944" spans="1:28" s="267" customFormat="1" ht="14.5">
      <c r="A944" s="66" t="s">
        <v>47</v>
      </c>
      <c r="B944" s="66" t="s">
        <v>116</v>
      </c>
      <c r="C944" s="556">
        <v>2018</v>
      </c>
      <c r="D944" s="556">
        <v>2017</v>
      </c>
      <c r="E944" s="1227" t="s">
        <v>168</v>
      </c>
      <c r="F944" s="418" t="s">
        <v>61</v>
      </c>
      <c r="G944" s="1273" t="s">
        <v>61</v>
      </c>
      <c r="H944" s="66" t="s">
        <v>61</v>
      </c>
      <c r="I944" s="1382" t="s">
        <v>61</v>
      </c>
      <c r="J944" s="1246" t="s">
        <v>61</v>
      </c>
      <c r="K944" s="1411" t="s">
        <v>61</v>
      </c>
      <c r="L944" s="1424" t="s">
        <v>61</v>
      </c>
      <c r="M944" s="1246" t="s">
        <v>61</v>
      </c>
      <c r="N944" s="66" t="s">
        <v>61</v>
      </c>
      <c r="O944" s="69" t="s">
        <v>61</v>
      </c>
      <c r="P944" s="66" t="s">
        <v>61</v>
      </c>
      <c r="Q944" s="77" t="s">
        <v>61</v>
      </c>
      <c r="R944" s="133" t="s">
        <v>61</v>
      </c>
      <c r="S944" s="77" t="s">
        <v>61</v>
      </c>
      <c r="T944" s="133" t="s">
        <v>61</v>
      </c>
      <c r="U944" s="77" t="s">
        <v>61</v>
      </c>
      <c r="V944" s="133" t="s">
        <v>61</v>
      </c>
      <c r="W944" s="1382" t="s">
        <v>61</v>
      </c>
      <c r="X944" s="787" t="s">
        <v>61</v>
      </c>
      <c r="Y944" s="1362"/>
      <c r="Z944" s="133"/>
      <c r="AA944" s="556" t="s">
        <v>61</v>
      </c>
      <c r="AB944" s="1279" t="s">
        <v>61</v>
      </c>
    </row>
    <row r="945" spans="1:28" s="267" customFormat="1" ht="14.5">
      <c r="A945" s="66" t="s">
        <v>47</v>
      </c>
      <c r="B945" s="66" t="s">
        <v>116</v>
      </c>
      <c r="C945" s="556">
        <v>2019</v>
      </c>
      <c r="D945" s="556">
        <v>2018</v>
      </c>
      <c r="E945" s="1227" t="s">
        <v>168</v>
      </c>
      <c r="F945" s="418" t="s">
        <v>61</v>
      </c>
      <c r="G945" s="1273" t="s">
        <v>61</v>
      </c>
      <c r="H945" s="66" t="s">
        <v>61</v>
      </c>
      <c r="I945" s="1382" t="s">
        <v>61</v>
      </c>
      <c r="J945" s="1246" t="s">
        <v>61</v>
      </c>
      <c r="K945" s="1411" t="s">
        <v>61</v>
      </c>
      <c r="L945" s="1424" t="s">
        <v>61</v>
      </c>
      <c r="M945" s="1246" t="s">
        <v>61</v>
      </c>
      <c r="N945" s="66" t="s">
        <v>61</v>
      </c>
      <c r="O945" s="69" t="s">
        <v>61</v>
      </c>
      <c r="P945" s="66" t="s">
        <v>61</v>
      </c>
      <c r="Q945" s="77" t="s">
        <v>61</v>
      </c>
      <c r="R945" s="133" t="s">
        <v>61</v>
      </c>
      <c r="S945" s="77" t="s">
        <v>61</v>
      </c>
      <c r="T945" s="133" t="s">
        <v>61</v>
      </c>
      <c r="U945" s="77" t="s">
        <v>61</v>
      </c>
      <c r="V945" s="133" t="s">
        <v>61</v>
      </c>
      <c r="W945" s="1382" t="s">
        <v>61</v>
      </c>
      <c r="X945" s="787" t="s">
        <v>61</v>
      </c>
      <c r="Y945" s="1362"/>
      <c r="Z945" s="133"/>
      <c r="AA945" s="556" t="s">
        <v>61</v>
      </c>
      <c r="AB945" s="1279" t="s">
        <v>61</v>
      </c>
    </row>
    <row r="946" spans="1:28" s="267" customFormat="1" ht="14.5">
      <c r="A946" s="66" t="s">
        <v>47</v>
      </c>
      <c r="B946" s="66" t="s">
        <v>116</v>
      </c>
      <c r="C946" s="556">
        <v>2020</v>
      </c>
      <c r="D946" s="556">
        <v>2019</v>
      </c>
      <c r="E946" s="1227" t="s">
        <v>168</v>
      </c>
      <c r="F946" s="418" t="s">
        <v>61</v>
      </c>
      <c r="G946" s="1273" t="s">
        <v>61</v>
      </c>
      <c r="H946" s="66" t="s">
        <v>61</v>
      </c>
      <c r="I946" s="1382" t="s">
        <v>61</v>
      </c>
      <c r="J946" s="1246" t="s">
        <v>61</v>
      </c>
      <c r="K946" s="1411" t="s">
        <v>61</v>
      </c>
      <c r="L946" s="1424" t="s">
        <v>61</v>
      </c>
      <c r="M946" s="1246" t="s">
        <v>61</v>
      </c>
      <c r="N946" s="66" t="s">
        <v>61</v>
      </c>
      <c r="O946" s="69" t="s">
        <v>61</v>
      </c>
      <c r="P946" s="66" t="s">
        <v>61</v>
      </c>
      <c r="Q946" s="77" t="s">
        <v>61</v>
      </c>
      <c r="R946" s="133" t="s">
        <v>61</v>
      </c>
      <c r="S946" s="77" t="s">
        <v>61</v>
      </c>
      <c r="T946" s="133" t="s">
        <v>61</v>
      </c>
      <c r="U946" s="77" t="s">
        <v>61</v>
      </c>
      <c r="V946" s="133" t="s">
        <v>61</v>
      </c>
      <c r="W946" s="1382" t="s">
        <v>61</v>
      </c>
      <c r="X946" s="787" t="s">
        <v>61</v>
      </c>
      <c r="Y946" s="1362"/>
      <c r="Z946" s="133"/>
      <c r="AA946" s="556" t="s">
        <v>61</v>
      </c>
      <c r="AB946" s="1279" t="s">
        <v>61</v>
      </c>
    </row>
    <row r="947" spans="1:28" s="267" customFormat="1" ht="14.5">
      <c r="A947" s="66" t="s">
        <v>47</v>
      </c>
      <c r="B947" s="66" t="s">
        <v>116</v>
      </c>
      <c r="C947" s="556">
        <v>2021</v>
      </c>
      <c r="D947" s="556">
        <v>2020</v>
      </c>
      <c r="E947" s="1227" t="s">
        <v>142</v>
      </c>
      <c r="F947" s="418" t="s">
        <v>174</v>
      </c>
      <c r="G947" s="1273" t="s">
        <v>142</v>
      </c>
      <c r="H947" s="66" t="s">
        <v>226</v>
      </c>
      <c r="I947" s="131">
        <v>7528000</v>
      </c>
      <c r="J947" s="1247">
        <v>5768550</v>
      </c>
      <c r="K947" s="466">
        <v>0.77</v>
      </c>
      <c r="L947" s="1424" t="s">
        <v>260</v>
      </c>
      <c r="M947" s="77">
        <v>4195990</v>
      </c>
      <c r="N947" s="473">
        <v>0.72739076544365566</v>
      </c>
      <c r="O947" s="77">
        <v>1291060</v>
      </c>
      <c r="P947" s="473">
        <v>0.2238101429301991</v>
      </c>
      <c r="Q947" s="77">
        <v>276693</v>
      </c>
      <c r="R947" s="133">
        <v>4.7965779962035521E-2</v>
      </c>
      <c r="S947" s="77">
        <v>4807</v>
      </c>
      <c r="T947" s="133">
        <v>8.3331166410969832E-4</v>
      </c>
      <c r="U947" s="77">
        <v>0</v>
      </c>
      <c r="V947" s="133">
        <v>0</v>
      </c>
      <c r="W947" s="131">
        <v>281500</v>
      </c>
      <c r="X947" s="787">
        <v>4.8799091626145222E-2</v>
      </c>
      <c r="Y947" s="1362"/>
      <c r="Z947" s="133"/>
      <c r="AA947" s="556" t="s">
        <v>168</v>
      </c>
      <c r="AB947" s="1279" t="s">
        <v>161</v>
      </c>
    </row>
    <row r="948" spans="1:28" s="267" customFormat="1" ht="14.5">
      <c r="A948" s="66" t="s">
        <v>47</v>
      </c>
      <c r="B948" s="66" t="s">
        <v>116</v>
      </c>
      <c r="C948" s="844">
        <v>2022</v>
      </c>
      <c r="D948" s="844">
        <v>2021</v>
      </c>
      <c r="E948" s="1304" t="s">
        <v>168</v>
      </c>
      <c r="F948" s="418" t="s">
        <v>61</v>
      </c>
      <c r="G948" s="1305" t="s">
        <v>61</v>
      </c>
      <c r="H948" s="66" t="s">
        <v>61</v>
      </c>
      <c r="I948" s="1382" t="s">
        <v>61</v>
      </c>
      <c r="J948" s="1246" t="s">
        <v>61</v>
      </c>
      <c r="K948" s="1411" t="s">
        <v>61</v>
      </c>
      <c r="L948" s="1424" t="s">
        <v>61</v>
      </c>
      <c r="M948" s="1246" t="s">
        <v>61</v>
      </c>
      <c r="N948" s="66" t="s">
        <v>61</v>
      </c>
      <c r="O948" s="69" t="s">
        <v>61</v>
      </c>
      <c r="P948" s="66" t="s">
        <v>61</v>
      </c>
      <c r="Q948" s="77" t="s">
        <v>61</v>
      </c>
      <c r="R948" s="133" t="s">
        <v>61</v>
      </c>
      <c r="S948" s="77" t="s">
        <v>61</v>
      </c>
      <c r="T948" s="133" t="s">
        <v>61</v>
      </c>
      <c r="U948" s="77" t="s">
        <v>61</v>
      </c>
      <c r="V948" s="133" t="s">
        <v>61</v>
      </c>
      <c r="W948" s="1382" t="s">
        <v>61</v>
      </c>
      <c r="X948" s="787" t="s">
        <v>61</v>
      </c>
      <c r="Y948" s="1362"/>
      <c r="Z948" s="133"/>
      <c r="AA948" s="556" t="s">
        <v>61</v>
      </c>
      <c r="AB948" s="1279" t="s">
        <v>61</v>
      </c>
    </row>
    <row r="949" spans="1:28" s="267" customFormat="1" ht="14.5">
      <c r="A949" s="1216" t="s">
        <v>47</v>
      </c>
      <c r="B949" s="1216" t="s">
        <v>116</v>
      </c>
      <c r="C949" s="1226">
        <v>2023</v>
      </c>
      <c r="D949" s="1226">
        <v>2022</v>
      </c>
      <c r="E949" s="1228" t="s">
        <v>142</v>
      </c>
      <c r="F949" s="1237" t="s">
        <v>174</v>
      </c>
      <c r="G949" s="1275" t="s">
        <v>142</v>
      </c>
      <c r="H949" s="1216" t="s">
        <v>226</v>
      </c>
      <c r="I949" s="1380">
        <v>8344000</v>
      </c>
      <c r="J949" s="1298">
        <v>6056286.9522503577</v>
      </c>
      <c r="K949" s="1223">
        <v>0.72582537778647627</v>
      </c>
      <c r="L949" s="1425" t="s">
        <v>270</v>
      </c>
      <c r="M949" s="1026">
        <v>4124806.2739455029</v>
      </c>
      <c r="N949" s="1217">
        <v>0.68107840768886174</v>
      </c>
      <c r="O949" s="1026">
        <v>1362819.1861624094</v>
      </c>
      <c r="P949" s="1217">
        <v>0.22502553080910762</v>
      </c>
      <c r="Q949" s="1026">
        <v>533348.41019839863</v>
      </c>
      <c r="R949" s="1222">
        <v>8.8065247634975474E-2</v>
      </c>
      <c r="S949" s="1026">
        <v>35313.081944046455</v>
      </c>
      <c r="T949" s="1222">
        <v>5.8308138670551332E-3</v>
      </c>
      <c r="U949" s="1026">
        <v>0</v>
      </c>
      <c r="V949" s="1222">
        <v>0</v>
      </c>
      <c r="W949" s="1380">
        <v>568661.49214244494</v>
      </c>
      <c r="X949" s="1027">
        <v>9.3896061502030587E-2</v>
      </c>
      <c r="Y949" s="1363"/>
      <c r="Z949" s="1222"/>
      <c r="AA949" s="1226" t="s">
        <v>168</v>
      </c>
      <c r="AB949" s="1225" t="s">
        <v>161</v>
      </c>
    </row>
    <row r="950" spans="1:28" s="267" customFormat="1" ht="14.5">
      <c r="A950" s="1229" t="s">
        <v>47</v>
      </c>
      <c r="B950" s="1229" t="s">
        <v>116</v>
      </c>
      <c r="C950" s="1230" t="s">
        <v>761</v>
      </c>
      <c r="D950" s="1230">
        <v>2023</v>
      </c>
      <c r="E950" s="1231" t="s">
        <v>142</v>
      </c>
      <c r="F950" s="1233" t="s">
        <v>174</v>
      </c>
      <c r="G950" s="1274" t="s">
        <v>142</v>
      </c>
      <c r="H950" s="1235" t="s">
        <v>226</v>
      </c>
      <c r="I950" s="1392">
        <v>8344000</v>
      </c>
      <c r="J950" s="1314">
        <v>6056286.9522503577</v>
      </c>
      <c r="K950" s="1389">
        <v>0.72582537778647627</v>
      </c>
      <c r="L950" s="1233" t="s">
        <v>271</v>
      </c>
      <c r="M950" s="1314">
        <v>4224239.4260055367</v>
      </c>
      <c r="N950" s="1313">
        <v>0.69749657823527</v>
      </c>
      <c r="O950" s="1314">
        <v>1344728.8056966197</v>
      </c>
      <c r="P950" s="1313">
        <v>0.22203848930852815</v>
      </c>
      <c r="Q950" s="1314">
        <v>447652.52217397856</v>
      </c>
      <c r="R950" s="1313">
        <v>7.3915342140062013E-2</v>
      </c>
      <c r="S950" s="1314">
        <v>39666.19837422327</v>
      </c>
      <c r="T950" s="1313">
        <v>6.5495903161398835E-3</v>
      </c>
      <c r="U950" s="1314">
        <v>0</v>
      </c>
      <c r="V950" s="1313">
        <v>0</v>
      </c>
      <c r="W950" s="1392">
        <v>487319</v>
      </c>
      <c r="X950" s="1244">
        <v>8.0464932456201899E-2</v>
      </c>
      <c r="Y950" s="1369"/>
      <c r="Z950" s="1391"/>
      <c r="AA950" s="1235" t="s">
        <v>168</v>
      </c>
      <c r="AB950" s="1232" t="s">
        <v>161</v>
      </c>
    </row>
    <row r="951" spans="1:28" s="267" customFormat="1" ht="14.5">
      <c r="A951" s="66" t="s">
        <v>638</v>
      </c>
      <c r="B951" s="66" t="s">
        <v>639</v>
      </c>
      <c r="C951" s="556">
        <v>2017</v>
      </c>
      <c r="D951" s="556">
        <v>2016</v>
      </c>
      <c r="E951" s="1227" t="s">
        <v>168</v>
      </c>
      <c r="F951" s="418" t="s">
        <v>61</v>
      </c>
      <c r="G951" s="1273" t="s">
        <v>61</v>
      </c>
      <c r="H951" s="66" t="s">
        <v>61</v>
      </c>
      <c r="I951" s="1382" t="s">
        <v>61</v>
      </c>
      <c r="J951" s="1246" t="s">
        <v>61</v>
      </c>
      <c r="K951" s="1411" t="s">
        <v>61</v>
      </c>
      <c r="L951" s="1424" t="s">
        <v>61</v>
      </c>
      <c r="M951" s="1246" t="s">
        <v>61</v>
      </c>
      <c r="N951" s="66" t="s">
        <v>61</v>
      </c>
      <c r="O951" s="69" t="s">
        <v>61</v>
      </c>
      <c r="P951" s="66" t="s">
        <v>61</v>
      </c>
      <c r="Q951" s="77" t="s">
        <v>61</v>
      </c>
      <c r="R951" s="133" t="s">
        <v>61</v>
      </c>
      <c r="S951" s="77" t="s">
        <v>61</v>
      </c>
      <c r="T951" s="133" t="s">
        <v>61</v>
      </c>
      <c r="U951" s="77" t="s">
        <v>61</v>
      </c>
      <c r="V951" s="133" t="s">
        <v>61</v>
      </c>
      <c r="W951" s="1382" t="s">
        <v>61</v>
      </c>
      <c r="X951" s="787" t="s">
        <v>61</v>
      </c>
      <c r="Y951" s="1362"/>
      <c r="Z951" s="133"/>
      <c r="AA951" s="556" t="s">
        <v>61</v>
      </c>
      <c r="AB951" s="1279" t="s">
        <v>61</v>
      </c>
    </row>
    <row r="952" spans="1:28" s="267" customFormat="1" ht="14.5">
      <c r="A952" s="66" t="s">
        <v>638</v>
      </c>
      <c r="B952" s="66" t="s">
        <v>639</v>
      </c>
      <c r="C952" s="556">
        <v>2018</v>
      </c>
      <c r="D952" s="556">
        <v>2017</v>
      </c>
      <c r="E952" s="1227" t="s">
        <v>168</v>
      </c>
      <c r="F952" s="418" t="s">
        <v>61</v>
      </c>
      <c r="G952" s="1273" t="s">
        <v>61</v>
      </c>
      <c r="H952" s="66" t="s">
        <v>61</v>
      </c>
      <c r="I952" s="1382" t="s">
        <v>61</v>
      </c>
      <c r="J952" s="1246" t="s">
        <v>61</v>
      </c>
      <c r="K952" s="1411" t="s">
        <v>61</v>
      </c>
      <c r="L952" s="1424" t="s">
        <v>61</v>
      </c>
      <c r="M952" s="1246" t="s">
        <v>61</v>
      </c>
      <c r="N952" s="66" t="s">
        <v>61</v>
      </c>
      <c r="O952" s="69" t="s">
        <v>61</v>
      </c>
      <c r="P952" s="66" t="s">
        <v>61</v>
      </c>
      <c r="Q952" s="77" t="s">
        <v>61</v>
      </c>
      <c r="R952" s="133" t="s">
        <v>61</v>
      </c>
      <c r="S952" s="77" t="s">
        <v>61</v>
      </c>
      <c r="T952" s="133" t="s">
        <v>61</v>
      </c>
      <c r="U952" s="77" t="s">
        <v>61</v>
      </c>
      <c r="V952" s="133" t="s">
        <v>61</v>
      </c>
      <c r="W952" s="1382" t="s">
        <v>61</v>
      </c>
      <c r="X952" s="787" t="s">
        <v>61</v>
      </c>
      <c r="Y952" s="1362"/>
      <c r="Z952" s="133"/>
      <c r="AA952" s="556" t="s">
        <v>61</v>
      </c>
      <c r="AB952" s="1279" t="s">
        <v>61</v>
      </c>
    </row>
    <row r="953" spans="1:28" s="267" customFormat="1" ht="14.5">
      <c r="A953" s="66" t="s">
        <v>638</v>
      </c>
      <c r="B953" s="66" t="s">
        <v>639</v>
      </c>
      <c r="C953" s="556">
        <v>2019</v>
      </c>
      <c r="D953" s="556">
        <v>2018</v>
      </c>
      <c r="E953" s="1227" t="s">
        <v>168</v>
      </c>
      <c r="F953" s="418" t="s">
        <v>61</v>
      </c>
      <c r="G953" s="1273" t="s">
        <v>61</v>
      </c>
      <c r="H953" s="66" t="s">
        <v>61</v>
      </c>
      <c r="I953" s="1382" t="s">
        <v>61</v>
      </c>
      <c r="J953" s="1246" t="s">
        <v>61</v>
      </c>
      <c r="K953" s="1411" t="s">
        <v>61</v>
      </c>
      <c r="L953" s="1424" t="s">
        <v>61</v>
      </c>
      <c r="M953" s="1246" t="s">
        <v>61</v>
      </c>
      <c r="N953" s="66" t="s">
        <v>61</v>
      </c>
      <c r="O953" s="69" t="s">
        <v>61</v>
      </c>
      <c r="P953" s="66" t="s">
        <v>61</v>
      </c>
      <c r="Q953" s="77" t="s">
        <v>61</v>
      </c>
      <c r="R953" s="133" t="s">
        <v>61</v>
      </c>
      <c r="S953" s="77" t="s">
        <v>61</v>
      </c>
      <c r="T953" s="133" t="s">
        <v>61</v>
      </c>
      <c r="U953" s="77" t="s">
        <v>61</v>
      </c>
      <c r="V953" s="133" t="s">
        <v>61</v>
      </c>
      <c r="W953" s="1382" t="s">
        <v>61</v>
      </c>
      <c r="X953" s="787" t="s">
        <v>61</v>
      </c>
      <c r="Y953" s="1362"/>
      <c r="Z953" s="133"/>
      <c r="AA953" s="556" t="s">
        <v>61</v>
      </c>
      <c r="AB953" s="1279" t="s">
        <v>61</v>
      </c>
    </row>
    <row r="954" spans="1:28" s="267" customFormat="1" ht="14.5">
      <c r="A954" s="66" t="s">
        <v>638</v>
      </c>
      <c r="B954" s="66" t="s">
        <v>639</v>
      </c>
      <c r="C954" s="556">
        <v>2020</v>
      </c>
      <c r="D954" s="556">
        <v>2019</v>
      </c>
      <c r="E954" s="1227" t="s">
        <v>168</v>
      </c>
      <c r="F954" s="418" t="s">
        <v>61</v>
      </c>
      <c r="G954" s="1273" t="s">
        <v>61</v>
      </c>
      <c r="H954" s="66" t="s">
        <v>61</v>
      </c>
      <c r="I954" s="1382" t="s">
        <v>61</v>
      </c>
      <c r="J954" s="1246" t="s">
        <v>61</v>
      </c>
      <c r="K954" s="1411" t="s">
        <v>61</v>
      </c>
      <c r="L954" s="1424" t="s">
        <v>61</v>
      </c>
      <c r="M954" s="1246" t="s">
        <v>61</v>
      </c>
      <c r="N954" s="66" t="s">
        <v>61</v>
      </c>
      <c r="O954" s="69" t="s">
        <v>61</v>
      </c>
      <c r="P954" s="66" t="s">
        <v>61</v>
      </c>
      <c r="Q954" s="77" t="s">
        <v>61</v>
      </c>
      <c r="R954" s="133" t="s">
        <v>61</v>
      </c>
      <c r="S954" s="77" t="s">
        <v>61</v>
      </c>
      <c r="T954" s="133" t="s">
        <v>61</v>
      </c>
      <c r="U954" s="77" t="s">
        <v>61</v>
      </c>
      <c r="V954" s="133" t="s">
        <v>61</v>
      </c>
      <c r="W954" s="1382" t="s">
        <v>61</v>
      </c>
      <c r="X954" s="787" t="s">
        <v>61</v>
      </c>
      <c r="Y954" s="1362"/>
      <c r="Z954" s="133"/>
      <c r="AA954" s="556" t="s">
        <v>61</v>
      </c>
      <c r="AB954" s="1279" t="s">
        <v>61</v>
      </c>
    </row>
    <row r="955" spans="1:28" s="267" customFormat="1" ht="14.5">
      <c r="A955" s="862" t="s">
        <v>638</v>
      </c>
      <c r="B955" s="862" t="s">
        <v>639</v>
      </c>
      <c r="C955" s="844">
        <v>2021</v>
      </c>
      <c r="D955" s="844">
        <v>2020</v>
      </c>
      <c r="E955" s="1304" t="s">
        <v>168</v>
      </c>
      <c r="F955" s="418" t="s">
        <v>61</v>
      </c>
      <c r="G955" s="1305" t="s">
        <v>61</v>
      </c>
      <c r="H955" s="66" t="s">
        <v>61</v>
      </c>
      <c r="I955" s="1382" t="s">
        <v>61</v>
      </c>
      <c r="J955" s="1246" t="s">
        <v>61</v>
      </c>
      <c r="K955" s="1411" t="s">
        <v>61</v>
      </c>
      <c r="L955" s="1424" t="s">
        <v>61</v>
      </c>
      <c r="M955" s="1246" t="s">
        <v>61</v>
      </c>
      <c r="N955" s="66" t="s">
        <v>61</v>
      </c>
      <c r="O955" s="69" t="s">
        <v>61</v>
      </c>
      <c r="P955" s="66" t="s">
        <v>61</v>
      </c>
      <c r="Q955" s="77" t="s">
        <v>61</v>
      </c>
      <c r="R955" s="133" t="s">
        <v>61</v>
      </c>
      <c r="S955" s="77" t="s">
        <v>61</v>
      </c>
      <c r="T955" s="133" t="s">
        <v>61</v>
      </c>
      <c r="U955" s="77" t="s">
        <v>61</v>
      </c>
      <c r="V955" s="133" t="s">
        <v>61</v>
      </c>
      <c r="W955" s="1382" t="s">
        <v>61</v>
      </c>
      <c r="X955" s="787" t="s">
        <v>61</v>
      </c>
      <c r="Y955" s="1362"/>
      <c r="Z955" s="133"/>
      <c r="AA955" s="556" t="s">
        <v>61</v>
      </c>
      <c r="AB955" s="1279" t="s">
        <v>61</v>
      </c>
    </row>
    <row r="956" spans="1:28" s="267" customFormat="1" ht="14.5">
      <c r="A956" s="66" t="s">
        <v>638</v>
      </c>
      <c r="B956" s="66" t="s">
        <v>639</v>
      </c>
      <c r="C956" s="556">
        <v>2022</v>
      </c>
      <c r="D956" s="556">
        <v>2021</v>
      </c>
      <c r="E956" s="1227" t="s">
        <v>168</v>
      </c>
      <c r="F956" s="418" t="s">
        <v>61</v>
      </c>
      <c r="G956" s="1273" t="s">
        <v>61</v>
      </c>
      <c r="H956" s="66" t="s">
        <v>61</v>
      </c>
      <c r="I956" s="1382" t="s">
        <v>61</v>
      </c>
      <c r="J956" s="1246" t="s">
        <v>61</v>
      </c>
      <c r="K956" s="1411" t="s">
        <v>61</v>
      </c>
      <c r="L956" s="1424" t="s">
        <v>61</v>
      </c>
      <c r="M956" s="1246" t="s">
        <v>61</v>
      </c>
      <c r="N956" s="66" t="s">
        <v>61</v>
      </c>
      <c r="O956" s="69" t="s">
        <v>61</v>
      </c>
      <c r="P956" s="66" t="s">
        <v>61</v>
      </c>
      <c r="Q956" s="77" t="s">
        <v>61</v>
      </c>
      <c r="R956" s="133" t="s">
        <v>61</v>
      </c>
      <c r="S956" s="77" t="s">
        <v>61</v>
      </c>
      <c r="T956" s="133" t="s">
        <v>61</v>
      </c>
      <c r="U956" s="77" t="s">
        <v>61</v>
      </c>
      <c r="V956" s="133" t="s">
        <v>61</v>
      </c>
      <c r="W956" s="1382" t="s">
        <v>61</v>
      </c>
      <c r="X956" s="787" t="s">
        <v>61</v>
      </c>
      <c r="Y956" s="1362"/>
      <c r="Z956" s="133"/>
      <c r="AA956" s="556" t="s">
        <v>61</v>
      </c>
      <c r="AB956" s="1279" t="s">
        <v>61</v>
      </c>
    </row>
    <row r="957" spans="1:28" s="267" customFormat="1" ht="14.5">
      <c r="A957" s="1216" t="s">
        <v>638</v>
      </c>
      <c r="B957" s="1216" t="s">
        <v>639</v>
      </c>
      <c r="C957" s="1226">
        <v>2023</v>
      </c>
      <c r="D957" s="1226">
        <v>2022</v>
      </c>
      <c r="E957" s="1228" t="s">
        <v>142</v>
      </c>
      <c r="F957" s="1237" t="s">
        <v>174</v>
      </c>
      <c r="G957" s="1320" t="s">
        <v>168</v>
      </c>
      <c r="H957" s="1321" t="s">
        <v>61</v>
      </c>
      <c r="I957" s="1393" t="s">
        <v>61</v>
      </c>
      <c r="J957" s="1322" t="s">
        <v>61</v>
      </c>
      <c r="K957" s="1323" t="s">
        <v>61</v>
      </c>
      <c r="L957" s="1431" t="s">
        <v>61</v>
      </c>
      <c r="M957" s="1322" t="s">
        <v>61</v>
      </c>
      <c r="N957" s="1323" t="s">
        <v>61</v>
      </c>
      <c r="O957" s="1012" t="s">
        <v>61</v>
      </c>
      <c r="P957" s="1323" t="s">
        <v>61</v>
      </c>
      <c r="Q957" s="1100" t="s">
        <v>61</v>
      </c>
      <c r="R957" s="1324" t="s">
        <v>61</v>
      </c>
      <c r="S957" s="1100" t="s">
        <v>61</v>
      </c>
      <c r="T957" s="1324" t="s">
        <v>61</v>
      </c>
      <c r="U957" s="1100" t="s">
        <v>61</v>
      </c>
      <c r="V957" s="1324" t="s">
        <v>61</v>
      </c>
      <c r="W957" s="1393" t="s">
        <v>61</v>
      </c>
      <c r="X957" s="1101" t="s">
        <v>61</v>
      </c>
      <c r="Y957" s="1370"/>
      <c r="Z957" s="1324"/>
      <c r="AA957" s="1325" t="s">
        <v>61</v>
      </c>
      <c r="AB957" s="1326" t="s">
        <v>61</v>
      </c>
    </row>
    <row r="958" spans="1:28" s="267" customFormat="1" ht="14.5">
      <c r="A958" s="1229" t="s">
        <v>638</v>
      </c>
      <c r="B958" s="1229" t="s">
        <v>141</v>
      </c>
      <c r="C958" s="1230" t="s">
        <v>761</v>
      </c>
      <c r="D958" s="1230">
        <v>2023</v>
      </c>
      <c r="E958" s="1231" t="s">
        <v>142</v>
      </c>
      <c r="F958" s="1232" t="s">
        <v>174</v>
      </c>
      <c r="G958" s="1300" t="s">
        <v>168</v>
      </c>
      <c r="H958" s="1327" t="s">
        <v>61</v>
      </c>
      <c r="I958" s="1394" t="s">
        <v>61</v>
      </c>
      <c r="J958" s="1328" t="s">
        <v>61</v>
      </c>
      <c r="K958" s="1327" t="s">
        <v>61</v>
      </c>
      <c r="L958" s="1330" t="s">
        <v>61</v>
      </c>
      <c r="M958" s="1328" t="s">
        <v>61</v>
      </c>
      <c r="N958" s="1327" t="s">
        <v>61</v>
      </c>
      <c r="O958" s="1328" t="s">
        <v>61</v>
      </c>
      <c r="P958" s="1327" t="s">
        <v>61</v>
      </c>
      <c r="Q958" s="1328" t="s">
        <v>61</v>
      </c>
      <c r="R958" s="1327" t="s">
        <v>61</v>
      </c>
      <c r="S958" s="1328" t="s">
        <v>61</v>
      </c>
      <c r="T958" s="1327" t="s">
        <v>61</v>
      </c>
      <c r="U958" s="1328" t="s">
        <v>61</v>
      </c>
      <c r="V958" s="1327" t="s">
        <v>61</v>
      </c>
      <c r="W958" s="1394" t="s">
        <v>61</v>
      </c>
      <c r="X958" s="1329" t="s">
        <v>61</v>
      </c>
      <c r="Y958" s="1371"/>
      <c r="Z958" s="1395"/>
      <c r="AA958" s="1327" t="s">
        <v>61</v>
      </c>
      <c r="AB958" s="1330" t="s">
        <v>61</v>
      </c>
    </row>
    <row r="959" spans="1:28" s="267" customFormat="1" ht="14.5">
      <c r="A959" s="66" t="s">
        <v>641</v>
      </c>
      <c r="B959" s="66" t="s">
        <v>167</v>
      </c>
      <c r="C959" s="556">
        <v>2017</v>
      </c>
      <c r="D959" s="556">
        <v>2016</v>
      </c>
      <c r="E959" s="1227" t="s">
        <v>168</v>
      </c>
      <c r="F959" s="418" t="s">
        <v>61</v>
      </c>
      <c r="G959" s="1273" t="s">
        <v>61</v>
      </c>
      <c r="H959" s="66" t="s">
        <v>61</v>
      </c>
      <c r="I959" s="1382" t="s">
        <v>61</v>
      </c>
      <c r="J959" s="1246" t="s">
        <v>61</v>
      </c>
      <c r="K959" s="1411" t="s">
        <v>61</v>
      </c>
      <c r="L959" s="1424" t="s">
        <v>61</v>
      </c>
      <c r="M959" s="1246" t="s">
        <v>61</v>
      </c>
      <c r="N959" s="66" t="s">
        <v>61</v>
      </c>
      <c r="O959" s="69" t="s">
        <v>61</v>
      </c>
      <c r="P959" s="66" t="s">
        <v>61</v>
      </c>
      <c r="Q959" s="77" t="s">
        <v>61</v>
      </c>
      <c r="R959" s="133" t="s">
        <v>61</v>
      </c>
      <c r="S959" s="77" t="s">
        <v>61</v>
      </c>
      <c r="T959" s="133" t="s">
        <v>61</v>
      </c>
      <c r="U959" s="77" t="s">
        <v>61</v>
      </c>
      <c r="V959" s="133" t="s">
        <v>61</v>
      </c>
      <c r="W959" s="1382" t="s">
        <v>61</v>
      </c>
      <c r="X959" s="787" t="s">
        <v>61</v>
      </c>
      <c r="Y959" s="1362"/>
      <c r="Z959" s="133"/>
      <c r="AA959" s="556" t="s">
        <v>61</v>
      </c>
      <c r="AB959" s="1279" t="s">
        <v>61</v>
      </c>
    </row>
    <row r="960" spans="1:28" s="267" customFormat="1" ht="14.5">
      <c r="A960" s="66" t="s">
        <v>641</v>
      </c>
      <c r="B960" s="66" t="s">
        <v>167</v>
      </c>
      <c r="C960" s="556">
        <v>2018</v>
      </c>
      <c r="D960" s="556">
        <v>2017</v>
      </c>
      <c r="E960" s="1227" t="s">
        <v>168</v>
      </c>
      <c r="F960" s="418" t="s">
        <v>61</v>
      </c>
      <c r="G960" s="1273" t="s">
        <v>61</v>
      </c>
      <c r="H960" s="66" t="s">
        <v>61</v>
      </c>
      <c r="I960" s="1382" t="s">
        <v>61</v>
      </c>
      <c r="J960" s="1246" t="s">
        <v>61</v>
      </c>
      <c r="K960" s="1411" t="s">
        <v>61</v>
      </c>
      <c r="L960" s="1424" t="s">
        <v>61</v>
      </c>
      <c r="M960" s="1246" t="s">
        <v>61</v>
      </c>
      <c r="N960" s="66" t="s">
        <v>61</v>
      </c>
      <c r="O960" s="69" t="s">
        <v>61</v>
      </c>
      <c r="P960" s="66" t="s">
        <v>61</v>
      </c>
      <c r="Q960" s="77" t="s">
        <v>61</v>
      </c>
      <c r="R960" s="133" t="s">
        <v>61</v>
      </c>
      <c r="S960" s="77" t="s">
        <v>61</v>
      </c>
      <c r="T960" s="133" t="s">
        <v>61</v>
      </c>
      <c r="U960" s="77" t="s">
        <v>61</v>
      </c>
      <c r="V960" s="133" t="s">
        <v>61</v>
      </c>
      <c r="W960" s="1382" t="s">
        <v>61</v>
      </c>
      <c r="X960" s="787" t="s">
        <v>61</v>
      </c>
      <c r="Y960" s="1362"/>
      <c r="Z960" s="133"/>
      <c r="AA960" s="556" t="s">
        <v>61</v>
      </c>
      <c r="AB960" s="1279" t="s">
        <v>61</v>
      </c>
    </row>
    <row r="961" spans="1:28" s="267" customFormat="1" ht="14.5">
      <c r="A961" s="66" t="s">
        <v>641</v>
      </c>
      <c r="B961" s="66" t="s">
        <v>167</v>
      </c>
      <c r="C961" s="556">
        <v>2019</v>
      </c>
      <c r="D961" s="556">
        <v>2018</v>
      </c>
      <c r="E961" s="1227" t="s">
        <v>168</v>
      </c>
      <c r="F961" s="418" t="s">
        <v>61</v>
      </c>
      <c r="G961" s="1273" t="s">
        <v>61</v>
      </c>
      <c r="H961" s="66" t="s">
        <v>61</v>
      </c>
      <c r="I961" s="1382" t="s">
        <v>61</v>
      </c>
      <c r="J961" s="1246" t="s">
        <v>61</v>
      </c>
      <c r="K961" s="1411" t="s">
        <v>61</v>
      </c>
      <c r="L961" s="1424" t="s">
        <v>61</v>
      </c>
      <c r="M961" s="1246" t="s">
        <v>61</v>
      </c>
      <c r="N961" s="66" t="s">
        <v>61</v>
      </c>
      <c r="O961" s="69" t="s">
        <v>61</v>
      </c>
      <c r="P961" s="66" t="s">
        <v>61</v>
      </c>
      <c r="Q961" s="77" t="s">
        <v>61</v>
      </c>
      <c r="R961" s="133" t="s">
        <v>61</v>
      </c>
      <c r="S961" s="77" t="s">
        <v>61</v>
      </c>
      <c r="T961" s="133" t="s">
        <v>61</v>
      </c>
      <c r="U961" s="77" t="s">
        <v>61</v>
      </c>
      <c r="V961" s="133" t="s">
        <v>61</v>
      </c>
      <c r="W961" s="1382" t="s">
        <v>61</v>
      </c>
      <c r="X961" s="787" t="s">
        <v>61</v>
      </c>
      <c r="Y961" s="1362"/>
      <c r="Z961" s="133"/>
      <c r="AA961" s="556" t="s">
        <v>61</v>
      </c>
      <c r="AB961" s="1279" t="s">
        <v>61</v>
      </c>
    </row>
    <row r="962" spans="1:28" s="267" customFormat="1" ht="14.5">
      <c r="A962" s="66" t="s">
        <v>641</v>
      </c>
      <c r="B962" s="66" t="s">
        <v>167</v>
      </c>
      <c r="C962" s="556">
        <v>2020</v>
      </c>
      <c r="D962" s="556">
        <v>2019</v>
      </c>
      <c r="E962" s="1227" t="s">
        <v>168</v>
      </c>
      <c r="F962" s="418" t="s">
        <v>61</v>
      </c>
      <c r="G962" s="1273" t="s">
        <v>61</v>
      </c>
      <c r="H962" s="66" t="s">
        <v>61</v>
      </c>
      <c r="I962" s="1382" t="s">
        <v>61</v>
      </c>
      <c r="J962" s="1246" t="s">
        <v>61</v>
      </c>
      <c r="K962" s="1411" t="s">
        <v>61</v>
      </c>
      <c r="L962" s="1424" t="s">
        <v>61</v>
      </c>
      <c r="M962" s="1246" t="s">
        <v>61</v>
      </c>
      <c r="N962" s="66" t="s">
        <v>61</v>
      </c>
      <c r="O962" s="69" t="s">
        <v>61</v>
      </c>
      <c r="P962" s="66" t="s">
        <v>61</v>
      </c>
      <c r="Q962" s="77" t="s">
        <v>61</v>
      </c>
      <c r="R962" s="133" t="s">
        <v>61</v>
      </c>
      <c r="S962" s="77" t="s">
        <v>61</v>
      </c>
      <c r="T962" s="133" t="s">
        <v>61</v>
      </c>
      <c r="U962" s="77" t="s">
        <v>61</v>
      </c>
      <c r="V962" s="133" t="s">
        <v>61</v>
      </c>
      <c r="W962" s="1382" t="s">
        <v>61</v>
      </c>
      <c r="X962" s="787" t="s">
        <v>61</v>
      </c>
      <c r="Y962" s="1362"/>
      <c r="Z962" s="133"/>
      <c r="AA962" s="556" t="s">
        <v>61</v>
      </c>
      <c r="AB962" s="1279" t="s">
        <v>61</v>
      </c>
    </row>
    <row r="963" spans="1:28" s="267" customFormat="1" ht="14.5">
      <c r="A963" s="862" t="s">
        <v>641</v>
      </c>
      <c r="B963" s="862" t="s">
        <v>167</v>
      </c>
      <c r="C963" s="844">
        <v>2021</v>
      </c>
      <c r="D963" s="844">
        <v>2020</v>
      </c>
      <c r="E963" s="1304" t="s">
        <v>168</v>
      </c>
      <c r="F963" s="418" t="s">
        <v>61</v>
      </c>
      <c r="G963" s="1305" t="s">
        <v>61</v>
      </c>
      <c r="H963" s="66" t="s">
        <v>61</v>
      </c>
      <c r="I963" s="1382" t="s">
        <v>61</v>
      </c>
      <c r="J963" s="1246" t="s">
        <v>61</v>
      </c>
      <c r="K963" s="1411" t="s">
        <v>61</v>
      </c>
      <c r="L963" s="1424" t="s">
        <v>61</v>
      </c>
      <c r="M963" s="1246" t="s">
        <v>61</v>
      </c>
      <c r="N963" s="66" t="s">
        <v>61</v>
      </c>
      <c r="O963" s="69" t="s">
        <v>61</v>
      </c>
      <c r="P963" s="66" t="s">
        <v>61</v>
      </c>
      <c r="Q963" s="77" t="s">
        <v>61</v>
      </c>
      <c r="R963" s="133" t="s">
        <v>61</v>
      </c>
      <c r="S963" s="77" t="s">
        <v>61</v>
      </c>
      <c r="T963" s="133" t="s">
        <v>61</v>
      </c>
      <c r="U963" s="77" t="s">
        <v>61</v>
      </c>
      <c r="V963" s="133" t="s">
        <v>61</v>
      </c>
      <c r="W963" s="1382" t="s">
        <v>61</v>
      </c>
      <c r="X963" s="787" t="s">
        <v>61</v>
      </c>
      <c r="Y963" s="1362"/>
      <c r="Z963" s="133"/>
      <c r="AA963" s="556" t="s">
        <v>61</v>
      </c>
      <c r="AB963" s="1279" t="s">
        <v>61</v>
      </c>
    </row>
    <row r="964" spans="1:28" s="267" customFormat="1" ht="14.5">
      <c r="A964" s="66" t="s">
        <v>641</v>
      </c>
      <c r="B964" s="66" t="s">
        <v>167</v>
      </c>
      <c r="C964" s="556">
        <v>2022</v>
      </c>
      <c r="D964" s="556">
        <v>2021</v>
      </c>
      <c r="E964" s="1227" t="s">
        <v>168</v>
      </c>
      <c r="F964" s="418" t="s">
        <v>61</v>
      </c>
      <c r="G964" s="1273" t="s">
        <v>61</v>
      </c>
      <c r="H964" s="66" t="s">
        <v>61</v>
      </c>
      <c r="I964" s="1382" t="s">
        <v>61</v>
      </c>
      <c r="J964" s="1246" t="s">
        <v>61</v>
      </c>
      <c r="K964" s="1411" t="s">
        <v>61</v>
      </c>
      <c r="L964" s="1424" t="s">
        <v>61</v>
      </c>
      <c r="M964" s="1246" t="s">
        <v>61</v>
      </c>
      <c r="N964" s="66" t="s">
        <v>61</v>
      </c>
      <c r="O964" s="69" t="s">
        <v>61</v>
      </c>
      <c r="P964" s="66" t="s">
        <v>61</v>
      </c>
      <c r="Q964" s="77" t="s">
        <v>61</v>
      </c>
      <c r="R964" s="133" t="s">
        <v>61</v>
      </c>
      <c r="S964" s="77" t="s">
        <v>61</v>
      </c>
      <c r="T964" s="133" t="s">
        <v>61</v>
      </c>
      <c r="U964" s="77" t="s">
        <v>61</v>
      </c>
      <c r="V964" s="133" t="s">
        <v>61</v>
      </c>
      <c r="W964" s="1382" t="s">
        <v>61</v>
      </c>
      <c r="X964" s="787" t="s">
        <v>61</v>
      </c>
      <c r="Y964" s="1362"/>
      <c r="Z964" s="133"/>
      <c r="AA964" s="556" t="s">
        <v>61</v>
      </c>
      <c r="AB964" s="1279" t="s">
        <v>61</v>
      </c>
    </row>
    <row r="965" spans="1:28" s="267" customFormat="1" ht="14.5">
      <c r="A965" s="1235" t="s">
        <v>641</v>
      </c>
      <c r="B965" s="1235" t="s">
        <v>167</v>
      </c>
      <c r="C965" s="1289">
        <v>2023</v>
      </c>
      <c r="D965" s="1289">
        <v>2022</v>
      </c>
      <c r="E965" s="1290" t="s">
        <v>168</v>
      </c>
      <c r="F965" s="1232" t="s">
        <v>61</v>
      </c>
      <c r="G965" s="1291" t="s">
        <v>61</v>
      </c>
      <c r="H965" s="1229" t="s">
        <v>61</v>
      </c>
      <c r="I965" s="1383" t="s">
        <v>61</v>
      </c>
      <c r="J965" s="1065" t="s">
        <v>61</v>
      </c>
      <c r="K965" s="1412" t="s">
        <v>61</v>
      </c>
      <c r="L965" s="1338" t="s">
        <v>61</v>
      </c>
      <c r="M965" s="1065" t="s">
        <v>61</v>
      </c>
      <c r="N965" s="1229" t="s">
        <v>61</v>
      </c>
      <c r="O965" s="1065" t="s">
        <v>61</v>
      </c>
      <c r="P965" s="1229" t="s">
        <v>61</v>
      </c>
      <c r="Q965" s="1020" t="s">
        <v>61</v>
      </c>
      <c r="R965" s="1221" t="s">
        <v>61</v>
      </c>
      <c r="S965" s="1020" t="s">
        <v>61</v>
      </c>
      <c r="T965" s="1221" t="s">
        <v>61</v>
      </c>
      <c r="U965" s="1020" t="s">
        <v>61</v>
      </c>
      <c r="V965" s="1221" t="s">
        <v>61</v>
      </c>
      <c r="W965" s="1383" t="s">
        <v>61</v>
      </c>
      <c r="X965" s="1021" t="s">
        <v>61</v>
      </c>
      <c r="Y965" s="1364"/>
      <c r="Z965" s="1221"/>
      <c r="AA965" s="1230" t="s">
        <v>61</v>
      </c>
      <c r="AB965" s="1233" t="s">
        <v>61</v>
      </c>
    </row>
    <row r="966" spans="1:28" s="267" customFormat="1" ht="14.5">
      <c r="A966" s="66" t="s">
        <v>642</v>
      </c>
      <c r="B966" s="66" t="s">
        <v>167</v>
      </c>
      <c r="C966" s="556">
        <v>2017</v>
      </c>
      <c r="D966" s="556">
        <v>2016</v>
      </c>
      <c r="E966" s="1227" t="s">
        <v>142</v>
      </c>
      <c r="F966" s="418" t="s">
        <v>170</v>
      </c>
      <c r="G966" s="1292" t="s">
        <v>168</v>
      </c>
      <c r="H966" s="1293" t="s">
        <v>61</v>
      </c>
      <c r="I966" s="1405" t="s">
        <v>61</v>
      </c>
      <c r="J966" s="1339" t="s">
        <v>61</v>
      </c>
      <c r="K966" s="643" t="s">
        <v>61</v>
      </c>
      <c r="L966" s="1436" t="s">
        <v>61</v>
      </c>
      <c r="M966" s="799" t="s">
        <v>61</v>
      </c>
      <c r="N966" s="1293" t="s">
        <v>61</v>
      </c>
      <c r="O966" s="799" t="s">
        <v>61</v>
      </c>
      <c r="P966" s="1293" t="s">
        <v>61</v>
      </c>
      <c r="Q966" s="799" t="s">
        <v>61</v>
      </c>
      <c r="R966" s="643" t="s">
        <v>61</v>
      </c>
      <c r="S966" s="799" t="s">
        <v>61</v>
      </c>
      <c r="T966" s="643" t="s">
        <v>61</v>
      </c>
      <c r="U966" s="799" t="s">
        <v>61</v>
      </c>
      <c r="V966" s="643" t="s">
        <v>61</v>
      </c>
      <c r="W966" s="1405" t="s">
        <v>61</v>
      </c>
      <c r="X966" s="916" t="s">
        <v>61</v>
      </c>
      <c r="Y966" s="1366"/>
      <c r="Z966" s="643"/>
      <c r="AA966" s="1296" t="s">
        <v>61</v>
      </c>
      <c r="AB966" s="1297" t="s">
        <v>61</v>
      </c>
    </row>
    <row r="967" spans="1:28" s="267" customFormat="1" ht="14.5">
      <c r="A967" s="66" t="s">
        <v>642</v>
      </c>
      <c r="B967" s="66" t="s">
        <v>167</v>
      </c>
      <c r="C967" s="556">
        <v>2018</v>
      </c>
      <c r="D967" s="556">
        <v>2017</v>
      </c>
      <c r="E967" s="1227" t="s">
        <v>142</v>
      </c>
      <c r="F967" s="418" t="s">
        <v>170</v>
      </c>
      <c r="G967" s="1292" t="s">
        <v>168</v>
      </c>
      <c r="H967" s="1293" t="s">
        <v>61</v>
      </c>
      <c r="I967" s="1405" t="s">
        <v>61</v>
      </c>
      <c r="J967" s="1339" t="s">
        <v>61</v>
      </c>
      <c r="K967" s="643" t="s">
        <v>61</v>
      </c>
      <c r="L967" s="1436" t="s">
        <v>61</v>
      </c>
      <c r="M967" s="799" t="s">
        <v>61</v>
      </c>
      <c r="N967" s="1293" t="s">
        <v>61</v>
      </c>
      <c r="O967" s="799" t="s">
        <v>61</v>
      </c>
      <c r="P967" s="1293" t="s">
        <v>61</v>
      </c>
      <c r="Q967" s="799" t="s">
        <v>61</v>
      </c>
      <c r="R967" s="643" t="s">
        <v>61</v>
      </c>
      <c r="S967" s="799" t="s">
        <v>61</v>
      </c>
      <c r="T967" s="643" t="s">
        <v>61</v>
      </c>
      <c r="U967" s="799" t="s">
        <v>61</v>
      </c>
      <c r="V967" s="643" t="s">
        <v>61</v>
      </c>
      <c r="W967" s="1405" t="s">
        <v>61</v>
      </c>
      <c r="X967" s="916" t="s">
        <v>61</v>
      </c>
      <c r="Y967" s="1366"/>
      <c r="Z967" s="643"/>
      <c r="AA967" s="1296" t="s">
        <v>61</v>
      </c>
      <c r="AB967" s="1297" t="s">
        <v>61</v>
      </c>
    </row>
    <row r="968" spans="1:28" s="267" customFormat="1" ht="14.5">
      <c r="A968" s="66" t="s">
        <v>642</v>
      </c>
      <c r="B968" s="66" t="s">
        <v>167</v>
      </c>
      <c r="C968" s="556">
        <v>2019</v>
      </c>
      <c r="D968" s="556">
        <v>2018</v>
      </c>
      <c r="E968" s="1227" t="s">
        <v>142</v>
      </c>
      <c r="F968" s="418" t="s">
        <v>143</v>
      </c>
      <c r="G968" s="1273" t="s">
        <v>142</v>
      </c>
      <c r="H968" s="66" t="s">
        <v>176</v>
      </c>
      <c r="I968" s="275">
        <v>3622366.0000000005</v>
      </c>
      <c r="J968" s="1245">
        <v>2173419.6</v>
      </c>
      <c r="K968" s="466">
        <v>0.6</v>
      </c>
      <c r="L968" s="1424" t="s">
        <v>797</v>
      </c>
      <c r="M968" s="77">
        <v>612904.32720000017</v>
      </c>
      <c r="N968" s="133">
        <v>0.28200000000000008</v>
      </c>
      <c r="O968" s="792">
        <v>1321439.1168</v>
      </c>
      <c r="P968" s="473">
        <v>0.60799999999999998</v>
      </c>
      <c r="Q968" s="77" t="s">
        <v>61</v>
      </c>
      <c r="R968" s="133" t="s">
        <v>61</v>
      </c>
      <c r="S968" s="77" t="s">
        <v>61</v>
      </c>
      <c r="T968" s="133" t="s">
        <v>61</v>
      </c>
      <c r="U968" s="77" t="s">
        <v>61</v>
      </c>
      <c r="V968" s="133" t="s">
        <v>61</v>
      </c>
      <c r="W968" s="1387">
        <v>239076.15600000002</v>
      </c>
      <c r="X968" s="793">
        <v>0.11</v>
      </c>
      <c r="Y968" s="1365"/>
      <c r="Z968" s="466"/>
      <c r="AA968" s="556" t="s">
        <v>61</v>
      </c>
      <c r="AB968" s="1279" t="s">
        <v>148</v>
      </c>
    </row>
    <row r="969" spans="1:28" s="267" customFormat="1" ht="14.5">
      <c r="A969" s="66" t="s">
        <v>642</v>
      </c>
      <c r="B969" s="66" t="s">
        <v>167</v>
      </c>
      <c r="C969" s="556">
        <v>2020</v>
      </c>
      <c r="D969" s="556">
        <v>2019</v>
      </c>
      <c r="E969" s="1227" t="s">
        <v>142</v>
      </c>
      <c r="F969" s="418" t="s">
        <v>170</v>
      </c>
      <c r="G969" s="1273" t="s">
        <v>142</v>
      </c>
      <c r="H969" s="66" t="s">
        <v>176</v>
      </c>
      <c r="I969" s="131">
        <v>3586666.6666666665</v>
      </c>
      <c r="J969" s="1245">
        <v>2690000</v>
      </c>
      <c r="K969" s="466">
        <v>0.75</v>
      </c>
      <c r="L969" s="1424" t="s">
        <v>645</v>
      </c>
      <c r="M969" s="77">
        <v>661739.99999999977</v>
      </c>
      <c r="N969" s="133">
        <v>0.24599999999999991</v>
      </c>
      <c r="O969" s="792">
        <v>1565580.0000000002</v>
      </c>
      <c r="P969" s="473">
        <v>0.58199999999999996</v>
      </c>
      <c r="Q969" s="77" t="s">
        <v>61</v>
      </c>
      <c r="R969" s="133" t="s">
        <v>61</v>
      </c>
      <c r="S969" s="77" t="s">
        <v>61</v>
      </c>
      <c r="T969" s="133" t="s">
        <v>61</v>
      </c>
      <c r="U969" s="77" t="s">
        <v>61</v>
      </c>
      <c r="V969" s="133" t="s">
        <v>61</v>
      </c>
      <c r="W969" s="1387">
        <v>462679.99999999994</v>
      </c>
      <c r="X969" s="793">
        <v>0.17</v>
      </c>
      <c r="Y969" s="1365"/>
      <c r="Z969" s="466"/>
      <c r="AA969" s="556" t="s">
        <v>61</v>
      </c>
      <c r="AB969" s="1279" t="s">
        <v>148</v>
      </c>
    </row>
    <row r="970" spans="1:28" s="267" customFormat="1" ht="14.5">
      <c r="A970" s="66" t="s">
        <v>642</v>
      </c>
      <c r="B970" s="66" t="s">
        <v>167</v>
      </c>
      <c r="C970" s="556">
        <v>2021</v>
      </c>
      <c r="D970" s="556">
        <v>2020</v>
      </c>
      <c r="E970" s="1227" t="s">
        <v>142</v>
      </c>
      <c r="F970" s="418" t="s">
        <v>170</v>
      </c>
      <c r="G970" s="1273" t="s">
        <v>142</v>
      </c>
      <c r="H970" s="66" t="s">
        <v>176</v>
      </c>
      <c r="I970" s="131">
        <v>3924981</v>
      </c>
      <c r="J970" s="1247">
        <v>3924981</v>
      </c>
      <c r="K970" s="466">
        <v>1</v>
      </c>
      <c r="L970" s="1441" t="s">
        <v>646</v>
      </c>
      <c r="M970" s="77">
        <v>1507192.7040000001</v>
      </c>
      <c r="N970" s="473">
        <v>0.38400000000000006</v>
      </c>
      <c r="O970" s="77">
        <v>2260789.0559999999</v>
      </c>
      <c r="P970" s="473">
        <v>0.57599999999999996</v>
      </c>
      <c r="Q970" s="77">
        <v>153074.25899999999</v>
      </c>
      <c r="R970" s="133">
        <v>3.9E-2</v>
      </c>
      <c r="S970" s="77">
        <v>3924.9810000000002</v>
      </c>
      <c r="T970" s="133">
        <v>1E-3</v>
      </c>
      <c r="U970" s="77"/>
      <c r="V970" s="133"/>
      <c r="W970" s="131">
        <v>156999.24</v>
      </c>
      <c r="X970" s="787">
        <v>0.04</v>
      </c>
      <c r="Y970" s="1362"/>
      <c r="Z970" s="133"/>
      <c r="AA970" s="556" t="s">
        <v>61</v>
      </c>
      <c r="AB970" s="1279" t="s">
        <v>148</v>
      </c>
    </row>
    <row r="971" spans="1:28" s="267" customFormat="1" ht="14.5">
      <c r="A971" s="66" t="s">
        <v>642</v>
      </c>
      <c r="B971" s="66" t="s">
        <v>167</v>
      </c>
      <c r="C971" s="556">
        <v>2022</v>
      </c>
      <c r="D971" s="556">
        <v>2021</v>
      </c>
      <c r="E971" s="1227" t="s">
        <v>142</v>
      </c>
      <c r="F971" s="418" t="s">
        <v>170</v>
      </c>
      <c r="G971" s="1292" t="s">
        <v>168</v>
      </c>
      <c r="H971" s="1293" t="s">
        <v>61</v>
      </c>
      <c r="I971" s="1384" t="s">
        <v>61</v>
      </c>
      <c r="J971" s="1294" t="s">
        <v>61</v>
      </c>
      <c r="K971" s="1295" t="s">
        <v>61</v>
      </c>
      <c r="L971" s="1426" t="s">
        <v>61</v>
      </c>
      <c r="M971" s="1294" t="s">
        <v>61</v>
      </c>
      <c r="N971" s="1295" t="s">
        <v>61</v>
      </c>
      <c r="O971" s="104" t="s">
        <v>61</v>
      </c>
      <c r="P971" s="1295" t="s">
        <v>61</v>
      </c>
      <c r="Q971" s="799" t="s">
        <v>61</v>
      </c>
      <c r="R971" s="643" t="s">
        <v>61</v>
      </c>
      <c r="S971" s="799" t="s">
        <v>61</v>
      </c>
      <c r="T971" s="643" t="s">
        <v>61</v>
      </c>
      <c r="U971" s="799" t="s">
        <v>61</v>
      </c>
      <c r="V971" s="643" t="s">
        <v>61</v>
      </c>
      <c r="W971" s="1384" t="s">
        <v>61</v>
      </c>
      <c r="X971" s="916" t="s">
        <v>61</v>
      </c>
      <c r="Y971" s="1366"/>
      <c r="Z971" s="643"/>
      <c r="AA971" s="1296" t="s">
        <v>61</v>
      </c>
      <c r="AB971" s="1297" t="s">
        <v>61</v>
      </c>
    </row>
    <row r="972" spans="1:28" s="267" customFormat="1" ht="14.5">
      <c r="A972" s="1216" t="s">
        <v>642</v>
      </c>
      <c r="B972" s="1216" t="s">
        <v>167</v>
      </c>
      <c r="C972" s="1226">
        <v>2023</v>
      </c>
      <c r="D972" s="1226">
        <v>2022</v>
      </c>
      <c r="E972" s="1228" t="s">
        <v>142</v>
      </c>
      <c r="F972" s="1237" t="s">
        <v>174</v>
      </c>
      <c r="G972" s="1320" t="s">
        <v>168</v>
      </c>
      <c r="H972" s="1321" t="s">
        <v>61</v>
      </c>
      <c r="I972" s="1393" t="s">
        <v>61</v>
      </c>
      <c r="J972" s="1322" t="s">
        <v>61</v>
      </c>
      <c r="K972" s="1323" t="s">
        <v>61</v>
      </c>
      <c r="L972" s="1431" t="s">
        <v>61</v>
      </c>
      <c r="M972" s="1322" t="s">
        <v>61</v>
      </c>
      <c r="N972" s="1323" t="s">
        <v>61</v>
      </c>
      <c r="O972" s="1012" t="s">
        <v>61</v>
      </c>
      <c r="P972" s="1323" t="s">
        <v>61</v>
      </c>
      <c r="Q972" s="1100" t="s">
        <v>61</v>
      </c>
      <c r="R972" s="1324" t="s">
        <v>61</v>
      </c>
      <c r="S972" s="1100" t="s">
        <v>61</v>
      </c>
      <c r="T972" s="1324" t="s">
        <v>61</v>
      </c>
      <c r="U972" s="1100" t="s">
        <v>61</v>
      </c>
      <c r="V972" s="1324" t="s">
        <v>61</v>
      </c>
      <c r="W972" s="1393" t="s">
        <v>61</v>
      </c>
      <c r="X972" s="1101" t="s">
        <v>61</v>
      </c>
      <c r="Y972" s="1370"/>
      <c r="Z972" s="1324"/>
      <c r="AA972" s="1325" t="s">
        <v>61</v>
      </c>
      <c r="AB972" s="1326" t="s">
        <v>61</v>
      </c>
    </row>
    <row r="973" spans="1:28" s="267" customFormat="1" ht="14.5">
      <c r="A973" s="1229" t="s">
        <v>642</v>
      </c>
      <c r="B973" s="1229" t="s">
        <v>167</v>
      </c>
      <c r="C973" s="1230" t="s">
        <v>761</v>
      </c>
      <c r="D973" s="1230">
        <v>2023</v>
      </c>
      <c r="E973" s="1231" t="s">
        <v>142</v>
      </c>
      <c r="F973" s="1232" t="s">
        <v>170</v>
      </c>
      <c r="G973" s="1300" t="s">
        <v>168</v>
      </c>
      <c r="H973" s="1327" t="s">
        <v>61</v>
      </c>
      <c r="I973" s="1394" t="s">
        <v>61</v>
      </c>
      <c r="J973" s="1328" t="s">
        <v>61</v>
      </c>
      <c r="K973" s="1327" t="s">
        <v>61</v>
      </c>
      <c r="L973" s="1330" t="s">
        <v>61</v>
      </c>
      <c r="M973" s="1328" t="s">
        <v>61</v>
      </c>
      <c r="N973" s="1327" t="s">
        <v>61</v>
      </c>
      <c r="O973" s="1328" t="s">
        <v>61</v>
      </c>
      <c r="P973" s="1327" t="s">
        <v>61</v>
      </c>
      <c r="Q973" s="1328" t="s">
        <v>61</v>
      </c>
      <c r="R973" s="1327" t="s">
        <v>61</v>
      </c>
      <c r="S973" s="1328" t="s">
        <v>61</v>
      </c>
      <c r="T973" s="1327" t="s">
        <v>61</v>
      </c>
      <c r="U973" s="1328" t="s">
        <v>61</v>
      </c>
      <c r="V973" s="1327" t="s">
        <v>61</v>
      </c>
      <c r="W973" s="1394" t="s">
        <v>61</v>
      </c>
      <c r="X973" s="1329" t="s">
        <v>61</v>
      </c>
      <c r="Y973" s="1371"/>
      <c r="Z973" s="1395"/>
      <c r="AA973" s="1327" t="s">
        <v>61</v>
      </c>
      <c r="AB973" s="1330" t="s">
        <v>61</v>
      </c>
    </row>
    <row r="974" spans="1:28" s="267" customFormat="1" ht="14.5">
      <c r="A974" s="862" t="s">
        <v>649</v>
      </c>
      <c r="B974" s="862" t="s">
        <v>141</v>
      </c>
      <c r="C974" s="844">
        <v>2017</v>
      </c>
      <c r="D974" s="844">
        <v>2016</v>
      </c>
      <c r="E974" s="1304" t="s">
        <v>168</v>
      </c>
      <c r="F974" s="418" t="s">
        <v>61</v>
      </c>
      <c r="G974" s="1305" t="s">
        <v>61</v>
      </c>
      <c r="H974" s="66" t="s">
        <v>61</v>
      </c>
      <c r="I974" s="1382" t="s">
        <v>61</v>
      </c>
      <c r="J974" s="1246" t="s">
        <v>61</v>
      </c>
      <c r="K974" s="1411" t="s">
        <v>61</v>
      </c>
      <c r="L974" s="1424" t="s">
        <v>61</v>
      </c>
      <c r="M974" s="1246" t="s">
        <v>61</v>
      </c>
      <c r="N974" s="66" t="s">
        <v>61</v>
      </c>
      <c r="O974" s="69" t="s">
        <v>61</v>
      </c>
      <c r="P974" s="66" t="s">
        <v>61</v>
      </c>
      <c r="Q974" s="77" t="s">
        <v>61</v>
      </c>
      <c r="R974" s="133" t="s">
        <v>61</v>
      </c>
      <c r="S974" s="77" t="s">
        <v>61</v>
      </c>
      <c r="T974" s="133" t="s">
        <v>61</v>
      </c>
      <c r="U974" s="77" t="s">
        <v>61</v>
      </c>
      <c r="V974" s="133" t="s">
        <v>61</v>
      </c>
      <c r="W974" s="1382" t="s">
        <v>61</v>
      </c>
      <c r="X974" s="787" t="s">
        <v>61</v>
      </c>
      <c r="Y974" s="1362"/>
      <c r="Z974" s="133"/>
      <c r="AA974" s="556" t="s">
        <v>61</v>
      </c>
      <c r="AB974" s="1279" t="s">
        <v>61</v>
      </c>
    </row>
    <row r="975" spans="1:28" s="267" customFormat="1" ht="14.5">
      <c r="A975" s="862" t="s">
        <v>649</v>
      </c>
      <c r="B975" s="862" t="s">
        <v>141</v>
      </c>
      <c r="C975" s="844">
        <v>2018</v>
      </c>
      <c r="D975" s="844">
        <v>2017</v>
      </c>
      <c r="E975" s="1304" t="s">
        <v>168</v>
      </c>
      <c r="F975" s="418" t="s">
        <v>61</v>
      </c>
      <c r="G975" s="1305" t="s">
        <v>61</v>
      </c>
      <c r="H975" s="66" t="s">
        <v>61</v>
      </c>
      <c r="I975" s="1382" t="s">
        <v>61</v>
      </c>
      <c r="J975" s="1246" t="s">
        <v>61</v>
      </c>
      <c r="K975" s="1411" t="s">
        <v>61</v>
      </c>
      <c r="L975" s="1424" t="s">
        <v>61</v>
      </c>
      <c r="M975" s="1246" t="s">
        <v>61</v>
      </c>
      <c r="N975" s="66" t="s">
        <v>61</v>
      </c>
      <c r="O975" s="69" t="s">
        <v>61</v>
      </c>
      <c r="P975" s="66" t="s">
        <v>61</v>
      </c>
      <c r="Q975" s="77" t="s">
        <v>61</v>
      </c>
      <c r="R975" s="133" t="s">
        <v>61</v>
      </c>
      <c r="S975" s="77" t="s">
        <v>61</v>
      </c>
      <c r="T975" s="133" t="s">
        <v>61</v>
      </c>
      <c r="U975" s="77" t="s">
        <v>61</v>
      </c>
      <c r="V975" s="133" t="s">
        <v>61</v>
      </c>
      <c r="W975" s="1382" t="s">
        <v>61</v>
      </c>
      <c r="X975" s="787" t="s">
        <v>61</v>
      </c>
      <c r="Y975" s="1362"/>
      <c r="Z975" s="133"/>
      <c r="AA975" s="556" t="s">
        <v>61</v>
      </c>
      <c r="AB975" s="1279" t="s">
        <v>61</v>
      </c>
    </row>
    <row r="976" spans="1:28" s="267" customFormat="1" ht="14.5">
      <c r="A976" s="862" t="s">
        <v>649</v>
      </c>
      <c r="B976" s="862" t="s">
        <v>141</v>
      </c>
      <c r="C976" s="844">
        <v>2019</v>
      </c>
      <c r="D976" s="844">
        <v>2018</v>
      </c>
      <c r="E976" s="1304" t="s">
        <v>168</v>
      </c>
      <c r="F976" s="418" t="s">
        <v>61</v>
      </c>
      <c r="G976" s="1305" t="s">
        <v>61</v>
      </c>
      <c r="H976" s="66" t="s">
        <v>61</v>
      </c>
      <c r="I976" s="1382" t="s">
        <v>61</v>
      </c>
      <c r="J976" s="1246" t="s">
        <v>61</v>
      </c>
      <c r="K976" s="1411" t="s">
        <v>61</v>
      </c>
      <c r="L976" s="1424" t="s">
        <v>61</v>
      </c>
      <c r="M976" s="1246" t="s">
        <v>61</v>
      </c>
      <c r="N976" s="66" t="s">
        <v>61</v>
      </c>
      <c r="O976" s="69" t="s">
        <v>61</v>
      </c>
      <c r="P976" s="66" t="s">
        <v>61</v>
      </c>
      <c r="Q976" s="77" t="s">
        <v>61</v>
      </c>
      <c r="R976" s="133" t="s">
        <v>61</v>
      </c>
      <c r="S976" s="77" t="s">
        <v>61</v>
      </c>
      <c r="T976" s="133" t="s">
        <v>61</v>
      </c>
      <c r="U976" s="77" t="s">
        <v>61</v>
      </c>
      <c r="V976" s="133" t="s">
        <v>61</v>
      </c>
      <c r="W976" s="1382" t="s">
        <v>61</v>
      </c>
      <c r="X976" s="787" t="s">
        <v>61</v>
      </c>
      <c r="Y976" s="1362"/>
      <c r="Z976" s="133"/>
      <c r="AA976" s="556" t="s">
        <v>61</v>
      </c>
      <c r="AB976" s="1279" t="s">
        <v>61</v>
      </c>
    </row>
    <row r="977" spans="1:28" s="267" customFormat="1" ht="14.5">
      <c r="A977" s="862" t="s">
        <v>649</v>
      </c>
      <c r="B977" s="862" t="s">
        <v>141</v>
      </c>
      <c r="C977" s="844">
        <v>2020</v>
      </c>
      <c r="D977" s="844">
        <v>2019</v>
      </c>
      <c r="E977" s="1304" t="s">
        <v>168</v>
      </c>
      <c r="F977" s="418" t="s">
        <v>61</v>
      </c>
      <c r="G977" s="1305" t="s">
        <v>61</v>
      </c>
      <c r="H977" s="66" t="s">
        <v>61</v>
      </c>
      <c r="I977" s="1382" t="s">
        <v>61</v>
      </c>
      <c r="J977" s="1246" t="s">
        <v>61</v>
      </c>
      <c r="K977" s="1411" t="s">
        <v>61</v>
      </c>
      <c r="L977" s="1424" t="s">
        <v>61</v>
      </c>
      <c r="M977" s="1246" t="s">
        <v>61</v>
      </c>
      <c r="N977" s="66" t="s">
        <v>61</v>
      </c>
      <c r="O977" s="69" t="s">
        <v>61</v>
      </c>
      <c r="P977" s="66" t="s">
        <v>61</v>
      </c>
      <c r="Q977" s="77" t="s">
        <v>61</v>
      </c>
      <c r="R977" s="133" t="s">
        <v>61</v>
      </c>
      <c r="S977" s="77" t="s">
        <v>61</v>
      </c>
      <c r="T977" s="133" t="s">
        <v>61</v>
      </c>
      <c r="U977" s="77" t="s">
        <v>61</v>
      </c>
      <c r="V977" s="133" t="s">
        <v>61</v>
      </c>
      <c r="W977" s="1382" t="s">
        <v>61</v>
      </c>
      <c r="X977" s="787" t="s">
        <v>61</v>
      </c>
      <c r="Y977" s="1362"/>
      <c r="Z977" s="133"/>
      <c r="AA977" s="556" t="s">
        <v>61</v>
      </c>
      <c r="AB977" s="1279" t="s">
        <v>61</v>
      </c>
    </row>
    <row r="978" spans="1:28" s="267" customFormat="1" ht="14.5">
      <c r="A978" s="862" t="s">
        <v>649</v>
      </c>
      <c r="B978" s="862" t="s">
        <v>141</v>
      </c>
      <c r="C978" s="844">
        <v>2021</v>
      </c>
      <c r="D978" s="844">
        <v>2020</v>
      </c>
      <c r="E978" s="1304" t="s">
        <v>168</v>
      </c>
      <c r="F978" s="418" t="s">
        <v>61</v>
      </c>
      <c r="G978" s="1305" t="s">
        <v>61</v>
      </c>
      <c r="H978" s="66" t="s">
        <v>61</v>
      </c>
      <c r="I978" s="1382" t="s">
        <v>61</v>
      </c>
      <c r="J978" s="1246" t="s">
        <v>61</v>
      </c>
      <c r="K978" s="1411" t="s">
        <v>61</v>
      </c>
      <c r="L978" s="1424" t="s">
        <v>61</v>
      </c>
      <c r="M978" s="1246" t="s">
        <v>61</v>
      </c>
      <c r="N978" s="66" t="s">
        <v>61</v>
      </c>
      <c r="O978" s="69" t="s">
        <v>61</v>
      </c>
      <c r="P978" s="66" t="s">
        <v>61</v>
      </c>
      <c r="Q978" s="77" t="s">
        <v>61</v>
      </c>
      <c r="R978" s="133" t="s">
        <v>61</v>
      </c>
      <c r="S978" s="77" t="s">
        <v>61</v>
      </c>
      <c r="T978" s="133" t="s">
        <v>61</v>
      </c>
      <c r="U978" s="77" t="s">
        <v>61</v>
      </c>
      <c r="V978" s="133" t="s">
        <v>61</v>
      </c>
      <c r="W978" s="1382" t="s">
        <v>61</v>
      </c>
      <c r="X978" s="787" t="s">
        <v>61</v>
      </c>
      <c r="Y978" s="1362"/>
      <c r="Z978" s="133"/>
      <c r="AA978" s="556" t="s">
        <v>61</v>
      </c>
      <c r="AB978" s="1279" t="s">
        <v>61</v>
      </c>
    </row>
    <row r="979" spans="1:28" s="267" customFormat="1" ht="14.5">
      <c r="A979" s="862" t="s">
        <v>649</v>
      </c>
      <c r="B979" s="862" t="s">
        <v>141</v>
      </c>
      <c r="C979" s="844">
        <v>2022</v>
      </c>
      <c r="D979" s="844">
        <v>2021</v>
      </c>
      <c r="E979" s="1304" t="s">
        <v>168</v>
      </c>
      <c r="F979" s="418" t="s">
        <v>61</v>
      </c>
      <c r="G979" s="1305" t="s">
        <v>61</v>
      </c>
      <c r="H979" s="66" t="s">
        <v>61</v>
      </c>
      <c r="I979" s="1382" t="s">
        <v>61</v>
      </c>
      <c r="J979" s="1246" t="s">
        <v>61</v>
      </c>
      <c r="K979" s="1411" t="s">
        <v>61</v>
      </c>
      <c r="L979" s="1424" t="s">
        <v>61</v>
      </c>
      <c r="M979" s="1246" t="s">
        <v>61</v>
      </c>
      <c r="N979" s="66" t="s">
        <v>61</v>
      </c>
      <c r="O979" s="69" t="s">
        <v>61</v>
      </c>
      <c r="P979" s="66" t="s">
        <v>61</v>
      </c>
      <c r="Q979" s="77" t="s">
        <v>61</v>
      </c>
      <c r="R979" s="133" t="s">
        <v>61</v>
      </c>
      <c r="S979" s="77" t="s">
        <v>61</v>
      </c>
      <c r="T979" s="133" t="s">
        <v>61</v>
      </c>
      <c r="U979" s="77" t="s">
        <v>61</v>
      </c>
      <c r="V979" s="133" t="s">
        <v>61</v>
      </c>
      <c r="W979" s="1382" t="s">
        <v>61</v>
      </c>
      <c r="X979" s="787" t="s">
        <v>61</v>
      </c>
      <c r="Y979" s="1362"/>
      <c r="Z979" s="133"/>
      <c r="AA979" s="556" t="s">
        <v>61</v>
      </c>
      <c r="AB979" s="1279" t="s">
        <v>61</v>
      </c>
    </row>
    <row r="980" spans="1:28" s="267" customFormat="1" ht="14.5">
      <c r="A980" s="1235" t="s">
        <v>649</v>
      </c>
      <c r="B980" s="1235" t="s">
        <v>141</v>
      </c>
      <c r="C980" s="1289">
        <v>2023</v>
      </c>
      <c r="D980" s="1289">
        <v>2022</v>
      </c>
      <c r="E980" s="1290" t="s">
        <v>168</v>
      </c>
      <c r="F980" s="1232" t="s">
        <v>61</v>
      </c>
      <c r="G980" s="1291" t="s">
        <v>61</v>
      </c>
      <c r="H980" s="1229" t="s">
        <v>61</v>
      </c>
      <c r="I980" s="1383" t="s">
        <v>61</v>
      </c>
      <c r="J980" s="1065" t="s">
        <v>61</v>
      </c>
      <c r="K980" s="1412" t="s">
        <v>61</v>
      </c>
      <c r="L980" s="1338" t="s">
        <v>61</v>
      </c>
      <c r="M980" s="1065" t="s">
        <v>61</v>
      </c>
      <c r="N980" s="1229" t="s">
        <v>61</v>
      </c>
      <c r="O980" s="1065" t="s">
        <v>61</v>
      </c>
      <c r="P980" s="1229" t="s">
        <v>61</v>
      </c>
      <c r="Q980" s="1020" t="s">
        <v>61</v>
      </c>
      <c r="R980" s="1221" t="s">
        <v>61</v>
      </c>
      <c r="S980" s="1020" t="s">
        <v>61</v>
      </c>
      <c r="T980" s="1221" t="s">
        <v>61</v>
      </c>
      <c r="U980" s="1020" t="s">
        <v>61</v>
      </c>
      <c r="V980" s="1221" t="s">
        <v>61</v>
      </c>
      <c r="W980" s="1383" t="s">
        <v>61</v>
      </c>
      <c r="X980" s="1021" t="s">
        <v>61</v>
      </c>
      <c r="Y980" s="1364"/>
      <c r="Z980" s="1221"/>
      <c r="AA980" s="1230" t="s">
        <v>61</v>
      </c>
      <c r="AB980" s="1233" t="s">
        <v>61</v>
      </c>
    </row>
    <row r="981" spans="1:28" s="267" customFormat="1" ht="14.5">
      <c r="A981" s="66" t="s">
        <v>650</v>
      </c>
      <c r="B981" s="66" t="s">
        <v>141</v>
      </c>
      <c r="C981" s="556">
        <v>2017</v>
      </c>
      <c r="D981" s="556">
        <v>2016</v>
      </c>
      <c r="E981" s="1227" t="s">
        <v>168</v>
      </c>
      <c r="F981" s="418" t="s">
        <v>61</v>
      </c>
      <c r="G981" s="1273" t="s">
        <v>61</v>
      </c>
      <c r="H981" s="66" t="s">
        <v>61</v>
      </c>
      <c r="I981" s="1382" t="s">
        <v>61</v>
      </c>
      <c r="J981" s="1246" t="s">
        <v>61</v>
      </c>
      <c r="K981" s="1411" t="s">
        <v>61</v>
      </c>
      <c r="L981" s="1424" t="s">
        <v>61</v>
      </c>
      <c r="M981" s="1246" t="s">
        <v>61</v>
      </c>
      <c r="N981" s="66" t="s">
        <v>61</v>
      </c>
      <c r="O981" s="69" t="s">
        <v>61</v>
      </c>
      <c r="P981" s="66" t="s">
        <v>61</v>
      </c>
      <c r="Q981" s="77" t="s">
        <v>61</v>
      </c>
      <c r="R981" s="133" t="s">
        <v>61</v>
      </c>
      <c r="S981" s="77" t="s">
        <v>61</v>
      </c>
      <c r="T981" s="133" t="s">
        <v>61</v>
      </c>
      <c r="U981" s="77" t="s">
        <v>61</v>
      </c>
      <c r="V981" s="133" t="s">
        <v>61</v>
      </c>
      <c r="W981" s="1382" t="s">
        <v>61</v>
      </c>
      <c r="X981" s="787" t="s">
        <v>61</v>
      </c>
      <c r="Y981" s="1362"/>
      <c r="Z981" s="133"/>
      <c r="AA981" s="556" t="s">
        <v>61</v>
      </c>
      <c r="AB981" s="1279" t="s">
        <v>61</v>
      </c>
    </row>
    <row r="982" spans="1:28" s="267" customFormat="1" ht="14.5">
      <c r="A982" s="66" t="s">
        <v>650</v>
      </c>
      <c r="B982" s="66" t="s">
        <v>141</v>
      </c>
      <c r="C982" s="556">
        <v>2018</v>
      </c>
      <c r="D982" s="556">
        <v>2017</v>
      </c>
      <c r="E982" s="1227" t="s">
        <v>168</v>
      </c>
      <c r="F982" s="418" t="s">
        <v>61</v>
      </c>
      <c r="G982" s="1273" t="s">
        <v>61</v>
      </c>
      <c r="H982" s="66" t="s">
        <v>61</v>
      </c>
      <c r="I982" s="1382" t="s">
        <v>61</v>
      </c>
      <c r="J982" s="1246" t="s">
        <v>61</v>
      </c>
      <c r="K982" s="1411" t="s">
        <v>61</v>
      </c>
      <c r="L982" s="1424" t="s">
        <v>61</v>
      </c>
      <c r="M982" s="1246" t="s">
        <v>61</v>
      </c>
      <c r="N982" s="66" t="s">
        <v>61</v>
      </c>
      <c r="O982" s="69" t="s">
        <v>61</v>
      </c>
      <c r="P982" s="66" t="s">
        <v>61</v>
      </c>
      <c r="Q982" s="77" t="s">
        <v>61</v>
      </c>
      <c r="R982" s="133" t="s">
        <v>61</v>
      </c>
      <c r="S982" s="77" t="s">
        <v>61</v>
      </c>
      <c r="T982" s="133" t="s">
        <v>61</v>
      </c>
      <c r="U982" s="77" t="s">
        <v>61</v>
      </c>
      <c r="V982" s="133" t="s">
        <v>61</v>
      </c>
      <c r="W982" s="1382" t="s">
        <v>61</v>
      </c>
      <c r="X982" s="787" t="s">
        <v>61</v>
      </c>
      <c r="Y982" s="1362"/>
      <c r="Z982" s="133"/>
      <c r="AA982" s="556" t="s">
        <v>61</v>
      </c>
      <c r="AB982" s="1279" t="s">
        <v>61</v>
      </c>
    </row>
    <row r="983" spans="1:28" s="267" customFormat="1" ht="14.5">
      <c r="A983" s="66" t="s">
        <v>650</v>
      </c>
      <c r="B983" s="66" t="s">
        <v>141</v>
      </c>
      <c r="C983" s="556">
        <v>2019</v>
      </c>
      <c r="D983" s="556">
        <v>2018</v>
      </c>
      <c r="E983" s="1227" t="s">
        <v>168</v>
      </c>
      <c r="F983" s="418" t="s">
        <v>61</v>
      </c>
      <c r="G983" s="1273" t="s">
        <v>61</v>
      </c>
      <c r="H983" s="66" t="s">
        <v>61</v>
      </c>
      <c r="I983" s="1382" t="s">
        <v>61</v>
      </c>
      <c r="J983" s="1246" t="s">
        <v>61</v>
      </c>
      <c r="K983" s="1411" t="s">
        <v>61</v>
      </c>
      <c r="L983" s="1424" t="s">
        <v>61</v>
      </c>
      <c r="M983" s="1246" t="s">
        <v>61</v>
      </c>
      <c r="N983" s="66" t="s">
        <v>61</v>
      </c>
      <c r="O983" s="69" t="s">
        <v>61</v>
      </c>
      <c r="P983" s="66" t="s">
        <v>61</v>
      </c>
      <c r="Q983" s="77" t="s">
        <v>61</v>
      </c>
      <c r="R983" s="133" t="s">
        <v>61</v>
      </c>
      <c r="S983" s="77" t="s">
        <v>61</v>
      </c>
      <c r="T983" s="133" t="s">
        <v>61</v>
      </c>
      <c r="U983" s="77" t="s">
        <v>61</v>
      </c>
      <c r="V983" s="133" t="s">
        <v>61</v>
      </c>
      <c r="W983" s="1382" t="s">
        <v>61</v>
      </c>
      <c r="X983" s="787" t="s">
        <v>61</v>
      </c>
      <c r="Y983" s="1362"/>
      <c r="Z983" s="133"/>
      <c r="AA983" s="556" t="s">
        <v>61</v>
      </c>
      <c r="AB983" s="1279" t="s">
        <v>61</v>
      </c>
    </row>
    <row r="984" spans="1:28" s="267" customFormat="1" ht="14.5">
      <c r="A984" s="66" t="s">
        <v>650</v>
      </c>
      <c r="B984" s="66" t="s">
        <v>141</v>
      </c>
      <c r="C984" s="556">
        <v>2020</v>
      </c>
      <c r="D984" s="556">
        <v>2019</v>
      </c>
      <c r="E984" s="1227" t="s">
        <v>168</v>
      </c>
      <c r="F984" s="418" t="s">
        <v>61</v>
      </c>
      <c r="G984" s="1273" t="s">
        <v>61</v>
      </c>
      <c r="H984" s="66" t="s">
        <v>61</v>
      </c>
      <c r="I984" s="1382" t="s">
        <v>61</v>
      </c>
      <c r="J984" s="1246" t="s">
        <v>61</v>
      </c>
      <c r="K984" s="1411" t="s">
        <v>61</v>
      </c>
      <c r="L984" s="1424" t="s">
        <v>61</v>
      </c>
      <c r="M984" s="1246" t="s">
        <v>61</v>
      </c>
      <c r="N984" s="66" t="s">
        <v>61</v>
      </c>
      <c r="O984" s="69" t="s">
        <v>61</v>
      </c>
      <c r="P984" s="66" t="s">
        <v>61</v>
      </c>
      <c r="Q984" s="77" t="s">
        <v>61</v>
      </c>
      <c r="R984" s="133" t="s">
        <v>61</v>
      </c>
      <c r="S984" s="77" t="s">
        <v>61</v>
      </c>
      <c r="T984" s="133" t="s">
        <v>61</v>
      </c>
      <c r="U984" s="77" t="s">
        <v>61</v>
      </c>
      <c r="V984" s="133" t="s">
        <v>61</v>
      </c>
      <c r="W984" s="1382" t="s">
        <v>61</v>
      </c>
      <c r="X984" s="787" t="s">
        <v>61</v>
      </c>
      <c r="Y984" s="1362"/>
      <c r="Z984" s="133"/>
      <c r="AA984" s="556" t="s">
        <v>61</v>
      </c>
      <c r="AB984" s="1279" t="s">
        <v>61</v>
      </c>
    </row>
    <row r="985" spans="1:28" s="267" customFormat="1" ht="14.5">
      <c r="A985" s="862" t="s">
        <v>650</v>
      </c>
      <c r="B985" s="862" t="s">
        <v>141</v>
      </c>
      <c r="C985" s="844">
        <v>2021</v>
      </c>
      <c r="D985" s="844">
        <v>2020</v>
      </c>
      <c r="E985" s="1304" t="s">
        <v>168</v>
      </c>
      <c r="F985" s="418" t="s">
        <v>61</v>
      </c>
      <c r="G985" s="1305" t="s">
        <v>61</v>
      </c>
      <c r="H985" s="66" t="s">
        <v>61</v>
      </c>
      <c r="I985" s="1382" t="s">
        <v>61</v>
      </c>
      <c r="J985" s="1246" t="s">
        <v>61</v>
      </c>
      <c r="K985" s="1411" t="s">
        <v>61</v>
      </c>
      <c r="L985" s="1424" t="s">
        <v>61</v>
      </c>
      <c r="M985" s="1246" t="s">
        <v>61</v>
      </c>
      <c r="N985" s="66" t="s">
        <v>61</v>
      </c>
      <c r="O985" s="69" t="s">
        <v>61</v>
      </c>
      <c r="P985" s="66" t="s">
        <v>61</v>
      </c>
      <c r="Q985" s="77" t="s">
        <v>61</v>
      </c>
      <c r="R985" s="133" t="s">
        <v>61</v>
      </c>
      <c r="S985" s="77" t="s">
        <v>61</v>
      </c>
      <c r="T985" s="133" t="s">
        <v>61</v>
      </c>
      <c r="U985" s="77" t="s">
        <v>61</v>
      </c>
      <c r="V985" s="133" t="s">
        <v>61</v>
      </c>
      <c r="W985" s="1382" t="s">
        <v>61</v>
      </c>
      <c r="X985" s="787" t="s">
        <v>61</v>
      </c>
      <c r="Y985" s="1362"/>
      <c r="Z985" s="133"/>
      <c r="AA985" s="556" t="s">
        <v>61</v>
      </c>
      <c r="AB985" s="1279" t="s">
        <v>61</v>
      </c>
    </row>
    <row r="986" spans="1:28" s="267" customFormat="1" ht="14.5">
      <c r="A986" s="66" t="s">
        <v>650</v>
      </c>
      <c r="B986" s="66" t="s">
        <v>141</v>
      </c>
      <c r="C986" s="556">
        <v>2022</v>
      </c>
      <c r="D986" s="556">
        <v>2021</v>
      </c>
      <c r="E986" s="1227" t="s">
        <v>168</v>
      </c>
      <c r="F986" s="418" t="s">
        <v>61</v>
      </c>
      <c r="G986" s="1273" t="s">
        <v>61</v>
      </c>
      <c r="H986" s="66" t="s">
        <v>61</v>
      </c>
      <c r="I986" s="1382" t="s">
        <v>61</v>
      </c>
      <c r="J986" s="1246" t="s">
        <v>61</v>
      </c>
      <c r="K986" s="1411" t="s">
        <v>61</v>
      </c>
      <c r="L986" s="1424" t="s">
        <v>61</v>
      </c>
      <c r="M986" s="1246" t="s">
        <v>61</v>
      </c>
      <c r="N986" s="66" t="s">
        <v>61</v>
      </c>
      <c r="O986" s="69" t="s">
        <v>61</v>
      </c>
      <c r="P986" s="66" t="s">
        <v>61</v>
      </c>
      <c r="Q986" s="77" t="s">
        <v>61</v>
      </c>
      <c r="R986" s="133" t="s">
        <v>61</v>
      </c>
      <c r="S986" s="77" t="s">
        <v>61</v>
      </c>
      <c r="T986" s="133" t="s">
        <v>61</v>
      </c>
      <c r="U986" s="77" t="s">
        <v>61</v>
      </c>
      <c r="V986" s="133" t="s">
        <v>61</v>
      </c>
      <c r="W986" s="1382" t="s">
        <v>61</v>
      </c>
      <c r="X986" s="787" t="s">
        <v>61</v>
      </c>
      <c r="Y986" s="1362"/>
      <c r="Z986" s="133"/>
      <c r="AA986" s="556" t="s">
        <v>61</v>
      </c>
      <c r="AB986" s="1279" t="s">
        <v>61</v>
      </c>
    </row>
    <row r="987" spans="1:28" s="267" customFormat="1" ht="14.5">
      <c r="A987" s="1235" t="s">
        <v>650</v>
      </c>
      <c r="B987" s="1235" t="s">
        <v>141</v>
      </c>
      <c r="C987" s="1289">
        <v>2023</v>
      </c>
      <c r="D987" s="1289">
        <v>2022</v>
      </c>
      <c r="E987" s="1290" t="s">
        <v>168</v>
      </c>
      <c r="F987" s="1232" t="s">
        <v>61</v>
      </c>
      <c r="G987" s="1291" t="s">
        <v>61</v>
      </c>
      <c r="H987" s="1229" t="s">
        <v>61</v>
      </c>
      <c r="I987" s="1383" t="s">
        <v>61</v>
      </c>
      <c r="J987" s="1065" t="s">
        <v>61</v>
      </c>
      <c r="K987" s="1412" t="s">
        <v>61</v>
      </c>
      <c r="L987" s="1338" t="s">
        <v>61</v>
      </c>
      <c r="M987" s="1065" t="s">
        <v>61</v>
      </c>
      <c r="N987" s="1229" t="s">
        <v>61</v>
      </c>
      <c r="O987" s="1065" t="s">
        <v>61</v>
      </c>
      <c r="P987" s="1229" t="s">
        <v>61</v>
      </c>
      <c r="Q987" s="1020" t="s">
        <v>61</v>
      </c>
      <c r="R987" s="1221" t="s">
        <v>61</v>
      </c>
      <c r="S987" s="1020" t="s">
        <v>61</v>
      </c>
      <c r="T987" s="1221" t="s">
        <v>61</v>
      </c>
      <c r="U987" s="1020" t="s">
        <v>61</v>
      </c>
      <c r="V987" s="1221" t="s">
        <v>61</v>
      </c>
      <c r="W987" s="1383" t="s">
        <v>61</v>
      </c>
      <c r="X987" s="1021" t="s">
        <v>61</v>
      </c>
      <c r="Y987" s="1364"/>
      <c r="Z987" s="1221"/>
      <c r="AA987" s="1230" t="s">
        <v>61</v>
      </c>
      <c r="AB987" s="1233" t="s">
        <v>61</v>
      </c>
    </row>
    <row r="988" spans="1:28" s="267" customFormat="1" ht="14.5">
      <c r="A988" s="66" t="s">
        <v>27</v>
      </c>
      <c r="B988" s="66" t="s">
        <v>243</v>
      </c>
      <c r="C988" s="556">
        <v>2017</v>
      </c>
      <c r="D988" s="556">
        <v>2016</v>
      </c>
      <c r="E988" s="1227" t="s">
        <v>142</v>
      </c>
      <c r="F988" s="418" t="s">
        <v>143</v>
      </c>
      <c r="G988" s="1273" t="s">
        <v>142</v>
      </c>
      <c r="H988" s="66" t="s">
        <v>145</v>
      </c>
      <c r="I988" s="131">
        <v>40145000</v>
      </c>
      <c r="J988" s="1245">
        <v>37240450</v>
      </c>
      <c r="K988" s="466">
        <v>0.93</v>
      </c>
      <c r="L988" s="1424" t="s">
        <v>651</v>
      </c>
      <c r="M988" s="77">
        <v>30892130</v>
      </c>
      <c r="N988" s="473">
        <v>0.82953159803385834</v>
      </c>
      <c r="O988" s="77">
        <v>5958155</v>
      </c>
      <c r="P988" s="473">
        <v>0.1599914877505508</v>
      </c>
      <c r="Q988" s="77">
        <v>390165</v>
      </c>
      <c r="R988" s="133">
        <v>1.0476914215590842E-2</v>
      </c>
      <c r="S988" s="77">
        <v>0</v>
      </c>
      <c r="T988" s="133">
        <v>0</v>
      </c>
      <c r="U988" s="77">
        <v>0</v>
      </c>
      <c r="V988" s="133">
        <v>0</v>
      </c>
      <c r="W988" s="131">
        <v>390165</v>
      </c>
      <c r="X988" s="787">
        <v>1.0476914215590842E-2</v>
      </c>
      <c r="Y988" s="1362"/>
      <c r="Z988" s="133"/>
      <c r="AA988" s="556" t="s">
        <v>168</v>
      </c>
      <c r="AB988" s="1279" t="s">
        <v>185</v>
      </c>
    </row>
    <row r="989" spans="1:28" s="267" customFormat="1" ht="14.5">
      <c r="A989" s="66" t="s">
        <v>27</v>
      </c>
      <c r="B989" s="66" t="s">
        <v>243</v>
      </c>
      <c r="C989" s="556">
        <v>2018</v>
      </c>
      <c r="D989" s="556">
        <v>2017</v>
      </c>
      <c r="E989" s="1227" t="s">
        <v>142</v>
      </c>
      <c r="F989" s="418" t="s">
        <v>143</v>
      </c>
      <c r="G989" s="1273" t="s">
        <v>142</v>
      </c>
      <c r="H989" s="66" t="s">
        <v>145</v>
      </c>
      <c r="I989" s="131">
        <v>40145000</v>
      </c>
      <c r="J989" s="1245">
        <v>35035700</v>
      </c>
      <c r="K989" s="133">
        <v>0.87</v>
      </c>
      <c r="L989" s="1424" t="s">
        <v>496</v>
      </c>
      <c r="M989" s="820">
        <v>24171118</v>
      </c>
      <c r="N989" s="473">
        <v>0.68989967376133488</v>
      </c>
      <c r="O989" s="820">
        <v>9278398</v>
      </c>
      <c r="P989" s="473">
        <v>0.26482696221282864</v>
      </c>
      <c r="Q989" s="77">
        <v>1586184</v>
      </c>
      <c r="R989" s="133">
        <v>4.5273364025836503E-2</v>
      </c>
      <c r="S989" s="77">
        <v>0</v>
      </c>
      <c r="T989" s="133">
        <v>0</v>
      </c>
      <c r="U989" s="77">
        <v>0</v>
      </c>
      <c r="V989" s="133">
        <v>0</v>
      </c>
      <c r="W989" s="1397">
        <v>1586184</v>
      </c>
      <c r="X989" s="787">
        <v>4.5273364025836503E-2</v>
      </c>
      <c r="Y989" s="1362"/>
      <c r="Z989" s="133"/>
      <c r="AA989" s="556" t="s">
        <v>142</v>
      </c>
      <c r="AB989" s="1279" t="s">
        <v>148</v>
      </c>
    </row>
    <row r="990" spans="1:28" s="267" customFormat="1" ht="14.5">
      <c r="A990" s="66" t="s">
        <v>27</v>
      </c>
      <c r="B990" s="66" t="s">
        <v>243</v>
      </c>
      <c r="C990" s="556">
        <v>2019</v>
      </c>
      <c r="D990" s="556">
        <v>2018</v>
      </c>
      <c r="E990" s="1227" t="s">
        <v>142</v>
      </c>
      <c r="F990" s="418" t="s">
        <v>170</v>
      </c>
      <c r="G990" s="1273" t="s">
        <v>142</v>
      </c>
      <c r="H990" s="66" t="s">
        <v>249</v>
      </c>
      <c r="I990" s="1387">
        <v>40000000</v>
      </c>
      <c r="J990" s="1245">
        <v>40000000</v>
      </c>
      <c r="K990" s="466">
        <v>1</v>
      </c>
      <c r="L990" s="1424" t="s">
        <v>513</v>
      </c>
      <c r="M990" s="716" t="s">
        <v>178</v>
      </c>
      <c r="N990" s="635" t="s">
        <v>203</v>
      </c>
      <c r="O990" s="719">
        <v>38900000</v>
      </c>
      <c r="P990" s="515">
        <v>0.97250000000000003</v>
      </c>
      <c r="Q990" s="1010" t="s">
        <v>221</v>
      </c>
      <c r="R990" s="1219" t="s">
        <v>221</v>
      </c>
      <c r="S990" s="1010" t="s">
        <v>221</v>
      </c>
      <c r="T990" s="1219" t="s">
        <v>221</v>
      </c>
      <c r="U990" s="1010" t="s">
        <v>221</v>
      </c>
      <c r="V990" s="1219" t="s">
        <v>221</v>
      </c>
      <c r="W990" s="1387">
        <v>1100000</v>
      </c>
      <c r="X990" s="793">
        <v>2.75E-2</v>
      </c>
      <c r="Y990" s="1365"/>
      <c r="Z990" s="466"/>
      <c r="AA990" s="556" t="s">
        <v>142</v>
      </c>
      <c r="AB990" s="1279" t="s">
        <v>185</v>
      </c>
    </row>
    <row r="991" spans="1:28" s="267" customFormat="1" ht="14.5">
      <c r="A991" s="66" t="s">
        <v>27</v>
      </c>
      <c r="B991" s="66" t="s">
        <v>243</v>
      </c>
      <c r="C991" s="556">
        <v>2020</v>
      </c>
      <c r="D991" s="556">
        <v>2019</v>
      </c>
      <c r="E991" s="1227" t="s">
        <v>142</v>
      </c>
      <c r="F991" s="418" t="s">
        <v>143</v>
      </c>
      <c r="G991" s="1273" t="s">
        <v>142</v>
      </c>
      <c r="H991" s="66" t="s">
        <v>249</v>
      </c>
      <c r="I991" s="131">
        <v>40000000</v>
      </c>
      <c r="J991" s="1245">
        <v>40000000</v>
      </c>
      <c r="K991" s="466">
        <v>1</v>
      </c>
      <c r="L991" s="1424" t="s">
        <v>353</v>
      </c>
      <c r="M991" s="716" t="s">
        <v>178</v>
      </c>
      <c r="N991" s="635" t="s">
        <v>203</v>
      </c>
      <c r="O991" s="719">
        <v>38500000</v>
      </c>
      <c r="P991" s="515">
        <v>0.96250000000000002</v>
      </c>
      <c r="Q991" s="1010" t="s">
        <v>221</v>
      </c>
      <c r="R991" s="1219" t="s">
        <v>221</v>
      </c>
      <c r="S991" s="1010" t="s">
        <v>221</v>
      </c>
      <c r="T991" s="1219" t="s">
        <v>221</v>
      </c>
      <c r="U991" s="1010" t="s">
        <v>221</v>
      </c>
      <c r="V991" s="1219" t="s">
        <v>221</v>
      </c>
      <c r="W991" s="1387">
        <v>1500000</v>
      </c>
      <c r="X991" s="793">
        <v>0.04</v>
      </c>
      <c r="Y991" s="1365"/>
      <c r="Z991" s="466"/>
      <c r="AA991" s="556" t="s">
        <v>142</v>
      </c>
      <c r="AB991" s="1279" t="s">
        <v>148</v>
      </c>
    </row>
    <row r="992" spans="1:28" s="267" customFormat="1" ht="14.5">
      <c r="A992" s="66" t="s">
        <v>27</v>
      </c>
      <c r="B992" s="66" t="s">
        <v>243</v>
      </c>
      <c r="C992" s="556">
        <v>2021</v>
      </c>
      <c r="D992" s="556">
        <v>2020</v>
      </c>
      <c r="E992" s="1227" t="s">
        <v>142</v>
      </c>
      <c r="F992" s="418" t="s">
        <v>143</v>
      </c>
      <c r="G992" s="1273" t="s">
        <v>142</v>
      </c>
      <c r="H992" s="66" t="s">
        <v>145</v>
      </c>
      <c r="I992" s="131">
        <v>45741000</v>
      </c>
      <c r="J992" s="1247">
        <v>11483953</v>
      </c>
      <c r="K992" s="466">
        <v>0.2510647559082661</v>
      </c>
      <c r="L992" s="1424" t="s">
        <v>260</v>
      </c>
      <c r="M992" s="77">
        <v>4565942</v>
      </c>
      <c r="N992" s="473">
        <v>0.39759323292249626</v>
      </c>
      <c r="O992" s="77">
        <v>4315163</v>
      </c>
      <c r="P992" s="473">
        <v>0.38</v>
      </c>
      <c r="Q992" s="77">
        <v>1980053</v>
      </c>
      <c r="R992" s="133">
        <v>0.17</v>
      </c>
      <c r="S992" s="77">
        <v>622795</v>
      </c>
      <c r="T992" s="133">
        <v>0.05</v>
      </c>
      <c r="U992" s="77">
        <v>0</v>
      </c>
      <c r="V992" s="133">
        <v>0</v>
      </c>
      <c r="W992" s="131">
        <v>2602848</v>
      </c>
      <c r="X992" s="787">
        <v>0.22665087535624712</v>
      </c>
      <c r="Y992" s="1362"/>
      <c r="Z992" s="133"/>
      <c r="AA992" s="556" t="s">
        <v>142</v>
      </c>
      <c r="AB992" s="1279" t="s">
        <v>148</v>
      </c>
    </row>
    <row r="993" spans="1:28" s="267" customFormat="1" ht="14.5">
      <c r="A993" s="66" t="s">
        <v>27</v>
      </c>
      <c r="B993" s="66" t="s">
        <v>243</v>
      </c>
      <c r="C993" s="556">
        <v>2022</v>
      </c>
      <c r="D993" s="556">
        <v>2021</v>
      </c>
      <c r="E993" s="1227" t="s">
        <v>142</v>
      </c>
      <c r="F993" s="418" t="s">
        <v>143</v>
      </c>
      <c r="G993" s="1273" t="s">
        <v>142</v>
      </c>
      <c r="H993" s="66" t="s">
        <v>249</v>
      </c>
      <c r="I993" s="131">
        <v>45700000</v>
      </c>
      <c r="J993" s="1346">
        <v>45700000</v>
      </c>
      <c r="K993" s="466">
        <v>1</v>
      </c>
      <c r="L993" s="1424" t="s">
        <v>654</v>
      </c>
      <c r="M993" s="716" t="s">
        <v>178</v>
      </c>
      <c r="N993" s="635" t="s">
        <v>203</v>
      </c>
      <c r="O993" s="719">
        <v>43500000</v>
      </c>
      <c r="P993" s="515">
        <v>0.9518599562363238</v>
      </c>
      <c r="Q993" s="1010" t="s">
        <v>221</v>
      </c>
      <c r="R993" s="1219" t="s">
        <v>221</v>
      </c>
      <c r="S993" s="1010" t="s">
        <v>221</v>
      </c>
      <c r="T993" s="1219" t="s">
        <v>221</v>
      </c>
      <c r="U993" s="1010" t="s">
        <v>221</v>
      </c>
      <c r="V993" s="1219" t="s">
        <v>221</v>
      </c>
      <c r="W993" s="1387">
        <v>2200000</v>
      </c>
      <c r="X993" s="793">
        <v>4.8140043763676151E-2</v>
      </c>
      <c r="Y993" s="1365"/>
      <c r="Z993" s="466"/>
      <c r="AA993" s="556" t="s">
        <v>142</v>
      </c>
      <c r="AB993" s="1279" t="s">
        <v>148</v>
      </c>
    </row>
    <row r="994" spans="1:28" s="267" customFormat="1" ht="14.5">
      <c r="A994" s="1216" t="s">
        <v>27</v>
      </c>
      <c r="B994" s="1216" t="s">
        <v>243</v>
      </c>
      <c r="C994" s="1226">
        <v>2023</v>
      </c>
      <c r="D994" s="1226">
        <v>2022</v>
      </c>
      <c r="E994" s="1228" t="s">
        <v>142</v>
      </c>
      <c r="F994" s="1237" t="s">
        <v>143</v>
      </c>
      <c r="G994" s="1275" t="s">
        <v>142</v>
      </c>
      <c r="H994" s="1216" t="s">
        <v>249</v>
      </c>
      <c r="I994" s="1413">
        <v>44200000</v>
      </c>
      <c r="J994" s="1026">
        <v>44200000</v>
      </c>
      <c r="K994" s="1222">
        <v>1</v>
      </c>
      <c r="L994" s="1425" t="s">
        <v>262</v>
      </c>
      <c r="M994" s="1105" t="s">
        <v>178</v>
      </c>
      <c r="N994" s="1217"/>
      <c r="O994" s="1347">
        <v>41900000</v>
      </c>
      <c r="P994" s="1217">
        <v>0.95</v>
      </c>
      <c r="Q994" s="1026" t="s">
        <v>221</v>
      </c>
      <c r="R994" s="1222" t="s">
        <v>61</v>
      </c>
      <c r="S994" s="1026" t="s">
        <v>221</v>
      </c>
      <c r="T994" s="1222" t="s">
        <v>61</v>
      </c>
      <c r="U994" s="1026" t="s">
        <v>221</v>
      </c>
      <c r="V994" s="1222" t="s">
        <v>61</v>
      </c>
      <c r="W994" s="1380">
        <v>2300000</v>
      </c>
      <c r="X994" s="1027">
        <v>5.2036199095022627E-2</v>
      </c>
      <c r="Y994" s="1363"/>
      <c r="Z994" s="1222"/>
      <c r="AA994" s="1226" t="s">
        <v>163</v>
      </c>
      <c r="AB994" s="1225" t="s">
        <v>185</v>
      </c>
    </row>
    <row r="995" spans="1:28" s="267" customFormat="1" ht="14.5">
      <c r="A995" s="1229" t="s">
        <v>27</v>
      </c>
      <c r="B995" s="1229" t="s">
        <v>243</v>
      </c>
      <c r="C995" s="1230" t="s">
        <v>761</v>
      </c>
      <c r="D995" s="1230">
        <v>2023</v>
      </c>
      <c r="E995" s="1231" t="s">
        <v>142</v>
      </c>
      <c r="F995" s="1233" t="s">
        <v>143</v>
      </c>
      <c r="G995" s="1274" t="s">
        <v>142</v>
      </c>
      <c r="H995" s="1235" t="s">
        <v>249</v>
      </c>
      <c r="I995" s="1392">
        <v>45600000</v>
      </c>
      <c r="J995" s="1314">
        <v>45600000</v>
      </c>
      <c r="K995" s="1313">
        <v>1</v>
      </c>
      <c r="L995" s="1271" t="s">
        <v>655</v>
      </c>
      <c r="M995" s="1178" t="s">
        <v>178</v>
      </c>
      <c r="N995" s="1358" t="s">
        <v>203</v>
      </c>
      <c r="O995" s="1311">
        <v>43100000</v>
      </c>
      <c r="P995" s="1220">
        <v>0.95</v>
      </c>
      <c r="Q995" s="1181" t="s">
        <v>221</v>
      </c>
      <c r="R995" s="1220" t="s">
        <v>221</v>
      </c>
      <c r="S995" s="1181" t="s">
        <v>221</v>
      </c>
      <c r="T995" s="1220" t="s">
        <v>221</v>
      </c>
      <c r="U995" s="1181" t="s">
        <v>221</v>
      </c>
      <c r="V995" s="1220" t="s">
        <v>221</v>
      </c>
      <c r="W995" s="1406">
        <v>2500000</v>
      </c>
      <c r="X995" s="1349">
        <v>0.05</v>
      </c>
      <c r="Y995" s="1348">
        <v>2000000</v>
      </c>
      <c r="Z995" s="1389">
        <v>4.3859649122807015E-2</v>
      </c>
      <c r="AA995" s="1235" t="s">
        <v>142</v>
      </c>
      <c r="AB995" s="1233" t="s">
        <v>185</v>
      </c>
    </row>
    <row r="996" spans="1:28" s="267" customFormat="1" ht="14.5">
      <c r="A996" s="66" t="s">
        <v>656</v>
      </c>
      <c r="B996" s="66" t="s">
        <v>657</v>
      </c>
      <c r="C996" s="556">
        <v>2017</v>
      </c>
      <c r="D996" s="556">
        <v>2016</v>
      </c>
      <c r="E996" s="1227" t="s">
        <v>168</v>
      </c>
      <c r="F996" s="418" t="s">
        <v>61</v>
      </c>
      <c r="G996" s="1273" t="s">
        <v>61</v>
      </c>
      <c r="H996" s="66" t="s">
        <v>61</v>
      </c>
      <c r="I996" s="1382" t="s">
        <v>61</v>
      </c>
      <c r="J996" s="1246" t="s">
        <v>61</v>
      </c>
      <c r="K996" s="1411" t="s">
        <v>61</v>
      </c>
      <c r="L996" s="1424" t="s">
        <v>61</v>
      </c>
      <c r="M996" s="1246" t="s">
        <v>61</v>
      </c>
      <c r="N996" s="66" t="s">
        <v>61</v>
      </c>
      <c r="O996" s="69" t="s">
        <v>61</v>
      </c>
      <c r="P996" s="66" t="s">
        <v>61</v>
      </c>
      <c r="Q996" s="77" t="s">
        <v>61</v>
      </c>
      <c r="R996" s="133" t="s">
        <v>61</v>
      </c>
      <c r="S996" s="77" t="s">
        <v>61</v>
      </c>
      <c r="T996" s="133" t="s">
        <v>61</v>
      </c>
      <c r="U996" s="77" t="s">
        <v>61</v>
      </c>
      <c r="V996" s="133" t="s">
        <v>61</v>
      </c>
      <c r="W996" s="1382" t="s">
        <v>61</v>
      </c>
      <c r="X996" s="787" t="s">
        <v>61</v>
      </c>
      <c r="Y996" s="1362"/>
      <c r="Z996" s="133"/>
      <c r="AA996" s="556" t="s">
        <v>61</v>
      </c>
      <c r="AB996" s="1279" t="s">
        <v>61</v>
      </c>
    </row>
    <row r="997" spans="1:28" s="267" customFormat="1" ht="14.5">
      <c r="A997" s="66" t="s">
        <v>656</v>
      </c>
      <c r="B997" s="66" t="s">
        <v>657</v>
      </c>
      <c r="C997" s="556">
        <v>2018</v>
      </c>
      <c r="D997" s="556">
        <v>2017</v>
      </c>
      <c r="E997" s="1227" t="s">
        <v>142</v>
      </c>
      <c r="F997" s="418" t="s">
        <v>181</v>
      </c>
      <c r="G997" s="1273" t="s">
        <v>142</v>
      </c>
      <c r="H997" s="66" t="s">
        <v>209</v>
      </c>
      <c r="I997" s="131">
        <v>45000000</v>
      </c>
      <c r="J997" s="1245">
        <v>6000000</v>
      </c>
      <c r="K997" s="466">
        <v>0.13333333333333333</v>
      </c>
      <c r="L997" s="1429">
        <v>43040</v>
      </c>
      <c r="M997" s="716" t="s">
        <v>178</v>
      </c>
      <c r="N997" s="635" t="s">
        <v>203</v>
      </c>
      <c r="O997" s="719">
        <v>4800000</v>
      </c>
      <c r="P997" s="515">
        <v>0.8</v>
      </c>
      <c r="Q997" s="1010" t="s">
        <v>221</v>
      </c>
      <c r="R997" s="1219" t="s">
        <v>221</v>
      </c>
      <c r="S997" s="1010" t="s">
        <v>221</v>
      </c>
      <c r="T997" s="1219" t="s">
        <v>221</v>
      </c>
      <c r="U997" s="1010" t="s">
        <v>221</v>
      </c>
      <c r="V997" s="1219" t="s">
        <v>221</v>
      </c>
      <c r="W997" s="1387">
        <v>1200000</v>
      </c>
      <c r="X997" s="793">
        <v>0.2</v>
      </c>
      <c r="Y997" s="1365"/>
      <c r="Z997" s="466"/>
      <c r="AA997" s="556" t="s">
        <v>142</v>
      </c>
      <c r="AB997" s="1279" t="s">
        <v>148</v>
      </c>
    </row>
    <row r="998" spans="1:28" s="267" customFormat="1" ht="14.5">
      <c r="A998" s="66" t="s">
        <v>656</v>
      </c>
      <c r="B998" s="66" t="s">
        <v>657</v>
      </c>
      <c r="C998" s="556">
        <v>2019</v>
      </c>
      <c r="D998" s="556">
        <v>2018</v>
      </c>
      <c r="E998" s="1227" t="s">
        <v>142</v>
      </c>
      <c r="F998" s="418" t="s">
        <v>174</v>
      </c>
      <c r="G998" s="1273" t="s">
        <v>142</v>
      </c>
      <c r="H998" s="66" t="s">
        <v>209</v>
      </c>
      <c r="I998" s="275">
        <v>44446954</v>
      </c>
      <c r="J998" s="1245">
        <v>6210000</v>
      </c>
      <c r="K998" s="466">
        <v>0.13971711087333455</v>
      </c>
      <c r="L998" s="1429">
        <v>43435</v>
      </c>
      <c r="M998" s="716" t="s">
        <v>178</v>
      </c>
      <c r="N998" s="635" t="s">
        <v>203</v>
      </c>
      <c r="O998" s="719">
        <v>5110000</v>
      </c>
      <c r="P998" s="515">
        <v>0.82286634460547503</v>
      </c>
      <c r="Q998" s="1010" t="s">
        <v>221</v>
      </c>
      <c r="R998" s="1219" t="s">
        <v>221</v>
      </c>
      <c r="S998" s="1010" t="s">
        <v>221</v>
      </c>
      <c r="T998" s="1219" t="s">
        <v>221</v>
      </c>
      <c r="U998" s="1010" t="s">
        <v>221</v>
      </c>
      <c r="V998" s="1219" t="s">
        <v>221</v>
      </c>
      <c r="W998" s="1387">
        <v>1100000</v>
      </c>
      <c r="X998" s="793">
        <v>0.17713365539452497</v>
      </c>
      <c r="Y998" s="1365"/>
      <c r="Z998" s="466"/>
      <c r="AA998" s="556" t="s">
        <v>142</v>
      </c>
      <c r="AB998" s="1279" t="s">
        <v>148</v>
      </c>
    </row>
    <row r="999" spans="1:28" s="267" customFormat="1" ht="14.5">
      <c r="A999" s="66" t="s">
        <v>656</v>
      </c>
      <c r="B999" s="66" t="s">
        <v>657</v>
      </c>
      <c r="C999" s="556">
        <v>2020</v>
      </c>
      <c r="D999" s="556">
        <v>2019</v>
      </c>
      <c r="E999" s="1227" t="s">
        <v>142</v>
      </c>
      <c r="F999" s="418" t="s">
        <v>174</v>
      </c>
      <c r="G999" s="1273" t="s">
        <v>142</v>
      </c>
      <c r="H999" s="66" t="s">
        <v>209</v>
      </c>
      <c r="I999" s="131">
        <v>44211094</v>
      </c>
      <c r="J999" s="1245">
        <v>6100000</v>
      </c>
      <c r="K999" s="466">
        <v>0.13797441881895073</v>
      </c>
      <c r="L999" s="1429">
        <v>43831</v>
      </c>
      <c r="M999" s="716" t="s">
        <v>178</v>
      </c>
      <c r="N999" s="635" t="s">
        <v>203</v>
      </c>
      <c r="O999" s="719">
        <v>5570000</v>
      </c>
      <c r="P999" s="515">
        <v>0.91311475409836063</v>
      </c>
      <c r="Q999" s="1010" t="s">
        <v>221</v>
      </c>
      <c r="R999" s="1219" t="s">
        <v>221</v>
      </c>
      <c r="S999" s="1010" t="s">
        <v>221</v>
      </c>
      <c r="T999" s="1219" t="s">
        <v>221</v>
      </c>
      <c r="U999" s="1010" t="s">
        <v>221</v>
      </c>
      <c r="V999" s="1219" t="s">
        <v>221</v>
      </c>
      <c r="W999" s="1387">
        <v>530000</v>
      </c>
      <c r="X999" s="793">
        <v>0.09</v>
      </c>
      <c r="Y999" s="1365"/>
      <c r="Z999" s="466"/>
      <c r="AA999" s="556" t="s">
        <v>168</v>
      </c>
      <c r="AB999" s="1279" t="s">
        <v>148</v>
      </c>
    </row>
    <row r="1000" spans="1:28" s="267" customFormat="1" ht="14.5">
      <c r="A1000" s="66" t="s">
        <v>656</v>
      </c>
      <c r="B1000" s="66" t="s">
        <v>657</v>
      </c>
      <c r="C1000" s="556">
        <v>2021</v>
      </c>
      <c r="D1000" s="556">
        <v>2020</v>
      </c>
      <c r="E1000" s="1227" t="s">
        <v>142</v>
      </c>
      <c r="F1000" s="418" t="s">
        <v>170</v>
      </c>
      <c r="G1000" s="1273" t="s">
        <v>142</v>
      </c>
      <c r="H1000" s="66" t="s">
        <v>410</v>
      </c>
      <c r="I1000" s="131">
        <v>43531422</v>
      </c>
      <c r="J1000" s="1247">
        <v>6640000</v>
      </c>
      <c r="K1000" s="466">
        <v>0.1525334963787767</v>
      </c>
      <c r="L1000" s="1424" t="s">
        <v>425</v>
      </c>
      <c r="M1000" s="716" t="s">
        <v>178</v>
      </c>
      <c r="N1000" s="635" t="s">
        <v>203</v>
      </c>
      <c r="O1000" s="719">
        <v>6010000</v>
      </c>
      <c r="P1000" s="515">
        <v>0.90512048192771088</v>
      </c>
      <c r="Q1000" s="1010" t="s">
        <v>221</v>
      </c>
      <c r="R1000" s="1219" t="s">
        <v>221</v>
      </c>
      <c r="S1000" s="1010" t="s">
        <v>221</v>
      </c>
      <c r="T1000" s="1219" t="s">
        <v>221</v>
      </c>
      <c r="U1000" s="1010" t="s">
        <v>221</v>
      </c>
      <c r="V1000" s="1219" t="s">
        <v>221</v>
      </c>
      <c r="W1000" s="1396">
        <v>630000</v>
      </c>
      <c r="X1000" s="793">
        <v>9.4879518072289157E-2</v>
      </c>
      <c r="Y1000" s="1365"/>
      <c r="Z1000" s="466"/>
      <c r="AA1000" s="556" t="s">
        <v>168</v>
      </c>
      <c r="AB1000" s="1279" t="s">
        <v>148</v>
      </c>
    </row>
    <row r="1001" spans="1:28" s="267" customFormat="1" ht="14.5">
      <c r="A1001" s="66" t="s">
        <v>656</v>
      </c>
      <c r="B1001" s="66" t="s">
        <v>657</v>
      </c>
      <c r="C1001" s="556">
        <v>2022</v>
      </c>
      <c r="D1001" s="556">
        <v>2021</v>
      </c>
      <c r="E1001" s="1227" t="s">
        <v>142</v>
      </c>
      <c r="F1001" s="418" t="s">
        <v>170</v>
      </c>
      <c r="G1001" s="1273" t="s">
        <v>142</v>
      </c>
      <c r="H1001" s="66" t="s">
        <v>410</v>
      </c>
      <c r="I1001" s="131">
        <v>41260000</v>
      </c>
      <c r="J1001" s="1247">
        <v>6167730</v>
      </c>
      <c r="K1001" s="466">
        <v>0.1494844886088221</v>
      </c>
      <c r="L1001" s="1424" t="s">
        <v>665</v>
      </c>
      <c r="M1001" s="716" t="s">
        <v>178</v>
      </c>
      <c r="N1001" s="635" t="s">
        <v>203</v>
      </c>
      <c r="O1001" s="719">
        <v>5784397</v>
      </c>
      <c r="P1001" s="515">
        <v>0.93784860880745424</v>
      </c>
      <c r="Q1001" s="1010" t="s">
        <v>221</v>
      </c>
      <c r="R1001" s="1219" t="s">
        <v>221</v>
      </c>
      <c r="S1001" s="1010" t="s">
        <v>221</v>
      </c>
      <c r="T1001" s="1219" t="s">
        <v>221</v>
      </c>
      <c r="U1001" s="1010" t="s">
        <v>221</v>
      </c>
      <c r="V1001" s="1219" t="s">
        <v>221</v>
      </c>
      <c r="W1001" s="1387">
        <v>383333</v>
      </c>
      <c r="X1001" s="793">
        <v>0.06</v>
      </c>
      <c r="Y1001" s="1365"/>
      <c r="Z1001" s="466"/>
      <c r="AA1001" s="556" t="s">
        <v>168</v>
      </c>
      <c r="AB1001" s="1279" t="s">
        <v>148</v>
      </c>
    </row>
    <row r="1002" spans="1:28" s="267" customFormat="1" ht="14.5">
      <c r="A1002" s="1216" t="s">
        <v>656</v>
      </c>
      <c r="B1002" s="1216" t="s">
        <v>657</v>
      </c>
      <c r="C1002" s="1226">
        <v>2023</v>
      </c>
      <c r="D1002" s="1226">
        <v>2022</v>
      </c>
      <c r="E1002" s="1228" t="s">
        <v>142</v>
      </c>
      <c r="F1002" s="1237" t="s">
        <v>204</v>
      </c>
      <c r="G1002" s="1275" t="s">
        <v>142</v>
      </c>
      <c r="H1002" s="1216" t="s">
        <v>667</v>
      </c>
      <c r="I1002" s="1413">
        <v>35600000</v>
      </c>
      <c r="J1002" s="1026">
        <v>35600000</v>
      </c>
      <c r="K1002" s="1222">
        <v>1</v>
      </c>
      <c r="L1002" s="1424" t="s">
        <v>424</v>
      </c>
      <c r="M1002" s="1007" t="s">
        <v>178</v>
      </c>
      <c r="N1002" s="635" t="s">
        <v>203</v>
      </c>
      <c r="O1002" s="1343">
        <v>26700000</v>
      </c>
      <c r="P1002" s="1299">
        <v>0.75</v>
      </c>
      <c r="Q1002" s="1181" t="s">
        <v>221</v>
      </c>
      <c r="R1002" s="1220" t="s">
        <v>221</v>
      </c>
      <c r="S1002" s="1181" t="s">
        <v>221</v>
      </c>
      <c r="T1002" s="1220" t="s">
        <v>221</v>
      </c>
      <c r="U1002" s="1181" t="s">
        <v>221</v>
      </c>
      <c r="V1002" s="1220" t="s">
        <v>221</v>
      </c>
      <c r="W1002" s="1380">
        <v>8900000</v>
      </c>
      <c r="X1002" s="1027">
        <v>0.25</v>
      </c>
      <c r="Y1002" s="1363"/>
      <c r="Z1002" s="1222"/>
      <c r="AA1002" s="1226" t="s">
        <v>142</v>
      </c>
      <c r="AB1002" s="1225" t="s">
        <v>148</v>
      </c>
    </row>
    <row r="1003" spans="1:28" s="267" customFormat="1" ht="14.5">
      <c r="A1003" s="1229" t="s">
        <v>656</v>
      </c>
      <c r="B1003" s="1229" t="s">
        <v>657</v>
      </c>
      <c r="C1003" s="1230" t="s">
        <v>761</v>
      </c>
      <c r="D1003" s="1230">
        <v>2023</v>
      </c>
      <c r="E1003" s="1231" t="s">
        <v>142</v>
      </c>
      <c r="F1003" s="1233" t="s">
        <v>204</v>
      </c>
      <c r="G1003" s="1300" t="s">
        <v>168</v>
      </c>
      <c r="H1003" s="1327" t="s">
        <v>61</v>
      </c>
      <c r="I1003" s="1407" t="s">
        <v>61</v>
      </c>
      <c r="J1003" s="1102" t="s">
        <v>61</v>
      </c>
      <c r="K1003" s="1350" t="s">
        <v>61</v>
      </c>
      <c r="L1003" s="1442" t="s">
        <v>61</v>
      </c>
      <c r="M1003" s="1102" t="s">
        <v>61</v>
      </c>
      <c r="N1003" s="1350" t="s">
        <v>61</v>
      </c>
      <c r="O1003" s="1102" t="s">
        <v>61</v>
      </c>
      <c r="P1003" s="1350" t="s">
        <v>61</v>
      </c>
      <c r="Q1003" s="1128" t="s">
        <v>61</v>
      </c>
      <c r="R1003" s="1351" t="s">
        <v>61</v>
      </c>
      <c r="S1003" s="1128" t="s">
        <v>61</v>
      </c>
      <c r="T1003" s="1351" t="s">
        <v>61</v>
      </c>
      <c r="U1003" s="1128" t="s">
        <v>61</v>
      </c>
      <c r="V1003" s="1351" t="s">
        <v>61</v>
      </c>
      <c r="W1003" s="1407" t="s">
        <v>61</v>
      </c>
      <c r="X1003" s="1129" t="s">
        <v>61</v>
      </c>
      <c r="Y1003" s="1367"/>
      <c r="Z1003" s="1351"/>
      <c r="AA1003" s="1327" t="s">
        <v>61</v>
      </c>
      <c r="AB1003" s="1330" t="s">
        <v>61</v>
      </c>
    </row>
    <row r="1004" spans="1:28" s="267" customFormat="1" ht="14.5">
      <c r="A1004" s="66" t="s">
        <v>40</v>
      </c>
      <c r="B1004" s="66" t="s">
        <v>180</v>
      </c>
      <c r="C1004" s="556">
        <v>2017</v>
      </c>
      <c r="D1004" s="556">
        <v>2016</v>
      </c>
      <c r="E1004" s="1227" t="s">
        <v>142</v>
      </c>
      <c r="F1004" s="418" t="s">
        <v>187</v>
      </c>
      <c r="G1004" s="1273" t="s">
        <v>142</v>
      </c>
      <c r="H1004" s="66" t="s">
        <v>183</v>
      </c>
      <c r="I1004" s="131">
        <v>54401802</v>
      </c>
      <c r="J1004" s="1245">
        <v>35800000</v>
      </c>
      <c r="K1004" s="466">
        <v>0.66</v>
      </c>
      <c r="L1004" s="1424" t="s">
        <v>424</v>
      </c>
      <c r="M1004" s="716" t="s">
        <v>178</v>
      </c>
      <c r="N1004" s="635" t="s">
        <v>203</v>
      </c>
      <c r="O1004" s="719">
        <v>35441000</v>
      </c>
      <c r="P1004" s="515">
        <v>0.98997206703910612</v>
      </c>
      <c r="Q1004" s="1010" t="s">
        <v>221</v>
      </c>
      <c r="R1004" s="1219" t="s">
        <v>221</v>
      </c>
      <c r="S1004" s="1010" t="s">
        <v>221</v>
      </c>
      <c r="T1004" s="1219" t="s">
        <v>221</v>
      </c>
      <c r="U1004" s="1010" t="s">
        <v>221</v>
      </c>
      <c r="V1004" s="1219" t="s">
        <v>221</v>
      </c>
      <c r="W1004" s="1387">
        <v>359000</v>
      </c>
      <c r="X1004" s="793">
        <v>1.0027932960893854E-2</v>
      </c>
      <c r="Y1004" s="1365"/>
      <c r="Z1004" s="466"/>
      <c r="AA1004" s="556" t="s">
        <v>168</v>
      </c>
      <c r="AB1004" s="1279" t="s">
        <v>185</v>
      </c>
    </row>
    <row r="1005" spans="1:28" s="267" customFormat="1" ht="14.5">
      <c r="A1005" s="66" t="s">
        <v>40</v>
      </c>
      <c r="B1005" s="66" t="s">
        <v>180</v>
      </c>
      <c r="C1005" s="556">
        <v>2018</v>
      </c>
      <c r="D1005" s="556">
        <v>2017</v>
      </c>
      <c r="E1005" s="1227" t="s">
        <v>142</v>
      </c>
      <c r="F1005" s="418" t="s">
        <v>181</v>
      </c>
      <c r="G1005" s="1273" t="s">
        <v>142</v>
      </c>
      <c r="H1005" s="66" t="s">
        <v>145</v>
      </c>
      <c r="I1005" s="131">
        <v>58021360</v>
      </c>
      <c r="J1005" s="1245">
        <v>58021360</v>
      </c>
      <c r="K1005" s="133">
        <v>1</v>
      </c>
      <c r="L1005" s="1424" t="s">
        <v>669</v>
      </c>
      <c r="M1005" s="716" t="s">
        <v>178</v>
      </c>
      <c r="N1005" s="635" t="s">
        <v>203</v>
      </c>
      <c r="O1005" s="719">
        <v>57771360</v>
      </c>
      <c r="P1005" s="515">
        <v>0.99569124198398662</v>
      </c>
      <c r="Q1005" s="77">
        <v>232000</v>
      </c>
      <c r="R1005" s="133">
        <v>3.9985274388604471E-3</v>
      </c>
      <c r="S1005" s="77">
        <v>18000</v>
      </c>
      <c r="T1005" s="133">
        <v>2.1455467389477522E-2</v>
      </c>
      <c r="U1005" s="77">
        <v>0</v>
      </c>
      <c r="V1005" s="133">
        <v>0</v>
      </c>
      <c r="W1005" s="1387">
        <v>250000</v>
      </c>
      <c r="X1005" s="793">
        <v>4.308758016013413E-3</v>
      </c>
      <c r="Y1005" s="1365"/>
      <c r="Z1005" s="466"/>
      <c r="AA1005" s="556" t="s">
        <v>168</v>
      </c>
      <c r="AB1005" s="1279" t="s">
        <v>185</v>
      </c>
    </row>
    <row r="1006" spans="1:28" s="267" customFormat="1" ht="14.5">
      <c r="A1006" s="66" t="s">
        <v>40</v>
      </c>
      <c r="B1006" s="66" t="s">
        <v>180</v>
      </c>
      <c r="C1006" s="556">
        <v>2020</v>
      </c>
      <c r="D1006" s="556">
        <v>2019</v>
      </c>
      <c r="E1006" s="1227" t="s">
        <v>142</v>
      </c>
      <c r="F1006" s="418" t="s">
        <v>170</v>
      </c>
      <c r="G1006" s="1273" t="s">
        <v>142</v>
      </c>
      <c r="H1006" s="66" t="s">
        <v>145</v>
      </c>
      <c r="I1006" s="131">
        <v>58005000</v>
      </c>
      <c r="J1006" s="1245">
        <v>4839520</v>
      </c>
      <c r="K1006" s="466">
        <v>8.3432807516593391E-2</v>
      </c>
      <c r="L1006" s="1424" t="s">
        <v>671</v>
      </c>
      <c r="M1006" s="77">
        <v>2198685</v>
      </c>
      <c r="N1006" s="473">
        <v>0.45431881674215624</v>
      </c>
      <c r="O1006" s="77">
        <v>1655557</v>
      </c>
      <c r="P1006" s="473">
        <v>0.34</v>
      </c>
      <c r="Q1006" s="77">
        <v>760566</v>
      </c>
      <c r="R1006" s="133">
        <v>0.157157321387245</v>
      </c>
      <c r="S1006" s="77">
        <v>224712</v>
      </c>
      <c r="T1006" s="133">
        <v>4.6432704069825109E-2</v>
      </c>
      <c r="U1006" s="77">
        <v>0</v>
      </c>
      <c r="V1006" s="133">
        <v>0</v>
      </c>
      <c r="W1006" s="131">
        <v>985278</v>
      </c>
      <c r="X1006" s="787">
        <v>0.20359002545707011</v>
      </c>
      <c r="Y1006" s="1362"/>
      <c r="Z1006" s="133"/>
      <c r="AA1006" s="556" t="s">
        <v>142</v>
      </c>
      <c r="AB1006" s="1279" t="s">
        <v>185</v>
      </c>
    </row>
    <row r="1007" spans="1:28" s="267" customFormat="1" ht="14.5">
      <c r="A1007" s="66" t="s">
        <v>40</v>
      </c>
      <c r="B1007" s="66" t="s">
        <v>180</v>
      </c>
      <c r="C1007" s="556">
        <v>2019</v>
      </c>
      <c r="D1007" s="556">
        <v>2018</v>
      </c>
      <c r="E1007" s="1227" t="s">
        <v>142</v>
      </c>
      <c r="F1007" s="418" t="s">
        <v>170</v>
      </c>
      <c r="G1007" s="1292" t="s">
        <v>168</v>
      </c>
      <c r="H1007" s="1293" t="s">
        <v>61</v>
      </c>
      <c r="I1007" s="1384" t="s">
        <v>61</v>
      </c>
      <c r="J1007" s="1294" t="s">
        <v>61</v>
      </c>
      <c r="K1007" s="1295" t="s">
        <v>61</v>
      </c>
      <c r="L1007" s="1426" t="s">
        <v>61</v>
      </c>
      <c r="M1007" s="1294" t="s">
        <v>61</v>
      </c>
      <c r="N1007" s="1295" t="s">
        <v>61</v>
      </c>
      <c r="O1007" s="104" t="s">
        <v>61</v>
      </c>
      <c r="P1007" s="1295" t="s">
        <v>61</v>
      </c>
      <c r="Q1007" s="799" t="s">
        <v>61</v>
      </c>
      <c r="R1007" s="643" t="s">
        <v>61</v>
      </c>
      <c r="S1007" s="799" t="s">
        <v>61</v>
      </c>
      <c r="T1007" s="643" t="s">
        <v>61</v>
      </c>
      <c r="U1007" s="799" t="s">
        <v>61</v>
      </c>
      <c r="V1007" s="643" t="s">
        <v>61</v>
      </c>
      <c r="W1007" s="1384" t="s">
        <v>61</v>
      </c>
      <c r="X1007" s="916" t="s">
        <v>61</v>
      </c>
      <c r="Y1007" s="1366"/>
      <c r="Z1007" s="643"/>
      <c r="AA1007" s="1296" t="s">
        <v>61</v>
      </c>
      <c r="AB1007" s="1297" t="s">
        <v>61</v>
      </c>
    </row>
    <row r="1008" spans="1:28" s="267" customFormat="1" ht="14.5">
      <c r="A1008" s="66" t="s">
        <v>40</v>
      </c>
      <c r="B1008" s="66" t="s">
        <v>180</v>
      </c>
      <c r="C1008" s="556">
        <v>2021</v>
      </c>
      <c r="D1008" s="556">
        <v>2020</v>
      </c>
      <c r="E1008" s="1227" t="s">
        <v>142</v>
      </c>
      <c r="F1008" s="418" t="s">
        <v>143</v>
      </c>
      <c r="G1008" s="1273" t="s">
        <v>142</v>
      </c>
      <c r="H1008" s="66" t="s">
        <v>145</v>
      </c>
      <c r="I1008" s="131">
        <v>58005000</v>
      </c>
      <c r="J1008" s="1247">
        <v>4839520</v>
      </c>
      <c r="K1008" s="466">
        <v>8.3432807516593391E-2</v>
      </c>
      <c r="L1008" s="1424" t="s">
        <v>671</v>
      </c>
      <c r="M1008" s="77">
        <v>2198685</v>
      </c>
      <c r="N1008" s="473">
        <v>0.45431881674215624</v>
      </c>
      <c r="O1008" s="77">
        <v>1655557</v>
      </c>
      <c r="P1008" s="473">
        <v>0.34</v>
      </c>
      <c r="Q1008" s="77">
        <v>760566</v>
      </c>
      <c r="R1008" s="133">
        <v>0.157157321387245</v>
      </c>
      <c r="S1008" s="77">
        <v>224712</v>
      </c>
      <c r="T1008" s="133">
        <v>4.6432704069825109E-2</v>
      </c>
      <c r="U1008" s="77">
        <v>0</v>
      </c>
      <c r="V1008" s="133">
        <v>0</v>
      </c>
      <c r="W1008" s="131">
        <v>985278</v>
      </c>
      <c r="X1008" s="787">
        <v>0.20359002545707011</v>
      </c>
      <c r="Y1008" s="1362"/>
      <c r="Z1008" s="133"/>
      <c r="AA1008" s="556" t="s">
        <v>142</v>
      </c>
      <c r="AB1008" s="1279" t="s">
        <v>185</v>
      </c>
    </row>
    <row r="1009" spans="1:28" s="267" customFormat="1" ht="14.5">
      <c r="A1009" s="66" t="s">
        <v>40</v>
      </c>
      <c r="B1009" s="66" t="s">
        <v>180</v>
      </c>
      <c r="C1009" s="556">
        <v>2022</v>
      </c>
      <c r="D1009" s="556">
        <v>2021</v>
      </c>
      <c r="E1009" s="1227" t="s">
        <v>142</v>
      </c>
      <c r="F1009" s="418" t="s">
        <v>204</v>
      </c>
      <c r="G1009" s="1273" t="s">
        <v>142</v>
      </c>
      <c r="H1009" s="66" t="s">
        <v>145</v>
      </c>
      <c r="I1009" s="131">
        <v>57637628</v>
      </c>
      <c r="J1009" s="1245">
        <v>3404354</v>
      </c>
      <c r="K1009" s="466">
        <v>5.9064783165608412E-2</v>
      </c>
      <c r="L1009" s="1424" t="s">
        <v>672</v>
      </c>
      <c r="M1009" s="77">
        <v>2182031</v>
      </c>
      <c r="N1009" s="473">
        <v>0.64095302662414078</v>
      </c>
      <c r="O1009" s="77">
        <v>785080</v>
      </c>
      <c r="P1009" s="473">
        <v>0.23</v>
      </c>
      <c r="Q1009" s="77">
        <v>415463</v>
      </c>
      <c r="R1009" s="133">
        <v>0.12</v>
      </c>
      <c r="S1009" s="77">
        <v>21780</v>
      </c>
      <c r="T1009" s="133">
        <v>0.01</v>
      </c>
      <c r="U1009" s="77">
        <v>0</v>
      </c>
      <c r="V1009" s="133">
        <v>0</v>
      </c>
      <c r="W1009" s="131">
        <v>437243</v>
      </c>
      <c r="X1009" s="787">
        <v>0.13</v>
      </c>
      <c r="Y1009" s="1362"/>
      <c r="Z1009" s="133"/>
      <c r="AA1009" s="556" t="s">
        <v>168</v>
      </c>
      <c r="AB1009" s="1279" t="s">
        <v>185</v>
      </c>
    </row>
    <row r="1010" spans="1:28" s="267" customFormat="1" ht="14.5">
      <c r="A1010" s="1216" t="s">
        <v>40</v>
      </c>
      <c r="B1010" s="1216" t="s">
        <v>180</v>
      </c>
      <c r="C1010" s="1226">
        <v>2023</v>
      </c>
      <c r="D1010" s="1226">
        <v>2022</v>
      </c>
      <c r="E1010" s="1228" t="s">
        <v>142</v>
      </c>
      <c r="F1010" s="1237" t="s">
        <v>204</v>
      </c>
      <c r="G1010" s="1275" t="s">
        <v>142</v>
      </c>
      <c r="H1010" s="1216" t="s">
        <v>145</v>
      </c>
      <c r="I1010" s="1380">
        <v>61741120</v>
      </c>
      <c r="J1010" s="1298">
        <v>10506240</v>
      </c>
      <c r="K1010" s="1223">
        <v>0.17016600929817924</v>
      </c>
      <c r="L1010" s="1425" t="s">
        <v>336</v>
      </c>
      <c r="M1010" s="1026">
        <v>6101343</v>
      </c>
      <c r="N1010" s="1217">
        <v>0.58073516310307016</v>
      </c>
      <c r="O1010" s="1026">
        <v>3294113</v>
      </c>
      <c r="P1010" s="1217">
        <v>0.31</v>
      </c>
      <c r="Q1010" s="1026">
        <v>1092754</v>
      </c>
      <c r="R1010" s="1222">
        <v>0.1</v>
      </c>
      <c r="S1010" s="1026">
        <v>18030</v>
      </c>
      <c r="T1010" s="1222">
        <v>0</v>
      </c>
      <c r="U1010" s="1026">
        <v>0</v>
      </c>
      <c r="V1010" s="1222">
        <v>0</v>
      </c>
      <c r="W1010" s="1380">
        <v>1110784</v>
      </c>
      <c r="X1010" s="1027">
        <v>0.1</v>
      </c>
      <c r="Y1010" s="1363"/>
      <c r="Z1010" s="1222"/>
      <c r="AA1010" s="1226" t="s">
        <v>142</v>
      </c>
      <c r="AB1010" s="1225" t="s">
        <v>185</v>
      </c>
    </row>
    <row r="1011" spans="1:28" s="267" customFormat="1" ht="14.5">
      <c r="A1011" s="1229" t="s">
        <v>40</v>
      </c>
      <c r="B1011" s="1229" t="s">
        <v>180</v>
      </c>
      <c r="C1011" s="1230" t="s">
        <v>761</v>
      </c>
      <c r="D1011" s="1230">
        <v>2023</v>
      </c>
      <c r="E1011" s="1231" t="s">
        <v>142</v>
      </c>
      <c r="F1011" s="1271" t="s">
        <v>143</v>
      </c>
      <c r="G1011" s="1274" t="s">
        <v>142</v>
      </c>
      <c r="H1011" s="1221" t="s">
        <v>145</v>
      </c>
      <c r="I1011" s="1381">
        <v>61741120</v>
      </c>
      <c r="J1011" s="1020">
        <v>10506240</v>
      </c>
      <c r="K1011" s="1221">
        <v>0.17016600929817924</v>
      </c>
      <c r="L1011" s="1338" t="s">
        <v>336</v>
      </c>
      <c r="M1011" s="1020">
        <v>6101343</v>
      </c>
      <c r="N1011" s="1218">
        <v>0.58073516310307016</v>
      </c>
      <c r="O1011" s="1020">
        <v>3294113</v>
      </c>
      <c r="P1011" s="1218">
        <v>0.31</v>
      </c>
      <c r="Q1011" s="1020">
        <v>1092754</v>
      </c>
      <c r="R1011" s="1221">
        <v>0.1</v>
      </c>
      <c r="S1011" s="1020">
        <v>18030</v>
      </c>
      <c r="T1011" s="1221">
        <v>0</v>
      </c>
      <c r="U1011" s="1020">
        <v>0</v>
      </c>
      <c r="V1011" s="1221">
        <v>0</v>
      </c>
      <c r="W1011" s="1381">
        <v>1110784</v>
      </c>
      <c r="X1011" s="1021">
        <v>0.1</v>
      </c>
      <c r="Y1011" s="1364"/>
      <c r="Z1011" s="1221"/>
      <c r="AA1011" s="1235" t="s">
        <v>142</v>
      </c>
      <c r="AB1011" s="1338" t="s">
        <v>185</v>
      </c>
    </row>
    <row r="1012" spans="1:28" s="267" customFormat="1" ht="14.5">
      <c r="A1012" s="862" t="s">
        <v>675</v>
      </c>
      <c r="B1012" s="862" t="s">
        <v>141</v>
      </c>
      <c r="C1012" s="844">
        <v>2017</v>
      </c>
      <c r="D1012" s="844">
        <v>2016</v>
      </c>
      <c r="E1012" s="1304" t="s">
        <v>168</v>
      </c>
      <c r="F1012" s="418" t="s">
        <v>61</v>
      </c>
      <c r="G1012" s="1305" t="s">
        <v>61</v>
      </c>
      <c r="H1012" s="66" t="s">
        <v>61</v>
      </c>
      <c r="I1012" s="1382" t="s">
        <v>61</v>
      </c>
      <c r="J1012" s="1246" t="s">
        <v>61</v>
      </c>
      <c r="K1012" s="1411" t="s">
        <v>61</v>
      </c>
      <c r="L1012" s="1424" t="s">
        <v>61</v>
      </c>
      <c r="M1012" s="1246" t="s">
        <v>61</v>
      </c>
      <c r="N1012" s="66" t="s">
        <v>61</v>
      </c>
      <c r="O1012" s="69" t="s">
        <v>61</v>
      </c>
      <c r="P1012" s="66" t="s">
        <v>61</v>
      </c>
      <c r="Q1012" s="77" t="s">
        <v>61</v>
      </c>
      <c r="R1012" s="133" t="s">
        <v>61</v>
      </c>
      <c r="S1012" s="77" t="s">
        <v>61</v>
      </c>
      <c r="T1012" s="133" t="s">
        <v>61</v>
      </c>
      <c r="U1012" s="77" t="s">
        <v>61</v>
      </c>
      <c r="V1012" s="133" t="s">
        <v>61</v>
      </c>
      <c r="W1012" s="1382" t="s">
        <v>61</v>
      </c>
      <c r="X1012" s="787" t="s">
        <v>61</v>
      </c>
      <c r="Y1012" s="1362"/>
      <c r="Z1012" s="133"/>
      <c r="AA1012" s="556" t="s">
        <v>61</v>
      </c>
      <c r="AB1012" s="1279" t="s">
        <v>61</v>
      </c>
    </row>
    <row r="1013" spans="1:28" s="267" customFormat="1" ht="14.5">
      <c r="A1013" s="862" t="s">
        <v>675</v>
      </c>
      <c r="B1013" s="862" t="s">
        <v>141</v>
      </c>
      <c r="C1013" s="844">
        <v>2018</v>
      </c>
      <c r="D1013" s="844">
        <v>2017</v>
      </c>
      <c r="E1013" s="1304" t="s">
        <v>168</v>
      </c>
      <c r="F1013" s="418" t="s">
        <v>61</v>
      </c>
      <c r="G1013" s="1305" t="s">
        <v>61</v>
      </c>
      <c r="H1013" s="66" t="s">
        <v>61</v>
      </c>
      <c r="I1013" s="1382" t="s">
        <v>61</v>
      </c>
      <c r="J1013" s="1246" t="s">
        <v>61</v>
      </c>
      <c r="K1013" s="1411" t="s">
        <v>61</v>
      </c>
      <c r="L1013" s="1424" t="s">
        <v>61</v>
      </c>
      <c r="M1013" s="1246" t="s">
        <v>61</v>
      </c>
      <c r="N1013" s="66" t="s">
        <v>61</v>
      </c>
      <c r="O1013" s="69" t="s">
        <v>61</v>
      </c>
      <c r="P1013" s="66" t="s">
        <v>61</v>
      </c>
      <c r="Q1013" s="77" t="s">
        <v>61</v>
      </c>
      <c r="R1013" s="133" t="s">
        <v>61</v>
      </c>
      <c r="S1013" s="77" t="s">
        <v>61</v>
      </c>
      <c r="T1013" s="133" t="s">
        <v>61</v>
      </c>
      <c r="U1013" s="77" t="s">
        <v>61</v>
      </c>
      <c r="V1013" s="133" t="s">
        <v>61</v>
      </c>
      <c r="W1013" s="1382" t="s">
        <v>61</v>
      </c>
      <c r="X1013" s="787" t="s">
        <v>61</v>
      </c>
      <c r="Y1013" s="1362"/>
      <c r="Z1013" s="133"/>
      <c r="AA1013" s="556" t="s">
        <v>61</v>
      </c>
      <c r="AB1013" s="1279" t="s">
        <v>61</v>
      </c>
    </row>
    <row r="1014" spans="1:28" s="267" customFormat="1" ht="14.5">
      <c r="A1014" s="862" t="s">
        <v>675</v>
      </c>
      <c r="B1014" s="862" t="s">
        <v>141</v>
      </c>
      <c r="C1014" s="844">
        <v>2019</v>
      </c>
      <c r="D1014" s="844">
        <v>2018</v>
      </c>
      <c r="E1014" s="1304" t="s">
        <v>168</v>
      </c>
      <c r="F1014" s="418" t="s">
        <v>61</v>
      </c>
      <c r="G1014" s="1305" t="s">
        <v>61</v>
      </c>
      <c r="H1014" s="66" t="s">
        <v>61</v>
      </c>
      <c r="I1014" s="1382" t="s">
        <v>61</v>
      </c>
      <c r="J1014" s="1246" t="s">
        <v>61</v>
      </c>
      <c r="K1014" s="1411" t="s">
        <v>61</v>
      </c>
      <c r="L1014" s="1424" t="s">
        <v>61</v>
      </c>
      <c r="M1014" s="1246" t="s">
        <v>61</v>
      </c>
      <c r="N1014" s="66" t="s">
        <v>61</v>
      </c>
      <c r="O1014" s="69" t="s">
        <v>61</v>
      </c>
      <c r="P1014" s="66" t="s">
        <v>61</v>
      </c>
      <c r="Q1014" s="77" t="s">
        <v>61</v>
      </c>
      <c r="R1014" s="133" t="s">
        <v>61</v>
      </c>
      <c r="S1014" s="77" t="s">
        <v>61</v>
      </c>
      <c r="T1014" s="133" t="s">
        <v>61</v>
      </c>
      <c r="U1014" s="77" t="s">
        <v>61</v>
      </c>
      <c r="V1014" s="133" t="s">
        <v>61</v>
      </c>
      <c r="W1014" s="1382" t="s">
        <v>61</v>
      </c>
      <c r="X1014" s="787" t="s">
        <v>61</v>
      </c>
      <c r="Y1014" s="1362"/>
      <c r="Z1014" s="133"/>
      <c r="AA1014" s="556" t="s">
        <v>61</v>
      </c>
      <c r="AB1014" s="1279" t="s">
        <v>61</v>
      </c>
    </row>
    <row r="1015" spans="1:28" s="267" customFormat="1" ht="14.5">
      <c r="A1015" s="862" t="s">
        <v>675</v>
      </c>
      <c r="B1015" s="862" t="s">
        <v>141</v>
      </c>
      <c r="C1015" s="844">
        <v>2020</v>
      </c>
      <c r="D1015" s="844">
        <v>2019</v>
      </c>
      <c r="E1015" s="1304" t="s">
        <v>168</v>
      </c>
      <c r="F1015" s="418" t="s">
        <v>61</v>
      </c>
      <c r="G1015" s="1305" t="s">
        <v>61</v>
      </c>
      <c r="H1015" s="66" t="s">
        <v>61</v>
      </c>
      <c r="I1015" s="1382" t="s">
        <v>61</v>
      </c>
      <c r="J1015" s="1246" t="s">
        <v>61</v>
      </c>
      <c r="K1015" s="1411" t="s">
        <v>61</v>
      </c>
      <c r="L1015" s="1424" t="s">
        <v>61</v>
      </c>
      <c r="M1015" s="1246" t="s">
        <v>61</v>
      </c>
      <c r="N1015" s="66" t="s">
        <v>61</v>
      </c>
      <c r="O1015" s="69" t="s">
        <v>61</v>
      </c>
      <c r="P1015" s="66" t="s">
        <v>61</v>
      </c>
      <c r="Q1015" s="77" t="s">
        <v>61</v>
      </c>
      <c r="R1015" s="133" t="s">
        <v>61</v>
      </c>
      <c r="S1015" s="77" t="s">
        <v>61</v>
      </c>
      <c r="T1015" s="133" t="s">
        <v>61</v>
      </c>
      <c r="U1015" s="77" t="s">
        <v>61</v>
      </c>
      <c r="V1015" s="133" t="s">
        <v>61</v>
      </c>
      <c r="W1015" s="1382" t="s">
        <v>61</v>
      </c>
      <c r="X1015" s="787" t="s">
        <v>61</v>
      </c>
      <c r="Y1015" s="1362"/>
      <c r="Z1015" s="133"/>
      <c r="AA1015" s="556" t="s">
        <v>61</v>
      </c>
      <c r="AB1015" s="1279" t="s">
        <v>61</v>
      </c>
    </row>
    <row r="1016" spans="1:28" s="267" customFormat="1" ht="14.5">
      <c r="A1016" s="862" t="s">
        <v>675</v>
      </c>
      <c r="B1016" s="862" t="s">
        <v>141</v>
      </c>
      <c r="C1016" s="844">
        <v>2021</v>
      </c>
      <c r="D1016" s="844">
        <v>2020</v>
      </c>
      <c r="E1016" s="1304" t="s">
        <v>168</v>
      </c>
      <c r="F1016" s="418" t="s">
        <v>61</v>
      </c>
      <c r="G1016" s="1305" t="s">
        <v>61</v>
      </c>
      <c r="H1016" s="66" t="s">
        <v>61</v>
      </c>
      <c r="I1016" s="1382" t="s">
        <v>61</v>
      </c>
      <c r="J1016" s="1246" t="s">
        <v>61</v>
      </c>
      <c r="K1016" s="1411" t="s">
        <v>61</v>
      </c>
      <c r="L1016" s="1424" t="s">
        <v>61</v>
      </c>
      <c r="M1016" s="1246" t="s">
        <v>61</v>
      </c>
      <c r="N1016" s="66" t="s">
        <v>61</v>
      </c>
      <c r="O1016" s="69" t="s">
        <v>61</v>
      </c>
      <c r="P1016" s="66" t="s">
        <v>61</v>
      </c>
      <c r="Q1016" s="77" t="s">
        <v>61</v>
      </c>
      <c r="R1016" s="133" t="s">
        <v>61</v>
      </c>
      <c r="S1016" s="77" t="s">
        <v>61</v>
      </c>
      <c r="T1016" s="133" t="s">
        <v>61</v>
      </c>
      <c r="U1016" s="77" t="s">
        <v>61</v>
      </c>
      <c r="V1016" s="133" t="s">
        <v>61</v>
      </c>
      <c r="W1016" s="1382" t="s">
        <v>61</v>
      </c>
      <c r="X1016" s="787" t="s">
        <v>61</v>
      </c>
      <c r="Y1016" s="1362"/>
      <c r="Z1016" s="133"/>
      <c r="AA1016" s="556" t="s">
        <v>61</v>
      </c>
      <c r="AB1016" s="1279" t="s">
        <v>61</v>
      </c>
    </row>
    <row r="1017" spans="1:28" s="267" customFormat="1" ht="14.5">
      <c r="A1017" s="862" t="s">
        <v>675</v>
      </c>
      <c r="B1017" s="862" t="s">
        <v>141</v>
      </c>
      <c r="C1017" s="844">
        <v>2022</v>
      </c>
      <c r="D1017" s="844">
        <v>2021</v>
      </c>
      <c r="E1017" s="1304" t="s">
        <v>168</v>
      </c>
      <c r="F1017" s="418" t="s">
        <v>61</v>
      </c>
      <c r="G1017" s="1305" t="s">
        <v>61</v>
      </c>
      <c r="H1017" s="66" t="s">
        <v>61</v>
      </c>
      <c r="I1017" s="1382" t="s">
        <v>61</v>
      </c>
      <c r="J1017" s="1246" t="s">
        <v>61</v>
      </c>
      <c r="K1017" s="1411" t="s">
        <v>61</v>
      </c>
      <c r="L1017" s="1424" t="s">
        <v>61</v>
      </c>
      <c r="M1017" s="1246" t="s">
        <v>61</v>
      </c>
      <c r="N1017" s="66" t="s">
        <v>61</v>
      </c>
      <c r="O1017" s="69" t="s">
        <v>61</v>
      </c>
      <c r="P1017" s="66" t="s">
        <v>61</v>
      </c>
      <c r="Q1017" s="77" t="s">
        <v>61</v>
      </c>
      <c r="R1017" s="133" t="s">
        <v>61</v>
      </c>
      <c r="S1017" s="77" t="s">
        <v>61</v>
      </c>
      <c r="T1017" s="133" t="s">
        <v>61</v>
      </c>
      <c r="U1017" s="77" t="s">
        <v>61</v>
      </c>
      <c r="V1017" s="133" t="s">
        <v>61</v>
      </c>
      <c r="W1017" s="1382" t="s">
        <v>61</v>
      </c>
      <c r="X1017" s="787" t="s">
        <v>61</v>
      </c>
      <c r="Y1017" s="1362"/>
      <c r="Z1017" s="133"/>
      <c r="AA1017" s="556" t="s">
        <v>61</v>
      </c>
      <c r="AB1017" s="1279" t="s">
        <v>61</v>
      </c>
    </row>
    <row r="1018" spans="1:28" s="267" customFormat="1" ht="14.5">
      <c r="A1018" s="1235" t="s">
        <v>675</v>
      </c>
      <c r="B1018" s="1235" t="s">
        <v>141</v>
      </c>
      <c r="C1018" s="1289">
        <v>2023</v>
      </c>
      <c r="D1018" s="1289">
        <v>2022</v>
      </c>
      <c r="E1018" s="1290" t="s">
        <v>168</v>
      </c>
      <c r="F1018" s="1232" t="s">
        <v>61</v>
      </c>
      <c r="G1018" s="1291" t="s">
        <v>61</v>
      </c>
      <c r="H1018" s="1229" t="s">
        <v>61</v>
      </c>
      <c r="I1018" s="1383" t="s">
        <v>61</v>
      </c>
      <c r="J1018" s="1065" t="s">
        <v>61</v>
      </c>
      <c r="K1018" s="1412" t="s">
        <v>61</v>
      </c>
      <c r="L1018" s="1338" t="s">
        <v>61</v>
      </c>
      <c r="M1018" s="1065" t="s">
        <v>61</v>
      </c>
      <c r="N1018" s="1229" t="s">
        <v>61</v>
      </c>
      <c r="O1018" s="1065" t="s">
        <v>61</v>
      </c>
      <c r="P1018" s="1229" t="s">
        <v>61</v>
      </c>
      <c r="Q1018" s="1020" t="s">
        <v>61</v>
      </c>
      <c r="R1018" s="1221" t="s">
        <v>61</v>
      </c>
      <c r="S1018" s="1020" t="s">
        <v>61</v>
      </c>
      <c r="T1018" s="1221" t="s">
        <v>61</v>
      </c>
      <c r="U1018" s="1020" t="s">
        <v>61</v>
      </c>
      <c r="V1018" s="1221" t="s">
        <v>61</v>
      </c>
      <c r="W1018" s="1383" t="s">
        <v>61</v>
      </c>
      <c r="X1018" s="1021" t="s">
        <v>61</v>
      </c>
      <c r="Y1018" s="1364"/>
      <c r="Z1018" s="1221"/>
      <c r="AA1018" s="1230" t="s">
        <v>61</v>
      </c>
      <c r="AB1018" s="1233" t="s">
        <v>61</v>
      </c>
    </row>
    <row r="1019" spans="1:28" s="267" customFormat="1" ht="14.5">
      <c r="A1019" s="66" t="s">
        <v>676</v>
      </c>
      <c r="B1019" s="66" t="s">
        <v>141</v>
      </c>
      <c r="C1019" s="556">
        <v>2017</v>
      </c>
      <c r="D1019" s="556">
        <v>2016</v>
      </c>
      <c r="E1019" s="1227" t="s">
        <v>142</v>
      </c>
      <c r="F1019" s="418" t="s">
        <v>187</v>
      </c>
      <c r="G1019" s="1292" t="s">
        <v>168</v>
      </c>
      <c r="H1019" s="1293" t="s">
        <v>61</v>
      </c>
      <c r="I1019" s="1384" t="s">
        <v>61</v>
      </c>
      <c r="J1019" s="1294" t="s">
        <v>61</v>
      </c>
      <c r="K1019" s="1295" t="s">
        <v>61</v>
      </c>
      <c r="L1019" s="1426" t="s">
        <v>61</v>
      </c>
      <c r="M1019" s="1294" t="s">
        <v>61</v>
      </c>
      <c r="N1019" s="1295" t="s">
        <v>61</v>
      </c>
      <c r="O1019" s="104" t="s">
        <v>61</v>
      </c>
      <c r="P1019" s="1295" t="s">
        <v>61</v>
      </c>
      <c r="Q1019" s="799" t="s">
        <v>61</v>
      </c>
      <c r="R1019" s="643" t="s">
        <v>61</v>
      </c>
      <c r="S1019" s="799" t="s">
        <v>61</v>
      </c>
      <c r="T1019" s="643" t="s">
        <v>61</v>
      </c>
      <c r="U1019" s="799" t="s">
        <v>61</v>
      </c>
      <c r="V1019" s="643" t="s">
        <v>61</v>
      </c>
      <c r="W1019" s="1384" t="s">
        <v>61</v>
      </c>
      <c r="X1019" s="916" t="s">
        <v>61</v>
      </c>
      <c r="Y1019" s="1366"/>
      <c r="Z1019" s="643"/>
      <c r="AA1019" s="1296" t="s">
        <v>61</v>
      </c>
      <c r="AB1019" s="1297" t="s">
        <v>61</v>
      </c>
    </row>
    <row r="1020" spans="1:28" s="267" customFormat="1" ht="14.5">
      <c r="A1020" s="66" t="s">
        <v>676</v>
      </c>
      <c r="B1020" s="66" t="s">
        <v>141</v>
      </c>
      <c r="C1020" s="556">
        <v>2018</v>
      </c>
      <c r="D1020" s="556">
        <v>2017</v>
      </c>
      <c r="E1020" s="1227" t="s">
        <v>168</v>
      </c>
      <c r="F1020" s="418" t="s">
        <v>61</v>
      </c>
      <c r="G1020" s="1273" t="s">
        <v>61</v>
      </c>
      <c r="H1020" s="66" t="s">
        <v>61</v>
      </c>
      <c r="I1020" s="1382" t="s">
        <v>61</v>
      </c>
      <c r="J1020" s="1246" t="s">
        <v>61</v>
      </c>
      <c r="K1020" s="1411" t="s">
        <v>61</v>
      </c>
      <c r="L1020" s="1424" t="s">
        <v>61</v>
      </c>
      <c r="M1020" s="1246" t="s">
        <v>61</v>
      </c>
      <c r="N1020" s="66" t="s">
        <v>61</v>
      </c>
      <c r="O1020" s="69" t="s">
        <v>61</v>
      </c>
      <c r="P1020" s="66" t="s">
        <v>61</v>
      </c>
      <c r="Q1020" s="77" t="s">
        <v>61</v>
      </c>
      <c r="R1020" s="133" t="s">
        <v>61</v>
      </c>
      <c r="S1020" s="77" t="s">
        <v>61</v>
      </c>
      <c r="T1020" s="133" t="s">
        <v>61</v>
      </c>
      <c r="U1020" s="77" t="s">
        <v>61</v>
      </c>
      <c r="V1020" s="133" t="s">
        <v>61</v>
      </c>
      <c r="W1020" s="1382" t="s">
        <v>61</v>
      </c>
      <c r="X1020" s="787" t="s">
        <v>61</v>
      </c>
      <c r="Y1020" s="1362"/>
      <c r="Z1020" s="133"/>
      <c r="AA1020" s="556" t="s">
        <v>61</v>
      </c>
      <c r="AB1020" s="1279" t="s">
        <v>61</v>
      </c>
    </row>
    <row r="1021" spans="1:28" s="267" customFormat="1" ht="14.5">
      <c r="A1021" s="66" t="s">
        <v>676</v>
      </c>
      <c r="B1021" s="66" t="s">
        <v>141</v>
      </c>
      <c r="C1021" s="556">
        <v>2019</v>
      </c>
      <c r="D1021" s="556">
        <v>2018</v>
      </c>
      <c r="E1021" s="1227" t="s">
        <v>168</v>
      </c>
      <c r="F1021" s="418" t="s">
        <v>61</v>
      </c>
      <c r="G1021" s="1273" t="s">
        <v>61</v>
      </c>
      <c r="H1021" s="66" t="s">
        <v>61</v>
      </c>
      <c r="I1021" s="1382" t="s">
        <v>61</v>
      </c>
      <c r="J1021" s="1246" t="s">
        <v>61</v>
      </c>
      <c r="K1021" s="1411" t="s">
        <v>61</v>
      </c>
      <c r="L1021" s="1424" t="s">
        <v>61</v>
      </c>
      <c r="M1021" s="1246" t="s">
        <v>61</v>
      </c>
      <c r="N1021" s="66" t="s">
        <v>61</v>
      </c>
      <c r="O1021" s="69" t="s">
        <v>61</v>
      </c>
      <c r="P1021" s="66" t="s">
        <v>61</v>
      </c>
      <c r="Q1021" s="77" t="s">
        <v>61</v>
      </c>
      <c r="R1021" s="133" t="s">
        <v>61</v>
      </c>
      <c r="S1021" s="77" t="s">
        <v>61</v>
      </c>
      <c r="T1021" s="133" t="s">
        <v>61</v>
      </c>
      <c r="U1021" s="77" t="s">
        <v>61</v>
      </c>
      <c r="V1021" s="133" t="s">
        <v>61</v>
      </c>
      <c r="W1021" s="1382" t="s">
        <v>61</v>
      </c>
      <c r="X1021" s="787" t="s">
        <v>61</v>
      </c>
      <c r="Y1021" s="1362"/>
      <c r="Z1021" s="133"/>
      <c r="AA1021" s="556" t="s">
        <v>61</v>
      </c>
      <c r="AB1021" s="1279" t="s">
        <v>61</v>
      </c>
    </row>
    <row r="1022" spans="1:28" s="267" customFormat="1" ht="14.5">
      <c r="A1022" s="66" t="s">
        <v>676</v>
      </c>
      <c r="B1022" s="66" t="s">
        <v>141</v>
      </c>
      <c r="C1022" s="556">
        <v>2020</v>
      </c>
      <c r="D1022" s="556">
        <v>2019</v>
      </c>
      <c r="E1022" s="1227" t="s">
        <v>168</v>
      </c>
      <c r="F1022" s="418" t="s">
        <v>61</v>
      </c>
      <c r="G1022" s="1273" t="s">
        <v>61</v>
      </c>
      <c r="H1022" s="66" t="s">
        <v>61</v>
      </c>
      <c r="I1022" s="1382" t="s">
        <v>61</v>
      </c>
      <c r="J1022" s="1246" t="s">
        <v>61</v>
      </c>
      <c r="K1022" s="1411" t="s">
        <v>61</v>
      </c>
      <c r="L1022" s="1424" t="s">
        <v>61</v>
      </c>
      <c r="M1022" s="1246" t="s">
        <v>61</v>
      </c>
      <c r="N1022" s="66" t="s">
        <v>61</v>
      </c>
      <c r="O1022" s="69" t="s">
        <v>61</v>
      </c>
      <c r="P1022" s="66" t="s">
        <v>61</v>
      </c>
      <c r="Q1022" s="77" t="s">
        <v>61</v>
      </c>
      <c r="R1022" s="133" t="s">
        <v>61</v>
      </c>
      <c r="S1022" s="77" t="s">
        <v>61</v>
      </c>
      <c r="T1022" s="133" t="s">
        <v>61</v>
      </c>
      <c r="U1022" s="77" t="s">
        <v>61</v>
      </c>
      <c r="V1022" s="133" t="s">
        <v>61</v>
      </c>
      <c r="W1022" s="1382" t="s">
        <v>61</v>
      </c>
      <c r="X1022" s="787" t="s">
        <v>61</v>
      </c>
      <c r="Y1022" s="1362"/>
      <c r="Z1022" s="133"/>
      <c r="AA1022" s="556" t="s">
        <v>61</v>
      </c>
      <c r="AB1022" s="1279" t="s">
        <v>61</v>
      </c>
    </row>
    <row r="1023" spans="1:28" s="267" customFormat="1" ht="14.5">
      <c r="A1023" s="66" t="s">
        <v>676</v>
      </c>
      <c r="B1023" s="66" t="s">
        <v>141</v>
      </c>
      <c r="C1023" s="556">
        <v>2021</v>
      </c>
      <c r="D1023" s="556">
        <v>2020</v>
      </c>
      <c r="E1023" s="1227" t="s">
        <v>142</v>
      </c>
      <c r="F1023" s="418" t="s">
        <v>174</v>
      </c>
      <c r="G1023" s="1292" t="s">
        <v>168</v>
      </c>
      <c r="H1023" s="1293" t="s">
        <v>61</v>
      </c>
      <c r="I1023" s="1384" t="s">
        <v>61</v>
      </c>
      <c r="J1023" s="1294" t="s">
        <v>61</v>
      </c>
      <c r="K1023" s="1295" t="s">
        <v>61</v>
      </c>
      <c r="L1023" s="1426" t="s">
        <v>61</v>
      </c>
      <c r="M1023" s="1294" t="s">
        <v>61</v>
      </c>
      <c r="N1023" s="1295" t="s">
        <v>61</v>
      </c>
      <c r="O1023" s="104" t="s">
        <v>61</v>
      </c>
      <c r="P1023" s="1295" t="s">
        <v>61</v>
      </c>
      <c r="Q1023" s="799" t="s">
        <v>61</v>
      </c>
      <c r="R1023" s="643" t="s">
        <v>61</v>
      </c>
      <c r="S1023" s="799" t="s">
        <v>61</v>
      </c>
      <c r="T1023" s="643" t="s">
        <v>61</v>
      </c>
      <c r="U1023" s="799" t="s">
        <v>61</v>
      </c>
      <c r="V1023" s="643" t="s">
        <v>61</v>
      </c>
      <c r="W1023" s="1384" t="s">
        <v>61</v>
      </c>
      <c r="X1023" s="916" t="s">
        <v>61</v>
      </c>
      <c r="Y1023" s="1366"/>
      <c r="Z1023" s="643"/>
      <c r="AA1023" s="1296" t="s">
        <v>61</v>
      </c>
      <c r="AB1023" s="1297" t="s">
        <v>61</v>
      </c>
    </row>
    <row r="1024" spans="1:28" s="267" customFormat="1" ht="14.5">
      <c r="A1024" s="66" t="s">
        <v>676</v>
      </c>
      <c r="B1024" s="66" t="s">
        <v>141</v>
      </c>
      <c r="C1024" s="556">
        <v>2022</v>
      </c>
      <c r="D1024" s="556">
        <v>2021</v>
      </c>
      <c r="E1024" s="1227" t="s">
        <v>168</v>
      </c>
      <c r="F1024" s="418" t="s">
        <v>61</v>
      </c>
      <c r="G1024" s="1273" t="s">
        <v>61</v>
      </c>
      <c r="H1024" s="66" t="s">
        <v>61</v>
      </c>
      <c r="I1024" s="1382" t="s">
        <v>61</v>
      </c>
      <c r="J1024" s="1246" t="s">
        <v>61</v>
      </c>
      <c r="K1024" s="1411" t="s">
        <v>61</v>
      </c>
      <c r="L1024" s="1424" t="s">
        <v>61</v>
      </c>
      <c r="M1024" s="1246" t="s">
        <v>61</v>
      </c>
      <c r="N1024" s="66" t="s">
        <v>61</v>
      </c>
      <c r="O1024" s="69" t="s">
        <v>61</v>
      </c>
      <c r="P1024" s="66" t="s">
        <v>61</v>
      </c>
      <c r="Q1024" s="77" t="s">
        <v>61</v>
      </c>
      <c r="R1024" s="133" t="s">
        <v>61</v>
      </c>
      <c r="S1024" s="77" t="s">
        <v>61</v>
      </c>
      <c r="T1024" s="133" t="s">
        <v>61</v>
      </c>
      <c r="U1024" s="77" t="s">
        <v>61</v>
      </c>
      <c r="V1024" s="133" t="s">
        <v>61</v>
      </c>
      <c r="W1024" s="1382" t="s">
        <v>61</v>
      </c>
      <c r="X1024" s="787" t="s">
        <v>61</v>
      </c>
      <c r="Y1024" s="1362"/>
      <c r="Z1024" s="133"/>
      <c r="AA1024" s="556" t="s">
        <v>61</v>
      </c>
      <c r="AB1024" s="1279" t="s">
        <v>61</v>
      </c>
    </row>
    <row r="1025" spans="1:28" s="267" customFormat="1" ht="14.5">
      <c r="A1025" s="1235" t="s">
        <v>676</v>
      </c>
      <c r="B1025" s="1235" t="s">
        <v>141</v>
      </c>
      <c r="C1025" s="1289">
        <v>2023</v>
      </c>
      <c r="D1025" s="1289">
        <v>2022</v>
      </c>
      <c r="E1025" s="1290" t="s">
        <v>168</v>
      </c>
      <c r="F1025" s="1232" t="s">
        <v>61</v>
      </c>
      <c r="G1025" s="1291" t="s">
        <v>61</v>
      </c>
      <c r="H1025" s="1229" t="s">
        <v>61</v>
      </c>
      <c r="I1025" s="1383" t="s">
        <v>61</v>
      </c>
      <c r="J1025" s="1065" t="s">
        <v>61</v>
      </c>
      <c r="K1025" s="1412" t="s">
        <v>61</v>
      </c>
      <c r="L1025" s="1338" t="s">
        <v>61</v>
      </c>
      <c r="M1025" s="1065" t="s">
        <v>61</v>
      </c>
      <c r="N1025" s="1229" t="s">
        <v>61</v>
      </c>
      <c r="O1025" s="1065" t="s">
        <v>61</v>
      </c>
      <c r="P1025" s="1229" t="s">
        <v>61</v>
      </c>
      <c r="Q1025" s="1020" t="s">
        <v>61</v>
      </c>
      <c r="R1025" s="1221" t="s">
        <v>61</v>
      </c>
      <c r="S1025" s="1020" t="s">
        <v>61</v>
      </c>
      <c r="T1025" s="1221" t="s">
        <v>61</v>
      </c>
      <c r="U1025" s="1020" t="s">
        <v>61</v>
      </c>
      <c r="V1025" s="1221" t="s">
        <v>61</v>
      </c>
      <c r="W1025" s="1383" t="s">
        <v>61</v>
      </c>
      <c r="X1025" s="1021" t="s">
        <v>61</v>
      </c>
      <c r="Y1025" s="1364"/>
      <c r="Z1025" s="1221"/>
      <c r="AA1025" s="1230" t="s">
        <v>61</v>
      </c>
      <c r="AB1025" s="1233" t="s">
        <v>61</v>
      </c>
    </row>
    <row r="1026" spans="1:28" s="267" customFormat="1" ht="14.5">
      <c r="A1026" s="66" t="s">
        <v>677</v>
      </c>
      <c r="B1026" s="66" t="s">
        <v>102</v>
      </c>
      <c r="C1026" s="556">
        <v>2017</v>
      </c>
      <c r="D1026" s="556">
        <v>2016</v>
      </c>
      <c r="E1026" s="1227" t="s">
        <v>142</v>
      </c>
      <c r="F1026" s="418" t="s">
        <v>181</v>
      </c>
      <c r="G1026" s="1292" t="s">
        <v>168</v>
      </c>
      <c r="H1026" s="1293" t="s">
        <v>61</v>
      </c>
      <c r="I1026" s="1384" t="s">
        <v>61</v>
      </c>
      <c r="J1026" s="1294" t="s">
        <v>61</v>
      </c>
      <c r="K1026" s="1295" t="s">
        <v>61</v>
      </c>
      <c r="L1026" s="1426" t="s">
        <v>61</v>
      </c>
      <c r="M1026" s="1294" t="s">
        <v>61</v>
      </c>
      <c r="N1026" s="1295" t="s">
        <v>61</v>
      </c>
      <c r="O1026" s="104" t="s">
        <v>61</v>
      </c>
      <c r="P1026" s="1295" t="s">
        <v>61</v>
      </c>
      <c r="Q1026" s="799" t="s">
        <v>61</v>
      </c>
      <c r="R1026" s="643" t="s">
        <v>61</v>
      </c>
      <c r="S1026" s="799" t="s">
        <v>61</v>
      </c>
      <c r="T1026" s="643" t="s">
        <v>61</v>
      </c>
      <c r="U1026" s="799" t="s">
        <v>61</v>
      </c>
      <c r="V1026" s="643" t="s">
        <v>61</v>
      </c>
      <c r="W1026" s="1384" t="s">
        <v>61</v>
      </c>
      <c r="X1026" s="916" t="s">
        <v>61</v>
      </c>
      <c r="Y1026" s="1366"/>
      <c r="Z1026" s="643"/>
      <c r="AA1026" s="1296" t="s">
        <v>61</v>
      </c>
      <c r="AB1026" s="1297" t="s">
        <v>61</v>
      </c>
    </row>
    <row r="1027" spans="1:28" s="267" customFormat="1" ht="14.5">
      <c r="A1027" s="66" t="s">
        <v>677</v>
      </c>
      <c r="B1027" s="66" t="s">
        <v>102</v>
      </c>
      <c r="C1027" s="556">
        <v>2018</v>
      </c>
      <c r="D1027" s="556">
        <v>2017</v>
      </c>
      <c r="E1027" s="1227" t="s">
        <v>142</v>
      </c>
      <c r="F1027" s="418" t="s">
        <v>181</v>
      </c>
      <c r="G1027" s="1292" t="s">
        <v>168</v>
      </c>
      <c r="H1027" s="1293" t="s">
        <v>61</v>
      </c>
      <c r="I1027" s="1384" t="s">
        <v>61</v>
      </c>
      <c r="J1027" s="1294" t="s">
        <v>61</v>
      </c>
      <c r="K1027" s="1295" t="s">
        <v>61</v>
      </c>
      <c r="L1027" s="1426" t="s">
        <v>61</v>
      </c>
      <c r="M1027" s="1294" t="s">
        <v>61</v>
      </c>
      <c r="N1027" s="1295" t="s">
        <v>61</v>
      </c>
      <c r="O1027" s="104" t="s">
        <v>61</v>
      </c>
      <c r="P1027" s="1295" t="s">
        <v>61</v>
      </c>
      <c r="Q1027" s="799" t="s">
        <v>61</v>
      </c>
      <c r="R1027" s="643" t="s">
        <v>61</v>
      </c>
      <c r="S1027" s="799" t="s">
        <v>61</v>
      </c>
      <c r="T1027" s="643" t="s">
        <v>61</v>
      </c>
      <c r="U1027" s="799" t="s">
        <v>61</v>
      </c>
      <c r="V1027" s="643" t="s">
        <v>61</v>
      </c>
      <c r="W1027" s="1384" t="s">
        <v>61</v>
      </c>
      <c r="X1027" s="916" t="s">
        <v>61</v>
      </c>
      <c r="Y1027" s="1366"/>
      <c r="Z1027" s="643"/>
      <c r="AA1027" s="1296" t="s">
        <v>61</v>
      </c>
      <c r="AB1027" s="1297" t="s">
        <v>61</v>
      </c>
    </row>
    <row r="1028" spans="1:28" s="267" customFormat="1" ht="14.5">
      <c r="A1028" s="66" t="s">
        <v>677</v>
      </c>
      <c r="B1028" s="66" t="s">
        <v>102</v>
      </c>
      <c r="C1028" s="556">
        <v>2020</v>
      </c>
      <c r="D1028" s="556">
        <v>2019</v>
      </c>
      <c r="E1028" s="1227" t="s">
        <v>142</v>
      </c>
      <c r="F1028" s="418" t="s">
        <v>143</v>
      </c>
      <c r="G1028" s="1273" t="s">
        <v>142</v>
      </c>
      <c r="H1028" s="66" t="s">
        <v>294</v>
      </c>
      <c r="I1028" s="131">
        <v>28515829</v>
      </c>
      <c r="J1028" s="1245">
        <v>28515829</v>
      </c>
      <c r="K1028" s="466">
        <v>1</v>
      </c>
      <c r="L1028" s="1424" t="s">
        <v>374</v>
      </c>
      <c r="M1028" s="77">
        <v>2191879.0870000012</v>
      </c>
      <c r="N1028" s="133">
        <v>7.6865346857003566E-2</v>
      </c>
      <c r="O1028" s="792">
        <v>17023949.912999999</v>
      </c>
      <c r="P1028" s="473">
        <v>0.59699999999999998</v>
      </c>
      <c r="Q1028" s="77" t="s">
        <v>61</v>
      </c>
      <c r="R1028" s="133" t="s">
        <v>61</v>
      </c>
      <c r="S1028" s="77" t="s">
        <v>61</v>
      </c>
      <c r="T1028" s="133" t="s">
        <v>61</v>
      </c>
      <c r="U1028" s="77" t="s">
        <v>61</v>
      </c>
      <c r="V1028" s="133" t="s">
        <v>61</v>
      </c>
      <c r="W1028" s="1387">
        <v>9300000</v>
      </c>
      <c r="X1028" s="793">
        <v>0.32</v>
      </c>
      <c r="Y1028" s="1365"/>
      <c r="Z1028" s="466"/>
      <c r="AA1028" s="556" t="s">
        <v>142</v>
      </c>
      <c r="AB1028" s="1279" t="s">
        <v>161</v>
      </c>
    </row>
    <row r="1029" spans="1:28" s="267" customFormat="1" ht="14.5">
      <c r="A1029" s="66" t="s">
        <v>677</v>
      </c>
      <c r="B1029" s="66" t="s">
        <v>102</v>
      </c>
      <c r="C1029" s="556">
        <v>2019</v>
      </c>
      <c r="D1029" s="556">
        <v>2018</v>
      </c>
      <c r="E1029" s="1227" t="s">
        <v>142</v>
      </c>
      <c r="F1029" s="418" t="s">
        <v>170</v>
      </c>
      <c r="G1029" s="1292" t="s">
        <v>168</v>
      </c>
      <c r="H1029" s="1293" t="s">
        <v>61</v>
      </c>
      <c r="I1029" s="1384" t="s">
        <v>61</v>
      </c>
      <c r="J1029" s="1294" t="s">
        <v>61</v>
      </c>
      <c r="K1029" s="1295" t="s">
        <v>61</v>
      </c>
      <c r="L1029" s="1426" t="s">
        <v>61</v>
      </c>
      <c r="M1029" s="1294" t="s">
        <v>61</v>
      </c>
      <c r="N1029" s="1295" t="s">
        <v>61</v>
      </c>
      <c r="O1029" s="104" t="s">
        <v>61</v>
      </c>
      <c r="P1029" s="1295" t="s">
        <v>61</v>
      </c>
      <c r="Q1029" s="799" t="s">
        <v>61</v>
      </c>
      <c r="R1029" s="643" t="s">
        <v>61</v>
      </c>
      <c r="S1029" s="799" t="s">
        <v>61</v>
      </c>
      <c r="T1029" s="643" t="s">
        <v>61</v>
      </c>
      <c r="U1029" s="799" t="s">
        <v>61</v>
      </c>
      <c r="V1029" s="643" t="s">
        <v>61</v>
      </c>
      <c r="W1029" s="1384" t="s">
        <v>61</v>
      </c>
      <c r="X1029" s="916" t="s">
        <v>61</v>
      </c>
      <c r="Y1029" s="1366"/>
      <c r="Z1029" s="643"/>
      <c r="AA1029" s="1296" t="s">
        <v>61</v>
      </c>
      <c r="AB1029" s="1297" t="s">
        <v>61</v>
      </c>
    </row>
    <row r="1030" spans="1:28" s="267" customFormat="1" ht="14.5">
      <c r="A1030" s="66" t="s">
        <v>677</v>
      </c>
      <c r="B1030" s="66" t="s">
        <v>102</v>
      </c>
      <c r="C1030" s="556">
        <v>2021</v>
      </c>
      <c r="D1030" s="556">
        <v>2020</v>
      </c>
      <c r="E1030" s="1227" t="s">
        <v>142</v>
      </c>
      <c r="F1030" s="418" t="s">
        <v>143</v>
      </c>
      <c r="G1030" s="1292" t="s">
        <v>168</v>
      </c>
      <c r="H1030" s="1293" t="s">
        <v>61</v>
      </c>
      <c r="I1030" s="1384" t="s">
        <v>61</v>
      </c>
      <c r="J1030" s="1294" t="s">
        <v>61</v>
      </c>
      <c r="K1030" s="1295" t="s">
        <v>61</v>
      </c>
      <c r="L1030" s="1426" t="s">
        <v>61</v>
      </c>
      <c r="M1030" s="1294" t="s">
        <v>61</v>
      </c>
      <c r="N1030" s="1295" t="s">
        <v>61</v>
      </c>
      <c r="O1030" s="104" t="s">
        <v>61</v>
      </c>
      <c r="P1030" s="1295" t="s">
        <v>61</v>
      </c>
      <c r="Q1030" s="799" t="s">
        <v>61</v>
      </c>
      <c r="R1030" s="643" t="s">
        <v>61</v>
      </c>
      <c r="S1030" s="799" t="s">
        <v>61</v>
      </c>
      <c r="T1030" s="643" t="s">
        <v>61</v>
      </c>
      <c r="U1030" s="799" t="s">
        <v>61</v>
      </c>
      <c r="V1030" s="643" t="s">
        <v>61</v>
      </c>
      <c r="W1030" s="1384" t="s">
        <v>61</v>
      </c>
      <c r="X1030" s="916" t="s">
        <v>61</v>
      </c>
      <c r="Y1030" s="1366"/>
      <c r="Z1030" s="643"/>
      <c r="AA1030" s="1296" t="s">
        <v>61</v>
      </c>
      <c r="AB1030" s="1297" t="s">
        <v>61</v>
      </c>
    </row>
    <row r="1031" spans="1:28" s="267" customFormat="1" ht="14.5">
      <c r="A1031" s="66" t="s">
        <v>677</v>
      </c>
      <c r="B1031" s="66" t="s">
        <v>102</v>
      </c>
      <c r="C1031" s="556">
        <v>2022</v>
      </c>
      <c r="D1031" s="556">
        <v>2021</v>
      </c>
      <c r="E1031" s="1227" t="s">
        <v>142</v>
      </c>
      <c r="F1031" s="418" t="s">
        <v>143</v>
      </c>
      <c r="G1031" s="1292" t="s">
        <v>168</v>
      </c>
      <c r="H1031" s="1293" t="s">
        <v>61</v>
      </c>
      <c r="I1031" s="1384" t="s">
        <v>61</v>
      </c>
      <c r="J1031" s="1294" t="s">
        <v>61</v>
      </c>
      <c r="K1031" s="1295" t="s">
        <v>61</v>
      </c>
      <c r="L1031" s="1426" t="s">
        <v>61</v>
      </c>
      <c r="M1031" s="1294" t="s">
        <v>61</v>
      </c>
      <c r="N1031" s="1295" t="s">
        <v>61</v>
      </c>
      <c r="O1031" s="104" t="s">
        <v>61</v>
      </c>
      <c r="P1031" s="1295" t="s">
        <v>61</v>
      </c>
      <c r="Q1031" s="799" t="s">
        <v>61</v>
      </c>
      <c r="R1031" s="643" t="s">
        <v>61</v>
      </c>
      <c r="S1031" s="799" t="s">
        <v>61</v>
      </c>
      <c r="T1031" s="643" t="s">
        <v>61</v>
      </c>
      <c r="U1031" s="799" t="s">
        <v>61</v>
      </c>
      <c r="V1031" s="643" t="s">
        <v>61</v>
      </c>
      <c r="W1031" s="1384" t="s">
        <v>61</v>
      </c>
      <c r="X1031" s="916" t="s">
        <v>61</v>
      </c>
      <c r="Y1031" s="1366"/>
      <c r="Z1031" s="643"/>
      <c r="AA1031" s="1296" t="s">
        <v>61</v>
      </c>
      <c r="AB1031" s="1297" t="s">
        <v>61</v>
      </c>
    </row>
    <row r="1032" spans="1:28" s="267" customFormat="1" ht="14.5">
      <c r="A1032" s="1216" t="s">
        <v>677</v>
      </c>
      <c r="B1032" s="1216" t="s">
        <v>102</v>
      </c>
      <c r="C1032" s="1226">
        <v>2023</v>
      </c>
      <c r="D1032" s="1226">
        <v>2022</v>
      </c>
      <c r="E1032" s="1228" t="s">
        <v>142</v>
      </c>
      <c r="F1032" s="1237" t="s">
        <v>143</v>
      </c>
      <c r="G1032" s="1320" t="s">
        <v>168</v>
      </c>
      <c r="H1032" s="1321" t="s">
        <v>61</v>
      </c>
      <c r="I1032" s="1393" t="s">
        <v>61</v>
      </c>
      <c r="J1032" s="1322" t="s">
        <v>61</v>
      </c>
      <c r="K1032" s="1323" t="s">
        <v>61</v>
      </c>
      <c r="L1032" s="1431" t="s">
        <v>61</v>
      </c>
      <c r="M1032" s="1322" t="s">
        <v>61</v>
      </c>
      <c r="N1032" s="1323" t="s">
        <v>61</v>
      </c>
      <c r="O1032" s="1012" t="s">
        <v>61</v>
      </c>
      <c r="P1032" s="1323" t="s">
        <v>61</v>
      </c>
      <c r="Q1032" s="1100" t="s">
        <v>61</v>
      </c>
      <c r="R1032" s="1324" t="s">
        <v>61</v>
      </c>
      <c r="S1032" s="1100" t="s">
        <v>61</v>
      </c>
      <c r="T1032" s="1324" t="s">
        <v>61</v>
      </c>
      <c r="U1032" s="1100" t="s">
        <v>61</v>
      </c>
      <c r="V1032" s="1324" t="s">
        <v>61</v>
      </c>
      <c r="W1032" s="1393" t="s">
        <v>61</v>
      </c>
      <c r="X1032" s="1101" t="s">
        <v>61</v>
      </c>
      <c r="Y1032" s="1370"/>
      <c r="Z1032" s="1324"/>
      <c r="AA1032" s="1325" t="s">
        <v>61</v>
      </c>
      <c r="AB1032" s="1326" t="s">
        <v>61</v>
      </c>
    </row>
    <row r="1033" spans="1:28" s="267" customFormat="1" ht="14.5">
      <c r="A1033" s="1229" t="s">
        <v>677</v>
      </c>
      <c r="B1033" s="1229" t="s">
        <v>102</v>
      </c>
      <c r="C1033" s="1230" t="s">
        <v>761</v>
      </c>
      <c r="D1033" s="1230">
        <v>2023</v>
      </c>
      <c r="E1033" s="1231" t="s">
        <v>142</v>
      </c>
      <c r="F1033" s="1232" t="s">
        <v>143</v>
      </c>
      <c r="G1033" s="1300" t="s">
        <v>168</v>
      </c>
      <c r="H1033" s="1301" t="s">
        <v>61</v>
      </c>
      <c r="I1033" s="1407" t="s">
        <v>61</v>
      </c>
      <c r="J1033" s="1102" t="s">
        <v>61</v>
      </c>
      <c r="K1033" s="1350" t="s">
        <v>61</v>
      </c>
      <c r="L1033" s="1442" t="s">
        <v>61</v>
      </c>
      <c r="M1033" s="1102" t="s">
        <v>61</v>
      </c>
      <c r="N1033" s="1350" t="s">
        <v>61</v>
      </c>
      <c r="O1033" s="1102" t="s">
        <v>61</v>
      </c>
      <c r="P1033" s="1350" t="s">
        <v>61</v>
      </c>
      <c r="Q1033" s="1128" t="s">
        <v>61</v>
      </c>
      <c r="R1033" s="1351" t="s">
        <v>61</v>
      </c>
      <c r="S1033" s="1128" t="s">
        <v>61</v>
      </c>
      <c r="T1033" s="1351" t="s">
        <v>61</v>
      </c>
      <c r="U1033" s="1128" t="s">
        <v>61</v>
      </c>
      <c r="V1033" s="1351" t="s">
        <v>61</v>
      </c>
      <c r="W1033" s="1407" t="s">
        <v>61</v>
      </c>
      <c r="X1033" s="1129" t="s">
        <v>61</v>
      </c>
      <c r="Y1033" s="1367"/>
      <c r="Z1033" s="1351"/>
      <c r="AA1033" s="1352" t="s">
        <v>61</v>
      </c>
      <c r="AB1033" s="1330" t="s">
        <v>61</v>
      </c>
    </row>
    <row r="1034" spans="1:28" s="267" customFormat="1" ht="14.5">
      <c r="A1034" s="862" t="s">
        <v>678</v>
      </c>
      <c r="B1034" s="862" t="s">
        <v>141</v>
      </c>
      <c r="C1034" s="844">
        <v>2017</v>
      </c>
      <c r="D1034" s="844">
        <v>2016</v>
      </c>
      <c r="E1034" s="1304" t="s">
        <v>168</v>
      </c>
      <c r="F1034" s="418" t="s">
        <v>61</v>
      </c>
      <c r="G1034" s="1305" t="s">
        <v>61</v>
      </c>
      <c r="H1034" s="66" t="s">
        <v>61</v>
      </c>
      <c r="I1034" s="1382" t="s">
        <v>61</v>
      </c>
      <c r="J1034" s="1246" t="s">
        <v>61</v>
      </c>
      <c r="K1034" s="1411" t="s">
        <v>61</v>
      </c>
      <c r="L1034" s="1424" t="s">
        <v>61</v>
      </c>
      <c r="M1034" s="1246" t="s">
        <v>61</v>
      </c>
      <c r="N1034" s="66" t="s">
        <v>61</v>
      </c>
      <c r="O1034" s="69" t="s">
        <v>61</v>
      </c>
      <c r="P1034" s="66" t="s">
        <v>61</v>
      </c>
      <c r="Q1034" s="77" t="s">
        <v>61</v>
      </c>
      <c r="R1034" s="133" t="s">
        <v>61</v>
      </c>
      <c r="S1034" s="77" t="s">
        <v>61</v>
      </c>
      <c r="T1034" s="133" t="s">
        <v>61</v>
      </c>
      <c r="U1034" s="77" t="s">
        <v>61</v>
      </c>
      <c r="V1034" s="133" t="s">
        <v>61</v>
      </c>
      <c r="W1034" s="1382" t="s">
        <v>61</v>
      </c>
      <c r="X1034" s="787" t="s">
        <v>61</v>
      </c>
      <c r="Y1034" s="1362"/>
      <c r="Z1034" s="133"/>
      <c r="AA1034" s="556" t="s">
        <v>61</v>
      </c>
      <c r="AB1034" s="1279" t="s">
        <v>61</v>
      </c>
    </row>
    <row r="1035" spans="1:28" s="267" customFormat="1" ht="14.5">
      <c r="A1035" s="862" t="s">
        <v>678</v>
      </c>
      <c r="B1035" s="862" t="s">
        <v>141</v>
      </c>
      <c r="C1035" s="844">
        <v>2018</v>
      </c>
      <c r="D1035" s="844">
        <v>2017</v>
      </c>
      <c r="E1035" s="1304" t="s">
        <v>168</v>
      </c>
      <c r="F1035" s="418" t="s">
        <v>61</v>
      </c>
      <c r="G1035" s="1305" t="s">
        <v>61</v>
      </c>
      <c r="H1035" s="66" t="s">
        <v>61</v>
      </c>
      <c r="I1035" s="1382" t="s">
        <v>61</v>
      </c>
      <c r="J1035" s="1246" t="s">
        <v>61</v>
      </c>
      <c r="K1035" s="1411" t="s">
        <v>61</v>
      </c>
      <c r="L1035" s="1424" t="s">
        <v>61</v>
      </c>
      <c r="M1035" s="1246" t="s">
        <v>61</v>
      </c>
      <c r="N1035" s="66" t="s">
        <v>61</v>
      </c>
      <c r="O1035" s="69" t="s">
        <v>61</v>
      </c>
      <c r="P1035" s="66" t="s">
        <v>61</v>
      </c>
      <c r="Q1035" s="77" t="s">
        <v>61</v>
      </c>
      <c r="R1035" s="133" t="s">
        <v>61</v>
      </c>
      <c r="S1035" s="77" t="s">
        <v>61</v>
      </c>
      <c r="T1035" s="133" t="s">
        <v>61</v>
      </c>
      <c r="U1035" s="77" t="s">
        <v>61</v>
      </c>
      <c r="V1035" s="133" t="s">
        <v>61</v>
      </c>
      <c r="W1035" s="1382" t="s">
        <v>61</v>
      </c>
      <c r="X1035" s="787" t="s">
        <v>61</v>
      </c>
      <c r="Y1035" s="1362"/>
      <c r="Z1035" s="133"/>
      <c r="AA1035" s="556" t="s">
        <v>61</v>
      </c>
      <c r="AB1035" s="1279" t="s">
        <v>61</v>
      </c>
    </row>
    <row r="1036" spans="1:28" s="267" customFormat="1" ht="14.5">
      <c r="A1036" s="862" t="s">
        <v>678</v>
      </c>
      <c r="B1036" s="862" t="s">
        <v>141</v>
      </c>
      <c r="C1036" s="844">
        <v>2019</v>
      </c>
      <c r="D1036" s="844">
        <v>2018</v>
      </c>
      <c r="E1036" s="1304" t="s">
        <v>168</v>
      </c>
      <c r="F1036" s="418" t="s">
        <v>61</v>
      </c>
      <c r="G1036" s="1305" t="s">
        <v>61</v>
      </c>
      <c r="H1036" s="66" t="s">
        <v>61</v>
      </c>
      <c r="I1036" s="1382" t="s">
        <v>61</v>
      </c>
      <c r="J1036" s="1246" t="s">
        <v>61</v>
      </c>
      <c r="K1036" s="1411" t="s">
        <v>61</v>
      </c>
      <c r="L1036" s="1424" t="s">
        <v>61</v>
      </c>
      <c r="M1036" s="1246" t="s">
        <v>61</v>
      </c>
      <c r="N1036" s="66" t="s">
        <v>61</v>
      </c>
      <c r="O1036" s="69" t="s">
        <v>61</v>
      </c>
      <c r="P1036" s="66" t="s">
        <v>61</v>
      </c>
      <c r="Q1036" s="77" t="s">
        <v>61</v>
      </c>
      <c r="R1036" s="133" t="s">
        <v>61</v>
      </c>
      <c r="S1036" s="77" t="s">
        <v>61</v>
      </c>
      <c r="T1036" s="133" t="s">
        <v>61</v>
      </c>
      <c r="U1036" s="77" t="s">
        <v>61</v>
      </c>
      <c r="V1036" s="133" t="s">
        <v>61</v>
      </c>
      <c r="W1036" s="1382" t="s">
        <v>61</v>
      </c>
      <c r="X1036" s="787" t="s">
        <v>61</v>
      </c>
      <c r="Y1036" s="1362"/>
      <c r="Z1036" s="133"/>
      <c r="AA1036" s="556" t="s">
        <v>61</v>
      </c>
      <c r="AB1036" s="1279" t="s">
        <v>61</v>
      </c>
    </row>
    <row r="1037" spans="1:28" s="267" customFormat="1" ht="14.5">
      <c r="A1037" s="862" t="s">
        <v>678</v>
      </c>
      <c r="B1037" s="862" t="s">
        <v>141</v>
      </c>
      <c r="C1037" s="844">
        <v>2020</v>
      </c>
      <c r="D1037" s="844">
        <v>2019</v>
      </c>
      <c r="E1037" s="1304" t="s">
        <v>168</v>
      </c>
      <c r="F1037" s="418" t="s">
        <v>61</v>
      </c>
      <c r="G1037" s="1305" t="s">
        <v>61</v>
      </c>
      <c r="H1037" s="66" t="s">
        <v>61</v>
      </c>
      <c r="I1037" s="1382" t="s">
        <v>61</v>
      </c>
      <c r="J1037" s="1246" t="s">
        <v>61</v>
      </c>
      <c r="K1037" s="1411" t="s">
        <v>61</v>
      </c>
      <c r="L1037" s="1424" t="s">
        <v>61</v>
      </c>
      <c r="M1037" s="1246" t="s">
        <v>61</v>
      </c>
      <c r="N1037" s="66" t="s">
        <v>61</v>
      </c>
      <c r="O1037" s="69" t="s">
        <v>61</v>
      </c>
      <c r="P1037" s="66" t="s">
        <v>61</v>
      </c>
      <c r="Q1037" s="77" t="s">
        <v>61</v>
      </c>
      <c r="R1037" s="133" t="s">
        <v>61</v>
      </c>
      <c r="S1037" s="77" t="s">
        <v>61</v>
      </c>
      <c r="T1037" s="133" t="s">
        <v>61</v>
      </c>
      <c r="U1037" s="77" t="s">
        <v>61</v>
      </c>
      <c r="V1037" s="133" t="s">
        <v>61</v>
      </c>
      <c r="W1037" s="1382" t="s">
        <v>61</v>
      </c>
      <c r="X1037" s="787" t="s">
        <v>61</v>
      </c>
      <c r="Y1037" s="1362"/>
      <c r="Z1037" s="133"/>
      <c r="AA1037" s="556" t="s">
        <v>61</v>
      </c>
      <c r="AB1037" s="1279" t="s">
        <v>61</v>
      </c>
    </row>
    <row r="1038" spans="1:28" s="267" customFormat="1" ht="14.5">
      <c r="A1038" s="66" t="s">
        <v>678</v>
      </c>
      <c r="B1038" s="66" t="s">
        <v>141</v>
      </c>
      <c r="C1038" s="556">
        <v>2021</v>
      </c>
      <c r="D1038" s="556">
        <v>2020</v>
      </c>
      <c r="E1038" s="1227" t="s">
        <v>142</v>
      </c>
      <c r="F1038" s="418" t="s">
        <v>170</v>
      </c>
      <c r="G1038" s="1292" t="s">
        <v>168</v>
      </c>
      <c r="H1038" s="1293" t="s">
        <v>61</v>
      </c>
      <c r="I1038" s="1384" t="s">
        <v>61</v>
      </c>
      <c r="J1038" s="1294" t="s">
        <v>61</v>
      </c>
      <c r="K1038" s="1295" t="s">
        <v>61</v>
      </c>
      <c r="L1038" s="1426" t="s">
        <v>61</v>
      </c>
      <c r="M1038" s="1294" t="s">
        <v>61</v>
      </c>
      <c r="N1038" s="1295" t="s">
        <v>61</v>
      </c>
      <c r="O1038" s="104" t="s">
        <v>61</v>
      </c>
      <c r="P1038" s="1295" t="s">
        <v>61</v>
      </c>
      <c r="Q1038" s="799" t="s">
        <v>61</v>
      </c>
      <c r="R1038" s="643" t="s">
        <v>61</v>
      </c>
      <c r="S1038" s="799" t="s">
        <v>61</v>
      </c>
      <c r="T1038" s="643" t="s">
        <v>61</v>
      </c>
      <c r="U1038" s="799" t="s">
        <v>61</v>
      </c>
      <c r="V1038" s="643" t="s">
        <v>61</v>
      </c>
      <c r="W1038" s="1384" t="s">
        <v>61</v>
      </c>
      <c r="X1038" s="916" t="s">
        <v>61</v>
      </c>
      <c r="Y1038" s="1366"/>
      <c r="Z1038" s="643"/>
      <c r="AA1038" s="1296" t="s">
        <v>61</v>
      </c>
      <c r="AB1038" s="1297" t="s">
        <v>61</v>
      </c>
    </row>
    <row r="1039" spans="1:28" s="267" customFormat="1" ht="14.5">
      <c r="A1039" s="862" t="s">
        <v>678</v>
      </c>
      <c r="B1039" s="862" t="s">
        <v>141</v>
      </c>
      <c r="C1039" s="844">
        <v>2022</v>
      </c>
      <c r="D1039" s="844">
        <v>2021</v>
      </c>
      <c r="E1039" s="1304" t="s">
        <v>168</v>
      </c>
      <c r="F1039" s="418" t="s">
        <v>61</v>
      </c>
      <c r="G1039" s="1305" t="s">
        <v>61</v>
      </c>
      <c r="H1039" s="66" t="s">
        <v>61</v>
      </c>
      <c r="I1039" s="1382" t="s">
        <v>61</v>
      </c>
      <c r="J1039" s="1246" t="s">
        <v>61</v>
      </c>
      <c r="K1039" s="1411" t="s">
        <v>61</v>
      </c>
      <c r="L1039" s="1424" t="s">
        <v>61</v>
      </c>
      <c r="M1039" s="1246" t="s">
        <v>61</v>
      </c>
      <c r="N1039" s="66" t="s">
        <v>61</v>
      </c>
      <c r="O1039" s="69" t="s">
        <v>61</v>
      </c>
      <c r="P1039" s="66" t="s">
        <v>61</v>
      </c>
      <c r="Q1039" s="77" t="s">
        <v>61</v>
      </c>
      <c r="R1039" s="133" t="s">
        <v>61</v>
      </c>
      <c r="S1039" s="77" t="s">
        <v>61</v>
      </c>
      <c r="T1039" s="133" t="s">
        <v>61</v>
      </c>
      <c r="U1039" s="77" t="s">
        <v>61</v>
      </c>
      <c r="V1039" s="133" t="s">
        <v>61</v>
      </c>
      <c r="W1039" s="1382" t="s">
        <v>61</v>
      </c>
      <c r="X1039" s="787" t="s">
        <v>61</v>
      </c>
      <c r="Y1039" s="1362"/>
      <c r="Z1039" s="133"/>
      <c r="AA1039" s="556" t="s">
        <v>61</v>
      </c>
      <c r="AB1039" s="1279" t="s">
        <v>61</v>
      </c>
    </row>
    <row r="1040" spans="1:28" s="267" customFormat="1" ht="14.5">
      <c r="A1040" s="1235" t="s">
        <v>678</v>
      </c>
      <c r="B1040" s="1235" t="s">
        <v>141</v>
      </c>
      <c r="C1040" s="1289">
        <v>2023</v>
      </c>
      <c r="D1040" s="1289">
        <v>2022</v>
      </c>
      <c r="E1040" s="1290" t="s">
        <v>168</v>
      </c>
      <c r="F1040" s="1232" t="s">
        <v>61</v>
      </c>
      <c r="G1040" s="1291" t="s">
        <v>61</v>
      </c>
      <c r="H1040" s="1229" t="s">
        <v>61</v>
      </c>
      <c r="I1040" s="1383" t="s">
        <v>61</v>
      </c>
      <c r="J1040" s="1065" t="s">
        <v>61</v>
      </c>
      <c r="K1040" s="1412" t="s">
        <v>61</v>
      </c>
      <c r="L1040" s="1338" t="s">
        <v>61</v>
      </c>
      <c r="M1040" s="1065" t="s">
        <v>61</v>
      </c>
      <c r="N1040" s="1229" t="s">
        <v>61</v>
      </c>
      <c r="O1040" s="1065" t="s">
        <v>61</v>
      </c>
      <c r="P1040" s="1229" t="s">
        <v>61</v>
      </c>
      <c r="Q1040" s="1020" t="s">
        <v>61</v>
      </c>
      <c r="R1040" s="1221" t="s">
        <v>61</v>
      </c>
      <c r="S1040" s="1020" t="s">
        <v>61</v>
      </c>
      <c r="T1040" s="1221" t="s">
        <v>61</v>
      </c>
      <c r="U1040" s="1020" t="s">
        <v>61</v>
      </c>
      <c r="V1040" s="1221" t="s">
        <v>61</v>
      </c>
      <c r="W1040" s="1383" t="s">
        <v>61</v>
      </c>
      <c r="X1040" s="1021" t="s">
        <v>61</v>
      </c>
      <c r="Y1040" s="1364"/>
      <c r="Z1040" s="1221"/>
      <c r="AA1040" s="1230" t="s">
        <v>61</v>
      </c>
      <c r="AB1040" s="1233" t="s">
        <v>61</v>
      </c>
    </row>
    <row r="1041" spans="1:28" s="267" customFormat="1" ht="14.5">
      <c r="A1041" s="66" t="s">
        <v>7</v>
      </c>
      <c r="B1041" s="66" t="s">
        <v>167</v>
      </c>
      <c r="C1041" s="556">
        <v>2017</v>
      </c>
      <c r="D1041" s="556">
        <v>2016</v>
      </c>
      <c r="E1041" s="1227" t="s">
        <v>142</v>
      </c>
      <c r="F1041" s="418" t="s">
        <v>143</v>
      </c>
      <c r="G1041" s="1273" t="s">
        <v>142</v>
      </c>
      <c r="H1041" s="66" t="s">
        <v>145</v>
      </c>
      <c r="I1041" s="131">
        <v>27428000</v>
      </c>
      <c r="J1041" s="1245">
        <v>27428000</v>
      </c>
      <c r="K1041" s="466">
        <v>1</v>
      </c>
      <c r="L1041" s="1424" t="s">
        <v>680</v>
      </c>
      <c r="M1041" s="1353">
        <v>5101538</v>
      </c>
      <c r="N1041" s="473">
        <v>0.18599744786349715</v>
      </c>
      <c r="O1041" s="820">
        <v>8207183</v>
      </c>
      <c r="P1041" s="473">
        <v>0.29922644742598803</v>
      </c>
      <c r="Q1041" s="77">
        <v>7119165</v>
      </c>
      <c r="R1041" s="133">
        <v>0.25955829808954356</v>
      </c>
      <c r="S1041" s="77">
        <v>7000115</v>
      </c>
      <c r="T1041" s="133">
        <v>0.25521784308006418</v>
      </c>
      <c r="U1041" s="77">
        <v>0</v>
      </c>
      <c r="V1041" s="133">
        <v>0</v>
      </c>
      <c r="W1041" s="1397">
        <v>14119280</v>
      </c>
      <c r="X1041" s="787">
        <v>0.51477614116960768</v>
      </c>
      <c r="Y1041" s="1362"/>
      <c r="Z1041" s="133"/>
      <c r="AA1041" s="556" t="s">
        <v>142</v>
      </c>
      <c r="AB1041" s="1279" t="s">
        <v>148</v>
      </c>
    </row>
    <row r="1042" spans="1:28" s="267" customFormat="1" ht="14.5">
      <c r="A1042" s="66" t="s">
        <v>7</v>
      </c>
      <c r="B1042" s="66" t="s">
        <v>167</v>
      </c>
      <c r="C1042" s="556">
        <v>2018</v>
      </c>
      <c r="D1042" s="556">
        <v>2017</v>
      </c>
      <c r="E1042" s="1227" t="s">
        <v>142</v>
      </c>
      <c r="F1042" s="418" t="s">
        <v>143</v>
      </c>
      <c r="G1042" s="1273" t="s">
        <v>142</v>
      </c>
      <c r="H1042" s="66" t="s">
        <v>145</v>
      </c>
      <c r="I1042" s="131">
        <v>28235000</v>
      </c>
      <c r="J1042" s="1245">
        <v>28235000</v>
      </c>
      <c r="K1042" s="466">
        <v>1</v>
      </c>
      <c r="L1042" s="1424" t="s">
        <v>681</v>
      </c>
      <c r="M1042" s="1353">
        <v>5128620</v>
      </c>
      <c r="N1042" s="473">
        <v>0.18164051708871967</v>
      </c>
      <c r="O1042" s="820">
        <v>6139700</v>
      </c>
      <c r="P1042" s="473">
        <v>0.2174499734372233</v>
      </c>
      <c r="Q1042" s="77">
        <v>10187750</v>
      </c>
      <c r="R1042" s="133">
        <v>0.36081990437400391</v>
      </c>
      <c r="S1042" s="77">
        <v>6778930</v>
      </c>
      <c r="T1042" s="133">
        <v>0.24008960510005312</v>
      </c>
      <c r="U1042" s="77">
        <v>0</v>
      </c>
      <c r="V1042" s="133">
        <v>0</v>
      </c>
      <c r="W1042" s="1397">
        <v>16966680</v>
      </c>
      <c r="X1042" s="787">
        <v>0.60090950947405697</v>
      </c>
      <c r="Y1042" s="1362"/>
      <c r="Z1042" s="133"/>
      <c r="AA1042" s="556" t="s">
        <v>142</v>
      </c>
      <c r="AB1042" s="1279" t="s">
        <v>148</v>
      </c>
    </row>
    <row r="1043" spans="1:28" s="267" customFormat="1" ht="14.5">
      <c r="A1043" s="66" t="s">
        <v>7</v>
      </c>
      <c r="B1043" s="66" t="s">
        <v>167</v>
      </c>
      <c r="C1043" s="556">
        <v>2019</v>
      </c>
      <c r="D1043" s="556">
        <v>2018</v>
      </c>
      <c r="E1043" s="1227" t="s">
        <v>142</v>
      </c>
      <c r="F1043" s="418" t="s">
        <v>143</v>
      </c>
      <c r="G1043" s="1273" t="s">
        <v>142</v>
      </c>
      <c r="H1043" s="66" t="s">
        <v>145</v>
      </c>
      <c r="I1043" s="275">
        <v>29884585</v>
      </c>
      <c r="J1043" s="1245">
        <v>29884585</v>
      </c>
      <c r="K1043" s="466">
        <v>1</v>
      </c>
      <c r="L1043" s="1424" t="s">
        <v>682</v>
      </c>
      <c r="M1043" s="1283">
        <v>5109585</v>
      </c>
      <c r="N1043" s="473">
        <v>0.17097727808500604</v>
      </c>
      <c r="O1043" s="77">
        <v>8875000</v>
      </c>
      <c r="P1043" s="473">
        <v>0.29697584892010381</v>
      </c>
      <c r="Q1043" s="77">
        <v>10879500</v>
      </c>
      <c r="R1043" s="133">
        <v>0.36405056319169232</v>
      </c>
      <c r="S1043" s="77">
        <v>4957000</v>
      </c>
      <c r="T1043" s="133">
        <v>0.16587146851796669</v>
      </c>
      <c r="U1043" s="77">
        <v>63500</v>
      </c>
      <c r="V1043" s="133">
        <v>2.1248412852311652E-3</v>
      </c>
      <c r="W1043" s="131">
        <v>15900000</v>
      </c>
      <c r="X1043" s="787">
        <v>0.53204687299489017</v>
      </c>
      <c r="Y1043" s="1362"/>
      <c r="Z1043" s="133"/>
      <c r="AA1043" s="556" t="s">
        <v>142</v>
      </c>
      <c r="AB1043" s="1279" t="s">
        <v>148</v>
      </c>
    </row>
    <row r="1044" spans="1:28" s="267" customFormat="1" ht="14.5">
      <c r="A1044" s="66" t="s">
        <v>7</v>
      </c>
      <c r="B1044" s="66" t="s">
        <v>167</v>
      </c>
      <c r="C1044" s="556">
        <v>2020</v>
      </c>
      <c r="D1044" s="556">
        <v>2019</v>
      </c>
      <c r="E1044" s="1227" t="s">
        <v>142</v>
      </c>
      <c r="F1044" s="418" t="s">
        <v>143</v>
      </c>
      <c r="G1044" s="1273" t="s">
        <v>142</v>
      </c>
      <c r="H1044" s="66" t="s">
        <v>145</v>
      </c>
      <c r="I1044" s="131">
        <v>29884585</v>
      </c>
      <c r="J1044" s="1245">
        <v>29884585</v>
      </c>
      <c r="K1044" s="466">
        <v>1</v>
      </c>
      <c r="L1044" s="1424" t="s">
        <v>682</v>
      </c>
      <c r="M1044" s="1283">
        <v>5109585</v>
      </c>
      <c r="N1044" s="473">
        <v>0.17097727808500604</v>
      </c>
      <c r="O1044" s="77">
        <v>8875000</v>
      </c>
      <c r="P1044" s="473">
        <v>0.3</v>
      </c>
      <c r="Q1044" s="77">
        <v>10879500</v>
      </c>
      <c r="R1044" s="133">
        <v>0.36</v>
      </c>
      <c r="S1044" s="77">
        <v>4957000</v>
      </c>
      <c r="T1044" s="133">
        <v>0.17</v>
      </c>
      <c r="U1044" s="77">
        <v>63500</v>
      </c>
      <c r="V1044" s="133">
        <v>0</v>
      </c>
      <c r="W1044" s="131">
        <v>15900000</v>
      </c>
      <c r="X1044" s="787">
        <v>0.53</v>
      </c>
      <c r="Y1044" s="1362"/>
      <c r="Z1044" s="133"/>
      <c r="AA1044" s="556" t="s">
        <v>142</v>
      </c>
      <c r="AB1044" s="1279" t="s">
        <v>148</v>
      </c>
    </row>
    <row r="1045" spans="1:28" s="267" customFormat="1" ht="14.5">
      <c r="A1045" s="66" t="s">
        <v>7</v>
      </c>
      <c r="B1045" s="66" t="s">
        <v>167</v>
      </c>
      <c r="C1045" s="556">
        <v>2021</v>
      </c>
      <c r="D1045" s="556">
        <v>2020</v>
      </c>
      <c r="E1045" s="1227" t="s">
        <v>142</v>
      </c>
      <c r="F1045" s="418" t="s">
        <v>143</v>
      </c>
      <c r="G1045" s="1273" t="s">
        <v>142</v>
      </c>
      <c r="H1045" s="66" t="s">
        <v>145</v>
      </c>
      <c r="I1045" s="131">
        <v>30041712</v>
      </c>
      <c r="J1045" s="1245">
        <v>30041712</v>
      </c>
      <c r="K1045" s="133">
        <v>1</v>
      </c>
      <c r="L1045" s="1424" t="s">
        <v>268</v>
      </c>
      <c r="M1045" s="1283">
        <v>6542212</v>
      </c>
      <c r="N1045" s="473">
        <v>0.21777094461194488</v>
      </c>
      <c r="O1045" s="77">
        <v>10020000</v>
      </c>
      <c r="P1045" s="473">
        <v>0.33</v>
      </c>
      <c r="Q1045" s="77">
        <v>9815000</v>
      </c>
      <c r="R1045" s="133">
        <v>0.33</v>
      </c>
      <c r="S1045" s="77">
        <v>3648000</v>
      </c>
      <c r="T1045" s="133">
        <v>0.12</v>
      </c>
      <c r="U1045" s="77">
        <v>16500</v>
      </c>
      <c r="V1045" s="133">
        <v>0</v>
      </c>
      <c r="W1045" s="131">
        <v>13479500</v>
      </c>
      <c r="X1045" s="787">
        <v>0.45</v>
      </c>
      <c r="Y1045" s="1362"/>
      <c r="Z1045" s="133"/>
      <c r="AA1045" s="556" t="s">
        <v>142</v>
      </c>
      <c r="AB1045" s="1279" t="s">
        <v>148</v>
      </c>
    </row>
    <row r="1046" spans="1:28" s="267" customFormat="1" ht="14.5">
      <c r="A1046" s="66" t="s">
        <v>7</v>
      </c>
      <c r="B1046" s="66" t="s">
        <v>167</v>
      </c>
      <c r="C1046" s="556">
        <v>2022</v>
      </c>
      <c r="D1046" s="556">
        <v>2021</v>
      </c>
      <c r="E1046" s="1227" t="s">
        <v>142</v>
      </c>
      <c r="F1046" s="418" t="s">
        <v>143</v>
      </c>
      <c r="G1046" s="1273" t="s">
        <v>142</v>
      </c>
      <c r="H1046" s="66" t="s">
        <v>145</v>
      </c>
      <c r="I1046" s="131">
        <v>30041712</v>
      </c>
      <c r="J1046" s="1245">
        <v>30041712</v>
      </c>
      <c r="K1046" s="133">
        <v>1</v>
      </c>
      <c r="L1046" s="1424" t="s">
        <v>684</v>
      </c>
      <c r="M1046" s="1283">
        <v>5258000</v>
      </c>
      <c r="N1046" s="1354">
        <v>0.17476407469720767</v>
      </c>
      <c r="O1046" s="77">
        <v>8644500</v>
      </c>
      <c r="P1046" s="1354">
        <v>0.28999999999999998</v>
      </c>
      <c r="Q1046" s="77">
        <v>11042000</v>
      </c>
      <c r="R1046" s="133">
        <v>0.37</v>
      </c>
      <c r="S1046" s="77">
        <v>5058000</v>
      </c>
      <c r="T1046" s="133">
        <v>0.17</v>
      </c>
      <c r="U1046" s="77">
        <v>47000</v>
      </c>
      <c r="V1046" s="133">
        <v>0</v>
      </c>
      <c r="W1046" s="131">
        <v>16147000</v>
      </c>
      <c r="X1046" s="787">
        <v>0.54</v>
      </c>
      <c r="Y1046" s="1362"/>
      <c r="Z1046" s="133"/>
      <c r="AA1046" s="556" t="s">
        <v>142</v>
      </c>
      <c r="AB1046" s="1279" t="s">
        <v>148</v>
      </c>
    </row>
    <row r="1047" spans="1:28" s="267" customFormat="1" ht="14.5">
      <c r="A1047" s="1216" t="s">
        <v>7</v>
      </c>
      <c r="B1047" s="1216" t="s">
        <v>167</v>
      </c>
      <c r="C1047" s="1226">
        <v>2023</v>
      </c>
      <c r="D1047" s="1226">
        <v>2022</v>
      </c>
      <c r="E1047" s="1228" t="s">
        <v>142</v>
      </c>
      <c r="F1047" s="1237" t="s">
        <v>143</v>
      </c>
      <c r="G1047" s="1275" t="s">
        <v>142</v>
      </c>
      <c r="H1047" s="1216" t="s">
        <v>145</v>
      </c>
      <c r="I1047" s="1380">
        <v>31900000</v>
      </c>
      <c r="J1047" s="1298">
        <v>31900000</v>
      </c>
      <c r="K1047" s="1223">
        <v>1</v>
      </c>
      <c r="L1047" s="1425" t="s">
        <v>798</v>
      </c>
      <c r="M1047" s="1355">
        <v>5784500</v>
      </c>
      <c r="N1047" s="1217">
        <v>0.18738244514106583</v>
      </c>
      <c r="O1047" s="1026">
        <v>8557000</v>
      </c>
      <c r="P1047" s="1217">
        <v>0.27</v>
      </c>
      <c r="Q1047" s="1026">
        <v>11715000</v>
      </c>
      <c r="R1047" s="1222">
        <v>0.37</v>
      </c>
      <c r="S1047" s="1026">
        <v>5619500</v>
      </c>
      <c r="T1047" s="1222">
        <v>0.18</v>
      </c>
      <c r="U1047" s="1026">
        <v>31000</v>
      </c>
      <c r="V1047" s="1222">
        <v>0</v>
      </c>
      <c r="W1047" s="1380">
        <v>17365500</v>
      </c>
      <c r="X1047" s="1027">
        <v>0.55000000000000004</v>
      </c>
      <c r="Y1047" s="1363"/>
      <c r="Z1047" s="1222"/>
      <c r="AA1047" s="1226" t="s">
        <v>142</v>
      </c>
      <c r="AB1047" s="1225" t="s">
        <v>148</v>
      </c>
    </row>
    <row r="1048" spans="1:28" s="267" customFormat="1" ht="14.5">
      <c r="A1048" s="1229" t="s">
        <v>7</v>
      </c>
      <c r="B1048" s="1229" t="s">
        <v>167</v>
      </c>
      <c r="C1048" s="1230" t="s">
        <v>761</v>
      </c>
      <c r="D1048" s="1230">
        <v>2023</v>
      </c>
      <c r="E1048" s="1231" t="s">
        <v>142</v>
      </c>
      <c r="F1048" s="1233" t="s">
        <v>143</v>
      </c>
      <c r="G1048" s="1274" t="s">
        <v>142</v>
      </c>
      <c r="H1048" s="1235" t="s">
        <v>249</v>
      </c>
      <c r="I1048" s="1390">
        <v>32600000</v>
      </c>
      <c r="J1048" s="1215">
        <v>32600000</v>
      </c>
      <c r="K1048" s="1313">
        <v>1</v>
      </c>
      <c r="L1048" s="1428">
        <v>45078</v>
      </c>
      <c r="M1048" s="1178" t="s">
        <v>178</v>
      </c>
      <c r="N1048" s="1358" t="s">
        <v>203</v>
      </c>
      <c r="O1048" s="1311">
        <v>14600000</v>
      </c>
      <c r="P1048" s="1220">
        <v>0.44785276073619634</v>
      </c>
      <c r="Q1048" s="1181" t="s">
        <v>221</v>
      </c>
      <c r="R1048" s="1220" t="s">
        <v>221</v>
      </c>
      <c r="S1048" s="1181" t="s">
        <v>221</v>
      </c>
      <c r="T1048" s="1220" t="s">
        <v>221</v>
      </c>
      <c r="U1048" s="1181" t="s">
        <v>221</v>
      </c>
      <c r="V1048" s="1220" t="s">
        <v>221</v>
      </c>
      <c r="W1048" s="1388">
        <v>18000000</v>
      </c>
      <c r="X1048" s="1312">
        <v>0.55214723926380371</v>
      </c>
      <c r="Y1048" s="1310">
        <v>17000000</v>
      </c>
      <c r="Z1048" s="1389">
        <v>0.5214723926380368</v>
      </c>
      <c r="AA1048" s="1235" t="s">
        <v>142</v>
      </c>
      <c r="AB1048" s="1233" t="s">
        <v>148</v>
      </c>
    </row>
    <row r="1049" spans="1:28" s="267" customFormat="1" ht="14.5">
      <c r="A1049" s="66" t="s">
        <v>30</v>
      </c>
      <c r="B1049" s="66" t="s">
        <v>180</v>
      </c>
      <c r="C1049" s="556">
        <v>2017</v>
      </c>
      <c r="D1049" s="556">
        <v>2016</v>
      </c>
      <c r="E1049" s="1227" t="s">
        <v>142</v>
      </c>
      <c r="F1049" s="418" t="s">
        <v>187</v>
      </c>
      <c r="G1049" s="1273" t="s">
        <v>142</v>
      </c>
      <c r="H1049" s="66" t="s">
        <v>183</v>
      </c>
      <c r="I1049" s="131">
        <v>16767761</v>
      </c>
      <c r="J1049" s="1245">
        <v>9200000</v>
      </c>
      <c r="K1049" s="133">
        <v>0.54867194254498264</v>
      </c>
      <c r="L1049" s="1424" t="s">
        <v>424</v>
      </c>
      <c r="M1049" s="77">
        <v>8225000</v>
      </c>
      <c r="N1049" s="133">
        <v>0.89402173913043481</v>
      </c>
      <c r="O1049" s="792">
        <v>975000</v>
      </c>
      <c r="P1049" s="473">
        <v>0.10597826086956522</v>
      </c>
      <c r="Q1049" s="77">
        <v>0</v>
      </c>
      <c r="R1049" s="133">
        <v>0</v>
      </c>
      <c r="S1049" s="77">
        <v>0</v>
      </c>
      <c r="T1049" s="133">
        <v>0</v>
      </c>
      <c r="U1049" s="77" t="s">
        <v>687</v>
      </c>
      <c r="V1049" s="133">
        <v>0</v>
      </c>
      <c r="W1049" s="1387">
        <v>0</v>
      </c>
      <c r="X1049" s="793">
        <v>0</v>
      </c>
      <c r="Y1049" s="1365"/>
      <c r="Z1049" s="466"/>
      <c r="AA1049" s="556" t="s">
        <v>168</v>
      </c>
      <c r="AB1049" s="1279" t="s">
        <v>185</v>
      </c>
    </row>
    <row r="1050" spans="1:28" s="267" customFormat="1" ht="14.5">
      <c r="A1050" s="66" t="s">
        <v>30</v>
      </c>
      <c r="B1050" s="66" t="s">
        <v>180</v>
      </c>
      <c r="C1050" s="556">
        <v>2018</v>
      </c>
      <c r="D1050" s="556">
        <v>2017</v>
      </c>
      <c r="E1050" s="1227" t="s">
        <v>142</v>
      </c>
      <c r="F1050" s="418" t="s">
        <v>181</v>
      </c>
      <c r="G1050" s="1273" t="s">
        <v>142</v>
      </c>
      <c r="H1050" s="66" t="s">
        <v>249</v>
      </c>
      <c r="I1050" s="1387">
        <v>14500000</v>
      </c>
      <c r="J1050" s="1245">
        <v>14500000</v>
      </c>
      <c r="K1050" s="466">
        <v>1</v>
      </c>
      <c r="L1050" s="1424" t="s">
        <v>496</v>
      </c>
      <c r="M1050" s="77">
        <v>13500000</v>
      </c>
      <c r="N1050" s="133">
        <v>0.93103448275862066</v>
      </c>
      <c r="O1050" s="77">
        <v>1000000</v>
      </c>
      <c r="P1050" s="473">
        <v>6.8965517241379309E-2</v>
      </c>
      <c r="Q1050" s="77">
        <v>0</v>
      </c>
      <c r="R1050" s="133">
        <v>0</v>
      </c>
      <c r="S1050" s="77">
        <v>0</v>
      </c>
      <c r="T1050" s="133">
        <v>0</v>
      </c>
      <c r="U1050" s="77" t="s">
        <v>687</v>
      </c>
      <c r="V1050" s="133">
        <v>0</v>
      </c>
      <c r="W1050" s="131">
        <v>0</v>
      </c>
      <c r="X1050" s="787">
        <v>0</v>
      </c>
      <c r="Y1050" s="1362"/>
      <c r="Z1050" s="133"/>
      <c r="AA1050" s="556" t="s">
        <v>168</v>
      </c>
      <c r="AB1050" s="1279" t="s">
        <v>185</v>
      </c>
    </row>
    <row r="1051" spans="1:28" s="267" customFormat="1" ht="14.5">
      <c r="A1051" s="66" t="s">
        <v>30</v>
      </c>
      <c r="B1051" s="66" t="s">
        <v>180</v>
      </c>
      <c r="C1051" s="556">
        <v>2019</v>
      </c>
      <c r="D1051" s="556">
        <v>2018</v>
      </c>
      <c r="E1051" s="1227" t="s">
        <v>142</v>
      </c>
      <c r="F1051" s="418" t="s">
        <v>170</v>
      </c>
      <c r="G1051" s="1273" t="s">
        <v>142</v>
      </c>
      <c r="H1051" s="66" t="s">
        <v>145</v>
      </c>
      <c r="I1051" s="275">
        <v>17609178</v>
      </c>
      <c r="J1051" s="1245">
        <v>7080214</v>
      </c>
      <c r="K1051" s="466">
        <v>0.4020752132779849</v>
      </c>
      <c r="L1051" s="1424" t="s">
        <v>497</v>
      </c>
      <c r="M1051" s="820">
        <v>3836971</v>
      </c>
      <c r="N1051" s="473">
        <v>0.53758954178503648</v>
      </c>
      <c r="O1051" s="820">
        <v>1991706</v>
      </c>
      <c r="P1051" s="473">
        <v>0.27823255059804691</v>
      </c>
      <c r="Q1051" s="77">
        <v>876393</v>
      </c>
      <c r="R1051" s="466">
        <v>0.12</v>
      </c>
      <c r="S1051" s="77">
        <v>375143</v>
      </c>
      <c r="T1051" s="133">
        <v>4.7080639088027565E-2</v>
      </c>
      <c r="U1051" s="77">
        <v>0</v>
      </c>
      <c r="V1051" s="133">
        <v>0</v>
      </c>
      <c r="W1051" s="1397">
        <v>1172455</v>
      </c>
      <c r="X1051" s="787">
        <v>0.16559598339824191</v>
      </c>
      <c r="Y1051" s="1362"/>
      <c r="Z1051" s="133"/>
      <c r="AA1051" s="556" t="s">
        <v>142</v>
      </c>
      <c r="AB1051" s="1279" t="s">
        <v>185</v>
      </c>
    </row>
    <row r="1052" spans="1:28" s="267" customFormat="1" ht="14.5">
      <c r="A1052" s="66" t="s">
        <v>30</v>
      </c>
      <c r="B1052" s="66" t="s">
        <v>180</v>
      </c>
      <c r="C1052" s="556">
        <v>2020</v>
      </c>
      <c r="D1052" s="556">
        <v>2019</v>
      </c>
      <c r="E1052" s="1227" t="s">
        <v>142</v>
      </c>
      <c r="F1052" s="418" t="s">
        <v>143</v>
      </c>
      <c r="G1052" s="1273" t="s">
        <v>142</v>
      </c>
      <c r="H1052" s="66" t="s">
        <v>145</v>
      </c>
      <c r="I1052" s="131">
        <v>17861000</v>
      </c>
      <c r="J1052" s="1245">
        <v>9245232</v>
      </c>
      <c r="K1052" s="466">
        <v>0.51762118582386207</v>
      </c>
      <c r="L1052" s="1424" t="s">
        <v>364</v>
      </c>
      <c r="M1052" s="77">
        <v>4073759</v>
      </c>
      <c r="N1052" s="473">
        <v>0.43</v>
      </c>
      <c r="O1052" s="77">
        <v>3127699</v>
      </c>
      <c r="P1052" s="473">
        <v>0.33</v>
      </c>
      <c r="Q1052" s="77">
        <v>1866246</v>
      </c>
      <c r="R1052" s="133">
        <v>0.2</v>
      </c>
      <c r="S1052" s="77">
        <v>411852</v>
      </c>
      <c r="T1052" s="133">
        <v>0.04</v>
      </c>
      <c r="U1052" s="77">
        <v>0</v>
      </c>
      <c r="V1052" s="133">
        <v>0</v>
      </c>
      <c r="W1052" s="131">
        <v>2278098</v>
      </c>
      <c r="X1052" s="787">
        <v>0.24</v>
      </c>
      <c r="Y1052" s="1362"/>
      <c r="Z1052" s="133"/>
      <c r="AA1052" s="556" t="s">
        <v>142</v>
      </c>
      <c r="AB1052" s="1279" t="s">
        <v>185</v>
      </c>
    </row>
    <row r="1053" spans="1:28" s="267" customFormat="1" ht="14.5">
      <c r="A1053" s="66" t="s">
        <v>30</v>
      </c>
      <c r="B1053" s="66" t="s">
        <v>180</v>
      </c>
      <c r="C1053" s="556">
        <v>2021</v>
      </c>
      <c r="D1053" s="556">
        <v>2020</v>
      </c>
      <c r="E1053" s="1227" t="s">
        <v>142</v>
      </c>
      <c r="F1053" s="418" t="s">
        <v>143</v>
      </c>
      <c r="G1053" s="1273" t="s">
        <v>142</v>
      </c>
      <c r="H1053" s="66" t="s">
        <v>145</v>
      </c>
      <c r="I1053" s="131">
        <v>17861000</v>
      </c>
      <c r="J1053" s="1245">
        <v>9245232</v>
      </c>
      <c r="K1053" s="466">
        <v>0.51762118582386207</v>
      </c>
      <c r="L1053" s="1424" t="s">
        <v>364</v>
      </c>
      <c r="M1053" s="77">
        <v>4073759</v>
      </c>
      <c r="N1053" s="473">
        <v>0.41528811824300355</v>
      </c>
      <c r="O1053" s="77">
        <v>3127699</v>
      </c>
      <c r="P1053" s="473">
        <v>0.33</v>
      </c>
      <c r="Q1053" s="77">
        <v>1866246</v>
      </c>
      <c r="R1053" s="133">
        <v>0.2</v>
      </c>
      <c r="S1053" s="77">
        <v>411852</v>
      </c>
      <c r="T1053" s="133">
        <v>0.04</v>
      </c>
      <c r="U1053" s="77">
        <v>0</v>
      </c>
      <c r="V1053" s="133">
        <v>0</v>
      </c>
      <c r="W1053" s="131">
        <v>2278098</v>
      </c>
      <c r="X1053" s="787">
        <v>0.24</v>
      </c>
      <c r="Y1053" s="1362"/>
      <c r="Z1053" s="133"/>
      <c r="AA1053" s="556" t="s">
        <v>142</v>
      </c>
      <c r="AB1053" s="1279" t="s">
        <v>161</v>
      </c>
    </row>
    <row r="1054" spans="1:28" s="267" customFormat="1" ht="14.5">
      <c r="A1054" s="66" t="s">
        <v>30</v>
      </c>
      <c r="B1054" s="66" t="s">
        <v>180</v>
      </c>
      <c r="C1054" s="556">
        <v>2022</v>
      </c>
      <c r="D1054" s="556">
        <v>2021</v>
      </c>
      <c r="E1054" s="1227" t="s">
        <v>142</v>
      </c>
      <c r="F1054" s="418" t="s">
        <v>143</v>
      </c>
      <c r="G1054" s="1273" t="s">
        <v>142</v>
      </c>
      <c r="H1054" s="66" t="s">
        <v>145</v>
      </c>
      <c r="I1054" s="131">
        <v>18000000</v>
      </c>
      <c r="J1054" s="1245">
        <v>6889816</v>
      </c>
      <c r="K1054" s="466">
        <v>0.38276755555555558</v>
      </c>
      <c r="L1054" s="1424" t="s">
        <v>691</v>
      </c>
      <c r="M1054" s="77">
        <v>2651814</v>
      </c>
      <c r="N1054" s="473">
        <v>0.38488894333317464</v>
      </c>
      <c r="O1054" s="77">
        <v>2513759</v>
      </c>
      <c r="P1054" s="473">
        <v>0.36</v>
      </c>
      <c r="Q1054" s="77">
        <v>1485331</v>
      </c>
      <c r="R1054" s="133">
        <v>0.22</v>
      </c>
      <c r="S1054" s="77">
        <v>238912</v>
      </c>
      <c r="T1054" s="133">
        <v>0.03</v>
      </c>
      <c r="U1054" s="77">
        <v>0</v>
      </c>
      <c r="V1054" s="133">
        <v>0</v>
      </c>
      <c r="W1054" s="131">
        <v>1724243</v>
      </c>
      <c r="X1054" s="787">
        <v>0.25</v>
      </c>
      <c r="Y1054" s="1362"/>
      <c r="Z1054" s="133"/>
      <c r="AA1054" s="556" t="s">
        <v>142</v>
      </c>
      <c r="AB1054" s="1279" t="s">
        <v>161</v>
      </c>
    </row>
    <row r="1055" spans="1:28" s="267" customFormat="1" ht="14.5">
      <c r="A1055" s="1216" t="s">
        <v>30</v>
      </c>
      <c r="B1055" s="1216" t="s">
        <v>180</v>
      </c>
      <c r="C1055" s="1226">
        <v>2023</v>
      </c>
      <c r="D1055" s="1226">
        <v>2022</v>
      </c>
      <c r="E1055" s="1228" t="s">
        <v>142</v>
      </c>
      <c r="F1055" s="1237" t="s">
        <v>143</v>
      </c>
      <c r="G1055" s="1275" t="s">
        <v>142</v>
      </c>
      <c r="H1055" s="1216" t="s">
        <v>145</v>
      </c>
      <c r="I1055" s="1380">
        <v>18926743</v>
      </c>
      <c r="J1055" s="1298">
        <v>13490313</v>
      </c>
      <c r="K1055" s="1223">
        <v>0.71</v>
      </c>
      <c r="L1055" s="1425" t="s">
        <v>370</v>
      </c>
      <c r="M1055" s="1026">
        <v>4937181</v>
      </c>
      <c r="N1055" s="1217">
        <v>0.36597972189377664</v>
      </c>
      <c r="O1055" s="1026">
        <v>6601009</v>
      </c>
      <c r="P1055" s="1217">
        <v>0.49</v>
      </c>
      <c r="Q1055" s="1026">
        <v>1952123</v>
      </c>
      <c r="R1055" s="1222">
        <v>0.14000000000000001</v>
      </c>
      <c r="S1055" s="1026">
        <v>0</v>
      </c>
      <c r="T1055" s="1222">
        <v>0</v>
      </c>
      <c r="U1055" s="1026">
        <v>0</v>
      </c>
      <c r="V1055" s="1222">
        <v>0</v>
      </c>
      <c r="W1055" s="1380">
        <v>1952123</v>
      </c>
      <c r="X1055" s="1027">
        <v>0.14000000000000001</v>
      </c>
      <c r="Y1055" s="1363"/>
      <c r="Z1055" s="1222"/>
      <c r="AA1055" s="1226" t="s">
        <v>142</v>
      </c>
      <c r="AB1055" s="1225" t="s">
        <v>185</v>
      </c>
    </row>
    <row r="1056" spans="1:28" s="267" customFormat="1" ht="14.5">
      <c r="A1056" s="1229" t="s">
        <v>30</v>
      </c>
      <c r="B1056" s="1229" t="s">
        <v>180</v>
      </c>
      <c r="C1056" s="1230" t="s">
        <v>761</v>
      </c>
      <c r="D1056" s="1230">
        <v>2023</v>
      </c>
      <c r="E1056" s="1231" t="s">
        <v>142</v>
      </c>
      <c r="F1056" s="1271" t="s">
        <v>143</v>
      </c>
      <c r="G1056" s="1274" t="s">
        <v>142</v>
      </c>
      <c r="H1056" s="1221" t="s">
        <v>145</v>
      </c>
      <c r="I1056" s="1381">
        <v>18926743</v>
      </c>
      <c r="J1056" s="1020">
        <v>13490313</v>
      </c>
      <c r="K1056" s="1221">
        <v>0.71276463150580105</v>
      </c>
      <c r="L1056" s="1338" t="s">
        <v>370</v>
      </c>
      <c r="M1056" s="1020">
        <v>4937181</v>
      </c>
      <c r="N1056" s="1218">
        <v>0.36597972189377664</v>
      </c>
      <c r="O1056" s="1020">
        <v>6601009</v>
      </c>
      <c r="P1056" s="1218">
        <v>0.49</v>
      </c>
      <c r="Q1056" s="1020">
        <v>1952123</v>
      </c>
      <c r="R1056" s="1221">
        <v>0.14000000000000001</v>
      </c>
      <c r="S1056" s="1020">
        <v>0</v>
      </c>
      <c r="T1056" s="1221">
        <v>0</v>
      </c>
      <c r="U1056" s="1020">
        <v>0</v>
      </c>
      <c r="V1056" s="1221">
        <v>0</v>
      </c>
      <c r="W1056" s="1381">
        <v>1952123</v>
      </c>
      <c r="X1056" s="1021">
        <v>0.14000000000000001</v>
      </c>
      <c r="Y1056" s="1364"/>
      <c r="Z1056" s="1221"/>
      <c r="AA1056" s="1235" t="s">
        <v>142</v>
      </c>
      <c r="AB1056" s="1232" t="s">
        <v>161</v>
      </c>
    </row>
    <row r="1057" spans="1:28" s="267" customFormat="1" ht="14.5">
      <c r="A1057" s="66" t="s">
        <v>23</v>
      </c>
      <c r="B1057" s="66" t="s">
        <v>180</v>
      </c>
      <c r="C1057" s="556">
        <v>2017</v>
      </c>
      <c r="D1057" s="556">
        <v>2016</v>
      </c>
      <c r="E1057" s="1227" t="s">
        <v>142</v>
      </c>
      <c r="F1057" s="418" t="s">
        <v>143</v>
      </c>
      <c r="G1057" s="1273" t="s">
        <v>142</v>
      </c>
      <c r="H1057" s="66" t="s">
        <v>145</v>
      </c>
      <c r="I1057" s="131">
        <v>14222991</v>
      </c>
      <c r="J1057" s="1247">
        <v>9623278</v>
      </c>
      <c r="K1057" s="133">
        <v>0.68</v>
      </c>
      <c r="L1057" s="1424" t="s">
        <v>693</v>
      </c>
      <c r="M1057" s="820">
        <v>4142256</v>
      </c>
      <c r="N1057" s="473">
        <v>0.43044126959649298</v>
      </c>
      <c r="O1057" s="77">
        <v>1402094</v>
      </c>
      <c r="P1057" s="473">
        <v>0.14569817062335724</v>
      </c>
      <c r="Q1057" s="77">
        <v>3428114</v>
      </c>
      <c r="R1057" s="133">
        <v>0.35623142135143554</v>
      </c>
      <c r="S1057" s="77">
        <v>643418</v>
      </c>
      <c r="T1057" s="133">
        <v>6.6860585343164775E-2</v>
      </c>
      <c r="U1057" s="77">
        <v>0</v>
      </c>
      <c r="V1057" s="133">
        <v>0</v>
      </c>
      <c r="W1057" s="131">
        <v>4071532</v>
      </c>
      <c r="X1057" s="787">
        <v>0.42309200669460034</v>
      </c>
      <c r="Y1057" s="1362"/>
      <c r="Z1057" s="133"/>
      <c r="AA1057" s="556" t="s">
        <v>142</v>
      </c>
      <c r="AB1057" s="1279" t="s">
        <v>185</v>
      </c>
    </row>
    <row r="1058" spans="1:28" s="267" customFormat="1" ht="14.5">
      <c r="A1058" s="66" t="s">
        <v>23</v>
      </c>
      <c r="B1058" s="66" t="s">
        <v>180</v>
      </c>
      <c r="C1058" s="556">
        <v>2018</v>
      </c>
      <c r="D1058" s="556">
        <v>2017</v>
      </c>
      <c r="E1058" s="1227" t="s">
        <v>142</v>
      </c>
      <c r="F1058" s="418" t="s">
        <v>143</v>
      </c>
      <c r="G1058" s="1273" t="s">
        <v>142</v>
      </c>
      <c r="H1058" s="66" t="s">
        <v>145</v>
      </c>
      <c r="I1058" s="131">
        <v>14222991</v>
      </c>
      <c r="J1058" s="1245">
        <v>9623278</v>
      </c>
      <c r="K1058" s="133">
        <v>0.68</v>
      </c>
      <c r="L1058" s="1424" t="s">
        <v>693</v>
      </c>
      <c r="M1058" s="820">
        <v>4142256</v>
      </c>
      <c r="N1058" s="473">
        <v>0.43044126959649298</v>
      </c>
      <c r="O1058" s="77">
        <v>1402094</v>
      </c>
      <c r="P1058" s="473">
        <v>0.14569817062335724</v>
      </c>
      <c r="Q1058" s="77">
        <v>3428114.0000000005</v>
      </c>
      <c r="R1058" s="133">
        <v>0.3562314213514356</v>
      </c>
      <c r="S1058" s="77">
        <v>643418</v>
      </c>
      <c r="T1058" s="133">
        <v>6.6860585343164775E-2</v>
      </c>
      <c r="U1058" s="77">
        <v>0</v>
      </c>
      <c r="V1058" s="133">
        <v>0</v>
      </c>
      <c r="W1058" s="131">
        <v>4071532.0000000005</v>
      </c>
      <c r="X1058" s="787">
        <v>0.4230920066946004</v>
      </c>
      <c r="Y1058" s="1362"/>
      <c r="Z1058" s="133"/>
      <c r="AA1058" s="556" t="s">
        <v>142</v>
      </c>
      <c r="AB1058" s="1279" t="s">
        <v>185</v>
      </c>
    </row>
    <row r="1059" spans="1:28" s="267" customFormat="1" ht="14.5">
      <c r="A1059" s="66" t="s">
        <v>23</v>
      </c>
      <c r="B1059" s="66" t="s">
        <v>180</v>
      </c>
      <c r="C1059" s="556">
        <v>2019</v>
      </c>
      <c r="D1059" s="556">
        <v>2018</v>
      </c>
      <c r="E1059" s="1227" t="s">
        <v>142</v>
      </c>
      <c r="F1059" s="418" t="s">
        <v>143</v>
      </c>
      <c r="G1059" s="1273" t="s">
        <v>142</v>
      </c>
      <c r="H1059" s="66" t="s">
        <v>694</v>
      </c>
      <c r="I1059" s="275">
        <v>15052184</v>
      </c>
      <c r="J1059" s="1245">
        <v>9300000</v>
      </c>
      <c r="K1059" s="466">
        <v>0.61785053916428345</v>
      </c>
      <c r="L1059" s="1424" t="s">
        <v>307</v>
      </c>
      <c r="M1059" s="716" t="s">
        <v>178</v>
      </c>
      <c r="N1059" s="635" t="s">
        <v>203</v>
      </c>
      <c r="O1059" s="719">
        <v>7400000</v>
      </c>
      <c r="P1059" s="515">
        <v>0.79569892473118276</v>
      </c>
      <c r="Q1059" s="1010" t="s">
        <v>221</v>
      </c>
      <c r="R1059" s="1219" t="s">
        <v>221</v>
      </c>
      <c r="S1059" s="1010" t="s">
        <v>221</v>
      </c>
      <c r="T1059" s="1219" t="s">
        <v>221</v>
      </c>
      <c r="U1059" s="1010" t="s">
        <v>221</v>
      </c>
      <c r="V1059" s="1219" t="s">
        <v>221</v>
      </c>
      <c r="W1059" s="131">
        <v>1900000</v>
      </c>
      <c r="X1059" s="787">
        <v>0.20430107526881722</v>
      </c>
      <c r="Y1059" s="1362"/>
      <c r="Z1059" s="133"/>
      <c r="AA1059" s="556" t="s">
        <v>142</v>
      </c>
      <c r="AB1059" s="1279" t="s">
        <v>161</v>
      </c>
    </row>
    <row r="1060" spans="1:28" s="267" customFormat="1" ht="14.5">
      <c r="A1060" s="66" t="s">
        <v>23</v>
      </c>
      <c r="B1060" s="66" t="s">
        <v>180</v>
      </c>
      <c r="C1060" s="556">
        <v>2020</v>
      </c>
      <c r="D1060" s="556">
        <v>2019</v>
      </c>
      <c r="E1060" s="1227" t="s">
        <v>142</v>
      </c>
      <c r="F1060" s="418" t="s">
        <v>143</v>
      </c>
      <c r="G1060" s="1273" t="s">
        <v>142</v>
      </c>
      <c r="H1060" s="66" t="s">
        <v>145</v>
      </c>
      <c r="I1060" s="131">
        <v>14645000</v>
      </c>
      <c r="J1060" s="1245">
        <v>9420663</v>
      </c>
      <c r="K1060" s="466">
        <v>0.6432682144076477</v>
      </c>
      <c r="L1060" s="1424" t="s">
        <v>259</v>
      </c>
      <c r="M1060" s="77">
        <v>3161864</v>
      </c>
      <c r="N1060" s="473">
        <v>0.33563073002399085</v>
      </c>
      <c r="O1060" s="77">
        <v>2678585</v>
      </c>
      <c r="P1060" s="473">
        <v>0.28000000000000003</v>
      </c>
      <c r="Q1060" s="77">
        <v>2474756</v>
      </c>
      <c r="R1060" s="133">
        <v>0.26</v>
      </c>
      <c r="S1060" s="77">
        <v>1105458</v>
      </c>
      <c r="T1060" s="133">
        <v>0.12</v>
      </c>
      <c r="U1060" s="77">
        <v>0</v>
      </c>
      <c r="V1060" s="133">
        <v>0</v>
      </c>
      <c r="W1060" s="131">
        <v>3580214</v>
      </c>
      <c r="X1060" s="787">
        <v>0.38</v>
      </c>
      <c r="Y1060" s="1362"/>
      <c r="Z1060" s="133"/>
      <c r="AA1060" s="556" t="s">
        <v>142</v>
      </c>
      <c r="AB1060" s="1279" t="s">
        <v>161</v>
      </c>
    </row>
    <row r="1061" spans="1:28" s="267" customFormat="1" ht="14.5">
      <c r="A1061" s="66" t="s">
        <v>23</v>
      </c>
      <c r="B1061" s="66" t="s">
        <v>180</v>
      </c>
      <c r="C1061" s="556">
        <v>2021</v>
      </c>
      <c r="D1061" s="556">
        <v>2020</v>
      </c>
      <c r="E1061" s="1227" t="s">
        <v>142</v>
      </c>
      <c r="F1061" s="418" t="s">
        <v>143</v>
      </c>
      <c r="G1061" s="1273" t="s">
        <v>142</v>
      </c>
      <c r="H1061" s="66" t="s">
        <v>145</v>
      </c>
      <c r="I1061" s="131">
        <v>14645000</v>
      </c>
      <c r="J1061" s="1247">
        <v>9706118</v>
      </c>
      <c r="K1061" s="466">
        <v>0.66275984977808122</v>
      </c>
      <c r="L1061" s="1424" t="s">
        <v>696</v>
      </c>
      <c r="M1061" s="77">
        <v>2580563</v>
      </c>
      <c r="N1061" s="473">
        <v>0.26586973288393978</v>
      </c>
      <c r="O1061" s="77">
        <v>2784135</v>
      </c>
      <c r="P1061" s="473">
        <v>0.28999999999999998</v>
      </c>
      <c r="Q1061" s="77">
        <v>3294335</v>
      </c>
      <c r="R1061" s="133">
        <v>0.34</v>
      </c>
      <c r="S1061" s="77">
        <v>1047085</v>
      </c>
      <c r="T1061" s="133">
        <v>0.11</v>
      </c>
      <c r="U1061" s="77">
        <v>0</v>
      </c>
      <c r="V1061" s="133">
        <v>0</v>
      </c>
      <c r="W1061" s="131">
        <v>4341420</v>
      </c>
      <c r="X1061" s="787">
        <v>0.45</v>
      </c>
      <c r="Y1061" s="1362"/>
      <c r="Z1061" s="133"/>
      <c r="AA1061" s="556" t="s">
        <v>142</v>
      </c>
      <c r="AB1061" s="1279" t="s">
        <v>161</v>
      </c>
    </row>
    <row r="1062" spans="1:28" s="267" customFormat="1" ht="14.5">
      <c r="A1062" s="66" t="s">
        <v>23</v>
      </c>
      <c r="B1062" s="66" t="s">
        <v>180</v>
      </c>
      <c r="C1062" s="556">
        <v>2022</v>
      </c>
      <c r="D1062" s="556">
        <v>2021</v>
      </c>
      <c r="E1062" s="1227" t="s">
        <v>142</v>
      </c>
      <c r="F1062" s="418" t="s">
        <v>143</v>
      </c>
      <c r="G1062" s="1273" t="s">
        <v>142</v>
      </c>
      <c r="H1062" s="66" t="s">
        <v>145</v>
      </c>
      <c r="I1062" s="131">
        <v>15557469</v>
      </c>
      <c r="J1062" s="1245">
        <v>9706118</v>
      </c>
      <c r="K1062" s="466">
        <v>0.62388798589282102</v>
      </c>
      <c r="L1062" s="1424" t="s">
        <v>366</v>
      </c>
      <c r="M1062" s="77">
        <v>3221152</v>
      </c>
      <c r="N1062" s="473">
        <v>0.33186820930880917</v>
      </c>
      <c r="O1062" s="77">
        <v>3104734</v>
      </c>
      <c r="P1062" s="473">
        <v>0.32</v>
      </c>
      <c r="Q1062" s="77">
        <v>2611638</v>
      </c>
      <c r="R1062" s="133">
        <v>0.27</v>
      </c>
      <c r="S1062" s="77">
        <v>768594</v>
      </c>
      <c r="T1062" s="133">
        <v>0.08</v>
      </c>
      <c r="U1062" s="77">
        <v>0</v>
      </c>
      <c r="V1062" s="133">
        <v>0</v>
      </c>
      <c r="W1062" s="131">
        <v>3380232</v>
      </c>
      <c r="X1062" s="787">
        <v>0.35</v>
      </c>
      <c r="Y1062" s="1362"/>
      <c r="Z1062" s="133"/>
      <c r="AA1062" s="556" t="s">
        <v>142</v>
      </c>
      <c r="AB1062" s="1279" t="s">
        <v>161</v>
      </c>
    </row>
    <row r="1063" spans="1:28" s="267" customFormat="1" ht="14.5">
      <c r="A1063" s="1216" t="s">
        <v>23</v>
      </c>
      <c r="B1063" s="1216" t="s">
        <v>180</v>
      </c>
      <c r="C1063" s="1226">
        <v>2023</v>
      </c>
      <c r="D1063" s="1226">
        <v>2022</v>
      </c>
      <c r="E1063" s="1228" t="s">
        <v>142</v>
      </c>
      <c r="F1063" s="1237" t="s">
        <v>143</v>
      </c>
      <c r="G1063" s="1275" t="s">
        <v>142</v>
      </c>
      <c r="H1063" s="1216" t="s">
        <v>249</v>
      </c>
      <c r="I1063" s="1413">
        <v>15300000</v>
      </c>
      <c r="J1063" s="1298">
        <v>15300000</v>
      </c>
      <c r="K1063" s="1223">
        <v>1</v>
      </c>
      <c r="L1063" s="1425" t="s">
        <v>270</v>
      </c>
      <c r="M1063" s="1007" t="s">
        <v>178</v>
      </c>
      <c r="N1063" s="635" t="s">
        <v>203</v>
      </c>
      <c r="O1063" s="1343">
        <v>12300000</v>
      </c>
      <c r="P1063" s="1219">
        <v>0.80392156862745101</v>
      </c>
      <c r="Q1063" s="1010" t="s">
        <v>221</v>
      </c>
      <c r="R1063" s="1219" t="s">
        <v>221</v>
      </c>
      <c r="S1063" s="1010" t="s">
        <v>221</v>
      </c>
      <c r="T1063" s="1219" t="s">
        <v>221</v>
      </c>
      <c r="U1063" s="1010" t="s">
        <v>221</v>
      </c>
      <c r="V1063" s="1219" t="s">
        <v>221</v>
      </c>
      <c r="W1063" s="1380">
        <v>3000000</v>
      </c>
      <c r="X1063" s="1027">
        <v>0.19607843137254902</v>
      </c>
      <c r="Y1063" s="1363"/>
      <c r="Z1063" s="1222"/>
      <c r="AA1063" s="1226" t="s">
        <v>142</v>
      </c>
      <c r="AB1063" s="1225" t="s">
        <v>161</v>
      </c>
    </row>
    <row r="1064" spans="1:28" s="267" customFormat="1" ht="14.5">
      <c r="A1064" s="1229" t="s">
        <v>23</v>
      </c>
      <c r="B1064" s="1229" t="s">
        <v>180</v>
      </c>
      <c r="C1064" s="1230" t="s">
        <v>761</v>
      </c>
      <c r="D1064" s="1230">
        <v>2023</v>
      </c>
      <c r="E1064" s="1231" t="s">
        <v>142</v>
      </c>
      <c r="F1064" s="1233" t="s">
        <v>143</v>
      </c>
      <c r="G1064" s="1274" t="s">
        <v>142</v>
      </c>
      <c r="H1064" s="1235" t="s">
        <v>249</v>
      </c>
      <c r="I1064" s="1390">
        <v>15400000</v>
      </c>
      <c r="J1064" s="1215">
        <v>15400000</v>
      </c>
      <c r="K1064" s="1313">
        <v>1</v>
      </c>
      <c r="L1064" s="1271" t="s">
        <v>529</v>
      </c>
      <c r="M1064" s="1178" t="s">
        <v>178</v>
      </c>
      <c r="N1064" s="1358" t="s">
        <v>203</v>
      </c>
      <c r="O1064" s="1311">
        <v>11900000</v>
      </c>
      <c r="P1064" s="1220">
        <v>0.77</v>
      </c>
      <c r="Q1064" s="1181" t="s">
        <v>221</v>
      </c>
      <c r="R1064" s="1220" t="s">
        <v>221</v>
      </c>
      <c r="S1064" s="1181" t="s">
        <v>221</v>
      </c>
      <c r="T1064" s="1220" t="s">
        <v>221</v>
      </c>
      <c r="U1064" s="1181" t="s">
        <v>221</v>
      </c>
      <c r="V1064" s="1220" t="s">
        <v>221</v>
      </c>
      <c r="W1064" s="1390">
        <v>3500000</v>
      </c>
      <c r="X1064" s="1244">
        <v>0.23</v>
      </c>
      <c r="Y1064" s="1310">
        <v>3000000</v>
      </c>
      <c r="Z1064" s="1389">
        <v>0.19480519480519481</v>
      </c>
      <c r="AA1064" s="1235" t="s">
        <v>142</v>
      </c>
      <c r="AB1064" s="1233" t="s">
        <v>161</v>
      </c>
    </row>
    <row r="1065" spans="1:28" ht="14.5"/>
    <row r="1066" spans="1:28" ht="14.5"/>
    <row r="1067" spans="1:28" ht="14.5"/>
    <row r="1068" spans="1:28" ht="14.5"/>
    <row r="1069" spans="1:28" ht="14.5"/>
    <row r="1070" spans="1:28" ht="14.5"/>
    <row r="1071" spans="1:28" ht="14.5"/>
    <row r="1072" spans="1:28" ht="14.5"/>
    <row r="1073" ht="14.5"/>
    <row r="1074" ht="14.5"/>
    <row r="1075" ht="14.5"/>
  </sheetData>
  <autoFilter ref="A1:AB1064" xr:uid="{54815992-71F9-455F-A33B-83B5A423352A}"/>
  <phoneticPr fontId="4" type="noConversion"/>
  <dataValidations count="6">
    <dataValidation type="list" allowBlank="1" showInputMessage="1" showErrorMessage="1" sqref="AA2:AA331 AA333:AA1064 G2:G1064" xr:uid="{0477C42E-B403-4913-BEA5-9907FB206900}">
      <formula1>"Y, N, N/A"</formula1>
    </dataValidation>
    <dataValidation type="list" allowBlank="1" showInputMessage="1" showErrorMessage="1" sqref="AB2:AB331 AB333:AB724 AB726:AB1064" xr:uid="{A45DECC1-FEBB-4B84-A6DF-A88038E94ADB}">
      <formula1>"Conflict/insecurity, Economic shocks, Weather extremes, N/A"</formula1>
    </dataValidation>
    <dataValidation type="list" allowBlank="1" showInputMessage="1" showErrorMessage="1" sqref="F2:F724 F726:F1063" xr:uid="{25446CA0-1ED0-49C1-8750-D4A67F07D885}">
      <formula1>"GIEWS, External Assistance, Displacement, Other, N/A"</formula1>
    </dataValidation>
    <dataValidation type="list" allowBlank="1" showInputMessage="1" showErrorMessage="1" sqref="H2:H331 H333:H724 H726:H1064" xr:uid="{B6542B37-E913-4967-8FC9-D1D2361D6B5B}">
      <formula1>"IPC, CH, FEWS NET, HNO, WFP, WFP EFSA, N/A, CFSAM, FSC, HRP, HTO, IPC/WFP, Joint assessment, JRP, JRP (REVA), NEKSAP, OCHA, REACH, SADC, SEFSEC, VASyR, ZIMVAC"</formula1>
    </dataValidation>
    <dataValidation type="list" allowBlank="1" showInputMessage="1" showErrorMessage="1" sqref="E2:F1064" xr:uid="{CAEA5DBD-9689-4798-86C5-39D0344473BE}">
      <formula1>"Y, N"</formula1>
    </dataValidation>
    <dataValidation type="list" allowBlank="1" showInputMessage="1" showErrorMessage="1" sqref="B2:B1064" xr:uid="{2E913AAD-0F8D-4AD3-A2C4-AC1592E82E5A}">
      <formula1>"Asia, Central and Southern Africa, East Africa, Europe, Latin America and the Caribbean, Middle East and North Africa, West Africa and the Sahel"</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7 c c 0 1 7 a b - 8 7 a d - 4 6 0 5 - 9 1 4 4 - 3 4 c e b 6 6 4 a a b f " > < T r a n s i t i o n > M o v e T o < / T r a n s i t i o n > < E f f e c t > S t a t i o n < / E f f e c t > < T h e m e > B i n g R o a d < / T h e m e > < T h e m e W i t h L a b e l > t r u e < / T h e m e W i t h L a b e l > < F l a t M o d e E n a b l e d > t r u e < / F l a t M o d e E n a b l e d > < D u r a t i o n > 1 0 0 0 0 0 0 0 0 < / D u r a t i o n > < T r a n s i t i o n D u r a t i o n > 3 0 0 0 0 0 0 0 < / T r a n s i t i o n D u r a t i o n > < S p e e d > 0 . 5 < / S p e e d > < F r a m e > < C a m e r a > < L a t i t u d e > 2 2 . 5 4 4 8 5 2 8 8 4 7 2 0 9 1 < / L a t i t u d e > < L o n g i t u d e > 2 4 . 2 2 8 0 0 6 6 6 7 3 0 2 6 5 1 < / L o n g i t u d e > < R o t a t i o n > 0 < / R o t a t i o n > < P i v o t A n g l e > - 0 . 0 0 8 3 6 4 3 3 9 3 0 6 3 4 5 7 2 5 < / P i v o t A n g l e > < D i s t a n c e > 1 . 8 < / D i s t a n c e > < / C a m e r a > < I m a g e > i V B O R w 0 K G g o A A A A N S U h E U g A A A N Q A A A B 1 C A Y A A A A 2 n s 9 T A A A A A X N S R 0 I A r s 4 c 6 Q A A A A R n Q U 1 B A A C x j w v 8 Y Q U A A A A J c E h Z c w A A A 3 Q A A A N 0 A Q I r Q U U A A F v p S U R B V H h e 7 X 0 H f J x 1 / f / 7 s v d O m q R J 0 4 z u v f e E l r a A L B m K P 9 G f f 3 + I 4 E R l O Q A F 3 M o Q U Q E F F B G R V V q g e 6 c 7 6 U z b p N l 7 7 5 2 7 / + f 9 u X u S y + U u o 0 O x 7 Z t X S e 5 y 9 9 x z z / P 9 f D / v z z a 9 t b f e g s s M n u 7 A p M h q 5 G a d w b R p U 7 B w 8 X K 8 + s 4 u l O U e w Z 9 e e B a f v u U m 1 N f X Y 8 3 q 1 d i 2 c y 8 C g 0 P h 4 x c I i 7 k T T / / i C X R Z z P j a U 2 + j s 8 t 2 Q A e 0 N d d h X G A x K j z G w E s + K 8 y v C 5 m V n n A 3 Q d 5 r e 5 E d E s M 6 5 T V m H C r 0 A i x d W J b S C p N J X i w o K i p C Q E A A Q k N D 9 X F F R S U 8 P d w R Y n t s D 5 5 z U V E x x o 0 b a 3 s G 6 G h v h 8 V i g Z e 3 t z 5 u b G y E t / z e 3 N y s x 3 V 3 l x O 0 o a 2 1 F V 1 d X X D 3 8 I D 1 0 6 H v q y w v 0 + e D 5 T P T c 1 s x K t K C 8 P A w e a 4 T b m 7 u 3 e f q D K 0 t L f D x 9 U V d b Q 2 6 O u V 7 R k T q 8 y 3 N T f D 0 8 o a H f B b R 2 t q G 0 t I S 5 O c X y v G A + P h 4 x M U N 7 / 5 7 V l Y 2 o q O j 9 J y d g e e 3 P 9 8 X 8 x L b b c / 0 x r 5 c L 8 w Z a f 2 b R e 6 f y e S m v x t o a W m G r 6 + f / t 7 a Y U F r p x t C f J 2 L R n V V J c L C I 2 y P e s P 9 t v / 3 0 K O 2 3 y 9 5 + H p a 4 O 9 t Q X O 7 C U F d h W h q a k J J a R n 8 / A I Q E B I B v 8 A w z F + 2 B j 5 u H U g 7 f B i T J k 3 E K 3 9 5 C Y t v / C r + / u e n s X D l 7 R g / b j T i E 5 I Q M G y M 3 B j b g R 3 g 6 e W D G S m B i A u h x F l w q t w L E 6 I 7 M C G m Q x d L T Y v 1 Z o 6 J 6 s C 0 4 R 0 q T D y 3 k S J Y o W 5 V y M v N w d n s H J w 6 d U o W W A G K S 0 q R l D h S b n o L 9 u 8 / i J R R K d 0 L z R 4 U l K N H j + p C p K A 0 N z X q Y q a A E B U i G K G h Y f q 3 i t J S h I S F 6 f M G a m u q E R w S q s f m e / i P w u j r 5 4 f A o C B 5 3 h P D w 3 1 h 8 v R D a 3 M 9 v E Q g + P f 8 3 G x 0 i r D 4 + f v b j t Q D D 0 9 P f Q 3 P o 7 2 j A z 4 + P q i r q 4 e 3 / K R Q 7 9 q 1 B 2 d O Z 6 K + o R 4 j R y Y g J S U Z C Q k J C A k J E W H t W f Q H D h y U 7 + e D s 2 e z R Z i 5 m Z j 0 7 9 X V 1 d i 5 c z d 2 b N + J 6 5 Z N 7 C X c 7 e 1 t q K q s x J m a M M x M 6 B G 0 d t l k u B n Y X 0 N P O c / 6 u l o 9 L w / Z + U 6 V m R A p s u v m s F c 0 y H m G y D V y h c t K Q 3 n I / Y k O 6 s J Y W c h E a 1 u b 7 s p 7 C o J E C H z 1 O S J U F v h E E Q B v D + u l o e C c L P N E S X 3 P b t 4 f e E + X q 5 a x P e G A 3 J I 6 j I w J t j 0 a G C 0 t b b j 9 M 3 c i M S k J d / / f l + A v G 8 C w Y Z H Y t T t V B P 4 V f P 3 r 9 4 r G C p P v 0 o b f / P Z p f O m L d 2 H 6 9 K l o a 2 u V z c J f F 4 t q H n t t J N + d A m i A A l F Z X g 4 P L y / 5 v m Y V v A 5 Z k F 1 m s 2 i F Q N u r g N Q s C 2 Y n c q M w d R + P A s O F b P x 0 h k Z Z i A G B Q S J E L U h N 3 Y t R s i m 4 u 7 s h N n a 4 y + t k j 7 a 2 D n R 0 t O H k y Q w R Z C + 5 B n 4 i / M E 4 d C g N q 1 a t w I a P N 2 H p s i X d 3 4 k a k Z t D W 6 c J L Y 3 V C A o K 7 i W g R G d n h 2 4 S B s r L S h E 1 L F p / r 2 l o R 1 C A l 7 I K R z h e S 3 t c 8 h q q K W 8 7 T q a + h 5 k z p u H k v v V o K D 2 F s W N G Y + + + g 9 i 4 a Q s K i 0 p Q k n k A w 0 I 8 Y f Y Z p p q C / 4 Y H 9 / A 5 3 v C j x U L H + s G s e L k B p i p M T X B X i u f b c 5 9 6 g Y s u + 8 x J W U g x t m c G h s n d E 8 X F J Q g O D s K M 6 d O R l p a G P / / 5 F W z f v g P u s o V O m D A J 6 f I c a Z J S 1 T W r s G H j J k y d M k V v f L N o 4 s b G B j Q 1 N K g W 4 a L v E G 1 h F m H p l J 9 N Q r / 8 Z I F y g Y W F h 8 N f X s P F 5 + n p p V q o q q J c 3 0 e N 4 i 7 a q d 3 s D l + 5 H M b u b Q h R o x z f X k j t Q U 1 l C N 3 h w 2 l K t c P l s w Y j T I S H 0 F w K 0 v D h w / V n Z W W V n G 8 X 5 s 6 d o 8 d N S k r E 9 m 0 7 R G j 9 d A P x 9 7 d S Q 2 6 i P j 6 i V Z 1 8 E G l f i 3 w n T z k e 4 W 9 H J 7 0 9 Z c N w U E / 8 / t T i P G l u B h 0 d 7 d 1 a j t + d 9 P i S F 6 i M v W t R V V 6 M m X M W o r o s F 5 s 2 b p B F E 4 n f / / 5 5 2 e W j 8 e K L L 8 L H W 9 R 9 f R 1 S J s z B 8 J B O J I X L D t R 7 M 0 N 2 V V + K R f C a L 0 p q U y p Z m H 8 W k Z G R 8 H E h T A Z K h M I N R a D 4 G W b R I J / 9 z B 0 I D g o U G 2 k M r r l m B W 4 V W + / m m 2 8 S z Z W A G b J h R E a E W 3 d v f 1 9 M G D + + + 2 a 7 i V B x g X H B c G H V C b W h 0 H B 3 5 u + h Y e H 6 O s P W 4 Q K 0 h 5 t c D L 6 W O 3 N 4 g A i a b M 6 0 D Q l q N m P n p z C 5 0 l I U Y A o 3 f 5 a L J m x o a B L h i L X 9 d W j w l f O M j o 5 G h H x f A / z M B K G M u 0 V r j x k z x v Z s / + B 7 S I M D R X s R K l w i j A S F x d 2 9 5 5 4 3 C n 3 m N e N 1 5 D X m d + b 1 5 T U p F j s 3 Q u 4 7 a e R l 5 5 S g o E w f 3 o Z g m 8 H Z Z Q Z 2 5 X i j o 8 u 6 C G a N a E e w j z z p A p v O + N h + s + L q 0 a 3 6 k / b Y 0 S P H M G / + X H 3 c H 7 b J T r p 4 8 c I + F M Q V 8 n K y 4 a M 0 L 8 r 2 j G s U F x e r U H N h 0 A F B + 8 c s N 9 1 Y K E S r 0 F z a M g Q X Q 6 z s + g Z o I w Q K N a M 9 E R Q c g t K S Y l m 4 k e g Q 7 V V Y 5 4 W R 4 Z Z e x 3 K G J l l 8 H U I p Q 2 y C S h i f W S k 2 D Q U v M L C H R l 5 I U E M 3 N D Q O W l h J 8 4 K C g 0 W 4 3 O R 6 1 Y v W t D p N 7 M H r x 0 3 J G S p F e 0 d E W u + L R T T + Z e W U 4 E 6 / I N G q T Y j 6 N j f s F m E y W 6 z C N D G m A x H + r o W p v N E d Z Q 0 9 F z Y + p E t f z 6 P V 1 z c I J Q t 2 6 Y W y B 2 2 U v P x i f P 0 b 3 1 J q 9 t 5 7 H 2 D t B + v x q e u v w + c + / 0 W h b i N Q V F w q l A x 4 7 a + v Y 1 h M r G o f C i 1 3 d y s d s 1 I o e 9 T W 1 q p N U V B Y q N 4 9 s 5 l a s 0 C p F b U D t Y n Z 3 I X q q i o 1 v q k t u N u b R a s Y N o G X l / W 4 / D s R I A u f i 4 m f F + j j B i 9 R T 1 W V F a r F 6 O 2 i j e Y I 7 u D 0 4 L n x / O Q f d 3 E + R x a w d + 8 B p W c D C e W 5 g s J 6 4 s Q J R E V F d m t o V 6 D T g t q J 5 0 L t R D u U 6 J J r 5 G b n B e Q m Y 1 w P R 5 z J z E K b X O t A u e + 8 T o P b I i 8 R y P p C e p E X S u r c V d P s z + u x i 7 z c L c i s 8 J C / e 6 J T F r K s s V 4 4 X O g l d l T P I v B E G 0 Y G N + o i 5 s 2 o k J 0 q O n q Y 7 a / 9 g 7 t z l 7 k T / 3 j j d Y S H h S E h Y Q S q Z H E e P 5 G B F V e v Q G t L q 2 i G E u X p 9 X X 1 S I i P E 0 F J 1 / e S 6 t B L d f D g Y e z a u R u b N 2 9 F + p E j c t M b 1 N t F K n j 1 V c s x Z u w Y P Z 9 j x 0 / q Y i a 4 w E j d o k V A + T s 1 B m k e f 6 c 2 K y k u 0 p 3 a H r w M N c 3 W 5 7 x s 6 z N c N F a J a K 4 9 q f v l M 3 d h o 2 w K F R U V K j g G K K B F R Q V q p x m a 2 M P D C y 3 y 3 a i t L i a m T 5 + G M 2 c y 9 X x I Q Z 2 h v q 5 O r o u 3 b h 5 8 D b 2 Y t I + K C v K F x V g 3 F 5 4 7 / 0 Z N 7 Q w 1 8 n p e Y 2 5 2 a W n p 2 L x l + + V H + Q b C h G E d E P s X k Q F 9 g 0 y n y j 1 R U O M G c 2 0 W R k V 2 q s c q K i o C W Z l n k Z S c q I t 9 I P A m V Y m G K C k t x e R J k 2 z P E t Q 2 T m 6 F 3 H A 6 D o 4 d O 6 G G v D 1 4 s 3 k 8 0 h z + z M 3 N E 1 t q u u 2 v V p w 8 e R L Z 2 b l Y u n S R C H 6 L 2 A B + 8 B M 7 g A t n u G h C A 9 w U u P B r a q i 9 x I i X / x j r O i 3 f m e 5 9 A 3 Q E 7 N 2 7 V 2 3 A u L g 4 e Y + 7 2 g 7 U f q m p + z B 1 K p 0 N Y a i T c + K m Q M 3 N R T t z 5 o z u x c v F n p i Y q N r w Y o E O G 2 4 Y j M t d e + 0 q e c a k n k 1 e Z d J g R + 1 F m k r n T W T U 4 D Z F Y u 3 a d b j + + m v 1 9 1 J h L n 6 e l x n l G w i j I j o Q F 9 o F s 1 x 2 a q y z o r F 4 o Y 4 U e 6 l T o r 7 V D S v G t K E w 6 6 j Q s u E a N 6 G h W i / a w d P T Q y l f f 6 A 2 2 7 U r V R b T S N 3 B T 5 w 4 i S D Z G V 1 5 x g x w o Z P K M U b D R W m A v / N v p G 3 0 0 j l z d N C e i h c N R w 0 2 b J g s F n m P S d / j 1 0 3 z C A Z g 6 c m j a 5 v H M x w U q n k j g v Q 1 3 P G 3 b t 0 q g j 0 N M T E x + n 5 + P h c n t S C P v 3 7 d h y g o K J L 3 1 m L K l M m q j U m / t m z Z p u d w 5 M h R 1 Y a O 3 + V C I y w s V C n t x I k T c P p 0 l m 4 6 Q U G B y M 7 J E 5 u Q s b j e A s X z N + g r z 4 v 0 d M e O 3 d h 3 6 A T C Q 4 T G y 6 k 6 3 q f c 3 F y l r 3 w 9 Q y q x w b J y r m g o K 5 L C O 5 F T L U L h Y 0 a t L f D q D F e N b t V d j s b 1 6 d N n k J y c p I u G F G z J k k X W F z m A u / d b b 7 2 j W s J e i 3 G B k b b R b T t z 5 n Q N Z j o D F 0 N + X j 4 m T p p o e 6 Y v y G x 6 1 i d / 6 b m t 1 F 6 0 K 4 q K S k W r x K r 7 n U I T J O d t Z F A 4 a i w D m Z U e S A p t w 4 a P N 2 L M 2 L H y n U 9 j 9 e p r b H / t D W o f a j B S V S 4 y R 4 E h V T X o 5 2 D A G B L Z g r v p w i 1 R B n p L y y s w f t z Y P u f H 8 6 e d u n f v P k y e P E m 9 w V s y v T A 7 r g l 5 W R l I G D l C N T K / g 7 e 3 F z L F f o q J i V Y n j o E r A t U P / D w t a O 6 w X v Q U 0 V 4 j w 3 r T Q G q c n T v 3 q H b i z V i 1 a m W f m 2 S A A U l q J i 5 k R 3 D B l 5 W X y 6 5 e h x E j 4 r t 3 Q m o A x j 7 S 0 4 9 g / v x 5 + h z B 3 b W 0 r A K F h Y V 4 9 L H H 8 P J L L + O p n / 4 U n 7 n j N h w V a v i v f / 0 L Y a E h s n s m o 1 x s m 1 / + / C n Z f X s + l 9 k X P P a x o 8 c w Z + 4 c e M n 5 0 6 X O Q D C z E Q w c L / F U R 0 1 m V h a i R f u U l p Z p 9 g S z N v 4 b Q Q G l H d 1 c X 6 m C z 3 t G I e c 1 J x 1 s b G z C i e M n M H / B v D 6 U k J s i Y 0 1 8 X Y N o W F 5 D Z t K Q A d j D t O l I r a W / H f l y g M Z 5 n G w r U 2 I 7 9 C Y Q c S G d + t M R v C l c 9 E d l c Z I G 0 b X t T G h 4 Q 9 5 9 5 3 3 c e N O n 9 G a R j h i e L h 5 j 2 / a d i J X d j t S L w W b S E 1 I s G r x M N X K k G z / 7 + a / x 9 a / f h 7 N n c 5 R + b t 2 6 T T 1 O p J 0 5 O T m I G 5 G I t p Y m E Y R I z J o 1 C 6 N H J d n e 2 Q O e w 0 c f b R Q 7 Y I 0 + d t Q g 9 a 0 m B P k I 9 T 2 b r d / N X i j P D 9 R e / N 7 8 n X a g R X Z + q 0 a z P m e 9 J n y O f z N g v 1 d Z X + v k p g 2 A g / m e m D m i A 9 U 1 N Z r K d T Y r W 2 w t b 6 X e p K b M m b T f F L m h t r S b E N 6 P 9 9 c e V z S U A 3 g p m X L U K o L E 5 M i Z 8 W 3 W P w w C v E E Z p 0 4 r n T D i P P b g g q U t M W H C e F 2 k n i J Y H m K Y 1 4 t m m j 1 n V r c N R k G q q 6 t T u + j o 0 e P y + n F q q 1 1 o 8 D M K C g r V z j D A R c o F V S f C F C z C R O z a t R v z 5 s 1 T K n e + 4 L H n L V i C 3 b t 2 4 P E f P 4 H H H / 0 B 7 r 7 n P t x / / 7 f x 1 J N P I S 8 / H 2 + 9 + Q / c 9 / V v q L u f 1 + L 3 v 3 s W 7 7 z 7 P g o K C z A i P h 4 v i k b m 8 2 v f + 5 f t q I N D c Z 0 7 Y o K 7 9 B 4 T t O U K C 4 t U W z N u x e t 9 v n B / 6 k f 3 P 2 o f W 7 m c w X S j 2 Q l C A U K 7 1 K a K t U s / G g x 4 Y / J l Q Y w c 2 Z c S c T M t E D u F 6 U G h Q s e Y y 0 a q 0 S Q 0 Y 8 L E 8 W q H t b S 2 o k K o 3 9 7 U f e p K p 6 a h i 3 n E i B G q T X h 8 g g m h H 3 + 8 S R c D 8 + 3 C w s N 6 7 a q D B d + T X 1 C g y b Q E g 7 l l z Y G y k Z j h 7 W 5 B X n k r O k 3 e K M g 9 o 1 k J z j a J o c M k 3 3 0 0 m l u a N Z v / T O Z Z j Y N V i 2 1 z 7 b X X Y o r Y L s U l x b h q + V X y + 2 R l D 1 O n T N Y M B V J S b j p L l y 5 V b + W s m T N s x x w c m j t 6 3 P / H j x 1 X + s r r z P t B u 4 n 5 k X S y 8 B / R J J q p y 2 z S z J D B w v S v f V Y N d Q 7 a 8 5 I D b 1 5 y R C d G C L 0 7 h / W J h v p 6 T b i l s 4 I l F B Q S D Q j K t a X 2 2 r f / I J Y t W 9 J 9 r f k Z Z 7 M y U V R c p o L h I R p g 1 u x Z S g n 5 j 9 q C X j E u f F L G m p p a W V T t m D l z m v 4 M l 0 X O 0 9 w s W u / 6 6 6 y 0 z R n I m v j d D D D h N S c 7 R 0 s i J o o w U 6 A Y e z u c Z x H K 5 2 m l u s x s E O r K z 2 1 u 7 c S R t E N q M 4 S E D D 6 p 9 5 O I t E J P j I 7 q x L H D + z B 7 9 s x u 4 V E 7 t q x M Q w w T J o z V j P L U X G / M T W g b 0 l o w F Z d W W E p E Q + W 4 y F W 7 X M G M d J Z f m G W H c n O z i I Z g + o 4 7 O o V q M E b D q L i w e H n M 4 B / 3 X T P W r / 8 I 8 + f P V b d 0 Z U W V 8 P I A / O i x J / C / / / s F p X h c 1 L f e e h v e f / 9 9 7 N q 9 B 8 u W L p H j t o u 2 2 Y g / v P A 7 + d T e u x r d s q Q 9 F E x H k P J 8 v G E j V l 2 z U g S t R j 8 z z E m N V K v Y A I V C d V J k o z B A D c e F 5 O h V p O D x O / H Y 1 I Y U Z A p 1 S 5 s Z v t 5 u K C 0 t 1 U w Q Z + f z S Q c F p r a 2 R u 5 J s G 5 W x 4 + f w J g x o 7 v t W H t 8 J P d j 1 T U r b I 9 c o 6 u L G S b U Y m Z 1 V v j J B m Q 6 e K b a k l t 9 R Z g c w c W / f F Q r J k 2 e j l O n T 2 H R o s V Y 9 8 F a r L n 2 O t x 0 0 4 3 I z M y U 3 X 0 S 7 v n K l 7 F 0 2 d X 4 4 S M P Y + G i + d 3 e I f L z A w c O q c F L g 7 6 p R T R K e I g a v 8 y E M J k s c o x c 0 W S j l L u r R j L 3 U E x q o E O H D q u A u k J j U x N q R D h i Y 2 O x c e N m z Z K w p 3 6 k 8 s M C e 4 5 J c d 2 W 5 a P Z C l N i W u D e 1 a B O D 4 N K G j D s K H s 0 i i n p 5 2 X B x g 2 b 9 H M q m 9 x w r N g T Y W K s M x 9 y e l x P 8 L c / t I t c 0 x S 7 A O a Y g t + p r t k N w X 6 M H l r R 3 m W N I 9 q D H l n S Z i 5 8 F j M y T h X m U A 9 m o K S E T q G g A e 3 W u + / 5 m h 7 j h k 9 d j x k z Z u D E y Z N X n B L 9 g W 7 z C e H V C A m m f d O m B X L e X l 5 6 U x g Y Z Z Z 6 V X U t m p u b c E w 4 + Z z Z M 2 S h u O F w 2 h G 1 E Z o a m n D D j d f r L k j q x B g H g 4 X B c j z S p 7 1 7 9 + t i n j d 3 D g K D A l X 7 M W O B w r h / 3 0 F c e 9 3 q b g F 1 B h 4 z 8 0 y W G v J m W d X z R O g P l Y Y h w r 9 L t K s Z o b 5 d 6 l z h D T 6 Q 7 6 0 L n 6 C s X C W b B c H d l W U d z N l r F y F u E + r J c 7 L P S W x u b h S h D 0 B l o w k 5 p 9 N h D k x B g 6 X 3 Y p w z s g O B 3 g N 7 w p j e F R V g R r D Y a e e D x j Y T 9 u Z 6 Y W 5 i O 3 z k E v E 7 y l f B y R I P D A s y 9 7 J / 6 f 4 3 V R 9 R j d T f 9 T T A o G 6 X X C y j S t o V m p p b 9 X h 0 L t U 3 N M r r g 6 4 I 1 E B Y l N w q B r r t g Q t w R 6 c Q p K b u 1 1 g T B Z A L l Z k D 9 j s 9 B W D b 9 t 2 Y M X 2 y P i Y N 4 Q 5 3 7 P h x l J V W q B D O m z s b 3 / 7 O A 3 j i J z / B p k 2 b M G 3 6 d D z y y P f 1 O C + 8 8 L y 6 x 7 d s 2 Y q x Y 8 e I c H t j z Z p r 8 M Y b / 8 T D 3 3 8 E O 8 7 2 d h q w S p h a h Z q E g m W A w W t m 1 R s w z p 9 O B w o / t V 6 w X c W s Q Q G p l d L F B n E E t f m S U S K I P R / R C / z e r C e b P u L 8 h M g e m 0 5 7 Y 0 l K 2 6 A c B r l i z p z c v w 5 r X A S k H c G Y I b N g z s X r d y X 1 a A A M k 9 3 U R z R V f + B i p 0 1 V V F i k d U m k C t z h 7 Y W p t s W E P X l + G B M r O 6 S 7 N 3 K z z 6 q n i s F E c m / m B A b 6 B 2 g M K z M r W 7 1 Z u 3 b v x i 0 3 3 4 T p 0 6 Z p Y H W 3 2 F 0 M r i Y l J m q R 4 d i x Y z V D w 0 u E o N x 9 H H z 9 e m y b G K F 6 S W I 3 + X h Y y / 4 D 5 D u k R H Z o h n x i e G / v J Q W b A V 2 D + h l x t J K i Q s 3 G p m B V N Z i R X t Q 3 R Y r B 7 i l C 9 2 h H 2 t M 4 Z o H Q b j x y 5 B g q a p p R U 3 B E v W g D p V k N F v T A x Q T 3 L 6 A M C 9 B 7 V 1 p w G s 1 y n c e P H 2 f 7 S / 9 g 0 J b 5 i V p E K J s B 4 U i L X e G K h h o A R r 3 T Q K B 7 m 0 m v r C h 1 h o M F X p r S R B n j 4 l u W 0 o L U P X s w Y 6 a V J h L M f C B 3 j 4 i I U E c D P U 4 j R 4 5 Q L e Z o 0 9 i j Q e j P 7 r M m o R + 9 0 3 r o / p 4 Z 3 4 7 j p Z 4 o t Z X v 8 z A s z y d J o i e P V b p e I k z U Q o 4 B a W o W C l u D U K C j N X H d l N E A K 5 s X J P V t i s L 3 s S q X i b I M F J + Q z x 8 / r A N 5 e X m 6 g Y w f P 7 Z b + 1 0 s M O a X n Z 1 j K 7 V n Y W O 7 a N / B p T 3 x / G l v U a h 4 v j k 5 u b q h s Y B x o P O + u N / q M g K p E m M q 9 C T t z / f q X s A G I n x a t A C N w k Q c K v T R m 8 1 M c i 4 6 / q P 3 j N n Z B P n 7 l C m T N C m W t p s 9 S M + y s s 6 q T U a 6 t i + P 3 Y P 6 L h Y K M M t U 7 M + F n 7 8 5 0 0 c W u Z e 6 x U 2 2 3 D Q u H t q G 9 q i q L N e / s V z D M Z O E V G u 2 2 E 3 O Q O H n d + F 7 i d G R 1 j A E a V R S 0 k i x I 3 f p e V 9 M 8 L M Z Z j A 0 y 2 C F i a B d x M 2 F v T S Y e z l v 3 l x E C o N g P i P T j v r D Z U v 5 S E / o d D A q d Z 3 B Y u l C c s T g e D 9 3 L r N n C A 4 W + c P s 5 q P F i M x Q Z 4 C Y 6 G y p R n i Q N y q a r E Y x U 5 r G x 3 l j v 1 A S Z o n z x n M h s n e E k U D L x 9 R S J c W l s r v n a 1 Y D d 0 v D c 0 g 3 9 o E D a X A P T U H G i R I 0 N 7 V i W F S A C o 2 P p w k W E U S L C E x W Z h l i h g W K j W P S X g k d w v g a 2 4 X G i U 3 U U Z u t N l N k V J Q u p M q K C j W y 8 / N y N Y b m 5 c V C x H a E + b t r 5 r 0 B C l h N s w n D Q / p e H w p L V Z U c M 9 L a a s u e C n L j Y X I u 6 S A X f E F B g W 4 O W V l Z K n D 9 a e L + Q A p Y 3 + q u w V v a j Q R b g 9 F N f i E y P F g 7 l Z y S r J k u 3 A h d 4 b K k f A F i U z B g 5 w r l j X I D Z M W k 7 9 2 I u X N n K w 1 z R I b Q m C L Z + X n 7 W Q X s J b b K F t n 5 7 b H 7 r Z / i a N p e P P z Q g / j V r 3 6 D V 1 / 9 C 6 p b f f C P 1 / 6 A O U v W o N 5 9 h F K q u p N v 4 + Y b V m P T p i 3 6 m M F f a i r m l j H Y S G e B s 9 I Q 9 v j b K p / J t l c l B Z V o a u 1 C V U 0 r J o 8 N Q 0 h o I L b u y s X s 2 Q l w 7 2 x D T W 0 L S i p a x C Y Q m 2 d K D 3 2 z t F Z r b l v q n l R N q G V h I m 1 A b h B s Q 8 b i O g p I f Z s 7 D u T 1 d k h w 7 S 8 f 1 T f w S f p 4 5 g y D 2 6 5 t F m p Z C j B t K g o R t e O O 7 b u w / K q l g 7 J X P v p w g 5 w A N M O f 2 o j 5 l H y C 1 8 r D g 9 T a T S u T u b g Z y 7 t Q q K 6 u k m v j 7 r I y 4 L I U q I U i A A M 5 G g g u p N z c f N l N z + p C J y 9 n X K i j o x P 7 i 8 P g 6 + + 8 3 J 3 r i 9 H 4 3 / 7 0 + 1 i 8 7 B p c t 2 I u 7 r 3 3 6 3 j i i R 8 j X 7 T M 4 b Q T S F 7 0 B X T a u l 4 2 N d b B t 2 Y f p k 4 a g 8 r K a t 2 9 r 7 t u j R j V 9 V q F a y S v O q K s w Q 3 H S g Z P Z f o D P Y I x Q d Y c w u 3 b d + p i Z 6 r P o o X z u 3 s m 0 L P m C i x r M R J + e a 2 Y L c L K Y G 4 M a e n p W o z I Y s f r r r 1 W b U 3 a n J M n T 5 b v 3 o D j J 0 7 g Z M Z p f O b 2 W 3 D s + C k R t n q 9 x i t X L L c d n d W x N V o V S + p G z c d 0 I Q o K G 9 5 Q U 4 d F x q I V g S i t a o B 7 Q 6 a W p p T K Z r R y 5 Q r 9 L h c S 9 L I y 8 4 W C T D Z A K u 8 l r M G X m 8 P l K F C + l h o k + F f p B e H u 6 J i C 7 w r c e Z l l Q H 6 9 K y 8 I H i 5 4 + e j I D s 0 H T M 3 z 1 e 6 y v M C L k 1 r 0 b 9 z d m M V 9 I N 9 D a R N v C N H F H n G W F g x 3 z 1 H b q L h I q F 9 s t F b Z s s e e f V y I C 7 a i s h J 1 j e 0 4 0 x A j t t D 5 J 8 4 y E L o 4 u b f W 5 q J h w J i u f F L C 6 i Y T 9 u f S + d F b U / m j G g 2 F h 5 C U E I / s n G w s W 7 p Y a 4 X Y W O a j j z 5 G l 1 D G W 2 + 9 B e + 8 t 1 Y 2 p P l o F 2 3 0 h z / + C U 8 / / V v t J v u T J 5 5 E h A j H n X d + F j / / x S + 0 a 9 E H H 6 z D + g / e 1 e P T Y / j B 2 v V Y t X q F C F K Y b G w U X A + 9 d w Z I R 5 v a T J o 6 p r 0 0 C g v R I M L M P M m L B W f N W y 5 L g f I x V 2 P C s D a l N d x V + d N V 1 N w Z d m V 7 9 4 r r O I L e N W p A e 2 e A p y z Y J Q 4 L l n 0 q q m 3 9 G g w k + F f D r b V U C 9 c Y B y G V q a 6 u 0 a R Z / w B / M f a D x K j f q b S Q 5 7 w l y 0 / P 3 x 5 s 1 D k j r r f 3 r U G E e F + + a w 1 T d T Y V w a Y K j Z 1 N n j x R r w t p G I W X n Z T o V m d Y w G 3 Y b L S 5 9 a a f t Z W F C A 4 f j o g A C 1 K C q z V p V 7 v D y o 4 d P n K G b C 5 W O 5 J a h p o n Q L 6 H s x g P G Q F r v 5 j 9 T k 3 H x / v 2 7 V c B p p 2 p 5 f v a u N O 1 x q H 2 Y y O Y J U s W 9 t q E L g T o / e O 1 N q 5 3 f V 2 N U O L e w d / L U q C M t C J q H L Y C d l V p 6 4 j t Z 3 v a j f U H l n + M D O n E 6 c q + Q V B H w W p o d Z O F 3 q P p 2 D C z u a Z Q 6 U p e H j s W R Y j N M 1 E X R 0 1 t P f x 8 v b F z x y 5 c d f V y 0 X z u K t h 0 S 9 M 9 T l i E c H q 4 u b 6 l t J 1 I E w 1 B Z p 1 P Y l i H 1 j 0 R F G B m c L B k h P l u y U n J o k k Z g L a 2 a O Z 5 9 E f 9 m K G Q H N q k W o U p T i y / t w e 1 L / 8 d O p i G 1 W t 6 B 1 q p s X d m t C C k K x e 5 2 V l K s a + W 7 8 m s B d q S F E K W s 8 y f P 6 c P q 2 A / j R P H T 2 L O 3 J n a 9 u x C g 1 T Y 0 Y 7 l Z m M I F 4 W f G v P y p H y M n 4 g d x Q u y X R Y n y y h 4 0 2 J j Y l B W X o a U 5 C R Z E I 2 y g G s R H B Q E F v s d K P B C 3 S A K M S l u b H x J J 4 V j D z 8 D 7 G b K z 6 d w E V z k Z y o 8 t V 5 n / s g 2 E Z M 2 7 W G + Y A G r d K 1 V p o f k 8 9 n 2 j G h p a s T 4 e B 8 w q Z n g s A E u 5 I F F f X B Y v / 5 j r F 6 9 U r U M 7 R N m Z d i D H s o 9 O d 6 9 B h 8 w X t d p 7 l + Y 7 X H y 5 C l 1 o b s q C W H Z f 3 l 5 B U 6 f O o 2 Z s 2 a q w L A P B T U W s 1 F 4 T u w e u 3 / / A d V c b F u 2 Y B A 9 E Y c K f p v + r i s 3 B z p x D P t x 4 B V y C S I m y E p B u B u P k p v 0 x J M / w 7 3 3 f R 0 n M k 7 h N 7 9 5 B g 2 N z T i T l a 3 V r O + 8 u 1 Y X v L 0 w B d p 2 c 6 P 3 u T 3 4 T E d f T 3 I v s F S C 2 o 7 g z 6 1 Z P q I 1 L f r e k 2 V u 2 L l 7 j 3 o X a W 9 V N b v L a 3 z Q 0 k m 3 u t U F P W K Y r 9 o K d K 7 w H + u 4 n N 3 0 0 2 e y h L b 1 D b w O h D l z Z m H 9 u o 9 k w + l S m s f F w h 2 Y A k b s F M p L I Y / z q x E N B 0 Q F d O F M m U n O 0 Q 0 t r e 1 C j Z i J 4 Y b G p h b U 1 T f q Y 3 o X 2 4 X u t b V 3 y s 8 u D I u O w Y k T G X o 8 v q e x i V 6 6 H t A O o l b g N T E 8 g j y P p U u X a G k M u x l x Q 2 T b 6 c W L F 2 H + v D n W N 1 5 g 0 E 7 q D x Q m g w o S l 6 W G I t 0 j 7 U t P P 4 r k l C T Z W b h L W j T Z l Q u B e X j W 7 A V r e T Z t D 8 Y 5 D D D D u r r J 9 V 5 k Z F e 4 0 l A G a G d R I I z X h Z i q k J m + G Z F R 0 V j 3 / l t q b 3 z 3 O / e j p t U T a / / 1 G l a s + b T 2 O T c H J G p r L 0 7 t c A b 2 m 6 A t c T g t X R c l D f T H H n s M j z / + O D 7 / + b u E v o X g t 7 9 9 W m N b r 7 3 y s g q q P W j r 0 N P Y 2 t K G i s o K z W Z v Y G / 0 x i a s W n M 9 d u Z Y z 3 f r 6 4 / i C 3 d / B 8 c P b d c E 3 b h h Y f j d 8 8 9 j 0 8 a P 8 c 1 v 3 S + L v k j t q L v u u g v r 1 q 0 D + w V q m 4 C o S B w T O k n 3 + N F j x z Q e R T v t 1 b + 8 q A m n 7 J n X J s I T 4 G e r x x L q y M 2 P l I + t q O k p p Y C z A J G 0 U O m W 3 F B f n w u T 1 m S P z o 5 2 l 8 4 n R / C 8 L 1 m B Y m C z r c M C f x / Z K V v N 8 P V i b Q 9 5 u g W L k 6 w L n s Y + Y U 3 t s f J g Z + C z m w c Q D n t w f Q 7 2 o s a J d m G 9 E h H h 1 4 m / P / 8 I F i 2 / F j m n D 2 t x 4 c M P P Y A j R 4 9 h 0 + Z t u P N / 7 8 P p j J O I n 3 G z 0 j x q K W f Q n u X 1 D X j k B 4 / h c 3 f e j j 1 7 U v E / n / s c P t 6 w A b N m z h R K O x K F x W V 4 9 t n n 8 N 3 7 v y l 2 m t U h w 3 M + U s Q C w 3 Y t P W E P d Y Y N q K n o K N i 6 d T t a w h f C 1 9 8 a l w v z s 6 C m x S T n 3 Y F 2 s y e i g 0 0 Y E d L e / f 3 Z f b W T O X H G 7 i 2 L n j V E 1 v z 3 n r 4 S Z W W l m u J D C k h N R a 3 6 8 M P f x 0 9 + / B j W r l u v m u k v f 3 k F e 3 b v 1 N f 9 / Y 0 3 Z B P 0 w o o V y / H o o z / W n E b G v f 7 4 w n P 6 O e c L b m R 0 O L A 7 L p v X 0 N a m f W T v / G G T S 1 I 8 Z l P w 7 0 b s 7 J I V q L e f / S q u u / E O l J f k 4 V O f / j y e e v R + r L n h M / D y C 4 a / p x n D w n z F V v g Q n 7 7 l R j z + 4 y e 1 + v X h B 7 9 r e 3 d v D K R p B g v a T I Z T g z b W t O H t m j b k D L R F G B d q 6 X D D u G E d u k h T 8 7 y 6 3 z + e c a N A 3 m h 9 6 B Q s L h x M v M 0 e D W K n B X h Z n T W R o 5 d g 7 L A e o a W T 4 V B G E V o D e n p Q 2 G N 8 d L u e E z U I 2 3 X R D m U + H 2 1 Q e x e 3 M 7 B e a c + e f Z p c T E 8 j 3 1 s p W p Y d l q i d 2 B y T C 3 3 W r B n d G x + b h b L C W J 0 Q 8 h Q z W y 4 E 7 A X E H h Q i f g s 3 d w / t N G v / j d g j n U P Y X P O W / z C G u h A c k Z A 8 D s H J S 5 C T W 6 D G / J x 5 S x C b M h O m 4 G S h O S 8 i Q n b l I q E Z B w + l Y 5 F w 8 A D h w l w w 9 u A Z H C 3 p 6 6 k b C H R 6 e M q V t V 9 D / H 1 B Y r v S Q f 7 j n 1 w J E 8 F + 6 2 O i O j F V h K 6 w 1 l 0 9 e a S p B p i p M c A a H d I 1 J L U l v T J 1 1 G v Q l b 3 R O 8 y i U e w O 4 e v r g / n T k m 2 P + q K 0 s k k D 0 X T k s M k l B y K Q z m 3 c u A X p a U d c M g C C t s i C B X O R c T J D D X 0 6 G y I j w r T F M 7 v A 0 u v I d t X s C 8 + U I t J S a r 4 8 0 a A s z L x Q w k R Q I z o D Y 2 D s f 8 7 M G c d L z 7 l S t P M u S x u K r m L S q 4 N n a j E 5 O V S o k / O b 4 U o z c W E z F O I p W o S F b l z Y h s e O 4 P i c l d M i V B j b x F C n E 8 I A X 0 c v I I c U G C 3 K X I H p U U y T M s 6 D n 2 O / J p P C r b 0 C 7 Q W t P 7 B 1 N I O 1 B l i 5 y m x z Z j V o z 3 H 5 2 4 q V V + l r 9 u 0 7 o M 1 Q a G 8 5 A / M U H U f 8 d L X X Y + k o i 9 M S D T o 0 T p 0 + r X Y P t Y o 9 f a K g v f H m W 7 h m x d V K C 1 n o y M 8 P D g n S L k d s U s N 8 P P Z x p / a q r a 0 j Y 0 S 2 2 H k J C f E 6 I + p C l Y U Y s B + + N h R c l g L l C F a v t g g 9 4 o x b V 4 u c z 3 r L j s 8 F n h L e K T + d O w S Y F N r a 1 o r h Y s g T A w W B 7 c E M b i a u 2 o O J n h x h 6 g x 8 l p 1 V 2 T O Q N h W 9 g f R I j h W K S N u M O F 3 u g Y J a 6 8 J P d M 9 A Z C S H n P U c j 5 1 / f H 1 8 d M T O 7 N m z 1 A V N c J G / 8 8 5 7 u P n m G / W x K + R W u 2 t 1 8 G D c 5 a R S J S U l 8 q 9 M q Z s B C l u T 2 E 6 x s f 0 v Y D p R G G x m m M N w t 1 O r b p V z X 3 F 1 T 5 r S U E B P I b 8 r / x k J y v y d d q N j u + b B 4 E q B o Y B O A f 7 r L 2 h L m s Z 0 o m i x E W j / u A J v S m t r S 3 c j E 7 Z 3 N s b l D A S 6 o h 3 R 3 z k F + g j 9 k Y 2 A Z R r 8 H F k H i s o m a 6 a 7 0 Y + d a K i r R B A q E R M T q y l X N O q Z / c D i R D o B e M 5 G O z G C C 4 u L l / E i O m 2 Y 4 e 4 M 7 F 0 4 W A 1 J r U R q x 4 x 5 B n x J r T Z t 2 q y 2 0 a h R r q k k w Y V / 6 N A h E c S Z S q 0 M 8 J i d 7 R 1 a F M i O T B Q G Y v / B Q 9 o W w F l S M c H j c T g A N R u P w X / 8 z m y l R m e E v Q b t D y Y 3 p k C 5 C f 1 0 1 8 / + x N p Q / 0 5 w m P Q S o W E E X d G x Q Z 1 o b q x D u F + H J n 0 a b v D B g G k x z H A w w P y 4 o f R 1 c 4 X x w 9 o x R y g g y 0 G o H W k z M 8 v C F R o r c j B n h H X a B J E S Z d I m n F / 8 0 p d l E f n i x p t v x e 7 U f b I i 3 P G D H z 2 u Q u M I O h S o C S 5 c x 1 i r A J B S 0 o v I 3 o K L F y + W z 7 G 2 B O g P f B 8 L I Q 2 B s c e Y s a O 1 H R o D 8 f v l u N z U 5 o q 2 5 a b G B F / m D v J 9 / M l k X A o T j 2 c / A t S A q z l Q z s B k g H + 9 / b Y I b i d u u f U 2 3 P f 1 b 1 2 h f A z O 0 q Z x B G 8 6 a 5 M 4 D G A o Y P S e f N 9 o 8 M G g L W m Y g f 0 H 8 t H S 2 o W g Q C 8 s n h 2 L w 8 f K M T a F r 7 U g K 6 + e q g E B / l 4 o K W 1 E Y I A n Z k 6 K Q n F Z I 0 5 k 1 S L A z x P j x 0 a i r L w R y f E B y C 6 o R 1 l F M 8 a N 6 z 1 1 g 8 H f 5 I g O Z F e Y 0 G m x 7 u b + l g r 4 t 7 M J Z 6 J 8 d o C O m / H 0 8 F Q H B L V G e 0 e r D g 2 z B 5 0 D p 0 Q I H U f k 2 C O j z A P j 7 D y B A 4 F a j z V e d M k P B R U V l S o E 3 S 5 + E R C 9 R 0 I f m W D L A d b R t g m P z H C n Z 5 F 9 3 a M G m f h s g C U f n D M 8 G F C j z Z m 3 C D / 7 2 V N K j 0 e N G n V 5 C x S p y q x 4 W U h O N i X y f S Z q 9 r e Y H E H 3 L m 0 o I 3 / t W I l n r 4 m H h A c 6 5 d j W 3 n e B A d 6 y a N v h 4 2 u d G s j e f 4 z S c O F 0 M W A p z 3 l r s N k i C 1 H e J 9 S R j z u F I v m L c L W 1 t s v u K M d y H z j w O C a 8 E c f 3 b 8 H K l V f p D k 6 Q c j E r n O c y Y c I E + V z G 7 l i E a F 0 S j N P x X M 6 / u a V V T 3 J j S U 9 P k 8 8 a L 7 R T K K R + D H u Y c 3 F S 2 / I J E 9 r b O z W L W 7 N H R H A 4 t Z H n y v M w q D S f p 6 f P m W Y t F + H L y D i F J Y s X 2 p 4 Z P F h g y X m 5 g w E n I J I 6 8 9 4 R v I 6 X j U B 5 e Z j w 6 N 3 L V X t 8 7 f 7 v 4 + y p o 4 g Z F q H B Q i 4 a a g b + 9 4 U v f F 7 U + D u 4 5 y t f 0 d K D z 3 3 u s 7 K T u 6 Z W 9 q C n r L C o G K N S e r Q a k 1 B 3 n 2 m F r 1 / f I s V / F 0 z m d s S Y T + g s I 1 I 4 U h 6 j Y p a Z 5 a 7 y 6 W j w s + h x 5 c q r r d e o H 5 w 4 c U o 2 l C Z 1 b K Q f O a p a I z E p C a E h Q f j x E z / F Z z / z G f z j z T c 1 j W j m z J l 4 W 6 4 x j 8 k G N c 8 / / z s 8 + u h j + N 7 3 v q t a c d u 2 7 Q g J D c H K F V f h q / d + D X f c c b s G m O / 6 n 8 / K J / U s V y 5 g Z / E i z t 1 K S e G A h X O r F T M o 4 U D g B m q d T t 9 j X 5 6 T Q H n L 4 m z X i L d 8 P b l w F g d v C M f R t z a 3 w v M i p I K 4 A u 2 K R l v y q D N 4 e Z p Q c / x d o T b t i E 8 c j f X v v q l u 4 Z 2 7 d m l Q k a 5 c G s f X X 3 c t 3 l + 7 F g 8 9 9 B C e e e Y Z P P z g A 2 J D D J 5 X 0 5 X L X u P 2 F Z 0 f f 7 w Z s Z N X q b e O W r G u H 9 v H A K e s e 3 u Y 1 e v I x o 3 n A + + O E g Q I 3 a O d w U W w c 1 c q p k + b C n f Z K I Z F W W n S m T N Z 6 v E r K y 3 D 1 G l T 4 C 3 X I y 3 t i G o F U t 9 5 8 + Z o Z o A r f P s 7 D 2 q 2 w s s v v Y j H H n 9 c y y y Y K v T Y j x 7 R 7 A d q I D p D 8 n J z t E U Z d 3 Z q m c A A f x U R 9 j t k L I z P k Y 7 S b m O c 6 e i x 4 9 q 0 h q M 3 P e n S t M P B g 4 c 0 g 8 N x Q 6 D X k N o 1 M T H B 9 s z Q Q a H i w D k 6 L T j x 0 R H 2 w s x Z w x T A 4 J D Q o Q u U n 9 g c 6 7 d k Y / q k a F T X N i F Q + H 5 R a R P m z o j F 0 Z P l m D w u E u 9 + f B Z j U s I w I j o A u U X 1 s l N d + H T 6 c w W b 4 C 9 y q E t y B B M v m V t G L j 5 x 0 o T u R T c Y c E H s 2 s l u R t N 0 Q d E G Y V 7 d g g X z b a + w 4 m S Z N b v c G e h J 5 F w m A 0 x G p V D J o c 8 J 3 l W 7 N T Z G 2 2 n S p E l a 8 c q B c S e O Z 2 D a 9 C l K o 1 7 6 8 2 u i L X x w 6 P B h 3 e G v W b l C F z 6 9 c H 9 + 6 Y / Y t n 0 H r l q + t J e H z R 7 u H t 7 q N f P w 9 F D h I G W j h j N 3 9 Q 6 S M o O c g j U Q j e S C 5 f s 5 Z n T p 0 s W 2 Z 3 u D N h R L 4 d l M 1 N A o T E 1 i f 4 r R o 0 e r U F 5 I k H Y a m w o F j k F m J j A b l I + u 9 i E L 1 I c b z m D S m D C k J I W p J i o s r h P q 0 C q P Q x A W 5 I t i M Z h L y p t Q 3 9 y J m t o 2 L J o X p w m d n x Q E + Z g x 2 6 7 J o y N o y B 5 J P 4 q r r l o 2 K L X v D F w I b G H F r Z c p T Y Y h b Q 8 K B 7 s P O Y M r r y K H s h 0 v M s E j i D 0 h r G U d 9 i A z 1 T 7 s d s L X 2 V S G R a P F 3 h K b j D 0 j m O F N m 4 S C x Q 6 2 1 j G d x 9 S j F x Y W r l r K A B f N 6 6 + / g T t u v 0 U X L x 0 D j A G d D / h 5 m Z l n N f P B W T C W 1 4 4 L l 2 X 4 L J v n W q X N 5 Q y k r d w c H H t + V F X R t g r p X u g X E m x Y U 8 u m N r a g L 2 m u / S T 8 c 7 a h j H P l j W P H U P s U F f 7 N u K H 2 v 3 8 S M C + h H f 7 9 t A z e s n U b l i 5 Z f M 7 C Z G D t 2 v X a x Y c L p 7 9 j M X c u Q 7 Q V y + I N s F a K 6 U u O Y I c g 0 h + j f x 7 p I I O 2 B b V u m B H H I s G e 7 8 X 4 F D 2 Y G z Z u x v K l i 7 R 0 n 9 2 U C g o L N W Z i P 4 + X 9 4 d 5 a s y + Z w 2 W s 4 V O 2 4 a C 1 1 + v 9 c G C w s m q X m f d g 7 Z t 3 a G b E G u e W N n r C m Q C b 7 7 5 L 9 x 8 8 w 1 9 q C i Z B f M 0 F y 5 a g D g X f R I v F H g e 9 o J 7 T q u G a T e V J T V I 3 Z s H T 5 E m 5 o z 5 y 3 e i u z b Q U 9 S g H D 9 I N l / + / C Q J E 1 H g g m b R f b x z 5 y 4 k i + F + v s J E R E Z F a o L o Q L s k + 4 H P H t G m W o k D z t j 3 2 5 k w E f n 5 h U q X D F B g O K p 0 W U p b L 2 E i e A x e / x n T J q s N F G Q L c N I 1 v n f f f q V U B n i K 9 J Y x 9 + 7 D j 5 z 3 n h N l p d k M Z 4 q t X W L P B y w r i X e h 6 a i d J g n N 7 k + Y C A Z y l y 1 b 6 t S u o 8 v 8 9 t t v 1 b n E 7 7 2 3 F n v 2 7 N V w x s W A 4 / 0 9 p 5 X j J l c 3 M j o Y r W 1 d 2 L k n V 1 N r / v b u K T F K y / H e x m x E B L h p C o 2 3 m 2 t N 8 J / C S F t / A 4 I 7 G U v N a S 9 x J 6 e d k 5 B w 7 o a s P d x k d 1 k i 3 H 8 o t G O W C N b k W N d 0 1 H c I N g H 7 k B O M h + 3 e n a r p R R R I C t L N N 9 3 g 1 D t G + + j G G 6 5 D T n a u a j Q D x S W l 8 r g K 3 r E z k V H S q V Q 1 N d f L z t 8 2 e N A p k p F x G h z V Q 2 e Q N Z + w E 5 V V 1 e p k o E P H H v b C a / x O w a b G Z P t q V + B 1 Z 8 b D o k U L u 7 X q l m 0 7 V K N c T J x T 6 h H j I W 5 i b I 4 Z H Y H E E S E w y w W Z M C o U 0 T H B i A o V u u D B M g N 5 o c m t F x X 8 d 8 J x H e t u H d e G A N E C v K j s m 0 C 3 a r j s z K x p Y e W u M 4 N b T 1 / + x + P x X v A n v V G 8 Y c Z j Z 6 A m 4 E 2 n Y + J C g Z 5 I 2 j W D S Q T d k + u t W R X U t j w H T g c J E p u J x Y I D g X O C q d U O H 0 p D d k 6 O p g r x i 3 q H j 4 b Z 3 a o 5 a K e N C O l S V j I U U K P 4 y P k P t 6 U 5 f f 4 L X x L 7 b R p + + a v f 4 N Z b b 8 W v f / u 0 B m v Z x z 0 l Z R Q e / 8 m T W L l i B W 7 + 9 O 2 y o Q T I x r d J B Z B d d Z 1 t C g Z 4 j 5 i N w d f x X v E a 0 I Z k T R f 7 U b g K F b g C n S k c m F c o 1 4 V 1 a p z k Q X A t M T P f s D 0 v i T g U F z W p E + 0 R Y w P i X C T 7 o O r U 2 D b t y k O Q L r C n m 5 E I 6 h K y I X z j m / f j e 9 + 5 X w d D s w 0 W G / X / 7 O e / w P T p 0 1 F c V K i O A g Z F 5 8 y a J R S k x x v F j A D u w M y O v l B g 0 J g L k p R m I N B F X 9 3 i 1 p 0 k e 7 6 g K 5 p 9 8 R p C 5 v U a S j C U t C w D T N k 5 d e q U h i l Y F j 9 W F q e 3 a B M u T M 7 R Z Y V s W W k p E k a M Q G l 5 G Q L E 6 I + L H y H f v 1 I E v U j b m g 1 G 8 z N o z W H i 1 6 x a q e U 5 B A W A j h n a j F O n T k V g o N U l T i H l M Z n J z l g l N y 0 K H Z 9 j 7 z + 6 7 f k 7 N 7 S / v / G m F m r S U z p z x j T d d B n k Z U e q S 0 K g 7 N E r H t X Z j O k J J v h 7 y A 5 i 2 8 0 Y 4 6 i t q d X Z q q 5 c w A a y z n K C Y I R c W G / d M d n 9 h + U H 2 7 Z v x / h x 4 5 Q q 8 i I z V Y V D 1 B Y u 6 O l r w D 4 K N L z Z 7 N 8 Z H v 7 + j / D T J 5 9 Q D X 7 P P V 8 V G n Y j t m 7 Z i u s / d Z 2 m s L A W y B F D E S g i v U g 0 m r A J B p d p Z 7 k P s o F K f 3 A s a W H u 4 8 T o j n 4 T h l 3 h + P G T G h s b C L v F B i q R a 8 2 Z X H S a D C V z g 4 L C Y s n a m h o s v 2 q Z r g M K C g W L k 0 t o s / F 3 B p y p z T m 3 i x k j p K Y 7 d u 7 G 6 l X X q D A 1 y e O c n D x M n D B O X / / 7 F / 6 E W 2 + 5 C U 0 t L S L 4 8 b o O G h r q L z 2 B M s D e d K Q 8 o U 4 G e 7 G X N o e b j R 6 V c k E c E M 5 A n s / 4 k y s 3 8 1 f u + R r + 9 K c / y g 7 d g V / 9 6 t d 4 6 I H v 4 t D h N L l R L 2 g N 0 C M P P 2 B 7 Z Q 8 M g W L e 2 s O P / F A o 9 2 i 5 k W 7 y v k N Y I b T o z T f f x N e / d h 9 e e f U 1 P P P b X 6 N L a A 9 z C Q m 5 3 9 1 D 1 s 4 X 2 7 O 8 t f j Q H i y b j w z o u d a s A b O I M N v X i T m C j g K G F z j r 1 h V 4 H d l C j F k e 5 w M K C P t r k A o y N s h G N M x w I I 2 m Q + r U q T P q 0 p / G o L a Y A s x 6 2 b e P n a d o f 5 l U E P k 8 W c e 6 d R 9 p + t d d X / i c 0 k q + x 9 i c L 1 2 B E k G a Y e t V Z + / R I t i S i l P N m Z n M b j l M D r 3 Q q J Y d k e 5 h o y 7 K E R R k 0 g f H 3 6 0 5 b V y M f T e C b g 0 V H I z n f v d 7 b Z q S I 8 b 9 g w 8 + i C T R h H 9 5 5 T V 8 4 a 7 P Y a 9 w / d k z p + l 7 2 F X J K A E x 5 g Z f C H C 0 q H 3 h p C P c 0 Q W z y d 2 l E F N 7 U 5 i Y K 9 k f 9 a Y g W I s d h + b g 6 Q + 8 1 t Q 2 N b U 1 q K y o B H s O U j D o 5 W Q H 2 3 o R L F J E T i c h G + A 1 J 5 j N X i f / 7 K f 8 c z g b 3 f / G a y 5 J g e K u a D S T p E r f f + C w G M J e S t 0 I D / n y 7 P E m q 1 b 5 N F 2 0 j H t c q B t G c M E w U u 8 s e f N c Y U / 5 K H i k H j x l / r S C 5 8 / f j Z / W e B S r g w 2 w H O V C f E s K F C c h V j l 0 v j V Q k r E V M e O W 6 U T 5 U L 8 u D T o b 4 D 0 5 m 5 W N s X Y Z 5 0 y c d e X g o J e S G o r d d C 8 G S A v Z c p p 5 i H k F x b I 5 x f V K H T P A D I z o 6 J h u l z 7 f x 1 Z z 1 1 6 7 q n v t X J I C N W 9 k G / x t I 0 1 4 8 6 j O G d t w B q p w t q K i e r / q 6 m W a r H m h 8 K + 3 3 s E t n 7 7 J 9 u j 8 M V Q b y o C 9 3 c P 5 u 1 O H O + + Z M B S w 9 J 9 a d F 9 + 3 + v F e j L v 1 n x k t 3 G T 6 p E S q / C L A d / S g K S w V p S 0 2 e Z O y T 9 6 Y Q 2 P M L W a 4 9 7 2 5 p t v a f X w Q H b v u S J L B J z t A E r b I 9 G Q l w p O 1 W c A n T m P H E x A l k O 3 / p w 5 s 2 3 v k E 1 l 2 w 5 1 y d v H B l 3 s C f / d c J w A z g v i C k y D o Z G 6 d O k i H D 9 2 X I z f E t t f z h + z x D Z g C z A a v P 9 J T L E T I F b z X g i w F c D O b Z v R 1 F B r e 8 Y K O i l G B t X D z d z e S 5 g I Q 5 F 6 + Q a i s C V S t R K f 4 9 P 2 4 R X G u d j 3 k D 0 w y i p r 1 f M W I 9 S Z c c O L B X o d N X P D P x b X X 3 8 t r l 2 z S m z s Z N n A r N e L N t X w 4 b 3 p O 8 / P X p i I S 0 6 g H C t k e + i Q c z A m 4 e X t r Q m i V P l + w u d Z S U p D 9 X x B h 8 T 4 c W N 1 L i 6 N a 0 e c S 1 f X w W J v X s + N j h S t Z A / 2 G O z P / h k s 1 q y 6 G o E N B z B 5 W K O 6 z 1 m o O T 2 u X c t C A k W L 8 j l X W R 8 D 4 X C R F z 5 M z U F X e 4 v Y i o 1 q 6 9 L W u V h g o 5 c z m V n w s i U j s J c h N 1 r 2 F m T X J Z a U O M b w 6 P X d u G l L r 7 V y S f W U Y E O T k W E 9 m R B c x N t 3 7 E C K 7 D z 9 B U N J L 4 y d h h e R r m 6 W L t A D d L 4 O i 9 a 2 N j V 4 K d j 7 D x z U 7 q Z s R H n g w A G N 7 T C 7 m / N b B x O s p Z P D 6 m 1 y / V o u X 7 I l L m R j k h / h 2 K G o v M E d 8 a H n 7 6 A Y H h u D j O P p a l e Y L C y Q t J Z V G B S b f T j o b e U s q / 7 6 Y z h D e G Q 0 x s f T M R A 0 o D e W 3 Z 8 P H D q s P Q H / / J d X b V M x T F j 7 w T p M m u i c 7 t u D 9 z 1 1 z z 6 s m J u s V Q B t D R U o L i 5 F h 9 B A r i P W h D n a 2 K N H j 8 J w s e t 2 i Y 3 H 3 E j S 0 U t K Q 0 2 J 6 b 3 j 5 x f k 4 6 r l y 3 X 4 l i t Q a B x n 2 P L C 0 K 3 K 6 P f 7 7 6 9 T O + x c w D I Q 9 g a / 7 t r V u s C u v 2 6 N B v 9 K S q z x K / Z S W L N 6 l Q r K + + 9 / M O D 8 V o I 8 n 1 4 q B k U Z P D b + 8 a Y z M 4 O u 3 8 J q N w T 5 W n Q S I w W Z 7 m J q i 0 C h a Q Y 6 L W 5 4 6 q e / k I X q g b u / c i / e e e 8 D v P v + e v z l 1 b 9 h 8 5 b t + N N L r + j r S s s q t U D w M 3 f e h b / / 4 y 3 c 8 d n P y 7 m 7 4 9 6 v f U u u m 1 n s D H 8 8 8 9 z z u k m w d I J z r f j T E f N G W j v K D g V s f 0 3 7 j 4 M a B g L t Y G Z 3 / O Y 3 v 9 G A 6 4 Y N G 5 T G c S L H Y E C B N Q S G r b Z b Q u d i 1 p w 5 K C + v V O e S K 9 A T G B k R L u + 3 0 q J L x i n B G U S j t D W x N b W I Y O C V J Q n 9 X R D S L n r k k p O d x z k o T E y u p E A M 1 m P H r q e p q X v V Y H U 2 o 4 j n x 1 m t L B E x Q C F h m y w u C n Z P 5 Y 7 p C D o l G E N j v z o P 0 V S 8 i a w Y N X 6 y h J 7 d i y h s 5 P e n z 5 x B r O y g I S F W q s T P L T K N h q 9 / q C Y 1 b 3 v 9 B 1 i 0 c I F o g G D N Y n / p 5 Z c x e 9 Z s Z G Z l Y t r U q V g m d u W v f v 2 0 u u n 5 X m p H x r t 2 7 d q p g e 7 n n n 0 W B b J p M Y g d H x c r 9 o Y H M j L O 4 N X X X s O C B Q v U D i k s L N b Y 2 k + f e h K b 9 2 a g z e w J j 7 C x e j 6 D Q b j Y Z N P s Z l 2 l C x X k v X b V 1 / 1 c Q M c I 2 7 2 V Z e 3 D k g X T c b T Y S 9 u i 0 Y u Z t f c f 2 q L M 8 P r x O j h q K u Y 9 H j t 2 A j N n T r 9 0 B C r 7 4 F o k R 3 v q W E Y W u X G R + Q l d Y y t f V y 2 w C A b 6 O C K F F a m u w I v I m A n p H 6 P m r k B P E I O G L K 4 b I 3 S g P 5 q S I b s n U 2 s c c / 3 o i j U a T z J q b 1 / G T Y H i v T w f V z y b b 5 L u E b R 5 n E 0 Q O R / c + 7 V v a p k I S 0 T Y 2 J J l 7 c 8 9 9 x y + 9 + A P k Z e b h Q 6 3 A L h F z b K 9 e n C I E I 3 B D r o 8 0 4 P 5 X l p 8 e a 6 2 m S N Y N r P f y S C 6 1 3 / 5 Z U y Z M h V 3 3 n E z v v + D H + H J J x 7 H f f L d W K P F 4 k X O P + Z m W V F R j g 8 / / B g v / P 5 3 e P C h 7 1 8 6 A l V b V Y K b 5 o Q O O V m T 2 L J 1 O 5 Y v W 2 J 7 5 B z M P z t 4 8 C B G J I z Q C l 5 H Y S H l W L / + I + X a g 0 m I p S F 7 9 M g x z B Z q 6 Q z U n M d P n N Q B a 0 x F I g 0 9 V 7 e 5 P W p a 3 H G o o K f k Y X Z C O 4 L 6 q Q 8 b K r j 5 n D 2 b Y 0 s e Z e 6 b b D J l H q h s 9 k C b U E R O o W 9 p P 7 8 l x 7 7 u s U E X J k C d W + 2 B r M q + r v j 8 A / + U + + i N c Z N m 4 l T 6 T h 0 M z o B u T k 4 O w k P D E C Y 0 L z U 1 V b N V W E D K X i J M t L 4 k B M r L r R 0 B 3 u 4 Y G d 6 F Y G + O + O Q F I v U z q w a i i u 6 S G + v h z q a T Z q V L h u q W H + r F c V V m 7 Q j a K D t 2 7 F Y 6 Z 4 1 P m M V 2 E Y q 3 d 7 8 K p R E x H w i k S a R k E 8 a 7 n p R O 0 L 5 i L h o d E T S Q F y 6 Y P y g H h i u Q 3 j h O q 0 8 g X Y 4 c f C s w Z 2 B G A z v C s q 8 E J 0 I a m w p L e 0 i n L i S W p r T 2 C h S f C 1 g N c a D A 2 2 V X X k c 4 S w L m B k c b T V a a M h z e p / 9 6 L 5 + 7 7 B y / e + Q 2 H D + w E T f f c D 1 u u + 1 2 d Y P T L t q 1 J x X / f O t t / O G P L 2 L s 2 H H q T e O k j X n z 5 u G x x 3 8 i 2 i Z R F + y r f 3 1 d e P J V S q c G A h c z d 6 T j w p m z z p 5 F W V m F P h 4 v g j G U o C P T W z j r y J m t Z A 8 K K H s D p h 1 O 1 + F i 5 x v Y 5 H d 0 9 P i x a Q w 9 c Y M B N y L S U j p B W N K Q L l q 2 I D 9 f B W j Y s E g d h m a / q T S 3 u 6 H I R V H n u Y K Z M O x Y e 6 6 g R 3 B X j g / a R d g H C 8 b M 2 B P f H v v F V G D N G y u z a V + y 7 O W / X k N x g Q R 1 5 O p U B D o D x o 0 I h L f Y T A c P H N K F y L w 9 a i W 6 T q 3 2 i A l t Q r f 4 G i 4 K 3 v y K y i p d 3 I E B f q q 1 O G W 8 p b U N Q Y F W l z l d 3 5 6 y k H n R 7 M H J 5 N d d v 8 b 2 a G i w 0 j c P d Q k P B u + + 8 z 5 u v O l T t k f n h 4 I a d x w p a B d h 7 g k J j I 7 q x I i Q / o W K y a y 0 N 1 m E S T c x M w m Y m c 1 a q 5 k z e 3 q V G 3 A 1 b O F 8 E R / S B Q 6 c O x e 0 y 1 f c k X 1 u 5 2 W v p R r q 6 7 F j 5 x 5 N O z L A z e a / 3 m 1 O y l b n M R J 5 D U G w + E X D 1 4 d z T s 2 Y P W u a c N p g z J g + G b N m T N X p h E L w y O p l I X n p 7 w H + v v D 2 E k F x s 3 S 3 q P L w 8 M I X / v f L + L + 7 7 8 F 3 v v c w / v b 3 f + K Z Z 3 + P T L E L 2 L b Y H o 7 e H t I / n g + F t r P T r H 9 v b b V O 2 K M H z h 7 n 6 o q 3 B x t C k s I x q 5 u f R 3 p r H c d p d b Z Y z 6 U v A k y y g b S d s j 2 y 4 k y 5 V W v x f Z x v S 9 c 3 N x I j s Z g u + e K S E l l A q 7 X k g k F W j r e h x v b y 9 N J N y E B Z v R u 2 2 U a e X g w U 1 J 6 b x m M w + 1 y F i b C / n j o f S m 4 / a 7 g M 8 J p 9 Y j U U 3 a W u E i 9 d g Z 6 g c D / O C m I 3 0 s G / V 2 c N i f b R u T 8 m x i P c 0 N T c A j e 5 Y l 1 y r E 5 Z / H R L a 3 8 + u 6 v K O b R r b D s U v Y q / f e Z 3 s g A 7 1 V Y L F Q O V i / H 1 1 1 / H n X d + F l m Z m X j 8 s R / q a w n m j p E i G Z 1 Q B 0 J f D W X C V + 6 5 T 1 t 9 F R Y W o F m 0 r Y 8 s 8 K i o Y V i 4 c C E 2 b d w A k 5 z T C 8 8 / Y 3 u 9 d Q f 9 4 I N 1 W u r P 0 v j N m b 3 D C d x Y J o U U c a f Q k T K 8 J v w O X C g s 1 l u 1 a k U f L U 1 w c 6 A t M X H y F K T m D T y m 5 0 L A m U 3 T H 1 g b d r 5 p V 0 a O I Q W T r v V J w 5 q w Y c M m p e L G 5 n r J e P k 8 3 T r Q n P m h 2 j N G c 0 a O T B l M p g M 9 a j S m 6 a Y e L K g J 8 v P z k J T U 0 y W W + o / u b i 5 2 e v 2 4 g 7 O M I 0 w W L x c l N S b B A C 4 H C r B Y b b D o I 1 B y A y s r a x A S H K z O C u a 5 c V Q N P 5 9 9 G p j 5 w d h W c F D P 9 2 8 R q s s B Z q y 3 I l j R z H b R 3 e B m U b Q R i S N H y K 9 m z e S Y N m 2 q F m T m 5 u X B I s e b N o 1 l I V w y P Z v W k W J P F F c K f f Y 5 d + / j U D E U x 0 R e t Q c y n X j y h g q j G 9 X x U k + 8 / K v v 4 b v f e w D l p Y U Y M z o F n 7 3 z 8 3 j n 7 b c u H Y F i t v K y l J b u n Y I L n s 0 Z l y 1 d g r L y M v i L 0 U z B Y U 0 L h Y 0 F Y h 6 e D I i S C k L L O f q L M R H M S D A M c g b z m N s 1 V B c 2 3 7 9 z 1 2 5 t V e Z I G Z 2 B n 7 k n d b + c o 2 X Q n k h X o D 3 J 7 2 g 4 Q t j I h Y F S A 7 y G i 5 N b d T x M 2 p E j u P v u r 2 D f 3 l R 8 8 1 v f l v N o x e n T p 7 F 5 0 y b 8 7 G c / x 4 M P f E 8 2 D B F a W T 2 O X s N / B 3 w 8 L F j o Z M i D P S o a 3 U T Y B 8 6 y G C w Y k r F S b K D w 8 N u 4 a v V N K M 8 + q I W q e / f u w w y x I y 8 J g e I X X Z j Y o t F / e 7 B s e c / u v b q I R 8 s u w m A c v W R G X z v C y u D 6 R r 8 p k N U 1 1 T h w 4 L D a V x a 5 k i M T E z S j g P S P z o z B x J s c s S d 1 r 9 h 1 0 9 T 2 + N 6 D 3 8 f 9 3 / 4 W X n r p Z Q Q F B + n U 9 O / c / 2 3 8 8 l e / 1 q k R 3 / r m 1 7 T p P Z N s L 0 Q R J L u w M q W K u Y X c Q J h B Y n H z Q n q J r 3 r j C G Y h j I 5 k f w U 3 t d G 8 x M a k 5 q V 9 a B b 6 5 8 n H c s 1 K 6 9 2 R U e a u C + w / B W d l H v Z g H R j r w S 4 G e F S T p Q O h z a z Y n W p 9 U n B J J M f y B p N 9 s E q X n J + c n o L D Y W L h E W F K u d h D g o v Y M U 7 E G + I o T N R g z C 5 m t s P E C e N V E J m F b i x C 7 v A 8 D m 0 S a j 1 + J m 2 L g T Q O X f R 8 B Y W S Y O P K x o Z 6 n U l E 4 a T Q H D q U J v b K G a E Q d w p F D F G B H k z f h c G A E / D Z 7 Y n f g 8 m s p K F H 0 t L h 2 V o C j 4 A Y d F h E Q O R 1 1 s Y u T D X i 2 V J i r D 3 + O K 4 z v d A T J 0 s 9 r H m C 8 p e h Y o B L N C S U N 7 q r x 8 8 V S k T o z 7 c v f H + w m N w R j D K l 1 4 b W v 2 Q o n 5 9 7 C z q L d i u t 4 c L k F 1 y 9 e q V q p 1 R R x 4 v E U K e L 1 0 C u 2 D C 6 s G W R M V W J v e K Y j 8 b 4 F d 3 o w + P i t M q X K 4 D l 5 c y h Y y y C 5 R 5 h o c G a j c 7 j 0 S v m I 9 S H d V T s A W c V Z k 9 1 i T M I T H u G d I k 5 h T y 3 7 O x s z a Y Y T H C W Z R B N z U 0 X p P s p h X / T p q 2 4 + u p l f Q S f W R v 7 R N D m L F i E X T m + v Q x + O h g 4 9 t M Y K z p U t D Y 2 I z j Y R 6 6 L 1 e t Z W 9 O I 0 L A A + H i 5 o a n F 2 m n I X a i 3 W S x 9 z r 0 a F u m v j 4 n B C E N / z o m 8 G r G d K s 7 f d u o P w w K 6 k H f 4 f V x 3 3 W r N U r 9 k y j e 8 2 4 o w J j F K A 6 w x M T F q o N P W 4 Q I n f e L k c F I 9 a g m 6 e H / / w h 9 R L 0 b 3 2 Z w c s a / 8 8 d j j P 1 Z B D A k L w 7 p 1 6 0 S w C r F 1 6 z b 9 R 2 F k 7 7 4 d O 3 f h Z a F n C + T x n + T n 5 s 1 b k J Z + B F / 8 w u c 1 f y 0 3 L 1 9 t M z Z n 2 b u P U 8 z D 1 Y v H D P O y s l L E x 8 d r L h g T Y z l D y l F b O u K s C B 9 7 2 A 0 2 V t U f m K Q a E z P M q V e R 2 j w i M g L 7 U 1 N h 8 v S H l 4 8 f a l v c N Z M g X x a l M V Z 0 I D C h 1 H H 8 a d r R E t T X t y I 0 2 B v p x 8 s Q H u q L z L M 1 C A u S T e x M N W r r 2 o Q 6 W e D r 5 4 V T m Z V i m z a j t a U d u Y X 1 c g 8 H t k 9 Z r u N K 6 z W 0 m V B 1 n p 4 9 5 j q y j 7 w r t H S 4 I c B c i v C o G K Q V + 1 4 6 G q q h p h z j w + V G h f g L z / f C x o 8 3 Y u U 1 K 9 Q z R Y 8 b + 3 J z A V N j c S D X Z + 6 4 t d d O X S l C c P B Q O l a t v M r 2 j H N Q U 5 G 3 l Z W W a 0 u r o Y L 0 c M O G z d q A 0 b 6 / u D N Q q 7 D X + l X L e 7 L S B w N q W Q 6 L G y 6 a j R 1 5 6 E A x K k 5 3 n P X W I k x H 0 G Z 8 9 / 2 1 u P q q Z T h Y d u F 6 C V 5 s R P q b M W W 4 8 0 L N i x V Y d s T M q F K c K L S g x S v m 0 q m H C g y N Q o F 5 D L z 9 I 5 E u d k F N H e l W B 4 p l 4 V d U 1 S A y a p g Y / i E a m 1 m 9 + h r s 3 r 3 X 9 k 6 r 5 4 2 U x x A m L i 4 + Z / x j f Q 1 7 T z C r u E s E N C U 5 W W 0 n W e 9 D B j U k G y k 2 N 7 X Y n n E N C j z L L 0 g d h w K G D d h N y J j 6 c V j o q V G + 7 U y Y i N L S U q x Z d Y 0 K f F N j n e 1 Z 5 2 D p B I 9 D N / J / G h V N b s i s 7 F / T X 2 x w G F x N l 5 V F X F I V u 1 Q 4 e Z W d i B 8 e j c b q Y j Q 2 N W H d B + u 0 u y t r j f 7 0 4 p + E o q X j p p t u F M r 2 Z 8 y Z P V O 0 0 m F 1 K J C O G d 1 s a B + R K j Y 2 N q g d U 1 h Q i P q G R q 1 T M j r v U O u x C e Y f / v g S O k X I D h 5 K w z v v v g 8 / X z / 8 7 v c v o L S s A n / / + z + w e 0 + q z T P I q e t e 6 h R g u 6 p T p 8 9 o g 8 T + w C Y g D B D T 9 o o X q s i 4 E v t T s N 7 J s Z c B B Z + q k 0 L I E p K o q C h t G U y P J G m o Y z + E v m B c q x J n M 8 9 i / v R k F N p s J g 5 + G x b U h c m x H Z q e l B z e i R h 5 T M 8 q W 3 K T E v 6 n 0 S m 2 l j P n h G P O 4 l D h m u j Z o a s Z k b 4 t a P K w X t 9 L S q A I N 3 c P N L T 7 I C 5 p L O Z O i t O e 5 c z D Y 6 n 2 Q w 9 9 D 7 f f e q s u b C 5 O 7 v 5 c e O w b w H a 7 j P n k 5 + f r 3 + m q p i A w x S Z U / n G h H j t 6 H I l J I 3 V B H x Z B H D N m D H z 8 / H R 3 t 2 Z b l 2 g N V p Y s S j b 8 S E t P 0 4 y D b d t 3 4 u j R o 5 p Z T t v u y J H j 4 M h / 2 k b 2 L n w D p H o U P I 7 r j B V 7 k O f H m U 4 U d J 4 P S 8 y p f R i o p a e Q Q w D Y f / z E y Q y 0 t b f p d + L f S S m Z G X / 1 1 c t t R 3 Y N O k l Y R H d U v u O Y l A S M i r J o w m y C 2 C h s Y E k / g e M C Y x a 5 o 8 3 0 n w B L 6 x 2 T e / 9 d d K + q N E / b j l U 2 W z e 4 S 8 a G c g a f u s N I i Q / X / u I F 7 G c e 0 d P P n G 1 2 Z 8 + a 0 e 3 u J F g q T s c E m 6 p w Q R q L n T S I t g x 9 y k u X L d b Y E A X G + L v V F r N q B w q D 9 S e 9 W l Z G z e d 4 D D o 4 5 s + f J 4 t 8 p 2 i p R f L + 3 j e 9 V j 4 / T 7 R R g Q j I o i U L E W x z R t A G Y l s r n h t D A X S q s J c 2 k 4 F 5 / n T l M 2 u B N i I 1 p 7 3 2 W v f B h 7 j 2 u t W 2 R w O D m n n z 5 q 1 a j k A H R n 8 p X A z o / i f j U P Y Y K 9 o z z p b c y w J K F l J O j W 0 X L e W J + r a L J / Q p E b L h + H d p J g Z T m y 4 Z G 8 o Z Q m L H a W Y A 1 3 t o W I g s 5 F 1 a / E Z E R U a o N 8 4 e w c H B u i i D g 4 P U R i K O F X u i p U N s N F l c n D 3 L B V t X W 9 9 L s 1 B g r L V X z C M 0 f l r 0 p / E c + 5 b P m z 9 X h Y i l 7 9 t F q O x B y r Z v 7 w G M H T s W a 6 5 d 3 S 1 M B F s G c 0 N o s L X R Y h 8 M V o u S f r I m y z 6 + Z g g T t S 2 b e D J + N h T w O N d c s 0 I 2 A L N e r w M H D 6 v 9 y O N R q x u g O / 2 T I k z E 6 X I P D W v U N L u p M B H h o l l n J 7 R h + H l 2 y 2 V W h i u w l s z f m 3 O 6 r M J 8 y V E + e z R 2 e C I u u F P 5 P r 1 4 0 d F R S p G 4 a J i c O n m y d d S J g d L S c r z 5 z 7 c 1 k 4 D 9 9 N r a O z F h z E j 8 7 W + v g y H P D 9 Z 9 q D t 3 U X G x 1 s A M F h R C x n q M e B J 3 f S P P j 2 5 3 a i R S R g Z w G e C 1 P y e C Q u L n F 4 j m F o Y B O k W A O M n d I r a D u V d A m T + 5 y P m T A s o B 3 a N S U t R + o w b l s n A 4 t F P w / d w w + B 2 5 8 b A / B W l l c 0 s r Q k O C d e G y n k j 2 j E 8 U W H 3 L Y K 4 B 2 n s E h 0 d Q 0 M 4 V n f 2 4 z X P k M + l a Z 5 k + P / + S F i i i m N H y 5 l q Y W + s 1 W 4 J Z 1 h w g N m p U s l I o e 7 D X O X O y W N 1 L + s e S d 3 N n u 9 g x s d o b j p q A s 2 j Z y S j B x V Q N A 9 z N 2 T e C 9 I x 2 G U v C 7 Y s D 2 a 9 7 r N h g b H H G 8 6 L d 0 1 + w 9 9 E f / 0 Q n t O f k 5 W H d u v X Y u 3 + / L v Q R I x L w / R / + S I d M n z 5 z V j P n y y u q 4 O P r J 8 L X p Z / / u f / 5 v N i W n t o s 5 d o 1 g 6 d / B A W W g W 8 O t I 6 x 5 T q y B 8 O / I 6 P 8 f J F o i 1 E x g y a / h m l S p O W 2 P 1 5 A k O q F + H Y J 9 Z P P u 5 R t K H v Y 9 z t n b Q + L w 9 j V x 9 6 G I r i z W 3 s i j L I 9 Y 0 3 9 9 2 8 W + h Q Y h r Y O C 9 I z x c Z K m I 5 4 4 e z O K l 2 p R b Z u 2 4 7 5 8 + b K 8 W j v d G j 6 k g E 2 f A k R q s a U q M H C L O z c m u h h Q k l x E d i p i D U 5 a q v J f 2 a z a G I P T 8 0 5 Z M k J E 4 P 0 L / L 3 M 2 e y M D J x p G o 2 i 3 l o d V i 0 / R o 1 2 6 E n y H o u B r + 7 i e f 1 7 x V C N n O J C u j C A d k A G O S 9 m G h u r E N n 3 g a Y U j O q L U V 1 / 3 n X 5 7 8 L i 5 P a d J Y R B W f j x i 2 a n m Q P 2 j 7 M 4 6 P z w N A Y z F u j L U U P m p d X 7 8 X E t s + M y Z D G U T M w B k T H A l s H 8 z O I o M A A t I p N x r G c 1 F w c K h Y X F 6 9 2 C W 8 z C x 4 H C 9 J H g l 4 9 2 o e 0 + w Y C G 4 v w d U P t l k Q H B Q W Y a V Q G z o r x T Z p z r u D G N t S G l 5 8 k c A N 1 5 Y 5 f k N A I U 2 1 1 u Y U 5 U 4 y g X y 4 I 9 + / C x K h m z X p g D w Q a t F T b B o 2 p L z i M B b P G o b H d A 9 n V T I L V p 1 2 C w w n e f v N v + M J d d + E r X 7 0 P d 9 x + G / 7 1 9 j v a 0 J I L f 9 f O H b j n n n s R F h 6 q a U 7 0 I H L G L G d U M W 7 1 1 J O P 6 3 E 4 W Z H 2 F C k W + w D S j i G t O 3 M m U 0 e v + I i G Y b k I 3 d s U / J M Z p 7 B g / l y 1 e R g w N p J u 7 c H 6 J / Z + 4 N C y z 9 x x G 4 y J f f 2 B W e m k o X R 6 G P Y Z 0 d p h E t v p w q w T b x G s t v 9 C w S J 9 n M 4 x S b I m C m v d k H E 6 C y e P H 8 P 0 e c s x O s 4 f p o b 6 G k t N T Z 0 Y 2 o X I 7 x q n t O F y Q U V x N i J j e w o E z x V c c 4 z T + L i b h d a Q m p k x J 6 F D O D s 9 f W Y N r l I o u X z Y I Y c x q E O H D m s B J J 9 n k i 0 z v x n P Y i Y 4 M z X 4 O x 0 o V d U 1 2 m j R 0 9 N L X 2 c P 0 j E K D E E a y 3 x C u u q Z i c F U I 2 p U x s 4 Y S G 6 S N V B b 2 4 A T 6 f t 1 i J j R 3 p g e P D Z p p D 3 J G B q n X H z z G 1 / H i y + 9 p J P a 7 7 j t N q x f v 1 7 o Z Q g 8 4 5 f C s 6 s e b / 7 1 j 1 h 5 + 7 f l u + p H n x f + G z V W c k S n 2 m e 8 t 7 f d c a f Y 5 e F w 9 / J F e F g Q T D f c c I P l l l t u x g d i 6 D 7 w k 9 8 j 5 z y j y 1 c g 9 o K b t R D N 1 b A x Q g d B C x i M 5 X A v b y 8 v a / J s / L l l l v P m M s W I x 6 F b P V J s N p b w s 7 F K Z G Q E f P x D V A B 8 P c w i p N X I z c k T Y a z E v P l z 5 P M D N B G X A e m c v H x k Z G R Y N Z m 8 / q t f v Q c P P v Q w J k y e j h v u e g D + 5 m r 8 + A f f w t 0 P / h Y N Z t d T T Y Y K e s o o W L x u / w 3 w 8 b R g Y a J Q f X d 3 i M m M s 9 W 0 T z t h q q o o s a S m 7 s d 8 2 b V 4 A / 5 d E e Z L H d Q e y 1 O a l T L R V q I 2 o J f P o F D 8 n Q m s t G u Y l c F u s X F x w / t 4 H g e D X b v 3 K k 0 k n Y w b H o P T Z 7 I 0 r Y r O E A r a g Y M H s X j R Q h z N K s f k l B 7 n i A G m H P n K e z m 5 n h r O M S i d X m Q t M u S / 5 j Z r 4 J p a u M H 1 f n H O Y F k 7 e z b 8 N 4 B d o p i O R b C / X 2 q u N 9 w / f f O N j 4 5 I i N c S c Y J F W x e z K O t S B h m Z s c F a z F 3 o q D q F s r J y z b 9 j o J g C x J I S 2 k o U I N K 0 8 e P H q n B x R O V Q Y l v 2 e P K n P 9 c m K o y P 1 d S 3 Y t v W z Z g 6 f R p e f e 2 v G J m Y i K b G B r h 5 e O G H D 3 0 H t 9 z S d w A c k 2 + Z b s X z o D A Z g e r q J q Y X e S p d b N Z / 1 C J M 9 b F o O 6 6 L A U N D c X L I J 5 0 K s p 8 h G 3 k a q V m 0 r 0 y F + W c t r P W x x x U t d f 4 w t d d g d B D j Q T 7 q M K A W o i D R p p k 6 f Y r O 3 u X C 5 W 5 P z x 0 F b C h N Y h z B w P E H m 9 N w w z V z 4 C n b P I O M X J S + l l q 1 w 0 Y m u I 6 b c S g 0 M 0 H s S / r 3 y m 7 b O M i u q h c T 9 K J + U j f 4 4 c F d 2 s S T X l 5 j y J 8 b R 9 X b 4 9 T J Y 9 r Z h X b A F Q w N 3 n b m Z 3 S w m 6 Y 7 M S O C H U U J C t X 0 G d P Q 2 G A d W 2 P Q P / 4 k Z T s f p K U f x U 2 r Z q s w E Z r U 6 t + l d J A Z H / X 1 T S g o K M J u o f d 8 b U 5 e o b z K p D E q R 3 D Q 9 S d B m A h D m H z E 9 v u k w e i I y 8 a h B s R s 6 r l w p c W F G D t + k t a 5 B P n 8 l x D Z T w h o V L c J D W I u 6 d G P n 0 N E a B B e + 9 s b q K 1 j 3 / M D W L v u Q 2 Q L r W N J B j W G P Z h T y E r e 8 0 F O Y a V m N R D H S z x 1 S u H G 0 5 7 w C I 7 H a 3 9 9 X V u X l Z S W o a a 6 W s / h F 7 / 4 B Q 4 e T s N P n v y p v K N n D d A t / k m k W q 2 d n 9 w d n n G 5 t E J b t j n j U B X l p W g W P p + Q m K x P E j Q M 0 + V F K Z G d 6 v k b a t P J y x U c a n Z q 1 1 8 x f 8 5 M / P O f / 8 Q 1 q 1 b h D 3 / 4 A x I T k 4 S W t W D 0 m D G o r a 7 C v V / 9 i r 7 + y a d + g c K i Q n U e / O h H P 8 D b b 7 + r L v W 4 u F i 0 t 3 V o a h L z 8 T Z s 3 I h H H n 4 I 9 3 z 1 P v z k 8 U f x 2 2 e e E x q X o H 3 c E 0 b E q Q 0 8 a n S K D g g 7 U R G I h u p S t Y N C v Z p x 4 + q F 3 U m z z s D W a l 2 d n c h s j B V 7 6 c p 9 P l f M H 9 k G 9 w c f + O 6 j / v 4 B 2 h v c H t U i Q B Q m u g e j A 7 s Q 5 V 2 N 8 h Y / z Y e 6 g t 4 g R T Y S K E l R g o Z P w Z S k I C x d v A C x M c N w / X X X Y v q 0 K T o 5 Y + r k S e r 1 Y 3 9 w C t H z f / i j N n 6 h g + K m m 2 7 G l i 1 b 1 J 5 h 7 / O a G v k n i 3 3 Z 0 s W o r a 1 H f N x w Z J w 8 p Q W S L H z k c Q o L C h C f k I j E h H g R i i 7 E D Y 9 F t S U W I V E J i I p N w I q Z 0 T o 2 h 0 y E G e r 2 j M Q A M z j e 2 H A S f m G 0 s 6 7 c 3 6 G C M a n a F j c U 1 3 t Y N Z T t e Z d g 7 Q 1 L C A h 2 z W S 9 C Q W N r k K 9 P 3 I E t v H t L y v 3 c g N t 0 G U p V r / y h g 0 b R X g s m u H A 5 F V W / j I Z l s 4 A b m T M l m D e H c y d W i D Z 7 S v U H / I / u c j s i U c n h p u H h 7 z M O r K H b b 0 Y G H 7 7 / U 0 Y n R S N U x m n t H l 9 e m k Q 2 r r E j p O N k D 3 2 C H o a U / f s V R u O r n p 7 w S J F L L U N Y b u C c w P l g Z k k g x K o k q I C x A y 3 l m v T T W h f H 1 J R W Y 2 g k H C 9 9 + z U e b r 8 8 s m 0 G A h G n h / 7 X y 9 z M j u K Z f k c e L w n N V U n W L z x x t + V H v J 1 j E m d O H F S t Q q b r j z z z N P I z M x E T H Q 0 I i N C 8 f / u / i p G j k j A q d O n 8 I N H H t K 8 P v b 0 m z t 3 t t B A P z T L z Q 3 y 6 X 1 r K Z C M O f F z j W k Z t S 0 m H C y 4 f N L O L h Y 0 Z C K X u w 9 h Z k 7 b Q b s h w a Q l h j A R 9 s L E v 0 V G h M n C M e v z r O t n X p t D h s x l C 9 K / j 4 6 0 I k a 7 G / W + K H R z n x T 6 x u y I c e P G 4 c Y b b 9 A U p Y c f e g C f u / N O F S p O x 1 u 8 m O 2 X r c W K 4 8 a O x p 9 e f F H f / 6 U v f l F n u s 6 f P x + n a y P g 4 c k M C S / N / 5 P D 9 B E m g l q J 9 L K u v k H 7 b B D H S w e f m H s F r s H 4 G a + 4 U w 2 V V u S l 5 c N k B e z y 4 0 7 X l Q O a m x r h J 7 Y X o d M p 7 H Z f H n x L J n e 9 K 5 J F + H m Z M d y U q V 4 + N v f P y 8 v T U g p W x j I / 7 5 v f + g 6 u / 9 S n t I k / 6 7 C e f u Y Z v P b K y 9 i 2 f Z c 2 x j x 2 / D j W r F 4 j W u o Z X L 3 i a g Q H B e u l L S 0 p 0 f q u m c t u R V d t J m Y K n e u v Z N 0 e T E l K P 5 E F U 8 w S K 7 O 8 g g s C l 5 S v u b l J b o 6 7 l j A 4 M 2 Q r K 8 o Q E W k t O C s t K U J 0 T E 8 O G j U X b 2 x h L W 0 t 6 3 Q G q s P L F a y J o k A l J 0 R r G z N z V 6 d q E l 4 j X p b C g m I k J M T j r b f f R W z s c B w 8 e A D 3 f f V u f O N b 3 8 W D D 3 w H f 3 / j n / r c h A k T k Z W V B f b F Y E d a 1 l j R 5 f 7 Y j 5 9 E c a 0 Z 0 1 O G l l t 3 J Y B / 4 d G v D V V f X y s C 5 d t d F 2 Q P 9 u Q O C L T 2 P S j I z U b 8 y J 6 s 7 c a G B v j b e Z T Y H Y e 2 1 + W M 1 u J D 8 O 2 q Q E d H u 2 4 4 j B l 5 i 1 C 1 t b R g 1 a q V a t 9 Y Y V J B I 8 X j 9 e M / / s m a X 8 f H R q 6 d 9 X k S j b r 6 e r z 6 1 m Y k R f t p P / a k 5 E R 8 9 P F G d a X T X l q 6 d A k + / n g D / u / L X 9 I m n / Q O N j a 3 4 c O t B z F p 6 Z 2 2 4 5 w / S P X J T o y f l y N c 8 o P K i n I E B Y U I B e k d h C Q K 8 3 P 1 h h q g M B m T 3 P g 3 C p P G t k T L c a F E e 1 f q 3 y 5 n + M T O w N L l S 1 V 4 O K C L d G / p 4 o V a W k 4 B M 8 D R O y y Z p w b i t e P f K E C E 9 b H R A M b 6 P H 8 P C g x U O 4 z 2 1 A 8 f f Q w v / O F F 7 Z T 7 4 U c b c D L j p K Y d b d + x A 6 1 t H f i X a E G W d l R W l C J 1 y 7 u I 9 G 7 W Y 5 8 P j K V g C N H l K k y E 6 Z W / / N n y w Q c f 4 N l n n 1 X 3 + F M / / R m e e s J a 8 E a Q U o S H h + v v v I m 8 o W y G b w 9 m V p e R 9 g l d K R N e H x 0 T i 6 L C P M S N S N Q b X l V Z j v S a c 0 v 8 v J Q w N 6 E N A d 6 9 V x u T Z Y u L i 7 U t G a / v z p 2 7 9 H e 2 M m P u 3 4 0 3 D m 6 u L j P L P 9 5 9 C j e u m I 7 W d j N 8 v L j K r R n i J J a c r M h W Z G x N b W S S s y w 8 o 9 w L t U 0 X P i u G Y Q M 2 c 7 n c 4 H a T 3 L D g 4 B D 4 + n h p d S j 7 H d i D w k R h o W B Q K z k K E 8 E Y S W z c C L W 5 Y o b H 6 Y 3 z 9 v F V 4 e N 7 2 r w G 6 l p 6 e Y D N T R x B e 4 i V u 1 u 2 b t e B 0 G w j x k F u 0 6 d P U 0 0 / G F R X 1 6 B C G E V N f Q u K y + u R V y 1 2 a 6 E J X W K 7 s c k M b T j V a r Z Y F u + L 9 Z 8 Z T S 3 n 1 2 L L F S 5 H Y S L c X n n t d b 3 I p A P 0 O L F x y J 4 9 P X 2 / i c h h M X 1 o n g H a B L x h T U 2 N Q v v a U F N T p c c L C 4 9 Q A W t s l B t c N n A f 7 8 s B z P 5 2 h n F j x 2 D 5 s i W Y N 2 9 u d y I t Y Z T U 9 I f 8 s i b 5 V 6 8 9 I 2 6 7 Z g r y c 0 6 j N v c A E g N r V W D 6 A + N k H V e C 8 R c U p v L S Q g s F g U J g b T 1 F D 1 R v 7 w + d D B S c 0 D A r 9 S s r K Y a X t x d C Q s N R 2 e y h n X a i A n t u n r 3 D o q b F D Y f s 4 l q X M 1 g z s y R 5 8 F V 5 p 8 9 k a i 8 / o 9 u t M x w 6 n K 4 t n n 1 8 e r Q f y 0 H Y W v r A w U P a t + H O 2 2 6 0 / a U 3 e M 8 d B 1 d f w f n B j c F A / 4 B A F Q A W m D U 4 c U K Q e j A Q a T W E r X w 8 N C w C t a 3 u W i J g L 0 y E u x a q W d D c 2 n F F m O z A 4 r y h 9 L N L S h y p i b M E r 6 c z h A Q H K U O w B + 8 p m 6 y E h 4 U i Y f r N t m f 7 g o x j Q l g F G m p 7 d 9 C 9 g n P H o F K P r L a Q m 1 P K 5 w w U O D M 8 s P 3 s l T i H I + I D G l C Q s U s 7 x i 6 Y v w A h I U H a Z S g s P A T r 1 3 + E R Y s W 4 a 7 / + S x W r F y D t e + / o 5 n n 1 D g c 5 v a p 6 9 d Q C n r 1 8 2 O l L o c C O J b O U w A 3 b N y M G Q t W I s i r T X u i G 6 D b n B v k H v l c d n 3 K b B 0 1 6 H t 7 B f 1 D s 8 1 t v 7 s E N 8 f B R u A J 3 p y t W V e o h D N 8 8 N o v s H n T B k R F D d P O Q s w 6 3 7 l r p x b 6 U S i Y G s T n O L J 0 7 t w 5 W p q R l J S o d U z D h k X j x L E T K C g s x K n T m d o D 8 L T 8 Z C 0 V t Z R 9 r i A F q r q q G n W d I T h 6 J B 2 l h b n a l I X z g + v r 6 5 V G T p w 4 Q X u j 5 1 T 3 d T Q x l j T g T n s F f d B H Q 9 V U V 3 X b S u c K p i 5 V N Q 1 e A C 8 X s J h 2 U X K 7 j s 4 0 w I V v d W P 3 f o 7 g x m T 8 / v 7 7 H + B T n 7 p O f z e c D Z w D x a L B 4 c N j c O J 4 B m 6 5 p c d W Y q z p 4 w 0 b 4 R 0 7 F 0 s n B m h m h i s M N W O C 5 S o X a 7 r 6 f z v 6 r P r g k B A U F e S p 1 6 6 6 q k J / Z w d R a x f R g c G b c 0 W Y + o K F h 4 u S W + F u M p q g W P 8 R R o D W / j m C 5 R 2 b N m / V 8 T c s n z d A t s B / n C c 8 Z f J E e L h 7 9 H E k k Q q u X r U S M 5 O 9 k V f h 2 s v a 8 2 m D A 5 n h J 2 F y 4 S c V s l f 2 7 D T t 2 u 7 K H c P j E 4 Q S B A i v j 9 T f S S U G S / m u 7 F v O w Q p o 9 y F e H P Z 8 e + + 9 t V i 6 b B m e e / 4 F P P v c 7 5 F f U I x t O 3 b j / + 6 + F + U V p I E x u P 8 7 D 2 D J E m a l W 8 F A e 1 F R k Q 5 F C A v 2 R 9 q Z W t S 7 G C s 6 l F M K 9 z d j q a 3 G y 1 k 2 + x X I P e P I E w 7 Y 4 p Q 8 j s B k G Y C V a t B b Z + X W 9 N r x J j H D n N P U S 4 o L V f g c w X K F K 5 f Z O T h H a K h w l 8 2 N D S t / + c t f I z o 6 B k H B w f j h j 3 6 k 3 l h 1 Q s h 9 K h K h + f x d d + k 4 0 9 r a O r H H 9 m D n z t 3 a l b a i v F z 7 R 1 w 7 O x J p h 9 L E z n J + D s n h 1 r S x g R D k b e 7 e F F i l e g V 9 Y S o r K 7 K c P n U G v / 7 N 0 / j L y 3 / U T I g n n / w Z v v H N r 2 k X 0 q q a a o Q G B a O z q + 9 c V 9 J A p r K w r 4 G B K x n M z s H 4 E + N Q Q 0 F h Y a H 2 K 3 e c E O I I 3 e y a m 7 V s n t T Q n k 2 w 1 T J t L i b F p i Q n q T A 6 Y q B 7 R p o 3 L q o D s c E 9 W R X c c D d n X r n X j n D P y s p + l M 0 Y f / b U j 1 U T p R 0 5 i l s / f b N c R A u q K y t U K + 3 Z t x / j x 4 3 v x e 8 J Z k z z P b W 1 1 Z o I y 5 Z k 5 z s o + F L F K F s p + l B A b x x 7 5 T k T A g P s g / 7 R R x 9 r Y D f 9 y D H k V X b B z z 8 Y Q X 7 W 9 + z e n Y q U l B Q c P H A A o 0 e P V v Z h j 3 a R k T w X g 6 f p R G E f 7 2 n D 2 x F o R / H Y + k A H r t k e X 0 E P T P W 1 l R Z q G q M F l S P o n O A s I u 6 C / Y G Z F G x o f 0 V D 9 U W w j x l T Y 5 q U c v n 4 + O q O P x j Q U 8 d u s y x r d x Y n K q 9 u x N s b 0 / H p q y c i I t x a C 8 X P 4 P g a N n G Z M W O 6 3 J d O j W + t W L F c m 7 / Y o 7 L J D e l F z g P v Y X 5 m T I 9 z T Q U v l / t M J V K Q n Y G Y E c m o r 6 l U k 6 i t t U X l x d P L W x R O A 0 L C o u D j a 4 0 D m o 4 f 2 W + J i x + p D 5 y h t K R Y s 8 c H A 8 5 R O l p 8 J T P C E V U l e Z g W w 7 m 8 f j h 5 8 q R Q M G d 7 u w V T p k z W K e 8 G x S N V Y w X v 9 u 2 7 d C o H 4 0 7 8 x z 4 T b O 2 8 7 u N t u P G 6 q 5 0 6 j O g h p K u c U z Z I + / z 8 / I W y W 2 3 i 6 m Y T 0 o q 8 l b Y 5 A 3 P 8 F i a 5 b m V w O T V 1 o f B s f O d l j J 4 0 G 6 J 8 0 N R Q h 5 a m e o x I H o + G u m r E x K c g N / M Y q i u K 4 e s f C N O B P d s s o 8 a O t 7 2 9 L 1 i G M T y u / 9 K L / N y z 6 h 3 M 7 h j T 3 e n z C n o Q K M b 8 n I T + D X 8 u b r K B i s p K n Q f F c g x 2 S W J q E R 0 Q X P u 5 u X n a 8 k u n v w e G Y t H c 6 U I H 3 V V A K V T M a G E 3 J A o n S + c 5 3 4 l D A F g h b G B 3 j v e g Y k h X j 3 a d c 8 h 0 M u Z o X k F f m G o q S 3 W j I q X g v 4 I 8 j q s M 0 9 w + Z z T D G V p o P 8 m N u 0 L 3 X I N e v q H Y U e + + u x b X X H O 1 2 k + k H a T c H Z 1 m / O W V V 7 S G K i 0 t D e H h E Z g 4 c a I m x 7 7 6 6 m t 4 5 Z W X 8 Z V 7 7 s P Y s W O w c + d O 3 H / / / T h 4 8 B D u v e f L e s y h T B + c G d + O E F / n 2 e p X 7 r M r A P 8 f c b R c g L l a + 1 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 G u i d = " c d 3 c 7 1 0 d - 2 5 3 0 - 4 e d 3 - a c d e - 3 1 c e 0 b c 6 d 2 7 a "   R e v = " 1 "   R e v G u i d = " d c c 1 0 d 8 1 - a b 5 9 - 4 3 5 2 - 9 8 2 5 - 9 b 5 8 5 3 8 4 5 3 7 e " 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9125E5E83B62B49B8E981FAC8802876" ma:contentTypeVersion="13" ma:contentTypeDescription="Create a new document." ma:contentTypeScope="" ma:versionID="d6b61f28017d5ad413d1f0f8449a55b0">
  <xsd:schema xmlns:xsd="http://www.w3.org/2001/XMLSchema" xmlns:xs="http://www.w3.org/2001/XMLSchema" xmlns:p="http://schemas.microsoft.com/office/2006/metadata/properties" xmlns:ns2="cd2212cf-a364-4593-be26-4585a509c77a" xmlns:ns3="eb6395e0-4cc6-466f-aefb-3b7202bb07f8" targetNamespace="http://schemas.microsoft.com/office/2006/metadata/properties" ma:root="true" ma:fieldsID="35a1c410fa03698db6cba357fa8d6e99" ns2:_="" ns3:_="">
    <xsd:import namespace="cd2212cf-a364-4593-be26-4585a509c77a"/>
    <xsd:import namespace="eb6395e0-4cc6-466f-aefb-3b7202bb07f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ObjectDetectorVersions" minOccurs="0"/>
                <xsd:element ref="ns3:MediaLengthInSeconds" minOccurs="0"/>
                <xsd:element ref="ns3:lcf76f155ced4ddcb4097134ff3c332f" minOccurs="0"/>
                <xsd:element ref="ns2:TaxCatchAll"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2212cf-a364-4593-be26-4585a509c77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81ef51b8-413c-4f68-bc28-029c59694c16}" ma:internalName="TaxCatchAll" ma:showField="CatchAllData" ma:web="cd2212cf-a364-4593-be26-4585a509c77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b6395e0-4cc6-466f-aefb-3b7202bb07f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acc4dc2-1d7d-4ba2-9bc5-748c4ad50a69"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V i s u a l i z a t i o n   x m l n s : x s d = " h t t p : / / w w w . w 3 . o r g / 2 0 0 1 / X M L S c h e m a "   x m l n s : x s i = " h t t p : / / w w w . w 3 . o r g / 2 0 0 1 / X M L S c h e m a - i n s t a n c e "   x m l n s = " h t t p : / / m i c r o s o f t . d a t a . v i s u a l i z a t i o n . C l i e n t . E x c e l / 1 . 0 " > < T o u r s > < T o u r   N a m e = " T o u r   1 "   I d = " { F B A A B F D 5 - 0 A A 0 - 4 C 0 C - 8 4 C 5 - 7 F F 3 9 F 6 3 E F 8 C } "   T o u r I d = " 1 5 6 2 6 2 1 0 - 6 9 9 9 - 4 c d 7 - 9 c a 9 - 0 0 a c 6 4 c a 4 7 6 e "   X m l V e r = " 6 "   M i n X m l V e r = " 3 " > < D e s c r i p t i o n > S o m e   d e s c r i p t i o n   f o r   t h e   t o u r   g o e s   h e r e < / D e s c r i p t i o n > < I m a g e > i V B O R w 0 K G g o A A A A N S U h E U g A A A N Q A A A B 1 C A Y A A A A 2 n s 9 T A A A A A X N S R 0 I A r s 4 c 6 Q A A A A R n Q U 1 B A A C x j w v 8 Y Q U A A A A J c E h Z c w A A A 3 Q A A A N 0 A Q I r Q U U A A F v p S U R B V H h e 7 X 0 H f J x 1 / f / 7 s v d O m q R J 0 4 z u v f e E l r a A L B m K P 9 G f f 3 + I 4 E R l O Q A F 3 M o Q U Q E F F B G R V V q g e 6 c 7 6 U z b p N l 7 7 5 2 7 / + f 9 u X u S y + U u o 0 O x 7 Z t X S e 5 y 9 9 x z z / P 9 f D / v z z a 9 t b f e g s s M n u 7 A p M h q 5 G a d w b R p U 7 B w 8 X K 8 + s 4 u l O U e w Z 9 e e B a f v u U m 1 N f X Y 8 3 q 1 d i 2 c y 8 C g 0 P h 4 x c I i 7 k T T / / i C X R Z z P j a U 2 + j s 8 t 2 Q A e 0 N d d h X G A x K j z G w E s + K 8 y v C 5 m V n n A 3 Q d 5 r e 5 E d E s M 6 5 T V m H C r 0 A i x d W J b S C p N J X i w o K i p C Q E A A Q k N D 9 X F F R S U 8 P d w R Y n t s D 5 5 z U V E x x o 0 b a 3 s G 6 G h v h 8 V i g Z e 3 t z 5 u b G y E t / z e 3 N y s x 3 V 3 l x O 0 o a 2 1 F V 1 d X X D 3 8 I D 1 0 6 H v q y w v 0 + e D 5 T P T c 1 s x K t K C 8 P A w e a 4 T b m 7 u 3 e f q D K 0 t L f D x 9 U V d b Q 2 6 O u V 7 R k T q 8 y 3 N T f D 0 8 o a H f B b R 2 t q G 0 t I S 5 O c X y v G A + P h 4 x M U N 7 / 5 7 V l Y 2 o q O j 9 J y d g e e 3 P 9 8 X 8 x L b b c / 0 x r 5 c L 8 w Z a f 2 b R e 6 f y e S m v x t o a W m G r 6 + f / t 7 a Y U F r p x t C f J 2 L R n V V J c L C I 2 y P e s P 9 t v / 3 0 K O 2 3 y 9 5 + H p a 4 O 9 t Q X O 7 C U F d h W h q a k J J a R n 8 / A I Q E B I B v 8 A w z F + 2 B j 5 u H U g 7 f B i T J k 3 E K 3 9 5 C Y t v / C r + / u e n s X D l 7 R g / b j T i E 5 I Q M G y M 3 B j b g R 3 g 6 e W D G S m B i A u h x F l w q t w L E 6 I 7 M C G m Q x d L T Y v 1 Z o 6 J 6 s C 0 4 R 0 q T D y 3 k S J Y o W 5 V y M v N w d n s H J w 6 d U o W W A G K S 0 q R l D h S b n o L 9 u 8 / i J R R K d 0 L z R 4 U l K N H j + p C p K A 0 N z X q Y q a A E B U i G K G h Y f q 3 i t J S h I S F 6 f M G a m u q E R w S q s f m e / i P w u j r 5 4 f A o C B 5 3 h P D w 3 1 h 8 v R D a 3 M 9 v E Q g + P f 8 3 G x 0 i r D 4 + f v b j t Q D D 0 9 P f Q 3 P o 7 2 j A z 4 + P q i r q 4 e 3 / K R Q 7 9 q 1 B 2 d O Z 6 K + o R 4 j R y Y g J S U Z C Q k J C A k J E W H t W f Q H D h y U 7 + e D s 2 e z R Z i 5 m Z j 0 7 9 X V 1 d i 5 c z d 2 b N + J 6 5 Z N 7 C X c 7 e 1 t q K q s x J m a M M x M 6 B G 0 d t l k u B n Y X 0 N P O c / 6 u l o 9 L w / Z + U 6 V m R A p s u v m s F c 0 y H m G y D V y h c t K Q 3 n I / Y k O 6 s J Y W c h E a 1 u b 7 s p 7 C o J E C H z 1 O S J U F v h E E Q B v D + u l o e C c L P N E S X 3 P b t 4 f e E + X q 5 a x P e G A 3 J I 6 j I w J t j 0 a G C 0 t b b j 9 M 3 c i M S k J d / / f l + A v G 8 C w Y Z H Y t T t V B P 4 V f P 3 r 9 4 r G C p P v 0 o b f / P Z p f O m L d 2 H 6 9 K l o a 2 u V z c J f F 4 t q H n t t J N + d A m i A A l F Z X g 4 P L y / 5 v m Y V v A 5 Z k F 1 m s 2 i F Q N u r g N Q s C 2 Y n c q M w d R + P A s O F b P x 0 h k Z Z i A G B Q S J E L U h N 3 Y t R s i m 4 u 7 s h N n a 4 y + t k j 7 a 2 D n R 0 t O H k y Q w R Z C + 5 B n 4 i / M E 4 d C g N q 1 a t w I a P N 2 H p s i X d 3 4 k a k Z t D W 6 c J L Y 3 V C A o K 7 i W g R G d n h 2 4 S B s r L S h E 1 L F p / r 2 l o R 1 C A l 7 I K R z h e S 3 t c 8 h q q K W 8 7 T q a + h 5 k z p u H k v v V o K D 2 F s W N G Y + + + g 9 i 4 a Q s K i 0 p Q k n k A w 0 I 8 Y f Y Z p p q C / 4 Y H 9 / A 5 3 v C j x U L H + s G s e L k B p i p M T X B X i u f b c 5 9 6 g Y s u + 8 x J W U g x t m c G h s n d E 8 X F J Q g O D s K M 6 d O R l p a G P / / 5 F W z f v g P u s o V O m D A J 6 f I c a Z J S 1 T W r s G H j J k y d M k V v f L N o 4 s b G B j Q 1 N K g W 4 a L v E G 1 h F m H p l J 9 N Q r / 8 Z I F y g Y W F h 8 N f X s P F 5 + n p p V q o q q J c 3 0 e N 4 i 7 a q d 3 s D l + 5 H M b u b Q h R o x z f X k j t Q U 1 l C N 3 h w 2 l K t c P l s w Y j T I S H 0 F w K 0 v D h w / V n Z W W V n G 8 X 5 s 6 d o 8 d N S k r E 9 m 0 7 R G j 9 d A P x 9 7 d S Q 2 6 i P j 6 i V Z 1 8 E G l f i 3 w n T z k e 4 W 9 H J 7 0 9 Z c N w U E / 8 / t T i P G l u B h 0 d 7 d 1 a j t + d 9 P i S F 6 i M v W t R V V 6 M m X M W o r o s F 5 s 2 b p B F E 4 n f / / 5 5 2 e W j 8 e K L L 8 L H W 9 R 9 f R 1 S J s z B 8 J B O J I X L D t R 7 M 0 N 2 V V + K R f C a L 0 p q U y p Z m H 8 W k Z G R 8 H E h T A Z K h M I N R a D 4 G W b R I J / 9 z B 0 I D g o U G 2 k M r r l m B W 4 V W + / m m 2 8 S z Z W A G b J h R E a E W 3 d v f 1 9 M G D + + + 2 a 7 i V B x g X H B c G H V C b W h 0 H B 3 5 u + h Y e H 6 O s P W 4 Q K 0 h 5 t c D L 6 W O 3 N 4 g A i a b M 6 0 D Q l q N m P n p z C 5 0 l I U Y A o 3 f 5 a L J m x o a B L h i L X 9 d W j w l f O M j o 5 G h H x f A / z M B K G M u 0 V r j x k z x v Z s / + B 7 S I M D R X s R K l w i j A S F x d 2 9 5 5 4 3 C n 3 m N e N 1 5 D X m d + b 1 5 T U p F j s 3 Q u 4 7 a e R l 5 5 S g o E w f 3 o Z g m 8 H Z Z Q Z 2 5 X i j o 8 u 6 C G a N a E e w j z z p A p v O + N h + s + L q 0 a 3 6 k / b Y 0 S P H M G / + X H 3 c H 7 b J T r p 4 8 c I + F M Q V 8 n K y 4 a M 0 L 8 r 2 j G s U F x e r U H N h 0 A F B + 8 c s N 9 1 Y K E S r 0 F z a M g Q X Q 6 z s + g Z o I w Q K N a M 9 E R Q c g t K S Y l m 4 k e g Q 7 V V Y 5 4 W R 4 Z Z e x 3 K G J l l 8 H U I p Q 2 y C S h i f W S k 2 D Q U v M L C H R l 5 I U E M 3 N D Q O W l h J 8 4 K C g 0 W 4 3 O R 6 1 Y v W t D p N 7 M H r x 0 3 J G S p F e 0 d E W u + L R T T + Z e W U 4 E 6 / I N G q T Y j 6 N j f s F m E y W 6 z C N D G m A x H + r o W p v N E d Z Q 0 9 F z Y + p E t f z 6 P V 1 z c I J Q t 2 6 Y W y B 2 2 U v P x i f P 0 b 3 1 J q 9 t 5 7 H 2 D t B + v x q e u v w + c + / 0 W h b i N Q V F w q l A x 4 7 a + v Y 1 h M r G o f C i 1 3 d y s d s 1 I o e 9 T W 1 q p N U V B Y q N 4 9 s 5 l a s 0 C p F b U D t Y n Z 3 I X q q i o 1 v q k t u N u b R a s Y N o G X l / W 4 / D s R I A u f i 4 m f F + j j B i 9 R T 1 W V F a r F 6 O 2 i j e Y I 7 u D 0 4 L n x / O Q f d 3 E + R x a w d + 8 B p W c D C e W 5 g s J 6 4 s Q J R E V F d m t o V 6 D T g t q J 5 0 L t R D u U 6 J J r 5 G b n B e Q m Y 1 w P R 5 z J z E K b X O t A u e + 8 T o P b I i 8 R y P p C e p E X S u r c V d P s z + u x i 7 z c L c i s 8 J C / e 6 J T F r K s s V 4 4 X O g l d l T P I v B E G 0 Y G N + o i 5 s 2 o k J 0 q O n q Y 7 a / 9 g 7 t z l 7 k T / 3 j j d Y S H h S E h Y Q S q Z H E e P 5 G B F V e v Q G t L q 2 i G E u X p 9 X X 1 S I i P E 0 F J 1 / e S 6 t B L d f D g Y e z a u R u b N 2 9 F + p E j c t M b 1 N t F K n j 1 V c s x Z u w Y P Z 9 j x 0 / q Y i a 4 w E j d o k V A + T s 1 B m k e f 6 c 2 K y k u 0 p 3 a H r w M N c 3 W 5 7 x s 6 z N c N F a J a K 4 9 q f v l M 3 d h o 2 w K F R U V K j g G K K B F R Q V q p x m a 2 M P D C y 3 y 3 a i t L i a m T 5 + G M 2 c y 9 X x I Q Z 2 h v q 5 O r o u 3 b h 5 8 D b 2 Y t I + K C v K F x V g 3 F 5 4 7 / 0 Z N 7 Q w 1 8 n p e Y 2 5 2 a W n p 2 L x l + + V H + Q b C h G E d E P s X k Q F 9 g 0 y n y j 1 R U O M G c 2 0 W R k V 2 q s c q K i o C W Z l n k Z S c q I t 9 I P A m V Y m G K C k t x e R J k 2 z P E t Q 2 T m 6 F 3 H A 6 D o 4 d O 6 G G v D 1 4 s 3 k 8 0 h z + z M 3 N E 1 t q u u 2 v V p w 8 e R L Z 2 b l Y u n S R C H 6 L 2 A B + 8 B M 7 g A t n u G h C A 9 w U u P B r a q i 9 x I i X / x j r O i 3 f m e 5 9 A 3 Q E 7 N 2 7 V 2 3 A u L g 4 e Y + 7 2 g 7 U f q m p + z B 1 K p 0 N Y a i T c + K m Q M 3 N R T t z 5 o z u x c v F n p i Y q N r w Y o E O G 2 4 Y j M t d e + 0 q e c a k n k 1 e Z d J g R + 1 F m k r n T W T U 4 D Z F Y u 3 a d b j + + m v 1 9 1 J h L n 6 e l x n l G w i j I j o Q F 9 o F s 1 x 2 a q y z o r F 4 o Y 4 U e 6 l T o r 7 V D S v G t K E w 6 6 j Q s u E a N 6 G h W i / a w d P T Q y l f f 6 A 2 2 7 U r V R b T S N 3 B T 5 w 4 i S D Z G V 1 5 x g x w o Z P K M U b D R W m A v / N v p G 3 0 0 j l z d N C e i h c N R w 0 2 b J g s F n m P S d / j 1 0 3 z C A Z g 6 c m j a 5 v H M x w U q n k j g v Q 1 3 P G 3 b t 0 q g j 0 N M T E x + n 5 + P h c n t S C P v 3 7 d h y g o K J L 3 1 m L K l M m q j U m / t m z Z p u d w 5 M h R 1 Y a O 3 + V C I y w s V C n t x I k T c P p 0 l m 4 6 Q U G B y M 7 J E 5 u Q s b j e A s X z N + g r z 4 v 0 d M e O 3 d h 3 6 A T C Q 4 T G y 6 k 6 3 q f c 3 F y l r 3 w 9 Q y q x w b J y r m g o K 5 L C O 5 F T L U L h Y 0 a t L f D q D F e N b t V d j s b 1 6 d N n k J y c p I u G F G z J k k X W F z m A u / d b b 7 2 j W s J e i 3 G B k b b R b T t z 5 n Q N Z j o D F 0 N + X j 4 m T p p o e 6 Y v y G x 6 1 i d / 6 b m t 1 F 6 0 K 4 q K S k W r x K r 7 n U I T J O d t Z F A 4 a i w D m Z U e S A p t w 4 a P N 2 L M 2 L H y n U 9 j 9 e p r b H / t D W o f a j B S V S 4 y R 4 E h V T X o 5 2 D A G B L Z g r v p w i 1 R B n p L y y s w f t z Y P u f H 8 6 e d u n f v P k y e P E m 9 w V s y v T A 7 r g l 5 W R l I G D l C N T K / g 7 e 3 F z L F f o q J i V Y n j o E r A t U P / D w t a O 6 w X v Q U 0 V 4 j w 3 r T Q G q c n T v 3 q H b i z V i 1 a m W f m 2 S A A U l q J i 5 k R 3 D B l 5 W X y 6 5 e h x E j 4 r t 3 Q m o A x j 7 S 0 4 9 g / v x 5 + h z B 3 b W 0 r A K F h Y V 4 9 L H H 8 P J L L + O p n / 4 U n 7 n j N h w V a v i v f / 0 L Y a E h s n s m o 1 x s m 1 / + / C n Z f X s + l 9 k X P P a x o 8 c w Z + 4 c e M n 5 0 6 X O Q D C z E Q w c L / F U R 0 1 m V h a i R f u U l p Z p 9 g S z N v 4 b Q Q G l H d 1 c X 6 m C z 3 t G I e c 1 J x 1 s b G z C i e M n M H / B v D 6 U k J s i Y 0 1 8 X Y N o W F 5 D Z t K Q A d j D t O l I r a W / H f l y g M Z 5 n G w r U 2 I 7 9 C Y Q c S G d + t M R v C l c 9 E d l c Z I G 0 b X t T G h 4 Q 9 5 9 5 3 3 c e N O n 9 G a R j h i e L h 5 j 2 / a d i J X d j t S L w W b S E 1 I s G r x M N X K k G z / 7 + a / x 9 a / f h 7 N n c 5 R + b t 2 6 T T 1 O p J 0 5 O T m I G 5 G I t p Y m E Y R I z J o 1 C 6 N H J d n e 2 Q O e w 0 c f b R Q 7 Y I 0 + d t Q g 9 a 0 m B P k I 9 T 2 b r d / N X i j P D 9 R e / N 7 8 n X a g R X Z + q 0 a z P m e 9 J n y O f z N g v 1 d Z X + v k p g 2 A g / m e m D m i A 9 U 1 N Z r K d T Y r W 2 w t b 6 X e p K b M m b T f F L m h t r S b E N 6 P 9 9 c e V z S U A 3 g p m X L U K o L E 5 M i Z 8 W 3 W P w w C v E E Z p 0 4 r n T D i P P b g g q U t M W H C e F 2 k n i J Y H m K Y 1 4 t m m j 1 n V r c N R k G q q 6 t T u + j o 0 e P y + n F q q 1 1 o 8 D M K C g r V z j D A R c o F V S f C F C z C R O z a t R v z 5 s 1 T K n e + 4 L H n L V i C 3 b t 2 4 P E f P 4 H H H / 0 B 7 r 7 n P t x / / 7 f x 1 J N P I S 8 / H 2 + 9 + Q / c 9 / V v q L u f 1 + L 3 v 3 s W 7 7 z 7 P g o K C z A i P h 4 v i k b m 8 2 v f + 5 f t q I N D c Z 0 7 Y o K 7 9 B 4 T t O U K C 4 t U W z N u x e t 9 v n B / 6 k f 3 P 2 o f W 7 m c w X S j 2 Q l C A U K 7 1 K a K t U s / G g x 4 Y / J l Q Y w c 2 Z c S c T M t E D u F 6 U G h Q s e Y y 0 a q 0 S Q 0 Y 8 L E 8 W q H t b S 2 o k K o 3 9 7 U f e p K p 6 a h i 3 n E i B G q T X h 8 g g m h H 3 + 8 S R c D 8 + 3 C w s N 6 7 a q D B d + T X 1 C g y b Q E g 7 l l z Y G y k Z j h 7 W 5 B X n k r O k 3 e K M g 9 o 1 k J z j a J o c M k 3 3 0 0 m l u a N Z v / T O Z Z j Y N V i 2 1 z 7 b X X Y o r Y L s U l x b h q + V X y + 2 R l D 1 O n T N Y M B V J S b j p L l y 5 V b + W s m T N s x x w c m j t 6 3 P / H j x 1 X + s r r z P t B u 4 n 5 k X S y 8 B / R J J q p y 2 z S z J D B w v S v f V Y N d Q 7 a 8 5 I D b 1 5 y R C d G C L 0 7 h / W J h v p 6 T b i l s 4 I l F B Q S D Q j K t a X 2 2 r f / I J Y t W 9 J 9 r f k Z Z 7 M y U V R c p o L h I R p g 1 u x Z S g n 5 j 9 q C X j E u f F L G m p p a W V T t m D l z m v 4 M l 0 X O 0 9 w s W u / 6 6 6 y 0 z R n I m v j d D D D h N S c 7 R 0 s i J o o w U 6 A Y e z u c Z x H K 5 2 m l u s x s E O r K z 2 1 u 7 c S R t E N q M 4 S E D D 6 p 9 5 O I t E J P j I 7 q x L H D + z B 7 9 s x u 4 V E 7 t q x M Q w w T J o z V j P L U X G / M T W g b 0 l o w F Z d W W E p E Q + W 4 y F W 7 X M G M d J Z f m G W H c n O z i I Z g + o 4 7 O o V q M E b D q L i w e H n M 4 B / 3 X T P W r / 8 I 8 + f P V b d 0 Z U W V 8 P I A / O i x J / C / / / s F p X h c 1 L f e e h v e f / 9 9 7 N q 9 B 8 u W L p H j t o u 2 2 Y g / v P A 7 + d T e u x r d s q Q 9 F E x H k P J 8 v G E j V l 2 z U g S t R j 8 z z E m N V K v Y A I V C d V J k o z B A D c e F 5 O h V p O D x O / H Y 1 I Y U Z A p 1 S 5 s Z v t 5 u K C 0 t 1 U w Q Z + f z S Q c F p r a 2 R u 5 J s G 5 W x 4 + f w J g x o 7 v t W H t 8 J P d j 1 T U r b I 9 c o 6 u L G S b U Y m Z 1 V v j J B m Q 6 e K b a k l t 9 R Z g c w c W / f F Q r J k 2 e j l O n T 2 H R o s V Y 9 8 F a r L n 2 O t x 0 0 4 3 I z M y U 3 X 0 S 7 v n K l 7 F 0 2 d X 4 4 S M P Y + G i + d 3 e I f L z A w c O q c F L g 7 6 p R T R K e I g a v 8 y E M J k s c o x c 0 W S j l L u r R j L 3 U E x q o E O H D q u A u k J j U x N q R D h i Y 2 O x c e N m z Z K w p 3 6 k 8 s M C e 4 5 J c d 2 W 5 a P Z C l N i W u D e 1 a B O D 4 N K G j D s K H s 0 i i n p 5 2 X B x g 2 b 9 H M q m 9 x w r N g T Y W K s M x 9 y e l x P 8 L c / t I t c 0 x S 7 A O a Y g t + p r t k N w X 6 M H l r R 3 m W N I 9 q D H l n S Z i 5 8 F j M y T h X m U A 9 m o K S E T q G g A e 3 W u + / 5 m h 7 j h k 9 d j x k z Z u D E y Z N X n B L 9 g W 7 z C e H V C A m m f d O m B X L e X l 5 6 U x g Y Z Z Z 6 V X U t m p u b c E w 4 + Z z Z M 2 S h u O F w 2 h G 1 E Z o a m n D D j d f r L k j q x B g H g 4 X B c j z S p 7 1 7 9 + t i n j d 3 D g K D A l X 7 M W O B w r h / 3 0 F c e 9 3 q b g F 1 B h 4 z 8 0 y W G v J m W d X z R O g P l Y Y h w r 9 L t K s Z o b 5 d 6 l z h D T 6 Q 7 6 0 L n 6 C s X C W b B c H d l W U d z N l r F y F u E + r J c 7 L P S W x u b h S h D 0 B l o w k 5 p 9 N h D k x B g 6 X 3 Y p w z s g O B 3 g N 7 w p j e F R V g R r D Y a e e D x j Y T 9 u Z 6 Y W 5 i O 3 z k E v E 7 y l f B y R I P D A s y 9 7 J / 6 f 4 3 V R 9 R j d T f 9 T T A o G 6 X X C y j S t o V m p p b 9 X h 0 L t U 3 N M r r g 6 4 I 1 E B Y l N w q B r r t g Q t w R 6 c Q p K b u 1 1 g T B Z A L l Z k D 9 j s 9 B W D b 9 t 2 Y M X 2 y P i Y N 4 Q 5 3 7 P h x l J V W q B D O m z s b 3 / 7 O A 3 j i J z / B p k 2 b M G 3 6 d D z y y P f 1 O C + 8 8 L y 6 x 7 d s 2 Y q x Y 8 e I c H t j z Z p r 8 M Y b / 8 T D 3 3 8 E O 8 7 2 d h q w S p h a h Z q E g m W A w W t m 1 R s w z p 9 O B w o / t V 6 w X c W s Q Q G p l d L F B n E E t f m S U S K I P R / R C / z e r C e b P u L 8 h M g e m 0 5 7 Y 0 l K 2 6 A c B r l i z p z c v w 5 r X A S k H c G Y I b N g z s X r d y X 1 a A A M k 9 3 U R z R V f + B i p 0 1 V V F i k d U m k C t z h 7 Y W p t s W E P X l + G B M r O 6 S 7 N 3 K z z 6 q n i s F E c m / m B A b 6 B 2 g M K z M r W 7 1 Z u 3 b v x i 0 3 3 4 T p 0 6 Z p Y H W 3 2 F 0 M r i Y l J m q R 4 d i x Y z V D w 0 u E o N x 9 H H z 9 e m y b G K F 6 S W I 3 + X h Y y / 4 D 5 D u k R H Z o h n x i e G / v J Q W b A V 2 D + h l x t J K i Q s 3 G p m B V N Z i R X t Q 3 R Y r B 7 i l C 9 2 h H 2 t M 4 Z o H Q b j x y 5 B g q a p p R U 3 B E v W g D p V k N F v T A x Q T 3 L 6 A M C 9 B 7 V 1 p w G s 1 y n c e P H 2 f 7 S / 9 g 0 J b 5 i V p E K J s B 4 U i L X e G K h h o A R r 3 T Q K B 7 m 0 m v r C h 1 h o M F X p r S R B n j 4 l u W 0 o L U P X s w Y 6 a V J h L M f C B 3 j 4 i I U E c D P U 4 j R 4 5 Q L e Z o 0 9 i j Q e j P 7 r M m o R + 9 0 3 r o / p 4 Z 3 4 7 j p Z 4 o t Z X v 8 z A s z y d J o i e P V b p e I k z U Q o 4 B a W o W C l u D U K C j N X H d l N E A K 5 s X J P V t i s L 3 s S q X i b I M F J + Q z x 8 / r A N 5 e X m 6 g Y w f P 7 Z b + 1 0 s M O a X n Z 1 j K 7 V n Y W O 7 a N / B p T 3 x / G l v U a h 4 v j k 5 u b q h s Y B x o P O + u N / q M g K p E m M q 9 C T t z / f q X s A G I n x a t A C N w k Q c K v T R m 8 1 M c i 4 6 / q P 3 j N n Z B P n 7 l C m T N C m W t p s 9 S M + y s s 6 q T U a 6 t i + P 3 Y P 6 L h Y K M M t U 7 M + F n 7 8 5 0 0 c W u Z e 6 x U 2 2 3 D Q u H t q G 9 q i q L N e / s V z D M Z O E V G u 2 2 E 3 O Q O H n d + F 7 i d G R 1 j A E a V R S 0 k i x I 3 f p e V 9 M 8 L M Z Z j A 0 y 2 C F i a B d x M 2 F v T S Y e z l v 3 l x E C o N g P i P T j v r D Z U v 5 S E / o d D A q d Z 3 B Y u l C c s T g e D 9 3 L r N n C A 4 W + c P s 5 q P F i M x Q Z 4 C Y 6 G y p R n i Q N y q a r E Y x U 5 r G x 3 l j v 1 A S Z o n z x n M h s n e E k U D L x 9 R S J c W l s r v n a 1 Y D d 0 v D c 0 g 3 9 o E D a X A P T U H G i R I 0 N 7 V i W F S A C o 2 P p w k W E U S L C E x W Z h l i h g W K j W P S X g k d w v g a 2 4 X G i U 3 U U Z u t N l N k V J Q u p M q K C j W y 8 / N y N Y b m 5 c V C x H a E + b t r 5 r 0 B C l h N s w n D Q / p e H w p L V Z U c M 9 L a a s u e C n L j Y X I u 6 S A X f E F B g W 4 O W V l Z K n D 9 a e L + Q A p Y 3 + q u w V v a j Q R b g 9 F N f i E y P F g 7 l Z y S r J k u 3 A h d 4 b K k f A F i U z B g 5 w r l j X I D Z M W k 7 9 2 I u X N n K w 1 z R I b Q m C L Z + X n 7 W Q X s J b b K F t n 5 7 b H 7 r Z / i a N p e P P z Q g / j V r 3 6 D V 1 / 9 C 6 p b f f C P 1 / 6 A O U v W o N 5 9 h F K q u p N v 4 + Y b V m P T p i 3 6 m M F f a i r m l j H Y S G e B s 9 I Q 9 v j b K p / J t l c l B Z V o a u 1 C V U 0 r J o 8 N Q 0 h o I L b u y s X s 2 Q l w 7 2 x D T W 0 L S i p a x C Y Q m 2 d K D 3 2 z t F Z r b l v q n l R N q G V h I m 1 A b h B s Q 8 b i O g p I f Z s 7 D u T 1 d k h w 7 S 8 f 1 T f w S f p 4 5 g y D 2 6 5 t F m p Z C j B t K g o R t e O O 7 b u w / K q l g 7 J X P v p w g 5 w A N M O f 2 o j 5 l H y C 1 8 r D g 9 T a T S u T u b g Z y 7 t Q q K 6 u k m v j 7 r I y 4 L I U q I U i A A M 5 G g g u p N z c f N l N z + p C J y 9 n X K i j o x P 7 i 8 P g 6 + + 8 3 J 3 r i 9 H 4 3 / 7 0 + 1 i 8 7 B p c t 2 I u 7 r 3 3 6 3 j i i R 8 j X 7 T M 4 b Q T S F 7 0 B X T a u l 4 2 N d b B t 2 Y f p k 4 a g 8 r K a t 2 9 r 7 t u j R j V 9 V q F a y S v O q K s w Q 3 H S g Z P Z f o D P Y I x Q d Y c w u 3 b d + p i Z 6 r P o o X z u 3 s m 0 L P m C i x r M R J + e a 2 Y L c L K Y G 4 M a e n p W o z I Y s f r r r 1 W b U 3 a n J M n T 5 b v 3 o D j J 0 7 g Z M Z p f O b 2 W 3 D s + C k R t n q 9 x i t X L L c d n d W x N V o V S + p G z c d 0 I Q o K G 9 5 Q U 4 d F x q I V g S i t a o B 7 Q 6 a W p p T K Z r R y 5 Q r 9 L h c S 9 L I y 8 4 W C T D Z A K u 8 l r M G X m 8 P l K F C + l h o k + F f p B e H u 6 J i C 7 w r c e Z l l Q H 6 9 K y 8 I H i 5 4 + e j I D s 0 H T M 3 z 1 e 6 y v M C L k 1 r 0 b 9 z d m M V 9 I N 9 D a R N v C N H F H n G W F g x 3 z 1 H b q L h I q F 9 s t F b Z s s e e f V y I C 7 a i s h J 1 j e 0 4 0 x A j t t D 5 J 8 4 y E L o 4 u b f W 5 q J h w J i u f F L C 6 i Y T 9 u f S + d F b U / m j G g 2 F h 5 C U E I / s n G w s W 7 p Y a 4 X Y W O a j j z 5 G l 1 D G W 2 + 9 B e + 8 t 1 Y 2 p P l o F 2 3 0 h z / + C U 8 / / V v t J v u T J 5 5 E h A j H n X d + F j / / x S + 0 a 9 E H H 6 z D + g / e 1 e P T Y / j B 2 v V Y t X q F C F K Y b G w U X A + 9 d w Z I R 5 v a T J o 6 p r 0 0 C g v R I M L M P M m L B W f N W y 5 L g f I x V 2 P C s D a l N d x V + d N V 1 N w Z d m V 7 9 4 r r O I L e N W p A e 2 e A p y z Y J Q 4 L l n 0 q q m 3 9 G g w k + F f D r b V U C 9 c Y B y G V q a 6 u 0 a R Z / w B / M f a D x K j f q b S Q 5 7 w l y 0 / P 3 x 5 s 1 D k j r r f 3 r U G E e F + + a w 1 T d T Y V w a Y K j Z 1 N n j x R r w t p G I W X n Z T o V m d Y w G 3 Y b L S 5 9 a a f t Z W F C A 4 f j o g A C 1 K C q z V p V 7 v D y o 4 d P n K G b C 5 W O 5 J a h p o n Q L 6 H s x g P G Q F r v 5 j 9 T k 3 H x / v 2 7 V c B p p 2 p 5 f v a u N O 1 x q H 2 Y y O Y J U s W 9 t q E L g T o / e O 1 N q 5 3 f V 2 N U O L e w d / L U q C M t C J q H L Y C d l V p 6 4 j t Z 3 v a j f U H l n + M D O n E 6 c q + Q V B H w W p o d Z O F 3 q P p 2 D C z u a Z Q 6 U p e H j s W R Y j N M 1 E X R 0 1 t P f x 8 v b F z x y 5 c d f V y 0 X z u K t h 0 S 9 M 9 T l i E c H q 4 u b 6 l t J 1 I E w 1 B Z p 1 P Y l i H 1 j 0 R F G B m c L B k h P l u y U n J o k k Z g L a 2 a O Z 5 9 E f 9 m K G Q H N q k W o U p T i y / t w e 1 L / 8 d O p i G 1 W t 6 B 1 q p s X d m t C C k K x e 5 2 V l K s a + W 7 8 m s B d q S F E K W s 8 y f P 6 c P q 2 A / j R P H T 2 L O 3 J n a 9 u x C g 1 T Y 0 Y 7 l Z m M I F 4 W f G v P y p H y M n 4 g d x Q u y X R Y n y y h 4 0 2 J j Y l B W X o a U 5 C R Z E I 2 y g G s R H B Q E F v s d K P B C 3 S A K M S l u b H x J J 4 V j D z 8 D 7 G b K z 6 d w E V z k Z y o 8 t V 5 n / s g 2 E Z M 2 7 W G + Y A G r d K 1 V p o f k 8 9 n 2 j G h p a s T 4 e B 8 w q Z n g s A E u 5 I F F f X B Y v / 5 j r F 6 9 U r U M 7 R N m Z d i D H s o 9 O d 6 9 B h 8 w X t d p 7 l + Y 7 X H y 5 C l 1 o b s q C W H Z f 3 l 5 B U 6 f O o 2 Z s 2 a q w L A P B T U W s 1 F 4 T u w e u 3 / / A d V c b F u 2 Y B A 9 E Y c K f p v + r i s 3 B z p x D P t x 4 B V y C S I m y E p B u B u P k p v 0 x J M / w 7 3 3 f R 0 n M k 7 h N 7 9 5 B g 2 N z T i T l a 3 V r O + 8 u 1 Y X v L 0 w B d p 2 c 6 P 3 u T 3 4 T E d f T 3 I v s F S C 2 o 7 g z 6 1 Z P q I 1 L f r e k 2 V u 2 L l 7 j 3 o X a W 9 V N b v L a 3 z Q 0 k m 3 u t U F P W K Y r 9 o K d K 7 w H + u 4 n N 3 0 0 2 e y h L b 1 D b w O h D l z Z m H 9 u o 9 k w + l S m s f F w h 2 Y A k b s F M p L I Y / z q x E N B 0 Q F d O F M m U n O 0 Q 0 t r e 1 C j Z i J 4 Y b G p h b U 1 T f q Y 3 o X 2 4 X u t b V 3 y s 8 u D I u O w Y k T G X o 8 v q e x i V 6 6 H t A O o l b g N T E 8 g j y P p U u X a G k M u x l x Q 2 T b 6 c W L F 2 H + v D n W N 1 5 g 0 E 7 q D x Q m g w o S l 6 W G I t 0 j 7 U t P P 4 r k l C T Z W b h L W j T Z l Q u B e X j W 7 A V r e T Z t D 8 Y 5 D D D D u r r J 9 V 5 k Z F e 4 0 l A G a G d R I I z X h Z i q k J m + G Z F R 0 V j 3 / l t q b 3 z 3 O / e j p t U T a / / 1 G l a s + b T 2 O T c H J G p r L 0 7 t c A b 2 m 6 A t c T g t X R c l D f T H H n s M j z / + O D 7 / + b u E v o X g t 7 9 9 W m N b r 7 3 y s g q q P W j r 0 N P Y 2 t K G i s o K z W Z v Y G / 0 x i a s W n M 9 d u Z Y z 3 f r 6 4 / i C 3 d / B 8 c P b d c E 3 b h h Y f j d 8 8 9 j 0 8 a P 8 c 1 v 3 S + L v k j t q L v u u g v r 1 q 0 D + w V q m 4 C o S B w T O k n 3 + N F j x z Q e R T v t 1 b + 8 q A m n 7 J n X J s I T 4 G e r x x L q y M 2 P l I + t q O k p p Y C z A J G 0 U O m W 3 F B f n w u T 1 m S P z o 5 2 l 8 4 n R / C 8 L 1 m B Y m C z r c M C f x / Z K V v N 8 P V i b Q 9 5 u g W L k 6 w L n s Y + Y U 3 t s f J g Z + C z m w c Q D n t w f Q 7 2 o s a J d m G 9 E h H h 1 4 m / P / 8 I F i 2 / F j m n D 2 t x 4 c M P P Y A j R 4 9 h 0 + Z t u P N / 7 8 P p j J O I n 3 G z 0 j x q K W f Q n u X 1 D X j k B 4 / h c 3 f e j j 1 7 U v E / n / s c P t 6 w A b N m z h R K O x K F x W V 4 9 t n n 8 N 3 7 v y l 2 m t U h w 3 M + U s Q C w 3 Y t P W E P d Y Y N q K n o K N i 6 d T t a w h f C 1 9 8 a l w v z s 6 C m x S T n 3 Y F 2 s y e i g 0 0 Y E d L e / f 3 Z f b W T O X H G 7 i 2 L n j V E 1 v z 3 n r 4 S Z W W l m u J D C k h N R a 3 6 8 M P f x 0 9 + / B j W r l u v m u k v f 3 k F e 3 b v 1 N f 9 / Y 0 3 Z B P 0 w o o V y / H o o z / W n E b G v f 7 4 w n P 6 O e c L b m R 0 O L A 7 L p v X 0 N a m f W T v / G G T S 1 I 8 Z l P w 7 0 b s 7 J I V q L e f / S q u u / E O l J f k 4 V O f / j y e e v R + r L n h M / D y C 4 a / p x n D w n z F V v g Q n 7 7 l R j z + 4 y e 1 + v X h B 7 9 r e 3 d v D K R p B g v a T I Z T g z b W t O H t m j b k D L R F G B d q 6 X D D u G E d u k h T 8 7 y 6 3 z + e c a N A 3 m h 9 6 B Q s L h x M v M 0 e D W K n B X h Z n T W R o 5 d g 7 L A e o a W T 4 V B G E V o D e n p Q 2 G N 8 d L u e E z U I 2 3 X R D m U + H 2 1 Q e x e 3 M 7 B e a c + e f Z p c T E 8 j 3 1 s p W p Y d l q i d 2 B y T C 3 3 W r B n d G x + b h b L C W J 0 Q 8 h Q z W y 4 E 7 A X E H h Q i f g s 3 d w / t N G v / j d g j n U P Y X P O W / z C G u h A c k Z A 8 D s H J S 5 C T W 6 D G / J x 5 S x C b M h O m 4 G S h O S 8 i Q n b l I q E Z B w + l Y 5 F w 8 A D h w l w w 9 u A Z H C 3 p 6 6 k b C H R 6 e M q V t V 9 D / H 1 B Y r v S Q f 7 j n 1 w J E 8 F + 6 2 O i O j F V h K 6 w 1 l 0 9 e a S p B p i p M c A a H d I 1 J L U l v T J 1 1 G v Q l b 3 R O 8 y i U e w O 4 e v r g / n T k m 2 P + q K 0 s k k D 0 X T k s M k l B y K Q z m 3 c u A X p a U d c M g C C t s i C B X O R c T J D D X 0 6 G y I j w r T F M 7 v A 0 u v I d t X s C 8 + U I t J S a r 4 8 0 a A s z L x Q w k R Q I z o D Y 2 D s f 8 7 M G c d L z 7 l S t P M u S x u K r m L S q 4 N n a j E 5 O V S o k / O b 4 U o z c W E z F O I p W o S F b l z Y h s e O 4 P i c l d M i V B j b x F C n E 8 I A X 0 c v I I c U G C 3 K X I H p U U y T M s 6 D n 2 O / J p P C r b 0 C 7 Q W t P 7 B 1 N I O 1 B l i 5 y m x z Z j V o z 3 H 5 2 4 q V V + l r 9 u 0 7 o M 1 Q a G 8 5 A / M U H U f 8 d L X X Y + k o i 9 M S D T o 0 T p 0 + r X Y P t Y o 9 f a K g v f H m W 7 h m x d V K C 1 n o y M 8 P D g n S L k d s U s N 8 P P Z x p / a q r a 0 j Y 0 S 2 2 H k J C f E 6 I + p C l Y U Y s B + + N h R c l g L l C F a v t g g 9 4 o x b V 4 u c z 3 r L j s 8 F n h L e K T + d O w S Y F N r a 1 o r h Y s g T A w W B 7 c E M b i a u 2 o O J n h x h 6 g x 8 l p 1 V 2 T O Q N h W 9 g f R I j h W K S N u M O F 3 u g Y J a 6 8 J P d M 9 A Z C S H n P U c j 5 1 / f H 1 8 d M T O 7 N m z 1 A V N c J G / 8 8 5 7 u P n m G / W x K + R W u 2 t 1 8 G D c 5 a R S J S U l 8 q 9 M q Z s B C l u T 2 E 6 x s f 0 v Y D p R G G x m m M N w t 1 O r b p V z X 3 F 1 T 5 r S U E B P I b 8 r / x k J y v y d d q N j u + b B 4 E q B o Y B O A f 7 r L 2 h L m s Z 0 o m i x E W j / u A J v S m t r S 3 c j E 7 Z 3 N s b l D A S 6 o h 3 R 3 z k F + g j 9 k Y 2 A Z R r 8 H F k H i s o m a 6 a 7 0 Y + d a K i r R B A q E R M T q y l X N O q Z / c D i R D o B e M 5 G O z G C C 4 u L l / E i O m 2 Y 4 e 4 M 7 F 0 4 W A 1 J r U R q x 4 x 5 B n x J r T Z t 2 q y 2 0 a h R r q k k w Y V / 6 N A h E c S Z S q 0 M 8 J i d 7 R 1 a F M i O T B Q G Y v / B Q 9 o W w F l S M c H j c T g A N R u P w X / 8 z m y l R m e E v Q b t D y Y 3 p k C 5 C f 1 0 1 8 / + x N p Q / 0 5 w m P Q S o W E E X d G x Q Z 1 o b q x D u F + H J n 0 a b v D B g G k x z H A w w P y 4 o f R 1 c 4 X x w 9 o x R y g g y 0 G o H W k z M 8 v C F R o r c j B n h H X a B J E S Z d I m n F / 8 0 p d l E f n i x p t v x e 7 U f b I i 3 P G D H z 2 u Q u M I O h S o C S 5 c x 1 i r A J B S 0 o v I 3 o K L F y + W z 7 G 2 B O g P f B 8 L I Q 2 B s c e Y s a O 1 H R o D 8 f v l u N z U 5 o q 2 5 a b G B F / m D v J 9 / M l k X A o T j 2 c / A t S A q z l Q z s B k g H + 9 / b Y I b i d u u f U 2 3 P f 1 b 1 2 h f A z O 0 q Z x B G 8 6 a 5 M 4 D G A o Y P S e f N 9 o 8 M G g L W m Y g f 0 H 8 t H S 2 o W g Q C 8 s n h 2 L w 8 f K M T a F r 7 U g K 6 + e q g E B / l 4 o K W 1 E Y I A n Z k 6 K Q n F Z I 0 5 k 1 S L A z x P j x 0 a i r L w R y f E B y C 6 o R 1 l F M 8 a N 6 z 1 1 g 8 H f 5 I g O Z F e Y 0 G m x 7 u b + l g r 4 t 7 M J Z 6 J 8 d o C O m / H 0 8 F Q H B L V G e 0 e r D g 2 z B 5 0 D p 0 Q I H U f k 2 C O j z A P j 7 D y B A 4 F a j z V e d M k P B R U V l S o E 3 S 5 + E R C 9 R 0 I f m W D L A d b R t g m P z H C n Z 5 F 9 3 a M G m f h s g C U f n D M 8 G F C j z Z m 3 C D / 7 2 V N K j 0 e N G n V 5 C x S p y q x 4 W U h O N i X y f S Z q 9 r e Y H E H 3 L m 0 o I 3 / t W I l n r 4 m H h A c 6 5 d j W 3 n e B A d 6 y a N v h 4 2 u d G s j e f 4 z S c O F 0 M W A p z 3 l r s N k i C 1 H e J 9 S R j z u F I v m L c L W 1 t s v u K M d y H z j w O C a 8 E c f 3 b 8 H K l V f p D k 6 Q c j E r n O c y Y c I E + V z G 7 l i E a F 0 S j N P x X M 6 / u a V V T 3 J j S U 9 P k 8 8 a L 7 R T K K R + D H u Y c 3 F S 2 / I J E 9 r b O z W L W 7 N H R H A 4 t Z H n y v M w q D S f p 6 f P m W Y t F + H L y D i F J Y s X 2 p 4 Z P F h g y X m 5 g w E n I J I 6 8 9 4 R v I 6 X j U B 5 e Z j w 6 N 3 L V X t 8 7 f 7 v 4 + y p o 4 g Z F q H B Q i 4 a a g b + 9 4 U v f F 7 U + D u 4 5 y t f 0 d K D z 3 3 u s 7 K T u 6 Z W 9 q C n r L C o G K N S e r Q a k 1 B 3 n 2 m F r 1 / f I s V / F 0 z m d s S Y T + g s I 1 I 4 U h 6 j Y p a Z 5 a 7 y 6 W j w s + h x 5 c q r r d e o H 5 w 4 c U o 2 l C Z 1 b K Q f O a p a I z E p C a E h Q f j x E z / F Z z / z G f z j z T c 1 j W j m z J l 4 W 6 4 x j 8 k G N c 8 / / z s 8 + u h j + N 7 3 v q t a c d u 2 7 Q g J D c H K F V f h q / d + D X f c c b s G m O / 6 n 8 / K J / U s V y 5 g Z / E i z t 1 K S e G A h X O r F T M o 4 U D g B m q d T t 9 j X 5 6 T Q H n L 4 m z X i L d 8 P b l w F g d v C M f R t z a 3 w v M i p I K 4 A u 2 K R l v y q D N 4 e Z p Q c / x d o T b t i E 8 c j f X v v q l u 4 Z 2 7 d m l Q k a 5 c G s f X X 3 c t 3 l + 7 F g 8 9 9 B C e e e Y Z P P z g A 2 J D D J 5 X 0 5 X L X u P 2 F Z 0 f f 7 w Z s Z N X q b e O W r G u H 9 v H A K e s e 3 u Y 1 e v I x o 3 n A + + O E g Q I 3 a O d w U W w c 1 c q p k + b C n f Z K I Z F W W n S m T N Z 6 v E r K y 3 D 1 G l T 4 C 3 X I y 3 t i G o F U t 9 5 8 + Z o Z o A r f P s 7 D 2 q 2 w s s v v Y j H H n 9 c y y y Y K v T Y j x 7 R 7 A d q I D p D 8 n J z t E U Z d 3 Z q m c A A f x U R 9 j t k L I z P k Y 7 S b m O c 6 e i x 4 9 q 0 h q M 3 P e n S t M P B g 4 c 0 g 8 N x Q 6 D X k N o 1 M T H B 9 s z Q Q a H i w D k 6 L T j x 0 R H 2 w s x Z w x T A 4 J D Q o Q u U n 9 g c 6 7 d k Y / q k a F T X N i F Q + H 5 R a R P m z o j F 0 Z P l m D w u E u 9 + f B Z j U s I w I j o A u U X 1 s l N d + H T 6 c w W b 4 C 9 y q E t y B B M v m V t G L j 5 x 0 o T u R T c Y c E H s 2 s l u R t N 0 Q d E G Y V 7 d g g X z b a + w 4 m S Z N b v c G e h J 5 F w m A 0 x G p V D J o c 8 J 3 l W 7 N T Z G 2 2 n S p E l a 8 c q B c S e O Z 2 D a 9 C l K o 1 7 6 8 2 u i L X x w 6 P B h 3 e G v W b l C F z 6 9 c H 9 + 6 Y / Y t n 0 H r l q + t J e H z R 7 u H t 7 q N f P w 9 F D h I G W j h j N 3 9 Q 6 S M o O c g j U Q j e S C 5 f s 5 Z n T p 0 s W 2 Z 3 u D N h R L 4 d l M 1 N A o T E 1 i f 4 r R o 0 e r U F 5 I k H Y a m w o F j k F m J j A b l I + u 9 i E L 1 I c b z m D S m D C k J I W p J i o s r h P q 0 C q P Q x A W 5 I t i M Z h L y p t Q 3 9 y J m t o 2 L J o X p w m d n x Q E + Z g x 2 6 7 J o y N o y B 5 J P 4 q r r l o 2 K L X v D F w I b G H F r Z c p T Y Y h b Q 8 K B 7 s P O Y M r r y K H s h 0 v M s E j i D 0 h r G U d 9 i A z 1 T 7 s d s L X 2 V S G R a P F 3 h K b j D 0 j m O F N m 4 S C x Q 6 2 1 j G d x 9 S j F x Y W r l r K A B f N 6 6 + / g T t u v 0 U X L x 0 D j A G d D / h 5 m Z l n N f P B W T C W 1 4 4 L l 2 X 4 L J v n W q X N 5 Q y k r d w c H H t + V F X R t g r p X u g X E m x Y U 8 u m N r a g L 2 m u / S T 8 c 7 a h j H P l j W P H U P s U F f 7 N u K H 2 v 3 8 S M C + h H f 7 9 t A z e s n U b l i 5 Z f M 7 C Z G D t 2 v X a x Y c L p 7 9 j M X c u Q 7 Q V y + I N s F a K 6 U u O Y I c g 0 h + j f x 7 p I I O 2 B b V u m B H H I s G e 7 8 X 4 F D 2 Y G z Z u x v K l i 7 R 0 n 9 2 U C g o L N W Z i P 4 + X 9 4 d 5 a s y + Z w 2 W s 4 V O 2 4 a C 1 1 + v 9 c G C w s m q X m f d g 7 Z t 3 a G b E G u e W N n r C m Q C b 7 7 5 L 9 x 8 8 w 1 9 q C i Z B f M 0 F y 5 a g D g X f R I v F H g e 9 o J 7 T q u G a T e V J T V I 3 Z s H T 5 E m 5 o z 5 y 3 e i u z b Q U 9 S g H D 9 I N l / + / C Q J E 1 H g g m b R f b x z 5 y 4 k i + F + v s J E R E Z F a o L o Q L s k + 4 H P H t G m W o k D z t j 3 2 5 k w E f n 5 h U q X D F B g O K p 0 W U p b L 2 E i e A x e / x n T J q s N F G Q L c N I 1 v n f f f q V U B n i K 9 J Y x 9 + 7 D j 5 z 3 n h N l p d k M Z 4 q t X W L P B y w r i X e h 6 a i d J g n N 7 k + Y C A Z y l y 1 b 6 t S u o 8 v 8 9 t t v 1 b n E 7 7 2 3 F n v 2 7 N V w x s W A 4 / 0 9 p 5 X j J l c 3 M j o Y r W 1 d 2 L k n V 1 N r / v b u K T F K y / H e x m x E B L h p C o 2 3 m 2 t N 8 J / C S F t / A 4 I 7 G U v N a S 9 x J 6 e d k 5 B w 7 o a s P d x k d 1 k i 3 H 8 o t G O W C N b k W N d 0 1 H c I N g H 7 k B O M h + 3 e n a r p R R R I C t L N N 9 3 g 1 D t G + + j G G 6 5 D T n a u a j Q D x S W l 8 r g K 3 r E z k V H S q V Q 1 N d f L z t 8 2 e N A p k p F x G h z V Q 2 e Q N Z + w E 5 V V 1 e p k o E P H H v b C a / x O w a b G Z P t q V + B 1 Z 8 b D o k U L u 7 X q l m 0 7 V K N c T J x T 6 h H j I W 5 i b I 4 Z H Y H E E S E w y w W Z M C o U 0 T H B i A o V u u D B M g N 5 o c m t F x X 8 d 8 J x H e t u H d e G A N E C v K j s m 0 C 3 a r j s z K x p Y e W u M 4 N b T 1 / + x + P x X v A n v V G 8 Y c Z j Z 6 A m 4 E 2 n Y + J C g Z 5 I 2 j W D S Q T d k + u t W R X U t j w H T g c J E p u J x Y I D g X O C q d U O H 0 p D d k 6 O p g r x i 3 q H j 4 b Z 3 a o 5 a K e N C O l S V j I U U K P 4 y P k P t 6 U 5 f f 4 L X x L 7 b R p + + a v f 4 N Z b b 8 W v f / u 0 B m v Z x z 0 l Z R Q e / 8 m T W L l i B W 7 + 9 O 2 y o Q T I x r d J B Z B d d Z 1 t C g Z 4 j 5 i N w d f x X v E a 0 I Z k T R f 7 U b g K F b g C n S k c m F c o 1 4 V 1 a p z k Q X A t M T P f s D 0 v i T g U F z W p E + 0 R Y w P i X C T 7 o O r U 2 D b t y k O Q L r C n m 5 E I 6 h K y I X z j m / f j e 9 + 5 X w d D s w 0 W G / X / 7 O e / w P T p 0 1 F c V K i O A g Z F 5 8 y a J R S k x x v F j A D u w M y O v l B g 0 J g L k p R m I N B F X 9 3 i 1 p 0 k e 7 6 g K 5 p 9 8 R p C 5 v U a S j C U t C w D T N k 5 d e q U h i l Y F j 9 W F q e 3 a B M u T M 7 R Z Y V s W W k p E k a M Q G l 5 G Q L E 6 I + L H y H f v 1 I E v U j b m g 1 G 8 z N o z W H i 1 6 x a q e U 5 B A W A j h n a j F O n T k V g o N U l T i H l M Z n J z l g l N y 0 K H Z 9 j 7 z + 6 7 f k 7 N 7 S / v / G m F m r S U z p z x j T d d B n k Z U e q S 0 K g 7 N E r H t X Z j O k J J v h 7 y A 5 i 2 8 0 Y 4 6 i t q d X Z q q 5 c w A a y z n K C Y I R c W G / d M d n 9 h + U H 2 7 Z v x / h x 4 5 Q q 8 i I z V Y V D 1 B Y u 6 O l r w D 4 K N L z Z 7 N 8 Z H v 7 + j / D T J 5 9 Q D X 7 P P V 8 V G n Y j t m 7 Z i u s / d Z 2 m s L A W y B F D E S g i v U g 0 m r A J B p d p Z 7 k P s o F K f 3 A s a W H u 4 8 T o j n 4 T h l 3 h + P G T G h s b C L v F B i q R a 8 2 Z X H S a D C V z g 4 L C Y s n a m h o s v 2 q Z r g M K C g W L k 0 t o s / F 3 B p y p z T m 3 i x k j p K Y 7 d u 7 G 6 l X X q D A 1 y e O c n D x M n D B O X / / 7 F / 6 E W 2 + 5 C U 0 t L S L 4 8 b o O G h r q L z 2 B M s D e d K Q 8 o U 4 G e 7 G X N o e b j R 6 V c k E c E M 5 A n s / 4 k y s 3 8 1 f u + R r + 9 K c / y g 7 d g V / 9 6 t d 4 6 I H v 4 t D h N L l R L 2 g N 0 C M P P 2 B 7 Z Q 8 M g W L e 2 s O P / F A o 9 2 i 5 k W 7 y v k N Y I b T o z T f f x N e / d h 9 e e f U 1 P P P b X 6 N L a A 9 z C Q m 5 3 9 1 D 1 s 4 X 2 7 O 8 t f j Q H i y b j w z o u d a s A b O I M N v X i T m C j g K G F z j r 1 h V 4 H d l C j F k e 5 w M K C P t r k A o y N s h G N M x w I I 2 m Q + r U q T P q 0 p / G o L a Y A s x 6 2 b e P n a d o f 5 l U E P k 8 W c e 6 d R 9 p + t d d X / i c 0 k q + x 9 i c L 1 2 B E k G a Y e t V Z + / R I t i S i l P N m Z n M b j l M D r 3 Q q J Y d k e 5 h o y 7 K E R R k 0 g f H 3 6 0 5 b V y M f T e C b g 0 V H I z n f v d 7 b Z q S I 8 b 9 g w 8 + i C T R h H 9 5 5 T V 8 4 a 7 P Y a 9 w / d k z p + l 7 2 F X J K A E x 5 g Z f C H C 0 q H 3 h p C P c 0 Q W z y d 2 l E F N 7 U 5 i Y K 9 k f 9 a Y g W I s d h + b g 6 Q + 8 1 t Q 2 N b U 1 q K y o B H s O U j D o 5 W Q H 2 3 o R L F J E T i c h G + A 1 J 5 j N X i f / 7 K f 8 c z g b 3 f / G a y 5 J g e K u a D S T p E r f f + C w G M J e S t 0 I D / n y 7 P E m q 1 b 5 N F 2 0 j H t c q B t G c M E w U u 8 s e f N c Y U / 5 K H i k H j x l / r S C 5 8 / f j Z / W e B S r g w 2 w H O V C f E s K F C c h V j l 0 v j V Q k r E V M e O W 6 U T 5 U L 8 u D T o b 4 D 0 5 m 5 W N s X Y Z 5 0 y c d e X g o J e S G o r d d C 8 G S A v Z c p p 5 i H k F x b I 5 x f V K H T P A D I z o 6 J h u l z 7 f x 1 Z z 1 1 6 7 q n v t X J I C N W 9 k G / x t I 0 1 4 8 6 j O G d t w B q p w t q K i e r / q 6 m W a r H m h 8 K + 3 3 s E t n 7 7 J 9 u j 8 M V Q b y o C 9 3 c P 5 u 1 O H O + + Z M B S w 9 J 9 a d F 9 + 3 + v F e j L v 1 n x k t 3 G T 6 p E S q / C L A d / S g K S w V p S 0 2 e Z O y T 9 6 Y Q 2 P M L W a 4 9 7 2 5 p t v a f X w Q H b v u S J L B J z t A E r b I 9 G Q l w p O 1 W c A n T m P H E x A l k O 3 / p w 5 s 2 3 v k E 1 l 2 w 5 1 y d v H B l 3 s C f / d c J w A z g v i C k y D o Z G 6 d O k i H D 9 2 X I z f E t t f z h + z x D Z g C z A a v P 9 J T L E T I F b z X g i w F c D O b Z v R 1 F B r e 8 Y K O i l G B t X D z d z e S 5 g I Q 5 F 6 + Q a i s C V S t R K f 4 9 P 2 4 R X G u d j 3 k D 0 w y i p r 1 f M W I 9 S Z c c O L B X o d N X P D P x b X X 3 8 t r l 2 z S m z s Z N n A r N e L N t X w 4 b 3 p O 8 / P X p i I S 0 6 g H C t k e + i Q c z A m 4 e X t r Q m i V P l + w u d Z S U p D 9 X x B h 8 T 4 c W N 1 L i 6 N a 0 e c S 1 f X w W J v X s + N j h S t Z A / 2 G O z P / h k s 1 q y 6 G o E N B z B 5 W K O 6 z 1 m o O T 2 u X c t C A k W L 8 j l X W R 8 D 4 X C R F z 5 M z U F X e 4 v Y i o 1 q 6 9 L W u V h g o 5 c z m V n w s i U j s J c h N 1 r 2 F m T X J Z a U O M b w 6 P X d u G l L r 7 V y S f W U Y E O T k W E 9 m R B c x N t 3 7 E C K 7 D z 9 B U N J L 4 y d h h e R r m 6 W L t A D d L 4 O i 9 a 2 N j V 4 K d j 7 D x z U 7 q Z s R H n g w A G N 7 T C 7 m / N b B x O s p Z P D 6 m 1 y / V o u X 7 I l L m R j k h / h 2 K G o v M E d 8 a H n 7 6 A Y H h u D j O P p a l e Y L C y Q t J Z V G B S b f T j o b e U s q / 7 6 Y z h D e G Q 0 x s f T M R A 0 o D e W 3 Z 8 P H D q s P Q H / / J d X b V M x T F j 7 w T p M m u i c 7 t u D 9 z 1 1 z z 6 s m J u s V Q B t D R U o L i 5 F h 9 B A r i P W h D n a 2 K N H j 8 J w s e t 2 i Y 3 H 3 E j S 0 U t K Q 0 2 J 6 b 3 j 5 x f k 4 6 r l y 3 X 4 l i t Q a B x n 2 P L C 0 K 3 K 6 P f 7 7 6 9 T O + x c w D I Q 9 g a / 7 t r V u s C u v 2 6 N B v 9 K S q z x K / Z S W L N 6 l Q r K + + 9 / M O D 8 V o I 8 n 1 4 q B k U Z P D b + 8 a Y z M 4 O u 3 8 J q N w T 5 W n Q S I w W Z 7 m J q i 0 C h a Q Y 6 L W 5 4 6 q e / k I X q g b u / c i / e e e 8 D v P v + e v z l 1 b 9 h 8 5 b t + N N L r + j r S s s q t U D w M 3 f e h b / / 4 y 3 c 8 d n P y 7 m 7 4 9 6 v f U u u m 1 n s D H 8 8 8 9 z z u k m w d I J z r f j T E f N G W j v K D g V s f 0 3 7 j 4 M a B g L t Y G Z 3 / O Y 3 v 9 G A 6 4 Y N G 5 T G c S L H Y E C B N Q S G r b Z b Q u d i 1 p w 5 K C + v V O e S K 9 A T G B k R L u + 3 0 q J L x i n B G U S j t D W x N b W I Y O C V J Q n 9 X R D S L n r k k p O d x z k o T E y u p E A M 1 m P H r q e p q X v V Y H U 2 o 4 j n x 1 m t L B E x Q C F h m y w u C n Z P 5 Y 7 p C D o l G E N j v z o P 0 V S 8 i a w Y N X 6 y h J 7 d i y h s 5 P e n z 5 x B r O y g I S F W q s T P L T K N h q 9 / q C Y 1 b 3 v 9 B 1 i 0 c I F o g G D N Y n / p 5 Z c x e 9 Z s Z G Z l Y t r U q V g m d u W v f v 2 0 u u n 5 X m p H x r t 2 7 d q p g e 7 n n n 0 W B b J p M Y g d H x c r 9 o Y H M j L O 4 N X X X s O C B Q v U D i k s L N b Y 2 k + f e h K b 9 2 a g z e w J j 7 C x e j 6 D Q b j Y Z N P s Z l 2 l C x X k v X b V 1 / 1 c Q M c I 2 7 2 V Z e 3 D k g X T c b T Y S 9 u i 0 Y u Z t f c f 2 q L M 8 P r x O j h q K u Y 9 H j t 2 A j N n T r 9 0 B C r 7 4 F o k R 3 v q W E Y W u X G R + Q l d Y y t f V y 2 w C A b 6 O C K F F a m u w I v I m A n p H 6 P m r k B P E I O G L K 4 b I 3 S g P 5 q S I b s n U 2 s c c / 3 o i j U a T z J q b 1 / G T Y H i v T w f V z y b b 5 L u E b R 5 n E 0 Q O R / c + 7 V v a p k I S 0 T Y 2 J J l 7 c 8 9 9 x y + 9 + A P k Z e b h Q 6 3 A L h F z b K 9 e n C I E I 3 B D r o 8 0 4 P 5 X l p 8 e a 6 2 m S N Y N r P f y S C 6 1 3 / 5 Z U y Z M h V 3 3 n E z v v + D H + H J J x 7 H f f L d W K P F 4 k X O P + Z m W V F R j g 8 / / B g v / P 5 3 e P C h 7 1 8 6 A l V b V Y K b 5 o Q O O V m T 2 L J 1 O 5 Y v W 2 J 7 5 B z M P z t 4 8 C B G J I z Q C l 5 H Y S H l W L / + I + X a g 0 m I p S F 7 9 M g x z B Z q 6 Q z U n M d P n N Q B a 0 x F I g 0 9 V 7 e 5 P W p a 3 H G o o K f k Y X Z C O 4 L 6 q Q 8 b K r j 5 n D 2 b Y 0 s e Z e 6 b b D J l H q h s 9 k C b U E R O o W 9 p P 7 8 l x 7 7 u s U E X J k C d W + 2 B r M q + r v j 8 A / + U + + i N c Z N m 4 l T 6 T h 0 M z o B u T k 4 O w k P D E C Y 0 L z U 1 V b N V W E D K X i J M t L 4 k B M r L r R 0 B 3 u 4 Y G d 6 F Y G + O + O Q F I v U z q w a i i u 6 S G + v h z q a T Z q V L h u q W H + r F c V V m 7 Q j a K D t 2 7 F Y 6 Z 4 1 P m M V 2 E Y q 3 d 7 8 K p R E x H w i k S a R k E 8 a 7 n p R O 0 L 5 i L h o d E T S Q F y 6 Y P y g H h i u Q 3 j h O q 0 8 g X Y 4 c f C s w Z 2 B G A z v C s q 8 E J 0 I a m w p L e 0 i n L i S W p r T 2 C h S f C 1 g N c a D A 2 2 V X X k c 4 S w L m B k c b T V a a M h z e p / 9 6 L 5 + 7 7 B y / e + Q 2 H D + w E T f f c D 1 u u + 1 2 d Y P T L t q 1 J x X / f O t t / O G P L 2 L s 2 H H q T e O k j X n z 5 u G x x 3 8 i 2 i Z R F + y r f 3 1 d e P J V S q c G A h c z d 6 T j w p m z z p 5 F W V m F P h 4 v g j G U o C P T W z j r y J m t Z A 8 K K H s D p h 1 O 1 + F i 5 x v Y 5 H d 0 9 P i x a Q w 9 c Y M B N y L S U j p B W N K Q L l q 2 I D 9 f B W j Y s E g d h m a / q T S 3 u 6 H I R V H n u Y K Z M O x Y e 6 6 g R 3 B X j g / a R d g H C 8 b M 2 B P f H v v F V G D N G y u z a V + y 7 O W / X k N x g Q R 1 5 O p U B D o D x o 0 I h L f Y T A c P H N K F y L w 9 a i W 6 T q 3 2 i A l t Q r f 4 G i 4 K 3 v y K y i p d 3 I E B f q q 1 O G W 8 p b U N Q Y F W l z l d 3 5 6 y k H n R 7 M H J 5 N d d v 8 b 2 a G i w 0 j c P d Q k P B u + + 8 z 5 u v O l T t k f n h 4 I a d x w p a B d h 7 g k J j I 7 q x I i Q / o W K y a y 0 N 1 m E S T c x M w m Y m c 1 a q 5 k z e 3 q V G 3 A 1 b O F 8 E R / S B Q 6 c O x e 0 y 1 f c k X 1 u 5 2 W v p R r q 6 7 F j 5 x 5 N O z L A z e a / 3 m 1 O y l b n M R J 5 D U G w + E X D 1 4 d z T s 2 Y P W u a c N p g z J g + G b N m T N X p h E L w y O p l I X n p 7 w H + v v D 2 E k F x s 3 S 3 q P L w 8 M I X / v f L + L + 7 7 8 F 3 v v c w / v b 3 f + K Z Z 3 + P T L E L 2 L b Y H o 7 e H t I / n g + F t r P T r H 9 v b b V O 2 K M H z h 7 n 6 o q 3 B x t C k s I x q 5 u f R 3 p r H c d p d b Z Y z 6 U v A k y y g b S d s j 2 y 4 k y 5 V W v x f Z x v S 9 c 3 N x I j s Z g u + e K S E l l A q 7 X k g k F W j r e h x v b y 9 N J N y E B Z v R u 2 2 U a e X g w U 1 J 6 b x m M w + 1 y F i b C / n j o f S m 4 / a 7 g M 8 J p 9 Y j U U 3 a W u E i 9 d g Z 6 g c D / O C m I 3 0 s G / V 2 c N i f b R u T 8 m x i P c 0 N T c A j e 5 Y l 1 y r E 5 Z / H R L a 3 8 + u 6 v K O b R r b D s U v Y q / f e Z 3 s g A 7 1 V Y L F Q O V i / H 1 1 1 / H n X d + F l m Z m X j 8 s R / q a w n m j p E i G Z 1 Q B 0 J f D W X C V + 6 5 T 1 t 9 F R Y W o F m 0 r Y 8 s 8 K i o Y V i 4 c C E 2 b d w A k 5 z T C 8 8 / Y 3 u 9 d Q f 9 4 I N 1 W u r P 0 v j N m b 3 D C d x Y J o U U c a f Q k T K 8 J v w O X C g s 1 l u 1 a k U f L U 1 w c 6 A t M X H y F K T m D T y m 5 0 L A m U 3 T H 1 g b d r 5 p V 0 a O I Q W T r v V J w 5 q w Y c M m p e L G 5 n r J e P k 8 3 T r Q n P m h 2 j N G c 0 a O T B l M p g M 9 a j S m 6 a Y e L K g J 8 v P z k J T U 0 y W W + o / u b i 5 2 e v 2 4 g 7 O M I 0 w W L x c l N S b B A C 4 H C r B Y b b D o I 1 B y A y s r a x A S H K z O C u a 5 c V Q N P 5 9 9 G p j 5 w d h W c F D P 9 2 8 R q s s B Z q y 3 I l j R z H b R 3 e B m U b Q R i S N H y K 9 m z e S Y N m 2 q F m T m 5 u X B I s e b N o 1 l I V w y P Z v W k W J P F F c K f f Y 5 d + / j U D E U x 0 R e t Q c y n X j y h g q j G 9 X x U k + 8 / K v v 4 b v f e w D l p Y U Y M z o F n 7 3 z 8 3 j n 7 b c u H Y F i t v K y l J b u n Y I L n s 0 Z l y 1 d g r L y M v i L 0 U z B Y U 0 L h Y 0 F Y h 6 e D I i S C k L L O f q L M R H M S D A M c g b z m N s 1 V B c 2 3 7 9 z 1 2 5 t V e Z I G Z 2 B n 7 k n d b + c o 2 X Q n k h X o D 3 J 7 2 g 4 Q t j I h Y F S A 7 y G i 5 N b d T x M 2 p E j u P v u r 2 D f 3 l R 8 8 1 v f l v N o x e n T p 7 F 5 0 y b 8 7 G c / x 4 M P f E 8 2 D B F a W T 2 O X s N / B 3 w 8 L F j o Z M i D P S o a 3 U T Y B 8 6 y G C w Y k r F S b K D w 8 N u 4 a v V N K M 8 + q I W q e / f u w w y x I y 8 J g e I X X Z j Y o t F / e 7 B s e c / u v b q I R 8 s u w m A c v W R G X z v C y u D 6 R r 8 p k N U 1 1 T h w 4 L D a V x a 5 k i M T E z S j g P S P z o z B x J s c s S d 1 r 9 h 1 0 9 T 2 + N 6 D 3 8 f 9 3 / 4 W X n r p Z Q Q F B + n U 9 O / c / 2 3 8 8 l e / 1 q k R 3 / r m 1 7 T p P Z N s L 0 Q R J L u w M q W K u Y X c Q J h B Y n H z Q n q J r 3 r j C G Y h j I 5 k f w U 3 t d G 8 x M a k 5 q V 9 a B b 6 5 8 n H c s 1 K 6 9 2 R U e a u C + w / B W d l H v Z g H R j r w S 4 G e F S T p Q O h z a z Y n W p 9 U n B J J M f y B p N 9 s E q X n J + c n o L D Y W L h E W F K u d h D g o v Y M U 7 E G + I o T N R g z C 5 m t s P E C e N V E J m F b i x C 7 v A 8 D m 0 S a j 1 + J m 2 L g T Q O X f R 8 B Y W S Y O P K x o Z 6 n U l E 4 a T Q H D q U J v b K G a E Q d w p F D F G B H k z f h c G A E / D Z 7 Y n f g 8 m s p K F H 0 t L h 2 V o C j 4 A Y d F h E Q O R 1 1 s Y u T D X i 2 V J i r D 3 + O K 4 z v d A T J 0 s 9 r H m C 8 p e h Y o B L N C S U N 7 q r x 8 8 V S k T o z 7 c v f H + w m N w R j D K l 1 4 b W v 2 Q o n 5 9 7 C z q L d i u t 4 c L k F 1 y 9 e q V q p 1 R R x 4 v E U K e L 1 0 C u 2 D C 6 s G W R M V W J v e K Y j 8 b 4 F d 3 o w + P i t M q X K 4 D l 5 c y h Y y y C 5 R 5 h o c G a j c 7 j 0 S v m I 9 S H d V T s A W c V Z k 9 1 i T M I T H u G d I k 5 h T y 3 7 O x s z a Y Y T H C W Z R B N z U 0 X p P s p h X / T p q 2 4 + u p l f Q S f W R v 7 R N D m L F i E X T m + v Q x + O h g 4 9 t M Y K z p U t D Y 2 I z j Y R 6 6 L 1 e t Z W 9 O I 0 L A A + H i 5 o a n F 2 m n I X a i 3 W S x 9 z r 0 a F u m v j 4 n B C E N / z o m 8 G r G d K s 7 f d u o P w w K 6 k H f 4 f V x 3 3 W r N U r 9 k y j e 8 2 4 o w J j F K A 6 w x M T F q o N P W 4 Q I n f e L k c F I 9 a g m 6 e H / / w h 9 R L 0 b 3 2 Z w c s a / 8 8 d j j P 1 Z B D A k L w 7 p 1 6 0 S w C r F 1 6 z b 9 R 2 F k 7 7 4 d O 3 f h Z a F n C + T x n + T n 5 s 1 b k J Z + B F / 8 w u c 1 f y 0 3 L 1 9 t M z Z n 2 b u P U 8 z D 1 Y v H D P O y s l L E x 8 d r L h g T Y z l D y l F b O u K s C B 9 7 2 A 0 2 V t U f m K Q a E z P M q V e R 2 j w i M g L 7 U 1 N h 8 v S H l 4 8 f a l v c N Z M g X x a l M V Z 0 I D C h 1 H H 8 a d r R E t T X t y I 0 2 B v p x 8 s Q H u q L z L M 1 C A u S T e x M N W r r 2 o Q 6 W e D r 5 4 V T m Z V i m z a j t a U d u Y X 1 c g 8 H t k 9 Z r u N K 6 z W 0 m V B 1 n p 4 9 5 j q y j 7 w r t H S 4 I c B c i v C o G K Q V + 1 4 6 G q q h p h z j w + V G h f g L z / f C x o 8 3 Y u U 1 K 9 Q z R Y 8 b + 3 J z A V N j c S D X Z + 6 4 t d d O X S l C c P B Q O l a t v M r 2 j H N Q U 5 G 3 l Z W W a 0 u r o Y L 0 c M O G z d q A 0 b 6 / u D N Q q 7 D X + l X L e 7 L S B w N q W Q 6 L G y 6 a j R 1 5 6 E A x K k 5 3 n P X W I k x H 0 G Z 8 9 / 2 1 u P q q Z T h Y d u F 6 C V 5 s R P q b M W W 4 8 0 L N i x V Y d s T M q F K c K L S g x S v m 0 q m H C g y N Q o F 5 D L z 9 I 5 E u d k F N H e l W B 4 p l 4 V d U 1 S A y a p g Y / i E a m 1 m 9 + h r s 3 r 3 X 9 k 6 r 5 4 2 U x x A m L i 4 + Z / x j f Q 1 7 T z C r u E s E N C U 5 W W 0 n W e 9 D B j U k G y k 2 N 7 X Y n n E N C j z L L 0 g d h w K G D d h N y J j 6 c V j o q V G + 7 U y Y i N L S U q x Z d Y 0 K f F N j n e 1 Z 5 2 D p B I 9 D N / J / G h V N b s i s 7 F / T X 2 x w G F x N l 5 V F X F I V u 1 Q 4 e Z W d i B 8 e j c b q Y j Q 2 N W H d B + u 0 u y t r j f 7 0 4 p + E o q X j p p t u F M r 2 Z 8 y Z P V O 0 0 m F 1 K J C O G d 1 s a B + R K j Y 2 N q g d U 1 h Q i P q G R q 1 T M j r v U O u x C e Y f / v g S O k X I D h 5 K w z v v v g 8 / X z / 8 7 v c v o L S s A n / / + z + w e 0 + q z T P I q e t e 6 h R g u 6 p T p 8 9 o g 8 T + w C Y g D B D T 9 o o X q s i 4 E v t T s N 7 J s Z c B B Z + q k 0 L I E p K o q C h t G U y P J G m o Y z + E v m B c q x J n M 8 9 i / v R k F N p s J g 5 + G x b U h c m x H Z q e l B z e i R h 5 T M 8 q W 3 K T E v 6 n 0 S m 2 l j P n h G P O 4 l D h m u j Z o a s Z k b 4 t a P K w X t 9 L S q A I N 3 c P N L T 7 I C 5 p L O Z O i t O e 5 c z D Y 6 n 2 Q w 9 9 D 7 f f e q s u b C 5 O 7 v 5 c e O w b w H a 7 j P n k 5 + f r 3 + m q p i A w x S Z U / n G h H j t 6 H I l J I 3 V B H x Z B H D N m D H z 8 / H R 3 t 2 Z b l 2 g N V p Y s S j b 8 S E t P 0 4 y D b d t 3 4 u j R o 5 p Z T t v u y J H j 4 M h / 2 k b 2 L n w D p H o U P I 7 r j B V 7 k O f H m U 4 U d J 4 P S 8 y p f R i o p a e Q Q w D Y f / z E y Q y 0 t b f p d + L f S S m Z G X / 1 1 c t t R 3 Y N O k l Y R H d U v u O Y l A S M i r J o w m y C 2 C h s Y E k / g e M C Y x a 5 o 8 3 0 n w B L 6 x 2 T e / 9 d d K + q N E / b j l U 2 W z e 4 S 8 a G c g a f u s N I i Q / X / u I F 7 G c e 0 d P P n G 1 2 Z 8 + a 0 e 3 u J F g q T s c E m 6 p w Q R q L n T S I t g x 9 y k u X L d b Y E A X G + L v V F r N q B w q D 9 S e 9 W l Z G z e d 4 D D o 4 5 s + f J 4 t 8 p 2 i p R f L + 3 j e 9 V j 4 / T 7 R R g Q j I o i U L E W x z R t A G Y l s r n h t D A X S q s J c 2 k 4 F 5 / n T l M 2 u B N i I 1 p 7 3 2 W v f B h 7 j 2 u t W 2 R w O D m n n z 5 q 1 a j k A H R n 8 p X A z o / i f j U P Y Y K 9 o z z p b c y w J K F l J O j W 0 X L e W J + r a L J / Q p E b L h + H d p J g Z T m y 4 Z G 8 o Z Q m L H a W Y A 1 3 t o W I g s 5 F 1 a / E Z E R U a o N 8 4 e w c H B u i i D g 4 P U R i K O F X u i p U N s N F l c n D 3 L B V t X W 9 9 L s 1 B g r L V X z C M 0 f l r 0 p / E c + 5 b P m z 9 X h Y i l 7 9 t F q O x B y r Z v 7 w G M H T s W a 6 5 d 3 S 1 M B F s G c 0 N o s L X R Y h 8 M V o u S f r I m y z 6 + Z g g T t S 2 b e D J + N h T w O N d c s 0 I 2 A L N e r w M H D 6 v 9 y O N R q x u g O / 2 T I k z E 6 X I P D W v U N L u p M B H h o l l n J 7 R h + H l 2 y 2 V W h i u w l s z f m 3 O 6 r M J 8 y V E + e z R 2 e C I u u F P 5 P r 1 4 0 d F R S p G 4 a J i c O n m y d d S J g d L S c r z 5 z 7 c 1 k 4 D 9 9 N r a O z F h z E j 8 7 W + v g y H P D 9 Z 9 q D t 3 U X G x 1 s A M F h R C x n q M e B J 3 f S P P j 2 5 3 a i R S R g Z w G e C 1 P y e C Q u L n F 4 j m F o Y B O k W A O M n d I r a D u V d A m T + 5 y P m T A s o B 3 a N S U t R + o w b l s n A 4 t F P w / d w w + B 2 5 8 b A / B W l l c 0 s r Q k O C d e G y n k j 2 j E 8 U W H 3 L Y K 4 B 2 n s E h 0 d Q 0 M 4 V n f 2 4 z X P k M + l a Z 5 k + P / + S F i i i m N H y 5 l q Y W + s 1 W 4 J Z 1 h w g N m p U s l I o e 7 D X O X O y W N 1 L + s e S d 3 N n u 9 g x s d o b j p q A s 2 j Z y S j B x V Q N A 9 z N 2 T e C 9 I x 2 G U v C 7 Y s D 2 a 9 7 r N h g b H H G 8 6 L d 0 1 + w 9 9 E f / 0 Q n t O f k 5 W H d u v X Y u 3 + / L v Q R I x L w / R / + S I d M n z 5 z V j P n y y u q 4 O P r J 8 L X p Z / / u f / 5 v N i W n t o s 5 d o 1 g 6 d / B A W W g W 8 O t I 6 x 5 T q y B 8 O / I 6 P 8 f J F o i 1 E x g y a / h m l S p O W 2 P 1 5 A k O q F + H Y J 9 Z P P u 5 R t K H v Y 9 z t n b Q + L w 9 j V x 9 6 G I r i z W 3 s i j L I 9 Y 0 3 9 9 2 8 W + h Q Y h r Y O C 9 I z x c Z K m I 5 4 4 e z O K l 2 p R b Z u 2 4 7 5 8 + b K 8 W j v d G j 6 k g E 2 f A k R q s a U q M H C L O z c m u h h Q k l x E d i p i D U 5 a q v J f 2 a z a G I P T 8 0 5 Z M k J E 4 P 0 L / L 3 M 2 e y M D J x p G o 2 i 3 l o d V i 0 / R o 1 2 6 E n y H o u B r + 7 i e f 1 7 x V C N n O J C u j C A d k A G O S 9 m G h u r E N n 3 g a Y U j O q L U V 1 / 3 n X 5 7 8 L i 5 P a d J Y R B W f j x i 2 a n m Q P 2 j 7 M 4 6 P z w N A Y z F u j L U U P m p d X 7 8 X E t s + M y Z D G U T M w B k T H A l s H 8 z O I o M A A t I p N x r G c 1 F w c K h Y X F 6 9 2 C W 8 z C x 4 H C 9 J H g l 4 9 2 o e 0 + w Y C G 4 v w d U P t l k Q H B Q W Y a V Q G z o r x T Z p z r u D G N t S G l 5 8 k c A N 1 5 Y 5 f k N A I U 2 1 1 u Y U 5 U 4 y g X y 4 I 9 + / C x K h m z X p g D w Q a t F T b B o 2 p L z i M B b P G o b H d A 9 n V T I L V p 1 2 C w w n e f v N v + M J d d + E r X 7 0 P d 9 x + G / 7 1 9 j v a 0 J I L f 9 f O H b j n n n s R F h 6 q a U 7 0 I H L G L G d U M W 7 1 1 J O P 6 3 E 4 W Z H 2 F C k W + w D S j i G t O 3 M m U 0 e v + I i G Y b k I 3 d s U / J M Z p 7 B g / l y 1 e R g w N p J u 7 c H 6 J / Z + 4 N C y z 9 x x G 4 y J f f 2 B W e m k o X R 6 G P Y Z 0 d p h E t v p w q w T b x G s t v 9 C w S J 9 n M 4 x S b I m C m v d k H E 6 C y e P H 8 P 0 e c s x O s 4 f p o b 6 G k t N T Z 0 Y 2 o X I 7 x q n t O F y Q U V x N i J j e w o E z x V c c 4 z T + L i b h d a Q m p k x J 6 F D O D s 9 f W Y N r l I o u X z Y I Y c x q E O H D m s B J J 9 n k i 0 z v x n P Y i Y 4 M z X 4 O x 0 o V d U 1 2 m j R 0 9 N L X 2 c P 0 j E K D E E a y 3 x C u u q Z i c F U I 2 p U x s 4 Y S G 6 S N V B b 2 4 A T 6 f t 1 i J j R 3 p g e P D Z p p D 3 J G B q n X H z z G 1 / H i y + 9 p J P a 7 7 j t N q x f v 1 7 o Z Q g 8 4 5 f C s 6 s e b / 7 1 j 1 h 5 + 7 f l u + p H n x f + G z V W c k S n 2 m e 8 t 7 f d c a f Y 5 e F w 9 / J F e F g Q T D f c c I P l l l t u x g d i 6 D 7 w k 9 8 j 5 z y j y 1 c g 9 o K b t R D N 1 b A x Q g d B C x i M 5 X A v b y 8 v a / J s / L l l l v P m M s W I x 6 F b P V J s N p b w s 7 F K Z G Q E f P x D V A B 8 P c w i p N X I z c k T Y a z E v P l z 5 P M D N B G X A e m c v H x k Z G R Y N Z m 8 / q t f v Q c P P v Q w J k y e j h v u e g D + 5 m r 8 + A f f w t 0 P / h Y N Z t d T T Y Y K e s o o W L x u / w 3 w 8 b R g Y a J Q f X d 3 i M m M s 9 W 0 T z t h q q o o s a S m 7 s d 8 2 b V 4 A / 5 d E e Z L H d Q e y 1 O a l T L R V q I 2 o J f P o F D 8 n Q m s t G u Y l c F u s X F x w / t 4 H g e D X b v 3 K k 0 k n Y w b H o P T Z 7 I 0 r Y r O E A r a g Y M H s X j R Q h z N K s f k l B 7 n i A G m H P n K e z m 5 n h r O M S i d X m Q t M u S / 5 j Z r 4 J p a u M H 1 f n H O Y F k 7 e z b 8 N 4 B d o p i O R b C / X 2 q u N 9 w / f f O N j 4 5 I i N c S c Y J F W x e z K O t S B h m Z s c F a z F 3 o q D q F s r J y z b 9 j o J g C x J I S 2 k o U I N K 0 8 e P H q n B x R O V Q Y l v 2 e P K n P 9 c m K o y P 1 d S 3 Y t v W z Z g 6 f R p e f e 2 v G J m Y i K b G B r h 5 e O G H D 3 0 H t 9 z S d w A c k 2 + Z b s X z o D A Z g e r q J q Y X e S p d b N Z / 1 C J M 9 b F o O 6 6 L A U N D c X L I J 5 0 K s p 8 h G 3 k a q V m 0 r 0 y F + W c t r P W x x x U t d f 4 w t d d g d B D j Q T 7 q M K A W o i D R p p k 6 f Y r O 3 u X C 5 W 5 P z x 0 F b C h N Y h z B w P E H m 9 N w w z V z 4 C n b P I O M X J S + l l q 1 w 0 Y m u I 6 b c S g 0 M 0 H s S / r 3 y m 7 b O M i u q h c T 9 K J + U j f 4 4 c F d 2 s S T X l 5 j y J 8 b R 9 X b 4 9 T J Y 9 r Z h X b A F Q w N 3 n b m Z 3 S w m 6 Y 7 M S O C H U U J C t X 0 G d P Q 2 G A d W 2 P Q P / 4 k Z T s f p K U f x U 2 r Z q s w E Z r U 6 t + l d J A Z H / X 1 T S g o K M J u o f d 8 b U 5 e o b z K p D E q R 3 D Q 9 S d B m A h D m H z E 9 v u k w e i I y 8 a h B s R s 6 r l w p c W F G D t + k t a 5 B P n 8 l x D Z T w h o V L c J D W I u 6 d G P n 0 N E a B B e + 9 s b q K 1 j 3 / M D W L v u Q 2 Q L r W N J B j W G P Z h T y E r e 8 0 F O Y a V m N R D H S z x 1 S u H G 0 5 7 w C I 7 H a 3 9 9 X V u X l Z S W o a a 6 W s / h F 7 / 4 B Q 4 e T s N P n v y p v K N n D d A t / k m k W q 2 d n 9 w d n n G 5 t E J b t j n j U B X l p W g W P p + Q m K x P E j Q M 0 + V F K Z G d 6 v k b a t P J y x U c a n Z q 1 1 8 x f 8 5 M / P O f / 8 Q 1 q 1 b h D 3 / 4 A x I T k 4 S W t W D 0 m D G o r a 7 C v V / 9 i r 7 + y a d + g c K i Q n U e / O h H P 8 D b b 7 + r L v W 4 u F i 0 t 3 V o a h L z 8 T Z s 3 I h H H n 4 I 9 3 z 1 P v z k 8 U f x 2 2 e e E x q X o H 3 c E 0 b E q Q 0 8 a n S K D g g 7 U R G I h u p S t Y N C v Z p x 4 + q F 3 U m z z s D W a l 2 d n c h s j B V 7 6 c p 9 P l f M H 9 k G 9 w c f + O 6 j / v 4 B 2 h v c H t U i Q B Q m u g e j A 7 s Q 5 V 2 N 8 h Y / z Y e 6 g t 4 g R T Y S K E l R g o Z P w Z S k I C x d v A C x M c N w / X X X Y v q 0 K T o 5 Y + r k S e r 1 Y 3 9 w C t H z f / i j N n 6 h g + K m m 2 7 G l i 1 b 1 J 5 h 7 / O a G v k n i 3 3 Z 0 s W o r a 1 H f N x w Z J w 8 p Q W S L H z k c Q o L C h C f k I j E h H g R i i 7 E D Y 9 F t S U W I V E J i I p N w I q Z 0 T o 2 h 0 y E G e r 2 j M Q A M z j e 2 H A S f m G 0 s 6 7 c 3 6 G C M a n a F j c U 1 3 t Y N Z T t e Z d g 7 Q 1 L C A h 2 z W S 9 C Q W N r k K 9 P 3 I E t v H t L y v 3 c g N t 0 G U p V r / y h g 0 b R X g s m u H A 5 F V W / j I Z l s 4 A b m T M l m D e H c y d W i D Z 7 S v U H / I / u c j s i U c n h p u H h 7 z M O r K H b b 0 Y G H 7 7 / U 0 Y n R S N U x m n t H l 9 e m k Q 2 r r E j p O N k D 3 2 C H o a U / f s V R u O r n p 7 w S J F L L U N Y b u C c w P l g Z k k g x K o k q I C x A y 3 l m v T T W h f H 1 J R W Y 2 g k H C 9 9 + z U e b r 8 8 s m 0 G A h G n h / 7 X y 9 z M j u K Z f k c e L w n N V U n W L z x x t + V H v J 1 j E m d O H F S t Q q b r j z z z N P I z M x E T H Q 0 I i N C 8 f / u / i p G j k j A q d O n 8 I N H H t K 8 P v b 0 m z t 3 t t B A P z T L z Q 3 y 6 X 1 r K Z C M O f F z j W k Z t S 0 m H C y 4 f N L O L h Y 0 Z C K X u w 9 h Z k 7 b Q b s h w a Q l h j A R 9 s L E v 0 V G h M n C M e v z r O t n X p t D h s x l C 9 K / j 4 6 0 I k a 7 G / W + K H R z n x T 6 x u y I c e P G 4 c Y b b 9 A U p Y c f e g C f u / N O F S p O x 1 u 8 m O 2 X r c W K 4 8 a O x p 9 e f F H f / 6 U v f l F n u s 6 f P x + n a y P g 4 c k M C S / N / 5 P D 9 B E m g l q J 9 L K u v k H 7 b B D H S w e f m H s F r s H 4 G a + 4 U w 2 V V u S l 5 c N k B e z y 4 0 7 X l Q O a m x r h J 7 Y X o d M p 7 H Z f H n x L J n e 9 K 5 J F + H m Z M d y U q V 4 + N v f P y 8 v T U g p W x j I / 7 5 v f + g 6 u / 9 S n t I k / 6 7 C e f u Y Z v P b K y 9 i 2 f Z c 2 x j x 2 / D j W r F 4 j W u o Z X L 3 i a g Q H B e u l L S 0 p 0 f q u m c t u R V d t J m Y K n e u v Z N 0 e T E l K P 5 E F U 8 w S K 7 O 8 g g s C l 5 S v u b l J b o 6 7 l j A 4 M 2 Q r K 8 o Q E W k t O C s t K U J 0 T E 8 O G j U X b 2 x h L W 0 t 6 3 Q G q s P L F a y J o k A l J 0 R r G z N z V 6 d q E l 4 j X p b C g m I k J M T j r b f f R W z s c B w 8 e A D 3 f f V u f O N b 3 8 W D D 3 w H f 3 / j n / r c h A k T k Z W V B f b F Y E d a 1 l j R 5 f 7 Y j 5 9 E c a 0 Z 0 1 O G l l t 3 J Y B / 4 d G v D V V f X y s C 5 d t d F 2 Q P 9 u Q O C L T 2 P S j I z U b 8 y J 6 s 7 c a G B v j b e Z T Y H Y e 2 1 + W M 1 u J D 8 O 2 q Q E d H u 2 4 4 j B l 5 i 1 C 1 t b R g 1 a q V a t 9 Y Y V J B I 8 X j 9 e M / / s m a X 8 f H R q 6 d 9 X k S j b r 6 e r z 6 1 m Y k R f t p P / a k 5 E R 8 9 P F G d a X T X l q 6 d A k + / n g D / u / L X 9 I m n / Q O N j a 3 4 c O t B z F p 6 Z 2 2 4 5 w / S P X J T o y f l y N c 8 o P K i n I E B Y U I B e k d h C Q K 8 3 P 1 h h q g M B m T 3 P g 3 C p P G t k T L c a F E e 1 f q 3 y 5 n + M T O w N L l S 1 V 4 O K C L d G / p 4 o V a W k 4 B M 8 D R O y y Z p w b i t e P f K E C E 9 b H R A M b 6 P H 8 P C g x U O 4 z 2 1 A 8 f f Q w v / O F F 7 Z T 7 4 U c b c D L j p K Y d b d + x A 6 1 t H f i X a E G W d l R W l C J 1 y 7 u I 9 G 7 W Y 5 8 P j K V g C N H l K k y E 6 Z W / / N n y w Q c f 4 N l n n 1 X 3 + F M / / R m e e s J a 8 E a Q U o S H h + v v v I m 8 o W y G b w 9 m V p e R 9 g l d K R N e H x 0 T i 6 L C P M S N S N Q b X l V Z j v S a c 0 v 8 v J Q w N 6 E N A d 6 9 V x u T Z Y u L i 7 U t G a / v z p 2 7 9 H e 2 M m P u 3 4 0 3 D m 6 u L j P L P 9 5 9 C j e u m I 7 W d j N 8 v L j K r R n i J J a c r M h W Z G x N b W S S s y w 8 o 9 w L t U 0 X P i u G Y Q M 2 c 7 n c 4 H a T 3 L D g 4 B D 4 + n h p d S j 7 H d i D w k R h o W B Q K z k K E 8 E Y S W z c C L W 5 Y o b H 6 Y 3 z 9 v F V 4 e N 7 2 r w G 6 l p 6 e Y D N T R x B e 4 i V u 1 u 2 b t e B 0 G w j x k F u 0 6 d P U 0 0 / G F R X 1 6 B C G E V N f Q u K y + u R V y 1 2 a 6 E J X W K 7 s c k M b T j V a r Z Y F u + L 9 Z 8 Z T S 3 n 1 2 L L F S 5 H Y S L c X n n t d b 3 I p A P 0 O L F x y J 4 9 P X 2 / i c h h M X 1 o n g H a B L x h T U 2 N Q v v a U F N T p c c L C 4 9 Q A W t s l B t c N n A f 7 8 s B z P 5 2 h n F j x 2 D 5 s i W Y N 2 9 u d y I t Y Z T U 9 I f 8 s i b 5 V 6 8 9 I 2 6 7 Z g r y c 0 6 j N v c A E g N r V W D 6 A + N k H V e C 8 R c U p v L S Q g s F g U J g b T 1 F D 1 R v 7 w + d D B S c 0 D A r 9 S s r K Y a X t x d C Q s N R 2 e y h n X a i A n t u n r 3 D o q b F D Y f s 4 l q X M 1 g z s y R 5 8 F V 5 p 8 9 k a i 8 / o 9 u t M x w 6 n K 4 t n n 1 8 e r Q f y 0 H Y W v r A w U P a t + H O 2 2 6 0 / a U 3 e M 8 d B 1 d f w f n B j c F A / 4 B A F Q A W m D U 4 c U K Q e j A Q a T W E r X w 8 N C w C t a 3 u W i J g L 0 y E u x a q W d D c 2 n F F m O z A 4 r y h 9 L N L S h y p i b M E r 6 c z h A Q H K U O w B + 8 p m 6 y E h 4 U i Y f r N t m f 7 g o x j Q l g F G m p 7 d 9 C 9 g n P H o F K P r L a Q m 1 P K 5 w w U O D M 8 s P 3 s l T i H I + I D G l C Q s U s 7 x i 6 Y v w A h I U H a Z S g s P A T r 1 3 + E R Y s W 4 a 7 / + S x W r F y D t e + / o 5 n n 1 D g c 5 v a p 6 9 d Q C n r 1 8 2 O l L o c C O J b O U w A 3 b N y M G Q t W I s i r T X u i G 6 D b n B v k H v l c d n 3 K b B 0 1 6 H t 7 B f 1 D s 8 1 t v 7 s E N 8 f B R u A J 3 p y t W V e o h D N 8 8 N o v s H n T B k R F D d P O Q s w 6 3 7 l r p x b 6 U S i Y G s T n O L J 0 7 t w 5 W p q R l J S o d U z D h k X j x L E T K C g s x K n T m d o D 8 L T 8 Z C 0 V t Z R 9 r i A F q r q q G n W d I T h 6 J B 2 l h b n a l I X z g + v r 6 5 V G T p w 4 Q X u j 5 1 T 3 d T Q x l j T g T n s F f d B H Q 9 V U V 3 X b S u c K p i 5 V N Q 1 e A C 8 X s J h 2 U X K 7 j s 4 0 w I V v d W P 3 f o 7 g x m T 8 / v 7 7 H + B T n 7 p O f z e c D Z w D x a L B 4 c N j c O J 4 B m 6 5 p c d W Y q z p 4 w 0 b 4 R 0 7 F 0 s n B m h m h i s M N W O C 5 S o X a 7 r 6 f z v 6 r P r g k B A U F e S p 1 6 6 6 q k J / Z w d R a x f R g c G b c 0 W Y + o K F h 4 u S W + F u M p q g W P 8 R R o D W / j m C 5 R 2 b N m / V 8 T c s n z d A t s B / n C c 8 Z f J E e L h 7 9 H E k k Q q u X r U S M 5 O 9 k V f h 2 s v a 8 2 m D A 5 n h J 2 F y 4 S c V s l f 2 7 D T t 2 u 7 K H c P j E 4 Q S B A i v j 9 T f S S U G S / m u 7 F v O w Q p o 9 y F e H P Z 8 e + + 9 t V i 6 b B m e e / 4 F P P v c 7 5 F f U I x t O 3 b j / + 6 + F + U V p I E x u P 8 7 D 2 D J E m a l W 8 F A e 1 F R k Q 5 F C A v 2 R 9 q Z W t S 7 G C s 6 l F M K 9 z d j q a 3 G y 1 k 2 + x X I P e P I E w 7 Y 4 p Q 8 j s B k G Y C V a t B b Z + X W 9 N r x J j H D n N P U S 4 o L V f g c w X K F K 5 f Z O T h H a K h w l 8 2 N D S t / + c t f I z o 6 B k H B w f j h j 3 6 k 3 l h 1 Q s h 9 K h K h + f x d d + k 4 0 9 r a O r H H 9 m D n z t 3 a l b a i v F z 7 R 1 w 7 O x J p h 9 L E z n J + D s n h 1 r S x g R D k b e 7 e F F i l e g V 9 Y S o r K 7 K c P n U G v / 7 N 0 / j L y 3 / U T I g n n / w Z v v H N r 2 k X 0 q q a a o Q G B a O z q + 9 c V 9 J A p r K w r 4 G B K x n M z s H 4 E + N Q Q 0 F h Y a H 2 K 3 e c E O I I 3 e y a m 7 V s n t T Q n k 2 w 1 T J t L i b F p i Q n q T A 6 Y q B 7 R p o 3 L q o D s c E 9 W R X c c D d n X r n X j n D P y s p + l M 0 Y f / b U j 1 U T p R 0 5 i l s / f b N c R A u q K y t U K + 3 Z t x / j x 4 3 v x e 8 J Z k z z P b W 1 1 Z o I y 5 Z k 5 z s o + F L F K F s p + l B A b x x 7 5 T k T A g P s g / 7 R R x 9 r Y D f 9 y D H k V X b B z z 8 Y Q X 7 W 9 + z e n Y q U l B Q c P H A A o 0 e P V v Z h j 3 a R k T w X g 6 f p R G E f 7 2 n D 2 x F o R / H Y + k A H r t k e X 0 E P T P W 1 l R Z q G q M F l S P o n O A s I u 6 C / Y G Z F G x o f 0 V D 9 U W w j x l T Y 5 q U c v n 4 + O q O P x j Q U 8 d u s y x r d x Y n K q 9 u x N s b 0 / H p q y c i I t x a C 8 X P 4 P g a N n G Z M W O 6 3 J d O j W + t W L F c m 7 / Y o 7 L J D e l F z g P v Y X 5 m T I 9 z T Q U v l / t M J V K Q n Y G Y E c m o r 6 l U k 6 i t t U X l x d P L W x R O A 0 L C o u D j a 4 0 D m o 4 f 2 W + J i x + p D 5 y h t K R Y s 8 c H A 8 5 R O l p 8 J T P C E V U l e Z g W w 7 m 8 f j h 5 8 q R Q M G d 7 u w V T p k z W K e 8 G x S N V Y w X v 9 u 2 7 d C o H 4 0 7 8 x z 4 T b O 2 8 7 u N t u P G 6 q 5 0 6 j O g h p K u c U z Z I + / z 8 / I W y W 2 3 i 6 m Y T 0 o q 8 l b Y 5 A 3 P 8 F i a 5 b m V w O T V 1 o f B s f O d l j J 4 0 G 6 J 8 0 N R Q h 5 a m e o x I H o + G u m r E x K c g N / M Y q i u K 4 e s f C N O B P d s s o 8 a O t 7 2 9 L 1 i G M T y u / 9 K L / N y z 6 h 3 M 7 h j T 3 e n z C n o Q K M b 8 n I T + D X 8 u b r K B i s p K n Q f F c g x 2 S W J q E R 0 Q X P u 5 u X n a 8 k u n v w e G Y t H c 6 U I H 3 V V A K V T M a G E 3 J A o n S + c 5 3 4 l D A F g h b G B 3 j v e g Y k h X j 3 a d c 8 h 0 M u Z o X k F f m G o q S 3 W j I q X g v 4 I 8 j q s M 0 9 w + Z z T D G V p o P 8 m N u 0 L 3 X I N e v q H Y U e + + u x b X X H O 1 2 k + k H a T c H Z 1 m / O W V V 7 S G K i 0 t D e H h E Z g 4 c a I m x 7 7 6 6 m t 4 5 Z W X 8 Z V 7 7 s P Y s W O w c + d O 3 H / / / T h 4 8 B D u v e f L e s y h T B + c G d + O E F / n 2 e p X 7 r M r A P 8 f c b R c g L l a + 1 E A A A A A S U V O R K 5 C Y I I = < / I m a g e > < / T o u r > < / T o u r s > < / V i s u a l i z a t i o n > 
</file>

<file path=customXml/item5.xml><?xml version="1.0" encoding="utf-8"?>
<p:properties xmlns:p="http://schemas.microsoft.com/office/2006/metadata/properties" xmlns:xsi="http://www.w3.org/2001/XMLSchema-instance" xmlns:pc="http://schemas.microsoft.com/office/infopath/2007/PartnerControls">
  <documentManagement>
    <TaxCatchAll xmlns="cd2212cf-a364-4593-be26-4585a509c77a" xsi:nil="true"/>
    <lcf76f155ced4ddcb4097134ff3c332f xmlns="eb6395e0-4cc6-466f-aefb-3b7202bb07f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BAABFD5-0AA0-4C0C-84C5-7FF39F63EF8C}">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71B26E6D-8E4F-4CD9-8149-DB7DA075C6C0}">
  <ds:schemaRefs>
    <ds:schemaRef ds:uri="http://schemas.microsoft.com/sharepoint/v3/contenttype/forms"/>
  </ds:schemaRefs>
</ds:datastoreItem>
</file>

<file path=customXml/itemProps3.xml><?xml version="1.0" encoding="utf-8"?>
<ds:datastoreItem xmlns:ds="http://schemas.openxmlformats.org/officeDocument/2006/customXml" ds:itemID="{4C9BCDD5-EA35-493A-B2D3-2F163B3A5B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2212cf-a364-4593-be26-4585a509c77a"/>
    <ds:schemaRef ds:uri="eb6395e0-4cc6-466f-aefb-3b7202bb0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AFA57A9-7A64-45AD-98FA-CD59B5845097}">
  <ds:schemaRefs>
    <ds:schemaRef ds:uri="http://www.w3.org/2001/XMLSchema"/>
    <ds:schemaRef ds:uri="http://microsoft.data.visualization.Client.Excel/1.0"/>
  </ds:schemaRefs>
</ds:datastoreItem>
</file>

<file path=customXml/itemProps5.xml><?xml version="1.0" encoding="utf-8"?>
<ds:datastoreItem xmlns:ds="http://schemas.openxmlformats.org/officeDocument/2006/customXml" ds:itemID="{BC2EF478-C43E-4976-854C-87190EA3DFAB}">
  <ds:schemaRefs>
    <ds:schemaRef ds:uri="http://schemas.microsoft.com/office/2006/metadata/properties"/>
    <ds:schemaRef ds:uri="http://schemas.microsoft.com/office/infopath/2007/PartnerControls"/>
    <ds:schemaRef ds:uri="cd2212cf-a364-4593-be26-4585a509c77a"/>
    <ds:schemaRef ds:uri="604a1bf7-92f2-4868-a17a-aef45b1519c3"/>
    <ds:schemaRef ds:uri="eb6395e0-4cc6-466f-aefb-3b7202bb07f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vt:i4>
      </vt:variant>
    </vt:vector>
  </HeadingPairs>
  <TitlesOfParts>
    <vt:vector size="20" baseType="lpstr">
      <vt:lpstr>Sheet3</vt:lpstr>
      <vt:lpstr>Color code</vt:lpstr>
      <vt:lpstr>Sheet2</vt:lpstr>
      <vt:lpstr>Sheet4</vt:lpstr>
      <vt:lpstr>Sheet5</vt:lpstr>
      <vt:lpstr>Master</vt:lpstr>
      <vt:lpstr>MYU Master</vt:lpstr>
      <vt:lpstr>ReadMe</vt:lpstr>
      <vt:lpstr>GRFC Database 2016-2023</vt:lpstr>
      <vt:lpstr>Sheet6</vt:lpstr>
      <vt:lpstr>MYU Status</vt:lpstr>
      <vt:lpstr>Data available</vt:lpstr>
      <vt:lpstr>GRFC2023_country inclusion</vt:lpstr>
      <vt:lpstr>GRFC_drivers</vt:lpstr>
      <vt:lpstr>AFI TWG progress</vt:lpstr>
      <vt:lpstr>Potential graph 1st March</vt:lpstr>
      <vt:lpstr>CH1 graphs</vt:lpstr>
      <vt:lpstr>Sheet1</vt:lpstr>
      <vt:lpstr>OLD Master</vt:lpstr>
      <vt:lpstr>_msoanchor_2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GUERRA Maria Paola</dc:creator>
  <cp:keywords/>
  <dc:description/>
  <cp:lastModifiedBy>Maria Paola GUERRA</cp:lastModifiedBy>
  <cp:revision/>
  <dcterms:created xsi:type="dcterms:W3CDTF">2022-12-09T09:23:23Z</dcterms:created>
  <dcterms:modified xsi:type="dcterms:W3CDTF">2023-08-11T14:52:22Z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0x01010039125E5E83B62B49B8E981FAC8802876</vt:lpwstr>
  </property>
  <property fmtid="{D5CDD505-2E9C-101B-9397-08002B2CF9AE}" pid="3" name="MediaServiceImageTags">
    <vt:lpwstr/>
  </property>
</Properties>
</file>